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ra\Downloads\"/>
    </mc:Choice>
  </mc:AlternateContent>
  <xr:revisionPtr revIDLastSave="0" documentId="13_ncr:1_{AAFBC89B-10A2-4F6D-B7A7-B439E803FF2A}" xr6:coauthVersionLast="47" xr6:coauthVersionMax="47" xr10:uidLastSave="{00000000-0000-0000-0000-000000000000}"/>
  <bookViews>
    <workbookView xWindow="-108" yWindow="-108" windowWidth="23256" windowHeight="12456" tabRatio="856" activeTab="5" xr2:uid="{4CED2DF1-ECD2-4CED-9951-06AA4357EC90}"/>
  </bookViews>
  <sheets>
    <sheet name="Master Sheet" sheetId="12" r:id="rId1"/>
    <sheet name="bank type" sheetId="16" r:id="rId2"/>
    <sheet name="bank code type pivot " sheetId="15" r:id="rId3"/>
    <sheet name="Bank" sheetId="5" r:id="rId4"/>
    <sheet name="TOTAL BANKS" sheetId="9" r:id="rId5"/>
    <sheet name="bank list with code" sheetId="11" r:id="rId6"/>
  </sheets>
  <definedNames>
    <definedName name="_xlnm._FilterDatabase" localSheetId="0" hidden="1">'Master Sheet'!$A$1:$AF$6408</definedName>
    <definedName name="_xlnm._FilterDatabase" localSheetId="4" hidden="1">'TOTAL BANKS'!$A$1:$C$115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93" i="12" l="1"/>
  <c r="S693" i="12"/>
  <c r="B3" i="12"/>
  <c r="B4" i="12"/>
  <c r="B5" i="12"/>
  <c r="B6" i="12"/>
  <c r="B7" i="12"/>
  <c r="B8" i="12"/>
  <c r="C8" i="12" s="1"/>
  <c r="B9" i="12"/>
  <c r="C9" i="12" s="1"/>
  <c r="B10" i="12"/>
  <c r="C10" i="12" s="1"/>
  <c r="B11" i="12"/>
  <c r="C11" i="12" s="1"/>
  <c r="B12" i="12"/>
  <c r="C12" i="12" s="1"/>
  <c r="B13" i="12"/>
  <c r="C13" i="12" s="1"/>
  <c r="B14" i="12"/>
  <c r="C14" i="12" s="1"/>
  <c r="B15" i="12"/>
  <c r="C15" i="12" s="1"/>
  <c r="B16" i="12"/>
  <c r="C16" i="12" s="1"/>
  <c r="B17" i="12"/>
  <c r="C17" i="12" s="1"/>
  <c r="B18" i="12"/>
  <c r="C18" i="12" s="1"/>
  <c r="B19" i="12"/>
  <c r="C19" i="12" s="1"/>
  <c r="B20" i="12"/>
  <c r="C20" i="12" s="1"/>
  <c r="B21" i="12"/>
  <c r="C21" i="12" s="1"/>
  <c r="B22" i="12"/>
  <c r="C22" i="12" s="1"/>
  <c r="B23" i="12"/>
  <c r="C23" i="12" s="1"/>
  <c r="B24" i="12"/>
  <c r="C24" i="12" s="1"/>
  <c r="B25" i="12"/>
  <c r="C25" i="12" s="1"/>
  <c r="B26" i="12"/>
  <c r="C26" i="12" s="1"/>
  <c r="B27" i="12"/>
  <c r="C27" i="12" s="1"/>
  <c r="B28" i="12"/>
  <c r="C28" i="12" s="1"/>
  <c r="B29" i="12"/>
  <c r="C29" i="12" s="1"/>
  <c r="B30" i="12"/>
  <c r="C30" i="12" s="1"/>
  <c r="B31" i="12"/>
  <c r="C31" i="12" s="1"/>
  <c r="B32" i="12"/>
  <c r="C32" i="12" s="1"/>
  <c r="B33" i="12"/>
  <c r="C33" i="12" s="1"/>
  <c r="B34" i="12"/>
  <c r="C34" i="12" s="1"/>
  <c r="B35" i="12"/>
  <c r="C35" i="12" s="1"/>
  <c r="B36" i="12"/>
  <c r="C36" i="12" s="1"/>
  <c r="B37" i="12"/>
  <c r="C37" i="12" s="1"/>
  <c r="B38" i="12"/>
  <c r="C38" i="12" s="1"/>
  <c r="B39" i="12"/>
  <c r="C39" i="12" s="1"/>
  <c r="B40" i="12"/>
  <c r="C40" i="12" s="1"/>
  <c r="B41" i="12"/>
  <c r="C41" i="12" s="1"/>
  <c r="B42" i="12"/>
  <c r="C42" i="12" s="1"/>
  <c r="B43" i="12"/>
  <c r="C43" i="12" s="1"/>
  <c r="B44" i="12"/>
  <c r="C44" i="12" s="1"/>
  <c r="B45" i="12"/>
  <c r="C45" i="12" s="1"/>
  <c r="B46" i="12"/>
  <c r="C46" i="12" s="1"/>
  <c r="B47" i="12"/>
  <c r="C47" i="12" s="1"/>
  <c r="B48" i="12"/>
  <c r="C48" i="12" s="1"/>
  <c r="B49" i="12"/>
  <c r="C49" i="12" s="1"/>
  <c r="B50" i="12"/>
  <c r="C50" i="12" s="1"/>
  <c r="B51" i="12"/>
  <c r="C51" i="12" s="1"/>
  <c r="B52" i="12"/>
  <c r="C52" i="12" s="1"/>
  <c r="B53" i="12"/>
  <c r="C53" i="12" s="1"/>
  <c r="B54" i="12"/>
  <c r="C54" i="12" s="1"/>
  <c r="B55" i="12"/>
  <c r="C55" i="12" s="1"/>
  <c r="B56" i="12"/>
  <c r="C56" i="12" s="1"/>
  <c r="B57" i="12"/>
  <c r="C57" i="12" s="1"/>
  <c r="B58" i="12"/>
  <c r="C58" i="12" s="1"/>
  <c r="B59" i="12"/>
  <c r="C59" i="12" s="1"/>
  <c r="B60" i="12"/>
  <c r="C60" i="12" s="1"/>
  <c r="B61" i="12"/>
  <c r="C61" i="12" s="1"/>
  <c r="B62" i="12"/>
  <c r="C62" i="12" s="1"/>
  <c r="B63" i="12"/>
  <c r="C63" i="12" s="1"/>
  <c r="B64" i="12"/>
  <c r="C64" i="12" s="1"/>
  <c r="B65" i="12"/>
  <c r="C65" i="12" s="1"/>
  <c r="B66" i="12"/>
  <c r="C66" i="12" s="1"/>
  <c r="B67" i="12"/>
  <c r="C67" i="12" s="1"/>
  <c r="B68" i="12"/>
  <c r="C68" i="12" s="1"/>
  <c r="B69" i="12"/>
  <c r="C69" i="12" s="1"/>
  <c r="B70" i="12"/>
  <c r="C70" i="12" s="1"/>
  <c r="B71" i="12"/>
  <c r="C71" i="12" s="1"/>
  <c r="B72" i="12"/>
  <c r="C72" i="12" s="1"/>
  <c r="B73" i="12"/>
  <c r="C73" i="12" s="1"/>
  <c r="B74" i="12"/>
  <c r="C74" i="12" s="1"/>
  <c r="B75" i="12"/>
  <c r="C75" i="12" s="1"/>
  <c r="B76" i="12"/>
  <c r="C76" i="12" s="1"/>
  <c r="B77" i="12"/>
  <c r="C77" i="12" s="1"/>
  <c r="B78" i="12"/>
  <c r="C78" i="12" s="1"/>
  <c r="B79" i="12"/>
  <c r="C79" i="12" s="1"/>
  <c r="B80" i="12"/>
  <c r="C80" i="12" s="1"/>
  <c r="B81" i="12"/>
  <c r="C81" i="12" s="1"/>
  <c r="B82" i="12"/>
  <c r="C82" i="12" s="1"/>
  <c r="B83" i="12"/>
  <c r="C83" i="12" s="1"/>
  <c r="B84" i="12"/>
  <c r="C84" i="12" s="1"/>
  <c r="B85" i="12"/>
  <c r="C85" i="12" s="1"/>
  <c r="B86" i="12"/>
  <c r="C86" i="12" s="1"/>
  <c r="B87" i="12"/>
  <c r="C87" i="12" s="1"/>
  <c r="B88" i="12"/>
  <c r="C88" i="12" s="1"/>
  <c r="B89" i="12"/>
  <c r="C89" i="12" s="1"/>
  <c r="B90" i="12"/>
  <c r="C90" i="12" s="1"/>
  <c r="B91" i="12"/>
  <c r="C91" i="12" s="1"/>
  <c r="B92" i="12"/>
  <c r="C92" i="12" s="1"/>
  <c r="B93" i="12"/>
  <c r="C93" i="12" s="1"/>
  <c r="B94" i="12"/>
  <c r="C94" i="12" s="1"/>
  <c r="B95" i="12"/>
  <c r="C95" i="12" s="1"/>
  <c r="B96" i="12"/>
  <c r="C96" i="12" s="1"/>
  <c r="B97" i="12"/>
  <c r="C97" i="12" s="1"/>
  <c r="B98" i="12"/>
  <c r="C98" i="12" s="1"/>
  <c r="B99" i="12"/>
  <c r="C99" i="12" s="1"/>
  <c r="B100" i="12"/>
  <c r="C100" i="12" s="1"/>
  <c r="B101" i="12"/>
  <c r="C101" i="12" s="1"/>
  <c r="B102" i="12"/>
  <c r="C102" i="12" s="1"/>
  <c r="B103" i="12"/>
  <c r="C103" i="12" s="1"/>
  <c r="B104" i="12"/>
  <c r="C104" i="12" s="1"/>
  <c r="B105" i="12"/>
  <c r="C105" i="12" s="1"/>
  <c r="B106" i="12"/>
  <c r="C106" i="12" s="1"/>
  <c r="B107" i="12"/>
  <c r="C107" i="12" s="1"/>
  <c r="B108" i="12"/>
  <c r="C108" i="12" s="1"/>
  <c r="B109" i="12"/>
  <c r="C109" i="12" s="1"/>
  <c r="B110" i="12"/>
  <c r="C110" i="12" s="1"/>
  <c r="B111" i="12"/>
  <c r="C111" i="12" s="1"/>
  <c r="B112" i="12"/>
  <c r="C112" i="12" s="1"/>
  <c r="B113" i="12"/>
  <c r="C113" i="12" s="1"/>
  <c r="B114" i="12"/>
  <c r="C114" i="12" s="1"/>
  <c r="B115" i="12"/>
  <c r="C115" i="12" s="1"/>
  <c r="B116" i="12"/>
  <c r="C116" i="12" s="1"/>
  <c r="B117" i="12"/>
  <c r="C117" i="12" s="1"/>
  <c r="B118" i="12"/>
  <c r="C118" i="12" s="1"/>
  <c r="B119" i="12"/>
  <c r="C119" i="12" s="1"/>
  <c r="B120" i="12"/>
  <c r="C120" i="12" s="1"/>
  <c r="B121" i="12"/>
  <c r="C121" i="12" s="1"/>
  <c r="B122" i="12"/>
  <c r="C122" i="12" s="1"/>
  <c r="B123" i="12"/>
  <c r="C123" i="12" s="1"/>
  <c r="B124" i="12"/>
  <c r="C124" i="12" s="1"/>
  <c r="B125" i="12"/>
  <c r="C125" i="12" s="1"/>
  <c r="B126" i="12"/>
  <c r="C126" i="12" s="1"/>
  <c r="B127" i="12"/>
  <c r="C127" i="12" s="1"/>
  <c r="B128" i="12"/>
  <c r="C128" i="12" s="1"/>
  <c r="B129" i="12"/>
  <c r="C129" i="12" s="1"/>
  <c r="B130" i="12"/>
  <c r="C130" i="12" s="1"/>
  <c r="B131" i="12"/>
  <c r="C131" i="12" s="1"/>
  <c r="B132" i="12"/>
  <c r="C132" i="12" s="1"/>
  <c r="B133" i="12"/>
  <c r="C133" i="12" s="1"/>
  <c r="B134" i="12"/>
  <c r="C134" i="12" s="1"/>
  <c r="B135" i="12"/>
  <c r="C135" i="12" s="1"/>
  <c r="B136" i="12"/>
  <c r="C136" i="12" s="1"/>
  <c r="B137" i="12"/>
  <c r="C137" i="12" s="1"/>
  <c r="B138" i="12"/>
  <c r="C138" i="12" s="1"/>
  <c r="B139" i="12"/>
  <c r="C139" i="12" s="1"/>
  <c r="B140" i="12"/>
  <c r="C140" i="12" s="1"/>
  <c r="B141" i="12"/>
  <c r="C141" i="12" s="1"/>
  <c r="B142" i="12"/>
  <c r="C142" i="12" s="1"/>
  <c r="B143" i="12"/>
  <c r="C143" i="12" s="1"/>
  <c r="B144" i="12"/>
  <c r="C144" i="12" s="1"/>
  <c r="B145" i="12"/>
  <c r="C145" i="12" s="1"/>
  <c r="B146" i="12"/>
  <c r="C146" i="12" s="1"/>
  <c r="B147" i="12"/>
  <c r="C147" i="12" s="1"/>
  <c r="B148" i="12"/>
  <c r="C148" i="12" s="1"/>
  <c r="B149" i="12"/>
  <c r="C149" i="12" s="1"/>
  <c r="B150" i="12"/>
  <c r="C150" i="12" s="1"/>
  <c r="B151" i="12"/>
  <c r="C151" i="12" s="1"/>
  <c r="B152" i="12"/>
  <c r="C152" i="12" s="1"/>
  <c r="B153" i="12"/>
  <c r="C153" i="12" s="1"/>
  <c r="B154" i="12"/>
  <c r="C154" i="12" s="1"/>
  <c r="B155" i="12"/>
  <c r="C155" i="12" s="1"/>
  <c r="B156" i="12"/>
  <c r="C156" i="12" s="1"/>
  <c r="B157" i="12"/>
  <c r="C157" i="12" s="1"/>
  <c r="B158" i="12"/>
  <c r="C158" i="12" s="1"/>
  <c r="B159" i="12"/>
  <c r="C159" i="12" s="1"/>
  <c r="B160" i="12"/>
  <c r="C160" i="12" s="1"/>
  <c r="B161" i="12"/>
  <c r="C161" i="12" s="1"/>
  <c r="B162" i="12"/>
  <c r="C162" i="12" s="1"/>
  <c r="B163" i="12"/>
  <c r="C163" i="12" s="1"/>
  <c r="B164" i="12"/>
  <c r="C164" i="12" s="1"/>
  <c r="B165" i="12"/>
  <c r="C165" i="12" s="1"/>
  <c r="B166" i="12"/>
  <c r="C166" i="12" s="1"/>
  <c r="B167" i="12"/>
  <c r="C167" i="12" s="1"/>
  <c r="B168" i="12"/>
  <c r="C168" i="12" s="1"/>
  <c r="B169" i="12"/>
  <c r="C169" i="12" s="1"/>
  <c r="B170" i="12"/>
  <c r="C170" i="12" s="1"/>
  <c r="B171" i="12"/>
  <c r="C171" i="12" s="1"/>
  <c r="B172" i="12"/>
  <c r="C172" i="12" s="1"/>
  <c r="B173" i="12"/>
  <c r="C173" i="12" s="1"/>
  <c r="B174" i="12"/>
  <c r="C174" i="12" s="1"/>
  <c r="B175" i="12"/>
  <c r="C175" i="12" s="1"/>
  <c r="B176" i="12"/>
  <c r="C176" i="12" s="1"/>
  <c r="B177" i="12"/>
  <c r="C177" i="12" s="1"/>
  <c r="B178" i="12"/>
  <c r="C178" i="12" s="1"/>
  <c r="B179" i="12"/>
  <c r="C179" i="12" s="1"/>
  <c r="B180" i="12"/>
  <c r="C180" i="12" s="1"/>
  <c r="B181" i="12"/>
  <c r="C181" i="12" s="1"/>
  <c r="B182" i="12"/>
  <c r="C182" i="12" s="1"/>
  <c r="B183" i="12"/>
  <c r="C183" i="12" s="1"/>
  <c r="B184" i="12"/>
  <c r="C184" i="12" s="1"/>
  <c r="B185" i="12"/>
  <c r="C185" i="12" s="1"/>
  <c r="B186" i="12"/>
  <c r="C186" i="12" s="1"/>
  <c r="B187" i="12"/>
  <c r="C187" i="12" s="1"/>
  <c r="B188" i="12"/>
  <c r="C188" i="12" s="1"/>
  <c r="B189" i="12"/>
  <c r="C189" i="12" s="1"/>
  <c r="B190" i="12"/>
  <c r="C190" i="12" s="1"/>
  <c r="B191" i="12"/>
  <c r="C191" i="12" s="1"/>
  <c r="B192" i="12"/>
  <c r="C192" i="12" s="1"/>
  <c r="B193" i="12"/>
  <c r="C193" i="12" s="1"/>
  <c r="B194" i="12"/>
  <c r="C194" i="12" s="1"/>
  <c r="B195" i="12"/>
  <c r="C195" i="12" s="1"/>
  <c r="B196" i="12"/>
  <c r="C196" i="12" s="1"/>
  <c r="B197" i="12"/>
  <c r="C197" i="12" s="1"/>
  <c r="B198" i="12"/>
  <c r="C198" i="12" s="1"/>
  <c r="B199" i="12"/>
  <c r="C199" i="12" s="1"/>
  <c r="B200" i="12"/>
  <c r="C200" i="12" s="1"/>
  <c r="B201" i="12"/>
  <c r="C201" i="12" s="1"/>
  <c r="B202" i="12"/>
  <c r="C202" i="12" s="1"/>
  <c r="B203" i="12"/>
  <c r="C203" i="12" s="1"/>
  <c r="B204" i="12"/>
  <c r="C204" i="12" s="1"/>
  <c r="B205" i="12"/>
  <c r="C205" i="12" s="1"/>
  <c r="B206" i="12"/>
  <c r="C206" i="12" s="1"/>
  <c r="B207" i="12"/>
  <c r="C207" i="12" s="1"/>
  <c r="B208" i="12"/>
  <c r="C208" i="12" s="1"/>
  <c r="B209" i="12"/>
  <c r="C209" i="12" s="1"/>
  <c r="B210" i="12"/>
  <c r="C210" i="12" s="1"/>
  <c r="B211" i="12"/>
  <c r="C211" i="12" s="1"/>
  <c r="B212" i="12"/>
  <c r="C212" i="12" s="1"/>
  <c r="B213" i="12"/>
  <c r="C213" i="12" s="1"/>
  <c r="B214" i="12"/>
  <c r="C214" i="12" s="1"/>
  <c r="B215" i="12"/>
  <c r="C215" i="12" s="1"/>
  <c r="B216" i="12"/>
  <c r="C216" i="12" s="1"/>
  <c r="B217" i="12"/>
  <c r="C217" i="12" s="1"/>
  <c r="B218" i="12"/>
  <c r="C218" i="12" s="1"/>
  <c r="B219" i="12"/>
  <c r="C219" i="12" s="1"/>
  <c r="B220" i="12"/>
  <c r="C220" i="12" s="1"/>
  <c r="B221" i="12"/>
  <c r="C221" i="12" s="1"/>
  <c r="B222" i="12"/>
  <c r="C222" i="12" s="1"/>
  <c r="B223" i="12"/>
  <c r="C223" i="12" s="1"/>
  <c r="B224" i="12"/>
  <c r="C224" i="12" s="1"/>
  <c r="B225" i="12"/>
  <c r="C225" i="12" s="1"/>
  <c r="B226" i="12"/>
  <c r="C226" i="12" s="1"/>
  <c r="B227" i="12"/>
  <c r="C227" i="12" s="1"/>
  <c r="B228" i="12"/>
  <c r="C228" i="12" s="1"/>
  <c r="B229" i="12"/>
  <c r="C229" i="12" s="1"/>
  <c r="B230" i="12"/>
  <c r="C230" i="12" s="1"/>
  <c r="B231" i="12"/>
  <c r="C231" i="12" s="1"/>
  <c r="B232" i="12"/>
  <c r="C232" i="12" s="1"/>
  <c r="B233" i="12"/>
  <c r="C233" i="12" s="1"/>
  <c r="B234" i="12"/>
  <c r="C234" i="12" s="1"/>
  <c r="B235" i="12"/>
  <c r="C235" i="12" s="1"/>
  <c r="B236" i="12"/>
  <c r="C236" i="12" s="1"/>
  <c r="B237" i="12"/>
  <c r="C237" i="12" s="1"/>
  <c r="B238" i="12"/>
  <c r="C238" i="12" s="1"/>
  <c r="B239" i="12"/>
  <c r="C239" i="12" s="1"/>
  <c r="B240" i="12"/>
  <c r="C240" i="12" s="1"/>
  <c r="B241" i="12"/>
  <c r="C241" i="12" s="1"/>
  <c r="B242" i="12"/>
  <c r="C242" i="12" s="1"/>
  <c r="B243" i="12"/>
  <c r="C243" i="12" s="1"/>
  <c r="B244" i="12"/>
  <c r="C244" i="12" s="1"/>
  <c r="B245" i="12"/>
  <c r="C245" i="12" s="1"/>
  <c r="B246" i="12"/>
  <c r="C246" i="12" s="1"/>
  <c r="B247" i="12"/>
  <c r="C247" i="12" s="1"/>
  <c r="B248" i="12"/>
  <c r="C248" i="12" s="1"/>
  <c r="B249" i="12"/>
  <c r="C249" i="12" s="1"/>
  <c r="B250" i="12"/>
  <c r="C250" i="12" s="1"/>
  <c r="B251" i="12"/>
  <c r="C251" i="12" s="1"/>
  <c r="B252" i="12"/>
  <c r="C252" i="12" s="1"/>
  <c r="B253" i="12"/>
  <c r="C253" i="12" s="1"/>
  <c r="B254" i="12"/>
  <c r="C254" i="12" s="1"/>
  <c r="B255" i="12"/>
  <c r="C255" i="12" s="1"/>
  <c r="B256" i="12"/>
  <c r="C256" i="12" s="1"/>
  <c r="B257" i="12"/>
  <c r="C257" i="12" s="1"/>
  <c r="B258" i="12"/>
  <c r="C258" i="12" s="1"/>
  <c r="B259" i="12"/>
  <c r="C259" i="12" s="1"/>
  <c r="B260" i="12"/>
  <c r="C260" i="12" s="1"/>
  <c r="B261" i="12"/>
  <c r="C261" i="12" s="1"/>
  <c r="B262" i="12"/>
  <c r="C262" i="12" s="1"/>
  <c r="B263" i="12"/>
  <c r="C263" i="12" s="1"/>
  <c r="B264" i="12"/>
  <c r="C264" i="12" s="1"/>
  <c r="B265" i="12"/>
  <c r="C265" i="12" s="1"/>
  <c r="B266" i="12"/>
  <c r="C266" i="12" s="1"/>
  <c r="B267" i="12"/>
  <c r="C267" i="12" s="1"/>
  <c r="B268" i="12"/>
  <c r="C268" i="12" s="1"/>
  <c r="B269" i="12"/>
  <c r="C269" i="12" s="1"/>
  <c r="B270" i="12"/>
  <c r="C270" i="12" s="1"/>
  <c r="B271" i="12"/>
  <c r="C271" i="12" s="1"/>
  <c r="B272" i="12"/>
  <c r="C272" i="12" s="1"/>
  <c r="B273" i="12"/>
  <c r="C273" i="12" s="1"/>
  <c r="B274" i="12"/>
  <c r="C274" i="12" s="1"/>
  <c r="B275" i="12"/>
  <c r="C275" i="12" s="1"/>
  <c r="B276" i="12"/>
  <c r="C276" i="12" s="1"/>
  <c r="B277" i="12"/>
  <c r="C277" i="12" s="1"/>
  <c r="B278" i="12"/>
  <c r="C278" i="12" s="1"/>
  <c r="B279" i="12"/>
  <c r="C279" i="12" s="1"/>
  <c r="B280" i="12"/>
  <c r="C280" i="12" s="1"/>
  <c r="B281" i="12"/>
  <c r="C281" i="12" s="1"/>
  <c r="B282" i="12"/>
  <c r="C282" i="12" s="1"/>
  <c r="B283" i="12"/>
  <c r="C283" i="12" s="1"/>
  <c r="B284" i="12"/>
  <c r="C284" i="12" s="1"/>
  <c r="B285" i="12"/>
  <c r="C285" i="12" s="1"/>
  <c r="B286" i="12"/>
  <c r="C286" i="12" s="1"/>
  <c r="B287" i="12"/>
  <c r="C287" i="12" s="1"/>
  <c r="B288" i="12"/>
  <c r="C288" i="12" s="1"/>
  <c r="B289" i="12"/>
  <c r="C289" i="12" s="1"/>
  <c r="B290" i="12"/>
  <c r="C290" i="12" s="1"/>
  <c r="B291" i="12"/>
  <c r="C291" i="12" s="1"/>
  <c r="B292" i="12"/>
  <c r="C292" i="12" s="1"/>
  <c r="B293" i="12"/>
  <c r="C293" i="12" s="1"/>
  <c r="B294" i="12"/>
  <c r="C294" i="12" s="1"/>
  <c r="B295" i="12"/>
  <c r="C295" i="12" s="1"/>
  <c r="B296" i="12"/>
  <c r="C296" i="12" s="1"/>
  <c r="B297" i="12"/>
  <c r="C297" i="12" s="1"/>
  <c r="B298" i="12"/>
  <c r="C298" i="12" s="1"/>
  <c r="B299" i="12"/>
  <c r="C299" i="12" s="1"/>
  <c r="B300" i="12"/>
  <c r="C300" i="12" s="1"/>
  <c r="B301" i="12"/>
  <c r="C301" i="12" s="1"/>
  <c r="B302" i="12"/>
  <c r="C302" i="12" s="1"/>
  <c r="B303" i="12"/>
  <c r="C303" i="12" s="1"/>
  <c r="B304" i="12"/>
  <c r="C304" i="12" s="1"/>
  <c r="B305" i="12"/>
  <c r="C305" i="12" s="1"/>
  <c r="B306" i="12"/>
  <c r="C306" i="12" s="1"/>
  <c r="B307" i="12"/>
  <c r="C307" i="12" s="1"/>
  <c r="B308" i="12"/>
  <c r="C308" i="12" s="1"/>
  <c r="B309" i="12"/>
  <c r="C309" i="12" s="1"/>
  <c r="B310" i="12"/>
  <c r="C310" i="12" s="1"/>
  <c r="B311" i="12"/>
  <c r="C311" i="12" s="1"/>
  <c r="B312" i="12"/>
  <c r="C312" i="12" s="1"/>
  <c r="B313" i="12"/>
  <c r="C313" i="12" s="1"/>
  <c r="B314" i="12"/>
  <c r="C314" i="12" s="1"/>
  <c r="B315" i="12"/>
  <c r="C315" i="12" s="1"/>
  <c r="B316" i="12"/>
  <c r="C316" i="12" s="1"/>
  <c r="B317" i="12"/>
  <c r="C317" i="12" s="1"/>
  <c r="B318" i="12"/>
  <c r="C318" i="12" s="1"/>
  <c r="B319" i="12"/>
  <c r="C319" i="12" s="1"/>
  <c r="B320" i="12"/>
  <c r="C320" i="12" s="1"/>
  <c r="B321" i="12"/>
  <c r="C321" i="12" s="1"/>
  <c r="B322" i="12"/>
  <c r="C322" i="12" s="1"/>
  <c r="B323" i="12"/>
  <c r="C323" i="12" s="1"/>
  <c r="B324" i="12"/>
  <c r="C324" i="12" s="1"/>
  <c r="B325" i="12"/>
  <c r="C325" i="12" s="1"/>
  <c r="B326" i="12"/>
  <c r="C326" i="12" s="1"/>
  <c r="B327" i="12"/>
  <c r="C327" i="12" s="1"/>
  <c r="B328" i="12"/>
  <c r="C328" i="12" s="1"/>
  <c r="B329" i="12"/>
  <c r="C329" i="12" s="1"/>
  <c r="B330" i="12"/>
  <c r="C330" i="12" s="1"/>
  <c r="B331" i="12"/>
  <c r="C331" i="12" s="1"/>
  <c r="B332" i="12"/>
  <c r="C332" i="12" s="1"/>
  <c r="B333" i="12"/>
  <c r="C333" i="12" s="1"/>
  <c r="B334" i="12"/>
  <c r="C334" i="12" s="1"/>
  <c r="B335" i="12"/>
  <c r="C335" i="12" s="1"/>
  <c r="B336" i="12"/>
  <c r="C336" i="12" s="1"/>
  <c r="B337" i="12"/>
  <c r="C337" i="12" s="1"/>
  <c r="B338" i="12"/>
  <c r="C338" i="12" s="1"/>
  <c r="B339" i="12"/>
  <c r="C339" i="12" s="1"/>
  <c r="B340" i="12"/>
  <c r="C340" i="12" s="1"/>
  <c r="B341" i="12"/>
  <c r="C341" i="12" s="1"/>
  <c r="B342" i="12"/>
  <c r="C342" i="12" s="1"/>
  <c r="B343" i="12"/>
  <c r="C343" i="12" s="1"/>
  <c r="B344" i="12"/>
  <c r="C344" i="12" s="1"/>
  <c r="B345" i="12"/>
  <c r="C345" i="12" s="1"/>
  <c r="B346" i="12"/>
  <c r="C346" i="12" s="1"/>
  <c r="B347" i="12"/>
  <c r="C347" i="12" s="1"/>
  <c r="B348" i="12"/>
  <c r="C348" i="12" s="1"/>
  <c r="B349" i="12"/>
  <c r="C349" i="12" s="1"/>
  <c r="B350" i="12"/>
  <c r="C350" i="12" s="1"/>
  <c r="B351" i="12"/>
  <c r="C351" i="12" s="1"/>
  <c r="B352" i="12"/>
  <c r="C352" i="12" s="1"/>
  <c r="B353" i="12"/>
  <c r="C353" i="12" s="1"/>
  <c r="B354" i="12"/>
  <c r="C354" i="12" s="1"/>
  <c r="B355" i="12"/>
  <c r="C355" i="12" s="1"/>
  <c r="B356" i="12"/>
  <c r="C356" i="12" s="1"/>
  <c r="B357" i="12"/>
  <c r="C357" i="12" s="1"/>
  <c r="B358" i="12"/>
  <c r="C358" i="12" s="1"/>
  <c r="B359" i="12"/>
  <c r="C359" i="12" s="1"/>
  <c r="B360" i="12"/>
  <c r="C360" i="12" s="1"/>
  <c r="B361" i="12"/>
  <c r="C361" i="12" s="1"/>
  <c r="B362" i="12"/>
  <c r="C362" i="12" s="1"/>
  <c r="B363" i="12"/>
  <c r="C363" i="12" s="1"/>
  <c r="B364" i="12"/>
  <c r="C364" i="12" s="1"/>
  <c r="B365" i="12"/>
  <c r="C365" i="12" s="1"/>
  <c r="B366" i="12"/>
  <c r="C366" i="12" s="1"/>
  <c r="B367" i="12"/>
  <c r="C367" i="12" s="1"/>
  <c r="B368" i="12"/>
  <c r="C368" i="12" s="1"/>
  <c r="B369" i="12"/>
  <c r="C369" i="12" s="1"/>
  <c r="B370" i="12"/>
  <c r="C370" i="12" s="1"/>
  <c r="B371" i="12"/>
  <c r="C371" i="12" s="1"/>
  <c r="B372" i="12"/>
  <c r="C372" i="12" s="1"/>
  <c r="B373" i="12"/>
  <c r="C373" i="12" s="1"/>
  <c r="B374" i="12"/>
  <c r="C374" i="12" s="1"/>
  <c r="B375" i="12"/>
  <c r="C375" i="12" s="1"/>
  <c r="B376" i="12"/>
  <c r="C376" i="12" s="1"/>
  <c r="B377" i="12"/>
  <c r="C377" i="12" s="1"/>
  <c r="B378" i="12"/>
  <c r="C378" i="12" s="1"/>
  <c r="B379" i="12"/>
  <c r="C379" i="12" s="1"/>
  <c r="B380" i="12"/>
  <c r="C380" i="12" s="1"/>
  <c r="B381" i="12"/>
  <c r="C381" i="12" s="1"/>
  <c r="B382" i="12"/>
  <c r="C382" i="12" s="1"/>
  <c r="B383" i="12"/>
  <c r="C383" i="12" s="1"/>
  <c r="B384" i="12"/>
  <c r="C384" i="12" s="1"/>
  <c r="B385" i="12"/>
  <c r="C385" i="12" s="1"/>
  <c r="B386" i="12"/>
  <c r="C386" i="12" s="1"/>
  <c r="B387" i="12"/>
  <c r="C387" i="12" s="1"/>
  <c r="B388" i="12"/>
  <c r="C388" i="12" s="1"/>
  <c r="B389" i="12"/>
  <c r="C389" i="12" s="1"/>
  <c r="B390" i="12"/>
  <c r="C390" i="12" s="1"/>
  <c r="B391" i="12"/>
  <c r="C391" i="12" s="1"/>
  <c r="B392" i="12"/>
  <c r="C392" i="12" s="1"/>
  <c r="B393" i="12"/>
  <c r="C393" i="12" s="1"/>
  <c r="B394" i="12"/>
  <c r="C394" i="12" s="1"/>
  <c r="B395" i="12"/>
  <c r="C395" i="12" s="1"/>
  <c r="B396" i="12"/>
  <c r="C396" i="12" s="1"/>
  <c r="B397" i="12"/>
  <c r="C397" i="12" s="1"/>
  <c r="B398" i="12"/>
  <c r="C398" i="12" s="1"/>
  <c r="B399" i="12"/>
  <c r="C399" i="12" s="1"/>
  <c r="B400" i="12"/>
  <c r="C400" i="12" s="1"/>
  <c r="B401" i="12"/>
  <c r="C401" i="12" s="1"/>
  <c r="B402" i="12"/>
  <c r="C402" i="12" s="1"/>
  <c r="B403" i="12"/>
  <c r="C403" i="12" s="1"/>
  <c r="B404" i="12"/>
  <c r="C404" i="12" s="1"/>
  <c r="B405" i="12"/>
  <c r="C405" i="12" s="1"/>
  <c r="B406" i="12"/>
  <c r="C406" i="12" s="1"/>
  <c r="B407" i="12"/>
  <c r="C407" i="12" s="1"/>
  <c r="B408" i="12"/>
  <c r="C408" i="12" s="1"/>
  <c r="B409" i="12"/>
  <c r="C409" i="12" s="1"/>
  <c r="B410" i="12"/>
  <c r="C410" i="12" s="1"/>
  <c r="B411" i="12"/>
  <c r="C411" i="12" s="1"/>
  <c r="B412" i="12"/>
  <c r="C412" i="12" s="1"/>
  <c r="B413" i="12"/>
  <c r="C413" i="12" s="1"/>
  <c r="B414" i="12"/>
  <c r="C414" i="12" s="1"/>
  <c r="B415" i="12"/>
  <c r="C415" i="12" s="1"/>
  <c r="B416" i="12"/>
  <c r="C416" i="12" s="1"/>
  <c r="B417" i="12"/>
  <c r="C417" i="12" s="1"/>
  <c r="B418" i="12"/>
  <c r="C418" i="12" s="1"/>
  <c r="B419" i="12"/>
  <c r="C419" i="12" s="1"/>
  <c r="B420" i="12"/>
  <c r="C420" i="12" s="1"/>
  <c r="B421" i="12"/>
  <c r="C421" i="12" s="1"/>
  <c r="B422" i="12"/>
  <c r="C422" i="12" s="1"/>
  <c r="B423" i="12"/>
  <c r="C423" i="12" s="1"/>
  <c r="B424" i="12"/>
  <c r="C424" i="12" s="1"/>
  <c r="B425" i="12"/>
  <c r="C425" i="12" s="1"/>
  <c r="B426" i="12"/>
  <c r="C426" i="12" s="1"/>
  <c r="B427" i="12"/>
  <c r="C427" i="12" s="1"/>
  <c r="B428" i="12"/>
  <c r="C428" i="12" s="1"/>
  <c r="B429" i="12"/>
  <c r="C429" i="12" s="1"/>
  <c r="B430" i="12"/>
  <c r="C430" i="12" s="1"/>
  <c r="B431" i="12"/>
  <c r="C431" i="12" s="1"/>
  <c r="B432" i="12"/>
  <c r="C432" i="12" s="1"/>
  <c r="B433" i="12"/>
  <c r="C433" i="12" s="1"/>
  <c r="B434" i="12"/>
  <c r="C434" i="12" s="1"/>
  <c r="B435" i="12"/>
  <c r="C435" i="12" s="1"/>
  <c r="B436" i="12"/>
  <c r="C436" i="12" s="1"/>
  <c r="B437" i="12"/>
  <c r="C437" i="12" s="1"/>
  <c r="B438" i="12"/>
  <c r="C438" i="12" s="1"/>
  <c r="B439" i="12"/>
  <c r="C439" i="12" s="1"/>
  <c r="B440" i="12"/>
  <c r="C440" i="12" s="1"/>
  <c r="B441" i="12"/>
  <c r="C441" i="12" s="1"/>
  <c r="B442" i="12"/>
  <c r="C442" i="12" s="1"/>
  <c r="B443" i="12"/>
  <c r="C443" i="12" s="1"/>
  <c r="B444" i="12"/>
  <c r="C444" i="12" s="1"/>
  <c r="B445" i="12"/>
  <c r="C445" i="12" s="1"/>
  <c r="B446" i="12"/>
  <c r="C446" i="12" s="1"/>
  <c r="B447" i="12"/>
  <c r="C447" i="12" s="1"/>
  <c r="B448" i="12"/>
  <c r="C448" i="12" s="1"/>
  <c r="B449" i="12"/>
  <c r="C449" i="12" s="1"/>
  <c r="B450" i="12"/>
  <c r="C450" i="12" s="1"/>
  <c r="B451" i="12"/>
  <c r="C451" i="12" s="1"/>
  <c r="B452" i="12"/>
  <c r="C452" i="12" s="1"/>
  <c r="B453" i="12"/>
  <c r="C453" i="12" s="1"/>
  <c r="B454" i="12"/>
  <c r="C454" i="12" s="1"/>
  <c r="B455" i="12"/>
  <c r="C455" i="12" s="1"/>
  <c r="B456" i="12"/>
  <c r="C456" i="12" s="1"/>
  <c r="B457" i="12"/>
  <c r="C457" i="12" s="1"/>
  <c r="B458" i="12"/>
  <c r="C458" i="12" s="1"/>
  <c r="B459" i="12"/>
  <c r="C459" i="12" s="1"/>
  <c r="B460" i="12"/>
  <c r="C460" i="12" s="1"/>
  <c r="B461" i="12"/>
  <c r="C461" i="12" s="1"/>
  <c r="B462" i="12"/>
  <c r="C462" i="12" s="1"/>
  <c r="B463" i="12"/>
  <c r="C463" i="12" s="1"/>
  <c r="B464" i="12"/>
  <c r="C464" i="12" s="1"/>
  <c r="B465" i="12"/>
  <c r="C465" i="12" s="1"/>
  <c r="B466" i="12"/>
  <c r="C466" i="12" s="1"/>
  <c r="B467" i="12"/>
  <c r="C467" i="12" s="1"/>
  <c r="B468" i="12"/>
  <c r="C468" i="12" s="1"/>
  <c r="B469" i="12"/>
  <c r="C469" i="12" s="1"/>
  <c r="B470" i="12"/>
  <c r="C470" i="12" s="1"/>
  <c r="B471" i="12"/>
  <c r="C471" i="12" s="1"/>
  <c r="B472" i="12"/>
  <c r="C472" i="12" s="1"/>
  <c r="B473" i="12"/>
  <c r="C473" i="12" s="1"/>
  <c r="B474" i="12"/>
  <c r="C474" i="12" s="1"/>
  <c r="B475" i="12"/>
  <c r="C475" i="12" s="1"/>
  <c r="B476" i="12"/>
  <c r="C476" i="12" s="1"/>
  <c r="B477" i="12"/>
  <c r="C477" i="12" s="1"/>
  <c r="B478" i="12"/>
  <c r="C478" i="12" s="1"/>
  <c r="B479" i="12"/>
  <c r="C479" i="12" s="1"/>
  <c r="B480" i="12"/>
  <c r="C480" i="12" s="1"/>
  <c r="B481" i="12"/>
  <c r="C481" i="12" s="1"/>
  <c r="B482" i="12"/>
  <c r="C482" i="12" s="1"/>
  <c r="B483" i="12"/>
  <c r="C483" i="12" s="1"/>
  <c r="B484" i="12"/>
  <c r="C484" i="12" s="1"/>
  <c r="B485" i="12"/>
  <c r="C485" i="12" s="1"/>
  <c r="B486" i="12"/>
  <c r="C486" i="12" s="1"/>
  <c r="B487" i="12"/>
  <c r="C487" i="12" s="1"/>
  <c r="B488" i="12"/>
  <c r="C488" i="12" s="1"/>
  <c r="B489" i="12"/>
  <c r="C489" i="12" s="1"/>
  <c r="B490" i="12"/>
  <c r="C490" i="12" s="1"/>
  <c r="B491" i="12"/>
  <c r="C491" i="12" s="1"/>
  <c r="B492" i="12"/>
  <c r="C492" i="12" s="1"/>
  <c r="B493" i="12"/>
  <c r="C493" i="12" s="1"/>
  <c r="B494" i="12"/>
  <c r="C494" i="12" s="1"/>
  <c r="B495" i="12"/>
  <c r="C495" i="12" s="1"/>
  <c r="B496" i="12"/>
  <c r="C496" i="12" s="1"/>
  <c r="B497" i="12"/>
  <c r="C497" i="12" s="1"/>
  <c r="B498" i="12"/>
  <c r="C498" i="12" s="1"/>
  <c r="B499" i="12"/>
  <c r="C499" i="12" s="1"/>
  <c r="B500" i="12"/>
  <c r="C500" i="12" s="1"/>
  <c r="B501" i="12"/>
  <c r="C501" i="12" s="1"/>
  <c r="B502" i="12"/>
  <c r="C502" i="12" s="1"/>
  <c r="B503" i="12"/>
  <c r="C503" i="12" s="1"/>
  <c r="B504" i="12"/>
  <c r="C504" i="12" s="1"/>
  <c r="B505" i="12"/>
  <c r="C505" i="12" s="1"/>
  <c r="B506" i="12"/>
  <c r="C506" i="12" s="1"/>
  <c r="B507" i="12"/>
  <c r="C507" i="12" s="1"/>
  <c r="B508" i="12"/>
  <c r="C508" i="12" s="1"/>
  <c r="B509" i="12"/>
  <c r="C509" i="12" s="1"/>
  <c r="B510" i="12"/>
  <c r="C510" i="12" s="1"/>
  <c r="B511" i="12"/>
  <c r="C511" i="12" s="1"/>
  <c r="B512" i="12"/>
  <c r="C512" i="12" s="1"/>
  <c r="B513" i="12"/>
  <c r="C513" i="12" s="1"/>
  <c r="B514" i="12"/>
  <c r="C514" i="12" s="1"/>
  <c r="B515" i="12"/>
  <c r="C515" i="12" s="1"/>
  <c r="B516" i="12"/>
  <c r="C516" i="12" s="1"/>
  <c r="B517" i="12"/>
  <c r="C517" i="12" s="1"/>
  <c r="B518" i="12"/>
  <c r="C518" i="12" s="1"/>
  <c r="B519" i="12"/>
  <c r="C519" i="12" s="1"/>
  <c r="B520" i="12"/>
  <c r="C520" i="12" s="1"/>
  <c r="B521" i="12"/>
  <c r="C521" i="12" s="1"/>
  <c r="B522" i="12"/>
  <c r="C522" i="12" s="1"/>
  <c r="B523" i="12"/>
  <c r="C523" i="12" s="1"/>
  <c r="B524" i="12"/>
  <c r="C524" i="12" s="1"/>
  <c r="B525" i="12"/>
  <c r="C525" i="12" s="1"/>
  <c r="B526" i="12"/>
  <c r="C526" i="12" s="1"/>
  <c r="B527" i="12"/>
  <c r="C527" i="12" s="1"/>
  <c r="B528" i="12"/>
  <c r="C528" i="12" s="1"/>
  <c r="B529" i="12"/>
  <c r="C529" i="12" s="1"/>
  <c r="B530" i="12"/>
  <c r="C530" i="12" s="1"/>
  <c r="B531" i="12"/>
  <c r="C531" i="12" s="1"/>
  <c r="B532" i="12"/>
  <c r="C532" i="12" s="1"/>
  <c r="B533" i="12"/>
  <c r="C533" i="12" s="1"/>
  <c r="B534" i="12"/>
  <c r="C534" i="12" s="1"/>
  <c r="B535" i="12"/>
  <c r="C535" i="12" s="1"/>
  <c r="B536" i="12"/>
  <c r="C536" i="12" s="1"/>
  <c r="B537" i="12"/>
  <c r="C537" i="12" s="1"/>
  <c r="B538" i="12"/>
  <c r="C538" i="12" s="1"/>
  <c r="B539" i="12"/>
  <c r="C539" i="12" s="1"/>
  <c r="B540" i="12"/>
  <c r="C540" i="12" s="1"/>
  <c r="B541" i="12"/>
  <c r="C541" i="12" s="1"/>
  <c r="B542" i="12"/>
  <c r="C542" i="12" s="1"/>
  <c r="B543" i="12"/>
  <c r="C543" i="12" s="1"/>
  <c r="B544" i="12"/>
  <c r="C544" i="12" s="1"/>
  <c r="B545" i="12"/>
  <c r="C545" i="12" s="1"/>
  <c r="B546" i="12"/>
  <c r="C546" i="12" s="1"/>
  <c r="B547" i="12"/>
  <c r="C547" i="12" s="1"/>
  <c r="B548" i="12"/>
  <c r="C548" i="12" s="1"/>
  <c r="B549" i="12"/>
  <c r="C549" i="12" s="1"/>
  <c r="B550" i="12"/>
  <c r="C550" i="12" s="1"/>
  <c r="B551" i="12"/>
  <c r="C551" i="12" s="1"/>
  <c r="B552" i="12"/>
  <c r="C552" i="12" s="1"/>
  <c r="B553" i="12"/>
  <c r="C553" i="12" s="1"/>
  <c r="B554" i="12"/>
  <c r="C554" i="12" s="1"/>
  <c r="B555" i="12"/>
  <c r="C555" i="12" s="1"/>
  <c r="B556" i="12"/>
  <c r="C556" i="12" s="1"/>
  <c r="B557" i="12"/>
  <c r="C557" i="12" s="1"/>
  <c r="B558" i="12"/>
  <c r="C558" i="12" s="1"/>
  <c r="B559" i="12"/>
  <c r="C559" i="12" s="1"/>
  <c r="B560" i="12"/>
  <c r="C560" i="12" s="1"/>
  <c r="B561" i="12"/>
  <c r="C561" i="12" s="1"/>
  <c r="B562" i="12"/>
  <c r="C562" i="12" s="1"/>
  <c r="B563" i="12"/>
  <c r="C563" i="12" s="1"/>
  <c r="B564" i="12"/>
  <c r="C564" i="12" s="1"/>
  <c r="B565" i="12"/>
  <c r="C565" i="12" s="1"/>
  <c r="B566" i="12"/>
  <c r="C566" i="12" s="1"/>
  <c r="B567" i="12"/>
  <c r="C567" i="12" s="1"/>
  <c r="B568" i="12"/>
  <c r="C568" i="12" s="1"/>
  <c r="B569" i="12"/>
  <c r="C569" i="12" s="1"/>
  <c r="B570" i="12"/>
  <c r="C570" i="12" s="1"/>
  <c r="B571" i="12"/>
  <c r="C571" i="12" s="1"/>
  <c r="B572" i="12"/>
  <c r="C572" i="12" s="1"/>
  <c r="B573" i="12"/>
  <c r="C573" i="12" s="1"/>
  <c r="B574" i="12"/>
  <c r="C574" i="12" s="1"/>
  <c r="B575" i="12"/>
  <c r="C575" i="12" s="1"/>
  <c r="B576" i="12"/>
  <c r="C576" i="12" s="1"/>
  <c r="B577" i="12"/>
  <c r="C577" i="12" s="1"/>
  <c r="B578" i="12"/>
  <c r="C578" i="12" s="1"/>
  <c r="B579" i="12"/>
  <c r="C579" i="12" s="1"/>
  <c r="B580" i="12"/>
  <c r="C580" i="12" s="1"/>
  <c r="B581" i="12"/>
  <c r="C581" i="12" s="1"/>
  <c r="B582" i="12"/>
  <c r="C582" i="12" s="1"/>
  <c r="B583" i="12"/>
  <c r="C583" i="12" s="1"/>
  <c r="B584" i="12"/>
  <c r="C584" i="12" s="1"/>
  <c r="B585" i="12"/>
  <c r="C585" i="12" s="1"/>
  <c r="B586" i="12"/>
  <c r="C586" i="12" s="1"/>
  <c r="B587" i="12"/>
  <c r="C587" i="12" s="1"/>
  <c r="B588" i="12"/>
  <c r="C588" i="12" s="1"/>
  <c r="B589" i="12"/>
  <c r="C589" i="12" s="1"/>
  <c r="B590" i="12"/>
  <c r="C590" i="12" s="1"/>
  <c r="B591" i="12"/>
  <c r="C591" i="12" s="1"/>
  <c r="B592" i="12"/>
  <c r="C592" i="12" s="1"/>
  <c r="B593" i="12"/>
  <c r="C593" i="12" s="1"/>
  <c r="B594" i="12"/>
  <c r="C594" i="12" s="1"/>
  <c r="B595" i="12"/>
  <c r="C595" i="12" s="1"/>
  <c r="B596" i="12"/>
  <c r="C596" i="12" s="1"/>
  <c r="B597" i="12"/>
  <c r="C597" i="12" s="1"/>
  <c r="B598" i="12"/>
  <c r="C598" i="12" s="1"/>
  <c r="B599" i="12"/>
  <c r="C599" i="12" s="1"/>
  <c r="B600" i="12"/>
  <c r="C600" i="12" s="1"/>
  <c r="B601" i="12"/>
  <c r="C601" i="12" s="1"/>
  <c r="B602" i="12"/>
  <c r="C602" i="12" s="1"/>
  <c r="B603" i="12"/>
  <c r="C603" i="12" s="1"/>
  <c r="B604" i="12"/>
  <c r="C604" i="12" s="1"/>
  <c r="B605" i="12"/>
  <c r="C605" i="12" s="1"/>
  <c r="B606" i="12"/>
  <c r="C606" i="12" s="1"/>
  <c r="B607" i="12"/>
  <c r="C607" i="12" s="1"/>
  <c r="B608" i="12"/>
  <c r="C608" i="12" s="1"/>
  <c r="B609" i="12"/>
  <c r="C609" i="12" s="1"/>
  <c r="B610" i="12"/>
  <c r="C610" i="12" s="1"/>
  <c r="B611" i="12"/>
  <c r="C611" i="12" s="1"/>
  <c r="B612" i="12"/>
  <c r="C612" i="12" s="1"/>
  <c r="B613" i="12"/>
  <c r="C613" i="12" s="1"/>
  <c r="B614" i="12"/>
  <c r="C614" i="12" s="1"/>
  <c r="B615" i="12"/>
  <c r="C615" i="12" s="1"/>
  <c r="B616" i="12"/>
  <c r="C616" i="12" s="1"/>
  <c r="B617" i="12"/>
  <c r="C617" i="12" s="1"/>
  <c r="B618" i="12"/>
  <c r="C618" i="12" s="1"/>
  <c r="B619" i="12"/>
  <c r="C619" i="12" s="1"/>
  <c r="B620" i="12"/>
  <c r="C620" i="12" s="1"/>
  <c r="B621" i="12"/>
  <c r="C621" i="12" s="1"/>
  <c r="B622" i="12"/>
  <c r="C622" i="12" s="1"/>
  <c r="B623" i="12"/>
  <c r="C623" i="12" s="1"/>
  <c r="B624" i="12"/>
  <c r="C624" i="12" s="1"/>
  <c r="B625" i="12"/>
  <c r="C625" i="12" s="1"/>
  <c r="B626" i="12"/>
  <c r="C626" i="12" s="1"/>
  <c r="B627" i="12"/>
  <c r="C627" i="12" s="1"/>
  <c r="B628" i="12"/>
  <c r="C628" i="12" s="1"/>
  <c r="B629" i="12"/>
  <c r="C629" i="12" s="1"/>
  <c r="B630" i="12"/>
  <c r="C630" i="12" s="1"/>
  <c r="B631" i="12"/>
  <c r="C631" i="12" s="1"/>
  <c r="B632" i="12"/>
  <c r="C632" i="12" s="1"/>
  <c r="B633" i="12"/>
  <c r="C633" i="12" s="1"/>
  <c r="B634" i="12"/>
  <c r="C634" i="12" s="1"/>
  <c r="B635" i="12"/>
  <c r="C635" i="12" s="1"/>
  <c r="B636" i="12"/>
  <c r="C636" i="12" s="1"/>
  <c r="B637" i="12"/>
  <c r="C637" i="12" s="1"/>
  <c r="B638" i="12"/>
  <c r="C638" i="12" s="1"/>
  <c r="B639" i="12"/>
  <c r="C639" i="12" s="1"/>
  <c r="B640" i="12"/>
  <c r="C640" i="12" s="1"/>
  <c r="B641" i="12"/>
  <c r="C641" i="12" s="1"/>
  <c r="B642" i="12"/>
  <c r="C642" i="12" s="1"/>
  <c r="B643" i="12"/>
  <c r="C643" i="12" s="1"/>
  <c r="B644" i="12"/>
  <c r="C644" i="12" s="1"/>
  <c r="B645" i="12"/>
  <c r="C645" i="12" s="1"/>
  <c r="B646" i="12"/>
  <c r="C646" i="12" s="1"/>
  <c r="B647" i="12"/>
  <c r="C647" i="12" s="1"/>
  <c r="B648" i="12"/>
  <c r="C648" i="12" s="1"/>
  <c r="B649" i="12"/>
  <c r="C649" i="12" s="1"/>
  <c r="B650" i="12"/>
  <c r="C650" i="12" s="1"/>
  <c r="B651" i="12"/>
  <c r="C651" i="12" s="1"/>
  <c r="B652" i="12"/>
  <c r="C652" i="12" s="1"/>
  <c r="B653" i="12"/>
  <c r="C653" i="12" s="1"/>
  <c r="B654" i="12"/>
  <c r="C654" i="12" s="1"/>
  <c r="B655" i="12"/>
  <c r="C655" i="12" s="1"/>
  <c r="B656" i="12"/>
  <c r="C656" i="12" s="1"/>
  <c r="B657" i="12"/>
  <c r="C657" i="12" s="1"/>
  <c r="B658" i="12"/>
  <c r="C658" i="12" s="1"/>
  <c r="B659" i="12"/>
  <c r="C659" i="12" s="1"/>
  <c r="B660" i="12"/>
  <c r="C660" i="12" s="1"/>
  <c r="B661" i="12"/>
  <c r="C661" i="12" s="1"/>
  <c r="B662" i="12"/>
  <c r="C662" i="12" s="1"/>
  <c r="B663" i="12"/>
  <c r="C663" i="12" s="1"/>
  <c r="B664" i="12"/>
  <c r="C664" i="12" s="1"/>
  <c r="B665" i="12"/>
  <c r="C665" i="12" s="1"/>
  <c r="B666" i="12"/>
  <c r="C666" i="12" s="1"/>
  <c r="B667" i="12"/>
  <c r="C667" i="12" s="1"/>
  <c r="B668" i="12"/>
  <c r="C668" i="12" s="1"/>
  <c r="B669" i="12"/>
  <c r="C669" i="12" s="1"/>
  <c r="B670" i="12"/>
  <c r="C670" i="12" s="1"/>
  <c r="B671" i="12"/>
  <c r="C671" i="12" s="1"/>
  <c r="B672" i="12"/>
  <c r="C672" i="12" s="1"/>
  <c r="B673" i="12"/>
  <c r="C673" i="12" s="1"/>
  <c r="B674" i="12"/>
  <c r="C674" i="12" s="1"/>
  <c r="B675" i="12"/>
  <c r="C675" i="12" s="1"/>
  <c r="B676" i="12"/>
  <c r="C676" i="12" s="1"/>
  <c r="B677" i="12"/>
  <c r="C677" i="12" s="1"/>
  <c r="B678" i="12"/>
  <c r="C678" i="12" s="1"/>
  <c r="B679" i="12"/>
  <c r="C679" i="12" s="1"/>
  <c r="B680" i="12"/>
  <c r="C680" i="12" s="1"/>
  <c r="B681" i="12"/>
  <c r="C681" i="12" s="1"/>
  <c r="B682" i="12"/>
  <c r="C682" i="12" s="1"/>
  <c r="B683" i="12"/>
  <c r="C683" i="12" s="1"/>
  <c r="B684" i="12"/>
  <c r="C684" i="12" s="1"/>
  <c r="B685" i="12"/>
  <c r="C685" i="12" s="1"/>
  <c r="B686" i="12"/>
  <c r="C686" i="12" s="1"/>
  <c r="B687" i="12"/>
  <c r="C687" i="12" s="1"/>
  <c r="B688" i="12"/>
  <c r="C688" i="12" s="1"/>
  <c r="B689" i="12"/>
  <c r="C689" i="12" s="1"/>
  <c r="B690" i="12"/>
  <c r="C690" i="12" s="1"/>
  <c r="B691" i="12"/>
  <c r="C691" i="12" s="1"/>
  <c r="B692" i="12"/>
  <c r="C692" i="12" s="1"/>
  <c r="B693" i="12"/>
  <c r="C693" i="12" s="1"/>
  <c r="B694" i="12"/>
  <c r="C694" i="12" s="1"/>
  <c r="B695" i="12"/>
  <c r="C695" i="12" s="1"/>
  <c r="B696" i="12"/>
  <c r="C696" i="12" s="1"/>
  <c r="B697" i="12"/>
  <c r="C697" i="12" s="1"/>
  <c r="B698" i="12"/>
  <c r="C698" i="12" s="1"/>
  <c r="B699" i="12"/>
  <c r="C699" i="12" s="1"/>
  <c r="B700" i="12"/>
  <c r="C700" i="12" s="1"/>
  <c r="B701" i="12"/>
  <c r="C701" i="12" s="1"/>
  <c r="B702" i="12"/>
  <c r="C702" i="12" s="1"/>
  <c r="B703" i="12"/>
  <c r="C703" i="12" s="1"/>
  <c r="B704" i="12"/>
  <c r="C704" i="12" s="1"/>
  <c r="B705" i="12"/>
  <c r="C705" i="12" s="1"/>
  <c r="B706" i="12"/>
  <c r="C706" i="12" s="1"/>
  <c r="B707" i="12"/>
  <c r="C707" i="12" s="1"/>
  <c r="B708" i="12"/>
  <c r="C708" i="12" s="1"/>
  <c r="B709" i="12"/>
  <c r="C709" i="12" s="1"/>
  <c r="B710" i="12"/>
  <c r="C710" i="12" s="1"/>
  <c r="B711" i="12"/>
  <c r="C711" i="12" s="1"/>
  <c r="B712" i="12"/>
  <c r="C712" i="12" s="1"/>
  <c r="B713" i="12"/>
  <c r="C713" i="12" s="1"/>
  <c r="B714" i="12"/>
  <c r="C714" i="12" s="1"/>
  <c r="B715" i="12"/>
  <c r="C715" i="12" s="1"/>
  <c r="B716" i="12"/>
  <c r="C716" i="12" s="1"/>
  <c r="B717" i="12"/>
  <c r="C717" i="12" s="1"/>
  <c r="B718" i="12"/>
  <c r="C718" i="12" s="1"/>
  <c r="B719" i="12"/>
  <c r="C719" i="12" s="1"/>
  <c r="B720" i="12"/>
  <c r="C720" i="12" s="1"/>
  <c r="B721" i="12"/>
  <c r="C721" i="12" s="1"/>
  <c r="B722" i="12"/>
  <c r="C722" i="12" s="1"/>
  <c r="B723" i="12"/>
  <c r="C723" i="12" s="1"/>
  <c r="B724" i="12"/>
  <c r="C724" i="12" s="1"/>
  <c r="B725" i="12"/>
  <c r="C725" i="12" s="1"/>
  <c r="B726" i="12"/>
  <c r="C726" i="12" s="1"/>
  <c r="B727" i="12"/>
  <c r="C727" i="12" s="1"/>
  <c r="B728" i="12"/>
  <c r="C728" i="12" s="1"/>
  <c r="B729" i="12"/>
  <c r="C729" i="12" s="1"/>
  <c r="B730" i="12"/>
  <c r="C730" i="12" s="1"/>
  <c r="B731" i="12"/>
  <c r="C731" i="12" s="1"/>
  <c r="B732" i="12"/>
  <c r="C732" i="12" s="1"/>
  <c r="B733" i="12"/>
  <c r="C733" i="12" s="1"/>
  <c r="B734" i="12"/>
  <c r="C734" i="12" s="1"/>
  <c r="B735" i="12"/>
  <c r="C735" i="12" s="1"/>
  <c r="B736" i="12"/>
  <c r="C736" i="12" s="1"/>
  <c r="B737" i="12"/>
  <c r="C737" i="12" s="1"/>
  <c r="B738" i="12"/>
  <c r="C738" i="12" s="1"/>
  <c r="B739" i="12"/>
  <c r="C739" i="12" s="1"/>
  <c r="B740" i="12"/>
  <c r="C740" i="12" s="1"/>
  <c r="B741" i="12"/>
  <c r="C741" i="12" s="1"/>
  <c r="B742" i="12"/>
  <c r="C742" i="12" s="1"/>
  <c r="B743" i="12"/>
  <c r="C743" i="12" s="1"/>
  <c r="B744" i="12"/>
  <c r="C744" i="12" s="1"/>
  <c r="B745" i="12"/>
  <c r="C745" i="12" s="1"/>
  <c r="B746" i="12"/>
  <c r="C746" i="12" s="1"/>
  <c r="B747" i="12"/>
  <c r="C747" i="12" s="1"/>
  <c r="B748" i="12"/>
  <c r="C748" i="12" s="1"/>
  <c r="B749" i="12"/>
  <c r="C749" i="12" s="1"/>
  <c r="B750" i="12"/>
  <c r="C750" i="12" s="1"/>
  <c r="B751" i="12"/>
  <c r="C751" i="12" s="1"/>
  <c r="B752" i="12"/>
  <c r="C752" i="12" s="1"/>
  <c r="B753" i="12"/>
  <c r="C753" i="12" s="1"/>
  <c r="B754" i="12"/>
  <c r="C754" i="12" s="1"/>
  <c r="B755" i="12"/>
  <c r="C755" i="12" s="1"/>
  <c r="B756" i="12"/>
  <c r="C756" i="12" s="1"/>
  <c r="B757" i="12"/>
  <c r="C757" i="12" s="1"/>
  <c r="B758" i="12"/>
  <c r="C758" i="12" s="1"/>
  <c r="B759" i="12"/>
  <c r="C759" i="12" s="1"/>
  <c r="B760" i="12"/>
  <c r="C760" i="12" s="1"/>
  <c r="B761" i="12"/>
  <c r="C761" i="12" s="1"/>
  <c r="B762" i="12"/>
  <c r="C762" i="12" s="1"/>
  <c r="B763" i="12"/>
  <c r="C763" i="12" s="1"/>
  <c r="B764" i="12"/>
  <c r="C764" i="12" s="1"/>
  <c r="B765" i="12"/>
  <c r="C765" i="12" s="1"/>
  <c r="B766" i="12"/>
  <c r="C766" i="12" s="1"/>
  <c r="B767" i="12"/>
  <c r="C767" i="12" s="1"/>
  <c r="B768" i="12"/>
  <c r="C768" i="12" s="1"/>
  <c r="B769" i="12"/>
  <c r="C769" i="12" s="1"/>
  <c r="B770" i="12"/>
  <c r="C770" i="12" s="1"/>
  <c r="B771" i="12"/>
  <c r="C771" i="12" s="1"/>
  <c r="B772" i="12"/>
  <c r="C772" i="12" s="1"/>
  <c r="B773" i="12"/>
  <c r="C773" i="12" s="1"/>
  <c r="B774" i="12"/>
  <c r="C774" i="12" s="1"/>
  <c r="B775" i="12"/>
  <c r="C775" i="12" s="1"/>
  <c r="B776" i="12"/>
  <c r="C776" i="12" s="1"/>
  <c r="B777" i="12"/>
  <c r="C777" i="12" s="1"/>
  <c r="B778" i="12"/>
  <c r="C778" i="12" s="1"/>
  <c r="B779" i="12"/>
  <c r="C779" i="12" s="1"/>
  <c r="B780" i="12"/>
  <c r="C780" i="12" s="1"/>
  <c r="B781" i="12"/>
  <c r="C781" i="12" s="1"/>
  <c r="B782" i="12"/>
  <c r="C782" i="12" s="1"/>
  <c r="B783" i="12"/>
  <c r="C783" i="12" s="1"/>
  <c r="B784" i="12"/>
  <c r="C784" i="12" s="1"/>
  <c r="B785" i="12"/>
  <c r="C785" i="12" s="1"/>
  <c r="B786" i="12"/>
  <c r="C786" i="12" s="1"/>
  <c r="B787" i="12"/>
  <c r="C787" i="12" s="1"/>
  <c r="B788" i="12"/>
  <c r="C788" i="12" s="1"/>
  <c r="B789" i="12"/>
  <c r="C789" i="12" s="1"/>
  <c r="B790" i="12"/>
  <c r="C790" i="12" s="1"/>
  <c r="B791" i="12"/>
  <c r="C791" i="12" s="1"/>
  <c r="B792" i="12"/>
  <c r="C792" i="12" s="1"/>
  <c r="B793" i="12"/>
  <c r="C793" i="12" s="1"/>
  <c r="B794" i="12"/>
  <c r="C794" i="12" s="1"/>
  <c r="B795" i="12"/>
  <c r="C795" i="12" s="1"/>
  <c r="B796" i="12"/>
  <c r="C796" i="12" s="1"/>
  <c r="B797" i="12"/>
  <c r="C797" i="12" s="1"/>
  <c r="B798" i="12"/>
  <c r="C798" i="12" s="1"/>
  <c r="B799" i="12"/>
  <c r="C799" i="12" s="1"/>
  <c r="B800" i="12"/>
  <c r="C800" i="12" s="1"/>
  <c r="B801" i="12"/>
  <c r="C801" i="12" s="1"/>
  <c r="B802" i="12"/>
  <c r="C802" i="12" s="1"/>
  <c r="B803" i="12"/>
  <c r="C803" i="12" s="1"/>
  <c r="B804" i="12"/>
  <c r="C804" i="12" s="1"/>
  <c r="B805" i="12"/>
  <c r="C805" i="12" s="1"/>
  <c r="B806" i="12"/>
  <c r="C806" i="12" s="1"/>
  <c r="B807" i="12"/>
  <c r="C807" i="12" s="1"/>
  <c r="B808" i="12"/>
  <c r="C808" i="12" s="1"/>
  <c r="B809" i="12"/>
  <c r="C809" i="12" s="1"/>
  <c r="B810" i="12"/>
  <c r="C810" i="12" s="1"/>
  <c r="B811" i="12"/>
  <c r="C811" i="12" s="1"/>
  <c r="B812" i="12"/>
  <c r="C812" i="12" s="1"/>
  <c r="B813" i="12"/>
  <c r="C813" i="12" s="1"/>
  <c r="B814" i="12"/>
  <c r="C814" i="12" s="1"/>
  <c r="B815" i="12"/>
  <c r="C815" i="12" s="1"/>
  <c r="B816" i="12"/>
  <c r="C816" i="12" s="1"/>
  <c r="B817" i="12"/>
  <c r="C817" i="12" s="1"/>
  <c r="B818" i="12"/>
  <c r="C818" i="12" s="1"/>
  <c r="B819" i="12"/>
  <c r="C819" i="12" s="1"/>
  <c r="B820" i="12"/>
  <c r="C820" i="12" s="1"/>
  <c r="B821" i="12"/>
  <c r="C821" i="12" s="1"/>
  <c r="B822" i="12"/>
  <c r="C822" i="12" s="1"/>
  <c r="B823" i="12"/>
  <c r="C823" i="12" s="1"/>
  <c r="B824" i="12"/>
  <c r="C824" i="12" s="1"/>
  <c r="B825" i="12"/>
  <c r="C825" i="12" s="1"/>
  <c r="B826" i="12"/>
  <c r="C826" i="12" s="1"/>
  <c r="B827" i="12"/>
  <c r="C827" i="12" s="1"/>
  <c r="B828" i="12"/>
  <c r="C828" i="12" s="1"/>
  <c r="B829" i="12"/>
  <c r="C829" i="12" s="1"/>
  <c r="B830" i="12"/>
  <c r="C830" i="12" s="1"/>
  <c r="B831" i="12"/>
  <c r="C831" i="12" s="1"/>
  <c r="B832" i="12"/>
  <c r="C832" i="12" s="1"/>
  <c r="B833" i="12"/>
  <c r="C833" i="12" s="1"/>
  <c r="B834" i="12"/>
  <c r="C834" i="12" s="1"/>
  <c r="B835" i="12"/>
  <c r="C835" i="12" s="1"/>
  <c r="B836" i="12"/>
  <c r="C836" i="12" s="1"/>
  <c r="B837" i="12"/>
  <c r="C837" i="12" s="1"/>
  <c r="B838" i="12"/>
  <c r="C838" i="12" s="1"/>
  <c r="B839" i="12"/>
  <c r="C839" i="12" s="1"/>
  <c r="B840" i="12"/>
  <c r="C840" i="12" s="1"/>
  <c r="B841" i="12"/>
  <c r="C841" i="12" s="1"/>
  <c r="B842" i="12"/>
  <c r="C842" i="12" s="1"/>
  <c r="B843" i="12"/>
  <c r="C843" i="12" s="1"/>
  <c r="B844" i="12"/>
  <c r="C844" i="12" s="1"/>
  <c r="B845" i="12"/>
  <c r="C845" i="12" s="1"/>
  <c r="B846" i="12"/>
  <c r="C846" i="12" s="1"/>
  <c r="B847" i="12"/>
  <c r="C847" i="12" s="1"/>
  <c r="B848" i="12"/>
  <c r="C848" i="12" s="1"/>
  <c r="B849" i="12"/>
  <c r="C849" i="12" s="1"/>
  <c r="B850" i="12"/>
  <c r="C850" i="12" s="1"/>
  <c r="B851" i="12"/>
  <c r="C851" i="12" s="1"/>
  <c r="B852" i="12"/>
  <c r="C852" i="12" s="1"/>
  <c r="B853" i="12"/>
  <c r="C853" i="12" s="1"/>
  <c r="B854" i="12"/>
  <c r="C854" i="12" s="1"/>
  <c r="B855" i="12"/>
  <c r="C855" i="12" s="1"/>
  <c r="B856" i="12"/>
  <c r="C856" i="12" s="1"/>
  <c r="B857" i="12"/>
  <c r="C857" i="12" s="1"/>
  <c r="B858" i="12"/>
  <c r="C858" i="12" s="1"/>
  <c r="B859" i="12"/>
  <c r="C859" i="12" s="1"/>
  <c r="B860" i="12"/>
  <c r="C860" i="12" s="1"/>
  <c r="B861" i="12"/>
  <c r="C861" i="12" s="1"/>
  <c r="B862" i="12"/>
  <c r="C862" i="12" s="1"/>
  <c r="B863" i="12"/>
  <c r="C863" i="12" s="1"/>
  <c r="B864" i="12"/>
  <c r="C864" i="12" s="1"/>
  <c r="B865" i="12"/>
  <c r="C865" i="12" s="1"/>
  <c r="B866" i="12"/>
  <c r="C866" i="12" s="1"/>
  <c r="B867" i="12"/>
  <c r="C867" i="12" s="1"/>
  <c r="B868" i="12"/>
  <c r="C868" i="12" s="1"/>
  <c r="B869" i="12"/>
  <c r="C869" i="12" s="1"/>
  <c r="B870" i="12"/>
  <c r="C870" i="12" s="1"/>
  <c r="B871" i="12"/>
  <c r="C871" i="12" s="1"/>
  <c r="B872" i="12"/>
  <c r="C872" i="12" s="1"/>
  <c r="B873" i="12"/>
  <c r="C873" i="12" s="1"/>
  <c r="B874" i="12"/>
  <c r="C874" i="12" s="1"/>
  <c r="B875" i="12"/>
  <c r="C875" i="12" s="1"/>
  <c r="B876" i="12"/>
  <c r="C876" i="12" s="1"/>
  <c r="B877" i="12"/>
  <c r="C877" i="12" s="1"/>
  <c r="B878" i="12"/>
  <c r="C878" i="12" s="1"/>
  <c r="B879" i="12"/>
  <c r="C879" i="12" s="1"/>
  <c r="B880" i="12"/>
  <c r="C880" i="12" s="1"/>
  <c r="B881" i="12"/>
  <c r="C881" i="12" s="1"/>
  <c r="B882" i="12"/>
  <c r="C882" i="12" s="1"/>
  <c r="B883" i="12"/>
  <c r="C883" i="12" s="1"/>
  <c r="B884" i="12"/>
  <c r="C884" i="12" s="1"/>
  <c r="B885" i="12"/>
  <c r="C885" i="12" s="1"/>
  <c r="B886" i="12"/>
  <c r="C886" i="12" s="1"/>
  <c r="B887" i="12"/>
  <c r="C887" i="12" s="1"/>
  <c r="B888" i="12"/>
  <c r="C888" i="12" s="1"/>
  <c r="B889" i="12"/>
  <c r="C889" i="12" s="1"/>
  <c r="B890" i="12"/>
  <c r="C890" i="12" s="1"/>
  <c r="B891" i="12"/>
  <c r="C891" i="12" s="1"/>
  <c r="B892" i="12"/>
  <c r="C892" i="12" s="1"/>
  <c r="B893" i="12"/>
  <c r="C893" i="12" s="1"/>
  <c r="B894" i="12"/>
  <c r="C894" i="12" s="1"/>
  <c r="B895" i="12"/>
  <c r="C895" i="12" s="1"/>
  <c r="B896" i="12"/>
  <c r="C896" i="12" s="1"/>
  <c r="B897" i="12"/>
  <c r="C897" i="12" s="1"/>
  <c r="B898" i="12"/>
  <c r="C898" i="12" s="1"/>
  <c r="B899" i="12"/>
  <c r="C899" i="12" s="1"/>
  <c r="B900" i="12"/>
  <c r="C900" i="12" s="1"/>
  <c r="B901" i="12"/>
  <c r="C901" i="12" s="1"/>
  <c r="B902" i="12"/>
  <c r="C902" i="12" s="1"/>
  <c r="B903" i="12"/>
  <c r="C903" i="12" s="1"/>
  <c r="B904" i="12"/>
  <c r="C904" i="12" s="1"/>
  <c r="B905" i="12"/>
  <c r="C905" i="12" s="1"/>
  <c r="B906" i="12"/>
  <c r="C906" i="12" s="1"/>
  <c r="B907" i="12"/>
  <c r="C907" i="12" s="1"/>
  <c r="B908" i="12"/>
  <c r="C908" i="12" s="1"/>
  <c r="B909" i="12"/>
  <c r="C909" i="12" s="1"/>
  <c r="B910" i="12"/>
  <c r="C910" i="12" s="1"/>
  <c r="B911" i="12"/>
  <c r="C911" i="12" s="1"/>
  <c r="B912" i="12"/>
  <c r="C912" i="12" s="1"/>
  <c r="B913" i="12"/>
  <c r="C913" i="12" s="1"/>
  <c r="B914" i="12"/>
  <c r="C914" i="12" s="1"/>
  <c r="B915" i="12"/>
  <c r="C915" i="12" s="1"/>
  <c r="B916" i="12"/>
  <c r="C916" i="12" s="1"/>
  <c r="B917" i="12"/>
  <c r="C917" i="12" s="1"/>
  <c r="B918" i="12"/>
  <c r="C918" i="12" s="1"/>
  <c r="B919" i="12"/>
  <c r="C919" i="12" s="1"/>
  <c r="B920" i="12"/>
  <c r="C920" i="12" s="1"/>
  <c r="B921" i="12"/>
  <c r="C921" i="12" s="1"/>
  <c r="B922" i="12"/>
  <c r="C922" i="12" s="1"/>
  <c r="B923" i="12"/>
  <c r="C923" i="12" s="1"/>
  <c r="B924" i="12"/>
  <c r="C924" i="12" s="1"/>
  <c r="B925" i="12"/>
  <c r="C925" i="12" s="1"/>
  <c r="B926" i="12"/>
  <c r="C926" i="12" s="1"/>
  <c r="B927" i="12"/>
  <c r="C927" i="12" s="1"/>
  <c r="B928" i="12"/>
  <c r="C928" i="12" s="1"/>
  <c r="B929" i="12"/>
  <c r="C929" i="12" s="1"/>
  <c r="B930" i="12"/>
  <c r="C930" i="12" s="1"/>
  <c r="B931" i="12"/>
  <c r="C931" i="12" s="1"/>
  <c r="B932" i="12"/>
  <c r="C932" i="12" s="1"/>
  <c r="B933" i="12"/>
  <c r="C933" i="12" s="1"/>
  <c r="B934" i="12"/>
  <c r="C934" i="12" s="1"/>
  <c r="B935" i="12"/>
  <c r="C935" i="12" s="1"/>
  <c r="B936" i="12"/>
  <c r="C936" i="12" s="1"/>
  <c r="B937" i="12"/>
  <c r="C937" i="12" s="1"/>
  <c r="B938" i="12"/>
  <c r="C938" i="12" s="1"/>
  <c r="B939" i="12"/>
  <c r="C939" i="12" s="1"/>
  <c r="B940" i="12"/>
  <c r="C940" i="12" s="1"/>
  <c r="B941" i="12"/>
  <c r="C941" i="12" s="1"/>
  <c r="B942" i="12"/>
  <c r="C942" i="12" s="1"/>
  <c r="B943" i="12"/>
  <c r="C943" i="12" s="1"/>
  <c r="B944" i="12"/>
  <c r="C944" i="12" s="1"/>
  <c r="B945" i="12"/>
  <c r="C945" i="12" s="1"/>
  <c r="B946" i="12"/>
  <c r="C946" i="12" s="1"/>
  <c r="B947" i="12"/>
  <c r="C947" i="12" s="1"/>
  <c r="B948" i="12"/>
  <c r="C948" i="12" s="1"/>
  <c r="B949" i="12"/>
  <c r="C949" i="12" s="1"/>
  <c r="B950" i="12"/>
  <c r="C950" i="12" s="1"/>
  <c r="B951" i="12"/>
  <c r="C951" i="12" s="1"/>
  <c r="B952" i="12"/>
  <c r="C952" i="12" s="1"/>
  <c r="B953" i="12"/>
  <c r="C953" i="12" s="1"/>
  <c r="B954" i="12"/>
  <c r="C954" i="12" s="1"/>
  <c r="B955" i="12"/>
  <c r="C955" i="12" s="1"/>
  <c r="B956" i="12"/>
  <c r="C956" i="12" s="1"/>
  <c r="B957" i="12"/>
  <c r="C957" i="12" s="1"/>
  <c r="B958" i="12"/>
  <c r="C958" i="12" s="1"/>
  <c r="B959" i="12"/>
  <c r="C959" i="12" s="1"/>
  <c r="B960" i="12"/>
  <c r="C960" i="12" s="1"/>
  <c r="B961" i="12"/>
  <c r="C961" i="12" s="1"/>
  <c r="B962" i="12"/>
  <c r="C962" i="12" s="1"/>
  <c r="B963" i="12"/>
  <c r="C963" i="12" s="1"/>
  <c r="B964" i="12"/>
  <c r="C964" i="12" s="1"/>
  <c r="B965" i="12"/>
  <c r="C965" i="12" s="1"/>
  <c r="B966" i="12"/>
  <c r="C966" i="12" s="1"/>
  <c r="B967" i="12"/>
  <c r="C967" i="12" s="1"/>
  <c r="B968" i="12"/>
  <c r="C968" i="12" s="1"/>
  <c r="B969" i="12"/>
  <c r="C969" i="12" s="1"/>
  <c r="B970" i="12"/>
  <c r="C970" i="12" s="1"/>
  <c r="B971" i="12"/>
  <c r="C971" i="12" s="1"/>
  <c r="B972" i="12"/>
  <c r="C972" i="12" s="1"/>
  <c r="B973" i="12"/>
  <c r="C973" i="12" s="1"/>
  <c r="B974" i="12"/>
  <c r="C974" i="12" s="1"/>
  <c r="B975" i="12"/>
  <c r="C975" i="12" s="1"/>
  <c r="B976" i="12"/>
  <c r="C976" i="12" s="1"/>
  <c r="B977" i="12"/>
  <c r="C977" i="12" s="1"/>
  <c r="B978" i="12"/>
  <c r="C978" i="12" s="1"/>
  <c r="B979" i="12"/>
  <c r="C979" i="12" s="1"/>
  <c r="B980" i="12"/>
  <c r="C980" i="12" s="1"/>
  <c r="B981" i="12"/>
  <c r="C981" i="12" s="1"/>
  <c r="B982" i="12"/>
  <c r="C982" i="12" s="1"/>
  <c r="B983" i="12"/>
  <c r="C983" i="12" s="1"/>
  <c r="B984" i="12"/>
  <c r="C984" i="12" s="1"/>
  <c r="B985" i="12"/>
  <c r="C985" i="12" s="1"/>
  <c r="B986" i="12"/>
  <c r="C986" i="12" s="1"/>
  <c r="B987" i="12"/>
  <c r="C987" i="12" s="1"/>
  <c r="B988" i="12"/>
  <c r="C988" i="12" s="1"/>
  <c r="B989" i="12"/>
  <c r="C989" i="12" s="1"/>
  <c r="B990" i="12"/>
  <c r="C990" i="12" s="1"/>
  <c r="B991" i="12"/>
  <c r="C991" i="12" s="1"/>
  <c r="B992" i="12"/>
  <c r="C992" i="12" s="1"/>
  <c r="B993" i="12"/>
  <c r="C993" i="12" s="1"/>
  <c r="B994" i="12"/>
  <c r="C994" i="12" s="1"/>
  <c r="B995" i="12"/>
  <c r="C995" i="12" s="1"/>
  <c r="B996" i="12"/>
  <c r="C996" i="12" s="1"/>
  <c r="B997" i="12"/>
  <c r="C997" i="12" s="1"/>
  <c r="B998" i="12"/>
  <c r="C998" i="12" s="1"/>
  <c r="B999" i="12"/>
  <c r="C999" i="12" s="1"/>
  <c r="B1000" i="12"/>
  <c r="C1000" i="12" s="1"/>
  <c r="B1001" i="12"/>
  <c r="C1001" i="12" s="1"/>
  <c r="B1002" i="12"/>
  <c r="C1002" i="12" s="1"/>
  <c r="B1003" i="12"/>
  <c r="C1003" i="12" s="1"/>
  <c r="B1004" i="12"/>
  <c r="C1004" i="12" s="1"/>
  <c r="B1005" i="12"/>
  <c r="C1005" i="12" s="1"/>
  <c r="B1006" i="12"/>
  <c r="C1006" i="12" s="1"/>
  <c r="B1007" i="12"/>
  <c r="C1007" i="12" s="1"/>
  <c r="B1008" i="12"/>
  <c r="C1008" i="12" s="1"/>
  <c r="B1009" i="12"/>
  <c r="C1009" i="12" s="1"/>
  <c r="B1010" i="12"/>
  <c r="C1010" i="12" s="1"/>
  <c r="B1011" i="12"/>
  <c r="C1011" i="12" s="1"/>
  <c r="B1012" i="12"/>
  <c r="C1012" i="12" s="1"/>
  <c r="B1013" i="12"/>
  <c r="C1013" i="12" s="1"/>
  <c r="B1014" i="12"/>
  <c r="C1014" i="12" s="1"/>
  <c r="B1015" i="12"/>
  <c r="C1015" i="12" s="1"/>
  <c r="B1016" i="12"/>
  <c r="C1016" i="12" s="1"/>
  <c r="B1017" i="12"/>
  <c r="C1017" i="12" s="1"/>
  <c r="B1018" i="12"/>
  <c r="C1018" i="12" s="1"/>
  <c r="B1019" i="12"/>
  <c r="C1019" i="12" s="1"/>
  <c r="B1020" i="12"/>
  <c r="C1020" i="12" s="1"/>
  <c r="B1021" i="12"/>
  <c r="C1021" i="12" s="1"/>
  <c r="B1022" i="12"/>
  <c r="C1022" i="12" s="1"/>
  <c r="B1023" i="12"/>
  <c r="C1023" i="12" s="1"/>
  <c r="B1024" i="12"/>
  <c r="C1024" i="12" s="1"/>
  <c r="B1025" i="12"/>
  <c r="C1025" i="12" s="1"/>
  <c r="B1026" i="12"/>
  <c r="C1026" i="12" s="1"/>
  <c r="B1027" i="12"/>
  <c r="C1027" i="12" s="1"/>
  <c r="B1028" i="12"/>
  <c r="C1028" i="12" s="1"/>
  <c r="B1029" i="12"/>
  <c r="C1029" i="12" s="1"/>
  <c r="B1030" i="12"/>
  <c r="C1030" i="12" s="1"/>
  <c r="B1031" i="12"/>
  <c r="C1031" i="12" s="1"/>
  <c r="B1032" i="12"/>
  <c r="C1032" i="12" s="1"/>
  <c r="B1033" i="12"/>
  <c r="C1033" i="12" s="1"/>
  <c r="B1034" i="12"/>
  <c r="C1034" i="12" s="1"/>
  <c r="B1035" i="12"/>
  <c r="C1035" i="12" s="1"/>
  <c r="B1036" i="12"/>
  <c r="C1036" i="12" s="1"/>
  <c r="B1037" i="12"/>
  <c r="C1037" i="12" s="1"/>
  <c r="B1038" i="12"/>
  <c r="C1038" i="12" s="1"/>
  <c r="B1039" i="12"/>
  <c r="C1039" i="12" s="1"/>
  <c r="B1040" i="12"/>
  <c r="C1040" i="12" s="1"/>
  <c r="B1041" i="12"/>
  <c r="C1041" i="12" s="1"/>
  <c r="B1042" i="12"/>
  <c r="C1042" i="12" s="1"/>
  <c r="B1043" i="12"/>
  <c r="C1043" i="12" s="1"/>
  <c r="B1044" i="12"/>
  <c r="C1044" i="12" s="1"/>
  <c r="B1045" i="12"/>
  <c r="C1045" i="12" s="1"/>
  <c r="B1046" i="12"/>
  <c r="C1046" i="12" s="1"/>
  <c r="B1047" i="12"/>
  <c r="C1047" i="12" s="1"/>
  <c r="B1048" i="12"/>
  <c r="C1048" i="12" s="1"/>
  <c r="B1049" i="12"/>
  <c r="C1049" i="12" s="1"/>
  <c r="B1050" i="12"/>
  <c r="C1050" i="12" s="1"/>
  <c r="B1051" i="12"/>
  <c r="C1051" i="12" s="1"/>
  <c r="B1052" i="12"/>
  <c r="C1052" i="12" s="1"/>
  <c r="B1053" i="12"/>
  <c r="C1053" i="12" s="1"/>
  <c r="B1054" i="12"/>
  <c r="C1054" i="12" s="1"/>
  <c r="B1055" i="12"/>
  <c r="C1055" i="12" s="1"/>
  <c r="B1056" i="12"/>
  <c r="C1056" i="12" s="1"/>
  <c r="B1057" i="12"/>
  <c r="C1057" i="12" s="1"/>
  <c r="B1058" i="12"/>
  <c r="C1058" i="12" s="1"/>
  <c r="B1059" i="12"/>
  <c r="C1059" i="12" s="1"/>
  <c r="B1060" i="12"/>
  <c r="C1060" i="12" s="1"/>
  <c r="B1061" i="12"/>
  <c r="C1061" i="12" s="1"/>
  <c r="B1062" i="12"/>
  <c r="C1062" i="12" s="1"/>
  <c r="B1063" i="12"/>
  <c r="C1063" i="12" s="1"/>
  <c r="B1064" i="12"/>
  <c r="C1064" i="12" s="1"/>
  <c r="B1065" i="12"/>
  <c r="C1065" i="12" s="1"/>
  <c r="B1066" i="12"/>
  <c r="C1066" i="12" s="1"/>
  <c r="B1067" i="12"/>
  <c r="C1067" i="12" s="1"/>
  <c r="B1068" i="12"/>
  <c r="C1068" i="12" s="1"/>
  <c r="B1069" i="12"/>
  <c r="C1069" i="12" s="1"/>
  <c r="B1070" i="12"/>
  <c r="C1070" i="12" s="1"/>
  <c r="B1071" i="12"/>
  <c r="C1071" i="12" s="1"/>
  <c r="B1072" i="12"/>
  <c r="C1072" i="12" s="1"/>
  <c r="B1073" i="12"/>
  <c r="C1073" i="12" s="1"/>
  <c r="B1074" i="12"/>
  <c r="C1074" i="12" s="1"/>
  <c r="B1075" i="12"/>
  <c r="C1075" i="12" s="1"/>
  <c r="B1076" i="12"/>
  <c r="C1076" i="12" s="1"/>
  <c r="B1077" i="12"/>
  <c r="C1077" i="12" s="1"/>
  <c r="B1078" i="12"/>
  <c r="C1078" i="12" s="1"/>
  <c r="B1079" i="12"/>
  <c r="C1079" i="12" s="1"/>
  <c r="B1080" i="12"/>
  <c r="C1080" i="12" s="1"/>
  <c r="B1081" i="12"/>
  <c r="C1081" i="12" s="1"/>
  <c r="B1082" i="12"/>
  <c r="C1082" i="12" s="1"/>
  <c r="B1083" i="12"/>
  <c r="C1083" i="12" s="1"/>
  <c r="B1084" i="12"/>
  <c r="C1084" i="12" s="1"/>
  <c r="B1085" i="12"/>
  <c r="C1085" i="12" s="1"/>
  <c r="B1086" i="12"/>
  <c r="C1086" i="12" s="1"/>
  <c r="B1087" i="12"/>
  <c r="C1087" i="12" s="1"/>
  <c r="B1088" i="12"/>
  <c r="C1088" i="12" s="1"/>
  <c r="B1089" i="12"/>
  <c r="C1089" i="12" s="1"/>
  <c r="B1090" i="12"/>
  <c r="C1090" i="12" s="1"/>
  <c r="B1091" i="12"/>
  <c r="C1091" i="12" s="1"/>
  <c r="B1092" i="12"/>
  <c r="C1092" i="12" s="1"/>
  <c r="B1093" i="12"/>
  <c r="C1093" i="12" s="1"/>
  <c r="B1094" i="12"/>
  <c r="C1094" i="12" s="1"/>
  <c r="B1095" i="12"/>
  <c r="C1095" i="12" s="1"/>
  <c r="B1096" i="12"/>
  <c r="C1096" i="12" s="1"/>
  <c r="B1097" i="12"/>
  <c r="C1097" i="12" s="1"/>
  <c r="B1098" i="12"/>
  <c r="C1098" i="12" s="1"/>
  <c r="B1099" i="12"/>
  <c r="C1099" i="12" s="1"/>
  <c r="B1100" i="12"/>
  <c r="C1100" i="12" s="1"/>
  <c r="B1101" i="12"/>
  <c r="C1101" i="12" s="1"/>
  <c r="B1102" i="12"/>
  <c r="C1102" i="12" s="1"/>
  <c r="B1103" i="12"/>
  <c r="C1103" i="12" s="1"/>
  <c r="B1104" i="12"/>
  <c r="C1104" i="12" s="1"/>
  <c r="B1105" i="12"/>
  <c r="C1105" i="12" s="1"/>
  <c r="B1106" i="12"/>
  <c r="C1106" i="12" s="1"/>
  <c r="B1107" i="12"/>
  <c r="C1107" i="12" s="1"/>
  <c r="B1108" i="12"/>
  <c r="C1108" i="12" s="1"/>
  <c r="B1109" i="12"/>
  <c r="C1109" i="12" s="1"/>
  <c r="B1110" i="12"/>
  <c r="C1110" i="12" s="1"/>
  <c r="B1111" i="12"/>
  <c r="C1111" i="12" s="1"/>
  <c r="B1112" i="12"/>
  <c r="C1112" i="12" s="1"/>
  <c r="B1113" i="12"/>
  <c r="C1113" i="12" s="1"/>
  <c r="B1114" i="12"/>
  <c r="C1114" i="12" s="1"/>
  <c r="B1115" i="12"/>
  <c r="C1115" i="12" s="1"/>
  <c r="B1116" i="12"/>
  <c r="C1116" i="12" s="1"/>
  <c r="B1117" i="12"/>
  <c r="C1117" i="12" s="1"/>
  <c r="B1118" i="12"/>
  <c r="C1118" i="12" s="1"/>
  <c r="B1119" i="12"/>
  <c r="C1119" i="12" s="1"/>
  <c r="B1120" i="12"/>
  <c r="C1120" i="12" s="1"/>
  <c r="B1121" i="12"/>
  <c r="C1121" i="12" s="1"/>
  <c r="B1122" i="12"/>
  <c r="C1122" i="12" s="1"/>
  <c r="B1123" i="12"/>
  <c r="C1123" i="12" s="1"/>
  <c r="B1124" i="12"/>
  <c r="C1124" i="12" s="1"/>
  <c r="B1125" i="12"/>
  <c r="C1125" i="12" s="1"/>
  <c r="B1126" i="12"/>
  <c r="C1126" i="12" s="1"/>
  <c r="B1127" i="12"/>
  <c r="C1127" i="12" s="1"/>
  <c r="B1128" i="12"/>
  <c r="C1128" i="12" s="1"/>
  <c r="B1129" i="12"/>
  <c r="C1129" i="12" s="1"/>
  <c r="B1130" i="12"/>
  <c r="C1130" i="12" s="1"/>
  <c r="B1131" i="12"/>
  <c r="C1131" i="12" s="1"/>
  <c r="B1132" i="12"/>
  <c r="C1132" i="12" s="1"/>
  <c r="B1133" i="12"/>
  <c r="C1133" i="12" s="1"/>
  <c r="B1134" i="12"/>
  <c r="C1134" i="12" s="1"/>
  <c r="B1135" i="12"/>
  <c r="C1135" i="12" s="1"/>
  <c r="B1136" i="12"/>
  <c r="C1136" i="12" s="1"/>
  <c r="B1137" i="12"/>
  <c r="C1137" i="12" s="1"/>
  <c r="B1138" i="12"/>
  <c r="C1138" i="12" s="1"/>
  <c r="B1139" i="12"/>
  <c r="C1139" i="12" s="1"/>
  <c r="B1140" i="12"/>
  <c r="C1140" i="12" s="1"/>
  <c r="B1141" i="12"/>
  <c r="C1141" i="12" s="1"/>
  <c r="B1142" i="12"/>
  <c r="C1142" i="12" s="1"/>
  <c r="B1143" i="12"/>
  <c r="C1143" i="12" s="1"/>
  <c r="B1144" i="12"/>
  <c r="C1144" i="12" s="1"/>
  <c r="B1145" i="12"/>
  <c r="C1145" i="12" s="1"/>
  <c r="B1146" i="12"/>
  <c r="C1146" i="12" s="1"/>
  <c r="B1147" i="12"/>
  <c r="C1147" i="12" s="1"/>
  <c r="B1148" i="12"/>
  <c r="C1148" i="12" s="1"/>
  <c r="B1149" i="12"/>
  <c r="C1149" i="12" s="1"/>
  <c r="B1150" i="12"/>
  <c r="C1150" i="12" s="1"/>
  <c r="B1151" i="12"/>
  <c r="C1151" i="12" s="1"/>
  <c r="B1152" i="12"/>
  <c r="C1152" i="12" s="1"/>
  <c r="B1153" i="12"/>
  <c r="C1153" i="12" s="1"/>
  <c r="B1154" i="12"/>
  <c r="C1154" i="12" s="1"/>
  <c r="B1155" i="12"/>
  <c r="C1155" i="12" s="1"/>
  <c r="B1156" i="12"/>
  <c r="C1156" i="12" s="1"/>
  <c r="B1157" i="12"/>
  <c r="C1157" i="12" s="1"/>
  <c r="B1158" i="12"/>
  <c r="C1158" i="12" s="1"/>
  <c r="B1159" i="12"/>
  <c r="C1159" i="12" s="1"/>
  <c r="B1160" i="12"/>
  <c r="C1160" i="12" s="1"/>
  <c r="B1161" i="12"/>
  <c r="C1161" i="12" s="1"/>
  <c r="B1162" i="12"/>
  <c r="C1162" i="12" s="1"/>
  <c r="B1163" i="12"/>
  <c r="C1163" i="12" s="1"/>
  <c r="B1164" i="12"/>
  <c r="C1164" i="12" s="1"/>
  <c r="B1165" i="12"/>
  <c r="C1165" i="12" s="1"/>
  <c r="B1166" i="12"/>
  <c r="C1166" i="12" s="1"/>
  <c r="B1167" i="12"/>
  <c r="C1167" i="12" s="1"/>
  <c r="B1168" i="12"/>
  <c r="C1168" i="12" s="1"/>
  <c r="B1169" i="12"/>
  <c r="C1169" i="12" s="1"/>
  <c r="B1170" i="12"/>
  <c r="C1170" i="12" s="1"/>
  <c r="B1171" i="12"/>
  <c r="C1171" i="12" s="1"/>
  <c r="B1172" i="12"/>
  <c r="C1172" i="12" s="1"/>
  <c r="B1173" i="12"/>
  <c r="C1173" i="12" s="1"/>
  <c r="B1174" i="12"/>
  <c r="C1174" i="12" s="1"/>
  <c r="B1175" i="12"/>
  <c r="C1175" i="12" s="1"/>
  <c r="B1176" i="12"/>
  <c r="C1176" i="12" s="1"/>
  <c r="B1177" i="12"/>
  <c r="C1177" i="12" s="1"/>
  <c r="B1178" i="12"/>
  <c r="C1178" i="12" s="1"/>
  <c r="B1179" i="12"/>
  <c r="C1179" i="12" s="1"/>
  <c r="B1180" i="12"/>
  <c r="C1180" i="12" s="1"/>
  <c r="B1181" i="12"/>
  <c r="C1181" i="12" s="1"/>
  <c r="B1182" i="12"/>
  <c r="C1182" i="12" s="1"/>
  <c r="B1183" i="12"/>
  <c r="C1183" i="12" s="1"/>
  <c r="B1184" i="12"/>
  <c r="C1184" i="12" s="1"/>
  <c r="B1185" i="12"/>
  <c r="C1185" i="12" s="1"/>
  <c r="B1186" i="12"/>
  <c r="C1186" i="12" s="1"/>
  <c r="B1187" i="12"/>
  <c r="C1187" i="12" s="1"/>
  <c r="B1188" i="12"/>
  <c r="C1188" i="12" s="1"/>
  <c r="B1189" i="12"/>
  <c r="C1189" i="12" s="1"/>
  <c r="B1190" i="12"/>
  <c r="C1190" i="12" s="1"/>
  <c r="B1191" i="12"/>
  <c r="C1191" i="12" s="1"/>
  <c r="B1192" i="12"/>
  <c r="C1192" i="12" s="1"/>
  <c r="B1193" i="12"/>
  <c r="C1193" i="12" s="1"/>
  <c r="B1194" i="12"/>
  <c r="C1194" i="12" s="1"/>
  <c r="B1195" i="12"/>
  <c r="C1195" i="12" s="1"/>
  <c r="B1196" i="12"/>
  <c r="C1196" i="12" s="1"/>
  <c r="B1197" i="12"/>
  <c r="C1197" i="12" s="1"/>
  <c r="B1198" i="12"/>
  <c r="C1198" i="12" s="1"/>
  <c r="B1199" i="12"/>
  <c r="C1199" i="12" s="1"/>
  <c r="B1200" i="12"/>
  <c r="C1200" i="12" s="1"/>
  <c r="B1201" i="12"/>
  <c r="C1201" i="12" s="1"/>
  <c r="B1202" i="12"/>
  <c r="C1202" i="12" s="1"/>
  <c r="B1203" i="12"/>
  <c r="C1203" i="12" s="1"/>
  <c r="B1204" i="12"/>
  <c r="C1204" i="12" s="1"/>
  <c r="B1205" i="12"/>
  <c r="C1205" i="12" s="1"/>
  <c r="B1206" i="12"/>
  <c r="C1206" i="12" s="1"/>
  <c r="B1207" i="12"/>
  <c r="C1207" i="12" s="1"/>
  <c r="B1208" i="12"/>
  <c r="C1208" i="12" s="1"/>
  <c r="B1209" i="12"/>
  <c r="C1209" i="12" s="1"/>
  <c r="B1210" i="12"/>
  <c r="C1210" i="12" s="1"/>
  <c r="B1211" i="12"/>
  <c r="C1211" i="12" s="1"/>
  <c r="B1212" i="12"/>
  <c r="C1212" i="12" s="1"/>
  <c r="B1213" i="12"/>
  <c r="C1213" i="12" s="1"/>
  <c r="B1214" i="12"/>
  <c r="C1214" i="12" s="1"/>
  <c r="B1215" i="12"/>
  <c r="C1215" i="12" s="1"/>
  <c r="B1216" i="12"/>
  <c r="C1216" i="12" s="1"/>
  <c r="B1217" i="12"/>
  <c r="C1217" i="12" s="1"/>
  <c r="B1218" i="12"/>
  <c r="C1218" i="12" s="1"/>
  <c r="B1219" i="12"/>
  <c r="C1219" i="12" s="1"/>
  <c r="B1220" i="12"/>
  <c r="C1220" i="12" s="1"/>
  <c r="B1221" i="12"/>
  <c r="C1221" i="12" s="1"/>
  <c r="B1222" i="12"/>
  <c r="C1222" i="12" s="1"/>
  <c r="B1223" i="12"/>
  <c r="C1223" i="12" s="1"/>
  <c r="B1224" i="12"/>
  <c r="C1224" i="12" s="1"/>
  <c r="B1225" i="12"/>
  <c r="C1225" i="12" s="1"/>
  <c r="B1226" i="12"/>
  <c r="C1226" i="12" s="1"/>
  <c r="B1227" i="12"/>
  <c r="C1227" i="12" s="1"/>
  <c r="B1228" i="12"/>
  <c r="C1228" i="12" s="1"/>
  <c r="B1229" i="12"/>
  <c r="C1229" i="12" s="1"/>
  <c r="B1230" i="12"/>
  <c r="C1230" i="12" s="1"/>
  <c r="B1231" i="12"/>
  <c r="C1231" i="12" s="1"/>
  <c r="B1232" i="12"/>
  <c r="C1232" i="12" s="1"/>
  <c r="B1233" i="12"/>
  <c r="C1233" i="12" s="1"/>
  <c r="B1234" i="12"/>
  <c r="C1234" i="12" s="1"/>
  <c r="B1235" i="12"/>
  <c r="C1235" i="12" s="1"/>
  <c r="B1236" i="12"/>
  <c r="C1236" i="12" s="1"/>
  <c r="B1237" i="12"/>
  <c r="C1237" i="12" s="1"/>
  <c r="B1238" i="12"/>
  <c r="C1238" i="12" s="1"/>
  <c r="B1239" i="12"/>
  <c r="C1239" i="12" s="1"/>
  <c r="B1240" i="12"/>
  <c r="C1240" i="12" s="1"/>
  <c r="B1241" i="12"/>
  <c r="C1241" i="12" s="1"/>
  <c r="B1242" i="12"/>
  <c r="C1242" i="12" s="1"/>
  <c r="B1243" i="12"/>
  <c r="C1243" i="12" s="1"/>
  <c r="B1244" i="12"/>
  <c r="C1244" i="12" s="1"/>
  <c r="B1245" i="12"/>
  <c r="C1245" i="12" s="1"/>
  <c r="B1246" i="12"/>
  <c r="C1246" i="12" s="1"/>
  <c r="B1247" i="12"/>
  <c r="C1247" i="12" s="1"/>
  <c r="B1248" i="12"/>
  <c r="C1248" i="12" s="1"/>
  <c r="B1249" i="12"/>
  <c r="C1249" i="12" s="1"/>
  <c r="B1250" i="12"/>
  <c r="C1250" i="12" s="1"/>
  <c r="B1251" i="12"/>
  <c r="C1251" i="12" s="1"/>
  <c r="B1252" i="12"/>
  <c r="C1252" i="12" s="1"/>
  <c r="B1253" i="12"/>
  <c r="C1253" i="12" s="1"/>
  <c r="B1254" i="12"/>
  <c r="C1254" i="12" s="1"/>
  <c r="B1255" i="12"/>
  <c r="C1255" i="12" s="1"/>
  <c r="B1256" i="12"/>
  <c r="C1256" i="12" s="1"/>
  <c r="B1257" i="12"/>
  <c r="C1257" i="12" s="1"/>
  <c r="B1258" i="12"/>
  <c r="C1258" i="12" s="1"/>
  <c r="B1259" i="12"/>
  <c r="C1259" i="12" s="1"/>
  <c r="B1260" i="12"/>
  <c r="C1260" i="12" s="1"/>
  <c r="B1261" i="12"/>
  <c r="C1261" i="12" s="1"/>
  <c r="B1262" i="12"/>
  <c r="C1262" i="12" s="1"/>
  <c r="B1263" i="12"/>
  <c r="C1263" i="12" s="1"/>
  <c r="B1264" i="12"/>
  <c r="C1264" i="12" s="1"/>
  <c r="B1265" i="12"/>
  <c r="C1265" i="12" s="1"/>
  <c r="B1266" i="12"/>
  <c r="C1266" i="12" s="1"/>
  <c r="B1267" i="12"/>
  <c r="C1267" i="12" s="1"/>
  <c r="B1268" i="12"/>
  <c r="C1268" i="12" s="1"/>
  <c r="B1269" i="12"/>
  <c r="C1269" i="12" s="1"/>
  <c r="B1270" i="12"/>
  <c r="C1270" i="12" s="1"/>
  <c r="B1271" i="12"/>
  <c r="C1271" i="12" s="1"/>
  <c r="B1272" i="12"/>
  <c r="C1272" i="12" s="1"/>
  <c r="B1273" i="12"/>
  <c r="C1273" i="12" s="1"/>
  <c r="B1274" i="12"/>
  <c r="C1274" i="12" s="1"/>
  <c r="B1275" i="12"/>
  <c r="C1275" i="12" s="1"/>
  <c r="B1276" i="12"/>
  <c r="C1276" i="12" s="1"/>
  <c r="B1277" i="12"/>
  <c r="C1277" i="12" s="1"/>
  <c r="B1278" i="12"/>
  <c r="C1278" i="12" s="1"/>
  <c r="B1279" i="12"/>
  <c r="C1279" i="12" s="1"/>
  <c r="B1280" i="12"/>
  <c r="C1280" i="12" s="1"/>
  <c r="B1281" i="12"/>
  <c r="C1281" i="12" s="1"/>
  <c r="B1282" i="12"/>
  <c r="C1282" i="12" s="1"/>
  <c r="B1283" i="12"/>
  <c r="C1283" i="12" s="1"/>
  <c r="B1284" i="12"/>
  <c r="C1284" i="12" s="1"/>
  <c r="B1285" i="12"/>
  <c r="C1285" i="12" s="1"/>
  <c r="B1286" i="12"/>
  <c r="C1286" i="12" s="1"/>
  <c r="B1287" i="12"/>
  <c r="C1287" i="12" s="1"/>
  <c r="B1288" i="12"/>
  <c r="C1288" i="12" s="1"/>
  <c r="B1289" i="12"/>
  <c r="C1289" i="12" s="1"/>
  <c r="B1290" i="12"/>
  <c r="C1290" i="12" s="1"/>
  <c r="B1291" i="12"/>
  <c r="C1291" i="12" s="1"/>
  <c r="B1292" i="12"/>
  <c r="C1292" i="12" s="1"/>
  <c r="B1293" i="12"/>
  <c r="C1293" i="12" s="1"/>
  <c r="B1294" i="12"/>
  <c r="C1294" i="12" s="1"/>
  <c r="B1295" i="12"/>
  <c r="C1295" i="12" s="1"/>
  <c r="B1296" i="12"/>
  <c r="C1296" i="12" s="1"/>
  <c r="B1297" i="12"/>
  <c r="C1297" i="12" s="1"/>
  <c r="B1298" i="12"/>
  <c r="C1298" i="12" s="1"/>
  <c r="B1299" i="12"/>
  <c r="C1299" i="12" s="1"/>
  <c r="B1300" i="12"/>
  <c r="C1300" i="12" s="1"/>
  <c r="B1301" i="12"/>
  <c r="C1301" i="12" s="1"/>
  <c r="B1302" i="12"/>
  <c r="C1302" i="12" s="1"/>
  <c r="B1303" i="12"/>
  <c r="C1303" i="12" s="1"/>
  <c r="B1304" i="12"/>
  <c r="C1304" i="12" s="1"/>
  <c r="B1305" i="12"/>
  <c r="C1305" i="12" s="1"/>
  <c r="B1306" i="12"/>
  <c r="C1306" i="12" s="1"/>
  <c r="B1307" i="12"/>
  <c r="C1307" i="12" s="1"/>
  <c r="B1308" i="12"/>
  <c r="C1308" i="12" s="1"/>
  <c r="B1309" i="12"/>
  <c r="C1309" i="12" s="1"/>
  <c r="B1310" i="12"/>
  <c r="C1310" i="12" s="1"/>
  <c r="B1311" i="12"/>
  <c r="C1311" i="12" s="1"/>
  <c r="B1312" i="12"/>
  <c r="C1312" i="12" s="1"/>
  <c r="B1313" i="12"/>
  <c r="C1313" i="12" s="1"/>
  <c r="B1314" i="12"/>
  <c r="C1314" i="12" s="1"/>
  <c r="B1315" i="12"/>
  <c r="C1315" i="12" s="1"/>
  <c r="B1316" i="12"/>
  <c r="C1316" i="12" s="1"/>
  <c r="B1317" i="12"/>
  <c r="C1317" i="12" s="1"/>
  <c r="B1318" i="12"/>
  <c r="C1318" i="12" s="1"/>
  <c r="B1319" i="12"/>
  <c r="C1319" i="12" s="1"/>
  <c r="B1320" i="12"/>
  <c r="C1320" i="12" s="1"/>
  <c r="B1321" i="12"/>
  <c r="C1321" i="12" s="1"/>
  <c r="B1322" i="12"/>
  <c r="C1322" i="12" s="1"/>
  <c r="B1323" i="12"/>
  <c r="C1323" i="12" s="1"/>
  <c r="B1324" i="12"/>
  <c r="C1324" i="12" s="1"/>
  <c r="B1325" i="12"/>
  <c r="C1325" i="12" s="1"/>
  <c r="B1326" i="12"/>
  <c r="C1326" i="12" s="1"/>
  <c r="B1327" i="12"/>
  <c r="C1327" i="12" s="1"/>
  <c r="B1328" i="12"/>
  <c r="C1328" i="12" s="1"/>
  <c r="B1329" i="12"/>
  <c r="C1329" i="12" s="1"/>
  <c r="B1330" i="12"/>
  <c r="C1330" i="12" s="1"/>
  <c r="B1331" i="12"/>
  <c r="C1331" i="12" s="1"/>
  <c r="B1332" i="12"/>
  <c r="C1332" i="12" s="1"/>
  <c r="B1333" i="12"/>
  <c r="C1333" i="12" s="1"/>
  <c r="B1334" i="12"/>
  <c r="C1334" i="12" s="1"/>
  <c r="B1335" i="12"/>
  <c r="C1335" i="12" s="1"/>
  <c r="B1336" i="12"/>
  <c r="C1336" i="12" s="1"/>
  <c r="B1337" i="12"/>
  <c r="C1337" i="12" s="1"/>
  <c r="B1338" i="12"/>
  <c r="C1338" i="12" s="1"/>
  <c r="B1339" i="12"/>
  <c r="C1339" i="12" s="1"/>
  <c r="B1340" i="12"/>
  <c r="C1340" i="12" s="1"/>
  <c r="B1341" i="12"/>
  <c r="C1341" i="12" s="1"/>
  <c r="B1342" i="12"/>
  <c r="C1342" i="12" s="1"/>
  <c r="B1343" i="12"/>
  <c r="C1343" i="12" s="1"/>
  <c r="B1344" i="12"/>
  <c r="C1344" i="12" s="1"/>
  <c r="B1345" i="12"/>
  <c r="C1345" i="12" s="1"/>
  <c r="B1346" i="12"/>
  <c r="C1346" i="12" s="1"/>
  <c r="B1347" i="12"/>
  <c r="C1347" i="12" s="1"/>
  <c r="B1348" i="12"/>
  <c r="C1348" i="12" s="1"/>
  <c r="B1349" i="12"/>
  <c r="C1349" i="12" s="1"/>
  <c r="B1350" i="12"/>
  <c r="C1350" i="12" s="1"/>
  <c r="B1351" i="12"/>
  <c r="C1351" i="12" s="1"/>
  <c r="B1352" i="12"/>
  <c r="C1352" i="12" s="1"/>
  <c r="B1353" i="12"/>
  <c r="C1353" i="12" s="1"/>
  <c r="B1354" i="12"/>
  <c r="C1354" i="12" s="1"/>
  <c r="B1355" i="12"/>
  <c r="C1355" i="12" s="1"/>
  <c r="B1356" i="12"/>
  <c r="C1356" i="12" s="1"/>
  <c r="B1357" i="12"/>
  <c r="C1357" i="12" s="1"/>
  <c r="B1358" i="12"/>
  <c r="C1358" i="12" s="1"/>
  <c r="B1359" i="12"/>
  <c r="C1359" i="12" s="1"/>
  <c r="B1360" i="12"/>
  <c r="C1360" i="12" s="1"/>
  <c r="B1361" i="12"/>
  <c r="C1361" i="12" s="1"/>
  <c r="B1362" i="12"/>
  <c r="C1362" i="12" s="1"/>
  <c r="B1363" i="12"/>
  <c r="C1363" i="12" s="1"/>
  <c r="B1364" i="12"/>
  <c r="C1364" i="12" s="1"/>
  <c r="B1365" i="12"/>
  <c r="C1365" i="12" s="1"/>
  <c r="B1366" i="12"/>
  <c r="C1366" i="12" s="1"/>
  <c r="B1367" i="12"/>
  <c r="C1367" i="12" s="1"/>
  <c r="B1368" i="12"/>
  <c r="C1368" i="12" s="1"/>
  <c r="B1369" i="12"/>
  <c r="C1369" i="12" s="1"/>
  <c r="B1370" i="12"/>
  <c r="C1370" i="12" s="1"/>
  <c r="B1371" i="12"/>
  <c r="C1371" i="12" s="1"/>
  <c r="B1372" i="12"/>
  <c r="C1372" i="12" s="1"/>
  <c r="B1373" i="12"/>
  <c r="C1373" i="12" s="1"/>
  <c r="B1374" i="12"/>
  <c r="C1374" i="12" s="1"/>
  <c r="B1375" i="12"/>
  <c r="C1375" i="12" s="1"/>
  <c r="B1376" i="12"/>
  <c r="C1376" i="12" s="1"/>
  <c r="B1377" i="12"/>
  <c r="C1377" i="12" s="1"/>
  <c r="B1378" i="12"/>
  <c r="C1378" i="12" s="1"/>
  <c r="B1379" i="12"/>
  <c r="C1379" i="12" s="1"/>
  <c r="B1380" i="12"/>
  <c r="C1380" i="12" s="1"/>
  <c r="B1381" i="12"/>
  <c r="C1381" i="12" s="1"/>
  <c r="B1382" i="12"/>
  <c r="C1382" i="12" s="1"/>
  <c r="B1383" i="12"/>
  <c r="C1383" i="12" s="1"/>
  <c r="B1384" i="12"/>
  <c r="C1384" i="12" s="1"/>
  <c r="B1385" i="12"/>
  <c r="C1385" i="12" s="1"/>
  <c r="B1386" i="12"/>
  <c r="C1386" i="12" s="1"/>
  <c r="B1387" i="12"/>
  <c r="C1387" i="12" s="1"/>
  <c r="B1388" i="12"/>
  <c r="C1388" i="12" s="1"/>
  <c r="B1389" i="12"/>
  <c r="C1389" i="12" s="1"/>
  <c r="B1390" i="12"/>
  <c r="C1390" i="12" s="1"/>
  <c r="B1391" i="12"/>
  <c r="C1391" i="12" s="1"/>
  <c r="B1392" i="12"/>
  <c r="C1392" i="12" s="1"/>
  <c r="B1393" i="12"/>
  <c r="C1393" i="12" s="1"/>
  <c r="B1394" i="12"/>
  <c r="C1394" i="12" s="1"/>
  <c r="B1395" i="12"/>
  <c r="C1395" i="12" s="1"/>
  <c r="B1396" i="12"/>
  <c r="C1396" i="12" s="1"/>
  <c r="B1397" i="12"/>
  <c r="C1397" i="12" s="1"/>
  <c r="B1398" i="12"/>
  <c r="C1398" i="12" s="1"/>
  <c r="B1399" i="12"/>
  <c r="C1399" i="12" s="1"/>
  <c r="B1400" i="12"/>
  <c r="C1400" i="12" s="1"/>
  <c r="B1401" i="12"/>
  <c r="C1401" i="12" s="1"/>
  <c r="B1402" i="12"/>
  <c r="C1402" i="12" s="1"/>
  <c r="B1403" i="12"/>
  <c r="C1403" i="12" s="1"/>
  <c r="B1404" i="12"/>
  <c r="C1404" i="12" s="1"/>
  <c r="B1405" i="12"/>
  <c r="C1405" i="12" s="1"/>
  <c r="B1406" i="12"/>
  <c r="C1406" i="12" s="1"/>
  <c r="B1407" i="12"/>
  <c r="C1407" i="12" s="1"/>
  <c r="B1408" i="12"/>
  <c r="C1408" i="12" s="1"/>
  <c r="B1409" i="12"/>
  <c r="C1409" i="12" s="1"/>
  <c r="B1410" i="12"/>
  <c r="C1410" i="12" s="1"/>
  <c r="B1411" i="12"/>
  <c r="C1411" i="12" s="1"/>
  <c r="B1412" i="12"/>
  <c r="C1412" i="12" s="1"/>
  <c r="B1413" i="12"/>
  <c r="C1413" i="12" s="1"/>
  <c r="B1414" i="12"/>
  <c r="C1414" i="12" s="1"/>
  <c r="B1415" i="12"/>
  <c r="C1415" i="12" s="1"/>
  <c r="B1416" i="12"/>
  <c r="C1416" i="12" s="1"/>
  <c r="B1417" i="12"/>
  <c r="C1417" i="12" s="1"/>
  <c r="B1418" i="12"/>
  <c r="C1418" i="12" s="1"/>
  <c r="B1419" i="12"/>
  <c r="C1419" i="12" s="1"/>
  <c r="B1420" i="12"/>
  <c r="C1420" i="12" s="1"/>
  <c r="B1421" i="12"/>
  <c r="C1421" i="12" s="1"/>
  <c r="B1422" i="12"/>
  <c r="C1422" i="12" s="1"/>
  <c r="B1423" i="12"/>
  <c r="C1423" i="12" s="1"/>
  <c r="B1424" i="12"/>
  <c r="C1424" i="12" s="1"/>
  <c r="B1425" i="12"/>
  <c r="C1425" i="12" s="1"/>
  <c r="B1426" i="12"/>
  <c r="C1426" i="12" s="1"/>
  <c r="B1427" i="12"/>
  <c r="C1427" i="12" s="1"/>
  <c r="B1428" i="12"/>
  <c r="C1428" i="12" s="1"/>
  <c r="B1429" i="12"/>
  <c r="C1429" i="12" s="1"/>
  <c r="B1430" i="12"/>
  <c r="C1430" i="12" s="1"/>
  <c r="B1431" i="12"/>
  <c r="C1431" i="12" s="1"/>
  <c r="B1432" i="12"/>
  <c r="C1432" i="12" s="1"/>
  <c r="B1433" i="12"/>
  <c r="C1433" i="12" s="1"/>
  <c r="B1434" i="12"/>
  <c r="C1434" i="12" s="1"/>
  <c r="B1435" i="12"/>
  <c r="C1435" i="12" s="1"/>
  <c r="B1436" i="12"/>
  <c r="C1436" i="12" s="1"/>
  <c r="B1437" i="12"/>
  <c r="C1437" i="12" s="1"/>
  <c r="B1438" i="12"/>
  <c r="C1438" i="12" s="1"/>
  <c r="B1439" i="12"/>
  <c r="C1439" i="12" s="1"/>
  <c r="B1440" i="12"/>
  <c r="C1440" i="12" s="1"/>
  <c r="B1441" i="12"/>
  <c r="C1441" i="12" s="1"/>
  <c r="B1442" i="12"/>
  <c r="C1442" i="12" s="1"/>
  <c r="B1443" i="12"/>
  <c r="C1443" i="12" s="1"/>
  <c r="B1444" i="12"/>
  <c r="C1444" i="12" s="1"/>
  <c r="B1445" i="12"/>
  <c r="C1445" i="12" s="1"/>
  <c r="B1446" i="12"/>
  <c r="C1446" i="12" s="1"/>
  <c r="B1447" i="12"/>
  <c r="C1447" i="12" s="1"/>
  <c r="B1448" i="12"/>
  <c r="C1448" i="12" s="1"/>
  <c r="B1449" i="12"/>
  <c r="C1449" i="12" s="1"/>
  <c r="B1450" i="12"/>
  <c r="C1450" i="12" s="1"/>
  <c r="B1451" i="12"/>
  <c r="C1451" i="12" s="1"/>
  <c r="B1452" i="12"/>
  <c r="C1452" i="12" s="1"/>
  <c r="B1453" i="12"/>
  <c r="C1453" i="12" s="1"/>
  <c r="B1454" i="12"/>
  <c r="C1454" i="12" s="1"/>
  <c r="B1455" i="12"/>
  <c r="C1455" i="12" s="1"/>
  <c r="B1456" i="12"/>
  <c r="C1456" i="12" s="1"/>
  <c r="B1457" i="12"/>
  <c r="C1457" i="12" s="1"/>
  <c r="B1458" i="12"/>
  <c r="C1458" i="12" s="1"/>
  <c r="B1459" i="12"/>
  <c r="C1459" i="12" s="1"/>
  <c r="B1460" i="12"/>
  <c r="C1460" i="12" s="1"/>
  <c r="B1461" i="12"/>
  <c r="C1461" i="12" s="1"/>
  <c r="B1462" i="12"/>
  <c r="C1462" i="12" s="1"/>
  <c r="B1463" i="12"/>
  <c r="C1463" i="12" s="1"/>
  <c r="B1464" i="12"/>
  <c r="C1464" i="12" s="1"/>
  <c r="B1465" i="12"/>
  <c r="C1465" i="12" s="1"/>
  <c r="B1466" i="12"/>
  <c r="C1466" i="12" s="1"/>
  <c r="B1467" i="12"/>
  <c r="C1467" i="12" s="1"/>
  <c r="B1468" i="12"/>
  <c r="C1468" i="12" s="1"/>
  <c r="B1469" i="12"/>
  <c r="C1469" i="12" s="1"/>
  <c r="B1470" i="12"/>
  <c r="C1470" i="12" s="1"/>
  <c r="B1471" i="12"/>
  <c r="C1471" i="12" s="1"/>
  <c r="B1472" i="12"/>
  <c r="C1472" i="12" s="1"/>
  <c r="B1473" i="12"/>
  <c r="C1473" i="12" s="1"/>
  <c r="B1474" i="12"/>
  <c r="C1474" i="12" s="1"/>
  <c r="B1475" i="12"/>
  <c r="C1475" i="12" s="1"/>
  <c r="B1476" i="12"/>
  <c r="C1476" i="12" s="1"/>
  <c r="B1477" i="12"/>
  <c r="C1477" i="12" s="1"/>
  <c r="B1478" i="12"/>
  <c r="C1478" i="12" s="1"/>
  <c r="B1479" i="12"/>
  <c r="C1479" i="12" s="1"/>
  <c r="B1480" i="12"/>
  <c r="C1480" i="12" s="1"/>
  <c r="B1481" i="12"/>
  <c r="C1481" i="12" s="1"/>
  <c r="B1482" i="12"/>
  <c r="C1482" i="12" s="1"/>
  <c r="B1483" i="12"/>
  <c r="C1483" i="12" s="1"/>
  <c r="B1484" i="12"/>
  <c r="C1484" i="12" s="1"/>
  <c r="B1485" i="12"/>
  <c r="C1485" i="12" s="1"/>
  <c r="B1486" i="12"/>
  <c r="C1486" i="12" s="1"/>
  <c r="B1487" i="12"/>
  <c r="C1487" i="12" s="1"/>
  <c r="B1488" i="12"/>
  <c r="C1488" i="12" s="1"/>
  <c r="B1489" i="12"/>
  <c r="C1489" i="12" s="1"/>
  <c r="B1490" i="12"/>
  <c r="C1490" i="12" s="1"/>
  <c r="B1491" i="12"/>
  <c r="C1491" i="12" s="1"/>
  <c r="B1492" i="12"/>
  <c r="C1492" i="12" s="1"/>
  <c r="B1493" i="12"/>
  <c r="C1493" i="12" s="1"/>
  <c r="B1494" i="12"/>
  <c r="C1494" i="12" s="1"/>
  <c r="B1495" i="12"/>
  <c r="C1495" i="12" s="1"/>
  <c r="B1496" i="12"/>
  <c r="C1496" i="12" s="1"/>
  <c r="B1497" i="12"/>
  <c r="C1497" i="12" s="1"/>
  <c r="B1498" i="12"/>
  <c r="C1498" i="12" s="1"/>
  <c r="B1499" i="12"/>
  <c r="C1499" i="12" s="1"/>
  <c r="B1500" i="12"/>
  <c r="C1500" i="12" s="1"/>
  <c r="B1501" i="12"/>
  <c r="C1501" i="12" s="1"/>
  <c r="B1502" i="12"/>
  <c r="C1502" i="12" s="1"/>
  <c r="B1503" i="12"/>
  <c r="C1503" i="12" s="1"/>
  <c r="B1504" i="12"/>
  <c r="C1504" i="12" s="1"/>
  <c r="B1505" i="12"/>
  <c r="C1505" i="12" s="1"/>
  <c r="B1506" i="12"/>
  <c r="C1506" i="12" s="1"/>
  <c r="B1507" i="12"/>
  <c r="C1507" i="12" s="1"/>
  <c r="B1508" i="12"/>
  <c r="C1508" i="12" s="1"/>
  <c r="B1509" i="12"/>
  <c r="C1509" i="12" s="1"/>
  <c r="B1510" i="12"/>
  <c r="C1510" i="12" s="1"/>
  <c r="B1511" i="12"/>
  <c r="C1511" i="12" s="1"/>
  <c r="B1512" i="12"/>
  <c r="C1512" i="12" s="1"/>
  <c r="B1513" i="12"/>
  <c r="C1513" i="12" s="1"/>
  <c r="B1514" i="12"/>
  <c r="C1514" i="12" s="1"/>
  <c r="B1515" i="12"/>
  <c r="C1515" i="12" s="1"/>
  <c r="B1516" i="12"/>
  <c r="C1516" i="12" s="1"/>
  <c r="B1517" i="12"/>
  <c r="C1517" i="12" s="1"/>
  <c r="B1518" i="12"/>
  <c r="C1518" i="12" s="1"/>
  <c r="B1519" i="12"/>
  <c r="C1519" i="12" s="1"/>
  <c r="B1520" i="12"/>
  <c r="C1520" i="12" s="1"/>
  <c r="B1521" i="12"/>
  <c r="C1521" i="12" s="1"/>
  <c r="B1522" i="12"/>
  <c r="C1522" i="12" s="1"/>
  <c r="B1523" i="12"/>
  <c r="C1523" i="12" s="1"/>
  <c r="B1524" i="12"/>
  <c r="C1524" i="12" s="1"/>
  <c r="B1525" i="12"/>
  <c r="C1525" i="12" s="1"/>
  <c r="B1526" i="12"/>
  <c r="C1526" i="12" s="1"/>
  <c r="B1527" i="12"/>
  <c r="C1527" i="12" s="1"/>
  <c r="B1528" i="12"/>
  <c r="C1528" i="12" s="1"/>
  <c r="B1529" i="12"/>
  <c r="C1529" i="12" s="1"/>
  <c r="B1530" i="12"/>
  <c r="C1530" i="12" s="1"/>
  <c r="B1531" i="12"/>
  <c r="C1531" i="12" s="1"/>
  <c r="B1532" i="12"/>
  <c r="C1532" i="12" s="1"/>
  <c r="B1533" i="12"/>
  <c r="C1533" i="12" s="1"/>
  <c r="B1534" i="12"/>
  <c r="C1534" i="12" s="1"/>
  <c r="B1535" i="12"/>
  <c r="C1535" i="12" s="1"/>
  <c r="B1536" i="12"/>
  <c r="C1536" i="12" s="1"/>
  <c r="B1537" i="12"/>
  <c r="C1537" i="12" s="1"/>
  <c r="B1538" i="12"/>
  <c r="C1538" i="12" s="1"/>
  <c r="B1539" i="12"/>
  <c r="C1539" i="12" s="1"/>
  <c r="B1540" i="12"/>
  <c r="C1540" i="12" s="1"/>
  <c r="B1541" i="12"/>
  <c r="C1541" i="12" s="1"/>
  <c r="B1542" i="12"/>
  <c r="C1542" i="12" s="1"/>
  <c r="B1543" i="12"/>
  <c r="C1543" i="12" s="1"/>
  <c r="B1544" i="12"/>
  <c r="C1544" i="12" s="1"/>
  <c r="B1545" i="12"/>
  <c r="C1545" i="12" s="1"/>
  <c r="B1546" i="12"/>
  <c r="C1546" i="12" s="1"/>
  <c r="B1547" i="12"/>
  <c r="C1547" i="12" s="1"/>
  <c r="B1548" i="12"/>
  <c r="C1548" i="12" s="1"/>
  <c r="B1549" i="12"/>
  <c r="C1549" i="12" s="1"/>
  <c r="B1550" i="12"/>
  <c r="C1550" i="12" s="1"/>
  <c r="B1551" i="12"/>
  <c r="C1551" i="12" s="1"/>
  <c r="B1552" i="12"/>
  <c r="C1552" i="12" s="1"/>
  <c r="B1553" i="12"/>
  <c r="C1553" i="12" s="1"/>
  <c r="B1554" i="12"/>
  <c r="C1554" i="12" s="1"/>
  <c r="B1555" i="12"/>
  <c r="C1555" i="12" s="1"/>
  <c r="B1556" i="12"/>
  <c r="C1556" i="12" s="1"/>
  <c r="B1557" i="12"/>
  <c r="C1557" i="12" s="1"/>
  <c r="B1558" i="12"/>
  <c r="C1558" i="12" s="1"/>
  <c r="B1559" i="12"/>
  <c r="C1559" i="12" s="1"/>
  <c r="B1560" i="12"/>
  <c r="C1560" i="12" s="1"/>
  <c r="B1561" i="12"/>
  <c r="C1561" i="12" s="1"/>
  <c r="B1562" i="12"/>
  <c r="C1562" i="12" s="1"/>
  <c r="B1563" i="12"/>
  <c r="C1563" i="12" s="1"/>
  <c r="B1564" i="12"/>
  <c r="C1564" i="12" s="1"/>
  <c r="B1565" i="12"/>
  <c r="C1565" i="12" s="1"/>
  <c r="B1566" i="12"/>
  <c r="C1566" i="12" s="1"/>
  <c r="B1567" i="12"/>
  <c r="C1567" i="12" s="1"/>
  <c r="B1568" i="12"/>
  <c r="C1568" i="12" s="1"/>
  <c r="B1569" i="12"/>
  <c r="C1569" i="12" s="1"/>
  <c r="B1570" i="12"/>
  <c r="C1570" i="12" s="1"/>
  <c r="B1571" i="12"/>
  <c r="C1571" i="12" s="1"/>
  <c r="B1572" i="12"/>
  <c r="C1572" i="12" s="1"/>
  <c r="B1573" i="12"/>
  <c r="C1573" i="12" s="1"/>
  <c r="B1574" i="12"/>
  <c r="C1574" i="12" s="1"/>
  <c r="B1575" i="12"/>
  <c r="C1575" i="12" s="1"/>
  <c r="B1576" i="12"/>
  <c r="C1576" i="12" s="1"/>
  <c r="B1577" i="12"/>
  <c r="C1577" i="12" s="1"/>
  <c r="B1578" i="12"/>
  <c r="C1578" i="12" s="1"/>
  <c r="B1579" i="12"/>
  <c r="C1579" i="12" s="1"/>
  <c r="B1580" i="12"/>
  <c r="C1580" i="12" s="1"/>
  <c r="B1581" i="12"/>
  <c r="C1581" i="12" s="1"/>
  <c r="B1582" i="12"/>
  <c r="C1582" i="12" s="1"/>
  <c r="B1583" i="12"/>
  <c r="C1583" i="12" s="1"/>
  <c r="B1584" i="12"/>
  <c r="C1584" i="12" s="1"/>
  <c r="B1585" i="12"/>
  <c r="C1585" i="12" s="1"/>
  <c r="B1586" i="12"/>
  <c r="C1586" i="12" s="1"/>
  <c r="B1587" i="12"/>
  <c r="C1587" i="12" s="1"/>
  <c r="B1588" i="12"/>
  <c r="C1588" i="12" s="1"/>
  <c r="B1589" i="12"/>
  <c r="C1589" i="12" s="1"/>
  <c r="B1590" i="12"/>
  <c r="C1590" i="12" s="1"/>
  <c r="B1591" i="12"/>
  <c r="C1591" i="12" s="1"/>
  <c r="B1592" i="12"/>
  <c r="C1592" i="12" s="1"/>
  <c r="B1593" i="12"/>
  <c r="C1593" i="12" s="1"/>
  <c r="B1594" i="12"/>
  <c r="C1594" i="12" s="1"/>
  <c r="B1595" i="12"/>
  <c r="C1595" i="12" s="1"/>
  <c r="B1596" i="12"/>
  <c r="C1596" i="12" s="1"/>
  <c r="B1597" i="12"/>
  <c r="C1597" i="12" s="1"/>
  <c r="B1598" i="12"/>
  <c r="C1598" i="12" s="1"/>
  <c r="B1599" i="12"/>
  <c r="C1599" i="12" s="1"/>
  <c r="B1600" i="12"/>
  <c r="C1600" i="12" s="1"/>
  <c r="B1601" i="12"/>
  <c r="C1601" i="12" s="1"/>
  <c r="B1602" i="12"/>
  <c r="C1602" i="12" s="1"/>
  <c r="B1603" i="12"/>
  <c r="C1603" i="12" s="1"/>
  <c r="B1604" i="12"/>
  <c r="C1604" i="12" s="1"/>
  <c r="B1605" i="12"/>
  <c r="C1605" i="12" s="1"/>
  <c r="B1606" i="12"/>
  <c r="C1606" i="12" s="1"/>
  <c r="B1607" i="12"/>
  <c r="C1607" i="12" s="1"/>
  <c r="B1608" i="12"/>
  <c r="C1608" i="12" s="1"/>
  <c r="B1609" i="12"/>
  <c r="C1609" i="12" s="1"/>
  <c r="B1610" i="12"/>
  <c r="C1610" i="12" s="1"/>
  <c r="B1611" i="12"/>
  <c r="C1611" i="12" s="1"/>
  <c r="B1612" i="12"/>
  <c r="C1612" i="12" s="1"/>
  <c r="B1613" i="12"/>
  <c r="C1613" i="12" s="1"/>
  <c r="B1614" i="12"/>
  <c r="C1614" i="12" s="1"/>
  <c r="B1615" i="12"/>
  <c r="C1615" i="12" s="1"/>
  <c r="B1616" i="12"/>
  <c r="C1616" i="12" s="1"/>
  <c r="B1617" i="12"/>
  <c r="C1617" i="12" s="1"/>
  <c r="B1618" i="12"/>
  <c r="C1618" i="12" s="1"/>
  <c r="B1619" i="12"/>
  <c r="C1619" i="12" s="1"/>
  <c r="B1620" i="12"/>
  <c r="C1620" i="12" s="1"/>
  <c r="B1621" i="12"/>
  <c r="C1621" i="12" s="1"/>
  <c r="B1622" i="12"/>
  <c r="C1622" i="12" s="1"/>
  <c r="B1623" i="12"/>
  <c r="C1623" i="12" s="1"/>
  <c r="B1624" i="12"/>
  <c r="C1624" i="12" s="1"/>
  <c r="B1625" i="12"/>
  <c r="C1625" i="12" s="1"/>
  <c r="B1626" i="12"/>
  <c r="C1626" i="12" s="1"/>
  <c r="B1627" i="12"/>
  <c r="C1627" i="12" s="1"/>
  <c r="B1628" i="12"/>
  <c r="C1628" i="12" s="1"/>
  <c r="B1629" i="12"/>
  <c r="C1629" i="12" s="1"/>
  <c r="B1630" i="12"/>
  <c r="C1630" i="12" s="1"/>
  <c r="B1631" i="12"/>
  <c r="C1631" i="12" s="1"/>
  <c r="B1632" i="12"/>
  <c r="C1632" i="12" s="1"/>
  <c r="B1633" i="12"/>
  <c r="C1633" i="12" s="1"/>
  <c r="B1634" i="12"/>
  <c r="C1634" i="12" s="1"/>
  <c r="B1635" i="12"/>
  <c r="C1635" i="12" s="1"/>
  <c r="B1636" i="12"/>
  <c r="C1636" i="12" s="1"/>
  <c r="B1637" i="12"/>
  <c r="C1637" i="12" s="1"/>
  <c r="B1638" i="12"/>
  <c r="C1638" i="12" s="1"/>
  <c r="B1639" i="12"/>
  <c r="C1639" i="12" s="1"/>
  <c r="B1640" i="12"/>
  <c r="C1640" i="12" s="1"/>
  <c r="B1641" i="12"/>
  <c r="C1641" i="12" s="1"/>
  <c r="B1642" i="12"/>
  <c r="C1642" i="12" s="1"/>
  <c r="B1643" i="12"/>
  <c r="C1643" i="12" s="1"/>
  <c r="B1644" i="12"/>
  <c r="C1644" i="12" s="1"/>
  <c r="B1645" i="12"/>
  <c r="C1645" i="12" s="1"/>
  <c r="B1646" i="12"/>
  <c r="C1646" i="12" s="1"/>
  <c r="B1647" i="12"/>
  <c r="C1647" i="12" s="1"/>
  <c r="B1648" i="12"/>
  <c r="C1648" i="12" s="1"/>
  <c r="B1649" i="12"/>
  <c r="C1649" i="12" s="1"/>
  <c r="B1650" i="12"/>
  <c r="C1650" i="12" s="1"/>
  <c r="B1651" i="12"/>
  <c r="C1651" i="12" s="1"/>
  <c r="B1652" i="12"/>
  <c r="C1652" i="12" s="1"/>
  <c r="B1653" i="12"/>
  <c r="C1653" i="12" s="1"/>
  <c r="B1654" i="12"/>
  <c r="C1654" i="12" s="1"/>
  <c r="B1655" i="12"/>
  <c r="C1655" i="12" s="1"/>
  <c r="B1656" i="12"/>
  <c r="C1656" i="12" s="1"/>
  <c r="B1657" i="12"/>
  <c r="C1657" i="12" s="1"/>
  <c r="B1658" i="12"/>
  <c r="C1658" i="12" s="1"/>
  <c r="B1659" i="12"/>
  <c r="C1659" i="12" s="1"/>
  <c r="B1660" i="12"/>
  <c r="C1660" i="12" s="1"/>
  <c r="B1661" i="12"/>
  <c r="C1661" i="12" s="1"/>
  <c r="B1662" i="12"/>
  <c r="C1662" i="12" s="1"/>
  <c r="B1663" i="12"/>
  <c r="C1663" i="12" s="1"/>
  <c r="B1664" i="12"/>
  <c r="C1664" i="12" s="1"/>
  <c r="B1665" i="12"/>
  <c r="C1665" i="12" s="1"/>
  <c r="B1666" i="12"/>
  <c r="C1666" i="12" s="1"/>
  <c r="B1667" i="12"/>
  <c r="C1667" i="12" s="1"/>
  <c r="B1668" i="12"/>
  <c r="C1668" i="12" s="1"/>
  <c r="B1669" i="12"/>
  <c r="C1669" i="12" s="1"/>
  <c r="B1670" i="12"/>
  <c r="C1670" i="12" s="1"/>
  <c r="B1671" i="12"/>
  <c r="C1671" i="12" s="1"/>
  <c r="B1672" i="12"/>
  <c r="C1672" i="12" s="1"/>
  <c r="B1673" i="12"/>
  <c r="C1673" i="12" s="1"/>
  <c r="B1674" i="12"/>
  <c r="C1674" i="12" s="1"/>
  <c r="B1675" i="12"/>
  <c r="C1675" i="12" s="1"/>
  <c r="B1676" i="12"/>
  <c r="C1676" i="12" s="1"/>
  <c r="B1677" i="12"/>
  <c r="C1677" i="12" s="1"/>
  <c r="B1678" i="12"/>
  <c r="C1678" i="12" s="1"/>
  <c r="B1679" i="12"/>
  <c r="C1679" i="12" s="1"/>
  <c r="B1680" i="12"/>
  <c r="C1680" i="12" s="1"/>
  <c r="B1681" i="12"/>
  <c r="C1681" i="12" s="1"/>
  <c r="B1682" i="12"/>
  <c r="C1682" i="12" s="1"/>
  <c r="B1683" i="12"/>
  <c r="C1683" i="12" s="1"/>
  <c r="B1684" i="12"/>
  <c r="C1684" i="12" s="1"/>
  <c r="B1685" i="12"/>
  <c r="C1685" i="12" s="1"/>
  <c r="B1686" i="12"/>
  <c r="C1686" i="12" s="1"/>
  <c r="B1687" i="12"/>
  <c r="C1687" i="12" s="1"/>
  <c r="B1688" i="12"/>
  <c r="C1688" i="12" s="1"/>
  <c r="B1689" i="12"/>
  <c r="C1689" i="12" s="1"/>
  <c r="B1690" i="12"/>
  <c r="C1690" i="12" s="1"/>
  <c r="B1691" i="12"/>
  <c r="C1691" i="12" s="1"/>
  <c r="B1692" i="12"/>
  <c r="C1692" i="12" s="1"/>
  <c r="B1693" i="12"/>
  <c r="C1693" i="12" s="1"/>
  <c r="B1694" i="12"/>
  <c r="C1694" i="12" s="1"/>
  <c r="B1695" i="12"/>
  <c r="C1695" i="12" s="1"/>
  <c r="B1696" i="12"/>
  <c r="C1696" i="12" s="1"/>
  <c r="B1697" i="12"/>
  <c r="C1697" i="12" s="1"/>
  <c r="B1698" i="12"/>
  <c r="C1698" i="12" s="1"/>
  <c r="B1699" i="12"/>
  <c r="C1699" i="12" s="1"/>
  <c r="B1700" i="12"/>
  <c r="C1700" i="12" s="1"/>
  <c r="B1701" i="12"/>
  <c r="C1701" i="12" s="1"/>
  <c r="B1702" i="12"/>
  <c r="C1702" i="12" s="1"/>
  <c r="B1703" i="12"/>
  <c r="C1703" i="12" s="1"/>
  <c r="B1704" i="12"/>
  <c r="C1704" i="12" s="1"/>
  <c r="B1705" i="12"/>
  <c r="C1705" i="12" s="1"/>
  <c r="B1706" i="12"/>
  <c r="C1706" i="12" s="1"/>
  <c r="B1707" i="12"/>
  <c r="C1707" i="12" s="1"/>
  <c r="B1708" i="12"/>
  <c r="C1708" i="12" s="1"/>
  <c r="B1709" i="12"/>
  <c r="C1709" i="12" s="1"/>
  <c r="B1710" i="12"/>
  <c r="C1710" i="12" s="1"/>
  <c r="B1711" i="12"/>
  <c r="C1711" i="12" s="1"/>
  <c r="B1712" i="12"/>
  <c r="C1712" i="12" s="1"/>
  <c r="B1713" i="12"/>
  <c r="C1713" i="12" s="1"/>
  <c r="B1714" i="12"/>
  <c r="C1714" i="12" s="1"/>
  <c r="B1715" i="12"/>
  <c r="C1715" i="12" s="1"/>
  <c r="B1716" i="12"/>
  <c r="C1716" i="12" s="1"/>
  <c r="B1717" i="12"/>
  <c r="C1717" i="12" s="1"/>
  <c r="B1718" i="12"/>
  <c r="C1718" i="12" s="1"/>
  <c r="B1719" i="12"/>
  <c r="C1719" i="12" s="1"/>
  <c r="B1720" i="12"/>
  <c r="C1720" i="12" s="1"/>
  <c r="B1721" i="12"/>
  <c r="C1721" i="12" s="1"/>
  <c r="B1722" i="12"/>
  <c r="C1722" i="12" s="1"/>
  <c r="B1723" i="12"/>
  <c r="C1723" i="12" s="1"/>
  <c r="B1724" i="12"/>
  <c r="C1724" i="12" s="1"/>
  <c r="B1725" i="12"/>
  <c r="C1725" i="12" s="1"/>
  <c r="B1726" i="12"/>
  <c r="C1726" i="12" s="1"/>
  <c r="B1727" i="12"/>
  <c r="C1727" i="12" s="1"/>
  <c r="B1728" i="12"/>
  <c r="C1728" i="12" s="1"/>
  <c r="B1729" i="12"/>
  <c r="C1729" i="12" s="1"/>
  <c r="B1730" i="12"/>
  <c r="C1730" i="12" s="1"/>
  <c r="B1731" i="12"/>
  <c r="C1731" i="12" s="1"/>
  <c r="B1732" i="12"/>
  <c r="C1732" i="12" s="1"/>
  <c r="B1733" i="12"/>
  <c r="C1733" i="12" s="1"/>
  <c r="B1734" i="12"/>
  <c r="C1734" i="12" s="1"/>
  <c r="B1735" i="12"/>
  <c r="C1735" i="12" s="1"/>
  <c r="B1736" i="12"/>
  <c r="C1736" i="12" s="1"/>
  <c r="B1737" i="12"/>
  <c r="C1737" i="12" s="1"/>
  <c r="B1738" i="12"/>
  <c r="C1738" i="12" s="1"/>
  <c r="B1739" i="12"/>
  <c r="C1739" i="12" s="1"/>
  <c r="B1740" i="12"/>
  <c r="C1740" i="12" s="1"/>
  <c r="B1741" i="12"/>
  <c r="C1741" i="12" s="1"/>
  <c r="B1742" i="12"/>
  <c r="C1742" i="12" s="1"/>
  <c r="B1743" i="12"/>
  <c r="C1743" i="12" s="1"/>
  <c r="B1744" i="12"/>
  <c r="C1744" i="12" s="1"/>
  <c r="B1745" i="12"/>
  <c r="C1745" i="12" s="1"/>
  <c r="B1746" i="12"/>
  <c r="C1746" i="12" s="1"/>
  <c r="B1747" i="12"/>
  <c r="C1747" i="12" s="1"/>
  <c r="B1748" i="12"/>
  <c r="C1748" i="12" s="1"/>
  <c r="B1749" i="12"/>
  <c r="C1749" i="12" s="1"/>
  <c r="B1750" i="12"/>
  <c r="C1750" i="12" s="1"/>
  <c r="B1751" i="12"/>
  <c r="C1751" i="12" s="1"/>
  <c r="B1752" i="12"/>
  <c r="C1752" i="12" s="1"/>
  <c r="B1753" i="12"/>
  <c r="C1753" i="12" s="1"/>
  <c r="B1754" i="12"/>
  <c r="C1754" i="12" s="1"/>
  <c r="B1755" i="12"/>
  <c r="C1755" i="12" s="1"/>
  <c r="B1756" i="12"/>
  <c r="C1756" i="12" s="1"/>
  <c r="B1757" i="12"/>
  <c r="C1757" i="12" s="1"/>
  <c r="B1758" i="12"/>
  <c r="C1758" i="12" s="1"/>
  <c r="B1759" i="12"/>
  <c r="C1759" i="12" s="1"/>
  <c r="B1760" i="12"/>
  <c r="C1760" i="12" s="1"/>
  <c r="B1761" i="12"/>
  <c r="C1761" i="12" s="1"/>
  <c r="B1762" i="12"/>
  <c r="C1762" i="12" s="1"/>
  <c r="B1763" i="12"/>
  <c r="C1763" i="12" s="1"/>
  <c r="B1764" i="12"/>
  <c r="C1764" i="12" s="1"/>
  <c r="B1765" i="12"/>
  <c r="C1765" i="12" s="1"/>
  <c r="B1766" i="12"/>
  <c r="C1766" i="12" s="1"/>
  <c r="B1767" i="12"/>
  <c r="C1767" i="12" s="1"/>
  <c r="B1768" i="12"/>
  <c r="C1768" i="12" s="1"/>
  <c r="B1769" i="12"/>
  <c r="C1769" i="12" s="1"/>
  <c r="B1770" i="12"/>
  <c r="C1770" i="12" s="1"/>
  <c r="B1771" i="12"/>
  <c r="C1771" i="12" s="1"/>
  <c r="B1772" i="12"/>
  <c r="C1772" i="12" s="1"/>
  <c r="B1773" i="12"/>
  <c r="C1773" i="12" s="1"/>
  <c r="B1774" i="12"/>
  <c r="C1774" i="12" s="1"/>
  <c r="B1775" i="12"/>
  <c r="C1775" i="12" s="1"/>
  <c r="B1776" i="12"/>
  <c r="C1776" i="12" s="1"/>
  <c r="B1777" i="12"/>
  <c r="C1777" i="12" s="1"/>
  <c r="B1778" i="12"/>
  <c r="C1778" i="12" s="1"/>
  <c r="B1779" i="12"/>
  <c r="C1779" i="12" s="1"/>
  <c r="B1780" i="12"/>
  <c r="C1780" i="12" s="1"/>
  <c r="B1781" i="12"/>
  <c r="C1781" i="12" s="1"/>
  <c r="B1782" i="12"/>
  <c r="C1782" i="12" s="1"/>
  <c r="B1783" i="12"/>
  <c r="C1783" i="12" s="1"/>
  <c r="B1784" i="12"/>
  <c r="C1784" i="12" s="1"/>
  <c r="B1785" i="12"/>
  <c r="C1785" i="12" s="1"/>
  <c r="B1786" i="12"/>
  <c r="C1786" i="12" s="1"/>
  <c r="B1787" i="12"/>
  <c r="C1787" i="12" s="1"/>
  <c r="B1788" i="12"/>
  <c r="C1788" i="12" s="1"/>
  <c r="B1789" i="12"/>
  <c r="C1789" i="12" s="1"/>
  <c r="B1790" i="12"/>
  <c r="C1790" i="12" s="1"/>
  <c r="B1791" i="12"/>
  <c r="C1791" i="12" s="1"/>
  <c r="B1792" i="12"/>
  <c r="C1792" i="12" s="1"/>
  <c r="B1793" i="12"/>
  <c r="C1793" i="12" s="1"/>
  <c r="B1794" i="12"/>
  <c r="C1794" i="12" s="1"/>
  <c r="B1795" i="12"/>
  <c r="C1795" i="12" s="1"/>
  <c r="B1796" i="12"/>
  <c r="C1796" i="12" s="1"/>
  <c r="B1797" i="12"/>
  <c r="C1797" i="12" s="1"/>
  <c r="B1798" i="12"/>
  <c r="C1798" i="12" s="1"/>
  <c r="B1799" i="12"/>
  <c r="C1799" i="12" s="1"/>
  <c r="B1800" i="12"/>
  <c r="C1800" i="12" s="1"/>
  <c r="B1801" i="12"/>
  <c r="C1801" i="12" s="1"/>
  <c r="B1802" i="12"/>
  <c r="C1802" i="12" s="1"/>
  <c r="B1803" i="12"/>
  <c r="C1803" i="12" s="1"/>
  <c r="B1804" i="12"/>
  <c r="C1804" i="12" s="1"/>
  <c r="B1805" i="12"/>
  <c r="C1805" i="12" s="1"/>
  <c r="B1806" i="12"/>
  <c r="C1806" i="12" s="1"/>
  <c r="B1807" i="12"/>
  <c r="C1807" i="12" s="1"/>
  <c r="B1808" i="12"/>
  <c r="C1808" i="12" s="1"/>
  <c r="B1809" i="12"/>
  <c r="C1809" i="12" s="1"/>
  <c r="B1810" i="12"/>
  <c r="C1810" i="12" s="1"/>
  <c r="B1811" i="12"/>
  <c r="C1811" i="12" s="1"/>
  <c r="B1812" i="12"/>
  <c r="C1812" i="12" s="1"/>
  <c r="B1813" i="12"/>
  <c r="C1813" i="12" s="1"/>
  <c r="B1814" i="12"/>
  <c r="C1814" i="12" s="1"/>
  <c r="B1815" i="12"/>
  <c r="C1815" i="12" s="1"/>
  <c r="B1816" i="12"/>
  <c r="C1816" i="12" s="1"/>
  <c r="B1817" i="12"/>
  <c r="C1817" i="12" s="1"/>
  <c r="B1818" i="12"/>
  <c r="C1818" i="12" s="1"/>
  <c r="B1819" i="12"/>
  <c r="C1819" i="12" s="1"/>
  <c r="B1820" i="12"/>
  <c r="C1820" i="12" s="1"/>
  <c r="B1821" i="12"/>
  <c r="C1821" i="12" s="1"/>
  <c r="B1822" i="12"/>
  <c r="C1822" i="12" s="1"/>
  <c r="B1823" i="12"/>
  <c r="C1823" i="12" s="1"/>
  <c r="B1824" i="12"/>
  <c r="C1824" i="12" s="1"/>
  <c r="B1825" i="12"/>
  <c r="C1825" i="12" s="1"/>
  <c r="B1826" i="12"/>
  <c r="C1826" i="12" s="1"/>
  <c r="B1827" i="12"/>
  <c r="C1827" i="12" s="1"/>
  <c r="B1828" i="12"/>
  <c r="C1828" i="12" s="1"/>
  <c r="B1829" i="12"/>
  <c r="C1829" i="12" s="1"/>
  <c r="B1830" i="12"/>
  <c r="C1830" i="12" s="1"/>
  <c r="B1831" i="12"/>
  <c r="C1831" i="12" s="1"/>
  <c r="B1832" i="12"/>
  <c r="C1832" i="12" s="1"/>
  <c r="B1833" i="12"/>
  <c r="C1833" i="12" s="1"/>
  <c r="B1834" i="12"/>
  <c r="C1834" i="12" s="1"/>
  <c r="B1835" i="12"/>
  <c r="C1835" i="12" s="1"/>
  <c r="B1836" i="12"/>
  <c r="C1836" i="12" s="1"/>
  <c r="B1837" i="12"/>
  <c r="C1837" i="12" s="1"/>
  <c r="B1838" i="12"/>
  <c r="C1838" i="12" s="1"/>
  <c r="B1839" i="12"/>
  <c r="C1839" i="12" s="1"/>
  <c r="B1840" i="12"/>
  <c r="C1840" i="12" s="1"/>
  <c r="B1841" i="12"/>
  <c r="C1841" i="12" s="1"/>
  <c r="B1842" i="12"/>
  <c r="C1842" i="12" s="1"/>
  <c r="B1843" i="12"/>
  <c r="C1843" i="12" s="1"/>
  <c r="B1844" i="12"/>
  <c r="C1844" i="12" s="1"/>
  <c r="B1845" i="12"/>
  <c r="C1845" i="12" s="1"/>
  <c r="B1846" i="12"/>
  <c r="C1846" i="12" s="1"/>
  <c r="B1847" i="12"/>
  <c r="C1847" i="12" s="1"/>
  <c r="B1848" i="12"/>
  <c r="C1848" i="12" s="1"/>
  <c r="B1849" i="12"/>
  <c r="C1849" i="12" s="1"/>
  <c r="B1850" i="12"/>
  <c r="C1850" i="12" s="1"/>
  <c r="B1851" i="12"/>
  <c r="C1851" i="12" s="1"/>
  <c r="B1852" i="12"/>
  <c r="C1852" i="12" s="1"/>
  <c r="B1853" i="12"/>
  <c r="C1853" i="12" s="1"/>
  <c r="B1854" i="12"/>
  <c r="C1854" i="12" s="1"/>
  <c r="B1855" i="12"/>
  <c r="C1855" i="12" s="1"/>
  <c r="B1856" i="12"/>
  <c r="C1856" i="12" s="1"/>
  <c r="B1857" i="12"/>
  <c r="C1857" i="12" s="1"/>
  <c r="B1858" i="12"/>
  <c r="C1858" i="12" s="1"/>
  <c r="B1859" i="12"/>
  <c r="C1859" i="12" s="1"/>
  <c r="B1860" i="12"/>
  <c r="C1860" i="12" s="1"/>
  <c r="B1861" i="12"/>
  <c r="C1861" i="12" s="1"/>
  <c r="B1862" i="12"/>
  <c r="C1862" i="12" s="1"/>
  <c r="B1863" i="12"/>
  <c r="C1863" i="12" s="1"/>
  <c r="B1864" i="12"/>
  <c r="C1864" i="12" s="1"/>
  <c r="B1865" i="12"/>
  <c r="C1865" i="12" s="1"/>
  <c r="B1866" i="12"/>
  <c r="C1866" i="12" s="1"/>
  <c r="B1867" i="12"/>
  <c r="C1867" i="12" s="1"/>
  <c r="B1868" i="12"/>
  <c r="C1868" i="12" s="1"/>
  <c r="B1869" i="12"/>
  <c r="C1869" i="12" s="1"/>
  <c r="B1870" i="12"/>
  <c r="C1870" i="12" s="1"/>
  <c r="B1871" i="12"/>
  <c r="C1871" i="12" s="1"/>
  <c r="B1872" i="12"/>
  <c r="C1872" i="12" s="1"/>
  <c r="B1873" i="12"/>
  <c r="C1873" i="12" s="1"/>
  <c r="B1874" i="12"/>
  <c r="C1874" i="12" s="1"/>
  <c r="B1875" i="12"/>
  <c r="C1875" i="12" s="1"/>
  <c r="B1876" i="12"/>
  <c r="C1876" i="12" s="1"/>
  <c r="B1877" i="12"/>
  <c r="C1877" i="12" s="1"/>
  <c r="B1878" i="12"/>
  <c r="C1878" i="12" s="1"/>
  <c r="B1879" i="12"/>
  <c r="C1879" i="12" s="1"/>
  <c r="B1880" i="12"/>
  <c r="C1880" i="12" s="1"/>
  <c r="B1881" i="12"/>
  <c r="C1881" i="12" s="1"/>
  <c r="B1882" i="12"/>
  <c r="C1882" i="12" s="1"/>
  <c r="B1883" i="12"/>
  <c r="C1883" i="12" s="1"/>
  <c r="B1884" i="12"/>
  <c r="C1884" i="12" s="1"/>
  <c r="B1885" i="12"/>
  <c r="C1885" i="12" s="1"/>
  <c r="B1886" i="12"/>
  <c r="C1886" i="12" s="1"/>
  <c r="B1887" i="12"/>
  <c r="C1887" i="12" s="1"/>
  <c r="B1888" i="12"/>
  <c r="C1888" i="12" s="1"/>
  <c r="B1889" i="12"/>
  <c r="C1889" i="12" s="1"/>
  <c r="B1890" i="12"/>
  <c r="C1890" i="12" s="1"/>
  <c r="B1891" i="12"/>
  <c r="C1891" i="12" s="1"/>
  <c r="B1892" i="12"/>
  <c r="C1892" i="12" s="1"/>
  <c r="B1893" i="12"/>
  <c r="C1893" i="12" s="1"/>
  <c r="B1894" i="12"/>
  <c r="C1894" i="12" s="1"/>
  <c r="B1895" i="12"/>
  <c r="C1895" i="12" s="1"/>
  <c r="B1896" i="12"/>
  <c r="C1896" i="12" s="1"/>
  <c r="B1897" i="12"/>
  <c r="C1897" i="12" s="1"/>
  <c r="B1898" i="12"/>
  <c r="C1898" i="12" s="1"/>
  <c r="B1899" i="12"/>
  <c r="C1899" i="12" s="1"/>
  <c r="B1900" i="12"/>
  <c r="C1900" i="12" s="1"/>
  <c r="B1901" i="12"/>
  <c r="C1901" i="12" s="1"/>
  <c r="B1902" i="12"/>
  <c r="C1902" i="12" s="1"/>
  <c r="B1903" i="12"/>
  <c r="C1903" i="12" s="1"/>
  <c r="B1904" i="12"/>
  <c r="C1904" i="12" s="1"/>
  <c r="B1905" i="12"/>
  <c r="C1905" i="12" s="1"/>
  <c r="B1906" i="12"/>
  <c r="C1906" i="12" s="1"/>
  <c r="B1907" i="12"/>
  <c r="C1907" i="12" s="1"/>
  <c r="B1908" i="12"/>
  <c r="C1908" i="12" s="1"/>
  <c r="B1909" i="12"/>
  <c r="C1909" i="12" s="1"/>
  <c r="B1910" i="12"/>
  <c r="C1910" i="12" s="1"/>
  <c r="B1911" i="12"/>
  <c r="C1911" i="12" s="1"/>
  <c r="B1912" i="12"/>
  <c r="C1912" i="12" s="1"/>
  <c r="B1913" i="12"/>
  <c r="C1913" i="12" s="1"/>
  <c r="B1914" i="12"/>
  <c r="C1914" i="12" s="1"/>
  <c r="B1915" i="12"/>
  <c r="C1915" i="12" s="1"/>
  <c r="B1916" i="12"/>
  <c r="C1916" i="12" s="1"/>
  <c r="B1917" i="12"/>
  <c r="C1917" i="12" s="1"/>
  <c r="B1918" i="12"/>
  <c r="C1918" i="12" s="1"/>
  <c r="B1919" i="12"/>
  <c r="C1919" i="12" s="1"/>
  <c r="B1920" i="12"/>
  <c r="C1920" i="12" s="1"/>
  <c r="B1921" i="12"/>
  <c r="C1921" i="12" s="1"/>
  <c r="B1922" i="12"/>
  <c r="C1922" i="12" s="1"/>
  <c r="B1923" i="12"/>
  <c r="C1923" i="12" s="1"/>
  <c r="B1924" i="12"/>
  <c r="C1924" i="12" s="1"/>
  <c r="B1925" i="12"/>
  <c r="C1925" i="12" s="1"/>
  <c r="B1926" i="12"/>
  <c r="C1926" i="12" s="1"/>
  <c r="B1927" i="12"/>
  <c r="C1927" i="12" s="1"/>
  <c r="B1928" i="12"/>
  <c r="C1928" i="12" s="1"/>
  <c r="B1929" i="12"/>
  <c r="C1929" i="12" s="1"/>
  <c r="B1930" i="12"/>
  <c r="C1930" i="12" s="1"/>
  <c r="B1931" i="12"/>
  <c r="C1931" i="12" s="1"/>
  <c r="B1932" i="12"/>
  <c r="C1932" i="12" s="1"/>
  <c r="B1933" i="12"/>
  <c r="C1933" i="12" s="1"/>
  <c r="B1934" i="12"/>
  <c r="C1934" i="12" s="1"/>
  <c r="B1935" i="12"/>
  <c r="C1935" i="12" s="1"/>
  <c r="B1936" i="12"/>
  <c r="C1936" i="12" s="1"/>
  <c r="B1937" i="12"/>
  <c r="C1937" i="12" s="1"/>
  <c r="B1938" i="12"/>
  <c r="C1938" i="12" s="1"/>
  <c r="B1939" i="12"/>
  <c r="C1939" i="12" s="1"/>
  <c r="B1940" i="12"/>
  <c r="C1940" i="12" s="1"/>
  <c r="B1941" i="12"/>
  <c r="C1941" i="12" s="1"/>
  <c r="B1942" i="12"/>
  <c r="C1942" i="12" s="1"/>
  <c r="B1943" i="12"/>
  <c r="C1943" i="12" s="1"/>
  <c r="B1944" i="12"/>
  <c r="C1944" i="12" s="1"/>
  <c r="B1945" i="12"/>
  <c r="C1945" i="12" s="1"/>
  <c r="B1946" i="12"/>
  <c r="C1946" i="12" s="1"/>
  <c r="B1947" i="12"/>
  <c r="C1947" i="12" s="1"/>
  <c r="B1948" i="12"/>
  <c r="C1948" i="12" s="1"/>
  <c r="B1949" i="12"/>
  <c r="C1949" i="12" s="1"/>
  <c r="B1950" i="12"/>
  <c r="C1950" i="12" s="1"/>
  <c r="B1951" i="12"/>
  <c r="C1951" i="12" s="1"/>
  <c r="B1952" i="12"/>
  <c r="C1952" i="12" s="1"/>
  <c r="B1953" i="12"/>
  <c r="C1953" i="12" s="1"/>
  <c r="B1954" i="12"/>
  <c r="C1954" i="12" s="1"/>
  <c r="B1955" i="12"/>
  <c r="C1955" i="12" s="1"/>
  <c r="B1956" i="12"/>
  <c r="C1956" i="12" s="1"/>
  <c r="B1957" i="12"/>
  <c r="C1957" i="12" s="1"/>
  <c r="B1958" i="12"/>
  <c r="C1958" i="12" s="1"/>
  <c r="B1959" i="12"/>
  <c r="C1959" i="12" s="1"/>
  <c r="B1960" i="12"/>
  <c r="C1960" i="12" s="1"/>
  <c r="B1961" i="12"/>
  <c r="C1961" i="12" s="1"/>
  <c r="B1962" i="12"/>
  <c r="C1962" i="12" s="1"/>
  <c r="B1963" i="12"/>
  <c r="C1963" i="12" s="1"/>
  <c r="B1964" i="12"/>
  <c r="C1964" i="12" s="1"/>
  <c r="B1965" i="12"/>
  <c r="C1965" i="12" s="1"/>
  <c r="B1966" i="12"/>
  <c r="C1966" i="12" s="1"/>
  <c r="B1967" i="12"/>
  <c r="C1967" i="12" s="1"/>
  <c r="B1968" i="12"/>
  <c r="C1968" i="12" s="1"/>
  <c r="B1969" i="12"/>
  <c r="C1969" i="12" s="1"/>
  <c r="B1970" i="12"/>
  <c r="C1970" i="12" s="1"/>
  <c r="B1971" i="12"/>
  <c r="C1971" i="12" s="1"/>
  <c r="B1972" i="12"/>
  <c r="C1972" i="12" s="1"/>
  <c r="B1973" i="12"/>
  <c r="C1973" i="12" s="1"/>
  <c r="B1974" i="12"/>
  <c r="C1974" i="12" s="1"/>
  <c r="B1975" i="12"/>
  <c r="C1975" i="12" s="1"/>
  <c r="B1976" i="12"/>
  <c r="C1976" i="12" s="1"/>
  <c r="B1977" i="12"/>
  <c r="C1977" i="12" s="1"/>
  <c r="B1978" i="12"/>
  <c r="C1978" i="12" s="1"/>
  <c r="B1979" i="12"/>
  <c r="C1979" i="12" s="1"/>
  <c r="B1980" i="12"/>
  <c r="C1980" i="12" s="1"/>
  <c r="B1981" i="12"/>
  <c r="C1981" i="12" s="1"/>
  <c r="B1982" i="12"/>
  <c r="C1982" i="12" s="1"/>
  <c r="B1983" i="12"/>
  <c r="C1983" i="12" s="1"/>
  <c r="B1984" i="12"/>
  <c r="C1984" i="12" s="1"/>
  <c r="B1985" i="12"/>
  <c r="C1985" i="12" s="1"/>
  <c r="B1986" i="12"/>
  <c r="C1986" i="12" s="1"/>
  <c r="B1987" i="12"/>
  <c r="C1987" i="12" s="1"/>
  <c r="B1988" i="12"/>
  <c r="C1988" i="12" s="1"/>
  <c r="B1989" i="12"/>
  <c r="C1989" i="12" s="1"/>
  <c r="B1990" i="12"/>
  <c r="C1990" i="12" s="1"/>
  <c r="B1991" i="12"/>
  <c r="C1991" i="12" s="1"/>
  <c r="B1992" i="12"/>
  <c r="C1992" i="12" s="1"/>
  <c r="B1993" i="12"/>
  <c r="C1993" i="12" s="1"/>
  <c r="B1994" i="12"/>
  <c r="C1994" i="12" s="1"/>
  <c r="B1995" i="12"/>
  <c r="C1995" i="12" s="1"/>
  <c r="B1996" i="12"/>
  <c r="C1996" i="12" s="1"/>
  <c r="B1997" i="12"/>
  <c r="C1997" i="12" s="1"/>
  <c r="B1998" i="12"/>
  <c r="C1998" i="12" s="1"/>
  <c r="B1999" i="12"/>
  <c r="C1999" i="12" s="1"/>
  <c r="B2000" i="12"/>
  <c r="C2000" i="12" s="1"/>
  <c r="B2001" i="12"/>
  <c r="C2001" i="12" s="1"/>
  <c r="B2002" i="12"/>
  <c r="C2002" i="12" s="1"/>
  <c r="B2003" i="12"/>
  <c r="C2003" i="12" s="1"/>
  <c r="B2004" i="12"/>
  <c r="C2004" i="12" s="1"/>
  <c r="B2005" i="12"/>
  <c r="C2005" i="12" s="1"/>
  <c r="B2006" i="12"/>
  <c r="C2006" i="12" s="1"/>
  <c r="B2007" i="12"/>
  <c r="C2007" i="12" s="1"/>
  <c r="B2008" i="12"/>
  <c r="C2008" i="12" s="1"/>
  <c r="B2009" i="12"/>
  <c r="C2009" i="12" s="1"/>
  <c r="B2010" i="12"/>
  <c r="C2010" i="12" s="1"/>
  <c r="B2011" i="12"/>
  <c r="C2011" i="12" s="1"/>
  <c r="B2012" i="12"/>
  <c r="C2012" i="12" s="1"/>
  <c r="B2013" i="12"/>
  <c r="C2013" i="12" s="1"/>
  <c r="B2014" i="12"/>
  <c r="C2014" i="12" s="1"/>
  <c r="B2015" i="12"/>
  <c r="C2015" i="12" s="1"/>
  <c r="B2016" i="12"/>
  <c r="C2016" i="12" s="1"/>
  <c r="B2017" i="12"/>
  <c r="C2017" i="12" s="1"/>
  <c r="B2018" i="12"/>
  <c r="C2018" i="12" s="1"/>
  <c r="B2019" i="12"/>
  <c r="C2019" i="12" s="1"/>
  <c r="B2020" i="12"/>
  <c r="C2020" i="12" s="1"/>
  <c r="B2021" i="12"/>
  <c r="C2021" i="12" s="1"/>
  <c r="B2022" i="12"/>
  <c r="C2022" i="12" s="1"/>
  <c r="B2023" i="12"/>
  <c r="C2023" i="12" s="1"/>
  <c r="B2024" i="12"/>
  <c r="C2024" i="12" s="1"/>
  <c r="B2025" i="12"/>
  <c r="C2025" i="12" s="1"/>
  <c r="B2026" i="12"/>
  <c r="C2026" i="12" s="1"/>
  <c r="B2027" i="12"/>
  <c r="C2027" i="12" s="1"/>
  <c r="B2028" i="12"/>
  <c r="C2028" i="12" s="1"/>
  <c r="B2029" i="12"/>
  <c r="C2029" i="12" s="1"/>
  <c r="B2030" i="12"/>
  <c r="C2030" i="12" s="1"/>
  <c r="B2031" i="12"/>
  <c r="C2031" i="12" s="1"/>
  <c r="B2032" i="12"/>
  <c r="C2032" i="12" s="1"/>
  <c r="B2033" i="12"/>
  <c r="C2033" i="12" s="1"/>
  <c r="B2034" i="12"/>
  <c r="C2034" i="12" s="1"/>
  <c r="B2035" i="12"/>
  <c r="C2035" i="12" s="1"/>
  <c r="B2036" i="12"/>
  <c r="C2036" i="12" s="1"/>
  <c r="B2037" i="12"/>
  <c r="C2037" i="12" s="1"/>
  <c r="B2038" i="12"/>
  <c r="C2038" i="12" s="1"/>
  <c r="B2039" i="12"/>
  <c r="C2039" i="12" s="1"/>
  <c r="B2040" i="12"/>
  <c r="C2040" i="12" s="1"/>
  <c r="B2041" i="12"/>
  <c r="C2041" i="12" s="1"/>
  <c r="B2042" i="12"/>
  <c r="C2042" i="12" s="1"/>
  <c r="B2043" i="12"/>
  <c r="C2043" i="12" s="1"/>
  <c r="B2044" i="12"/>
  <c r="C2044" i="12" s="1"/>
  <c r="B2045" i="12"/>
  <c r="C2045" i="12" s="1"/>
  <c r="B2046" i="12"/>
  <c r="C2046" i="12" s="1"/>
  <c r="B2047" i="12"/>
  <c r="C2047" i="12" s="1"/>
  <c r="B2048" i="12"/>
  <c r="C2048" i="12" s="1"/>
  <c r="B2049" i="12"/>
  <c r="C2049" i="12" s="1"/>
  <c r="B2050" i="12"/>
  <c r="C2050" i="12" s="1"/>
  <c r="B2051" i="12"/>
  <c r="C2051" i="12" s="1"/>
  <c r="B2052" i="12"/>
  <c r="C2052" i="12" s="1"/>
  <c r="B2053" i="12"/>
  <c r="C2053" i="12" s="1"/>
  <c r="B2054" i="12"/>
  <c r="C2054" i="12" s="1"/>
  <c r="B2055" i="12"/>
  <c r="C2055" i="12" s="1"/>
  <c r="B2056" i="12"/>
  <c r="C2056" i="12" s="1"/>
  <c r="B2057" i="12"/>
  <c r="C2057" i="12" s="1"/>
  <c r="B2058" i="12"/>
  <c r="C2058" i="12" s="1"/>
  <c r="B2059" i="12"/>
  <c r="C2059" i="12" s="1"/>
  <c r="B2060" i="12"/>
  <c r="C2060" i="12" s="1"/>
  <c r="B2061" i="12"/>
  <c r="C2061" i="12" s="1"/>
  <c r="B2062" i="12"/>
  <c r="C2062" i="12" s="1"/>
  <c r="B2063" i="12"/>
  <c r="C2063" i="12" s="1"/>
  <c r="B2064" i="12"/>
  <c r="C2064" i="12" s="1"/>
  <c r="B2065" i="12"/>
  <c r="C2065" i="12" s="1"/>
  <c r="B2066" i="12"/>
  <c r="C2066" i="12" s="1"/>
  <c r="B2067" i="12"/>
  <c r="C2067" i="12" s="1"/>
  <c r="B2068" i="12"/>
  <c r="C2068" i="12" s="1"/>
  <c r="B2069" i="12"/>
  <c r="C2069" i="12" s="1"/>
  <c r="B2070" i="12"/>
  <c r="C2070" i="12" s="1"/>
  <c r="B2071" i="12"/>
  <c r="C2071" i="12" s="1"/>
  <c r="B2072" i="12"/>
  <c r="C2072" i="12" s="1"/>
  <c r="B2073" i="12"/>
  <c r="C2073" i="12" s="1"/>
  <c r="B2074" i="12"/>
  <c r="C2074" i="12" s="1"/>
  <c r="B2075" i="12"/>
  <c r="C2075" i="12" s="1"/>
  <c r="B2076" i="12"/>
  <c r="C2076" i="12" s="1"/>
  <c r="B2077" i="12"/>
  <c r="C2077" i="12" s="1"/>
  <c r="B2078" i="12"/>
  <c r="C2078" i="12" s="1"/>
  <c r="B2079" i="12"/>
  <c r="C2079" i="12" s="1"/>
  <c r="B2080" i="12"/>
  <c r="C2080" i="12" s="1"/>
  <c r="B2081" i="12"/>
  <c r="C2081" i="12" s="1"/>
  <c r="B2082" i="12"/>
  <c r="C2082" i="12" s="1"/>
  <c r="B2083" i="12"/>
  <c r="C2083" i="12" s="1"/>
  <c r="B2084" i="12"/>
  <c r="C2084" i="12" s="1"/>
  <c r="B2085" i="12"/>
  <c r="C2085" i="12" s="1"/>
  <c r="B2086" i="12"/>
  <c r="C2086" i="12" s="1"/>
  <c r="B2087" i="12"/>
  <c r="C2087" i="12" s="1"/>
  <c r="B2088" i="12"/>
  <c r="C2088" i="12" s="1"/>
  <c r="B2089" i="12"/>
  <c r="C2089" i="12" s="1"/>
  <c r="B2090" i="12"/>
  <c r="C2090" i="12" s="1"/>
  <c r="B2091" i="12"/>
  <c r="C2091" i="12" s="1"/>
  <c r="B2092" i="12"/>
  <c r="C2092" i="12" s="1"/>
  <c r="B2093" i="12"/>
  <c r="C2093" i="12" s="1"/>
  <c r="B2094" i="12"/>
  <c r="C2094" i="12" s="1"/>
  <c r="B2095" i="12"/>
  <c r="C2095" i="12" s="1"/>
  <c r="B2096" i="12"/>
  <c r="C2096" i="12" s="1"/>
  <c r="B2097" i="12"/>
  <c r="C2097" i="12" s="1"/>
  <c r="B2098" i="12"/>
  <c r="C2098" i="12" s="1"/>
  <c r="B2099" i="12"/>
  <c r="C2099" i="12" s="1"/>
  <c r="B2100" i="12"/>
  <c r="C2100" i="12" s="1"/>
  <c r="B2101" i="12"/>
  <c r="C2101" i="12" s="1"/>
  <c r="B2102" i="12"/>
  <c r="C2102" i="12" s="1"/>
  <c r="B2103" i="12"/>
  <c r="C2103" i="12" s="1"/>
  <c r="B2104" i="12"/>
  <c r="C2104" i="12" s="1"/>
  <c r="B2105" i="12"/>
  <c r="C2105" i="12" s="1"/>
  <c r="B2106" i="12"/>
  <c r="C2106" i="12" s="1"/>
  <c r="B2107" i="12"/>
  <c r="C2107" i="12" s="1"/>
  <c r="B2108" i="12"/>
  <c r="C2108" i="12" s="1"/>
  <c r="B2109" i="12"/>
  <c r="C2109" i="12" s="1"/>
  <c r="B2110" i="12"/>
  <c r="C2110" i="12" s="1"/>
  <c r="B2111" i="12"/>
  <c r="C2111" i="12" s="1"/>
  <c r="B2112" i="12"/>
  <c r="C2112" i="12" s="1"/>
  <c r="B2113" i="12"/>
  <c r="C2113" i="12" s="1"/>
  <c r="B2114" i="12"/>
  <c r="C2114" i="12" s="1"/>
  <c r="B2115" i="12"/>
  <c r="C2115" i="12" s="1"/>
  <c r="B2116" i="12"/>
  <c r="C2116" i="12" s="1"/>
  <c r="B2117" i="12"/>
  <c r="C2117" i="12" s="1"/>
  <c r="B2118" i="12"/>
  <c r="C2118" i="12" s="1"/>
  <c r="B2119" i="12"/>
  <c r="C2119" i="12" s="1"/>
  <c r="B2120" i="12"/>
  <c r="C2120" i="12" s="1"/>
  <c r="B2121" i="12"/>
  <c r="C2121" i="12" s="1"/>
  <c r="B2122" i="12"/>
  <c r="C2122" i="12" s="1"/>
  <c r="B2123" i="12"/>
  <c r="C2123" i="12" s="1"/>
  <c r="B2124" i="12"/>
  <c r="C2124" i="12" s="1"/>
  <c r="B2125" i="12"/>
  <c r="C2125" i="12" s="1"/>
  <c r="B2126" i="12"/>
  <c r="C2126" i="12" s="1"/>
  <c r="B2127" i="12"/>
  <c r="C2127" i="12" s="1"/>
  <c r="B2128" i="12"/>
  <c r="C2128" i="12" s="1"/>
  <c r="B2129" i="12"/>
  <c r="C2129" i="12" s="1"/>
  <c r="B2130" i="12"/>
  <c r="C2130" i="12" s="1"/>
  <c r="B2131" i="12"/>
  <c r="C2131" i="12" s="1"/>
  <c r="B2132" i="12"/>
  <c r="C2132" i="12" s="1"/>
  <c r="B2133" i="12"/>
  <c r="C2133" i="12" s="1"/>
  <c r="B2134" i="12"/>
  <c r="C2134" i="12" s="1"/>
  <c r="B2135" i="12"/>
  <c r="C2135" i="12" s="1"/>
  <c r="B2136" i="12"/>
  <c r="C2136" i="12" s="1"/>
  <c r="B2137" i="12"/>
  <c r="C2137" i="12" s="1"/>
  <c r="B2138" i="12"/>
  <c r="C2138" i="12" s="1"/>
  <c r="B2139" i="12"/>
  <c r="C2139" i="12" s="1"/>
  <c r="B2140" i="12"/>
  <c r="C2140" i="12" s="1"/>
  <c r="B2141" i="12"/>
  <c r="C2141" i="12" s="1"/>
  <c r="B2142" i="12"/>
  <c r="C2142" i="12" s="1"/>
  <c r="B2143" i="12"/>
  <c r="C2143" i="12" s="1"/>
  <c r="B2144" i="12"/>
  <c r="C2144" i="12" s="1"/>
  <c r="B2145" i="12"/>
  <c r="C2145" i="12" s="1"/>
  <c r="B2146" i="12"/>
  <c r="C2146" i="12" s="1"/>
  <c r="B2147" i="12"/>
  <c r="C2147" i="12" s="1"/>
  <c r="B2148" i="12"/>
  <c r="C2148" i="12" s="1"/>
  <c r="B2149" i="12"/>
  <c r="C2149" i="12" s="1"/>
  <c r="B2150" i="12"/>
  <c r="C2150" i="12" s="1"/>
  <c r="B2151" i="12"/>
  <c r="C2151" i="12" s="1"/>
  <c r="B2152" i="12"/>
  <c r="C2152" i="12" s="1"/>
  <c r="B2153" i="12"/>
  <c r="C2153" i="12" s="1"/>
  <c r="B2154" i="12"/>
  <c r="C2154" i="12" s="1"/>
  <c r="B2155" i="12"/>
  <c r="C2155" i="12" s="1"/>
  <c r="B2156" i="12"/>
  <c r="C2156" i="12" s="1"/>
  <c r="B2157" i="12"/>
  <c r="C2157" i="12" s="1"/>
  <c r="B2158" i="12"/>
  <c r="C2158" i="12" s="1"/>
  <c r="B2159" i="12"/>
  <c r="C2159" i="12" s="1"/>
  <c r="B2160" i="12"/>
  <c r="C2160" i="12" s="1"/>
  <c r="B2161" i="12"/>
  <c r="C2161" i="12" s="1"/>
  <c r="B2162" i="12"/>
  <c r="C2162" i="12" s="1"/>
  <c r="B2163" i="12"/>
  <c r="C2163" i="12" s="1"/>
  <c r="B2164" i="12"/>
  <c r="C2164" i="12" s="1"/>
  <c r="B2165" i="12"/>
  <c r="C2165" i="12" s="1"/>
  <c r="B2166" i="12"/>
  <c r="C2166" i="12" s="1"/>
  <c r="B2167" i="12"/>
  <c r="C2167" i="12" s="1"/>
  <c r="B2168" i="12"/>
  <c r="C2168" i="12" s="1"/>
  <c r="B2169" i="12"/>
  <c r="C2169" i="12" s="1"/>
  <c r="B2170" i="12"/>
  <c r="C2170" i="12" s="1"/>
  <c r="B2171" i="12"/>
  <c r="C2171" i="12" s="1"/>
  <c r="B2172" i="12"/>
  <c r="C2172" i="12" s="1"/>
  <c r="B2173" i="12"/>
  <c r="C2173" i="12" s="1"/>
  <c r="B2174" i="12"/>
  <c r="C2174" i="12" s="1"/>
  <c r="B2175" i="12"/>
  <c r="C2175" i="12" s="1"/>
  <c r="B2176" i="12"/>
  <c r="C2176" i="12" s="1"/>
  <c r="B2177" i="12"/>
  <c r="C2177" i="12" s="1"/>
  <c r="B2178" i="12"/>
  <c r="C2178" i="12" s="1"/>
  <c r="B2179" i="12"/>
  <c r="C2179" i="12" s="1"/>
  <c r="B2180" i="12"/>
  <c r="C2180" i="12" s="1"/>
  <c r="B2181" i="12"/>
  <c r="C2181" i="12" s="1"/>
  <c r="B2182" i="12"/>
  <c r="C2182" i="12" s="1"/>
  <c r="B2183" i="12"/>
  <c r="C2183" i="12" s="1"/>
  <c r="B2184" i="12"/>
  <c r="C2184" i="12" s="1"/>
  <c r="B2185" i="12"/>
  <c r="C2185" i="12" s="1"/>
  <c r="B2186" i="12"/>
  <c r="C2186" i="12" s="1"/>
  <c r="B2187" i="12"/>
  <c r="C2187" i="12" s="1"/>
  <c r="B2188" i="12"/>
  <c r="C2188" i="12" s="1"/>
  <c r="B2189" i="12"/>
  <c r="C2189" i="12" s="1"/>
  <c r="B2190" i="12"/>
  <c r="C2190" i="12" s="1"/>
  <c r="B2191" i="12"/>
  <c r="C2191" i="12" s="1"/>
  <c r="B2192" i="12"/>
  <c r="C2192" i="12" s="1"/>
  <c r="B2193" i="12"/>
  <c r="C2193" i="12" s="1"/>
  <c r="B2194" i="12"/>
  <c r="C2194" i="12" s="1"/>
  <c r="B2195" i="12"/>
  <c r="C2195" i="12" s="1"/>
  <c r="B2196" i="12"/>
  <c r="C2196" i="12" s="1"/>
  <c r="B2197" i="12"/>
  <c r="C2197" i="12" s="1"/>
  <c r="B2198" i="12"/>
  <c r="C2198" i="12" s="1"/>
  <c r="B2199" i="12"/>
  <c r="C2199" i="12" s="1"/>
  <c r="B2200" i="12"/>
  <c r="C2200" i="12" s="1"/>
  <c r="B2201" i="12"/>
  <c r="C2201" i="12" s="1"/>
  <c r="B2202" i="12"/>
  <c r="C2202" i="12" s="1"/>
  <c r="B2203" i="12"/>
  <c r="C2203" i="12" s="1"/>
  <c r="B2204" i="12"/>
  <c r="C2204" i="12" s="1"/>
  <c r="B2205" i="12"/>
  <c r="C2205" i="12" s="1"/>
  <c r="B2206" i="12"/>
  <c r="C2206" i="12" s="1"/>
  <c r="B2207" i="12"/>
  <c r="C2207" i="12" s="1"/>
  <c r="B2208" i="12"/>
  <c r="C2208" i="12" s="1"/>
  <c r="B2209" i="12"/>
  <c r="C2209" i="12" s="1"/>
  <c r="B2210" i="12"/>
  <c r="C2210" i="12" s="1"/>
  <c r="B2211" i="12"/>
  <c r="C2211" i="12" s="1"/>
  <c r="B2212" i="12"/>
  <c r="C2212" i="12" s="1"/>
  <c r="B2213" i="12"/>
  <c r="C2213" i="12" s="1"/>
  <c r="B2214" i="12"/>
  <c r="C2214" i="12" s="1"/>
  <c r="B2215" i="12"/>
  <c r="C2215" i="12" s="1"/>
  <c r="B2216" i="12"/>
  <c r="C2216" i="12" s="1"/>
  <c r="B2217" i="12"/>
  <c r="C2217" i="12" s="1"/>
  <c r="B2218" i="12"/>
  <c r="C2218" i="12" s="1"/>
  <c r="B2219" i="12"/>
  <c r="C2219" i="12" s="1"/>
  <c r="B2220" i="12"/>
  <c r="C2220" i="12" s="1"/>
  <c r="B2221" i="12"/>
  <c r="C2221" i="12" s="1"/>
  <c r="B2222" i="12"/>
  <c r="C2222" i="12" s="1"/>
  <c r="B2223" i="12"/>
  <c r="C2223" i="12" s="1"/>
  <c r="B2224" i="12"/>
  <c r="C2224" i="12" s="1"/>
  <c r="B2225" i="12"/>
  <c r="C2225" i="12" s="1"/>
  <c r="B2226" i="12"/>
  <c r="C2226" i="12" s="1"/>
  <c r="B2227" i="12"/>
  <c r="C2227" i="12" s="1"/>
  <c r="B2228" i="12"/>
  <c r="C2228" i="12" s="1"/>
  <c r="B2229" i="12"/>
  <c r="C2229" i="12" s="1"/>
  <c r="B2230" i="12"/>
  <c r="C2230" i="12" s="1"/>
  <c r="B2231" i="12"/>
  <c r="C2231" i="12" s="1"/>
  <c r="B2232" i="12"/>
  <c r="C2232" i="12" s="1"/>
  <c r="B2233" i="12"/>
  <c r="C2233" i="12" s="1"/>
  <c r="B2234" i="12"/>
  <c r="C2234" i="12" s="1"/>
  <c r="B2235" i="12"/>
  <c r="C2235" i="12" s="1"/>
  <c r="B2236" i="12"/>
  <c r="C2236" i="12" s="1"/>
  <c r="B2237" i="12"/>
  <c r="C2237" i="12" s="1"/>
  <c r="B2238" i="12"/>
  <c r="C2238" i="12" s="1"/>
  <c r="B2239" i="12"/>
  <c r="C2239" i="12" s="1"/>
  <c r="B2240" i="12"/>
  <c r="C2240" i="12" s="1"/>
  <c r="B2241" i="12"/>
  <c r="C2241" i="12" s="1"/>
  <c r="B2242" i="12"/>
  <c r="C2242" i="12" s="1"/>
  <c r="B2243" i="12"/>
  <c r="C2243" i="12" s="1"/>
  <c r="B2244" i="12"/>
  <c r="C2244" i="12" s="1"/>
  <c r="B2245" i="12"/>
  <c r="C2245" i="12" s="1"/>
  <c r="B2246" i="12"/>
  <c r="C2246" i="12" s="1"/>
  <c r="B2247" i="12"/>
  <c r="C2247" i="12" s="1"/>
  <c r="B2248" i="12"/>
  <c r="C2248" i="12" s="1"/>
  <c r="B2249" i="12"/>
  <c r="C2249" i="12" s="1"/>
  <c r="B2250" i="12"/>
  <c r="C2250" i="12" s="1"/>
  <c r="B2251" i="12"/>
  <c r="C2251" i="12" s="1"/>
  <c r="B2252" i="12"/>
  <c r="C2252" i="12" s="1"/>
  <c r="B2253" i="12"/>
  <c r="C2253" i="12" s="1"/>
  <c r="B2254" i="12"/>
  <c r="C2254" i="12" s="1"/>
  <c r="B2255" i="12"/>
  <c r="C2255" i="12" s="1"/>
  <c r="B2256" i="12"/>
  <c r="C2256" i="12" s="1"/>
  <c r="B2257" i="12"/>
  <c r="C2257" i="12" s="1"/>
  <c r="B2258" i="12"/>
  <c r="C2258" i="12" s="1"/>
  <c r="B2259" i="12"/>
  <c r="C2259" i="12" s="1"/>
  <c r="B2260" i="12"/>
  <c r="C2260" i="12" s="1"/>
  <c r="B2261" i="12"/>
  <c r="C2261" i="12" s="1"/>
  <c r="B2262" i="12"/>
  <c r="C2262" i="12" s="1"/>
  <c r="B2263" i="12"/>
  <c r="C2263" i="12" s="1"/>
  <c r="B2264" i="12"/>
  <c r="C2264" i="12" s="1"/>
  <c r="B2265" i="12"/>
  <c r="C2265" i="12" s="1"/>
  <c r="B2266" i="12"/>
  <c r="C2266" i="12" s="1"/>
  <c r="B2267" i="12"/>
  <c r="C2267" i="12" s="1"/>
  <c r="B2268" i="12"/>
  <c r="C2268" i="12" s="1"/>
  <c r="B2269" i="12"/>
  <c r="C2269" i="12" s="1"/>
  <c r="B2270" i="12"/>
  <c r="C2270" i="12" s="1"/>
  <c r="B2271" i="12"/>
  <c r="C2271" i="12" s="1"/>
  <c r="B2272" i="12"/>
  <c r="C2272" i="12" s="1"/>
  <c r="B2273" i="12"/>
  <c r="C2273" i="12" s="1"/>
  <c r="B2274" i="12"/>
  <c r="C2274" i="12" s="1"/>
  <c r="B2275" i="12"/>
  <c r="C2275" i="12" s="1"/>
  <c r="B2276" i="12"/>
  <c r="C2276" i="12" s="1"/>
  <c r="B2277" i="12"/>
  <c r="C2277" i="12" s="1"/>
  <c r="B2278" i="12"/>
  <c r="C2278" i="12" s="1"/>
  <c r="B2279" i="12"/>
  <c r="C2279" i="12" s="1"/>
  <c r="B2280" i="12"/>
  <c r="C2280" i="12" s="1"/>
  <c r="B2281" i="12"/>
  <c r="C2281" i="12" s="1"/>
  <c r="B2282" i="12"/>
  <c r="C2282" i="12" s="1"/>
  <c r="B2283" i="12"/>
  <c r="C2283" i="12" s="1"/>
  <c r="B2284" i="12"/>
  <c r="C2284" i="12" s="1"/>
  <c r="B2285" i="12"/>
  <c r="C2285" i="12" s="1"/>
  <c r="B2286" i="12"/>
  <c r="C2286" i="12" s="1"/>
  <c r="B2287" i="12"/>
  <c r="C2287" i="12" s="1"/>
  <c r="B2288" i="12"/>
  <c r="C2288" i="12" s="1"/>
  <c r="B2289" i="12"/>
  <c r="C2289" i="12" s="1"/>
  <c r="B2290" i="12"/>
  <c r="C2290" i="12" s="1"/>
  <c r="B2291" i="12"/>
  <c r="C2291" i="12" s="1"/>
  <c r="B2292" i="12"/>
  <c r="C2292" i="12" s="1"/>
  <c r="B2293" i="12"/>
  <c r="C2293" i="12" s="1"/>
  <c r="B2294" i="12"/>
  <c r="C2294" i="12" s="1"/>
  <c r="B2295" i="12"/>
  <c r="C2295" i="12" s="1"/>
  <c r="B2296" i="12"/>
  <c r="C2296" i="12" s="1"/>
  <c r="B2297" i="12"/>
  <c r="C2297" i="12" s="1"/>
  <c r="B2298" i="12"/>
  <c r="C2298" i="12" s="1"/>
  <c r="B2299" i="12"/>
  <c r="C2299" i="12" s="1"/>
  <c r="B2300" i="12"/>
  <c r="C2300" i="12" s="1"/>
  <c r="B2301" i="12"/>
  <c r="C2301" i="12" s="1"/>
  <c r="B2302" i="12"/>
  <c r="C2302" i="12" s="1"/>
  <c r="B2303" i="12"/>
  <c r="C2303" i="12" s="1"/>
  <c r="B2304" i="12"/>
  <c r="C2304" i="12" s="1"/>
  <c r="B2305" i="12"/>
  <c r="C2305" i="12" s="1"/>
  <c r="B2306" i="12"/>
  <c r="C2306" i="12" s="1"/>
  <c r="B2307" i="12"/>
  <c r="C2307" i="12" s="1"/>
  <c r="B2308" i="12"/>
  <c r="C2308" i="12" s="1"/>
  <c r="B2309" i="12"/>
  <c r="C2309" i="12" s="1"/>
  <c r="B2310" i="12"/>
  <c r="C2310" i="12" s="1"/>
  <c r="B2311" i="12"/>
  <c r="C2311" i="12" s="1"/>
  <c r="B2312" i="12"/>
  <c r="C2312" i="12" s="1"/>
  <c r="B2313" i="12"/>
  <c r="C2313" i="12" s="1"/>
  <c r="B2314" i="12"/>
  <c r="C2314" i="12" s="1"/>
  <c r="B2315" i="12"/>
  <c r="C2315" i="12" s="1"/>
  <c r="B2316" i="12"/>
  <c r="C2316" i="12" s="1"/>
  <c r="B2317" i="12"/>
  <c r="C2317" i="12" s="1"/>
  <c r="B2318" i="12"/>
  <c r="C2318" i="12" s="1"/>
  <c r="B2319" i="12"/>
  <c r="C2319" i="12" s="1"/>
  <c r="B2320" i="12"/>
  <c r="C2320" i="12" s="1"/>
  <c r="B2321" i="12"/>
  <c r="C2321" i="12" s="1"/>
  <c r="B2322" i="12"/>
  <c r="C2322" i="12" s="1"/>
  <c r="B2323" i="12"/>
  <c r="C2323" i="12" s="1"/>
  <c r="B2324" i="12"/>
  <c r="C2324" i="12" s="1"/>
  <c r="B2325" i="12"/>
  <c r="C2325" i="12" s="1"/>
  <c r="B2326" i="12"/>
  <c r="C2326" i="12" s="1"/>
  <c r="B2327" i="12"/>
  <c r="C2327" i="12" s="1"/>
  <c r="B2328" i="12"/>
  <c r="C2328" i="12" s="1"/>
  <c r="B2329" i="12"/>
  <c r="C2329" i="12" s="1"/>
  <c r="B2330" i="12"/>
  <c r="C2330" i="12" s="1"/>
  <c r="B2331" i="12"/>
  <c r="C2331" i="12" s="1"/>
  <c r="B2332" i="12"/>
  <c r="C2332" i="12" s="1"/>
  <c r="B2333" i="12"/>
  <c r="C2333" i="12" s="1"/>
  <c r="B2334" i="12"/>
  <c r="C2334" i="12" s="1"/>
  <c r="B2335" i="12"/>
  <c r="C2335" i="12" s="1"/>
  <c r="B2336" i="12"/>
  <c r="C2336" i="12" s="1"/>
  <c r="B2337" i="12"/>
  <c r="C2337" i="12" s="1"/>
  <c r="B2338" i="12"/>
  <c r="C2338" i="12" s="1"/>
  <c r="B2339" i="12"/>
  <c r="C2339" i="12" s="1"/>
  <c r="B2340" i="12"/>
  <c r="C2340" i="12" s="1"/>
  <c r="B2341" i="12"/>
  <c r="C2341" i="12" s="1"/>
  <c r="B2342" i="12"/>
  <c r="C2342" i="12" s="1"/>
  <c r="B2343" i="12"/>
  <c r="C2343" i="12" s="1"/>
  <c r="B2344" i="12"/>
  <c r="C2344" i="12" s="1"/>
  <c r="B2345" i="12"/>
  <c r="C2345" i="12" s="1"/>
  <c r="B2346" i="12"/>
  <c r="C2346" i="12" s="1"/>
  <c r="B2347" i="12"/>
  <c r="C2347" i="12" s="1"/>
  <c r="B2348" i="12"/>
  <c r="C2348" i="12" s="1"/>
  <c r="B2349" i="12"/>
  <c r="C2349" i="12" s="1"/>
  <c r="B2350" i="12"/>
  <c r="C2350" i="12" s="1"/>
  <c r="B2351" i="12"/>
  <c r="C2351" i="12" s="1"/>
  <c r="B2352" i="12"/>
  <c r="C2352" i="12" s="1"/>
  <c r="B2353" i="12"/>
  <c r="C2353" i="12" s="1"/>
  <c r="B2354" i="12"/>
  <c r="C2354" i="12" s="1"/>
  <c r="B2355" i="12"/>
  <c r="C2355" i="12" s="1"/>
  <c r="B2356" i="12"/>
  <c r="C2356" i="12" s="1"/>
  <c r="B2357" i="12"/>
  <c r="C2357" i="12" s="1"/>
  <c r="B2358" i="12"/>
  <c r="C2358" i="12" s="1"/>
  <c r="B2359" i="12"/>
  <c r="C2359" i="12" s="1"/>
  <c r="B2360" i="12"/>
  <c r="C2360" i="12" s="1"/>
  <c r="B2361" i="12"/>
  <c r="C2361" i="12" s="1"/>
  <c r="B2362" i="12"/>
  <c r="C2362" i="12" s="1"/>
  <c r="B2363" i="12"/>
  <c r="C2363" i="12" s="1"/>
  <c r="B2364" i="12"/>
  <c r="C2364" i="12" s="1"/>
  <c r="B2365" i="12"/>
  <c r="C2365" i="12" s="1"/>
  <c r="B2366" i="12"/>
  <c r="C2366" i="12" s="1"/>
  <c r="B2367" i="12"/>
  <c r="C2367" i="12" s="1"/>
  <c r="B2368" i="12"/>
  <c r="C2368" i="12" s="1"/>
  <c r="B2369" i="12"/>
  <c r="C2369" i="12" s="1"/>
  <c r="B2370" i="12"/>
  <c r="C2370" i="12" s="1"/>
  <c r="B2371" i="12"/>
  <c r="C2371" i="12" s="1"/>
  <c r="B2372" i="12"/>
  <c r="C2372" i="12" s="1"/>
  <c r="B2373" i="12"/>
  <c r="C2373" i="12" s="1"/>
  <c r="B2374" i="12"/>
  <c r="C2374" i="12" s="1"/>
  <c r="B2375" i="12"/>
  <c r="C2375" i="12" s="1"/>
  <c r="B2376" i="12"/>
  <c r="C2376" i="12" s="1"/>
  <c r="B2377" i="12"/>
  <c r="C2377" i="12" s="1"/>
  <c r="B2378" i="12"/>
  <c r="C2378" i="12" s="1"/>
  <c r="B2379" i="12"/>
  <c r="C2379" i="12" s="1"/>
  <c r="B2380" i="12"/>
  <c r="C2380" i="12" s="1"/>
  <c r="B2381" i="12"/>
  <c r="C2381" i="12" s="1"/>
  <c r="B2382" i="12"/>
  <c r="C2382" i="12" s="1"/>
  <c r="B2383" i="12"/>
  <c r="C2383" i="12" s="1"/>
  <c r="B2384" i="12"/>
  <c r="C2384" i="12" s="1"/>
  <c r="B2385" i="12"/>
  <c r="C2385" i="12" s="1"/>
  <c r="B2386" i="12"/>
  <c r="C2386" i="12" s="1"/>
  <c r="B2387" i="12"/>
  <c r="C2387" i="12" s="1"/>
  <c r="B2388" i="12"/>
  <c r="C2388" i="12" s="1"/>
  <c r="B2389" i="12"/>
  <c r="C2389" i="12" s="1"/>
  <c r="B2390" i="12"/>
  <c r="C2390" i="12" s="1"/>
  <c r="B2391" i="12"/>
  <c r="C2391" i="12" s="1"/>
  <c r="B2392" i="12"/>
  <c r="C2392" i="12" s="1"/>
  <c r="B2393" i="12"/>
  <c r="C2393" i="12" s="1"/>
  <c r="B2394" i="12"/>
  <c r="C2394" i="12" s="1"/>
  <c r="B2395" i="12"/>
  <c r="C2395" i="12" s="1"/>
  <c r="B2396" i="12"/>
  <c r="C2396" i="12" s="1"/>
  <c r="B2397" i="12"/>
  <c r="C2397" i="12" s="1"/>
  <c r="B2398" i="12"/>
  <c r="C2398" i="12" s="1"/>
  <c r="B2399" i="12"/>
  <c r="C2399" i="12" s="1"/>
  <c r="B2400" i="12"/>
  <c r="C2400" i="12" s="1"/>
  <c r="B2401" i="12"/>
  <c r="C2401" i="12" s="1"/>
  <c r="B2402" i="12"/>
  <c r="C2402" i="12" s="1"/>
  <c r="B2403" i="12"/>
  <c r="C2403" i="12" s="1"/>
  <c r="B2404" i="12"/>
  <c r="C2404" i="12" s="1"/>
  <c r="B2405" i="12"/>
  <c r="C2405" i="12" s="1"/>
  <c r="B2406" i="12"/>
  <c r="C2406" i="12" s="1"/>
  <c r="B2407" i="12"/>
  <c r="C2407" i="12" s="1"/>
  <c r="B2408" i="12"/>
  <c r="C2408" i="12" s="1"/>
  <c r="B2409" i="12"/>
  <c r="C2409" i="12" s="1"/>
  <c r="B2410" i="12"/>
  <c r="C2410" i="12" s="1"/>
  <c r="B2411" i="12"/>
  <c r="C2411" i="12" s="1"/>
  <c r="B2412" i="12"/>
  <c r="C2412" i="12" s="1"/>
  <c r="B2413" i="12"/>
  <c r="C2413" i="12" s="1"/>
  <c r="B2414" i="12"/>
  <c r="C2414" i="12" s="1"/>
  <c r="B2415" i="12"/>
  <c r="C2415" i="12" s="1"/>
  <c r="B2416" i="12"/>
  <c r="C2416" i="12" s="1"/>
  <c r="B2417" i="12"/>
  <c r="C2417" i="12" s="1"/>
  <c r="B2418" i="12"/>
  <c r="C2418" i="12" s="1"/>
  <c r="B2419" i="12"/>
  <c r="C2419" i="12" s="1"/>
  <c r="B2420" i="12"/>
  <c r="C2420" i="12" s="1"/>
  <c r="B2421" i="12"/>
  <c r="C2421" i="12" s="1"/>
  <c r="B2422" i="12"/>
  <c r="C2422" i="12" s="1"/>
  <c r="B2423" i="12"/>
  <c r="C2423" i="12" s="1"/>
  <c r="B2424" i="12"/>
  <c r="C2424" i="12" s="1"/>
  <c r="B2425" i="12"/>
  <c r="C2425" i="12" s="1"/>
  <c r="B2426" i="12"/>
  <c r="C2426" i="12" s="1"/>
  <c r="B2427" i="12"/>
  <c r="C2427" i="12" s="1"/>
  <c r="B2428" i="12"/>
  <c r="C2428" i="12" s="1"/>
  <c r="B2429" i="12"/>
  <c r="C2429" i="12" s="1"/>
  <c r="B2430" i="12"/>
  <c r="C2430" i="12" s="1"/>
  <c r="B2431" i="12"/>
  <c r="C2431" i="12" s="1"/>
  <c r="B2432" i="12"/>
  <c r="C2432" i="12" s="1"/>
  <c r="B2433" i="12"/>
  <c r="C2433" i="12" s="1"/>
  <c r="B2434" i="12"/>
  <c r="C2434" i="12" s="1"/>
  <c r="B2435" i="12"/>
  <c r="C2435" i="12" s="1"/>
  <c r="B2436" i="12"/>
  <c r="C2436" i="12" s="1"/>
  <c r="B2437" i="12"/>
  <c r="C2437" i="12" s="1"/>
  <c r="B2438" i="12"/>
  <c r="C2438" i="12" s="1"/>
  <c r="B2439" i="12"/>
  <c r="C2439" i="12" s="1"/>
  <c r="B2440" i="12"/>
  <c r="C2440" i="12" s="1"/>
  <c r="B2441" i="12"/>
  <c r="C2441" i="12" s="1"/>
  <c r="B2442" i="12"/>
  <c r="C2442" i="12" s="1"/>
  <c r="B2443" i="12"/>
  <c r="C2443" i="12" s="1"/>
  <c r="B2444" i="12"/>
  <c r="C2444" i="12" s="1"/>
  <c r="B2445" i="12"/>
  <c r="C2445" i="12" s="1"/>
  <c r="B2446" i="12"/>
  <c r="C2446" i="12" s="1"/>
  <c r="B2447" i="12"/>
  <c r="C2447" i="12" s="1"/>
  <c r="B2448" i="12"/>
  <c r="C2448" i="12" s="1"/>
  <c r="B2449" i="12"/>
  <c r="C2449" i="12" s="1"/>
  <c r="B2450" i="12"/>
  <c r="C2450" i="12" s="1"/>
  <c r="B2451" i="12"/>
  <c r="C2451" i="12" s="1"/>
  <c r="B2452" i="12"/>
  <c r="C2452" i="12" s="1"/>
  <c r="B2453" i="12"/>
  <c r="C2453" i="12" s="1"/>
  <c r="B2454" i="12"/>
  <c r="C2454" i="12" s="1"/>
  <c r="B2455" i="12"/>
  <c r="C2455" i="12" s="1"/>
  <c r="B2456" i="12"/>
  <c r="C2456" i="12" s="1"/>
  <c r="B2457" i="12"/>
  <c r="C2457" i="12" s="1"/>
  <c r="B2458" i="12"/>
  <c r="C2458" i="12" s="1"/>
  <c r="B2459" i="12"/>
  <c r="C2459" i="12" s="1"/>
  <c r="B2460" i="12"/>
  <c r="C2460" i="12" s="1"/>
  <c r="B2461" i="12"/>
  <c r="C2461" i="12" s="1"/>
  <c r="B2462" i="12"/>
  <c r="C2462" i="12" s="1"/>
  <c r="B2463" i="12"/>
  <c r="C2463" i="12" s="1"/>
  <c r="B2464" i="12"/>
  <c r="C2464" i="12" s="1"/>
  <c r="B2465" i="12"/>
  <c r="C2465" i="12" s="1"/>
  <c r="B2466" i="12"/>
  <c r="C2466" i="12" s="1"/>
  <c r="B2467" i="12"/>
  <c r="C2467" i="12" s="1"/>
  <c r="B2468" i="12"/>
  <c r="C2468" i="12" s="1"/>
  <c r="B2469" i="12"/>
  <c r="C2469" i="12" s="1"/>
  <c r="B2470" i="12"/>
  <c r="C2470" i="12" s="1"/>
  <c r="B2471" i="12"/>
  <c r="C2471" i="12" s="1"/>
  <c r="B2472" i="12"/>
  <c r="C2472" i="12" s="1"/>
  <c r="B2473" i="12"/>
  <c r="C2473" i="12" s="1"/>
  <c r="B2474" i="12"/>
  <c r="C2474" i="12" s="1"/>
  <c r="B2475" i="12"/>
  <c r="C2475" i="12" s="1"/>
  <c r="B2476" i="12"/>
  <c r="C2476" i="12" s="1"/>
  <c r="B2477" i="12"/>
  <c r="C2477" i="12" s="1"/>
  <c r="B2478" i="12"/>
  <c r="C2478" i="12" s="1"/>
  <c r="B2479" i="12"/>
  <c r="C2479" i="12" s="1"/>
  <c r="B2480" i="12"/>
  <c r="C2480" i="12" s="1"/>
  <c r="B2481" i="12"/>
  <c r="C2481" i="12" s="1"/>
  <c r="B2482" i="12"/>
  <c r="C2482" i="12" s="1"/>
  <c r="B2483" i="12"/>
  <c r="C2483" i="12" s="1"/>
  <c r="B2484" i="12"/>
  <c r="C2484" i="12" s="1"/>
  <c r="B2485" i="12"/>
  <c r="C2485" i="12" s="1"/>
  <c r="B2486" i="12"/>
  <c r="C2486" i="12" s="1"/>
  <c r="B2487" i="12"/>
  <c r="C2487" i="12" s="1"/>
  <c r="B2488" i="12"/>
  <c r="C2488" i="12" s="1"/>
  <c r="B2489" i="12"/>
  <c r="C2489" i="12" s="1"/>
  <c r="B2490" i="12"/>
  <c r="C2490" i="12" s="1"/>
  <c r="B2491" i="12"/>
  <c r="C2491" i="12" s="1"/>
  <c r="B2492" i="12"/>
  <c r="C2492" i="12" s="1"/>
  <c r="B2493" i="12"/>
  <c r="C2493" i="12" s="1"/>
  <c r="B2494" i="12"/>
  <c r="C2494" i="12" s="1"/>
  <c r="B2495" i="12"/>
  <c r="C2495" i="12" s="1"/>
  <c r="B2496" i="12"/>
  <c r="C2496" i="12" s="1"/>
  <c r="B2497" i="12"/>
  <c r="C2497" i="12" s="1"/>
  <c r="B2498" i="12"/>
  <c r="C2498" i="12" s="1"/>
  <c r="B2499" i="12"/>
  <c r="C2499" i="12" s="1"/>
  <c r="B2500" i="12"/>
  <c r="C2500" i="12" s="1"/>
  <c r="B2501" i="12"/>
  <c r="C2501" i="12" s="1"/>
  <c r="B2502" i="12"/>
  <c r="C2502" i="12" s="1"/>
  <c r="B2503" i="12"/>
  <c r="C2503" i="12" s="1"/>
  <c r="B2504" i="12"/>
  <c r="C2504" i="12" s="1"/>
  <c r="B2505" i="12"/>
  <c r="C2505" i="12" s="1"/>
  <c r="B2506" i="12"/>
  <c r="C2506" i="12" s="1"/>
  <c r="B2507" i="12"/>
  <c r="C2507" i="12" s="1"/>
  <c r="B2508" i="12"/>
  <c r="C2508" i="12" s="1"/>
  <c r="B2509" i="12"/>
  <c r="C2509" i="12" s="1"/>
  <c r="B2510" i="12"/>
  <c r="C2510" i="12" s="1"/>
  <c r="B2511" i="12"/>
  <c r="C2511" i="12" s="1"/>
  <c r="B2512" i="12"/>
  <c r="C2512" i="12" s="1"/>
  <c r="B2513" i="12"/>
  <c r="C2513" i="12" s="1"/>
  <c r="B2514" i="12"/>
  <c r="C2514" i="12" s="1"/>
  <c r="B2515" i="12"/>
  <c r="C2515" i="12" s="1"/>
  <c r="B2516" i="12"/>
  <c r="C2516" i="12" s="1"/>
  <c r="B2517" i="12"/>
  <c r="C2517" i="12" s="1"/>
  <c r="B2518" i="12"/>
  <c r="C2518" i="12" s="1"/>
  <c r="B2519" i="12"/>
  <c r="C2519" i="12" s="1"/>
  <c r="B2520" i="12"/>
  <c r="C2520" i="12" s="1"/>
  <c r="B2521" i="12"/>
  <c r="C2521" i="12" s="1"/>
  <c r="B2522" i="12"/>
  <c r="C2522" i="12" s="1"/>
  <c r="B2523" i="12"/>
  <c r="C2523" i="12" s="1"/>
  <c r="B2524" i="12"/>
  <c r="C2524" i="12" s="1"/>
  <c r="B2525" i="12"/>
  <c r="C2525" i="12" s="1"/>
  <c r="B2526" i="12"/>
  <c r="C2526" i="12" s="1"/>
  <c r="B2527" i="12"/>
  <c r="C2527" i="12" s="1"/>
  <c r="B2528" i="12"/>
  <c r="C2528" i="12" s="1"/>
  <c r="B2529" i="12"/>
  <c r="C2529" i="12" s="1"/>
  <c r="B2530" i="12"/>
  <c r="C2530" i="12" s="1"/>
  <c r="B2531" i="12"/>
  <c r="C2531" i="12" s="1"/>
  <c r="B2532" i="12"/>
  <c r="C2532" i="12" s="1"/>
  <c r="B2533" i="12"/>
  <c r="C2533" i="12" s="1"/>
  <c r="B2534" i="12"/>
  <c r="C2534" i="12" s="1"/>
  <c r="B2535" i="12"/>
  <c r="C2535" i="12" s="1"/>
  <c r="B2536" i="12"/>
  <c r="C2536" i="12" s="1"/>
  <c r="B2537" i="12"/>
  <c r="C2537" i="12" s="1"/>
  <c r="B2538" i="12"/>
  <c r="C2538" i="12" s="1"/>
  <c r="B2539" i="12"/>
  <c r="C2539" i="12" s="1"/>
  <c r="B2540" i="12"/>
  <c r="C2540" i="12" s="1"/>
  <c r="B2541" i="12"/>
  <c r="C2541" i="12" s="1"/>
  <c r="B2542" i="12"/>
  <c r="C2542" i="12" s="1"/>
  <c r="B2543" i="12"/>
  <c r="C2543" i="12" s="1"/>
  <c r="B2544" i="12"/>
  <c r="C2544" i="12" s="1"/>
  <c r="B2545" i="12"/>
  <c r="C2545" i="12" s="1"/>
  <c r="B2546" i="12"/>
  <c r="C2546" i="12" s="1"/>
  <c r="B2547" i="12"/>
  <c r="C2547" i="12" s="1"/>
  <c r="B2548" i="12"/>
  <c r="C2548" i="12" s="1"/>
  <c r="B2549" i="12"/>
  <c r="C2549" i="12" s="1"/>
  <c r="B2550" i="12"/>
  <c r="C2550" i="12" s="1"/>
  <c r="B2551" i="12"/>
  <c r="C2551" i="12" s="1"/>
  <c r="B2552" i="12"/>
  <c r="C2552" i="12" s="1"/>
  <c r="B2553" i="12"/>
  <c r="C2553" i="12" s="1"/>
  <c r="B2554" i="12"/>
  <c r="C2554" i="12" s="1"/>
  <c r="B2555" i="12"/>
  <c r="C2555" i="12" s="1"/>
  <c r="B2556" i="12"/>
  <c r="C2556" i="12" s="1"/>
  <c r="B2557" i="12"/>
  <c r="C2557" i="12" s="1"/>
  <c r="B2558" i="12"/>
  <c r="C2558" i="12" s="1"/>
  <c r="B2559" i="12"/>
  <c r="C2559" i="12" s="1"/>
  <c r="B2560" i="12"/>
  <c r="C2560" i="12" s="1"/>
  <c r="B2561" i="12"/>
  <c r="C2561" i="12" s="1"/>
  <c r="B2562" i="12"/>
  <c r="C2562" i="12" s="1"/>
  <c r="B2563" i="12"/>
  <c r="C2563" i="12" s="1"/>
  <c r="B2564" i="12"/>
  <c r="C2564" i="12" s="1"/>
  <c r="B2565" i="12"/>
  <c r="C2565" i="12" s="1"/>
  <c r="B2566" i="12"/>
  <c r="C2566" i="12" s="1"/>
  <c r="B2567" i="12"/>
  <c r="C2567" i="12" s="1"/>
  <c r="B2568" i="12"/>
  <c r="C2568" i="12" s="1"/>
  <c r="B2569" i="12"/>
  <c r="C2569" i="12" s="1"/>
  <c r="B2570" i="12"/>
  <c r="C2570" i="12" s="1"/>
  <c r="B2571" i="12"/>
  <c r="C2571" i="12" s="1"/>
  <c r="B2572" i="12"/>
  <c r="C2572" i="12" s="1"/>
  <c r="B2573" i="12"/>
  <c r="C2573" i="12" s="1"/>
  <c r="B2574" i="12"/>
  <c r="C2574" i="12" s="1"/>
  <c r="B2575" i="12"/>
  <c r="C2575" i="12" s="1"/>
  <c r="B2576" i="12"/>
  <c r="C2576" i="12" s="1"/>
  <c r="B2577" i="12"/>
  <c r="C2577" i="12" s="1"/>
  <c r="B2578" i="12"/>
  <c r="C2578" i="12" s="1"/>
  <c r="B2579" i="12"/>
  <c r="C2579" i="12" s="1"/>
  <c r="B2580" i="12"/>
  <c r="C2580" i="12" s="1"/>
  <c r="B2581" i="12"/>
  <c r="C2581" i="12" s="1"/>
  <c r="B2582" i="12"/>
  <c r="C2582" i="12" s="1"/>
  <c r="B2583" i="12"/>
  <c r="C2583" i="12" s="1"/>
  <c r="B2584" i="12"/>
  <c r="C2584" i="12" s="1"/>
  <c r="B2585" i="12"/>
  <c r="C2585" i="12" s="1"/>
  <c r="B2586" i="12"/>
  <c r="C2586" i="12" s="1"/>
  <c r="B2587" i="12"/>
  <c r="C2587" i="12" s="1"/>
  <c r="B2588" i="12"/>
  <c r="C2588" i="12" s="1"/>
  <c r="B2589" i="12"/>
  <c r="C2589" i="12" s="1"/>
  <c r="B2590" i="12"/>
  <c r="C2590" i="12" s="1"/>
  <c r="B2591" i="12"/>
  <c r="C2591" i="12" s="1"/>
  <c r="B2592" i="12"/>
  <c r="C2592" i="12" s="1"/>
  <c r="B2593" i="12"/>
  <c r="C2593" i="12" s="1"/>
  <c r="B2594" i="12"/>
  <c r="C2594" i="12" s="1"/>
  <c r="B2595" i="12"/>
  <c r="C2595" i="12" s="1"/>
  <c r="B2596" i="12"/>
  <c r="C2596" i="12" s="1"/>
  <c r="B2597" i="12"/>
  <c r="C2597" i="12" s="1"/>
  <c r="B2598" i="12"/>
  <c r="C2598" i="12" s="1"/>
  <c r="B2599" i="12"/>
  <c r="C2599" i="12" s="1"/>
  <c r="B2600" i="12"/>
  <c r="C2600" i="12" s="1"/>
  <c r="B2601" i="12"/>
  <c r="C2601" i="12" s="1"/>
  <c r="B2602" i="12"/>
  <c r="C2602" i="12" s="1"/>
  <c r="B2603" i="12"/>
  <c r="C2603" i="12" s="1"/>
  <c r="B2604" i="12"/>
  <c r="C2604" i="12" s="1"/>
  <c r="B2605" i="12"/>
  <c r="C2605" i="12" s="1"/>
  <c r="B2606" i="12"/>
  <c r="C2606" i="12" s="1"/>
  <c r="B2607" i="12"/>
  <c r="C2607" i="12" s="1"/>
  <c r="B2608" i="12"/>
  <c r="C2608" i="12" s="1"/>
  <c r="B2609" i="12"/>
  <c r="C2609" i="12" s="1"/>
  <c r="B2610" i="12"/>
  <c r="C2610" i="12" s="1"/>
  <c r="B2611" i="12"/>
  <c r="C2611" i="12" s="1"/>
  <c r="B2612" i="12"/>
  <c r="C2612" i="12" s="1"/>
  <c r="B2613" i="12"/>
  <c r="C2613" i="12" s="1"/>
  <c r="B2614" i="12"/>
  <c r="C2614" i="12" s="1"/>
  <c r="B2615" i="12"/>
  <c r="C2615" i="12" s="1"/>
  <c r="B2616" i="12"/>
  <c r="C2616" i="12" s="1"/>
  <c r="B2617" i="12"/>
  <c r="C2617" i="12" s="1"/>
  <c r="B2618" i="12"/>
  <c r="C2618" i="12" s="1"/>
  <c r="B2619" i="12"/>
  <c r="C2619" i="12" s="1"/>
  <c r="B2620" i="12"/>
  <c r="C2620" i="12" s="1"/>
  <c r="B2621" i="12"/>
  <c r="C2621" i="12" s="1"/>
  <c r="B2622" i="12"/>
  <c r="C2622" i="12" s="1"/>
  <c r="B2623" i="12"/>
  <c r="C2623" i="12" s="1"/>
  <c r="B2624" i="12"/>
  <c r="C2624" i="12" s="1"/>
  <c r="B2625" i="12"/>
  <c r="C2625" i="12" s="1"/>
  <c r="B2626" i="12"/>
  <c r="C2626" i="12" s="1"/>
  <c r="B2627" i="12"/>
  <c r="C2627" i="12" s="1"/>
  <c r="B2628" i="12"/>
  <c r="C2628" i="12" s="1"/>
  <c r="B2629" i="12"/>
  <c r="C2629" i="12" s="1"/>
  <c r="B2630" i="12"/>
  <c r="C2630" i="12" s="1"/>
  <c r="B2631" i="12"/>
  <c r="C2631" i="12" s="1"/>
  <c r="B2632" i="12"/>
  <c r="C2632" i="12" s="1"/>
  <c r="B2633" i="12"/>
  <c r="C2633" i="12" s="1"/>
  <c r="B2634" i="12"/>
  <c r="C2634" i="12" s="1"/>
  <c r="B2635" i="12"/>
  <c r="C2635" i="12" s="1"/>
  <c r="B2636" i="12"/>
  <c r="C2636" i="12" s="1"/>
  <c r="B2637" i="12"/>
  <c r="C2637" i="12" s="1"/>
  <c r="B2638" i="12"/>
  <c r="C2638" i="12" s="1"/>
  <c r="B2639" i="12"/>
  <c r="C2639" i="12" s="1"/>
  <c r="B2640" i="12"/>
  <c r="C2640" i="12" s="1"/>
  <c r="B2641" i="12"/>
  <c r="C2641" i="12" s="1"/>
  <c r="B2642" i="12"/>
  <c r="C2642" i="12" s="1"/>
  <c r="B2643" i="12"/>
  <c r="C2643" i="12" s="1"/>
  <c r="B2644" i="12"/>
  <c r="C2644" i="12" s="1"/>
  <c r="B2645" i="12"/>
  <c r="C2645" i="12" s="1"/>
  <c r="B2646" i="12"/>
  <c r="C2646" i="12" s="1"/>
  <c r="B2647" i="12"/>
  <c r="C2647" i="12" s="1"/>
  <c r="B2648" i="12"/>
  <c r="C2648" i="12" s="1"/>
  <c r="B2649" i="12"/>
  <c r="C2649" i="12" s="1"/>
  <c r="B2650" i="12"/>
  <c r="C2650" i="12" s="1"/>
  <c r="B2651" i="12"/>
  <c r="C2651" i="12" s="1"/>
  <c r="B2652" i="12"/>
  <c r="C2652" i="12" s="1"/>
  <c r="B2653" i="12"/>
  <c r="C2653" i="12" s="1"/>
  <c r="B2654" i="12"/>
  <c r="C2654" i="12" s="1"/>
  <c r="B2655" i="12"/>
  <c r="C2655" i="12" s="1"/>
  <c r="B2656" i="12"/>
  <c r="C2656" i="12" s="1"/>
  <c r="B2657" i="12"/>
  <c r="C2657" i="12" s="1"/>
  <c r="B2658" i="12"/>
  <c r="C2658" i="12" s="1"/>
  <c r="B2659" i="12"/>
  <c r="C2659" i="12" s="1"/>
  <c r="B2660" i="12"/>
  <c r="C2660" i="12" s="1"/>
  <c r="B2661" i="12"/>
  <c r="C2661" i="12" s="1"/>
  <c r="B2662" i="12"/>
  <c r="C2662" i="12" s="1"/>
  <c r="B2663" i="12"/>
  <c r="C2663" i="12" s="1"/>
  <c r="B2664" i="12"/>
  <c r="C2664" i="12" s="1"/>
  <c r="B2665" i="12"/>
  <c r="C2665" i="12" s="1"/>
  <c r="B2666" i="12"/>
  <c r="C2666" i="12" s="1"/>
  <c r="B2667" i="12"/>
  <c r="C2667" i="12" s="1"/>
  <c r="B2668" i="12"/>
  <c r="C2668" i="12" s="1"/>
  <c r="B2669" i="12"/>
  <c r="C2669" i="12" s="1"/>
  <c r="B2670" i="12"/>
  <c r="C2670" i="12" s="1"/>
  <c r="B2671" i="12"/>
  <c r="C2671" i="12" s="1"/>
  <c r="B2672" i="12"/>
  <c r="C2672" i="12" s="1"/>
  <c r="B2673" i="12"/>
  <c r="C2673" i="12" s="1"/>
  <c r="B2674" i="12"/>
  <c r="C2674" i="12" s="1"/>
  <c r="B2675" i="12"/>
  <c r="C2675" i="12" s="1"/>
  <c r="B2676" i="12"/>
  <c r="C2676" i="12" s="1"/>
  <c r="B2677" i="12"/>
  <c r="C2677" i="12" s="1"/>
  <c r="B2678" i="12"/>
  <c r="C2678" i="12" s="1"/>
  <c r="B2679" i="12"/>
  <c r="C2679" i="12" s="1"/>
  <c r="B2680" i="12"/>
  <c r="C2680" i="12" s="1"/>
  <c r="B2681" i="12"/>
  <c r="C2681" i="12" s="1"/>
  <c r="B2682" i="12"/>
  <c r="C2682" i="12" s="1"/>
  <c r="B2683" i="12"/>
  <c r="C2683" i="12" s="1"/>
  <c r="B2684" i="12"/>
  <c r="C2684" i="12" s="1"/>
  <c r="B2685" i="12"/>
  <c r="C2685" i="12" s="1"/>
  <c r="B2686" i="12"/>
  <c r="C2686" i="12" s="1"/>
  <c r="B2687" i="12"/>
  <c r="C2687" i="12" s="1"/>
  <c r="B2688" i="12"/>
  <c r="C2688" i="12" s="1"/>
  <c r="B2689" i="12"/>
  <c r="C2689" i="12" s="1"/>
  <c r="B2690" i="12"/>
  <c r="C2690" i="12" s="1"/>
  <c r="B2691" i="12"/>
  <c r="C2691" i="12" s="1"/>
  <c r="B2692" i="12"/>
  <c r="C2692" i="12" s="1"/>
  <c r="B2693" i="12"/>
  <c r="C2693" i="12" s="1"/>
  <c r="B2694" i="12"/>
  <c r="C2694" i="12" s="1"/>
  <c r="B2695" i="12"/>
  <c r="C2695" i="12" s="1"/>
  <c r="B2696" i="12"/>
  <c r="C2696" i="12" s="1"/>
  <c r="B2697" i="12"/>
  <c r="C2697" i="12" s="1"/>
  <c r="B2698" i="12"/>
  <c r="C2698" i="12" s="1"/>
  <c r="B2699" i="12"/>
  <c r="C2699" i="12" s="1"/>
  <c r="B2700" i="12"/>
  <c r="C2700" i="12" s="1"/>
  <c r="B2701" i="12"/>
  <c r="C2701" i="12" s="1"/>
  <c r="B2702" i="12"/>
  <c r="C2702" i="12" s="1"/>
  <c r="B2703" i="12"/>
  <c r="C2703" i="12" s="1"/>
  <c r="B2704" i="12"/>
  <c r="C2704" i="12" s="1"/>
  <c r="B2705" i="12"/>
  <c r="C2705" i="12" s="1"/>
  <c r="B2706" i="12"/>
  <c r="C2706" i="12" s="1"/>
  <c r="B2707" i="12"/>
  <c r="C2707" i="12" s="1"/>
  <c r="B2708" i="12"/>
  <c r="C2708" i="12" s="1"/>
  <c r="B2709" i="12"/>
  <c r="C2709" i="12" s="1"/>
  <c r="B2710" i="12"/>
  <c r="C2710" i="12" s="1"/>
  <c r="B2711" i="12"/>
  <c r="C2711" i="12" s="1"/>
  <c r="B2712" i="12"/>
  <c r="C2712" i="12" s="1"/>
  <c r="B2713" i="12"/>
  <c r="C2713" i="12" s="1"/>
  <c r="B2714" i="12"/>
  <c r="C2714" i="12" s="1"/>
  <c r="B2715" i="12"/>
  <c r="C2715" i="12" s="1"/>
  <c r="B2716" i="12"/>
  <c r="C2716" i="12" s="1"/>
  <c r="B2717" i="12"/>
  <c r="C2717" i="12" s="1"/>
  <c r="B2718" i="12"/>
  <c r="C2718" i="12" s="1"/>
  <c r="B2719" i="12"/>
  <c r="C2719" i="12" s="1"/>
  <c r="B2720" i="12"/>
  <c r="C2720" i="12" s="1"/>
  <c r="B2721" i="12"/>
  <c r="C2721" i="12" s="1"/>
  <c r="B2722" i="12"/>
  <c r="C2722" i="12" s="1"/>
  <c r="B2723" i="12"/>
  <c r="C2723" i="12" s="1"/>
  <c r="B2724" i="12"/>
  <c r="C2724" i="12" s="1"/>
  <c r="B2725" i="12"/>
  <c r="C2725" i="12" s="1"/>
  <c r="B2726" i="12"/>
  <c r="C2726" i="12" s="1"/>
  <c r="B2727" i="12"/>
  <c r="C2727" i="12" s="1"/>
  <c r="B2728" i="12"/>
  <c r="C2728" i="12" s="1"/>
  <c r="B2729" i="12"/>
  <c r="C2729" i="12" s="1"/>
  <c r="B2730" i="12"/>
  <c r="C2730" i="12" s="1"/>
  <c r="B2731" i="12"/>
  <c r="C2731" i="12" s="1"/>
  <c r="B2732" i="12"/>
  <c r="C2732" i="12" s="1"/>
  <c r="B2733" i="12"/>
  <c r="C2733" i="12" s="1"/>
  <c r="B2734" i="12"/>
  <c r="C2734" i="12" s="1"/>
  <c r="B2735" i="12"/>
  <c r="C2735" i="12" s="1"/>
  <c r="B2736" i="12"/>
  <c r="C2736" i="12" s="1"/>
  <c r="B2737" i="12"/>
  <c r="C2737" i="12" s="1"/>
  <c r="B2738" i="12"/>
  <c r="C2738" i="12" s="1"/>
  <c r="B2739" i="12"/>
  <c r="C2739" i="12" s="1"/>
  <c r="B2740" i="12"/>
  <c r="C2740" i="12" s="1"/>
  <c r="B2741" i="12"/>
  <c r="C2741" i="12" s="1"/>
  <c r="B2742" i="12"/>
  <c r="C2742" i="12" s="1"/>
  <c r="B2743" i="12"/>
  <c r="C2743" i="12" s="1"/>
  <c r="B2744" i="12"/>
  <c r="C2744" i="12" s="1"/>
  <c r="B2745" i="12"/>
  <c r="C2745" i="12" s="1"/>
  <c r="B2746" i="12"/>
  <c r="C2746" i="12" s="1"/>
  <c r="B2747" i="12"/>
  <c r="C2747" i="12" s="1"/>
  <c r="B2748" i="12"/>
  <c r="C2748" i="12" s="1"/>
  <c r="B2749" i="12"/>
  <c r="C2749" i="12" s="1"/>
  <c r="B2750" i="12"/>
  <c r="C2750" i="12" s="1"/>
  <c r="B2751" i="12"/>
  <c r="C2751" i="12" s="1"/>
  <c r="B2752" i="12"/>
  <c r="C2752" i="12" s="1"/>
  <c r="B2753" i="12"/>
  <c r="C2753" i="12" s="1"/>
  <c r="B2754" i="12"/>
  <c r="C2754" i="12" s="1"/>
  <c r="B2755" i="12"/>
  <c r="C2755" i="12" s="1"/>
  <c r="B2756" i="12"/>
  <c r="C2756" i="12" s="1"/>
  <c r="B2757" i="12"/>
  <c r="C2757" i="12" s="1"/>
  <c r="B2758" i="12"/>
  <c r="C2758" i="12" s="1"/>
  <c r="B2759" i="12"/>
  <c r="C2759" i="12" s="1"/>
  <c r="B2760" i="12"/>
  <c r="C2760" i="12" s="1"/>
  <c r="B2761" i="12"/>
  <c r="C2761" i="12" s="1"/>
  <c r="B2762" i="12"/>
  <c r="C2762" i="12" s="1"/>
  <c r="B2763" i="12"/>
  <c r="C2763" i="12" s="1"/>
  <c r="B2764" i="12"/>
  <c r="C2764" i="12" s="1"/>
  <c r="B2765" i="12"/>
  <c r="C2765" i="12" s="1"/>
  <c r="B2766" i="12"/>
  <c r="C2766" i="12" s="1"/>
  <c r="B2767" i="12"/>
  <c r="C2767" i="12" s="1"/>
  <c r="B2768" i="12"/>
  <c r="C2768" i="12" s="1"/>
  <c r="B2769" i="12"/>
  <c r="C2769" i="12" s="1"/>
  <c r="B2770" i="12"/>
  <c r="C2770" i="12" s="1"/>
  <c r="B2771" i="12"/>
  <c r="C2771" i="12" s="1"/>
  <c r="B2772" i="12"/>
  <c r="C2772" i="12" s="1"/>
  <c r="B2773" i="12"/>
  <c r="C2773" i="12" s="1"/>
  <c r="B2774" i="12"/>
  <c r="C2774" i="12" s="1"/>
  <c r="B2775" i="12"/>
  <c r="C2775" i="12" s="1"/>
  <c r="B2776" i="12"/>
  <c r="C2776" i="12" s="1"/>
  <c r="B2777" i="12"/>
  <c r="C2777" i="12" s="1"/>
  <c r="B2778" i="12"/>
  <c r="C2778" i="12" s="1"/>
  <c r="B2779" i="12"/>
  <c r="C2779" i="12" s="1"/>
  <c r="B2780" i="12"/>
  <c r="C2780" i="12" s="1"/>
  <c r="B2781" i="12"/>
  <c r="C2781" i="12" s="1"/>
  <c r="B2782" i="12"/>
  <c r="C2782" i="12" s="1"/>
  <c r="B2783" i="12"/>
  <c r="C2783" i="12" s="1"/>
  <c r="B2784" i="12"/>
  <c r="C2784" i="12" s="1"/>
  <c r="B2785" i="12"/>
  <c r="C2785" i="12" s="1"/>
  <c r="B2786" i="12"/>
  <c r="C2786" i="12" s="1"/>
  <c r="B2787" i="12"/>
  <c r="C2787" i="12" s="1"/>
  <c r="B2788" i="12"/>
  <c r="C2788" i="12" s="1"/>
  <c r="B2789" i="12"/>
  <c r="C2789" i="12" s="1"/>
  <c r="B2790" i="12"/>
  <c r="C2790" i="12" s="1"/>
  <c r="B2791" i="12"/>
  <c r="C2791" i="12" s="1"/>
  <c r="B2792" i="12"/>
  <c r="C2792" i="12" s="1"/>
  <c r="B2793" i="12"/>
  <c r="C2793" i="12" s="1"/>
  <c r="B2794" i="12"/>
  <c r="C2794" i="12" s="1"/>
  <c r="B2795" i="12"/>
  <c r="C2795" i="12" s="1"/>
  <c r="B2796" i="12"/>
  <c r="C2796" i="12" s="1"/>
  <c r="B2797" i="12"/>
  <c r="C2797" i="12" s="1"/>
  <c r="B2798" i="12"/>
  <c r="C2798" i="12" s="1"/>
  <c r="B2799" i="12"/>
  <c r="C2799" i="12" s="1"/>
  <c r="B2800" i="12"/>
  <c r="C2800" i="12" s="1"/>
  <c r="B2801" i="12"/>
  <c r="C2801" i="12" s="1"/>
  <c r="B2802" i="12"/>
  <c r="C2802" i="12" s="1"/>
  <c r="B2803" i="12"/>
  <c r="C2803" i="12" s="1"/>
  <c r="B2804" i="12"/>
  <c r="C2804" i="12" s="1"/>
  <c r="B2805" i="12"/>
  <c r="C2805" i="12" s="1"/>
  <c r="B2806" i="12"/>
  <c r="C2806" i="12" s="1"/>
  <c r="B2807" i="12"/>
  <c r="C2807" i="12" s="1"/>
  <c r="B2808" i="12"/>
  <c r="C2808" i="12" s="1"/>
  <c r="B2809" i="12"/>
  <c r="C2809" i="12" s="1"/>
  <c r="B2810" i="12"/>
  <c r="C2810" i="12" s="1"/>
  <c r="B2811" i="12"/>
  <c r="C2811" i="12" s="1"/>
  <c r="B2812" i="12"/>
  <c r="C2812" i="12" s="1"/>
  <c r="B2813" i="12"/>
  <c r="C2813" i="12" s="1"/>
  <c r="B2814" i="12"/>
  <c r="C2814" i="12" s="1"/>
  <c r="B2815" i="12"/>
  <c r="C2815" i="12" s="1"/>
  <c r="B2816" i="12"/>
  <c r="C2816" i="12" s="1"/>
  <c r="B2817" i="12"/>
  <c r="C2817" i="12" s="1"/>
  <c r="B2818" i="12"/>
  <c r="C2818" i="12" s="1"/>
  <c r="B2819" i="12"/>
  <c r="C2819" i="12" s="1"/>
  <c r="B2820" i="12"/>
  <c r="C2820" i="12" s="1"/>
  <c r="B2821" i="12"/>
  <c r="C2821" i="12" s="1"/>
  <c r="B2822" i="12"/>
  <c r="C2822" i="12" s="1"/>
  <c r="B2823" i="12"/>
  <c r="C2823" i="12" s="1"/>
  <c r="B2824" i="12"/>
  <c r="C2824" i="12" s="1"/>
  <c r="B2825" i="12"/>
  <c r="C2825" i="12" s="1"/>
  <c r="B2826" i="12"/>
  <c r="C2826" i="12" s="1"/>
  <c r="B2827" i="12"/>
  <c r="C2827" i="12" s="1"/>
  <c r="B2828" i="12"/>
  <c r="C2828" i="12" s="1"/>
  <c r="B2829" i="12"/>
  <c r="C2829" i="12" s="1"/>
  <c r="B2830" i="12"/>
  <c r="C2830" i="12" s="1"/>
  <c r="B2831" i="12"/>
  <c r="C2831" i="12" s="1"/>
  <c r="B2832" i="12"/>
  <c r="C2832" i="12" s="1"/>
  <c r="B2833" i="12"/>
  <c r="C2833" i="12" s="1"/>
  <c r="B2834" i="12"/>
  <c r="C2834" i="12" s="1"/>
  <c r="B2835" i="12"/>
  <c r="C2835" i="12" s="1"/>
  <c r="B2836" i="12"/>
  <c r="C2836" i="12" s="1"/>
  <c r="B2837" i="12"/>
  <c r="C2837" i="12" s="1"/>
  <c r="B2838" i="12"/>
  <c r="C2838" i="12" s="1"/>
  <c r="B2839" i="12"/>
  <c r="C2839" i="12" s="1"/>
  <c r="B2840" i="12"/>
  <c r="C2840" i="12" s="1"/>
  <c r="B2841" i="12"/>
  <c r="C2841" i="12" s="1"/>
  <c r="B2842" i="12"/>
  <c r="C2842" i="12" s="1"/>
  <c r="B2843" i="12"/>
  <c r="C2843" i="12" s="1"/>
  <c r="B2844" i="12"/>
  <c r="C2844" i="12" s="1"/>
  <c r="B2845" i="12"/>
  <c r="C2845" i="12" s="1"/>
  <c r="B2846" i="12"/>
  <c r="C2846" i="12" s="1"/>
  <c r="B2847" i="12"/>
  <c r="C2847" i="12" s="1"/>
  <c r="B2848" i="12"/>
  <c r="C2848" i="12" s="1"/>
  <c r="B2849" i="12"/>
  <c r="C2849" i="12" s="1"/>
  <c r="B2850" i="12"/>
  <c r="C2850" i="12" s="1"/>
  <c r="B2851" i="12"/>
  <c r="C2851" i="12" s="1"/>
  <c r="B2852" i="12"/>
  <c r="C2852" i="12" s="1"/>
  <c r="B2853" i="12"/>
  <c r="C2853" i="12" s="1"/>
  <c r="B2854" i="12"/>
  <c r="C2854" i="12" s="1"/>
  <c r="B2855" i="12"/>
  <c r="C2855" i="12" s="1"/>
  <c r="B2856" i="12"/>
  <c r="C2856" i="12" s="1"/>
  <c r="B2857" i="12"/>
  <c r="C2857" i="12" s="1"/>
  <c r="B2858" i="12"/>
  <c r="C2858" i="12" s="1"/>
  <c r="B2859" i="12"/>
  <c r="C2859" i="12" s="1"/>
  <c r="B2860" i="12"/>
  <c r="C2860" i="12" s="1"/>
  <c r="B2861" i="12"/>
  <c r="C2861" i="12" s="1"/>
  <c r="B2862" i="12"/>
  <c r="C2862" i="12" s="1"/>
  <c r="B2863" i="12"/>
  <c r="C2863" i="12" s="1"/>
  <c r="B2864" i="12"/>
  <c r="C2864" i="12" s="1"/>
  <c r="B2865" i="12"/>
  <c r="C2865" i="12" s="1"/>
  <c r="B2866" i="12"/>
  <c r="C2866" i="12" s="1"/>
  <c r="B2867" i="12"/>
  <c r="C2867" i="12" s="1"/>
  <c r="B2868" i="12"/>
  <c r="C2868" i="12" s="1"/>
  <c r="B2869" i="12"/>
  <c r="C2869" i="12" s="1"/>
  <c r="B2870" i="12"/>
  <c r="C2870" i="12" s="1"/>
  <c r="B2871" i="12"/>
  <c r="C2871" i="12" s="1"/>
  <c r="B2872" i="12"/>
  <c r="C2872" i="12" s="1"/>
  <c r="B2873" i="12"/>
  <c r="C2873" i="12" s="1"/>
  <c r="B2874" i="12"/>
  <c r="C2874" i="12" s="1"/>
  <c r="B2875" i="12"/>
  <c r="C2875" i="12" s="1"/>
  <c r="B2876" i="12"/>
  <c r="C2876" i="12" s="1"/>
  <c r="B2877" i="12"/>
  <c r="C2877" i="12" s="1"/>
  <c r="B2878" i="12"/>
  <c r="C2878" i="12" s="1"/>
  <c r="B2879" i="12"/>
  <c r="C2879" i="12" s="1"/>
  <c r="B2880" i="12"/>
  <c r="C2880" i="12" s="1"/>
  <c r="B2881" i="12"/>
  <c r="C2881" i="12" s="1"/>
  <c r="B2882" i="12"/>
  <c r="C2882" i="12" s="1"/>
  <c r="B2883" i="12"/>
  <c r="C2883" i="12" s="1"/>
  <c r="B2884" i="12"/>
  <c r="C2884" i="12" s="1"/>
  <c r="B2885" i="12"/>
  <c r="C2885" i="12" s="1"/>
  <c r="B2886" i="12"/>
  <c r="C2886" i="12" s="1"/>
  <c r="B2887" i="12"/>
  <c r="C2887" i="12" s="1"/>
  <c r="B2888" i="12"/>
  <c r="C2888" i="12" s="1"/>
  <c r="B2889" i="12"/>
  <c r="C2889" i="12" s="1"/>
  <c r="B2890" i="12"/>
  <c r="C2890" i="12" s="1"/>
  <c r="B2891" i="12"/>
  <c r="C2891" i="12" s="1"/>
  <c r="B2892" i="12"/>
  <c r="C2892" i="12" s="1"/>
  <c r="B2893" i="12"/>
  <c r="C2893" i="12" s="1"/>
  <c r="B2894" i="12"/>
  <c r="C2894" i="12" s="1"/>
  <c r="B2895" i="12"/>
  <c r="C2895" i="12" s="1"/>
  <c r="B2896" i="12"/>
  <c r="C2896" i="12" s="1"/>
  <c r="B2897" i="12"/>
  <c r="C2897" i="12" s="1"/>
  <c r="B2898" i="12"/>
  <c r="C2898" i="12" s="1"/>
  <c r="B2899" i="12"/>
  <c r="C2899" i="12" s="1"/>
  <c r="B2900" i="12"/>
  <c r="C2900" i="12" s="1"/>
  <c r="B2901" i="12"/>
  <c r="C2901" i="12" s="1"/>
  <c r="B2902" i="12"/>
  <c r="C2902" i="12" s="1"/>
  <c r="B2903" i="12"/>
  <c r="C2903" i="12" s="1"/>
  <c r="B2904" i="12"/>
  <c r="C2904" i="12" s="1"/>
  <c r="B2905" i="12"/>
  <c r="C2905" i="12" s="1"/>
  <c r="B2906" i="12"/>
  <c r="C2906" i="12" s="1"/>
  <c r="B2907" i="12"/>
  <c r="C2907" i="12" s="1"/>
  <c r="B2908" i="12"/>
  <c r="C2908" i="12" s="1"/>
  <c r="B2909" i="12"/>
  <c r="C2909" i="12" s="1"/>
  <c r="B2910" i="12"/>
  <c r="C2910" i="12" s="1"/>
  <c r="B2911" i="12"/>
  <c r="C2911" i="12" s="1"/>
  <c r="B2912" i="12"/>
  <c r="C2912" i="12" s="1"/>
  <c r="B2913" i="12"/>
  <c r="C2913" i="12" s="1"/>
  <c r="B2914" i="12"/>
  <c r="C2914" i="12" s="1"/>
  <c r="B2915" i="12"/>
  <c r="C2915" i="12" s="1"/>
  <c r="B2916" i="12"/>
  <c r="C2916" i="12" s="1"/>
  <c r="B2917" i="12"/>
  <c r="C2917" i="12" s="1"/>
  <c r="B2918" i="12"/>
  <c r="C2918" i="12" s="1"/>
  <c r="B2919" i="12"/>
  <c r="C2919" i="12" s="1"/>
  <c r="B2920" i="12"/>
  <c r="C2920" i="12" s="1"/>
  <c r="B2921" i="12"/>
  <c r="C2921" i="12" s="1"/>
  <c r="B2922" i="12"/>
  <c r="C2922" i="12" s="1"/>
  <c r="B2923" i="12"/>
  <c r="C2923" i="12" s="1"/>
  <c r="B2924" i="12"/>
  <c r="C2924" i="12" s="1"/>
  <c r="B2925" i="12"/>
  <c r="C2925" i="12" s="1"/>
  <c r="B2926" i="12"/>
  <c r="C2926" i="12" s="1"/>
  <c r="B2927" i="12"/>
  <c r="C2927" i="12" s="1"/>
  <c r="B2928" i="12"/>
  <c r="C2928" i="12" s="1"/>
  <c r="B2929" i="12"/>
  <c r="C2929" i="12" s="1"/>
  <c r="B2930" i="12"/>
  <c r="C2930" i="12" s="1"/>
  <c r="B2931" i="12"/>
  <c r="C2931" i="12" s="1"/>
  <c r="B2932" i="12"/>
  <c r="C2932" i="12" s="1"/>
  <c r="B2933" i="12"/>
  <c r="C2933" i="12" s="1"/>
  <c r="B2934" i="12"/>
  <c r="C2934" i="12" s="1"/>
  <c r="B2935" i="12"/>
  <c r="C2935" i="12" s="1"/>
  <c r="B2936" i="12"/>
  <c r="C2936" i="12" s="1"/>
  <c r="B2937" i="12"/>
  <c r="C2937" i="12" s="1"/>
  <c r="B2938" i="12"/>
  <c r="C2938" i="12" s="1"/>
  <c r="B2939" i="12"/>
  <c r="C2939" i="12" s="1"/>
  <c r="B2940" i="12"/>
  <c r="C2940" i="12" s="1"/>
  <c r="B2941" i="12"/>
  <c r="C2941" i="12" s="1"/>
  <c r="B2942" i="12"/>
  <c r="C2942" i="12" s="1"/>
  <c r="B2943" i="12"/>
  <c r="C2943" i="12" s="1"/>
  <c r="B2944" i="12"/>
  <c r="C2944" i="12" s="1"/>
  <c r="B2945" i="12"/>
  <c r="C2945" i="12" s="1"/>
  <c r="B2946" i="12"/>
  <c r="C2946" i="12" s="1"/>
  <c r="B2947" i="12"/>
  <c r="C2947" i="12" s="1"/>
  <c r="B2948" i="12"/>
  <c r="C2948" i="12" s="1"/>
  <c r="B2949" i="12"/>
  <c r="C2949" i="12" s="1"/>
  <c r="B2950" i="12"/>
  <c r="C2950" i="12" s="1"/>
  <c r="B2951" i="12"/>
  <c r="C2951" i="12" s="1"/>
  <c r="B2952" i="12"/>
  <c r="C2952" i="12" s="1"/>
  <c r="B2953" i="12"/>
  <c r="C2953" i="12" s="1"/>
  <c r="B2954" i="12"/>
  <c r="C2954" i="12" s="1"/>
  <c r="B2955" i="12"/>
  <c r="C2955" i="12" s="1"/>
  <c r="B2956" i="12"/>
  <c r="C2956" i="12" s="1"/>
  <c r="B2957" i="12"/>
  <c r="C2957" i="12" s="1"/>
  <c r="B2958" i="12"/>
  <c r="C2958" i="12" s="1"/>
  <c r="B2959" i="12"/>
  <c r="C2959" i="12" s="1"/>
  <c r="B2960" i="12"/>
  <c r="C2960" i="12" s="1"/>
  <c r="B2961" i="12"/>
  <c r="C2961" i="12" s="1"/>
  <c r="B2962" i="12"/>
  <c r="C2962" i="12" s="1"/>
  <c r="B2963" i="12"/>
  <c r="C2963" i="12" s="1"/>
  <c r="B2964" i="12"/>
  <c r="C2964" i="12" s="1"/>
  <c r="B2965" i="12"/>
  <c r="C2965" i="12" s="1"/>
  <c r="B2966" i="12"/>
  <c r="C2966" i="12" s="1"/>
  <c r="B2967" i="12"/>
  <c r="C2967" i="12" s="1"/>
  <c r="B2968" i="12"/>
  <c r="C2968" i="12" s="1"/>
  <c r="B2969" i="12"/>
  <c r="C2969" i="12" s="1"/>
  <c r="B2970" i="12"/>
  <c r="C2970" i="12" s="1"/>
  <c r="B2971" i="12"/>
  <c r="C2971" i="12" s="1"/>
  <c r="B2972" i="12"/>
  <c r="C2972" i="12" s="1"/>
  <c r="B2973" i="12"/>
  <c r="C2973" i="12" s="1"/>
  <c r="B2974" i="12"/>
  <c r="C2974" i="12" s="1"/>
  <c r="B2975" i="12"/>
  <c r="C2975" i="12" s="1"/>
  <c r="B2976" i="12"/>
  <c r="C2976" i="12" s="1"/>
  <c r="B2977" i="12"/>
  <c r="C2977" i="12" s="1"/>
  <c r="B2978" i="12"/>
  <c r="C2978" i="12" s="1"/>
  <c r="B2979" i="12"/>
  <c r="C2979" i="12" s="1"/>
  <c r="B2980" i="12"/>
  <c r="C2980" i="12" s="1"/>
  <c r="B2981" i="12"/>
  <c r="C2981" i="12" s="1"/>
  <c r="B2982" i="12"/>
  <c r="C2982" i="12" s="1"/>
  <c r="B2983" i="12"/>
  <c r="C2983" i="12" s="1"/>
  <c r="B2984" i="12"/>
  <c r="C2984" i="12" s="1"/>
  <c r="B2985" i="12"/>
  <c r="C2985" i="12" s="1"/>
  <c r="B2986" i="12"/>
  <c r="C2986" i="12" s="1"/>
  <c r="B2987" i="12"/>
  <c r="C2987" i="12" s="1"/>
  <c r="B2988" i="12"/>
  <c r="C2988" i="12" s="1"/>
  <c r="B2989" i="12"/>
  <c r="C2989" i="12" s="1"/>
  <c r="B2990" i="12"/>
  <c r="C2990" i="12" s="1"/>
  <c r="B2991" i="12"/>
  <c r="C2991" i="12" s="1"/>
  <c r="B2992" i="12"/>
  <c r="C2992" i="12" s="1"/>
  <c r="B2993" i="12"/>
  <c r="C2993" i="12" s="1"/>
  <c r="B2994" i="12"/>
  <c r="C2994" i="12" s="1"/>
  <c r="B2995" i="12"/>
  <c r="C2995" i="12" s="1"/>
  <c r="B2996" i="12"/>
  <c r="C2996" i="12" s="1"/>
  <c r="B2997" i="12"/>
  <c r="C2997" i="12" s="1"/>
  <c r="B2998" i="12"/>
  <c r="C2998" i="12" s="1"/>
  <c r="B2999" i="12"/>
  <c r="C2999" i="12" s="1"/>
  <c r="B3000" i="12"/>
  <c r="C3000" i="12" s="1"/>
  <c r="B3001" i="12"/>
  <c r="C3001" i="12" s="1"/>
  <c r="B3002" i="12"/>
  <c r="C3002" i="12" s="1"/>
  <c r="B3003" i="12"/>
  <c r="C3003" i="12" s="1"/>
  <c r="B3004" i="12"/>
  <c r="C3004" i="12" s="1"/>
  <c r="B3005" i="12"/>
  <c r="C3005" i="12" s="1"/>
  <c r="B3006" i="12"/>
  <c r="C3006" i="12" s="1"/>
  <c r="B3007" i="12"/>
  <c r="C3007" i="12" s="1"/>
  <c r="B3008" i="12"/>
  <c r="C3008" i="12" s="1"/>
  <c r="B3009" i="12"/>
  <c r="C3009" i="12" s="1"/>
  <c r="B3010" i="12"/>
  <c r="C3010" i="12" s="1"/>
  <c r="B3011" i="12"/>
  <c r="C3011" i="12" s="1"/>
  <c r="B3012" i="12"/>
  <c r="C3012" i="12" s="1"/>
  <c r="B3013" i="12"/>
  <c r="C3013" i="12" s="1"/>
  <c r="B3014" i="12"/>
  <c r="C3014" i="12" s="1"/>
  <c r="B3015" i="12"/>
  <c r="C3015" i="12" s="1"/>
  <c r="B3016" i="12"/>
  <c r="C3016" i="12" s="1"/>
  <c r="B3017" i="12"/>
  <c r="C3017" i="12" s="1"/>
  <c r="B3018" i="12"/>
  <c r="C3018" i="12" s="1"/>
  <c r="B3019" i="12"/>
  <c r="C3019" i="12" s="1"/>
  <c r="B3020" i="12"/>
  <c r="C3020" i="12" s="1"/>
  <c r="B3021" i="12"/>
  <c r="C3021" i="12" s="1"/>
  <c r="B3022" i="12"/>
  <c r="C3022" i="12" s="1"/>
  <c r="B3023" i="12"/>
  <c r="C3023" i="12" s="1"/>
  <c r="B3024" i="12"/>
  <c r="C3024" i="12" s="1"/>
  <c r="B3025" i="12"/>
  <c r="C3025" i="12" s="1"/>
  <c r="B3026" i="12"/>
  <c r="C3026" i="12" s="1"/>
  <c r="B3027" i="12"/>
  <c r="C3027" i="12" s="1"/>
  <c r="B3028" i="12"/>
  <c r="C3028" i="12" s="1"/>
  <c r="B3029" i="12"/>
  <c r="C3029" i="12" s="1"/>
  <c r="B3030" i="12"/>
  <c r="C3030" i="12" s="1"/>
  <c r="B3031" i="12"/>
  <c r="C3031" i="12" s="1"/>
  <c r="B3032" i="12"/>
  <c r="C3032" i="12" s="1"/>
  <c r="B3033" i="12"/>
  <c r="C3033" i="12" s="1"/>
  <c r="B3034" i="12"/>
  <c r="C3034" i="12" s="1"/>
  <c r="B3035" i="12"/>
  <c r="C3035" i="12" s="1"/>
  <c r="B3036" i="12"/>
  <c r="C3036" i="12" s="1"/>
  <c r="B3037" i="12"/>
  <c r="C3037" i="12" s="1"/>
  <c r="B3038" i="12"/>
  <c r="C3038" i="12" s="1"/>
  <c r="B3039" i="12"/>
  <c r="C3039" i="12" s="1"/>
  <c r="B3040" i="12"/>
  <c r="C3040" i="12" s="1"/>
  <c r="B3041" i="12"/>
  <c r="C3041" i="12" s="1"/>
  <c r="B3042" i="12"/>
  <c r="C3042" i="12" s="1"/>
  <c r="B3043" i="12"/>
  <c r="C3043" i="12" s="1"/>
  <c r="B3044" i="12"/>
  <c r="C3044" i="12" s="1"/>
  <c r="B3045" i="12"/>
  <c r="C3045" i="12" s="1"/>
  <c r="B3046" i="12"/>
  <c r="C3046" i="12" s="1"/>
  <c r="B3047" i="12"/>
  <c r="C3047" i="12" s="1"/>
  <c r="B3048" i="12"/>
  <c r="C3048" i="12" s="1"/>
  <c r="B3049" i="12"/>
  <c r="C3049" i="12" s="1"/>
  <c r="B3050" i="12"/>
  <c r="C3050" i="12" s="1"/>
  <c r="B3051" i="12"/>
  <c r="C3051" i="12" s="1"/>
  <c r="B3052" i="12"/>
  <c r="C3052" i="12" s="1"/>
  <c r="B3053" i="12"/>
  <c r="C3053" i="12" s="1"/>
  <c r="B3054" i="12"/>
  <c r="C3054" i="12" s="1"/>
  <c r="B3055" i="12"/>
  <c r="C3055" i="12" s="1"/>
  <c r="B3056" i="12"/>
  <c r="C3056" i="12" s="1"/>
  <c r="B3057" i="12"/>
  <c r="C3057" i="12" s="1"/>
  <c r="B3058" i="12"/>
  <c r="C3058" i="12" s="1"/>
  <c r="B3059" i="12"/>
  <c r="C3059" i="12" s="1"/>
  <c r="B3060" i="12"/>
  <c r="C3060" i="12" s="1"/>
  <c r="B3061" i="12"/>
  <c r="C3061" i="12" s="1"/>
  <c r="B3062" i="12"/>
  <c r="C3062" i="12" s="1"/>
  <c r="B3063" i="12"/>
  <c r="C3063" i="12" s="1"/>
  <c r="B3064" i="12"/>
  <c r="C3064" i="12" s="1"/>
  <c r="B3065" i="12"/>
  <c r="C3065" i="12" s="1"/>
  <c r="B3066" i="12"/>
  <c r="C3066" i="12" s="1"/>
  <c r="B3067" i="12"/>
  <c r="C3067" i="12" s="1"/>
  <c r="B3068" i="12"/>
  <c r="C3068" i="12" s="1"/>
  <c r="B3069" i="12"/>
  <c r="C3069" i="12" s="1"/>
  <c r="B3070" i="12"/>
  <c r="C3070" i="12" s="1"/>
  <c r="B3071" i="12"/>
  <c r="C3071" i="12" s="1"/>
  <c r="B3072" i="12"/>
  <c r="C3072" i="12" s="1"/>
  <c r="B3073" i="12"/>
  <c r="C3073" i="12" s="1"/>
  <c r="B3074" i="12"/>
  <c r="C3074" i="12" s="1"/>
  <c r="B3075" i="12"/>
  <c r="C3075" i="12" s="1"/>
  <c r="B3076" i="12"/>
  <c r="C3076" i="12" s="1"/>
  <c r="B3077" i="12"/>
  <c r="C3077" i="12" s="1"/>
  <c r="B3078" i="12"/>
  <c r="C3078" i="12" s="1"/>
  <c r="B3079" i="12"/>
  <c r="C3079" i="12" s="1"/>
  <c r="B3080" i="12"/>
  <c r="C3080" i="12" s="1"/>
  <c r="B3081" i="12"/>
  <c r="C3081" i="12" s="1"/>
  <c r="B3082" i="12"/>
  <c r="C3082" i="12" s="1"/>
  <c r="B3083" i="12"/>
  <c r="C3083" i="12" s="1"/>
  <c r="B3084" i="12"/>
  <c r="C3084" i="12" s="1"/>
  <c r="B3085" i="12"/>
  <c r="C3085" i="12" s="1"/>
  <c r="B3086" i="12"/>
  <c r="C3086" i="12" s="1"/>
  <c r="B3087" i="12"/>
  <c r="C3087" i="12" s="1"/>
  <c r="B3088" i="12"/>
  <c r="C3088" i="12" s="1"/>
  <c r="B3089" i="12"/>
  <c r="C3089" i="12" s="1"/>
  <c r="B3090" i="12"/>
  <c r="C3090" i="12" s="1"/>
  <c r="B3091" i="12"/>
  <c r="C3091" i="12" s="1"/>
  <c r="B3092" i="12"/>
  <c r="C3092" i="12" s="1"/>
  <c r="B3093" i="12"/>
  <c r="C3093" i="12" s="1"/>
  <c r="B3094" i="12"/>
  <c r="C3094" i="12" s="1"/>
  <c r="B3095" i="12"/>
  <c r="C3095" i="12" s="1"/>
  <c r="B3096" i="12"/>
  <c r="C3096" i="12" s="1"/>
  <c r="B3097" i="12"/>
  <c r="C3097" i="12" s="1"/>
  <c r="B3098" i="12"/>
  <c r="C3098" i="12" s="1"/>
  <c r="B3099" i="12"/>
  <c r="C3099" i="12" s="1"/>
  <c r="B3100" i="12"/>
  <c r="C3100" i="12" s="1"/>
  <c r="B3101" i="12"/>
  <c r="C3101" i="12" s="1"/>
  <c r="B3102" i="12"/>
  <c r="C3102" i="12" s="1"/>
  <c r="B3103" i="12"/>
  <c r="C3103" i="12" s="1"/>
  <c r="B3104" i="12"/>
  <c r="C3104" i="12" s="1"/>
  <c r="B3105" i="12"/>
  <c r="C3105" i="12" s="1"/>
  <c r="B3106" i="12"/>
  <c r="C3106" i="12" s="1"/>
  <c r="B3107" i="12"/>
  <c r="C3107" i="12" s="1"/>
  <c r="B3108" i="12"/>
  <c r="C3108" i="12" s="1"/>
  <c r="B3109" i="12"/>
  <c r="C3109" i="12" s="1"/>
  <c r="B3110" i="12"/>
  <c r="C3110" i="12" s="1"/>
  <c r="B3111" i="12"/>
  <c r="C3111" i="12" s="1"/>
  <c r="B3112" i="12"/>
  <c r="C3112" i="12" s="1"/>
  <c r="B3113" i="12"/>
  <c r="C3113" i="12" s="1"/>
  <c r="B3114" i="12"/>
  <c r="C3114" i="12" s="1"/>
  <c r="B3115" i="12"/>
  <c r="C3115" i="12" s="1"/>
  <c r="B3116" i="12"/>
  <c r="C3116" i="12" s="1"/>
  <c r="B3117" i="12"/>
  <c r="C3117" i="12" s="1"/>
  <c r="B3118" i="12"/>
  <c r="C3118" i="12" s="1"/>
  <c r="B3119" i="12"/>
  <c r="C3119" i="12" s="1"/>
  <c r="B3120" i="12"/>
  <c r="C3120" i="12" s="1"/>
  <c r="B3121" i="12"/>
  <c r="C3121" i="12" s="1"/>
  <c r="B3122" i="12"/>
  <c r="C3122" i="12" s="1"/>
  <c r="B3123" i="12"/>
  <c r="C3123" i="12" s="1"/>
  <c r="B3124" i="12"/>
  <c r="C3124" i="12" s="1"/>
  <c r="B3125" i="12"/>
  <c r="C3125" i="12" s="1"/>
  <c r="B3126" i="12"/>
  <c r="C3126" i="12" s="1"/>
  <c r="B3127" i="12"/>
  <c r="C3127" i="12" s="1"/>
  <c r="B3128" i="12"/>
  <c r="C3128" i="12" s="1"/>
  <c r="B3129" i="12"/>
  <c r="C3129" i="12" s="1"/>
  <c r="B3130" i="12"/>
  <c r="C3130" i="12" s="1"/>
  <c r="B3131" i="12"/>
  <c r="C3131" i="12" s="1"/>
  <c r="B3132" i="12"/>
  <c r="C3132" i="12" s="1"/>
  <c r="B3133" i="12"/>
  <c r="C3133" i="12" s="1"/>
  <c r="B3134" i="12"/>
  <c r="C3134" i="12" s="1"/>
  <c r="B3135" i="12"/>
  <c r="C3135" i="12" s="1"/>
  <c r="B3136" i="12"/>
  <c r="C3136" i="12" s="1"/>
  <c r="B3137" i="12"/>
  <c r="C3137" i="12" s="1"/>
  <c r="B3138" i="12"/>
  <c r="C3138" i="12" s="1"/>
  <c r="B3139" i="12"/>
  <c r="C3139" i="12" s="1"/>
  <c r="B3140" i="12"/>
  <c r="C3140" i="12" s="1"/>
  <c r="B3141" i="12"/>
  <c r="C3141" i="12" s="1"/>
  <c r="B3142" i="12"/>
  <c r="C3142" i="12" s="1"/>
  <c r="B3143" i="12"/>
  <c r="C3143" i="12" s="1"/>
  <c r="B3144" i="12"/>
  <c r="C3144" i="12" s="1"/>
  <c r="B3145" i="12"/>
  <c r="C3145" i="12" s="1"/>
  <c r="B3146" i="12"/>
  <c r="C3146" i="12" s="1"/>
  <c r="B3147" i="12"/>
  <c r="C3147" i="12" s="1"/>
  <c r="B3148" i="12"/>
  <c r="C3148" i="12" s="1"/>
  <c r="B3149" i="12"/>
  <c r="C3149" i="12" s="1"/>
  <c r="B3150" i="12"/>
  <c r="C3150" i="12" s="1"/>
  <c r="B3151" i="12"/>
  <c r="C3151" i="12" s="1"/>
  <c r="B3152" i="12"/>
  <c r="C3152" i="12" s="1"/>
  <c r="B3153" i="12"/>
  <c r="C3153" i="12" s="1"/>
  <c r="B3154" i="12"/>
  <c r="C3154" i="12" s="1"/>
  <c r="B3155" i="12"/>
  <c r="C3155" i="12" s="1"/>
  <c r="B3156" i="12"/>
  <c r="C3156" i="12" s="1"/>
  <c r="B3157" i="12"/>
  <c r="C3157" i="12" s="1"/>
  <c r="B3158" i="12"/>
  <c r="C3158" i="12" s="1"/>
  <c r="B3159" i="12"/>
  <c r="C3159" i="12" s="1"/>
  <c r="B3160" i="12"/>
  <c r="C3160" i="12" s="1"/>
  <c r="B3161" i="12"/>
  <c r="C3161" i="12" s="1"/>
  <c r="B3162" i="12"/>
  <c r="C3162" i="12" s="1"/>
  <c r="B3163" i="12"/>
  <c r="C3163" i="12" s="1"/>
  <c r="B3164" i="12"/>
  <c r="C3164" i="12" s="1"/>
  <c r="B3165" i="12"/>
  <c r="C3165" i="12" s="1"/>
  <c r="B3166" i="12"/>
  <c r="C3166" i="12" s="1"/>
  <c r="B3167" i="12"/>
  <c r="C3167" i="12" s="1"/>
  <c r="B3168" i="12"/>
  <c r="C3168" i="12" s="1"/>
  <c r="B3169" i="12"/>
  <c r="C3169" i="12" s="1"/>
  <c r="B3170" i="12"/>
  <c r="C3170" i="12" s="1"/>
  <c r="B3171" i="12"/>
  <c r="C3171" i="12" s="1"/>
  <c r="B3172" i="12"/>
  <c r="C3172" i="12" s="1"/>
  <c r="B3173" i="12"/>
  <c r="C3173" i="12" s="1"/>
  <c r="B3174" i="12"/>
  <c r="C3174" i="12" s="1"/>
  <c r="B3175" i="12"/>
  <c r="C3175" i="12" s="1"/>
  <c r="B3176" i="12"/>
  <c r="C3176" i="12" s="1"/>
  <c r="B3177" i="12"/>
  <c r="C3177" i="12" s="1"/>
  <c r="B3178" i="12"/>
  <c r="C3178" i="12" s="1"/>
  <c r="B3179" i="12"/>
  <c r="C3179" i="12" s="1"/>
  <c r="B3180" i="12"/>
  <c r="C3180" i="12" s="1"/>
  <c r="B3181" i="12"/>
  <c r="C3181" i="12" s="1"/>
  <c r="B3182" i="12"/>
  <c r="C3182" i="12" s="1"/>
  <c r="B3183" i="12"/>
  <c r="C3183" i="12" s="1"/>
  <c r="B3184" i="12"/>
  <c r="C3184" i="12" s="1"/>
  <c r="B3185" i="12"/>
  <c r="C3185" i="12" s="1"/>
  <c r="B3186" i="12"/>
  <c r="C3186" i="12" s="1"/>
  <c r="B3187" i="12"/>
  <c r="C3187" i="12" s="1"/>
  <c r="B3188" i="12"/>
  <c r="C3188" i="12" s="1"/>
  <c r="B3189" i="12"/>
  <c r="C3189" i="12" s="1"/>
  <c r="B3190" i="12"/>
  <c r="C3190" i="12" s="1"/>
  <c r="B3191" i="12"/>
  <c r="C3191" i="12" s="1"/>
  <c r="B3192" i="12"/>
  <c r="C3192" i="12" s="1"/>
  <c r="B3193" i="12"/>
  <c r="C3193" i="12" s="1"/>
  <c r="B3194" i="12"/>
  <c r="C3194" i="12" s="1"/>
  <c r="B3195" i="12"/>
  <c r="C3195" i="12" s="1"/>
  <c r="B3196" i="12"/>
  <c r="C3196" i="12" s="1"/>
  <c r="B3197" i="12"/>
  <c r="C3197" i="12" s="1"/>
  <c r="B3198" i="12"/>
  <c r="C3198" i="12" s="1"/>
  <c r="B3199" i="12"/>
  <c r="C3199" i="12" s="1"/>
  <c r="B3200" i="12"/>
  <c r="C3200" i="12" s="1"/>
  <c r="B3201" i="12"/>
  <c r="C3201" i="12" s="1"/>
  <c r="B3202" i="12"/>
  <c r="C3202" i="12" s="1"/>
  <c r="B3203" i="12"/>
  <c r="C3203" i="12" s="1"/>
  <c r="B3204" i="12"/>
  <c r="C3204" i="12" s="1"/>
  <c r="B3205" i="12"/>
  <c r="C3205" i="12" s="1"/>
  <c r="B3206" i="12"/>
  <c r="C3206" i="12" s="1"/>
  <c r="B3207" i="12"/>
  <c r="C3207" i="12" s="1"/>
  <c r="B3208" i="12"/>
  <c r="C3208" i="12" s="1"/>
  <c r="B3209" i="12"/>
  <c r="C3209" i="12" s="1"/>
  <c r="B3210" i="12"/>
  <c r="C3210" i="12" s="1"/>
  <c r="B3211" i="12"/>
  <c r="C3211" i="12" s="1"/>
  <c r="B3212" i="12"/>
  <c r="C3212" i="12" s="1"/>
  <c r="B3213" i="12"/>
  <c r="C3213" i="12" s="1"/>
  <c r="B3214" i="12"/>
  <c r="C3214" i="12" s="1"/>
  <c r="B3215" i="12"/>
  <c r="C3215" i="12" s="1"/>
  <c r="B3216" i="12"/>
  <c r="C3216" i="12" s="1"/>
  <c r="B3217" i="12"/>
  <c r="C3217" i="12" s="1"/>
  <c r="B3218" i="12"/>
  <c r="C3218" i="12" s="1"/>
  <c r="B3219" i="12"/>
  <c r="C3219" i="12" s="1"/>
  <c r="B3220" i="12"/>
  <c r="C3220" i="12" s="1"/>
  <c r="B3221" i="12"/>
  <c r="C3221" i="12" s="1"/>
  <c r="B3222" i="12"/>
  <c r="C3222" i="12" s="1"/>
  <c r="B3223" i="12"/>
  <c r="C3223" i="12" s="1"/>
  <c r="B3224" i="12"/>
  <c r="C3224" i="12" s="1"/>
  <c r="B3225" i="12"/>
  <c r="C3225" i="12" s="1"/>
  <c r="B3226" i="12"/>
  <c r="C3226" i="12" s="1"/>
  <c r="B3227" i="12"/>
  <c r="C3227" i="12" s="1"/>
  <c r="B3228" i="12"/>
  <c r="C3228" i="12" s="1"/>
  <c r="B3229" i="12"/>
  <c r="C3229" i="12" s="1"/>
  <c r="B3230" i="12"/>
  <c r="C3230" i="12" s="1"/>
  <c r="B3231" i="12"/>
  <c r="C3231" i="12" s="1"/>
  <c r="B3232" i="12"/>
  <c r="C3232" i="12" s="1"/>
  <c r="B3233" i="12"/>
  <c r="C3233" i="12" s="1"/>
  <c r="B3234" i="12"/>
  <c r="C3234" i="12" s="1"/>
  <c r="B3235" i="12"/>
  <c r="C3235" i="12" s="1"/>
  <c r="B3236" i="12"/>
  <c r="C3236" i="12" s="1"/>
  <c r="B3237" i="12"/>
  <c r="C3237" i="12" s="1"/>
  <c r="B3238" i="12"/>
  <c r="C3238" i="12" s="1"/>
  <c r="B3239" i="12"/>
  <c r="C3239" i="12" s="1"/>
  <c r="B3240" i="12"/>
  <c r="C3240" i="12" s="1"/>
  <c r="B3241" i="12"/>
  <c r="C3241" i="12" s="1"/>
  <c r="B3242" i="12"/>
  <c r="C3242" i="12" s="1"/>
  <c r="B3243" i="12"/>
  <c r="C3243" i="12" s="1"/>
  <c r="B3244" i="12"/>
  <c r="C3244" i="12" s="1"/>
  <c r="B3245" i="12"/>
  <c r="C3245" i="12" s="1"/>
  <c r="B3246" i="12"/>
  <c r="C3246" i="12" s="1"/>
  <c r="B3247" i="12"/>
  <c r="C3247" i="12" s="1"/>
  <c r="B3248" i="12"/>
  <c r="C3248" i="12" s="1"/>
  <c r="B3249" i="12"/>
  <c r="C3249" i="12" s="1"/>
  <c r="B3250" i="12"/>
  <c r="C3250" i="12" s="1"/>
  <c r="B3251" i="12"/>
  <c r="C3251" i="12" s="1"/>
  <c r="B3252" i="12"/>
  <c r="C3252" i="12" s="1"/>
  <c r="B3253" i="12"/>
  <c r="C3253" i="12" s="1"/>
  <c r="B3254" i="12"/>
  <c r="C3254" i="12" s="1"/>
  <c r="B3255" i="12"/>
  <c r="C3255" i="12" s="1"/>
  <c r="B3256" i="12"/>
  <c r="C3256" i="12" s="1"/>
  <c r="B3257" i="12"/>
  <c r="C3257" i="12" s="1"/>
  <c r="B3258" i="12"/>
  <c r="C3258" i="12" s="1"/>
  <c r="B3259" i="12"/>
  <c r="C3259" i="12" s="1"/>
  <c r="B3260" i="12"/>
  <c r="C3260" i="12" s="1"/>
  <c r="B3261" i="12"/>
  <c r="C3261" i="12" s="1"/>
  <c r="B3262" i="12"/>
  <c r="C3262" i="12" s="1"/>
  <c r="B3263" i="12"/>
  <c r="C3263" i="12" s="1"/>
  <c r="B3264" i="12"/>
  <c r="C3264" i="12" s="1"/>
  <c r="B3265" i="12"/>
  <c r="C3265" i="12" s="1"/>
  <c r="B3266" i="12"/>
  <c r="C3266" i="12" s="1"/>
  <c r="B3267" i="12"/>
  <c r="C3267" i="12" s="1"/>
  <c r="B3268" i="12"/>
  <c r="C3268" i="12" s="1"/>
  <c r="B3269" i="12"/>
  <c r="C3269" i="12" s="1"/>
  <c r="B3270" i="12"/>
  <c r="C3270" i="12" s="1"/>
  <c r="B3271" i="12"/>
  <c r="C3271" i="12" s="1"/>
  <c r="B3272" i="12"/>
  <c r="C3272" i="12" s="1"/>
  <c r="B3273" i="12"/>
  <c r="C3273" i="12" s="1"/>
  <c r="B3274" i="12"/>
  <c r="C3274" i="12" s="1"/>
  <c r="B3275" i="12"/>
  <c r="C3275" i="12" s="1"/>
  <c r="B3276" i="12"/>
  <c r="C3276" i="12" s="1"/>
  <c r="B3277" i="12"/>
  <c r="C3277" i="12" s="1"/>
  <c r="B3278" i="12"/>
  <c r="C3278" i="12" s="1"/>
  <c r="B3279" i="12"/>
  <c r="C3279" i="12" s="1"/>
  <c r="B3280" i="12"/>
  <c r="C3280" i="12" s="1"/>
  <c r="B3281" i="12"/>
  <c r="C3281" i="12" s="1"/>
  <c r="B3282" i="12"/>
  <c r="C3282" i="12" s="1"/>
  <c r="B3283" i="12"/>
  <c r="C3283" i="12" s="1"/>
  <c r="B3284" i="12"/>
  <c r="C3284" i="12" s="1"/>
  <c r="B3285" i="12"/>
  <c r="C3285" i="12" s="1"/>
  <c r="B3286" i="12"/>
  <c r="C3286" i="12" s="1"/>
  <c r="B3287" i="12"/>
  <c r="C3287" i="12" s="1"/>
  <c r="B3288" i="12"/>
  <c r="C3288" i="12" s="1"/>
  <c r="B3289" i="12"/>
  <c r="C3289" i="12" s="1"/>
  <c r="B3290" i="12"/>
  <c r="C3290" i="12" s="1"/>
  <c r="B3291" i="12"/>
  <c r="C3291" i="12" s="1"/>
  <c r="B3292" i="12"/>
  <c r="C3292" i="12" s="1"/>
  <c r="B3293" i="12"/>
  <c r="C3293" i="12" s="1"/>
  <c r="B3294" i="12"/>
  <c r="C3294" i="12" s="1"/>
  <c r="B3295" i="12"/>
  <c r="C3295" i="12" s="1"/>
  <c r="B3296" i="12"/>
  <c r="C3296" i="12" s="1"/>
  <c r="B3297" i="12"/>
  <c r="C3297" i="12" s="1"/>
  <c r="B3298" i="12"/>
  <c r="C3298" i="12" s="1"/>
  <c r="B3299" i="12"/>
  <c r="C3299" i="12" s="1"/>
  <c r="B3300" i="12"/>
  <c r="C3300" i="12" s="1"/>
  <c r="B3301" i="12"/>
  <c r="C3301" i="12" s="1"/>
  <c r="B3302" i="12"/>
  <c r="C3302" i="12" s="1"/>
  <c r="B3303" i="12"/>
  <c r="C3303" i="12" s="1"/>
  <c r="B3304" i="12"/>
  <c r="C3304" i="12" s="1"/>
  <c r="B3305" i="12"/>
  <c r="C3305" i="12" s="1"/>
  <c r="B3306" i="12"/>
  <c r="C3306" i="12" s="1"/>
  <c r="B3307" i="12"/>
  <c r="C3307" i="12" s="1"/>
  <c r="B3308" i="12"/>
  <c r="C3308" i="12" s="1"/>
  <c r="B3309" i="12"/>
  <c r="C3309" i="12" s="1"/>
  <c r="B3310" i="12"/>
  <c r="C3310" i="12" s="1"/>
  <c r="B3311" i="12"/>
  <c r="C3311" i="12" s="1"/>
  <c r="B3312" i="12"/>
  <c r="C3312" i="12" s="1"/>
  <c r="B3313" i="12"/>
  <c r="C3313" i="12" s="1"/>
  <c r="B3314" i="12"/>
  <c r="C3314" i="12" s="1"/>
  <c r="B3315" i="12"/>
  <c r="C3315" i="12" s="1"/>
  <c r="B3316" i="12"/>
  <c r="C3316" i="12" s="1"/>
  <c r="B3317" i="12"/>
  <c r="C3317" i="12" s="1"/>
  <c r="B3318" i="12"/>
  <c r="C3318" i="12" s="1"/>
  <c r="B3319" i="12"/>
  <c r="C3319" i="12" s="1"/>
  <c r="B3320" i="12"/>
  <c r="C3320" i="12" s="1"/>
  <c r="B3321" i="12"/>
  <c r="C3321" i="12" s="1"/>
  <c r="B3322" i="12"/>
  <c r="C3322" i="12" s="1"/>
  <c r="B3323" i="12"/>
  <c r="C3323" i="12" s="1"/>
  <c r="B3324" i="12"/>
  <c r="C3324" i="12" s="1"/>
  <c r="B3325" i="12"/>
  <c r="C3325" i="12" s="1"/>
  <c r="B3326" i="12"/>
  <c r="C3326" i="12" s="1"/>
  <c r="B3327" i="12"/>
  <c r="C3327" i="12" s="1"/>
  <c r="B3328" i="12"/>
  <c r="C3328" i="12" s="1"/>
  <c r="B3329" i="12"/>
  <c r="C3329" i="12" s="1"/>
  <c r="B3330" i="12"/>
  <c r="C3330" i="12" s="1"/>
  <c r="B3331" i="12"/>
  <c r="C3331" i="12" s="1"/>
  <c r="B3332" i="12"/>
  <c r="C3332" i="12" s="1"/>
  <c r="B3333" i="12"/>
  <c r="C3333" i="12" s="1"/>
  <c r="B3334" i="12"/>
  <c r="C3334" i="12" s="1"/>
  <c r="B3335" i="12"/>
  <c r="C3335" i="12" s="1"/>
  <c r="B3336" i="12"/>
  <c r="C3336" i="12" s="1"/>
  <c r="B3337" i="12"/>
  <c r="C3337" i="12" s="1"/>
  <c r="B3338" i="12"/>
  <c r="C3338" i="12" s="1"/>
  <c r="B3339" i="12"/>
  <c r="C3339" i="12" s="1"/>
  <c r="B3340" i="12"/>
  <c r="C3340" i="12" s="1"/>
  <c r="B3341" i="12"/>
  <c r="C3341" i="12" s="1"/>
  <c r="B3342" i="12"/>
  <c r="C3342" i="12" s="1"/>
  <c r="B3343" i="12"/>
  <c r="C3343" i="12" s="1"/>
  <c r="B3344" i="12"/>
  <c r="C3344" i="12" s="1"/>
  <c r="B3345" i="12"/>
  <c r="C3345" i="12" s="1"/>
  <c r="B3346" i="12"/>
  <c r="C3346" i="12" s="1"/>
  <c r="B3347" i="12"/>
  <c r="C3347" i="12" s="1"/>
  <c r="B3348" i="12"/>
  <c r="C3348" i="12" s="1"/>
  <c r="B3349" i="12"/>
  <c r="C3349" i="12" s="1"/>
  <c r="B3350" i="12"/>
  <c r="C3350" i="12" s="1"/>
  <c r="B3351" i="12"/>
  <c r="C3351" i="12" s="1"/>
  <c r="B3352" i="12"/>
  <c r="C3352" i="12" s="1"/>
  <c r="B3353" i="12"/>
  <c r="C3353" i="12" s="1"/>
  <c r="B3354" i="12"/>
  <c r="C3354" i="12" s="1"/>
  <c r="B3355" i="12"/>
  <c r="C3355" i="12" s="1"/>
  <c r="B3356" i="12"/>
  <c r="C3356" i="12" s="1"/>
  <c r="B3357" i="12"/>
  <c r="C3357" i="12" s="1"/>
  <c r="B3358" i="12"/>
  <c r="C3358" i="12" s="1"/>
  <c r="B3359" i="12"/>
  <c r="C3359" i="12" s="1"/>
  <c r="B3360" i="12"/>
  <c r="C3360" i="12" s="1"/>
  <c r="B3361" i="12"/>
  <c r="C3361" i="12" s="1"/>
  <c r="B3362" i="12"/>
  <c r="C3362" i="12" s="1"/>
  <c r="B3363" i="12"/>
  <c r="C3363" i="12" s="1"/>
  <c r="B3364" i="12"/>
  <c r="C3364" i="12" s="1"/>
  <c r="B3365" i="12"/>
  <c r="C3365" i="12" s="1"/>
  <c r="B3366" i="12"/>
  <c r="C3366" i="12" s="1"/>
  <c r="B3367" i="12"/>
  <c r="C3367" i="12" s="1"/>
  <c r="B3368" i="12"/>
  <c r="C3368" i="12" s="1"/>
  <c r="B3369" i="12"/>
  <c r="C3369" i="12" s="1"/>
  <c r="B3370" i="12"/>
  <c r="C3370" i="12" s="1"/>
  <c r="B3371" i="12"/>
  <c r="C3371" i="12" s="1"/>
  <c r="B3372" i="12"/>
  <c r="C3372" i="12" s="1"/>
  <c r="B3373" i="12"/>
  <c r="C3373" i="12" s="1"/>
  <c r="B3374" i="12"/>
  <c r="C3374" i="12" s="1"/>
  <c r="B3375" i="12"/>
  <c r="C3375" i="12" s="1"/>
  <c r="B3376" i="12"/>
  <c r="C3376" i="12" s="1"/>
  <c r="B3377" i="12"/>
  <c r="C3377" i="12" s="1"/>
  <c r="B3378" i="12"/>
  <c r="C3378" i="12" s="1"/>
  <c r="B3379" i="12"/>
  <c r="C3379" i="12" s="1"/>
  <c r="B3380" i="12"/>
  <c r="C3380" i="12" s="1"/>
  <c r="B3381" i="12"/>
  <c r="C3381" i="12" s="1"/>
  <c r="B3382" i="12"/>
  <c r="C3382" i="12" s="1"/>
  <c r="B3383" i="12"/>
  <c r="C3383" i="12" s="1"/>
  <c r="B3384" i="12"/>
  <c r="C3384" i="12" s="1"/>
  <c r="B3385" i="12"/>
  <c r="C3385" i="12" s="1"/>
  <c r="B3386" i="12"/>
  <c r="C3386" i="12" s="1"/>
  <c r="B3387" i="12"/>
  <c r="C3387" i="12" s="1"/>
  <c r="B3388" i="12"/>
  <c r="C3388" i="12" s="1"/>
  <c r="B3389" i="12"/>
  <c r="C3389" i="12" s="1"/>
  <c r="B3390" i="12"/>
  <c r="C3390" i="12" s="1"/>
  <c r="B3391" i="12"/>
  <c r="C3391" i="12" s="1"/>
  <c r="B3392" i="12"/>
  <c r="C3392" i="12" s="1"/>
  <c r="B3393" i="12"/>
  <c r="C3393" i="12" s="1"/>
  <c r="B3394" i="12"/>
  <c r="C3394" i="12" s="1"/>
  <c r="B3395" i="12"/>
  <c r="C3395" i="12" s="1"/>
  <c r="B3396" i="12"/>
  <c r="C3396" i="12" s="1"/>
  <c r="B3397" i="12"/>
  <c r="C3397" i="12" s="1"/>
  <c r="B3398" i="12"/>
  <c r="C3398" i="12" s="1"/>
  <c r="B3399" i="12"/>
  <c r="C3399" i="12" s="1"/>
  <c r="B3400" i="12"/>
  <c r="C3400" i="12" s="1"/>
  <c r="B3401" i="12"/>
  <c r="C3401" i="12" s="1"/>
  <c r="B3402" i="12"/>
  <c r="C3402" i="12" s="1"/>
  <c r="B3403" i="12"/>
  <c r="C3403" i="12" s="1"/>
  <c r="B3404" i="12"/>
  <c r="C3404" i="12" s="1"/>
  <c r="B3405" i="12"/>
  <c r="C3405" i="12" s="1"/>
  <c r="B3406" i="12"/>
  <c r="C3406" i="12" s="1"/>
  <c r="B3407" i="12"/>
  <c r="C3407" i="12" s="1"/>
  <c r="B3408" i="12"/>
  <c r="C3408" i="12" s="1"/>
  <c r="B3409" i="12"/>
  <c r="C3409" i="12" s="1"/>
  <c r="B3410" i="12"/>
  <c r="C3410" i="12" s="1"/>
  <c r="B3411" i="12"/>
  <c r="C3411" i="12" s="1"/>
  <c r="B3412" i="12"/>
  <c r="C3412" i="12" s="1"/>
  <c r="B3413" i="12"/>
  <c r="C3413" i="12" s="1"/>
  <c r="B3414" i="12"/>
  <c r="C3414" i="12" s="1"/>
  <c r="B3415" i="12"/>
  <c r="C3415" i="12" s="1"/>
  <c r="B3416" i="12"/>
  <c r="C3416" i="12" s="1"/>
  <c r="B3417" i="12"/>
  <c r="C3417" i="12" s="1"/>
  <c r="B3418" i="12"/>
  <c r="C3418" i="12" s="1"/>
  <c r="B3419" i="12"/>
  <c r="C3419" i="12" s="1"/>
  <c r="B3420" i="12"/>
  <c r="C3420" i="12" s="1"/>
  <c r="B3421" i="12"/>
  <c r="C3421" i="12" s="1"/>
  <c r="B3422" i="12"/>
  <c r="C3422" i="12" s="1"/>
  <c r="B3423" i="12"/>
  <c r="C3423" i="12" s="1"/>
  <c r="B3424" i="12"/>
  <c r="C3424" i="12" s="1"/>
  <c r="B3425" i="12"/>
  <c r="C3425" i="12" s="1"/>
  <c r="B3426" i="12"/>
  <c r="C3426" i="12" s="1"/>
  <c r="B3427" i="12"/>
  <c r="C3427" i="12" s="1"/>
  <c r="B3428" i="12"/>
  <c r="C3428" i="12" s="1"/>
  <c r="B3429" i="12"/>
  <c r="C3429" i="12" s="1"/>
  <c r="B3430" i="12"/>
  <c r="C3430" i="12" s="1"/>
  <c r="B3431" i="12"/>
  <c r="C3431" i="12" s="1"/>
  <c r="B3432" i="12"/>
  <c r="C3432" i="12" s="1"/>
  <c r="B3433" i="12"/>
  <c r="C3433" i="12" s="1"/>
  <c r="B3434" i="12"/>
  <c r="C3434" i="12" s="1"/>
  <c r="B3435" i="12"/>
  <c r="C3435" i="12" s="1"/>
  <c r="B3436" i="12"/>
  <c r="C3436" i="12" s="1"/>
  <c r="B3437" i="12"/>
  <c r="C3437" i="12" s="1"/>
  <c r="B3438" i="12"/>
  <c r="C3438" i="12" s="1"/>
  <c r="B3439" i="12"/>
  <c r="C3439" i="12" s="1"/>
  <c r="B3440" i="12"/>
  <c r="C3440" i="12" s="1"/>
  <c r="B3441" i="12"/>
  <c r="C3441" i="12" s="1"/>
  <c r="B3442" i="12"/>
  <c r="C3442" i="12" s="1"/>
  <c r="B3443" i="12"/>
  <c r="C3443" i="12" s="1"/>
  <c r="B3444" i="12"/>
  <c r="C3444" i="12" s="1"/>
  <c r="B3445" i="12"/>
  <c r="C3445" i="12" s="1"/>
  <c r="B3446" i="12"/>
  <c r="C3446" i="12" s="1"/>
  <c r="B3447" i="12"/>
  <c r="C3447" i="12" s="1"/>
  <c r="B3448" i="12"/>
  <c r="C3448" i="12" s="1"/>
  <c r="B3449" i="12"/>
  <c r="C3449" i="12" s="1"/>
  <c r="B3450" i="12"/>
  <c r="C3450" i="12" s="1"/>
  <c r="B3451" i="12"/>
  <c r="C3451" i="12" s="1"/>
  <c r="B3452" i="12"/>
  <c r="C3452" i="12" s="1"/>
  <c r="B3453" i="12"/>
  <c r="C3453" i="12" s="1"/>
  <c r="B3454" i="12"/>
  <c r="C3454" i="12" s="1"/>
  <c r="B3455" i="12"/>
  <c r="C3455" i="12" s="1"/>
  <c r="B3456" i="12"/>
  <c r="C3456" i="12" s="1"/>
  <c r="B3457" i="12"/>
  <c r="C3457" i="12" s="1"/>
  <c r="B3458" i="12"/>
  <c r="C3458" i="12" s="1"/>
  <c r="B3459" i="12"/>
  <c r="C3459" i="12" s="1"/>
  <c r="B3460" i="12"/>
  <c r="C3460" i="12" s="1"/>
  <c r="B3461" i="12"/>
  <c r="C3461" i="12" s="1"/>
  <c r="B3462" i="12"/>
  <c r="C3462" i="12" s="1"/>
  <c r="B3463" i="12"/>
  <c r="C3463" i="12" s="1"/>
  <c r="B3464" i="12"/>
  <c r="C3464" i="12" s="1"/>
  <c r="B3465" i="12"/>
  <c r="C3465" i="12" s="1"/>
  <c r="B3466" i="12"/>
  <c r="C3466" i="12" s="1"/>
  <c r="B3467" i="12"/>
  <c r="C3467" i="12" s="1"/>
  <c r="B3468" i="12"/>
  <c r="C3468" i="12" s="1"/>
  <c r="B3469" i="12"/>
  <c r="C3469" i="12" s="1"/>
  <c r="B3470" i="12"/>
  <c r="C3470" i="12" s="1"/>
  <c r="B3471" i="12"/>
  <c r="C3471" i="12" s="1"/>
  <c r="B3472" i="12"/>
  <c r="C3472" i="12" s="1"/>
  <c r="B3473" i="12"/>
  <c r="C3473" i="12" s="1"/>
  <c r="B3474" i="12"/>
  <c r="C3474" i="12" s="1"/>
  <c r="B3475" i="12"/>
  <c r="C3475" i="12" s="1"/>
  <c r="B3476" i="12"/>
  <c r="C3476" i="12" s="1"/>
  <c r="B3477" i="12"/>
  <c r="C3477" i="12" s="1"/>
  <c r="B3478" i="12"/>
  <c r="C3478" i="12" s="1"/>
  <c r="B3479" i="12"/>
  <c r="C3479" i="12" s="1"/>
  <c r="B3480" i="12"/>
  <c r="C3480" i="12" s="1"/>
  <c r="B3481" i="12"/>
  <c r="C3481" i="12" s="1"/>
  <c r="B3482" i="12"/>
  <c r="C3482" i="12" s="1"/>
  <c r="B3483" i="12"/>
  <c r="C3483" i="12" s="1"/>
  <c r="B3484" i="12"/>
  <c r="C3484" i="12" s="1"/>
  <c r="B3485" i="12"/>
  <c r="C3485" i="12" s="1"/>
  <c r="B3486" i="12"/>
  <c r="C3486" i="12" s="1"/>
  <c r="B3487" i="12"/>
  <c r="C3487" i="12" s="1"/>
  <c r="B3488" i="12"/>
  <c r="C3488" i="12" s="1"/>
  <c r="B3489" i="12"/>
  <c r="C3489" i="12" s="1"/>
  <c r="B3490" i="12"/>
  <c r="C3490" i="12" s="1"/>
  <c r="B3491" i="12"/>
  <c r="C3491" i="12" s="1"/>
  <c r="B3492" i="12"/>
  <c r="C3492" i="12" s="1"/>
  <c r="B3493" i="12"/>
  <c r="C3493" i="12" s="1"/>
  <c r="B3494" i="12"/>
  <c r="C3494" i="12" s="1"/>
  <c r="B3495" i="12"/>
  <c r="C3495" i="12" s="1"/>
  <c r="B3496" i="12"/>
  <c r="C3496" i="12" s="1"/>
  <c r="B3497" i="12"/>
  <c r="C3497" i="12" s="1"/>
  <c r="B3498" i="12"/>
  <c r="C3498" i="12" s="1"/>
  <c r="B3499" i="12"/>
  <c r="C3499" i="12" s="1"/>
  <c r="B3500" i="12"/>
  <c r="C3500" i="12" s="1"/>
  <c r="B3501" i="12"/>
  <c r="C3501" i="12" s="1"/>
  <c r="B3502" i="12"/>
  <c r="C3502" i="12" s="1"/>
  <c r="B3503" i="12"/>
  <c r="C3503" i="12" s="1"/>
  <c r="B3504" i="12"/>
  <c r="C3504" i="12" s="1"/>
  <c r="B3505" i="12"/>
  <c r="C3505" i="12" s="1"/>
  <c r="B3506" i="12"/>
  <c r="C3506" i="12" s="1"/>
  <c r="B3507" i="12"/>
  <c r="C3507" i="12" s="1"/>
  <c r="B3508" i="12"/>
  <c r="C3508" i="12" s="1"/>
  <c r="B3509" i="12"/>
  <c r="C3509" i="12" s="1"/>
  <c r="B3510" i="12"/>
  <c r="C3510" i="12" s="1"/>
  <c r="B3511" i="12"/>
  <c r="C3511" i="12" s="1"/>
  <c r="B3512" i="12"/>
  <c r="C3512" i="12" s="1"/>
  <c r="B3513" i="12"/>
  <c r="C3513" i="12" s="1"/>
  <c r="B3514" i="12"/>
  <c r="C3514" i="12" s="1"/>
  <c r="B3515" i="12"/>
  <c r="C3515" i="12" s="1"/>
  <c r="B3516" i="12"/>
  <c r="C3516" i="12" s="1"/>
  <c r="B3517" i="12"/>
  <c r="C3517" i="12" s="1"/>
  <c r="B3518" i="12"/>
  <c r="C3518" i="12" s="1"/>
  <c r="B3519" i="12"/>
  <c r="C3519" i="12" s="1"/>
  <c r="B3520" i="12"/>
  <c r="C3520" i="12" s="1"/>
  <c r="B3521" i="12"/>
  <c r="C3521" i="12" s="1"/>
  <c r="B3522" i="12"/>
  <c r="C3522" i="12" s="1"/>
  <c r="B3523" i="12"/>
  <c r="C3523" i="12" s="1"/>
  <c r="B3524" i="12"/>
  <c r="C3524" i="12" s="1"/>
  <c r="B3525" i="12"/>
  <c r="C3525" i="12" s="1"/>
  <c r="B3526" i="12"/>
  <c r="C3526" i="12" s="1"/>
  <c r="B3527" i="12"/>
  <c r="C3527" i="12" s="1"/>
  <c r="B3528" i="12"/>
  <c r="C3528" i="12" s="1"/>
  <c r="B3529" i="12"/>
  <c r="C3529" i="12" s="1"/>
  <c r="B3530" i="12"/>
  <c r="C3530" i="12" s="1"/>
  <c r="B3531" i="12"/>
  <c r="C3531" i="12" s="1"/>
  <c r="B3532" i="12"/>
  <c r="C3532" i="12" s="1"/>
  <c r="B3533" i="12"/>
  <c r="C3533" i="12" s="1"/>
  <c r="B3534" i="12"/>
  <c r="C3534" i="12" s="1"/>
  <c r="B3535" i="12"/>
  <c r="C3535" i="12" s="1"/>
  <c r="B3536" i="12"/>
  <c r="C3536" i="12" s="1"/>
  <c r="B3537" i="12"/>
  <c r="C3537" i="12" s="1"/>
  <c r="B3538" i="12"/>
  <c r="C3538" i="12" s="1"/>
  <c r="B3539" i="12"/>
  <c r="C3539" i="12" s="1"/>
  <c r="B3540" i="12"/>
  <c r="C3540" i="12" s="1"/>
  <c r="B3541" i="12"/>
  <c r="C3541" i="12" s="1"/>
  <c r="B3542" i="12"/>
  <c r="C3542" i="12" s="1"/>
  <c r="B3543" i="12"/>
  <c r="C3543" i="12" s="1"/>
  <c r="B3544" i="12"/>
  <c r="C3544" i="12" s="1"/>
  <c r="B3545" i="12"/>
  <c r="C3545" i="12" s="1"/>
  <c r="B3546" i="12"/>
  <c r="C3546" i="12" s="1"/>
  <c r="B3547" i="12"/>
  <c r="C3547" i="12" s="1"/>
  <c r="B3548" i="12"/>
  <c r="C3548" i="12" s="1"/>
  <c r="B3549" i="12"/>
  <c r="C3549" i="12" s="1"/>
  <c r="B3550" i="12"/>
  <c r="C3550" i="12" s="1"/>
  <c r="B3551" i="12"/>
  <c r="C3551" i="12" s="1"/>
  <c r="B3552" i="12"/>
  <c r="C3552" i="12" s="1"/>
  <c r="B3553" i="12"/>
  <c r="C3553" i="12" s="1"/>
  <c r="B3554" i="12"/>
  <c r="C3554" i="12" s="1"/>
  <c r="B3555" i="12"/>
  <c r="C3555" i="12" s="1"/>
  <c r="B3556" i="12"/>
  <c r="C3556" i="12" s="1"/>
  <c r="B3557" i="12"/>
  <c r="C3557" i="12" s="1"/>
  <c r="B3558" i="12"/>
  <c r="C3558" i="12" s="1"/>
  <c r="B3559" i="12"/>
  <c r="C3559" i="12" s="1"/>
  <c r="B3560" i="12"/>
  <c r="C3560" i="12" s="1"/>
  <c r="B3561" i="12"/>
  <c r="C3561" i="12" s="1"/>
  <c r="B3562" i="12"/>
  <c r="C3562" i="12" s="1"/>
  <c r="B3563" i="12"/>
  <c r="C3563" i="12" s="1"/>
  <c r="B3564" i="12"/>
  <c r="C3564" i="12" s="1"/>
  <c r="B3565" i="12"/>
  <c r="C3565" i="12" s="1"/>
  <c r="B3566" i="12"/>
  <c r="C3566" i="12" s="1"/>
  <c r="B3567" i="12"/>
  <c r="C3567" i="12" s="1"/>
  <c r="B3568" i="12"/>
  <c r="C3568" i="12" s="1"/>
  <c r="B3569" i="12"/>
  <c r="C3569" i="12" s="1"/>
  <c r="B3570" i="12"/>
  <c r="C3570" i="12" s="1"/>
  <c r="B3571" i="12"/>
  <c r="C3571" i="12" s="1"/>
  <c r="B3572" i="12"/>
  <c r="C3572" i="12" s="1"/>
  <c r="B3573" i="12"/>
  <c r="C3573" i="12" s="1"/>
  <c r="B3574" i="12"/>
  <c r="C3574" i="12" s="1"/>
  <c r="B3575" i="12"/>
  <c r="C3575" i="12" s="1"/>
  <c r="B3576" i="12"/>
  <c r="C3576" i="12" s="1"/>
  <c r="B3577" i="12"/>
  <c r="C3577" i="12" s="1"/>
  <c r="B3578" i="12"/>
  <c r="C3578" i="12" s="1"/>
  <c r="B3579" i="12"/>
  <c r="C3579" i="12" s="1"/>
  <c r="B3580" i="12"/>
  <c r="C3580" i="12" s="1"/>
  <c r="B3581" i="12"/>
  <c r="C3581" i="12" s="1"/>
  <c r="B3582" i="12"/>
  <c r="C3582" i="12" s="1"/>
  <c r="B3583" i="12"/>
  <c r="C3583" i="12" s="1"/>
  <c r="B3584" i="12"/>
  <c r="C3584" i="12" s="1"/>
  <c r="B3585" i="12"/>
  <c r="C3585" i="12" s="1"/>
  <c r="B3586" i="12"/>
  <c r="C3586" i="12" s="1"/>
  <c r="B3587" i="12"/>
  <c r="C3587" i="12" s="1"/>
  <c r="B3588" i="12"/>
  <c r="C3588" i="12" s="1"/>
  <c r="B3589" i="12"/>
  <c r="C3589" i="12" s="1"/>
  <c r="B3590" i="12"/>
  <c r="C3590" i="12" s="1"/>
  <c r="B3591" i="12"/>
  <c r="C3591" i="12" s="1"/>
  <c r="B3592" i="12"/>
  <c r="C3592" i="12" s="1"/>
  <c r="B3593" i="12"/>
  <c r="C3593" i="12" s="1"/>
  <c r="B3594" i="12"/>
  <c r="C3594" i="12" s="1"/>
  <c r="B3595" i="12"/>
  <c r="C3595" i="12" s="1"/>
  <c r="B3596" i="12"/>
  <c r="C3596" i="12" s="1"/>
  <c r="B3597" i="12"/>
  <c r="C3597" i="12" s="1"/>
  <c r="B3598" i="12"/>
  <c r="C3598" i="12" s="1"/>
  <c r="B3599" i="12"/>
  <c r="C3599" i="12" s="1"/>
  <c r="B3600" i="12"/>
  <c r="C3600" i="12" s="1"/>
  <c r="B3601" i="12"/>
  <c r="C3601" i="12" s="1"/>
  <c r="B3602" i="12"/>
  <c r="C3602" i="12" s="1"/>
  <c r="B3603" i="12"/>
  <c r="C3603" i="12" s="1"/>
  <c r="B3604" i="12"/>
  <c r="C3604" i="12" s="1"/>
  <c r="B3605" i="12"/>
  <c r="C3605" i="12" s="1"/>
  <c r="B3606" i="12"/>
  <c r="C3606" i="12" s="1"/>
  <c r="B3607" i="12"/>
  <c r="C3607" i="12" s="1"/>
  <c r="B3608" i="12"/>
  <c r="C3608" i="12" s="1"/>
  <c r="B3609" i="12"/>
  <c r="C3609" i="12" s="1"/>
  <c r="B3610" i="12"/>
  <c r="C3610" i="12" s="1"/>
  <c r="B3611" i="12"/>
  <c r="C3611" i="12" s="1"/>
  <c r="B3612" i="12"/>
  <c r="C3612" i="12" s="1"/>
  <c r="B3613" i="12"/>
  <c r="C3613" i="12" s="1"/>
  <c r="B3614" i="12"/>
  <c r="C3614" i="12" s="1"/>
  <c r="B3615" i="12"/>
  <c r="C3615" i="12" s="1"/>
  <c r="B3616" i="12"/>
  <c r="C3616" i="12" s="1"/>
  <c r="B3617" i="12"/>
  <c r="C3617" i="12" s="1"/>
  <c r="B3618" i="12"/>
  <c r="C3618" i="12" s="1"/>
  <c r="B3619" i="12"/>
  <c r="C3619" i="12" s="1"/>
  <c r="B3620" i="12"/>
  <c r="C3620" i="12" s="1"/>
  <c r="B3621" i="12"/>
  <c r="C3621" i="12" s="1"/>
  <c r="B3622" i="12"/>
  <c r="C3622" i="12" s="1"/>
  <c r="B3623" i="12"/>
  <c r="C3623" i="12" s="1"/>
  <c r="B3624" i="12"/>
  <c r="C3624" i="12" s="1"/>
  <c r="B3625" i="12"/>
  <c r="C3625" i="12" s="1"/>
  <c r="B3626" i="12"/>
  <c r="C3626" i="12" s="1"/>
  <c r="B3627" i="12"/>
  <c r="C3627" i="12" s="1"/>
  <c r="B3628" i="12"/>
  <c r="C3628" i="12" s="1"/>
  <c r="B3629" i="12"/>
  <c r="C3629" i="12" s="1"/>
  <c r="B3630" i="12"/>
  <c r="C3630" i="12" s="1"/>
  <c r="B3631" i="12"/>
  <c r="C3631" i="12" s="1"/>
  <c r="B3632" i="12"/>
  <c r="C3632" i="12" s="1"/>
  <c r="B3633" i="12"/>
  <c r="C3633" i="12" s="1"/>
  <c r="B3634" i="12"/>
  <c r="C3634" i="12" s="1"/>
  <c r="B3635" i="12"/>
  <c r="C3635" i="12" s="1"/>
  <c r="B3636" i="12"/>
  <c r="C3636" i="12" s="1"/>
  <c r="B3637" i="12"/>
  <c r="C3637" i="12" s="1"/>
  <c r="B3638" i="12"/>
  <c r="C3638" i="12" s="1"/>
  <c r="B3639" i="12"/>
  <c r="C3639" i="12" s="1"/>
  <c r="B3640" i="12"/>
  <c r="C3640" i="12" s="1"/>
  <c r="B3641" i="12"/>
  <c r="C3641" i="12" s="1"/>
  <c r="B3642" i="12"/>
  <c r="C3642" i="12" s="1"/>
  <c r="B3643" i="12"/>
  <c r="C3643" i="12" s="1"/>
  <c r="B3644" i="12"/>
  <c r="C3644" i="12" s="1"/>
  <c r="B3645" i="12"/>
  <c r="C3645" i="12" s="1"/>
  <c r="B3646" i="12"/>
  <c r="C3646" i="12" s="1"/>
  <c r="B3647" i="12"/>
  <c r="C3647" i="12" s="1"/>
  <c r="B3648" i="12"/>
  <c r="C3648" i="12" s="1"/>
  <c r="B3649" i="12"/>
  <c r="C3649" i="12" s="1"/>
  <c r="B3650" i="12"/>
  <c r="C3650" i="12" s="1"/>
  <c r="B3651" i="12"/>
  <c r="C3651" i="12" s="1"/>
  <c r="B3652" i="12"/>
  <c r="C3652" i="12" s="1"/>
  <c r="B3653" i="12"/>
  <c r="C3653" i="12" s="1"/>
  <c r="B3654" i="12"/>
  <c r="C3654" i="12" s="1"/>
  <c r="B3655" i="12"/>
  <c r="C3655" i="12" s="1"/>
  <c r="B3656" i="12"/>
  <c r="C3656" i="12" s="1"/>
  <c r="B3657" i="12"/>
  <c r="C3657" i="12" s="1"/>
  <c r="B3658" i="12"/>
  <c r="C3658" i="12" s="1"/>
  <c r="B3659" i="12"/>
  <c r="C3659" i="12" s="1"/>
  <c r="B3660" i="12"/>
  <c r="C3660" i="12" s="1"/>
  <c r="B3661" i="12"/>
  <c r="C3661" i="12" s="1"/>
  <c r="B3662" i="12"/>
  <c r="C3662" i="12" s="1"/>
  <c r="B3663" i="12"/>
  <c r="C3663" i="12" s="1"/>
  <c r="B3664" i="12"/>
  <c r="C3664" i="12" s="1"/>
  <c r="B3665" i="12"/>
  <c r="C3665" i="12" s="1"/>
  <c r="B3666" i="12"/>
  <c r="C3666" i="12" s="1"/>
  <c r="B3667" i="12"/>
  <c r="C3667" i="12" s="1"/>
  <c r="B3668" i="12"/>
  <c r="C3668" i="12" s="1"/>
  <c r="B3669" i="12"/>
  <c r="C3669" i="12" s="1"/>
  <c r="B3670" i="12"/>
  <c r="C3670" i="12" s="1"/>
  <c r="B3671" i="12"/>
  <c r="C3671" i="12" s="1"/>
  <c r="B3672" i="12"/>
  <c r="C3672" i="12" s="1"/>
  <c r="B3673" i="12"/>
  <c r="C3673" i="12" s="1"/>
  <c r="B3674" i="12"/>
  <c r="C3674" i="12" s="1"/>
  <c r="B3675" i="12"/>
  <c r="C3675" i="12" s="1"/>
  <c r="B3676" i="12"/>
  <c r="C3676" i="12" s="1"/>
  <c r="B3677" i="12"/>
  <c r="C3677" i="12" s="1"/>
  <c r="B3678" i="12"/>
  <c r="C3678" i="12" s="1"/>
  <c r="B3679" i="12"/>
  <c r="C3679" i="12" s="1"/>
  <c r="B3680" i="12"/>
  <c r="C3680" i="12" s="1"/>
  <c r="B3681" i="12"/>
  <c r="C3681" i="12" s="1"/>
  <c r="B3682" i="12"/>
  <c r="C3682" i="12" s="1"/>
  <c r="B3683" i="12"/>
  <c r="C3683" i="12" s="1"/>
  <c r="B3684" i="12"/>
  <c r="C3684" i="12" s="1"/>
  <c r="B3685" i="12"/>
  <c r="C3685" i="12" s="1"/>
  <c r="B3686" i="12"/>
  <c r="C3686" i="12" s="1"/>
  <c r="B3687" i="12"/>
  <c r="C3687" i="12" s="1"/>
  <c r="B3688" i="12"/>
  <c r="C3688" i="12" s="1"/>
  <c r="B3689" i="12"/>
  <c r="C3689" i="12" s="1"/>
  <c r="B3690" i="12"/>
  <c r="C3690" i="12" s="1"/>
  <c r="B3691" i="12"/>
  <c r="C3691" i="12" s="1"/>
  <c r="B3692" i="12"/>
  <c r="C3692" i="12" s="1"/>
  <c r="B3693" i="12"/>
  <c r="C3693" i="12" s="1"/>
  <c r="B3694" i="12"/>
  <c r="C3694" i="12" s="1"/>
  <c r="B3695" i="12"/>
  <c r="C3695" i="12" s="1"/>
  <c r="B3696" i="12"/>
  <c r="C3696" i="12" s="1"/>
  <c r="B3697" i="12"/>
  <c r="C3697" i="12" s="1"/>
  <c r="B3698" i="12"/>
  <c r="C3698" i="12" s="1"/>
  <c r="B3699" i="12"/>
  <c r="C3699" i="12" s="1"/>
  <c r="B3700" i="12"/>
  <c r="C3700" i="12" s="1"/>
  <c r="B3701" i="12"/>
  <c r="C3701" i="12" s="1"/>
  <c r="B3702" i="12"/>
  <c r="C3702" i="12" s="1"/>
  <c r="B3703" i="12"/>
  <c r="C3703" i="12" s="1"/>
  <c r="B3704" i="12"/>
  <c r="C3704" i="12" s="1"/>
  <c r="B3705" i="12"/>
  <c r="C3705" i="12" s="1"/>
  <c r="B3706" i="12"/>
  <c r="C3706" i="12" s="1"/>
  <c r="B3707" i="12"/>
  <c r="C3707" i="12" s="1"/>
  <c r="B3708" i="12"/>
  <c r="C3708" i="12" s="1"/>
  <c r="B3709" i="12"/>
  <c r="C3709" i="12" s="1"/>
  <c r="B3710" i="12"/>
  <c r="C3710" i="12" s="1"/>
  <c r="B3711" i="12"/>
  <c r="C3711" i="12" s="1"/>
  <c r="B3712" i="12"/>
  <c r="C3712" i="12" s="1"/>
  <c r="B3713" i="12"/>
  <c r="C3713" i="12" s="1"/>
  <c r="B3714" i="12"/>
  <c r="C3714" i="12" s="1"/>
  <c r="B3715" i="12"/>
  <c r="C3715" i="12" s="1"/>
  <c r="B3716" i="12"/>
  <c r="C3716" i="12" s="1"/>
  <c r="B3717" i="12"/>
  <c r="C3717" i="12" s="1"/>
  <c r="B3718" i="12"/>
  <c r="C3718" i="12" s="1"/>
  <c r="B3719" i="12"/>
  <c r="C3719" i="12" s="1"/>
  <c r="B3720" i="12"/>
  <c r="C3720" i="12" s="1"/>
  <c r="B3721" i="12"/>
  <c r="C3721" i="12" s="1"/>
  <c r="B3722" i="12"/>
  <c r="C3722" i="12" s="1"/>
  <c r="B3723" i="12"/>
  <c r="C3723" i="12" s="1"/>
  <c r="B3724" i="12"/>
  <c r="C3724" i="12" s="1"/>
  <c r="B3725" i="12"/>
  <c r="C3725" i="12" s="1"/>
  <c r="B3726" i="12"/>
  <c r="C3726" i="12" s="1"/>
  <c r="B3727" i="12"/>
  <c r="C3727" i="12" s="1"/>
  <c r="B3728" i="12"/>
  <c r="C3728" i="12" s="1"/>
  <c r="B3729" i="12"/>
  <c r="C3729" i="12" s="1"/>
  <c r="B3730" i="12"/>
  <c r="C3730" i="12" s="1"/>
  <c r="B3731" i="12"/>
  <c r="C3731" i="12" s="1"/>
  <c r="B3732" i="12"/>
  <c r="C3732" i="12" s="1"/>
  <c r="B3733" i="12"/>
  <c r="C3733" i="12" s="1"/>
  <c r="B3734" i="12"/>
  <c r="C3734" i="12" s="1"/>
  <c r="B3735" i="12"/>
  <c r="C3735" i="12" s="1"/>
  <c r="B3736" i="12"/>
  <c r="C3736" i="12" s="1"/>
  <c r="B3737" i="12"/>
  <c r="C3737" i="12" s="1"/>
  <c r="B3738" i="12"/>
  <c r="C3738" i="12" s="1"/>
  <c r="B3739" i="12"/>
  <c r="C3739" i="12" s="1"/>
  <c r="B3740" i="12"/>
  <c r="C3740" i="12" s="1"/>
  <c r="B3741" i="12"/>
  <c r="C3741" i="12" s="1"/>
  <c r="B3742" i="12"/>
  <c r="C3742" i="12" s="1"/>
  <c r="B3743" i="12"/>
  <c r="C3743" i="12" s="1"/>
  <c r="B3744" i="12"/>
  <c r="C3744" i="12" s="1"/>
  <c r="B3745" i="12"/>
  <c r="C3745" i="12" s="1"/>
  <c r="B3746" i="12"/>
  <c r="C3746" i="12" s="1"/>
  <c r="B3747" i="12"/>
  <c r="C3747" i="12" s="1"/>
  <c r="B3748" i="12"/>
  <c r="C3748" i="12" s="1"/>
  <c r="B3749" i="12"/>
  <c r="C3749" i="12" s="1"/>
  <c r="B3750" i="12"/>
  <c r="C3750" i="12" s="1"/>
  <c r="B3751" i="12"/>
  <c r="C3751" i="12" s="1"/>
  <c r="B3752" i="12"/>
  <c r="C3752" i="12" s="1"/>
  <c r="B3753" i="12"/>
  <c r="C3753" i="12" s="1"/>
  <c r="B3754" i="12"/>
  <c r="C3754" i="12" s="1"/>
  <c r="B3755" i="12"/>
  <c r="C3755" i="12" s="1"/>
  <c r="B3756" i="12"/>
  <c r="C3756" i="12" s="1"/>
  <c r="B3757" i="12"/>
  <c r="C3757" i="12" s="1"/>
  <c r="B3758" i="12"/>
  <c r="C3758" i="12" s="1"/>
  <c r="B3759" i="12"/>
  <c r="C3759" i="12" s="1"/>
  <c r="B3760" i="12"/>
  <c r="C3760" i="12" s="1"/>
  <c r="B3761" i="12"/>
  <c r="C3761" i="12" s="1"/>
  <c r="B3762" i="12"/>
  <c r="C3762" i="12" s="1"/>
  <c r="B3763" i="12"/>
  <c r="C3763" i="12" s="1"/>
  <c r="B3764" i="12"/>
  <c r="C3764" i="12" s="1"/>
  <c r="B3765" i="12"/>
  <c r="C3765" i="12" s="1"/>
  <c r="B3766" i="12"/>
  <c r="C3766" i="12" s="1"/>
  <c r="B3767" i="12"/>
  <c r="C3767" i="12" s="1"/>
  <c r="B3768" i="12"/>
  <c r="C3768" i="12" s="1"/>
  <c r="B3769" i="12"/>
  <c r="C3769" i="12" s="1"/>
  <c r="B3770" i="12"/>
  <c r="C3770" i="12" s="1"/>
  <c r="B3771" i="12"/>
  <c r="C3771" i="12" s="1"/>
  <c r="B3772" i="12"/>
  <c r="C3772" i="12" s="1"/>
  <c r="B3773" i="12"/>
  <c r="C3773" i="12" s="1"/>
  <c r="B3774" i="12"/>
  <c r="C3774" i="12" s="1"/>
  <c r="B3775" i="12"/>
  <c r="C3775" i="12" s="1"/>
  <c r="B3776" i="12"/>
  <c r="C3776" i="12" s="1"/>
  <c r="B3777" i="12"/>
  <c r="C3777" i="12" s="1"/>
  <c r="B3778" i="12"/>
  <c r="C3778" i="12" s="1"/>
  <c r="B3779" i="12"/>
  <c r="C3779" i="12" s="1"/>
  <c r="B3780" i="12"/>
  <c r="C3780" i="12" s="1"/>
  <c r="B3781" i="12"/>
  <c r="C3781" i="12" s="1"/>
  <c r="B3782" i="12"/>
  <c r="C3782" i="12" s="1"/>
  <c r="B3783" i="12"/>
  <c r="C3783" i="12" s="1"/>
  <c r="B3784" i="12"/>
  <c r="C3784" i="12" s="1"/>
  <c r="B3785" i="12"/>
  <c r="C3785" i="12" s="1"/>
  <c r="B3786" i="12"/>
  <c r="C3786" i="12" s="1"/>
  <c r="B3787" i="12"/>
  <c r="C3787" i="12" s="1"/>
  <c r="B3788" i="12"/>
  <c r="C3788" i="12" s="1"/>
  <c r="B3789" i="12"/>
  <c r="C3789" i="12" s="1"/>
  <c r="B3790" i="12"/>
  <c r="C3790" i="12" s="1"/>
  <c r="B3791" i="12"/>
  <c r="C3791" i="12" s="1"/>
  <c r="B3792" i="12"/>
  <c r="C3792" i="12" s="1"/>
  <c r="B3793" i="12"/>
  <c r="C3793" i="12" s="1"/>
  <c r="B3794" i="12"/>
  <c r="C3794" i="12" s="1"/>
  <c r="B3795" i="12"/>
  <c r="C3795" i="12" s="1"/>
  <c r="B3796" i="12"/>
  <c r="C3796" i="12" s="1"/>
  <c r="B3797" i="12"/>
  <c r="C3797" i="12" s="1"/>
  <c r="B3798" i="12"/>
  <c r="C3798" i="12" s="1"/>
  <c r="B3799" i="12"/>
  <c r="C3799" i="12" s="1"/>
  <c r="B3800" i="12"/>
  <c r="C3800" i="12" s="1"/>
  <c r="B3801" i="12"/>
  <c r="C3801" i="12" s="1"/>
  <c r="B3802" i="12"/>
  <c r="C3802" i="12" s="1"/>
  <c r="B3803" i="12"/>
  <c r="C3803" i="12" s="1"/>
  <c r="B3804" i="12"/>
  <c r="C3804" i="12" s="1"/>
  <c r="B3805" i="12"/>
  <c r="C3805" i="12" s="1"/>
  <c r="B3806" i="12"/>
  <c r="C3806" i="12" s="1"/>
  <c r="B3807" i="12"/>
  <c r="C3807" i="12" s="1"/>
  <c r="B3808" i="12"/>
  <c r="C3808" i="12" s="1"/>
  <c r="B3809" i="12"/>
  <c r="C3809" i="12" s="1"/>
  <c r="B3810" i="12"/>
  <c r="C3810" i="12" s="1"/>
  <c r="B3811" i="12"/>
  <c r="C3811" i="12" s="1"/>
  <c r="B3812" i="12"/>
  <c r="C3812" i="12" s="1"/>
  <c r="B3813" i="12"/>
  <c r="C3813" i="12" s="1"/>
  <c r="B3814" i="12"/>
  <c r="C3814" i="12" s="1"/>
  <c r="B3815" i="12"/>
  <c r="C3815" i="12" s="1"/>
  <c r="B3816" i="12"/>
  <c r="C3816" i="12" s="1"/>
  <c r="B3817" i="12"/>
  <c r="C3817" i="12" s="1"/>
  <c r="B3818" i="12"/>
  <c r="C3818" i="12" s="1"/>
  <c r="B3819" i="12"/>
  <c r="C3819" i="12" s="1"/>
  <c r="B3820" i="12"/>
  <c r="C3820" i="12" s="1"/>
  <c r="B3821" i="12"/>
  <c r="C3821" i="12" s="1"/>
  <c r="B3822" i="12"/>
  <c r="C3822" i="12" s="1"/>
  <c r="B3823" i="12"/>
  <c r="C3823" i="12" s="1"/>
  <c r="B3824" i="12"/>
  <c r="C3824" i="12" s="1"/>
  <c r="B3825" i="12"/>
  <c r="C3825" i="12" s="1"/>
  <c r="B3826" i="12"/>
  <c r="C3826" i="12" s="1"/>
  <c r="B3827" i="12"/>
  <c r="C3827" i="12" s="1"/>
  <c r="B3828" i="12"/>
  <c r="C3828" i="12" s="1"/>
  <c r="B3829" i="12"/>
  <c r="C3829" i="12" s="1"/>
  <c r="B3830" i="12"/>
  <c r="C3830" i="12" s="1"/>
  <c r="B3831" i="12"/>
  <c r="C3831" i="12" s="1"/>
  <c r="B3832" i="12"/>
  <c r="C3832" i="12" s="1"/>
  <c r="B3833" i="12"/>
  <c r="C3833" i="12" s="1"/>
  <c r="B3834" i="12"/>
  <c r="C3834" i="12" s="1"/>
  <c r="B3835" i="12"/>
  <c r="C3835" i="12" s="1"/>
  <c r="B3836" i="12"/>
  <c r="C3836" i="12" s="1"/>
  <c r="B3837" i="12"/>
  <c r="C3837" i="12" s="1"/>
  <c r="B3838" i="12"/>
  <c r="C3838" i="12" s="1"/>
  <c r="B3839" i="12"/>
  <c r="C3839" i="12" s="1"/>
  <c r="B3840" i="12"/>
  <c r="C3840" i="12" s="1"/>
  <c r="B3841" i="12"/>
  <c r="C3841" i="12" s="1"/>
  <c r="B3842" i="12"/>
  <c r="C3842" i="12" s="1"/>
  <c r="B3843" i="12"/>
  <c r="C3843" i="12" s="1"/>
  <c r="B3844" i="12"/>
  <c r="C3844" i="12" s="1"/>
  <c r="B3845" i="12"/>
  <c r="C3845" i="12" s="1"/>
  <c r="B3846" i="12"/>
  <c r="C3846" i="12" s="1"/>
  <c r="B3847" i="12"/>
  <c r="C3847" i="12" s="1"/>
  <c r="B3848" i="12"/>
  <c r="C3848" i="12" s="1"/>
  <c r="B3849" i="12"/>
  <c r="C3849" i="12" s="1"/>
  <c r="B3850" i="12"/>
  <c r="C3850" i="12" s="1"/>
  <c r="B3851" i="12"/>
  <c r="C3851" i="12" s="1"/>
  <c r="B3852" i="12"/>
  <c r="C3852" i="12" s="1"/>
  <c r="B3853" i="12"/>
  <c r="C3853" i="12" s="1"/>
  <c r="B3854" i="12"/>
  <c r="C3854" i="12" s="1"/>
  <c r="B3855" i="12"/>
  <c r="C3855" i="12" s="1"/>
  <c r="B3856" i="12"/>
  <c r="C3856" i="12" s="1"/>
  <c r="B3857" i="12"/>
  <c r="C3857" i="12" s="1"/>
  <c r="B3858" i="12"/>
  <c r="C3858" i="12" s="1"/>
  <c r="B3859" i="12"/>
  <c r="C3859" i="12" s="1"/>
  <c r="B3860" i="12"/>
  <c r="C3860" i="12" s="1"/>
  <c r="B3861" i="12"/>
  <c r="C3861" i="12" s="1"/>
  <c r="B3862" i="12"/>
  <c r="C3862" i="12" s="1"/>
  <c r="B3863" i="12"/>
  <c r="C3863" i="12" s="1"/>
  <c r="B3864" i="12"/>
  <c r="C3864" i="12" s="1"/>
  <c r="B3865" i="12"/>
  <c r="C3865" i="12" s="1"/>
  <c r="B3866" i="12"/>
  <c r="C3866" i="12" s="1"/>
  <c r="B3867" i="12"/>
  <c r="C3867" i="12" s="1"/>
  <c r="B3868" i="12"/>
  <c r="C3868" i="12" s="1"/>
  <c r="B3869" i="12"/>
  <c r="C3869" i="12" s="1"/>
  <c r="B3870" i="12"/>
  <c r="C3870" i="12" s="1"/>
  <c r="B3871" i="12"/>
  <c r="C3871" i="12" s="1"/>
  <c r="B3872" i="12"/>
  <c r="C3872" i="12" s="1"/>
  <c r="B3873" i="12"/>
  <c r="C3873" i="12" s="1"/>
  <c r="B3874" i="12"/>
  <c r="C3874" i="12" s="1"/>
  <c r="B3875" i="12"/>
  <c r="C3875" i="12" s="1"/>
  <c r="B3876" i="12"/>
  <c r="C3876" i="12" s="1"/>
  <c r="B3877" i="12"/>
  <c r="C3877" i="12" s="1"/>
  <c r="B3878" i="12"/>
  <c r="C3878" i="12" s="1"/>
  <c r="B3879" i="12"/>
  <c r="C3879" i="12" s="1"/>
  <c r="B3880" i="12"/>
  <c r="C3880" i="12" s="1"/>
  <c r="B3881" i="12"/>
  <c r="C3881" i="12" s="1"/>
  <c r="B3882" i="12"/>
  <c r="C3882" i="12" s="1"/>
  <c r="B3883" i="12"/>
  <c r="C3883" i="12" s="1"/>
  <c r="B3884" i="12"/>
  <c r="C3884" i="12" s="1"/>
  <c r="B3885" i="12"/>
  <c r="C3885" i="12" s="1"/>
  <c r="B3886" i="12"/>
  <c r="C3886" i="12" s="1"/>
  <c r="B3887" i="12"/>
  <c r="C3887" i="12" s="1"/>
  <c r="B3888" i="12"/>
  <c r="C3888" i="12" s="1"/>
  <c r="B3889" i="12"/>
  <c r="C3889" i="12" s="1"/>
  <c r="B3890" i="12"/>
  <c r="C3890" i="12" s="1"/>
  <c r="B3891" i="12"/>
  <c r="C3891" i="12" s="1"/>
  <c r="B3892" i="12"/>
  <c r="C3892" i="12" s="1"/>
  <c r="B3893" i="12"/>
  <c r="C3893" i="12" s="1"/>
  <c r="B3894" i="12"/>
  <c r="C3894" i="12" s="1"/>
  <c r="B3895" i="12"/>
  <c r="C3895" i="12" s="1"/>
  <c r="B3896" i="12"/>
  <c r="C3896" i="12" s="1"/>
  <c r="B3897" i="12"/>
  <c r="C3897" i="12" s="1"/>
  <c r="B3898" i="12"/>
  <c r="C3898" i="12" s="1"/>
  <c r="B3899" i="12"/>
  <c r="C3899" i="12" s="1"/>
  <c r="B3900" i="12"/>
  <c r="C3900" i="12" s="1"/>
  <c r="B3901" i="12"/>
  <c r="C3901" i="12" s="1"/>
  <c r="B3902" i="12"/>
  <c r="C3902" i="12" s="1"/>
  <c r="B3903" i="12"/>
  <c r="C3903" i="12" s="1"/>
  <c r="B3904" i="12"/>
  <c r="C3904" i="12" s="1"/>
  <c r="B3905" i="12"/>
  <c r="C3905" i="12" s="1"/>
  <c r="B3906" i="12"/>
  <c r="C3906" i="12" s="1"/>
  <c r="B3907" i="12"/>
  <c r="C3907" i="12" s="1"/>
  <c r="B3908" i="12"/>
  <c r="C3908" i="12" s="1"/>
  <c r="B3909" i="12"/>
  <c r="C3909" i="12" s="1"/>
  <c r="B3910" i="12"/>
  <c r="C3910" i="12" s="1"/>
  <c r="B3911" i="12"/>
  <c r="C3911" i="12" s="1"/>
  <c r="B3912" i="12"/>
  <c r="C3912" i="12" s="1"/>
  <c r="B3913" i="12"/>
  <c r="C3913" i="12" s="1"/>
  <c r="B3914" i="12"/>
  <c r="C3914" i="12" s="1"/>
  <c r="B3915" i="12"/>
  <c r="C3915" i="12" s="1"/>
  <c r="B3916" i="12"/>
  <c r="C3916" i="12" s="1"/>
  <c r="B3917" i="12"/>
  <c r="C3917" i="12" s="1"/>
  <c r="B3918" i="12"/>
  <c r="C3918" i="12" s="1"/>
  <c r="B3919" i="12"/>
  <c r="C3919" i="12" s="1"/>
  <c r="B3920" i="12"/>
  <c r="C3920" i="12" s="1"/>
  <c r="B3921" i="12"/>
  <c r="C3921" i="12" s="1"/>
  <c r="B3922" i="12"/>
  <c r="C3922" i="12" s="1"/>
  <c r="B3923" i="12"/>
  <c r="C3923" i="12" s="1"/>
  <c r="B3924" i="12"/>
  <c r="C3924" i="12" s="1"/>
  <c r="B3925" i="12"/>
  <c r="C3925" i="12" s="1"/>
  <c r="B3926" i="12"/>
  <c r="C3926" i="12" s="1"/>
  <c r="B3927" i="12"/>
  <c r="C3927" i="12" s="1"/>
  <c r="B3928" i="12"/>
  <c r="C3928" i="12" s="1"/>
  <c r="B3929" i="12"/>
  <c r="C3929" i="12" s="1"/>
  <c r="B3930" i="12"/>
  <c r="C3930" i="12" s="1"/>
  <c r="B3931" i="12"/>
  <c r="C3931" i="12" s="1"/>
  <c r="B3932" i="12"/>
  <c r="C3932" i="12" s="1"/>
  <c r="B3933" i="12"/>
  <c r="C3933" i="12" s="1"/>
  <c r="B3934" i="12"/>
  <c r="C3934" i="12" s="1"/>
  <c r="B3935" i="12"/>
  <c r="C3935" i="12" s="1"/>
  <c r="B3936" i="12"/>
  <c r="C3936" i="12" s="1"/>
  <c r="B3937" i="12"/>
  <c r="C3937" i="12" s="1"/>
  <c r="B3938" i="12"/>
  <c r="C3938" i="12" s="1"/>
  <c r="B3939" i="12"/>
  <c r="C3939" i="12" s="1"/>
  <c r="B3940" i="12"/>
  <c r="C3940" i="12" s="1"/>
  <c r="B3941" i="12"/>
  <c r="C3941" i="12" s="1"/>
  <c r="B3942" i="12"/>
  <c r="C3942" i="12" s="1"/>
  <c r="B3943" i="12"/>
  <c r="C3943" i="12" s="1"/>
  <c r="B3944" i="12"/>
  <c r="C3944" i="12" s="1"/>
  <c r="B3945" i="12"/>
  <c r="C3945" i="12" s="1"/>
  <c r="B3946" i="12"/>
  <c r="C3946" i="12" s="1"/>
  <c r="B3947" i="12"/>
  <c r="C3947" i="12" s="1"/>
  <c r="B3948" i="12"/>
  <c r="C3948" i="12" s="1"/>
  <c r="B3949" i="12"/>
  <c r="C3949" i="12" s="1"/>
  <c r="B3950" i="12"/>
  <c r="C3950" i="12" s="1"/>
  <c r="B3951" i="12"/>
  <c r="C3951" i="12" s="1"/>
  <c r="B3952" i="12"/>
  <c r="C3952" i="12" s="1"/>
  <c r="B3953" i="12"/>
  <c r="C3953" i="12" s="1"/>
  <c r="B3954" i="12"/>
  <c r="C3954" i="12" s="1"/>
  <c r="B3955" i="12"/>
  <c r="C3955" i="12" s="1"/>
  <c r="B3956" i="12"/>
  <c r="C3956" i="12" s="1"/>
  <c r="B3957" i="12"/>
  <c r="C3957" i="12" s="1"/>
  <c r="B3958" i="12"/>
  <c r="C3958" i="12" s="1"/>
  <c r="B3959" i="12"/>
  <c r="C3959" i="12" s="1"/>
  <c r="B3960" i="12"/>
  <c r="C3960" i="12" s="1"/>
  <c r="B3961" i="12"/>
  <c r="C3961" i="12" s="1"/>
  <c r="B3962" i="12"/>
  <c r="C3962" i="12" s="1"/>
  <c r="B3963" i="12"/>
  <c r="C3963" i="12" s="1"/>
  <c r="B3964" i="12"/>
  <c r="C3964" i="12" s="1"/>
  <c r="B3965" i="12"/>
  <c r="C3965" i="12" s="1"/>
  <c r="B3966" i="12"/>
  <c r="C3966" i="12" s="1"/>
  <c r="B3967" i="12"/>
  <c r="C3967" i="12" s="1"/>
  <c r="B3968" i="12"/>
  <c r="C3968" i="12" s="1"/>
  <c r="B3969" i="12"/>
  <c r="C3969" i="12" s="1"/>
  <c r="B3970" i="12"/>
  <c r="C3970" i="12" s="1"/>
  <c r="B3971" i="12"/>
  <c r="C3971" i="12" s="1"/>
  <c r="B3972" i="12"/>
  <c r="C3972" i="12" s="1"/>
  <c r="B3973" i="12"/>
  <c r="C3973" i="12" s="1"/>
  <c r="B3974" i="12"/>
  <c r="C3974" i="12" s="1"/>
  <c r="B3975" i="12"/>
  <c r="C3975" i="12" s="1"/>
  <c r="B3976" i="12"/>
  <c r="C3976" i="12" s="1"/>
  <c r="B3977" i="12"/>
  <c r="C3977" i="12" s="1"/>
  <c r="B3978" i="12"/>
  <c r="C3978" i="12" s="1"/>
  <c r="B3979" i="12"/>
  <c r="C3979" i="12" s="1"/>
  <c r="B3980" i="12"/>
  <c r="C3980" i="12" s="1"/>
  <c r="B3981" i="12"/>
  <c r="C3981" i="12" s="1"/>
  <c r="B3982" i="12"/>
  <c r="C3982" i="12" s="1"/>
  <c r="B3983" i="12"/>
  <c r="C3983" i="12" s="1"/>
  <c r="B3984" i="12"/>
  <c r="C3984" i="12" s="1"/>
  <c r="B3985" i="12"/>
  <c r="C3985" i="12" s="1"/>
  <c r="B3986" i="12"/>
  <c r="C3986" i="12" s="1"/>
  <c r="B3987" i="12"/>
  <c r="C3987" i="12" s="1"/>
  <c r="B3988" i="12"/>
  <c r="C3988" i="12" s="1"/>
  <c r="B3989" i="12"/>
  <c r="C3989" i="12" s="1"/>
  <c r="B3990" i="12"/>
  <c r="C3990" i="12" s="1"/>
  <c r="B3991" i="12"/>
  <c r="C3991" i="12" s="1"/>
  <c r="B3992" i="12"/>
  <c r="C3992" i="12" s="1"/>
  <c r="B3993" i="12"/>
  <c r="C3993" i="12" s="1"/>
  <c r="B3994" i="12"/>
  <c r="C3994" i="12" s="1"/>
  <c r="B3995" i="12"/>
  <c r="C3995" i="12" s="1"/>
  <c r="B3996" i="12"/>
  <c r="C3996" i="12" s="1"/>
  <c r="B3997" i="12"/>
  <c r="C3997" i="12" s="1"/>
  <c r="B3998" i="12"/>
  <c r="C3998" i="12" s="1"/>
  <c r="B3999" i="12"/>
  <c r="C3999" i="12" s="1"/>
  <c r="B4000" i="12"/>
  <c r="C4000" i="12" s="1"/>
  <c r="B4001" i="12"/>
  <c r="C4001" i="12" s="1"/>
  <c r="B4002" i="12"/>
  <c r="C4002" i="12" s="1"/>
  <c r="B4003" i="12"/>
  <c r="C4003" i="12" s="1"/>
  <c r="B4004" i="12"/>
  <c r="C4004" i="12" s="1"/>
  <c r="B4005" i="12"/>
  <c r="C4005" i="12" s="1"/>
  <c r="B4006" i="12"/>
  <c r="C4006" i="12" s="1"/>
  <c r="B4007" i="12"/>
  <c r="C4007" i="12" s="1"/>
  <c r="B4008" i="12"/>
  <c r="C4008" i="12" s="1"/>
  <c r="B4009" i="12"/>
  <c r="C4009" i="12" s="1"/>
  <c r="B4010" i="12"/>
  <c r="C4010" i="12" s="1"/>
  <c r="B4011" i="12"/>
  <c r="C4011" i="12" s="1"/>
  <c r="B4012" i="12"/>
  <c r="C4012" i="12" s="1"/>
  <c r="B4013" i="12"/>
  <c r="C4013" i="12" s="1"/>
  <c r="B4014" i="12"/>
  <c r="C4014" i="12" s="1"/>
  <c r="B4015" i="12"/>
  <c r="C4015" i="12" s="1"/>
  <c r="B4016" i="12"/>
  <c r="C4016" i="12" s="1"/>
  <c r="B4017" i="12"/>
  <c r="C4017" i="12" s="1"/>
  <c r="B4018" i="12"/>
  <c r="C4018" i="12" s="1"/>
  <c r="B4019" i="12"/>
  <c r="C4019" i="12" s="1"/>
  <c r="B4020" i="12"/>
  <c r="C4020" i="12" s="1"/>
  <c r="B4021" i="12"/>
  <c r="C4021" i="12" s="1"/>
  <c r="B4022" i="12"/>
  <c r="C4022" i="12" s="1"/>
  <c r="B4023" i="12"/>
  <c r="C4023" i="12" s="1"/>
  <c r="B4024" i="12"/>
  <c r="C4024" i="12" s="1"/>
  <c r="B4025" i="12"/>
  <c r="C4025" i="12" s="1"/>
  <c r="B4026" i="12"/>
  <c r="C4026" i="12" s="1"/>
  <c r="B4027" i="12"/>
  <c r="C4027" i="12" s="1"/>
  <c r="B4028" i="12"/>
  <c r="C4028" i="12" s="1"/>
  <c r="B4029" i="12"/>
  <c r="C4029" i="12" s="1"/>
  <c r="B4030" i="12"/>
  <c r="C4030" i="12" s="1"/>
  <c r="B4031" i="12"/>
  <c r="C4031" i="12" s="1"/>
  <c r="B4032" i="12"/>
  <c r="C4032" i="12" s="1"/>
  <c r="B4033" i="12"/>
  <c r="C4033" i="12" s="1"/>
  <c r="B4034" i="12"/>
  <c r="C4034" i="12" s="1"/>
  <c r="B4035" i="12"/>
  <c r="C4035" i="12" s="1"/>
  <c r="B4036" i="12"/>
  <c r="C4036" i="12" s="1"/>
  <c r="B4037" i="12"/>
  <c r="C4037" i="12" s="1"/>
  <c r="B4038" i="12"/>
  <c r="C4038" i="12" s="1"/>
  <c r="B4039" i="12"/>
  <c r="C4039" i="12" s="1"/>
  <c r="B4040" i="12"/>
  <c r="C4040" i="12" s="1"/>
  <c r="B4041" i="12"/>
  <c r="C4041" i="12" s="1"/>
  <c r="B4042" i="12"/>
  <c r="C4042" i="12" s="1"/>
  <c r="B4043" i="12"/>
  <c r="C4043" i="12" s="1"/>
  <c r="B4044" i="12"/>
  <c r="C4044" i="12" s="1"/>
  <c r="B4045" i="12"/>
  <c r="C4045" i="12" s="1"/>
  <c r="B4046" i="12"/>
  <c r="C4046" i="12" s="1"/>
  <c r="B4047" i="12"/>
  <c r="C4047" i="12" s="1"/>
  <c r="B4048" i="12"/>
  <c r="C4048" i="12" s="1"/>
  <c r="B4049" i="12"/>
  <c r="C4049" i="12" s="1"/>
  <c r="B4050" i="12"/>
  <c r="C4050" i="12" s="1"/>
  <c r="B4051" i="12"/>
  <c r="C4051" i="12" s="1"/>
  <c r="B4052" i="12"/>
  <c r="C4052" i="12" s="1"/>
  <c r="B4053" i="12"/>
  <c r="C4053" i="12" s="1"/>
  <c r="B4054" i="12"/>
  <c r="C4054" i="12" s="1"/>
  <c r="B4055" i="12"/>
  <c r="C4055" i="12" s="1"/>
  <c r="B4056" i="12"/>
  <c r="C4056" i="12" s="1"/>
  <c r="B4057" i="12"/>
  <c r="C4057" i="12" s="1"/>
  <c r="B4058" i="12"/>
  <c r="C4058" i="12" s="1"/>
  <c r="B4059" i="12"/>
  <c r="C4059" i="12" s="1"/>
  <c r="B4060" i="12"/>
  <c r="C4060" i="12" s="1"/>
  <c r="B4061" i="12"/>
  <c r="C4061" i="12" s="1"/>
  <c r="B4062" i="12"/>
  <c r="C4062" i="12" s="1"/>
  <c r="B4063" i="12"/>
  <c r="C4063" i="12" s="1"/>
  <c r="B4064" i="12"/>
  <c r="C4064" i="12" s="1"/>
  <c r="B4065" i="12"/>
  <c r="C4065" i="12" s="1"/>
  <c r="B4066" i="12"/>
  <c r="C4066" i="12" s="1"/>
  <c r="B4067" i="12"/>
  <c r="C4067" i="12" s="1"/>
  <c r="B4068" i="12"/>
  <c r="C4068" i="12" s="1"/>
  <c r="B4069" i="12"/>
  <c r="C4069" i="12" s="1"/>
  <c r="B4070" i="12"/>
  <c r="C4070" i="12" s="1"/>
  <c r="B4071" i="12"/>
  <c r="C4071" i="12" s="1"/>
  <c r="B4072" i="12"/>
  <c r="C4072" i="12" s="1"/>
  <c r="B4073" i="12"/>
  <c r="C4073" i="12" s="1"/>
  <c r="B4074" i="12"/>
  <c r="C4074" i="12" s="1"/>
  <c r="B4075" i="12"/>
  <c r="C4075" i="12" s="1"/>
  <c r="B4076" i="12"/>
  <c r="C4076" i="12" s="1"/>
  <c r="B4077" i="12"/>
  <c r="C4077" i="12" s="1"/>
  <c r="B4078" i="12"/>
  <c r="C4078" i="12" s="1"/>
  <c r="B4079" i="12"/>
  <c r="C4079" i="12" s="1"/>
  <c r="B4080" i="12"/>
  <c r="C4080" i="12" s="1"/>
  <c r="B4081" i="12"/>
  <c r="C4081" i="12" s="1"/>
  <c r="B4082" i="12"/>
  <c r="C4082" i="12" s="1"/>
  <c r="B4083" i="12"/>
  <c r="C4083" i="12" s="1"/>
  <c r="B4084" i="12"/>
  <c r="C4084" i="12" s="1"/>
  <c r="B4085" i="12"/>
  <c r="C4085" i="12" s="1"/>
  <c r="B4086" i="12"/>
  <c r="C4086" i="12" s="1"/>
  <c r="B4087" i="12"/>
  <c r="C4087" i="12" s="1"/>
  <c r="B4088" i="12"/>
  <c r="C4088" i="12" s="1"/>
  <c r="B4089" i="12"/>
  <c r="C4089" i="12" s="1"/>
  <c r="B4090" i="12"/>
  <c r="C4090" i="12" s="1"/>
  <c r="B4091" i="12"/>
  <c r="C4091" i="12" s="1"/>
  <c r="B4092" i="12"/>
  <c r="C4092" i="12" s="1"/>
  <c r="B4093" i="12"/>
  <c r="C4093" i="12" s="1"/>
  <c r="B4094" i="12"/>
  <c r="C4094" i="12" s="1"/>
  <c r="B4095" i="12"/>
  <c r="C4095" i="12" s="1"/>
  <c r="B4096" i="12"/>
  <c r="C4096" i="12" s="1"/>
  <c r="B4097" i="12"/>
  <c r="C4097" i="12" s="1"/>
  <c r="B4098" i="12"/>
  <c r="C4098" i="12" s="1"/>
  <c r="B4099" i="12"/>
  <c r="C4099" i="12" s="1"/>
  <c r="B4100" i="12"/>
  <c r="C4100" i="12" s="1"/>
  <c r="B4101" i="12"/>
  <c r="C4101" i="12" s="1"/>
  <c r="B4102" i="12"/>
  <c r="C4102" i="12" s="1"/>
  <c r="B4103" i="12"/>
  <c r="C4103" i="12" s="1"/>
  <c r="B4104" i="12"/>
  <c r="C4104" i="12" s="1"/>
  <c r="B4105" i="12"/>
  <c r="C4105" i="12" s="1"/>
  <c r="B4106" i="12"/>
  <c r="C4106" i="12" s="1"/>
  <c r="B4107" i="12"/>
  <c r="C4107" i="12" s="1"/>
  <c r="B4108" i="12"/>
  <c r="C4108" i="12" s="1"/>
  <c r="B4109" i="12"/>
  <c r="C4109" i="12" s="1"/>
  <c r="B4110" i="12"/>
  <c r="C4110" i="12" s="1"/>
  <c r="B4111" i="12"/>
  <c r="C4111" i="12" s="1"/>
  <c r="B4112" i="12"/>
  <c r="C4112" i="12" s="1"/>
  <c r="B4113" i="12"/>
  <c r="C4113" i="12" s="1"/>
  <c r="B4114" i="12"/>
  <c r="C4114" i="12" s="1"/>
  <c r="B4115" i="12"/>
  <c r="C4115" i="12" s="1"/>
  <c r="B4116" i="12"/>
  <c r="C4116" i="12" s="1"/>
  <c r="B4117" i="12"/>
  <c r="C4117" i="12" s="1"/>
  <c r="B4118" i="12"/>
  <c r="C4118" i="12" s="1"/>
  <c r="B4119" i="12"/>
  <c r="C4119" i="12" s="1"/>
  <c r="B4120" i="12"/>
  <c r="C4120" i="12" s="1"/>
  <c r="B4121" i="12"/>
  <c r="C4121" i="12" s="1"/>
  <c r="B4122" i="12"/>
  <c r="C4122" i="12" s="1"/>
  <c r="B4123" i="12"/>
  <c r="C4123" i="12" s="1"/>
  <c r="B4124" i="12"/>
  <c r="C4124" i="12" s="1"/>
  <c r="B4125" i="12"/>
  <c r="C4125" i="12" s="1"/>
  <c r="B4126" i="12"/>
  <c r="C4126" i="12" s="1"/>
  <c r="B4127" i="12"/>
  <c r="C4127" i="12" s="1"/>
  <c r="B4128" i="12"/>
  <c r="C4128" i="12" s="1"/>
  <c r="B4129" i="12"/>
  <c r="C4129" i="12" s="1"/>
  <c r="B4130" i="12"/>
  <c r="C4130" i="12" s="1"/>
  <c r="B4131" i="12"/>
  <c r="C4131" i="12" s="1"/>
  <c r="B4132" i="12"/>
  <c r="C4132" i="12" s="1"/>
  <c r="B4133" i="12"/>
  <c r="C4133" i="12" s="1"/>
  <c r="B4134" i="12"/>
  <c r="C4134" i="12" s="1"/>
  <c r="B4135" i="12"/>
  <c r="C4135" i="12" s="1"/>
  <c r="B4136" i="12"/>
  <c r="C4136" i="12" s="1"/>
  <c r="B4137" i="12"/>
  <c r="C4137" i="12" s="1"/>
  <c r="B4138" i="12"/>
  <c r="C4138" i="12" s="1"/>
  <c r="B4139" i="12"/>
  <c r="C4139" i="12" s="1"/>
  <c r="B4140" i="12"/>
  <c r="C4140" i="12" s="1"/>
  <c r="B4141" i="12"/>
  <c r="C4141" i="12" s="1"/>
  <c r="B4142" i="12"/>
  <c r="C4142" i="12" s="1"/>
  <c r="B4143" i="12"/>
  <c r="C4143" i="12" s="1"/>
  <c r="B4144" i="12"/>
  <c r="C4144" i="12" s="1"/>
  <c r="B4145" i="12"/>
  <c r="C4145" i="12" s="1"/>
  <c r="B4146" i="12"/>
  <c r="C4146" i="12" s="1"/>
  <c r="B4147" i="12"/>
  <c r="C4147" i="12" s="1"/>
  <c r="B4148" i="12"/>
  <c r="C4148" i="12" s="1"/>
  <c r="B4149" i="12"/>
  <c r="C4149" i="12" s="1"/>
  <c r="B4150" i="12"/>
  <c r="C4150" i="12" s="1"/>
  <c r="B4151" i="12"/>
  <c r="C4151" i="12" s="1"/>
  <c r="B4152" i="12"/>
  <c r="C4152" i="12" s="1"/>
  <c r="B4153" i="12"/>
  <c r="C4153" i="12" s="1"/>
  <c r="B4154" i="12"/>
  <c r="C4154" i="12" s="1"/>
  <c r="B4155" i="12"/>
  <c r="C4155" i="12" s="1"/>
  <c r="B4156" i="12"/>
  <c r="C4156" i="12" s="1"/>
  <c r="B4157" i="12"/>
  <c r="C4157" i="12" s="1"/>
  <c r="B4158" i="12"/>
  <c r="C4158" i="12" s="1"/>
  <c r="B4159" i="12"/>
  <c r="C4159" i="12" s="1"/>
  <c r="B4160" i="12"/>
  <c r="C4160" i="12" s="1"/>
  <c r="B4161" i="12"/>
  <c r="C4161" i="12" s="1"/>
  <c r="B4162" i="12"/>
  <c r="C4162" i="12" s="1"/>
  <c r="B4163" i="12"/>
  <c r="C4163" i="12" s="1"/>
  <c r="B4164" i="12"/>
  <c r="C4164" i="12" s="1"/>
  <c r="B4165" i="12"/>
  <c r="C4165" i="12" s="1"/>
  <c r="B4166" i="12"/>
  <c r="C4166" i="12" s="1"/>
  <c r="B4167" i="12"/>
  <c r="C4167" i="12" s="1"/>
  <c r="B4168" i="12"/>
  <c r="C4168" i="12" s="1"/>
  <c r="B4169" i="12"/>
  <c r="C4169" i="12" s="1"/>
  <c r="B4170" i="12"/>
  <c r="C4170" i="12" s="1"/>
  <c r="B4171" i="12"/>
  <c r="C4171" i="12" s="1"/>
  <c r="B4172" i="12"/>
  <c r="C4172" i="12" s="1"/>
  <c r="B4173" i="12"/>
  <c r="C4173" i="12" s="1"/>
  <c r="B4174" i="12"/>
  <c r="C4174" i="12" s="1"/>
  <c r="B4175" i="12"/>
  <c r="C4175" i="12" s="1"/>
  <c r="B4176" i="12"/>
  <c r="C4176" i="12" s="1"/>
  <c r="B4177" i="12"/>
  <c r="C4177" i="12" s="1"/>
  <c r="B4178" i="12"/>
  <c r="C4178" i="12" s="1"/>
  <c r="B4179" i="12"/>
  <c r="C4179" i="12" s="1"/>
  <c r="B4180" i="12"/>
  <c r="C4180" i="12" s="1"/>
  <c r="B4181" i="12"/>
  <c r="C4181" i="12" s="1"/>
  <c r="B4182" i="12"/>
  <c r="C4182" i="12" s="1"/>
  <c r="B4183" i="12"/>
  <c r="C4183" i="12" s="1"/>
  <c r="B4184" i="12"/>
  <c r="C4184" i="12" s="1"/>
  <c r="B4185" i="12"/>
  <c r="C4185" i="12" s="1"/>
  <c r="B4186" i="12"/>
  <c r="C4186" i="12" s="1"/>
  <c r="B4187" i="12"/>
  <c r="C4187" i="12" s="1"/>
  <c r="B4188" i="12"/>
  <c r="C4188" i="12" s="1"/>
  <c r="B4189" i="12"/>
  <c r="C4189" i="12" s="1"/>
  <c r="B4190" i="12"/>
  <c r="C4190" i="12" s="1"/>
  <c r="B4191" i="12"/>
  <c r="C4191" i="12" s="1"/>
  <c r="B4192" i="12"/>
  <c r="C4192" i="12" s="1"/>
  <c r="B4193" i="12"/>
  <c r="C4193" i="12" s="1"/>
  <c r="B4194" i="12"/>
  <c r="C4194" i="12" s="1"/>
  <c r="B4195" i="12"/>
  <c r="C4195" i="12" s="1"/>
  <c r="B4196" i="12"/>
  <c r="C4196" i="12" s="1"/>
  <c r="B4197" i="12"/>
  <c r="C4197" i="12" s="1"/>
  <c r="B4198" i="12"/>
  <c r="C4198" i="12" s="1"/>
  <c r="B4199" i="12"/>
  <c r="C4199" i="12" s="1"/>
  <c r="B4200" i="12"/>
  <c r="C4200" i="12" s="1"/>
  <c r="B4201" i="12"/>
  <c r="C4201" i="12" s="1"/>
  <c r="B4202" i="12"/>
  <c r="C4202" i="12" s="1"/>
  <c r="B4203" i="12"/>
  <c r="C4203" i="12" s="1"/>
  <c r="B4204" i="12"/>
  <c r="C4204" i="12" s="1"/>
  <c r="B4205" i="12"/>
  <c r="C4205" i="12" s="1"/>
  <c r="B4206" i="12"/>
  <c r="C4206" i="12" s="1"/>
  <c r="B4207" i="12"/>
  <c r="C4207" i="12" s="1"/>
  <c r="B4208" i="12"/>
  <c r="C4208" i="12" s="1"/>
  <c r="B4209" i="12"/>
  <c r="C4209" i="12" s="1"/>
  <c r="B4210" i="12"/>
  <c r="C4210" i="12" s="1"/>
  <c r="B4211" i="12"/>
  <c r="C4211" i="12" s="1"/>
  <c r="B4212" i="12"/>
  <c r="C4212" i="12" s="1"/>
  <c r="B4213" i="12"/>
  <c r="C4213" i="12" s="1"/>
  <c r="B4214" i="12"/>
  <c r="C4214" i="12" s="1"/>
  <c r="B4215" i="12"/>
  <c r="C4215" i="12" s="1"/>
  <c r="B4216" i="12"/>
  <c r="C4216" i="12" s="1"/>
  <c r="B4217" i="12"/>
  <c r="C4217" i="12" s="1"/>
  <c r="B4218" i="12"/>
  <c r="C4218" i="12" s="1"/>
  <c r="B4219" i="12"/>
  <c r="C4219" i="12" s="1"/>
  <c r="B4220" i="12"/>
  <c r="C4220" i="12" s="1"/>
  <c r="B4221" i="12"/>
  <c r="C4221" i="12" s="1"/>
  <c r="B4222" i="12"/>
  <c r="C4222" i="12" s="1"/>
  <c r="B4223" i="12"/>
  <c r="C4223" i="12" s="1"/>
  <c r="B4224" i="12"/>
  <c r="C4224" i="12" s="1"/>
  <c r="B4225" i="12"/>
  <c r="C4225" i="12" s="1"/>
  <c r="B4226" i="12"/>
  <c r="C4226" i="12" s="1"/>
  <c r="B4227" i="12"/>
  <c r="C4227" i="12" s="1"/>
  <c r="B4228" i="12"/>
  <c r="C4228" i="12" s="1"/>
  <c r="B4229" i="12"/>
  <c r="C4229" i="12" s="1"/>
  <c r="B4230" i="12"/>
  <c r="C4230" i="12" s="1"/>
  <c r="B4231" i="12"/>
  <c r="C4231" i="12" s="1"/>
  <c r="B4232" i="12"/>
  <c r="C4232" i="12" s="1"/>
  <c r="B4233" i="12"/>
  <c r="C4233" i="12" s="1"/>
  <c r="B4234" i="12"/>
  <c r="C4234" i="12" s="1"/>
  <c r="B4235" i="12"/>
  <c r="C4235" i="12" s="1"/>
  <c r="B4236" i="12"/>
  <c r="C4236" i="12" s="1"/>
  <c r="B4237" i="12"/>
  <c r="C4237" i="12" s="1"/>
  <c r="B4238" i="12"/>
  <c r="C4238" i="12" s="1"/>
  <c r="B4239" i="12"/>
  <c r="C4239" i="12" s="1"/>
  <c r="B4240" i="12"/>
  <c r="C4240" i="12" s="1"/>
  <c r="B4241" i="12"/>
  <c r="C4241" i="12" s="1"/>
  <c r="B4242" i="12"/>
  <c r="C4242" i="12" s="1"/>
  <c r="B4243" i="12"/>
  <c r="C4243" i="12" s="1"/>
  <c r="B4244" i="12"/>
  <c r="C4244" i="12" s="1"/>
  <c r="B4245" i="12"/>
  <c r="C4245" i="12" s="1"/>
  <c r="B4246" i="12"/>
  <c r="C4246" i="12" s="1"/>
  <c r="B4247" i="12"/>
  <c r="C4247" i="12" s="1"/>
  <c r="B4248" i="12"/>
  <c r="C4248" i="12" s="1"/>
  <c r="B4249" i="12"/>
  <c r="C4249" i="12" s="1"/>
  <c r="B4250" i="12"/>
  <c r="C4250" i="12" s="1"/>
  <c r="B4251" i="12"/>
  <c r="C4251" i="12" s="1"/>
  <c r="B4252" i="12"/>
  <c r="C4252" i="12" s="1"/>
  <c r="B4253" i="12"/>
  <c r="C4253" i="12" s="1"/>
  <c r="B4254" i="12"/>
  <c r="C4254" i="12" s="1"/>
  <c r="B4255" i="12"/>
  <c r="C4255" i="12" s="1"/>
  <c r="B4256" i="12"/>
  <c r="C4256" i="12" s="1"/>
  <c r="B4257" i="12"/>
  <c r="C4257" i="12" s="1"/>
  <c r="B4258" i="12"/>
  <c r="C4258" i="12" s="1"/>
  <c r="B4259" i="12"/>
  <c r="C4259" i="12" s="1"/>
  <c r="B4260" i="12"/>
  <c r="C4260" i="12" s="1"/>
  <c r="B4261" i="12"/>
  <c r="C4261" i="12" s="1"/>
  <c r="B4262" i="12"/>
  <c r="C4262" i="12" s="1"/>
  <c r="B4263" i="12"/>
  <c r="C4263" i="12" s="1"/>
  <c r="B4264" i="12"/>
  <c r="C4264" i="12" s="1"/>
  <c r="B4265" i="12"/>
  <c r="C4265" i="12" s="1"/>
  <c r="B4266" i="12"/>
  <c r="C4266" i="12" s="1"/>
  <c r="B4267" i="12"/>
  <c r="C4267" i="12" s="1"/>
  <c r="B4268" i="12"/>
  <c r="C4268" i="12" s="1"/>
  <c r="B4269" i="12"/>
  <c r="C4269" i="12" s="1"/>
  <c r="B4270" i="12"/>
  <c r="C4270" i="12" s="1"/>
  <c r="B4271" i="12"/>
  <c r="C4271" i="12" s="1"/>
  <c r="B4272" i="12"/>
  <c r="C4272" i="12" s="1"/>
  <c r="B4273" i="12"/>
  <c r="C4273" i="12" s="1"/>
  <c r="B4274" i="12"/>
  <c r="C4274" i="12" s="1"/>
  <c r="B4275" i="12"/>
  <c r="C4275" i="12" s="1"/>
  <c r="B4276" i="12"/>
  <c r="C4276" i="12" s="1"/>
  <c r="B4277" i="12"/>
  <c r="C4277" i="12" s="1"/>
  <c r="B4278" i="12"/>
  <c r="C4278" i="12" s="1"/>
  <c r="B4279" i="12"/>
  <c r="C4279" i="12" s="1"/>
  <c r="B4280" i="12"/>
  <c r="C4280" i="12" s="1"/>
  <c r="B4281" i="12"/>
  <c r="C4281" i="12" s="1"/>
  <c r="B4282" i="12"/>
  <c r="C4282" i="12" s="1"/>
  <c r="B4283" i="12"/>
  <c r="C4283" i="12" s="1"/>
  <c r="B4284" i="12"/>
  <c r="C4284" i="12" s="1"/>
  <c r="B4285" i="12"/>
  <c r="C4285" i="12" s="1"/>
  <c r="B4286" i="12"/>
  <c r="C4286" i="12" s="1"/>
  <c r="B4287" i="12"/>
  <c r="C4287" i="12" s="1"/>
  <c r="B4288" i="12"/>
  <c r="C4288" i="12" s="1"/>
  <c r="B4289" i="12"/>
  <c r="C4289" i="12" s="1"/>
  <c r="B4290" i="12"/>
  <c r="C4290" i="12" s="1"/>
  <c r="B4291" i="12"/>
  <c r="C4291" i="12" s="1"/>
  <c r="B4292" i="12"/>
  <c r="C4292" i="12" s="1"/>
  <c r="B4293" i="12"/>
  <c r="C4293" i="12" s="1"/>
  <c r="B4294" i="12"/>
  <c r="C4294" i="12" s="1"/>
  <c r="B4295" i="12"/>
  <c r="C4295" i="12" s="1"/>
  <c r="B4296" i="12"/>
  <c r="C4296" i="12" s="1"/>
  <c r="B4297" i="12"/>
  <c r="C4297" i="12" s="1"/>
  <c r="B4298" i="12"/>
  <c r="C4298" i="12" s="1"/>
  <c r="B4299" i="12"/>
  <c r="C4299" i="12" s="1"/>
  <c r="B4300" i="12"/>
  <c r="C4300" i="12" s="1"/>
  <c r="B4301" i="12"/>
  <c r="C4301" i="12" s="1"/>
  <c r="B4302" i="12"/>
  <c r="C4302" i="12" s="1"/>
  <c r="B4303" i="12"/>
  <c r="C4303" i="12" s="1"/>
  <c r="B4304" i="12"/>
  <c r="C4304" i="12" s="1"/>
  <c r="B4305" i="12"/>
  <c r="C4305" i="12" s="1"/>
  <c r="B4306" i="12"/>
  <c r="C4306" i="12" s="1"/>
  <c r="B4307" i="12"/>
  <c r="C4307" i="12" s="1"/>
  <c r="B4308" i="12"/>
  <c r="C4308" i="12" s="1"/>
  <c r="B4309" i="12"/>
  <c r="C4309" i="12" s="1"/>
  <c r="B4310" i="12"/>
  <c r="C4310" i="12" s="1"/>
  <c r="B4311" i="12"/>
  <c r="C4311" i="12" s="1"/>
  <c r="B4312" i="12"/>
  <c r="C4312" i="12" s="1"/>
  <c r="B4313" i="12"/>
  <c r="C4313" i="12" s="1"/>
  <c r="B4314" i="12"/>
  <c r="C4314" i="12" s="1"/>
  <c r="B4315" i="12"/>
  <c r="C4315" i="12" s="1"/>
  <c r="B4316" i="12"/>
  <c r="C4316" i="12" s="1"/>
  <c r="B4317" i="12"/>
  <c r="C4317" i="12" s="1"/>
  <c r="B4318" i="12"/>
  <c r="C4318" i="12" s="1"/>
  <c r="B4319" i="12"/>
  <c r="C4319" i="12" s="1"/>
  <c r="B4320" i="12"/>
  <c r="C4320" i="12" s="1"/>
  <c r="B4321" i="12"/>
  <c r="C4321" i="12" s="1"/>
  <c r="B4322" i="12"/>
  <c r="C4322" i="12" s="1"/>
  <c r="B4323" i="12"/>
  <c r="C4323" i="12" s="1"/>
  <c r="B4324" i="12"/>
  <c r="C4324" i="12" s="1"/>
  <c r="B4325" i="12"/>
  <c r="C4325" i="12" s="1"/>
  <c r="B4326" i="12"/>
  <c r="C4326" i="12" s="1"/>
  <c r="B4327" i="12"/>
  <c r="C4327" i="12" s="1"/>
  <c r="B4328" i="12"/>
  <c r="C4328" i="12" s="1"/>
  <c r="B4329" i="12"/>
  <c r="C4329" i="12" s="1"/>
  <c r="B4330" i="12"/>
  <c r="C4330" i="12" s="1"/>
  <c r="B4331" i="12"/>
  <c r="C4331" i="12" s="1"/>
  <c r="B4332" i="12"/>
  <c r="C4332" i="12" s="1"/>
  <c r="B4333" i="12"/>
  <c r="C4333" i="12" s="1"/>
  <c r="B4334" i="12"/>
  <c r="C4334" i="12" s="1"/>
  <c r="B4335" i="12"/>
  <c r="C4335" i="12" s="1"/>
  <c r="B4336" i="12"/>
  <c r="C4336" i="12" s="1"/>
  <c r="B4337" i="12"/>
  <c r="C4337" i="12" s="1"/>
  <c r="B4338" i="12"/>
  <c r="C4338" i="12" s="1"/>
  <c r="B4339" i="12"/>
  <c r="C4339" i="12" s="1"/>
  <c r="B4340" i="12"/>
  <c r="C4340" i="12" s="1"/>
  <c r="B4341" i="12"/>
  <c r="C4341" i="12" s="1"/>
  <c r="B4342" i="12"/>
  <c r="C4342" i="12" s="1"/>
  <c r="B4343" i="12"/>
  <c r="C4343" i="12" s="1"/>
  <c r="B4344" i="12"/>
  <c r="C4344" i="12" s="1"/>
  <c r="B4345" i="12"/>
  <c r="C4345" i="12" s="1"/>
  <c r="B4346" i="12"/>
  <c r="C4346" i="12" s="1"/>
  <c r="B4347" i="12"/>
  <c r="C4347" i="12" s="1"/>
  <c r="B4348" i="12"/>
  <c r="C4348" i="12" s="1"/>
  <c r="B4349" i="12"/>
  <c r="C4349" i="12" s="1"/>
  <c r="B4350" i="12"/>
  <c r="C4350" i="12" s="1"/>
  <c r="B4351" i="12"/>
  <c r="C4351" i="12" s="1"/>
  <c r="B4352" i="12"/>
  <c r="C4352" i="12" s="1"/>
  <c r="B4353" i="12"/>
  <c r="C4353" i="12" s="1"/>
  <c r="B4354" i="12"/>
  <c r="C4354" i="12" s="1"/>
  <c r="B4355" i="12"/>
  <c r="C4355" i="12" s="1"/>
  <c r="B4356" i="12"/>
  <c r="C4356" i="12" s="1"/>
  <c r="B4357" i="12"/>
  <c r="C4357" i="12" s="1"/>
  <c r="B4358" i="12"/>
  <c r="C4358" i="12" s="1"/>
  <c r="B4359" i="12"/>
  <c r="C4359" i="12" s="1"/>
  <c r="B4360" i="12"/>
  <c r="C4360" i="12" s="1"/>
  <c r="B4361" i="12"/>
  <c r="C4361" i="12" s="1"/>
  <c r="B4362" i="12"/>
  <c r="C4362" i="12" s="1"/>
  <c r="B4363" i="12"/>
  <c r="C4363" i="12" s="1"/>
  <c r="B4364" i="12"/>
  <c r="C4364" i="12" s="1"/>
  <c r="B4365" i="12"/>
  <c r="C4365" i="12" s="1"/>
  <c r="B4366" i="12"/>
  <c r="C4366" i="12" s="1"/>
  <c r="B4367" i="12"/>
  <c r="C4367" i="12" s="1"/>
  <c r="B4368" i="12"/>
  <c r="C4368" i="12" s="1"/>
  <c r="B4369" i="12"/>
  <c r="C4369" i="12" s="1"/>
  <c r="B4370" i="12"/>
  <c r="C4370" i="12" s="1"/>
  <c r="B4371" i="12"/>
  <c r="C4371" i="12" s="1"/>
  <c r="B4372" i="12"/>
  <c r="C4372" i="12" s="1"/>
  <c r="B4373" i="12"/>
  <c r="C4373" i="12" s="1"/>
  <c r="B4374" i="12"/>
  <c r="C4374" i="12" s="1"/>
  <c r="B4375" i="12"/>
  <c r="C4375" i="12" s="1"/>
  <c r="B4376" i="12"/>
  <c r="C4376" i="12" s="1"/>
  <c r="B4377" i="12"/>
  <c r="C4377" i="12" s="1"/>
  <c r="B4378" i="12"/>
  <c r="C4378" i="12" s="1"/>
  <c r="B4379" i="12"/>
  <c r="C4379" i="12" s="1"/>
  <c r="B4380" i="12"/>
  <c r="C4380" i="12" s="1"/>
  <c r="B4381" i="12"/>
  <c r="C4381" i="12" s="1"/>
  <c r="B4382" i="12"/>
  <c r="C4382" i="12" s="1"/>
  <c r="B4383" i="12"/>
  <c r="C4383" i="12" s="1"/>
  <c r="B4384" i="12"/>
  <c r="C4384" i="12" s="1"/>
  <c r="B4385" i="12"/>
  <c r="C4385" i="12" s="1"/>
  <c r="B4386" i="12"/>
  <c r="C4386" i="12" s="1"/>
  <c r="B4387" i="12"/>
  <c r="C4387" i="12" s="1"/>
  <c r="B4388" i="12"/>
  <c r="C4388" i="12" s="1"/>
  <c r="B4389" i="12"/>
  <c r="C4389" i="12" s="1"/>
  <c r="B4390" i="12"/>
  <c r="C4390" i="12" s="1"/>
  <c r="B4391" i="12"/>
  <c r="C4391" i="12" s="1"/>
  <c r="B4392" i="12"/>
  <c r="C4392" i="12" s="1"/>
  <c r="B4393" i="12"/>
  <c r="C4393" i="12" s="1"/>
  <c r="B4394" i="12"/>
  <c r="C4394" i="12" s="1"/>
  <c r="B4395" i="12"/>
  <c r="C4395" i="12" s="1"/>
  <c r="B4396" i="12"/>
  <c r="C4396" i="12" s="1"/>
  <c r="B4397" i="12"/>
  <c r="C4397" i="12" s="1"/>
  <c r="B4398" i="12"/>
  <c r="C4398" i="12" s="1"/>
  <c r="B4399" i="12"/>
  <c r="C4399" i="12" s="1"/>
  <c r="B4400" i="12"/>
  <c r="C4400" i="12" s="1"/>
  <c r="B4401" i="12"/>
  <c r="C4401" i="12" s="1"/>
  <c r="B4402" i="12"/>
  <c r="C4402" i="12" s="1"/>
  <c r="B4403" i="12"/>
  <c r="C4403" i="12" s="1"/>
  <c r="B4404" i="12"/>
  <c r="C4404" i="12" s="1"/>
  <c r="B4405" i="12"/>
  <c r="C4405" i="12" s="1"/>
  <c r="B4406" i="12"/>
  <c r="C4406" i="12" s="1"/>
  <c r="B4407" i="12"/>
  <c r="C4407" i="12" s="1"/>
  <c r="B4408" i="12"/>
  <c r="C4408" i="12" s="1"/>
  <c r="B4409" i="12"/>
  <c r="C4409" i="12" s="1"/>
  <c r="B4410" i="12"/>
  <c r="C4410" i="12" s="1"/>
  <c r="B4411" i="12"/>
  <c r="C4411" i="12" s="1"/>
  <c r="B4412" i="12"/>
  <c r="C4412" i="12" s="1"/>
  <c r="B4413" i="12"/>
  <c r="C4413" i="12" s="1"/>
  <c r="B4414" i="12"/>
  <c r="C4414" i="12" s="1"/>
  <c r="B4415" i="12"/>
  <c r="C4415" i="12" s="1"/>
  <c r="B4416" i="12"/>
  <c r="C4416" i="12" s="1"/>
  <c r="B4417" i="12"/>
  <c r="C4417" i="12" s="1"/>
  <c r="B4418" i="12"/>
  <c r="C4418" i="12" s="1"/>
  <c r="B4419" i="12"/>
  <c r="C4419" i="12" s="1"/>
  <c r="B4420" i="12"/>
  <c r="C4420" i="12" s="1"/>
  <c r="B4421" i="12"/>
  <c r="C4421" i="12" s="1"/>
  <c r="B4422" i="12"/>
  <c r="C4422" i="12" s="1"/>
  <c r="B4423" i="12"/>
  <c r="C4423" i="12" s="1"/>
  <c r="B4424" i="12"/>
  <c r="C4424" i="12" s="1"/>
  <c r="B4425" i="12"/>
  <c r="C4425" i="12" s="1"/>
  <c r="B4426" i="12"/>
  <c r="C4426" i="12" s="1"/>
  <c r="B4427" i="12"/>
  <c r="C4427" i="12" s="1"/>
  <c r="B4428" i="12"/>
  <c r="C4428" i="12" s="1"/>
  <c r="B4429" i="12"/>
  <c r="C4429" i="12" s="1"/>
  <c r="B4430" i="12"/>
  <c r="C4430" i="12" s="1"/>
  <c r="B4431" i="12"/>
  <c r="C4431" i="12" s="1"/>
  <c r="B4432" i="12"/>
  <c r="C4432" i="12" s="1"/>
  <c r="B4433" i="12"/>
  <c r="C4433" i="12" s="1"/>
  <c r="B4434" i="12"/>
  <c r="C4434" i="12" s="1"/>
  <c r="B4435" i="12"/>
  <c r="C4435" i="12" s="1"/>
  <c r="B4436" i="12"/>
  <c r="C4436" i="12" s="1"/>
  <c r="B4437" i="12"/>
  <c r="C4437" i="12" s="1"/>
  <c r="B4438" i="12"/>
  <c r="C4438" i="12" s="1"/>
  <c r="B4439" i="12"/>
  <c r="C4439" i="12" s="1"/>
  <c r="B4440" i="12"/>
  <c r="C4440" i="12" s="1"/>
  <c r="B4441" i="12"/>
  <c r="C4441" i="12" s="1"/>
  <c r="B4442" i="12"/>
  <c r="C4442" i="12" s="1"/>
  <c r="B4443" i="12"/>
  <c r="C4443" i="12" s="1"/>
  <c r="B4444" i="12"/>
  <c r="C4444" i="12" s="1"/>
  <c r="B4445" i="12"/>
  <c r="C4445" i="12" s="1"/>
  <c r="B4446" i="12"/>
  <c r="C4446" i="12" s="1"/>
  <c r="B4447" i="12"/>
  <c r="C4447" i="12" s="1"/>
  <c r="B4448" i="12"/>
  <c r="C4448" i="12" s="1"/>
  <c r="B4449" i="12"/>
  <c r="C4449" i="12" s="1"/>
  <c r="B4450" i="12"/>
  <c r="C4450" i="12" s="1"/>
  <c r="B4451" i="12"/>
  <c r="C4451" i="12" s="1"/>
  <c r="B4452" i="12"/>
  <c r="C4452" i="12" s="1"/>
  <c r="B4453" i="12"/>
  <c r="C4453" i="12" s="1"/>
  <c r="B4454" i="12"/>
  <c r="C4454" i="12" s="1"/>
  <c r="B4455" i="12"/>
  <c r="C4455" i="12" s="1"/>
  <c r="B4456" i="12"/>
  <c r="C4456" i="12" s="1"/>
  <c r="B4457" i="12"/>
  <c r="C4457" i="12" s="1"/>
  <c r="B4458" i="12"/>
  <c r="C4458" i="12" s="1"/>
  <c r="B4459" i="12"/>
  <c r="C4459" i="12" s="1"/>
  <c r="B4460" i="12"/>
  <c r="C4460" i="12" s="1"/>
  <c r="B4461" i="12"/>
  <c r="C4461" i="12" s="1"/>
  <c r="B4462" i="12"/>
  <c r="C4462" i="12" s="1"/>
  <c r="B4463" i="12"/>
  <c r="C4463" i="12" s="1"/>
  <c r="B4464" i="12"/>
  <c r="C4464" i="12" s="1"/>
  <c r="B4465" i="12"/>
  <c r="C4465" i="12" s="1"/>
  <c r="B4466" i="12"/>
  <c r="C4466" i="12" s="1"/>
  <c r="B4467" i="12"/>
  <c r="C4467" i="12" s="1"/>
  <c r="B4468" i="12"/>
  <c r="C4468" i="12" s="1"/>
  <c r="B4469" i="12"/>
  <c r="C4469" i="12" s="1"/>
  <c r="B4470" i="12"/>
  <c r="C4470" i="12" s="1"/>
  <c r="B4471" i="12"/>
  <c r="C4471" i="12" s="1"/>
  <c r="B4472" i="12"/>
  <c r="C4472" i="12" s="1"/>
  <c r="B4473" i="12"/>
  <c r="C4473" i="12" s="1"/>
  <c r="B4474" i="12"/>
  <c r="C4474" i="12" s="1"/>
  <c r="B4475" i="12"/>
  <c r="C4475" i="12" s="1"/>
  <c r="B4476" i="12"/>
  <c r="C4476" i="12" s="1"/>
  <c r="B4477" i="12"/>
  <c r="C4477" i="12" s="1"/>
  <c r="B4478" i="12"/>
  <c r="C4478" i="12" s="1"/>
  <c r="B4479" i="12"/>
  <c r="C4479" i="12" s="1"/>
  <c r="B4480" i="12"/>
  <c r="C4480" i="12" s="1"/>
  <c r="B4481" i="12"/>
  <c r="C4481" i="12" s="1"/>
  <c r="B4482" i="12"/>
  <c r="C4482" i="12" s="1"/>
  <c r="B4483" i="12"/>
  <c r="C4483" i="12" s="1"/>
  <c r="B4484" i="12"/>
  <c r="C4484" i="12" s="1"/>
  <c r="B4485" i="12"/>
  <c r="C4485" i="12" s="1"/>
  <c r="B4486" i="12"/>
  <c r="C4486" i="12" s="1"/>
  <c r="B4487" i="12"/>
  <c r="C4487" i="12" s="1"/>
  <c r="B4488" i="12"/>
  <c r="C4488" i="12" s="1"/>
  <c r="B4489" i="12"/>
  <c r="C4489" i="12" s="1"/>
  <c r="B4490" i="12"/>
  <c r="C4490" i="12" s="1"/>
  <c r="B4491" i="12"/>
  <c r="C4491" i="12" s="1"/>
  <c r="B4492" i="12"/>
  <c r="C4492" i="12" s="1"/>
  <c r="B4493" i="12"/>
  <c r="C4493" i="12" s="1"/>
  <c r="B4494" i="12"/>
  <c r="C4494" i="12" s="1"/>
  <c r="B4495" i="12"/>
  <c r="C4495" i="12" s="1"/>
  <c r="B4496" i="12"/>
  <c r="C4496" i="12" s="1"/>
  <c r="B4497" i="12"/>
  <c r="C4497" i="12" s="1"/>
  <c r="B4498" i="12"/>
  <c r="C4498" i="12" s="1"/>
  <c r="B4499" i="12"/>
  <c r="C4499" i="12" s="1"/>
  <c r="B4500" i="12"/>
  <c r="C4500" i="12" s="1"/>
  <c r="B4501" i="12"/>
  <c r="C4501" i="12" s="1"/>
  <c r="B4502" i="12"/>
  <c r="C4502" i="12" s="1"/>
  <c r="B4503" i="12"/>
  <c r="C4503" i="12" s="1"/>
  <c r="B4504" i="12"/>
  <c r="C4504" i="12" s="1"/>
  <c r="B4505" i="12"/>
  <c r="C4505" i="12" s="1"/>
  <c r="B4506" i="12"/>
  <c r="C4506" i="12" s="1"/>
  <c r="B4507" i="12"/>
  <c r="C4507" i="12" s="1"/>
  <c r="B4508" i="12"/>
  <c r="C4508" i="12" s="1"/>
  <c r="B4509" i="12"/>
  <c r="C4509" i="12" s="1"/>
  <c r="B4510" i="12"/>
  <c r="C4510" i="12" s="1"/>
  <c r="B4511" i="12"/>
  <c r="C4511" i="12" s="1"/>
  <c r="B4512" i="12"/>
  <c r="C4512" i="12" s="1"/>
  <c r="B4513" i="12"/>
  <c r="C4513" i="12" s="1"/>
  <c r="B4514" i="12"/>
  <c r="C4514" i="12" s="1"/>
  <c r="B4515" i="12"/>
  <c r="C4515" i="12" s="1"/>
  <c r="B4516" i="12"/>
  <c r="C4516" i="12" s="1"/>
  <c r="B4517" i="12"/>
  <c r="C4517" i="12" s="1"/>
  <c r="B4518" i="12"/>
  <c r="C4518" i="12" s="1"/>
  <c r="B4519" i="12"/>
  <c r="C4519" i="12" s="1"/>
  <c r="B4520" i="12"/>
  <c r="C4520" i="12" s="1"/>
  <c r="B4521" i="12"/>
  <c r="C4521" i="12" s="1"/>
  <c r="B4522" i="12"/>
  <c r="C4522" i="12" s="1"/>
  <c r="B4523" i="12"/>
  <c r="C4523" i="12" s="1"/>
  <c r="B4524" i="12"/>
  <c r="C4524" i="12" s="1"/>
  <c r="B4525" i="12"/>
  <c r="C4525" i="12" s="1"/>
  <c r="B4526" i="12"/>
  <c r="C4526" i="12" s="1"/>
  <c r="B4527" i="12"/>
  <c r="C4527" i="12" s="1"/>
  <c r="B4528" i="12"/>
  <c r="C4528" i="12" s="1"/>
  <c r="B4529" i="12"/>
  <c r="C4529" i="12" s="1"/>
  <c r="B4530" i="12"/>
  <c r="C4530" i="12" s="1"/>
  <c r="B4531" i="12"/>
  <c r="C4531" i="12" s="1"/>
  <c r="B4532" i="12"/>
  <c r="C4532" i="12" s="1"/>
  <c r="B4533" i="12"/>
  <c r="C4533" i="12" s="1"/>
  <c r="B4534" i="12"/>
  <c r="C4534" i="12" s="1"/>
  <c r="B4535" i="12"/>
  <c r="C4535" i="12" s="1"/>
  <c r="B4536" i="12"/>
  <c r="C4536" i="12" s="1"/>
  <c r="B4537" i="12"/>
  <c r="C4537" i="12" s="1"/>
  <c r="B4538" i="12"/>
  <c r="C4538" i="12" s="1"/>
  <c r="B4539" i="12"/>
  <c r="C4539" i="12" s="1"/>
  <c r="B4540" i="12"/>
  <c r="C4540" i="12" s="1"/>
  <c r="B4541" i="12"/>
  <c r="C4541" i="12" s="1"/>
  <c r="B4542" i="12"/>
  <c r="C4542" i="12" s="1"/>
  <c r="B4543" i="12"/>
  <c r="C4543" i="12" s="1"/>
  <c r="B4544" i="12"/>
  <c r="C4544" i="12" s="1"/>
  <c r="B4545" i="12"/>
  <c r="C4545" i="12" s="1"/>
  <c r="B4546" i="12"/>
  <c r="C4546" i="12" s="1"/>
  <c r="B4547" i="12"/>
  <c r="C4547" i="12" s="1"/>
  <c r="B4548" i="12"/>
  <c r="C4548" i="12" s="1"/>
  <c r="B4549" i="12"/>
  <c r="C4549" i="12" s="1"/>
  <c r="B4550" i="12"/>
  <c r="C4550" i="12" s="1"/>
  <c r="B4551" i="12"/>
  <c r="C4551" i="12" s="1"/>
  <c r="B4552" i="12"/>
  <c r="C4552" i="12" s="1"/>
  <c r="B4553" i="12"/>
  <c r="C4553" i="12" s="1"/>
  <c r="B4554" i="12"/>
  <c r="C4554" i="12" s="1"/>
  <c r="B4555" i="12"/>
  <c r="C4555" i="12" s="1"/>
  <c r="B4556" i="12"/>
  <c r="C4556" i="12" s="1"/>
  <c r="B4557" i="12"/>
  <c r="C4557" i="12" s="1"/>
  <c r="B4558" i="12"/>
  <c r="C4558" i="12" s="1"/>
  <c r="B4559" i="12"/>
  <c r="C4559" i="12" s="1"/>
  <c r="B4560" i="12"/>
  <c r="C4560" i="12" s="1"/>
  <c r="B4561" i="12"/>
  <c r="C4561" i="12" s="1"/>
  <c r="B4562" i="12"/>
  <c r="C4562" i="12" s="1"/>
  <c r="B4563" i="12"/>
  <c r="C4563" i="12" s="1"/>
  <c r="B4564" i="12"/>
  <c r="C4564" i="12" s="1"/>
  <c r="B4565" i="12"/>
  <c r="C4565" i="12" s="1"/>
  <c r="B4566" i="12"/>
  <c r="C4566" i="12" s="1"/>
  <c r="B4567" i="12"/>
  <c r="C4567" i="12" s="1"/>
  <c r="B4568" i="12"/>
  <c r="C4568" i="12" s="1"/>
  <c r="B4569" i="12"/>
  <c r="C4569" i="12" s="1"/>
  <c r="B4570" i="12"/>
  <c r="C4570" i="12" s="1"/>
  <c r="B4571" i="12"/>
  <c r="C4571" i="12" s="1"/>
  <c r="B4572" i="12"/>
  <c r="C4572" i="12" s="1"/>
  <c r="B4573" i="12"/>
  <c r="C4573" i="12" s="1"/>
  <c r="B4574" i="12"/>
  <c r="C4574" i="12" s="1"/>
  <c r="B4575" i="12"/>
  <c r="C4575" i="12" s="1"/>
  <c r="B4576" i="12"/>
  <c r="C4576" i="12" s="1"/>
  <c r="B4577" i="12"/>
  <c r="C4577" i="12" s="1"/>
  <c r="B4578" i="12"/>
  <c r="C4578" i="12" s="1"/>
  <c r="B4579" i="12"/>
  <c r="C4579" i="12" s="1"/>
  <c r="B4580" i="12"/>
  <c r="C4580" i="12" s="1"/>
  <c r="B4581" i="12"/>
  <c r="C4581" i="12" s="1"/>
  <c r="B4582" i="12"/>
  <c r="C4582" i="12" s="1"/>
  <c r="B4583" i="12"/>
  <c r="C4583" i="12" s="1"/>
  <c r="B4584" i="12"/>
  <c r="C4584" i="12" s="1"/>
  <c r="B4585" i="12"/>
  <c r="C4585" i="12" s="1"/>
  <c r="B4586" i="12"/>
  <c r="C4586" i="12" s="1"/>
  <c r="B4587" i="12"/>
  <c r="C4587" i="12" s="1"/>
  <c r="B4588" i="12"/>
  <c r="C4588" i="12" s="1"/>
  <c r="B4589" i="12"/>
  <c r="C4589" i="12" s="1"/>
  <c r="B4590" i="12"/>
  <c r="C4590" i="12" s="1"/>
  <c r="B4591" i="12"/>
  <c r="C4591" i="12" s="1"/>
  <c r="B4592" i="12"/>
  <c r="C4592" i="12" s="1"/>
  <c r="B4593" i="12"/>
  <c r="C4593" i="12" s="1"/>
  <c r="B4594" i="12"/>
  <c r="C4594" i="12" s="1"/>
  <c r="B4595" i="12"/>
  <c r="C4595" i="12" s="1"/>
  <c r="B4596" i="12"/>
  <c r="C4596" i="12" s="1"/>
  <c r="B4597" i="12"/>
  <c r="C4597" i="12" s="1"/>
  <c r="B4598" i="12"/>
  <c r="C4598" i="12" s="1"/>
  <c r="B4599" i="12"/>
  <c r="C4599" i="12" s="1"/>
  <c r="B4600" i="12"/>
  <c r="C4600" i="12" s="1"/>
  <c r="B4601" i="12"/>
  <c r="C4601" i="12" s="1"/>
  <c r="B4602" i="12"/>
  <c r="C4602" i="12" s="1"/>
  <c r="B4603" i="12"/>
  <c r="C4603" i="12" s="1"/>
  <c r="B4604" i="12"/>
  <c r="C4604" i="12" s="1"/>
  <c r="B4605" i="12"/>
  <c r="C4605" i="12" s="1"/>
  <c r="B4606" i="12"/>
  <c r="C4606" i="12" s="1"/>
  <c r="B4607" i="12"/>
  <c r="C4607" i="12" s="1"/>
  <c r="B4608" i="12"/>
  <c r="C4608" i="12" s="1"/>
  <c r="B4609" i="12"/>
  <c r="C4609" i="12" s="1"/>
  <c r="B4610" i="12"/>
  <c r="C4610" i="12" s="1"/>
  <c r="B4611" i="12"/>
  <c r="C4611" i="12" s="1"/>
  <c r="B4612" i="12"/>
  <c r="C4612" i="12" s="1"/>
  <c r="B4613" i="12"/>
  <c r="C4613" i="12" s="1"/>
  <c r="B4614" i="12"/>
  <c r="C4614" i="12" s="1"/>
  <c r="B4615" i="12"/>
  <c r="C4615" i="12" s="1"/>
  <c r="B4616" i="12"/>
  <c r="C4616" i="12" s="1"/>
  <c r="B4617" i="12"/>
  <c r="C4617" i="12" s="1"/>
  <c r="B4618" i="12"/>
  <c r="C4618" i="12" s="1"/>
  <c r="B4619" i="12"/>
  <c r="C4619" i="12" s="1"/>
  <c r="B4620" i="12"/>
  <c r="C4620" i="12" s="1"/>
  <c r="B4621" i="12"/>
  <c r="C4621" i="12" s="1"/>
  <c r="B4622" i="12"/>
  <c r="C4622" i="12" s="1"/>
  <c r="B4623" i="12"/>
  <c r="C4623" i="12" s="1"/>
  <c r="B4624" i="12"/>
  <c r="C4624" i="12" s="1"/>
  <c r="B4625" i="12"/>
  <c r="C4625" i="12" s="1"/>
  <c r="B4626" i="12"/>
  <c r="C4626" i="12" s="1"/>
  <c r="B4627" i="12"/>
  <c r="C4627" i="12" s="1"/>
  <c r="B4628" i="12"/>
  <c r="C4628" i="12" s="1"/>
  <c r="B4629" i="12"/>
  <c r="C4629" i="12" s="1"/>
  <c r="B4630" i="12"/>
  <c r="C4630" i="12" s="1"/>
  <c r="B4631" i="12"/>
  <c r="C4631" i="12" s="1"/>
  <c r="B4632" i="12"/>
  <c r="C4632" i="12" s="1"/>
  <c r="B4633" i="12"/>
  <c r="C4633" i="12" s="1"/>
  <c r="B4634" i="12"/>
  <c r="C4634" i="12" s="1"/>
  <c r="B4635" i="12"/>
  <c r="C4635" i="12" s="1"/>
  <c r="B4636" i="12"/>
  <c r="C4636" i="12" s="1"/>
  <c r="B4637" i="12"/>
  <c r="C4637" i="12" s="1"/>
  <c r="B4638" i="12"/>
  <c r="C4638" i="12" s="1"/>
  <c r="B4639" i="12"/>
  <c r="C4639" i="12" s="1"/>
  <c r="B4640" i="12"/>
  <c r="C4640" i="12" s="1"/>
  <c r="B4641" i="12"/>
  <c r="C4641" i="12" s="1"/>
  <c r="B4642" i="12"/>
  <c r="C4642" i="12" s="1"/>
  <c r="B4643" i="12"/>
  <c r="C4643" i="12" s="1"/>
  <c r="B4644" i="12"/>
  <c r="C4644" i="12" s="1"/>
  <c r="B4645" i="12"/>
  <c r="C4645" i="12" s="1"/>
  <c r="B4646" i="12"/>
  <c r="C4646" i="12" s="1"/>
  <c r="B4647" i="12"/>
  <c r="C4647" i="12" s="1"/>
  <c r="B4648" i="12"/>
  <c r="C4648" i="12" s="1"/>
  <c r="B4649" i="12"/>
  <c r="C4649" i="12" s="1"/>
  <c r="B4650" i="12"/>
  <c r="C4650" i="12" s="1"/>
  <c r="B4651" i="12"/>
  <c r="C4651" i="12" s="1"/>
  <c r="B4652" i="12"/>
  <c r="C4652" i="12" s="1"/>
  <c r="B4653" i="12"/>
  <c r="C4653" i="12" s="1"/>
  <c r="B4654" i="12"/>
  <c r="C4654" i="12" s="1"/>
  <c r="B4655" i="12"/>
  <c r="C4655" i="12" s="1"/>
  <c r="B4656" i="12"/>
  <c r="C4656" i="12" s="1"/>
  <c r="B4657" i="12"/>
  <c r="C4657" i="12" s="1"/>
  <c r="B4658" i="12"/>
  <c r="C4658" i="12" s="1"/>
  <c r="B4659" i="12"/>
  <c r="C4659" i="12" s="1"/>
  <c r="B4660" i="12"/>
  <c r="C4660" i="12" s="1"/>
  <c r="B4661" i="12"/>
  <c r="C4661" i="12" s="1"/>
  <c r="B4662" i="12"/>
  <c r="C4662" i="12" s="1"/>
  <c r="B4663" i="12"/>
  <c r="C4663" i="12" s="1"/>
  <c r="B4664" i="12"/>
  <c r="C4664" i="12" s="1"/>
  <c r="B4665" i="12"/>
  <c r="C4665" i="12" s="1"/>
  <c r="B4666" i="12"/>
  <c r="C4666" i="12" s="1"/>
  <c r="B4667" i="12"/>
  <c r="C4667" i="12" s="1"/>
  <c r="B4668" i="12"/>
  <c r="C4668" i="12" s="1"/>
  <c r="B4669" i="12"/>
  <c r="C4669" i="12" s="1"/>
  <c r="B4670" i="12"/>
  <c r="C4670" i="12" s="1"/>
  <c r="B4671" i="12"/>
  <c r="C4671" i="12" s="1"/>
  <c r="B4672" i="12"/>
  <c r="C4672" i="12" s="1"/>
  <c r="B4673" i="12"/>
  <c r="C4673" i="12" s="1"/>
  <c r="B4674" i="12"/>
  <c r="C4674" i="12" s="1"/>
  <c r="B4675" i="12"/>
  <c r="C4675" i="12" s="1"/>
  <c r="B4676" i="12"/>
  <c r="C4676" i="12" s="1"/>
  <c r="B4677" i="12"/>
  <c r="C4677" i="12" s="1"/>
  <c r="B4678" i="12"/>
  <c r="C4678" i="12" s="1"/>
  <c r="B4679" i="12"/>
  <c r="C4679" i="12" s="1"/>
  <c r="B4680" i="12"/>
  <c r="C4680" i="12" s="1"/>
  <c r="B4681" i="12"/>
  <c r="C4681" i="12" s="1"/>
  <c r="B4682" i="12"/>
  <c r="C4682" i="12" s="1"/>
  <c r="B4683" i="12"/>
  <c r="C4683" i="12" s="1"/>
  <c r="B4684" i="12"/>
  <c r="C4684" i="12" s="1"/>
  <c r="B4685" i="12"/>
  <c r="C4685" i="12" s="1"/>
  <c r="B4686" i="12"/>
  <c r="C4686" i="12" s="1"/>
  <c r="B4687" i="12"/>
  <c r="C4687" i="12" s="1"/>
  <c r="B4688" i="12"/>
  <c r="C4688" i="12" s="1"/>
  <c r="B4689" i="12"/>
  <c r="C4689" i="12" s="1"/>
  <c r="B4690" i="12"/>
  <c r="C4690" i="12" s="1"/>
  <c r="B4691" i="12"/>
  <c r="C4691" i="12" s="1"/>
  <c r="B4692" i="12"/>
  <c r="C4692" i="12" s="1"/>
  <c r="B4693" i="12"/>
  <c r="C4693" i="12" s="1"/>
  <c r="B4694" i="12"/>
  <c r="C4694" i="12" s="1"/>
  <c r="B4695" i="12"/>
  <c r="C4695" i="12" s="1"/>
  <c r="B4696" i="12"/>
  <c r="C4696" i="12" s="1"/>
  <c r="B4697" i="12"/>
  <c r="C4697" i="12" s="1"/>
  <c r="B4698" i="12"/>
  <c r="C4698" i="12" s="1"/>
  <c r="B4699" i="12"/>
  <c r="C4699" i="12" s="1"/>
  <c r="B4700" i="12"/>
  <c r="C4700" i="12" s="1"/>
  <c r="B4701" i="12"/>
  <c r="C4701" i="12" s="1"/>
  <c r="B4702" i="12"/>
  <c r="C4702" i="12" s="1"/>
  <c r="B4703" i="12"/>
  <c r="C4703" i="12" s="1"/>
  <c r="B4704" i="12"/>
  <c r="C4704" i="12" s="1"/>
  <c r="B4705" i="12"/>
  <c r="C4705" i="12" s="1"/>
  <c r="B4706" i="12"/>
  <c r="C4706" i="12" s="1"/>
  <c r="B4707" i="12"/>
  <c r="C4707" i="12" s="1"/>
  <c r="B4708" i="12"/>
  <c r="C4708" i="12" s="1"/>
  <c r="B4709" i="12"/>
  <c r="C4709" i="12" s="1"/>
  <c r="B4710" i="12"/>
  <c r="C4710" i="12" s="1"/>
  <c r="B4711" i="12"/>
  <c r="C4711" i="12" s="1"/>
  <c r="B4712" i="12"/>
  <c r="C4712" i="12" s="1"/>
  <c r="B4713" i="12"/>
  <c r="C4713" i="12" s="1"/>
  <c r="B4714" i="12"/>
  <c r="C4714" i="12" s="1"/>
  <c r="B4715" i="12"/>
  <c r="C4715" i="12" s="1"/>
  <c r="B4716" i="12"/>
  <c r="C4716" i="12" s="1"/>
  <c r="B4717" i="12"/>
  <c r="C4717" i="12" s="1"/>
  <c r="B4718" i="12"/>
  <c r="C4718" i="12" s="1"/>
  <c r="B4719" i="12"/>
  <c r="C4719" i="12" s="1"/>
  <c r="B4720" i="12"/>
  <c r="C4720" i="12" s="1"/>
  <c r="B4721" i="12"/>
  <c r="C4721" i="12" s="1"/>
  <c r="B4722" i="12"/>
  <c r="C4722" i="12" s="1"/>
  <c r="B4723" i="12"/>
  <c r="C4723" i="12" s="1"/>
  <c r="B4724" i="12"/>
  <c r="C4724" i="12" s="1"/>
  <c r="B4725" i="12"/>
  <c r="C4725" i="12" s="1"/>
  <c r="B4726" i="12"/>
  <c r="C4726" i="12" s="1"/>
  <c r="B4727" i="12"/>
  <c r="C4727" i="12" s="1"/>
  <c r="B4728" i="12"/>
  <c r="C4728" i="12" s="1"/>
  <c r="B4729" i="12"/>
  <c r="C4729" i="12" s="1"/>
  <c r="B4730" i="12"/>
  <c r="C4730" i="12" s="1"/>
  <c r="B4731" i="12"/>
  <c r="C4731" i="12" s="1"/>
  <c r="B4732" i="12"/>
  <c r="C4732" i="12" s="1"/>
  <c r="B4733" i="12"/>
  <c r="C4733" i="12" s="1"/>
  <c r="B4734" i="12"/>
  <c r="C4734" i="12" s="1"/>
  <c r="B4735" i="12"/>
  <c r="C4735" i="12" s="1"/>
  <c r="B4736" i="12"/>
  <c r="C4736" i="12" s="1"/>
  <c r="B4737" i="12"/>
  <c r="C4737" i="12" s="1"/>
  <c r="B4738" i="12"/>
  <c r="C4738" i="12" s="1"/>
  <c r="B4739" i="12"/>
  <c r="C4739" i="12" s="1"/>
  <c r="B4740" i="12"/>
  <c r="C4740" i="12" s="1"/>
  <c r="B4741" i="12"/>
  <c r="C4741" i="12" s="1"/>
  <c r="B4742" i="12"/>
  <c r="C4742" i="12" s="1"/>
  <c r="B4743" i="12"/>
  <c r="C4743" i="12" s="1"/>
  <c r="B4744" i="12"/>
  <c r="C4744" i="12" s="1"/>
  <c r="B4745" i="12"/>
  <c r="C4745" i="12" s="1"/>
  <c r="B4746" i="12"/>
  <c r="C4746" i="12" s="1"/>
  <c r="B4747" i="12"/>
  <c r="C4747" i="12" s="1"/>
  <c r="B4748" i="12"/>
  <c r="C4748" i="12" s="1"/>
  <c r="B4749" i="12"/>
  <c r="C4749" i="12" s="1"/>
  <c r="B4750" i="12"/>
  <c r="C4750" i="12" s="1"/>
  <c r="B4751" i="12"/>
  <c r="C4751" i="12" s="1"/>
  <c r="B4752" i="12"/>
  <c r="C4752" i="12" s="1"/>
  <c r="B4753" i="12"/>
  <c r="C4753" i="12" s="1"/>
  <c r="B4754" i="12"/>
  <c r="C4754" i="12" s="1"/>
  <c r="B4755" i="12"/>
  <c r="C4755" i="12" s="1"/>
  <c r="B4756" i="12"/>
  <c r="C4756" i="12" s="1"/>
  <c r="B4757" i="12"/>
  <c r="C4757" i="12" s="1"/>
  <c r="B4758" i="12"/>
  <c r="C4758" i="12" s="1"/>
  <c r="B4759" i="12"/>
  <c r="C4759" i="12" s="1"/>
  <c r="B4760" i="12"/>
  <c r="C4760" i="12" s="1"/>
  <c r="B4761" i="12"/>
  <c r="C4761" i="12" s="1"/>
  <c r="B4762" i="12"/>
  <c r="C4762" i="12" s="1"/>
  <c r="B4763" i="12"/>
  <c r="C4763" i="12" s="1"/>
  <c r="B4764" i="12"/>
  <c r="C4764" i="12" s="1"/>
  <c r="B4765" i="12"/>
  <c r="C4765" i="12" s="1"/>
  <c r="B4766" i="12"/>
  <c r="C4766" i="12" s="1"/>
  <c r="B4767" i="12"/>
  <c r="C4767" i="12" s="1"/>
  <c r="B4768" i="12"/>
  <c r="C4768" i="12" s="1"/>
  <c r="B4769" i="12"/>
  <c r="C4769" i="12" s="1"/>
  <c r="B4770" i="12"/>
  <c r="C4770" i="12" s="1"/>
  <c r="B4771" i="12"/>
  <c r="C4771" i="12" s="1"/>
  <c r="B4772" i="12"/>
  <c r="C4772" i="12" s="1"/>
  <c r="B4773" i="12"/>
  <c r="C4773" i="12" s="1"/>
  <c r="B4774" i="12"/>
  <c r="C4774" i="12" s="1"/>
  <c r="B4775" i="12"/>
  <c r="C4775" i="12" s="1"/>
  <c r="B4776" i="12"/>
  <c r="C4776" i="12" s="1"/>
  <c r="B4777" i="12"/>
  <c r="C4777" i="12" s="1"/>
  <c r="B4778" i="12"/>
  <c r="C4778" i="12" s="1"/>
  <c r="B4779" i="12"/>
  <c r="C4779" i="12" s="1"/>
  <c r="B4780" i="12"/>
  <c r="C4780" i="12" s="1"/>
  <c r="B4781" i="12"/>
  <c r="C4781" i="12" s="1"/>
  <c r="B4782" i="12"/>
  <c r="C4782" i="12" s="1"/>
  <c r="B4783" i="12"/>
  <c r="C4783" i="12" s="1"/>
  <c r="B4784" i="12"/>
  <c r="C4784" i="12" s="1"/>
  <c r="B4785" i="12"/>
  <c r="C4785" i="12" s="1"/>
  <c r="B4786" i="12"/>
  <c r="C4786" i="12" s="1"/>
  <c r="B4787" i="12"/>
  <c r="C4787" i="12" s="1"/>
  <c r="B4788" i="12"/>
  <c r="C4788" i="12" s="1"/>
  <c r="B4789" i="12"/>
  <c r="C4789" i="12" s="1"/>
  <c r="B4790" i="12"/>
  <c r="C4790" i="12" s="1"/>
  <c r="B4791" i="12"/>
  <c r="C4791" i="12" s="1"/>
  <c r="B4792" i="12"/>
  <c r="C4792" i="12" s="1"/>
  <c r="B4793" i="12"/>
  <c r="C4793" i="12" s="1"/>
  <c r="B4794" i="12"/>
  <c r="C4794" i="12" s="1"/>
  <c r="B4795" i="12"/>
  <c r="C4795" i="12" s="1"/>
  <c r="B4796" i="12"/>
  <c r="C4796" i="12" s="1"/>
  <c r="B4797" i="12"/>
  <c r="C4797" i="12" s="1"/>
  <c r="B4798" i="12"/>
  <c r="C4798" i="12" s="1"/>
  <c r="B4799" i="12"/>
  <c r="C4799" i="12" s="1"/>
  <c r="B4800" i="12"/>
  <c r="C4800" i="12" s="1"/>
  <c r="B4801" i="12"/>
  <c r="C4801" i="12" s="1"/>
  <c r="B4802" i="12"/>
  <c r="C4802" i="12" s="1"/>
  <c r="B4803" i="12"/>
  <c r="C4803" i="12" s="1"/>
  <c r="B4804" i="12"/>
  <c r="C4804" i="12" s="1"/>
  <c r="B4805" i="12"/>
  <c r="C4805" i="12" s="1"/>
  <c r="B4806" i="12"/>
  <c r="C4806" i="12" s="1"/>
  <c r="B4807" i="12"/>
  <c r="C4807" i="12" s="1"/>
  <c r="B4808" i="12"/>
  <c r="C4808" i="12" s="1"/>
  <c r="B4809" i="12"/>
  <c r="C4809" i="12" s="1"/>
  <c r="B4810" i="12"/>
  <c r="C4810" i="12" s="1"/>
  <c r="B4811" i="12"/>
  <c r="C4811" i="12" s="1"/>
  <c r="B4812" i="12"/>
  <c r="C4812" i="12" s="1"/>
  <c r="B4813" i="12"/>
  <c r="C4813" i="12" s="1"/>
  <c r="B4814" i="12"/>
  <c r="C4814" i="12" s="1"/>
  <c r="B4815" i="12"/>
  <c r="C4815" i="12" s="1"/>
  <c r="B4816" i="12"/>
  <c r="C4816" i="12" s="1"/>
  <c r="B4817" i="12"/>
  <c r="C4817" i="12" s="1"/>
  <c r="B4818" i="12"/>
  <c r="C4818" i="12" s="1"/>
  <c r="B4819" i="12"/>
  <c r="C4819" i="12" s="1"/>
  <c r="B4820" i="12"/>
  <c r="C4820" i="12" s="1"/>
  <c r="B4821" i="12"/>
  <c r="C4821" i="12" s="1"/>
  <c r="B4822" i="12"/>
  <c r="C4822" i="12" s="1"/>
  <c r="B4823" i="12"/>
  <c r="C4823" i="12" s="1"/>
  <c r="B4824" i="12"/>
  <c r="C4824" i="12" s="1"/>
  <c r="B4825" i="12"/>
  <c r="C4825" i="12" s="1"/>
  <c r="B4826" i="12"/>
  <c r="C4826" i="12" s="1"/>
  <c r="B4827" i="12"/>
  <c r="C4827" i="12" s="1"/>
  <c r="B4828" i="12"/>
  <c r="C4828" i="12" s="1"/>
  <c r="B4829" i="12"/>
  <c r="C4829" i="12" s="1"/>
  <c r="B4830" i="12"/>
  <c r="C4830" i="12" s="1"/>
  <c r="B4831" i="12"/>
  <c r="C4831" i="12" s="1"/>
  <c r="B4832" i="12"/>
  <c r="C4832" i="12" s="1"/>
  <c r="B4833" i="12"/>
  <c r="C4833" i="12" s="1"/>
  <c r="B4834" i="12"/>
  <c r="C4834" i="12" s="1"/>
  <c r="B4835" i="12"/>
  <c r="C4835" i="12" s="1"/>
  <c r="B4836" i="12"/>
  <c r="C4836" i="12" s="1"/>
  <c r="B4837" i="12"/>
  <c r="C4837" i="12" s="1"/>
  <c r="B4838" i="12"/>
  <c r="C4838" i="12" s="1"/>
  <c r="B4839" i="12"/>
  <c r="C4839" i="12" s="1"/>
  <c r="B4840" i="12"/>
  <c r="C4840" i="12" s="1"/>
  <c r="B4841" i="12"/>
  <c r="C4841" i="12" s="1"/>
  <c r="B4842" i="12"/>
  <c r="C4842" i="12" s="1"/>
  <c r="B4843" i="12"/>
  <c r="C4843" i="12" s="1"/>
  <c r="B4844" i="12"/>
  <c r="C4844" i="12" s="1"/>
  <c r="B4845" i="12"/>
  <c r="C4845" i="12" s="1"/>
  <c r="B4846" i="12"/>
  <c r="C4846" i="12" s="1"/>
  <c r="B4847" i="12"/>
  <c r="C4847" i="12" s="1"/>
  <c r="B4848" i="12"/>
  <c r="C4848" i="12" s="1"/>
  <c r="B4849" i="12"/>
  <c r="C4849" i="12" s="1"/>
  <c r="B4850" i="12"/>
  <c r="C4850" i="12" s="1"/>
  <c r="B4851" i="12"/>
  <c r="C4851" i="12" s="1"/>
  <c r="B4852" i="12"/>
  <c r="C4852" i="12" s="1"/>
  <c r="B4853" i="12"/>
  <c r="C4853" i="12" s="1"/>
  <c r="B4854" i="12"/>
  <c r="C4854" i="12" s="1"/>
  <c r="B4855" i="12"/>
  <c r="C4855" i="12" s="1"/>
  <c r="B4856" i="12"/>
  <c r="C4856" i="12" s="1"/>
  <c r="B4857" i="12"/>
  <c r="C4857" i="12" s="1"/>
  <c r="B4858" i="12"/>
  <c r="C4858" i="12" s="1"/>
  <c r="B4859" i="12"/>
  <c r="C4859" i="12" s="1"/>
  <c r="B4860" i="12"/>
  <c r="C4860" i="12" s="1"/>
  <c r="B4861" i="12"/>
  <c r="C4861" i="12" s="1"/>
  <c r="B4862" i="12"/>
  <c r="C4862" i="12" s="1"/>
  <c r="B4863" i="12"/>
  <c r="C4863" i="12" s="1"/>
  <c r="B4864" i="12"/>
  <c r="C4864" i="12" s="1"/>
  <c r="B4865" i="12"/>
  <c r="C4865" i="12" s="1"/>
  <c r="B4866" i="12"/>
  <c r="C4866" i="12" s="1"/>
  <c r="B4867" i="12"/>
  <c r="C4867" i="12" s="1"/>
  <c r="B4868" i="12"/>
  <c r="C4868" i="12" s="1"/>
  <c r="B4869" i="12"/>
  <c r="C4869" i="12" s="1"/>
  <c r="B4870" i="12"/>
  <c r="C4870" i="12" s="1"/>
  <c r="B4871" i="12"/>
  <c r="C4871" i="12" s="1"/>
  <c r="B4872" i="12"/>
  <c r="C4872" i="12" s="1"/>
  <c r="B4873" i="12"/>
  <c r="C4873" i="12" s="1"/>
  <c r="B4874" i="12"/>
  <c r="C4874" i="12" s="1"/>
  <c r="B4875" i="12"/>
  <c r="C4875" i="12" s="1"/>
  <c r="B4876" i="12"/>
  <c r="C4876" i="12" s="1"/>
  <c r="B4877" i="12"/>
  <c r="C4877" i="12" s="1"/>
  <c r="B4878" i="12"/>
  <c r="C4878" i="12" s="1"/>
  <c r="B4879" i="12"/>
  <c r="C4879" i="12" s="1"/>
  <c r="B4880" i="12"/>
  <c r="C4880" i="12" s="1"/>
  <c r="B4881" i="12"/>
  <c r="C4881" i="12" s="1"/>
  <c r="B4882" i="12"/>
  <c r="C4882" i="12" s="1"/>
  <c r="B4883" i="12"/>
  <c r="C4883" i="12" s="1"/>
  <c r="B4884" i="12"/>
  <c r="C4884" i="12" s="1"/>
  <c r="B4885" i="12"/>
  <c r="C4885" i="12" s="1"/>
  <c r="B4886" i="12"/>
  <c r="C4886" i="12" s="1"/>
  <c r="B4887" i="12"/>
  <c r="C4887" i="12" s="1"/>
  <c r="B4888" i="12"/>
  <c r="C4888" i="12" s="1"/>
  <c r="B4889" i="12"/>
  <c r="C4889" i="12" s="1"/>
  <c r="B4890" i="12"/>
  <c r="C4890" i="12" s="1"/>
  <c r="B4891" i="12"/>
  <c r="C4891" i="12" s="1"/>
  <c r="B4892" i="12"/>
  <c r="C4892" i="12" s="1"/>
  <c r="B4893" i="12"/>
  <c r="C4893" i="12" s="1"/>
  <c r="B4894" i="12"/>
  <c r="C4894" i="12" s="1"/>
  <c r="B4895" i="12"/>
  <c r="C4895" i="12" s="1"/>
  <c r="B4896" i="12"/>
  <c r="C4896" i="12" s="1"/>
  <c r="B4897" i="12"/>
  <c r="C4897" i="12" s="1"/>
  <c r="B4898" i="12"/>
  <c r="C4898" i="12" s="1"/>
  <c r="B4899" i="12"/>
  <c r="C4899" i="12" s="1"/>
  <c r="B4900" i="12"/>
  <c r="C4900" i="12" s="1"/>
  <c r="B4901" i="12"/>
  <c r="C4901" i="12" s="1"/>
  <c r="B4902" i="12"/>
  <c r="C4902" i="12" s="1"/>
  <c r="B4903" i="12"/>
  <c r="C4903" i="12" s="1"/>
  <c r="B4904" i="12"/>
  <c r="C4904" i="12" s="1"/>
  <c r="B4905" i="12"/>
  <c r="C4905" i="12" s="1"/>
  <c r="B4906" i="12"/>
  <c r="C4906" i="12" s="1"/>
  <c r="B4907" i="12"/>
  <c r="C4907" i="12" s="1"/>
  <c r="B4908" i="12"/>
  <c r="C4908" i="12" s="1"/>
  <c r="B4909" i="12"/>
  <c r="C4909" i="12" s="1"/>
  <c r="B4910" i="12"/>
  <c r="C4910" i="12" s="1"/>
  <c r="B4911" i="12"/>
  <c r="C4911" i="12" s="1"/>
  <c r="B4912" i="12"/>
  <c r="C4912" i="12" s="1"/>
  <c r="B4913" i="12"/>
  <c r="C4913" i="12" s="1"/>
  <c r="B4914" i="12"/>
  <c r="C4914" i="12" s="1"/>
  <c r="B4915" i="12"/>
  <c r="C4915" i="12" s="1"/>
  <c r="B4916" i="12"/>
  <c r="C4916" i="12" s="1"/>
  <c r="B4917" i="12"/>
  <c r="C4917" i="12" s="1"/>
  <c r="B4918" i="12"/>
  <c r="C4918" i="12" s="1"/>
  <c r="B4919" i="12"/>
  <c r="C4919" i="12" s="1"/>
  <c r="B4920" i="12"/>
  <c r="C4920" i="12" s="1"/>
  <c r="B4921" i="12"/>
  <c r="C4921" i="12" s="1"/>
  <c r="B4922" i="12"/>
  <c r="C4922" i="12" s="1"/>
  <c r="B4923" i="12"/>
  <c r="C4923" i="12" s="1"/>
  <c r="B4924" i="12"/>
  <c r="C4924" i="12" s="1"/>
  <c r="B4925" i="12"/>
  <c r="C4925" i="12" s="1"/>
  <c r="B4926" i="12"/>
  <c r="C4926" i="12" s="1"/>
  <c r="B4927" i="12"/>
  <c r="C4927" i="12" s="1"/>
  <c r="B4928" i="12"/>
  <c r="C4928" i="12" s="1"/>
  <c r="B4929" i="12"/>
  <c r="C4929" i="12" s="1"/>
  <c r="B4930" i="12"/>
  <c r="C4930" i="12" s="1"/>
  <c r="B4931" i="12"/>
  <c r="C4931" i="12" s="1"/>
  <c r="B4932" i="12"/>
  <c r="C4932" i="12" s="1"/>
  <c r="B4933" i="12"/>
  <c r="C4933" i="12" s="1"/>
  <c r="B4934" i="12"/>
  <c r="C4934" i="12" s="1"/>
  <c r="B4935" i="12"/>
  <c r="C4935" i="12" s="1"/>
  <c r="B4936" i="12"/>
  <c r="C4936" i="12" s="1"/>
  <c r="B4937" i="12"/>
  <c r="C4937" i="12" s="1"/>
  <c r="B4938" i="12"/>
  <c r="C4938" i="12" s="1"/>
  <c r="B4939" i="12"/>
  <c r="C4939" i="12" s="1"/>
  <c r="B4940" i="12"/>
  <c r="C4940" i="12" s="1"/>
  <c r="B4941" i="12"/>
  <c r="C4941" i="12" s="1"/>
  <c r="B4942" i="12"/>
  <c r="C4942" i="12" s="1"/>
  <c r="B4943" i="12"/>
  <c r="C4943" i="12" s="1"/>
  <c r="B4944" i="12"/>
  <c r="C4944" i="12" s="1"/>
  <c r="B4945" i="12"/>
  <c r="C4945" i="12" s="1"/>
  <c r="B4946" i="12"/>
  <c r="C4946" i="12" s="1"/>
  <c r="B4947" i="12"/>
  <c r="C4947" i="12" s="1"/>
  <c r="B4948" i="12"/>
  <c r="C4948" i="12" s="1"/>
  <c r="B4949" i="12"/>
  <c r="C4949" i="12" s="1"/>
  <c r="B4950" i="12"/>
  <c r="C4950" i="12" s="1"/>
  <c r="B4951" i="12"/>
  <c r="C4951" i="12" s="1"/>
  <c r="B4952" i="12"/>
  <c r="C4952" i="12" s="1"/>
  <c r="B4953" i="12"/>
  <c r="C4953" i="12" s="1"/>
  <c r="B4954" i="12"/>
  <c r="C4954" i="12" s="1"/>
  <c r="B4955" i="12"/>
  <c r="C4955" i="12" s="1"/>
  <c r="B4956" i="12"/>
  <c r="C4956" i="12" s="1"/>
  <c r="B4957" i="12"/>
  <c r="C4957" i="12" s="1"/>
  <c r="B4958" i="12"/>
  <c r="C4958" i="12" s="1"/>
  <c r="B4959" i="12"/>
  <c r="C4959" i="12" s="1"/>
  <c r="B4960" i="12"/>
  <c r="C4960" i="12" s="1"/>
  <c r="B4961" i="12"/>
  <c r="C4961" i="12" s="1"/>
  <c r="B4962" i="12"/>
  <c r="C4962" i="12" s="1"/>
  <c r="B4963" i="12"/>
  <c r="C4963" i="12" s="1"/>
  <c r="B4964" i="12"/>
  <c r="C4964" i="12" s="1"/>
  <c r="B4965" i="12"/>
  <c r="C4965" i="12" s="1"/>
  <c r="B4966" i="12"/>
  <c r="C4966" i="12" s="1"/>
  <c r="B4967" i="12"/>
  <c r="C4967" i="12" s="1"/>
  <c r="B4968" i="12"/>
  <c r="C4968" i="12" s="1"/>
  <c r="B4969" i="12"/>
  <c r="C4969" i="12" s="1"/>
  <c r="B4970" i="12"/>
  <c r="C4970" i="12" s="1"/>
  <c r="B4971" i="12"/>
  <c r="C4971" i="12" s="1"/>
  <c r="B4972" i="12"/>
  <c r="C4972" i="12" s="1"/>
  <c r="B4973" i="12"/>
  <c r="C4973" i="12" s="1"/>
  <c r="B4974" i="12"/>
  <c r="C4974" i="12" s="1"/>
  <c r="B4975" i="12"/>
  <c r="C4975" i="12" s="1"/>
  <c r="B4976" i="12"/>
  <c r="C4976" i="12" s="1"/>
  <c r="B4977" i="12"/>
  <c r="C4977" i="12" s="1"/>
  <c r="B4978" i="12"/>
  <c r="C4978" i="12" s="1"/>
  <c r="B4979" i="12"/>
  <c r="C4979" i="12" s="1"/>
  <c r="B4980" i="12"/>
  <c r="C4980" i="12" s="1"/>
  <c r="B4981" i="12"/>
  <c r="C4981" i="12" s="1"/>
  <c r="B4982" i="12"/>
  <c r="C4982" i="12" s="1"/>
  <c r="B4983" i="12"/>
  <c r="C4983" i="12" s="1"/>
  <c r="B4984" i="12"/>
  <c r="C4984" i="12" s="1"/>
  <c r="B4985" i="12"/>
  <c r="C4985" i="12" s="1"/>
  <c r="B4986" i="12"/>
  <c r="C4986" i="12" s="1"/>
  <c r="B4987" i="12"/>
  <c r="C4987" i="12" s="1"/>
  <c r="B4988" i="12"/>
  <c r="C4988" i="12" s="1"/>
  <c r="B4989" i="12"/>
  <c r="C4989" i="12" s="1"/>
  <c r="B4990" i="12"/>
  <c r="C4990" i="12" s="1"/>
  <c r="B4991" i="12"/>
  <c r="C4991" i="12" s="1"/>
  <c r="B4992" i="12"/>
  <c r="C4992" i="12" s="1"/>
  <c r="B4993" i="12"/>
  <c r="C4993" i="12" s="1"/>
  <c r="B4994" i="12"/>
  <c r="C4994" i="12" s="1"/>
  <c r="B4995" i="12"/>
  <c r="C4995" i="12" s="1"/>
  <c r="B4996" i="12"/>
  <c r="C4996" i="12" s="1"/>
  <c r="B4997" i="12"/>
  <c r="C4997" i="12" s="1"/>
  <c r="B4998" i="12"/>
  <c r="C4998" i="12" s="1"/>
  <c r="B4999" i="12"/>
  <c r="C4999" i="12" s="1"/>
  <c r="B5000" i="12"/>
  <c r="C5000" i="12" s="1"/>
  <c r="B5001" i="12"/>
  <c r="C5001" i="12" s="1"/>
  <c r="B5002" i="12"/>
  <c r="C5002" i="12" s="1"/>
  <c r="B5003" i="12"/>
  <c r="C5003" i="12" s="1"/>
  <c r="B5004" i="12"/>
  <c r="C5004" i="12" s="1"/>
  <c r="B5005" i="12"/>
  <c r="C5005" i="12" s="1"/>
  <c r="B5006" i="12"/>
  <c r="C5006" i="12" s="1"/>
  <c r="B5007" i="12"/>
  <c r="C5007" i="12" s="1"/>
  <c r="B5008" i="12"/>
  <c r="C5008" i="12" s="1"/>
  <c r="B5009" i="12"/>
  <c r="C5009" i="12" s="1"/>
  <c r="B5010" i="12"/>
  <c r="C5010" i="12" s="1"/>
  <c r="B5011" i="12"/>
  <c r="C5011" i="12" s="1"/>
  <c r="B5012" i="12"/>
  <c r="C5012" i="12" s="1"/>
  <c r="B5013" i="12"/>
  <c r="C5013" i="12" s="1"/>
  <c r="B5014" i="12"/>
  <c r="C5014" i="12" s="1"/>
  <c r="B5015" i="12"/>
  <c r="C5015" i="12" s="1"/>
  <c r="B5016" i="12"/>
  <c r="C5016" i="12" s="1"/>
  <c r="B5017" i="12"/>
  <c r="C5017" i="12" s="1"/>
  <c r="B5018" i="12"/>
  <c r="C5018" i="12" s="1"/>
  <c r="B5019" i="12"/>
  <c r="C5019" i="12" s="1"/>
  <c r="B5020" i="12"/>
  <c r="C5020" i="12" s="1"/>
  <c r="B5021" i="12"/>
  <c r="C5021" i="12" s="1"/>
  <c r="B5022" i="12"/>
  <c r="C5022" i="12" s="1"/>
  <c r="B5023" i="12"/>
  <c r="C5023" i="12" s="1"/>
  <c r="B5024" i="12"/>
  <c r="C5024" i="12" s="1"/>
  <c r="B5025" i="12"/>
  <c r="C5025" i="12" s="1"/>
  <c r="B5026" i="12"/>
  <c r="C5026" i="12" s="1"/>
  <c r="B5027" i="12"/>
  <c r="C5027" i="12" s="1"/>
  <c r="B5028" i="12"/>
  <c r="C5028" i="12" s="1"/>
  <c r="B5029" i="12"/>
  <c r="C5029" i="12" s="1"/>
  <c r="B5030" i="12"/>
  <c r="C5030" i="12" s="1"/>
  <c r="B5031" i="12"/>
  <c r="C5031" i="12" s="1"/>
  <c r="B5032" i="12"/>
  <c r="C5032" i="12" s="1"/>
  <c r="B5033" i="12"/>
  <c r="C5033" i="12" s="1"/>
  <c r="B5034" i="12"/>
  <c r="C5034" i="12" s="1"/>
  <c r="B5035" i="12"/>
  <c r="C5035" i="12" s="1"/>
  <c r="B5036" i="12"/>
  <c r="C5036" i="12" s="1"/>
  <c r="B5037" i="12"/>
  <c r="C5037" i="12" s="1"/>
  <c r="B5038" i="12"/>
  <c r="C5038" i="12" s="1"/>
  <c r="B5039" i="12"/>
  <c r="C5039" i="12" s="1"/>
  <c r="B5040" i="12"/>
  <c r="C5040" i="12" s="1"/>
  <c r="B5041" i="12"/>
  <c r="C5041" i="12" s="1"/>
  <c r="B5042" i="12"/>
  <c r="C5042" i="12" s="1"/>
  <c r="B5043" i="12"/>
  <c r="C5043" i="12" s="1"/>
  <c r="B5044" i="12"/>
  <c r="C5044" i="12" s="1"/>
  <c r="B5045" i="12"/>
  <c r="C5045" i="12" s="1"/>
  <c r="B5046" i="12"/>
  <c r="C5046" i="12" s="1"/>
  <c r="B5047" i="12"/>
  <c r="C5047" i="12" s="1"/>
  <c r="B5048" i="12"/>
  <c r="C5048" i="12" s="1"/>
  <c r="B5049" i="12"/>
  <c r="C5049" i="12" s="1"/>
  <c r="B5050" i="12"/>
  <c r="C5050" i="12" s="1"/>
  <c r="B5051" i="12"/>
  <c r="C5051" i="12" s="1"/>
  <c r="B5052" i="12"/>
  <c r="C5052" i="12" s="1"/>
  <c r="B5053" i="12"/>
  <c r="C5053" i="12" s="1"/>
  <c r="B5054" i="12"/>
  <c r="C5054" i="12" s="1"/>
  <c r="B5055" i="12"/>
  <c r="C5055" i="12" s="1"/>
  <c r="B5056" i="12"/>
  <c r="C5056" i="12" s="1"/>
  <c r="B5057" i="12"/>
  <c r="C5057" i="12" s="1"/>
  <c r="B5058" i="12"/>
  <c r="C5058" i="12" s="1"/>
  <c r="B5059" i="12"/>
  <c r="C5059" i="12" s="1"/>
  <c r="B5060" i="12"/>
  <c r="C5060" i="12" s="1"/>
  <c r="B5061" i="12"/>
  <c r="C5061" i="12" s="1"/>
  <c r="B5062" i="12"/>
  <c r="C5062" i="12" s="1"/>
  <c r="B5063" i="12"/>
  <c r="C5063" i="12" s="1"/>
  <c r="B5064" i="12"/>
  <c r="C5064" i="12" s="1"/>
  <c r="B5065" i="12"/>
  <c r="C5065" i="12" s="1"/>
  <c r="B5066" i="12"/>
  <c r="C5066" i="12" s="1"/>
  <c r="B5067" i="12"/>
  <c r="C5067" i="12" s="1"/>
  <c r="B5068" i="12"/>
  <c r="C5068" i="12" s="1"/>
  <c r="B5069" i="12"/>
  <c r="C5069" i="12" s="1"/>
  <c r="B5070" i="12"/>
  <c r="C5070" i="12" s="1"/>
  <c r="B5071" i="12"/>
  <c r="C5071" i="12" s="1"/>
  <c r="B5072" i="12"/>
  <c r="C5072" i="12" s="1"/>
  <c r="B5073" i="12"/>
  <c r="C5073" i="12" s="1"/>
  <c r="B5074" i="12"/>
  <c r="C5074" i="12" s="1"/>
  <c r="B5075" i="12"/>
  <c r="C5075" i="12" s="1"/>
  <c r="B5076" i="12"/>
  <c r="C5076" i="12" s="1"/>
  <c r="B5077" i="12"/>
  <c r="C5077" i="12" s="1"/>
  <c r="B5078" i="12"/>
  <c r="C5078" i="12" s="1"/>
  <c r="B5079" i="12"/>
  <c r="C5079" i="12" s="1"/>
  <c r="B5080" i="12"/>
  <c r="C5080" i="12" s="1"/>
  <c r="B5081" i="12"/>
  <c r="C5081" i="12" s="1"/>
  <c r="B5082" i="12"/>
  <c r="C5082" i="12" s="1"/>
  <c r="B5083" i="12"/>
  <c r="C5083" i="12" s="1"/>
  <c r="B5084" i="12"/>
  <c r="C5084" i="12" s="1"/>
  <c r="B5085" i="12"/>
  <c r="C5085" i="12" s="1"/>
  <c r="B5086" i="12"/>
  <c r="C5086" i="12" s="1"/>
  <c r="B5087" i="12"/>
  <c r="C5087" i="12" s="1"/>
  <c r="B5088" i="12"/>
  <c r="C5088" i="12" s="1"/>
  <c r="B5089" i="12"/>
  <c r="C5089" i="12" s="1"/>
  <c r="B5090" i="12"/>
  <c r="C5090" i="12" s="1"/>
  <c r="B5091" i="12"/>
  <c r="C5091" i="12" s="1"/>
  <c r="B5092" i="12"/>
  <c r="C5092" i="12" s="1"/>
  <c r="B5093" i="12"/>
  <c r="C5093" i="12" s="1"/>
  <c r="B5094" i="12"/>
  <c r="C5094" i="12" s="1"/>
  <c r="B5095" i="12"/>
  <c r="C5095" i="12" s="1"/>
  <c r="B5096" i="12"/>
  <c r="C5096" i="12" s="1"/>
  <c r="B5097" i="12"/>
  <c r="C5097" i="12" s="1"/>
  <c r="B5098" i="12"/>
  <c r="C5098" i="12" s="1"/>
  <c r="B5099" i="12"/>
  <c r="C5099" i="12" s="1"/>
  <c r="B5100" i="12"/>
  <c r="C5100" i="12" s="1"/>
  <c r="B5101" i="12"/>
  <c r="C5101" i="12" s="1"/>
  <c r="B5102" i="12"/>
  <c r="C5102" i="12" s="1"/>
  <c r="B5103" i="12"/>
  <c r="C5103" i="12" s="1"/>
  <c r="B5104" i="12"/>
  <c r="C5104" i="12" s="1"/>
  <c r="B5105" i="12"/>
  <c r="C5105" i="12" s="1"/>
  <c r="B5106" i="12"/>
  <c r="C5106" i="12" s="1"/>
  <c r="B5107" i="12"/>
  <c r="C5107" i="12" s="1"/>
  <c r="B5108" i="12"/>
  <c r="C5108" i="12" s="1"/>
  <c r="B5109" i="12"/>
  <c r="C5109" i="12" s="1"/>
  <c r="B5110" i="12"/>
  <c r="C5110" i="12" s="1"/>
  <c r="B5111" i="12"/>
  <c r="C5111" i="12" s="1"/>
  <c r="B5112" i="12"/>
  <c r="C5112" i="12" s="1"/>
  <c r="B5113" i="12"/>
  <c r="C5113" i="12" s="1"/>
  <c r="B5114" i="12"/>
  <c r="C5114" i="12" s="1"/>
  <c r="B5115" i="12"/>
  <c r="C5115" i="12" s="1"/>
  <c r="B5116" i="12"/>
  <c r="C5116" i="12" s="1"/>
  <c r="B5117" i="12"/>
  <c r="C5117" i="12" s="1"/>
  <c r="B5118" i="12"/>
  <c r="C5118" i="12" s="1"/>
  <c r="B5119" i="12"/>
  <c r="C5119" i="12" s="1"/>
  <c r="B5120" i="12"/>
  <c r="C5120" i="12" s="1"/>
  <c r="B5121" i="12"/>
  <c r="C5121" i="12" s="1"/>
  <c r="B5122" i="12"/>
  <c r="C5122" i="12" s="1"/>
  <c r="B5123" i="12"/>
  <c r="C5123" i="12" s="1"/>
  <c r="B5124" i="12"/>
  <c r="C5124" i="12" s="1"/>
  <c r="B5125" i="12"/>
  <c r="C5125" i="12" s="1"/>
  <c r="B5126" i="12"/>
  <c r="C5126" i="12" s="1"/>
  <c r="B5127" i="12"/>
  <c r="C5127" i="12" s="1"/>
  <c r="B5128" i="12"/>
  <c r="C5128" i="12" s="1"/>
  <c r="B5129" i="12"/>
  <c r="C5129" i="12" s="1"/>
  <c r="B5130" i="12"/>
  <c r="C5130" i="12" s="1"/>
  <c r="B5131" i="12"/>
  <c r="C5131" i="12" s="1"/>
  <c r="B5132" i="12"/>
  <c r="C5132" i="12" s="1"/>
  <c r="B5133" i="12"/>
  <c r="C5133" i="12" s="1"/>
  <c r="B5134" i="12"/>
  <c r="C5134" i="12" s="1"/>
  <c r="B5135" i="12"/>
  <c r="C5135" i="12" s="1"/>
  <c r="B5136" i="12"/>
  <c r="C5136" i="12" s="1"/>
  <c r="B5137" i="12"/>
  <c r="C5137" i="12" s="1"/>
  <c r="B5138" i="12"/>
  <c r="C5138" i="12" s="1"/>
  <c r="B5139" i="12"/>
  <c r="C5139" i="12" s="1"/>
  <c r="B5140" i="12"/>
  <c r="C5140" i="12" s="1"/>
  <c r="B5141" i="12"/>
  <c r="C5141" i="12" s="1"/>
  <c r="B5142" i="12"/>
  <c r="C5142" i="12" s="1"/>
  <c r="B5143" i="12"/>
  <c r="C5143" i="12" s="1"/>
  <c r="B5144" i="12"/>
  <c r="C5144" i="12" s="1"/>
  <c r="B5145" i="12"/>
  <c r="C5145" i="12" s="1"/>
  <c r="B5146" i="12"/>
  <c r="C5146" i="12" s="1"/>
  <c r="B5147" i="12"/>
  <c r="C5147" i="12" s="1"/>
  <c r="B5148" i="12"/>
  <c r="C5148" i="12" s="1"/>
  <c r="B5149" i="12"/>
  <c r="C5149" i="12" s="1"/>
  <c r="B5150" i="12"/>
  <c r="C5150" i="12" s="1"/>
  <c r="B5151" i="12"/>
  <c r="C5151" i="12" s="1"/>
  <c r="B5152" i="12"/>
  <c r="C5152" i="12" s="1"/>
  <c r="B5153" i="12"/>
  <c r="C5153" i="12" s="1"/>
  <c r="B5154" i="12"/>
  <c r="C5154" i="12" s="1"/>
  <c r="B5155" i="12"/>
  <c r="C5155" i="12" s="1"/>
  <c r="B5156" i="12"/>
  <c r="C5156" i="12" s="1"/>
  <c r="B5157" i="12"/>
  <c r="C5157" i="12" s="1"/>
  <c r="B5158" i="12"/>
  <c r="C5158" i="12" s="1"/>
  <c r="B5159" i="12"/>
  <c r="C5159" i="12" s="1"/>
  <c r="B5160" i="12"/>
  <c r="C5160" i="12" s="1"/>
  <c r="B5161" i="12"/>
  <c r="C5161" i="12" s="1"/>
  <c r="B5162" i="12"/>
  <c r="C5162" i="12" s="1"/>
  <c r="B5163" i="12"/>
  <c r="C5163" i="12" s="1"/>
  <c r="B5164" i="12"/>
  <c r="C5164" i="12" s="1"/>
  <c r="B5165" i="12"/>
  <c r="C5165" i="12" s="1"/>
  <c r="B5166" i="12"/>
  <c r="C5166" i="12" s="1"/>
  <c r="B5167" i="12"/>
  <c r="C5167" i="12" s="1"/>
  <c r="B5168" i="12"/>
  <c r="C5168" i="12" s="1"/>
  <c r="B5169" i="12"/>
  <c r="C5169" i="12" s="1"/>
  <c r="B5170" i="12"/>
  <c r="C5170" i="12" s="1"/>
  <c r="B5171" i="12"/>
  <c r="C5171" i="12" s="1"/>
  <c r="B5172" i="12"/>
  <c r="C5172" i="12" s="1"/>
  <c r="B5173" i="12"/>
  <c r="C5173" i="12" s="1"/>
  <c r="B5174" i="12"/>
  <c r="C5174" i="12" s="1"/>
  <c r="B5175" i="12"/>
  <c r="C5175" i="12" s="1"/>
  <c r="B5176" i="12"/>
  <c r="C5176" i="12" s="1"/>
  <c r="B5177" i="12"/>
  <c r="C5177" i="12" s="1"/>
  <c r="B5178" i="12"/>
  <c r="C5178" i="12" s="1"/>
  <c r="B5179" i="12"/>
  <c r="C5179" i="12" s="1"/>
  <c r="B5180" i="12"/>
  <c r="C5180" i="12" s="1"/>
  <c r="B5181" i="12"/>
  <c r="C5181" i="12" s="1"/>
  <c r="B5182" i="12"/>
  <c r="C5182" i="12" s="1"/>
  <c r="B5183" i="12"/>
  <c r="C5183" i="12" s="1"/>
  <c r="B5184" i="12"/>
  <c r="C5184" i="12" s="1"/>
  <c r="B5185" i="12"/>
  <c r="C5185" i="12" s="1"/>
  <c r="B5186" i="12"/>
  <c r="C5186" i="12" s="1"/>
  <c r="B5187" i="12"/>
  <c r="C5187" i="12" s="1"/>
  <c r="B5188" i="12"/>
  <c r="C5188" i="12" s="1"/>
  <c r="B5189" i="12"/>
  <c r="C5189" i="12" s="1"/>
  <c r="B5190" i="12"/>
  <c r="C5190" i="12" s="1"/>
  <c r="B5191" i="12"/>
  <c r="C5191" i="12" s="1"/>
  <c r="B5192" i="12"/>
  <c r="C5192" i="12" s="1"/>
  <c r="B5193" i="12"/>
  <c r="C5193" i="12" s="1"/>
  <c r="B5194" i="12"/>
  <c r="C5194" i="12" s="1"/>
  <c r="B5195" i="12"/>
  <c r="C5195" i="12" s="1"/>
  <c r="B5196" i="12"/>
  <c r="C5196" i="12" s="1"/>
  <c r="B5197" i="12"/>
  <c r="C5197" i="12" s="1"/>
  <c r="B5198" i="12"/>
  <c r="C5198" i="12" s="1"/>
  <c r="B5199" i="12"/>
  <c r="C5199" i="12" s="1"/>
  <c r="B5200" i="12"/>
  <c r="C5200" i="12" s="1"/>
  <c r="B5201" i="12"/>
  <c r="C5201" i="12" s="1"/>
  <c r="B5202" i="12"/>
  <c r="C5202" i="12" s="1"/>
  <c r="B5203" i="12"/>
  <c r="C5203" i="12" s="1"/>
  <c r="B5204" i="12"/>
  <c r="C5204" i="12" s="1"/>
  <c r="B5205" i="12"/>
  <c r="C5205" i="12" s="1"/>
  <c r="B5206" i="12"/>
  <c r="C5206" i="12" s="1"/>
  <c r="B5207" i="12"/>
  <c r="C5207" i="12" s="1"/>
  <c r="B5208" i="12"/>
  <c r="C5208" i="12" s="1"/>
  <c r="B5209" i="12"/>
  <c r="C5209" i="12" s="1"/>
  <c r="B5210" i="12"/>
  <c r="C5210" i="12" s="1"/>
  <c r="B5211" i="12"/>
  <c r="C5211" i="12" s="1"/>
  <c r="B5212" i="12"/>
  <c r="C5212" i="12" s="1"/>
  <c r="B5213" i="12"/>
  <c r="C5213" i="12" s="1"/>
  <c r="B5214" i="12"/>
  <c r="C5214" i="12" s="1"/>
  <c r="B5215" i="12"/>
  <c r="C5215" i="12" s="1"/>
  <c r="B5216" i="12"/>
  <c r="C5216" i="12" s="1"/>
  <c r="B5217" i="12"/>
  <c r="C5217" i="12" s="1"/>
  <c r="B5218" i="12"/>
  <c r="C5218" i="12" s="1"/>
  <c r="B5219" i="12"/>
  <c r="C5219" i="12" s="1"/>
  <c r="B5220" i="12"/>
  <c r="C5220" i="12" s="1"/>
  <c r="B5221" i="12"/>
  <c r="C5221" i="12" s="1"/>
  <c r="B5222" i="12"/>
  <c r="C5222" i="12" s="1"/>
  <c r="B5223" i="12"/>
  <c r="C5223" i="12" s="1"/>
  <c r="B5224" i="12"/>
  <c r="C5224" i="12" s="1"/>
  <c r="B5225" i="12"/>
  <c r="C5225" i="12" s="1"/>
  <c r="B5226" i="12"/>
  <c r="C5226" i="12" s="1"/>
  <c r="B5227" i="12"/>
  <c r="C5227" i="12" s="1"/>
  <c r="B5228" i="12"/>
  <c r="C5228" i="12" s="1"/>
  <c r="B5229" i="12"/>
  <c r="C5229" i="12" s="1"/>
  <c r="B5230" i="12"/>
  <c r="C5230" i="12" s="1"/>
  <c r="B5231" i="12"/>
  <c r="C5231" i="12" s="1"/>
  <c r="B5232" i="12"/>
  <c r="C5232" i="12" s="1"/>
  <c r="B5233" i="12"/>
  <c r="C5233" i="12" s="1"/>
  <c r="B5234" i="12"/>
  <c r="C5234" i="12" s="1"/>
  <c r="B5235" i="12"/>
  <c r="C5235" i="12" s="1"/>
  <c r="B5236" i="12"/>
  <c r="C5236" i="12" s="1"/>
  <c r="B5237" i="12"/>
  <c r="C5237" i="12" s="1"/>
  <c r="B5238" i="12"/>
  <c r="C5238" i="12" s="1"/>
  <c r="B5239" i="12"/>
  <c r="C5239" i="12" s="1"/>
  <c r="B5240" i="12"/>
  <c r="C5240" i="12" s="1"/>
  <c r="B5241" i="12"/>
  <c r="C5241" i="12" s="1"/>
  <c r="B5242" i="12"/>
  <c r="C5242" i="12" s="1"/>
  <c r="B5243" i="12"/>
  <c r="C5243" i="12" s="1"/>
  <c r="B5244" i="12"/>
  <c r="C5244" i="12" s="1"/>
  <c r="B5245" i="12"/>
  <c r="C5245" i="12" s="1"/>
  <c r="B5246" i="12"/>
  <c r="C5246" i="12" s="1"/>
  <c r="B5247" i="12"/>
  <c r="C5247" i="12" s="1"/>
  <c r="B5248" i="12"/>
  <c r="C5248" i="12" s="1"/>
  <c r="B5249" i="12"/>
  <c r="C5249" i="12" s="1"/>
  <c r="B5250" i="12"/>
  <c r="C5250" i="12" s="1"/>
  <c r="B5251" i="12"/>
  <c r="C5251" i="12" s="1"/>
  <c r="B5252" i="12"/>
  <c r="C5252" i="12" s="1"/>
  <c r="B5253" i="12"/>
  <c r="C5253" i="12" s="1"/>
  <c r="B5254" i="12"/>
  <c r="C5254" i="12" s="1"/>
  <c r="B5255" i="12"/>
  <c r="C5255" i="12" s="1"/>
  <c r="B5256" i="12"/>
  <c r="C5256" i="12" s="1"/>
  <c r="B5257" i="12"/>
  <c r="C5257" i="12" s="1"/>
  <c r="B5258" i="12"/>
  <c r="C5258" i="12" s="1"/>
  <c r="B5259" i="12"/>
  <c r="C5259" i="12" s="1"/>
  <c r="B5260" i="12"/>
  <c r="C5260" i="12" s="1"/>
  <c r="B5261" i="12"/>
  <c r="C5261" i="12" s="1"/>
  <c r="B5262" i="12"/>
  <c r="C5262" i="12" s="1"/>
  <c r="B5263" i="12"/>
  <c r="C5263" i="12" s="1"/>
  <c r="B5264" i="12"/>
  <c r="C5264" i="12" s="1"/>
  <c r="B5265" i="12"/>
  <c r="C5265" i="12" s="1"/>
  <c r="B5266" i="12"/>
  <c r="C5266" i="12" s="1"/>
  <c r="B5267" i="12"/>
  <c r="C5267" i="12" s="1"/>
  <c r="B5268" i="12"/>
  <c r="C5268" i="12" s="1"/>
  <c r="B5269" i="12"/>
  <c r="C5269" i="12" s="1"/>
  <c r="B5270" i="12"/>
  <c r="C5270" i="12" s="1"/>
  <c r="B5271" i="12"/>
  <c r="C5271" i="12" s="1"/>
  <c r="B5272" i="12"/>
  <c r="C5272" i="12" s="1"/>
  <c r="B5273" i="12"/>
  <c r="C5273" i="12" s="1"/>
  <c r="B5274" i="12"/>
  <c r="C5274" i="12" s="1"/>
  <c r="B5275" i="12"/>
  <c r="C5275" i="12" s="1"/>
  <c r="B5276" i="12"/>
  <c r="C5276" i="12" s="1"/>
  <c r="B5277" i="12"/>
  <c r="C5277" i="12" s="1"/>
  <c r="B5278" i="12"/>
  <c r="C5278" i="12" s="1"/>
  <c r="B5279" i="12"/>
  <c r="C5279" i="12" s="1"/>
  <c r="B5280" i="12"/>
  <c r="C5280" i="12" s="1"/>
  <c r="B5281" i="12"/>
  <c r="C5281" i="12" s="1"/>
  <c r="B5282" i="12"/>
  <c r="C5282" i="12" s="1"/>
  <c r="B5283" i="12"/>
  <c r="C5283" i="12" s="1"/>
  <c r="B5284" i="12"/>
  <c r="C5284" i="12" s="1"/>
  <c r="B5285" i="12"/>
  <c r="C5285" i="12" s="1"/>
  <c r="B5286" i="12"/>
  <c r="C5286" i="12" s="1"/>
  <c r="B5287" i="12"/>
  <c r="C5287" i="12" s="1"/>
  <c r="B5288" i="12"/>
  <c r="C5288" i="12" s="1"/>
  <c r="B5289" i="12"/>
  <c r="C5289" i="12" s="1"/>
  <c r="B5290" i="12"/>
  <c r="C5290" i="12" s="1"/>
  <c r="B5291" i="12"/>
  <c r="C5291" i="12" s="1"/>
  <c r="B5292" i="12"/>
  <c r="C5292" i="12" s="1"/>
  <c r="B5293" i="12"/>
  <c r="C5293" i="12" s="1"/>
  <c r="B5294" i="12"/>
  <c r="C5294" i="12" s="1"/>
  <c r="B5295" i="12"/>
  <c r="C5295" i="12" s="1"/>
  <c r="B5296" i="12"/>
  <c r="C5296" i="12" s="1"/>
  <c r="B5297" i="12"/>
  <c r="C5297" i="12" s="1"/>
  <c r="B5298" i="12"/>
  <c r="C5298" i="12" s="1"/>
  <c r="B5299" i="12"/>
  <c r="C5299" i="12" s="1"/>
  <c r="B5300" i="12"/>
  <c r="C5300" i="12" s="1"/>
  <c r="B5301" i="12"/>
  <c r="C5301" i="12" s="1"/>
  <c r="B5302" i="12"/>
  <c r="C5302" i="12" s="1"/>
  <c r="B5303" i="12"/>
  <c r="C5303" i="12" s="1"/>
  <c r="B5304" i="12"/>
  <c r="C5304" i="12" s="1"/>
  <c r="B5305" i="12"/>
  <c r="C5305" i="12" s="1"/>
  <c r="B5306" i="12"/>
  <c r="C5306" i="12" s="1"/>
  <c r="B5307" i="12"/>
  <c r="C5307" i="12" s="1"/>
  <c r="B5308" i="12"/>
  <c r="C5308" i="12" s="1"/>
  <c r="B5309" i="12"/>
  <c r="C5309" i="12" s="1"/>
  <c r="B5310" i="12"/>
  <c r="C5310" i="12" s="1"/>
  <c r="B5311" i="12"/>
  <c r="C5311" i="12" s="1"/>
  <c r="B5312" i="12"/>
  <c r="C5312" i="12" s="1"/>
  <c r="B5313" i="12"/>
  <c r="C5313" i="12" s="1"/>
  <c r="B5314" i="12"/>
  <c r="C5314" i="12" s="1"/>
  <c r="B5315" i="12"/>
  <c r="C5315" i="12" s="1"/>
  <c r="B5316" i="12"/>
  <c r="C5316" i="12" s="1"/>
  <c r="B5317" i="12"/>
  <c r="C5317" i="12" s="1"/>
  <c r="B5318" i="12"/>
  <c r="C5318" i="12" s="1"/>
  <c r="B5319" i="12"/>
  <c r="C5319" i="12" s="1"/>
  <c r="B5320" i="12"/>
  <c r="C5320" i="12" s="1"/>
  <c r="B5321" i="12"/>
  <c r="C5321" i="12" s="1"/>
  <c r="B5322" i="12"/>
  <c r="C5322" i="12" s="1"/>
  <c r="B5323" i="12"/>
  <c r="C5323" i="12" s="1"/>
  <c r="B5324" i="12"/>
  <c r="C5324" i="12" s="1"/>
  <c r="B5325" i="12"/>
  <c r="C5325" i="12" s="1"/>
  <c r="B5326" i="12"/>
  <c r="C5326" i="12" s="1"/>
  <c r="B5327" i="12"/>
  <c r="C5327" i="12" s="1"/>
  <c r="B5328" i="12"/>
  <c r="C5328" i="12" s="1"/>
  <c r="B5329" i="12"/>
  <c r="C5329" i="12" s="1"/>
  <c r="B5330" i="12"/>
  <c r="C5330" i="12" s="1"/>
  <c r="B5331" i="12"/>
  <c r="C5331" i="12" s="1"/>
  <c r="B5332" i="12"/>
  <c r="C5332" i="12" s="1"/>
  <c r="B5333" i="12"/>
  <c r="C5333" i="12" s="1"/>
  <c r="B5334" i="12"/>
  <c r="C5334" i="12" s="1"/>
  <c r="B5335" i="12"/>
  <c r="C5335" i="12" s="1"/>
  <c r="B5336" i="12"/>
  <c r="C5336" i="12" s="1"/>
  <c r="B5337" i="12"/>
  <c r="C5337" i="12" s="1"/>
  <c r="B5338" i="12"/>
  <c r="C5338" i="12" s="1"/>
  <c r="B5339" i="12"/>
  <c r="C5339" i="12" s="1"/>
  <c r="B5340" i="12"/>
  <c r="C5340" i="12" s="1"/>
  <c r="B5341" i="12"/>
  <c r="C5341" i="12" s="1"/>
  <c r="B5342" i="12"/>
  <c r="C5342" i="12" s="1"/>
  <c r="B5343" i="12"/>
  <c r="C5343" i="12" s="1"/>
  <c r="B5344" i="12"/>
  <c r="C5344" i="12" s="1"/>
  <c r="B5345" i="12"/>
  <c r="C5345" i="12" s="1"/>
  <c r="B5346" i="12"/>
  <c r="C5346" i="12" s="1"/>
  <c r="B5347" i="12"/>
  <c r="C5347" i="12" s="1"/>
  <c r="B5348" i="12"/>
  <c r="C5348" i="12" s="1"/>
  <c r="B5349" i="12"/>
  <c r="C5349" i="12" s="1"/>
  <c r="B5350" i="12"/>
  <c r="C5350" i="12" s="1"/>
  <c r="B5351" i="12"/>
  <c r="C5351" i="12" s="1"/>
  <c r="B5352" i="12"/>
  <c r="C5352" i="12" s="1"/>
  <c r="B5353" i="12"/>
  <c r="C5353" i="12" s="1"/>
  <c r="B5354" i="12"/>
  <c r="C5354" i="12" s="1"/>
  <c r="B5355" i="12"/>
  <c r="C5355" i="12" s="1"/>
  <c r="B5356" i="12"/>
  <c r="C5356" i="12" s="1"/>
  <c r="B5357" i="12"/>
  <c r="C5357" i="12" s="1"/>
  <c r="B5358" i="12"/>
  <c r="C5358" i="12" s="1"/>
  <c r="B5359" i="12"/>
  <c r="C5359" i="12" s="1"/>
  <c r="B5360" i="12"/>
  <c r="C5360" i="12" s="1"/>
  <c r="B5361" i="12"/>
  <c r="C5361" i="12" s="1"/>
  <c r="B5362" i="12"/>
  <c r="C5362" i="12" s="1"/>
  <c r="B5363" i="12"/>
  <c r="C5363" i="12" s="1"/>
  <c r="B5364" i="12"/>
  <c r="C5364" i="12" s="1"/>
  <c r="B5365" i="12"/>
  <c r="C5365" i="12" s="1"/>
  <c r="B5366" i="12"/>
  <c r="C5366" i="12" s="1"/>
  <c r="B5367" i="12"/>
  <c r="C5367" i="12" s="1"/>
  <c r="B5368" i="12"/>
  <c r="C5368" i="12" s="1"/>
  <c r="B5369" i="12"/>
  <c r="C5369" i="12" s="1"/>
  <c r="B5370" i="12"/>
  <c r="C5370" i="12" s="1"/>
  <c r="B5371" i="12"/>
  <c r="C5371" i="12" s="1"/>
  <c r="B5372" i="12"/>
  <c r="C5372" i="12" s="1"/>
  <c r="B5373" i="12"/>
  <c r="C5373" i="12" s="1"/>
  <c r="B5374" i="12"/>
  <c r="C5374" i="12" s="1"/>
  <c r="B5375" i="12"/>
  <c r="C5375" i="12" s="1"/>
  <c r="B5376" i="12"/>
  <c r="C5376" i="12" s="1"/>
  <c r="B5377" i="12"/>
  <c r="C5377" i="12" s="1"/>
  <c r="B5378" i="12"/>
  <c r="C5378" i="12" s="1"/>
  <c r="B5379" i="12"/>
  <c r="C5379" i="12" s="1"/>
  <c r="B5380" i="12"/>
  <c r="C5380" i="12" s="1"/>
  <c r="B5381" i="12"/>
  <c r="C5381" i="12" s="1"/>
  <c r="B5382" i="12"/>
  <c r="C5382" i="12" s="1"/>
  <c r="B5383" i="12"/>
  <c r="C5383" i="12" s="1"/>
  <c r="B5384" i="12"/>
  <c r="C5384" i="12" s="1"/>
  <c r="B5385" i="12"/>
  <c r="C5385" i="12" s="1"/>
  <c r="B5386" i="12"/>
  <c r="C5386" i="12" s="1"/>
  <c r="B5387" i="12"/>
  <c r="C5387" i="12" s="1"/>
  <c r="B5388" i="12"/>
  <c r="C5388" i="12" s="1"/>
  <c r="B5389" i="12"/>
  <c r="C5389" i="12" s="1"/>
  <c r="B5390" i="12"/>
  <c r="C5390" i="12" s="1"/>
  <c r="B5391" i="12"/>
  <c r="C5391" i="12" s="1"/>
  <c r="B5392" i="12"/>
  <c r="C5392" i="12" s="1"/>
  <c r="B5393" i="12"/>
  <c r="C5393" i="12" s="1"/>
  <c r="B5394" i="12"/>
  <c r="C5394" i="12" s="1"/>
  <c r="B5395" i="12"/>
  <c r="C5395" i="12" s="1"/>
  <c r="B5396" i="12"/>
  <c r="C5396" i="12" s="1"/>
  <c r="B5397" i="12"/>
  <c r="C5397" i="12" s="1"/>
  <c r="B5398" i="12"/>
  <c r="C5398" i="12" s="1"/>
  <c r="B5399" i="12"/>
  <c r="C5399" i="12" s="1"/>
  <c r="B5400" i="12"/>
  <c r="C5400" i="12" s="1"/>
  <c r="B5401" i="12"/>
  <c r="C5401" i="12" s="1"/>
  <c r="B5402" i="12"/>
  <c r="C5402" i="12" s="1"/>
  <c r="B5403" i="12"/>
  <c r="C5403" i="12" s="1"/>
  <c r="B5404" i="12"/>
  <c r="C5404" i="12" s="1"/>
  <c r="B5405" i="12"/>
  <c r="C5405" i="12" s="1"/>
  <c r="B5406" i="12"/>
  <c r="C5406" i="12" s="1"/>
  <c r="B5407" i="12"/>
  <c r="C5407" i="12" s="1"/>
  <c r="B5408" i="12"/>
  <c r="C5408" i="12" s="1"/>
  <c r="B5409" i="12"/>
  <c r="C5409" i="12" s="1"/>
  <c r="B5410" i="12"/>
  <c r="C5410" i="12" s="1"/>
  <c r="B5411" i="12"/>
  <c r="C5411" i="12" s="1"/>
  <c r="B5412" i="12"/>
  <c r="C5412" i="12" s="1"/>
  <c r="B5413" i="12"/>
  <c r="C5413" i="12" s="1"/>
  <c r="B5414" i="12"/>
  <c r="C5414" i="12" s="1"/>
  <c r="B5415" i="12"/>
  <c r="C5415" i="12" s="1"/>
  <c r="B5416" i="12"/>
  <c r="C5416" i="12" s="1"/>
  <c r="B5417" i="12"/>
  <c r="C5417" i="12" s="1"/>
  <c r="B5418" i="12"/>
  <c r="C5418" i="12" s="1"/>
  <c r="B5419" i="12"/>
  <c r="C5419" i="12" s="1"/>
  <c r="B5420" i="12"/>
  <c r="C5420" i="12" s="1"/>
  <c r="B5421" i="12"/>
  <c r="C5421" i="12" s="1"/>
  <c r="B5422" i="12"/>
  <c r="C5422" i="12" s="1"/>
  <c r="B5423" i="12"/>
  <c r="C5423" i="12" s="1"/>
  <c r="B5424" i="12"/>
  <c r="C5424" i="12" s="1"/>
  <c r="B5425" i="12"/>
  <c r="C5425" i="12" s="1"/>
  <c r="B5426" i="12"/>
  <c r="C5426" i="12" s="1"/>
  <c r="B5427" i="12"/>
  <c r="C5427" i="12" s="1"/>
  <c r="B5428" i="12"/>
  <c r="C5428" i="12" s="1"/>
  <c r="B5429" i="12"/>
  <c r="C5429" i="12" s="1"/>
  <c r="B5430" i="12"/>
  <c r="C5430" i="12" s="1"/>
  <c r="B5431" i="12"/>
  <c r="C5431" i="12" s="1"/>
  <c r="B5432" i="12"/>
  <c r="C5432" i="12" s="1"/>
  <c r="B5433" i="12"/>
  <c r="C5433" i="12" s="1"/>
  <c r="B5434" i="12"/>
  <c r="C5434" i="12" s="1"/>
  <c r="B5435" i="12"/>
  <c r="C5435" i="12" s="1"/>
  <c r="B5436" i="12"/>
  <c r="C5436" i="12" s="1"/>
  <c r="B5437" i="12"/>
  <c r="C5437" i="12" s="1"/>
  <c r="B5438" i="12"/>
  <c r="C5438" i="12" s="1"/>
  <c r="B5439" i="12"/>
  <c r="C5439" i="12" s="1"/>
  <c r="B5440" i="12"/>
  <c r="C5440" i="12" s="1"/>
  <c r="B5441" i="12"/>
  <c r="C5441" i="12" s="1"/>
  <c r="B5442" i="12"/>
  <c r="C5442" i="12" s="1"/>
  <c r="B5443" i="12"/>
  <c r="C5443" i="12" s="1"/>
  <c r="B5444" i="12"/>
  <c r="C5444" i="12" s="1"/>
  <c r="B5445" i="12"/>
  <c r="C5445" i="12" s="1"/>
  <c r="B5446" i="12"/>
  <c r="C5446" i="12" s="1"/>
  <c r="B5447" i="12"/>
  <c r="C5447" i="12" s="1"/>
  <c r="B5448" i="12"/>
  <c r="C5448" i="12" s="1"/>
  <c r="B5449" i="12"/>
  <c r="C5449" i="12" s="1"/>
  <c r="B5450" i="12"/>
  <c r="C5450" i="12" s="1"/>
  <c r="B5451" i="12"/>
  <c r="C5451" i="12" s="1"/>
  <c r="B5452" i="12"/>
  <c r="C5452" i="12" s="1"/>
  <c r="B5453" i="12"/>
  <c r="C5453" i="12" s="1"/>
  <c r="B5454" i="12"/>
  <c r="C5454" i="12" s="1"/>
  <c r="B5455" i="12"/>
  <c r="C5455" i="12" s="1"/>
  <c r="B5456" i="12"/>
  <c r="C5456" i="12" s="1"/>
  <c r="B5457" i="12"/>
  <c r="C5457" i="12" s="1"/>
  <c r="B5458" i="12"/>
  <c r="C5458" i="12" s="1"/>
  <c r="B5459" i="12"/>
  <c r="C5459" i="12" s="1"/>
  <c r="B5460" i="12"/>
  <c r="C5460" i="12" s="1"/>
  <c r="B5461" i="12"/>
  <c r="C5461" i="12" s="1"/>
  <c r="B5462" i="12"/>
  <c r="C5462" i="12" s="1"/>
  <c r="B5463" i="12"/>
  <c r="C5463" i="12" s="1"/>
  <c r="B5464" i="12"/>
  <c r="C5464" i="12" s="1"/>
  <c r="B5465" i="12"/>
  <c r="C5465" i="12" s="1"/>
  <c r="B5466" i="12"/>
  <c r="C5466" i="12" s="1"/>
  <c r="B5467" i="12"/>
  <c r="C5467" i="12" s="1"/>
  <c r="B5468" i="12"/>
  <c r="C5468" i="12" s="1"/>
  <c r="B5469" i="12"/>
  <c r="C5469" i="12" s="1"/>
  <c r="B5470" i="12"/>
  <c r="C5470" i="12" s="1"/>
  <c r="B5471" i="12"/>
  <c r="C5471" i="12" s="1"/>
  <c r="B5472" i="12"/>
  <c r="C5472" i="12" s="1"/>
  <c r="B5473" i="12"/>
  <c r="C5473" i="12" s="1"/>
  <c r="B5474" i="12"/>
  <c r="C5474" i="12" s="1"/>
  <c r="B5475" i="12"/>
  <c r="C5475" i="12" s="1"/>
  <c r="B5476" i="12"/>
  <c r="C5476" i="12" s="1"/>
  <c r="B5477" i="12"/>
  <c r="C5477" i="12" s="1"/>
  <c r="B5478" i="12"/>
  <c r="C5478" i="12" s="1"/>
  <c r="B5479" i="12"/>
  <c r="C5479" i="12" s="1"/>
  <c r="B5480" i="12"/>
  <c r="C5480" i="12" s="1"/>
  <c r="B5481" i="12"/>
  <c r="C5481" i="12" s="1"/>
  <c r="B5482" i="12"/>
  <c r="C5482" i="12" s="1"/>
  <c r="B5483" i="12"/>
  <c r="C5483" i="12" s="1"/>
  <c r="B5484" i="12"/>
  <c r="C5484" i="12" s="1"/>
  <c r="B5485" i="12"/>
  <c r="C5485" i="12" s="1"/>
  <c r="B5486" i="12"/>
  <c r="C5486" i="12" s="1"/>
  <c r="B5487" i="12"/>
  <c r="C5487" i="12" s="1"/>
  <c r="B5488" i="12"/>
  <c r="C5488" i="12" s="1"/>
  <c r="B5489" i="12"/>
  <c r="C5489" i="12" s="1"/>
  <c r="B5490" i="12"/>
  <c r="C5490" i="12" s="1"/>
  <c r="B5491" i="12"/>
  <c r="C5491" i="12" s="1"/>
  <c r="B5492" i="12"/>
  <c r="C5492" i="12" s="1"/>
  <c r="B5493" i="12"/>
  <c r="C5493" i="12" s="1"/>
  <c r="B5494" i="12"/>
  <c r="C5494" i="12" s="1"/>
  <c r="B5495" i="12"/>
  <c r="C5495" i="12" s="1"/>
  <c r="B5496" i="12"/>
  <c r="C5496" i="12" s="1"/>
  <c r="B5497" i="12"/>
  <c r="C5497" i="12" s="1"/>
  <c r="B5498" i="12"/>
  <c r="C5498" i="12" s="1"/>
  <c r="B5499" i="12"/>
  <c r="C5499" i="12" s="1"/>
  <c r="B5500" i="12"/>
  <c r="C5500" i="12" s="1"/>
  <c r="B5501" i="12"/>
  <c r="C5501" i="12" s="1"/>
  <c r="B5502" i="12"/>
  <c r="C5502" i="12" s="1"/>
  <c r="B5503" i="12"/>
  <c r="C5503" i="12" s="1"/>
  <c r="B5504" i="12"/>
  <c r="C5504" i="12" s="1"/>
  <c r="B5505" i="12"/>
  <c r="C5505" i="12" s="1"/>
  <c r="B5506" i="12"/>
  <c r="C5506" i="12" s="1"/>
  <c r="B5507" i="12"/>
  <c r="C5507" i="12" s="1"/>
  <c r="B5508" i="12"/>
  <c r="C5508" i="12" s="1"/>
  <c r="B5509" i="12"/>
  <c r="C5509" i="12" s="1"/>
  <c r="B5510" i="12"/>
  <c r="C5510" i="12" s="1"/>
  <c r="B5511" i="12"/>
  <c r="C5511" i="12" s="1"/>
  <c r="B5512" i="12"/>
  <c r="C5512" i="12" s="1"/>
  <c r="B5513" i="12"/>
  <c r="C5513" i="12" s="1"/>
  <c r="B5514" i="12"/>
  <c r="C5514" i="12" s="1"/>
  <c r="B5515" i="12"/>
  <c r="C5515" i="12" s="1"/>
  <c r="B5516" i="12"/>
  <c r="C5516" i="12" s="1"/>
  <c r="B5517" i="12"/>
  <c r="C5517" i="12" s="1"/>
  <c r="B5518" i="12"/>
  <c r="C5518" i="12" s="1"/>
  <c r="B5519" i="12"/>
  <c r="C5519" i="12" s="1"/>
  <c r="B5520" i="12"/>
  <c r="C5520" i="12" s="1"/>
  <c r="B5521" i="12"/>
  <c r="C5521" i="12" s="1"/>
  <c r="B5522" i="12"/>
  <c r="C5522" i="12" s="1"/>
  <c r="B5523" i="12"/>
  <c r="C5523" i="12" s="1"/>
  <c r="B5524" i="12"/>
  <c r="C5524" i="12" s="1"/>
  <c r="B5525" i="12"/>
  <c r="C5525" i="12" s="1"/>
  <c r="B5526" i="12"/>
  <c r="C5526" i="12" s="1"/>
  <c r="B5527" i="12"/>
  <c r="C5527" i="12" s="1"/>
  <c r="B5528" i="12"/>
  <c r="C5528" i="12" s="1"/>
  <c r="B5529" i="12"/>
  <c r="C5529" i="12" s="1"/>
  <c r="B5530" i="12"/>
  <c r="C5530" i="12" s="1"/>
  <c r="B5531" i="12"/>
  <c r="C5531" i="12" s="1"/>
  <c r="B5532" i="12"/>
  <c r="C5532" i="12" s="1"/>
  <c r="B5533" i="12"/>
  <c r="C5533" i="12" s="1"/>
  <c r="B5534" i="12"/>
  <c r="C5534" i="12" s="1"/>
  <c r="B5535" i="12"/>
  <c r="C5535" i="12" s="1"/>
  <c r="B5536" i="12"/>
  <c r="C5536" i="12" s="1"/>
  <c r="B5537" i="12"/>
  <c r="C5537" i="12" s="1"/>
  <c r="B5538" i="12"/>
  <c r="C5538" i="12" s="1"/>
  <c r="B5539" i="12"/>
  <c r="C5539" i="12" s="1"/>
  <c r="B5540" i="12"/>
  <c r="C5540" i="12" s="1"/>
  <c r="B5541" i="12"/>
  <c r="C5541" i="12" s="1"/>
  <c r="B5542" i="12"/>
  <c r="C5542" i="12" s="1"/>
  <c r="B5543" i="12"/>
  <c r="C5543" i="12" s="1"/>
  <c r="B5544" i="12"/>
  <c r="C5544" i="12" s="1"/>
  <c r="B5545" i="12"/>
  <c r="C5545" i="12" s="1"/>
  <c r="B5546" i="12"/>
  <c r="C5546" i="12" s="1"/>
  <c r="B5547" i="12"/>
  <c r="C5547" i="12" s="1"/>
  <c r="B5548" i="12"/>
  <c r="C5548" i="12" s="1"/>
  <c r="B5549" i="12"/>
  <c r="C5549" i="12" s="1"/>
  <c r="B5550" i="12"/>
  <c r="C5550" i="12" s="1"/>
  <c r="B5551" i="12"/>
  <c r="C5551" i="12" s="1"/>
  <c r="B5552" i="12"/>
  <c r="C5552" i="12" s="1"/>
  <c r="B5553" i="12"/>
  <c r="C5553" i="12" s="1"/>
  <c r="B5554" i="12"/>
  <c r="C5554" i="12" s="1"/>
  <c r="B5555" i="12"/>
  <c r="C5555" i="12" s="1"/>
  <c r="B5556" i="12"/>
  <c r="C5556" i="12" s="1"/>
  <c r="B5557" i="12"/>
  <c r="C5557" i="12" s="1"/>
  <c r="B5558" i="12"/>
  <c r="C5558" i="12" s="1"/>
  <c r="B5559" i="12"/>
  <c r="C5559" i="12" s="1"/>
  <c r="B5560" i="12"/>
  <c r="C5560" i="12" s="1"/>
  <c r="B5561" i="12"/>
  <c r="C5561" i="12" s="1"/>
  <c r="B5562" i="12"/>
  <c r="C5562" i="12" s="1"/>
  <c r="B5563" i="12"/>
  <c r="C5563" i="12" s="1"/>
  <c r="B5564" i="12"/>
  <c r="C5564" i="12" s="1"/>
  <c r="B5565" i="12"/>
  <c r="C5565" i="12" s="1"/>
  <c r="B5566" i="12"/>
  <c r="C5566" i="12" s="1"/>
  <c r="B5567" i="12"/>
  <c r="C5567" i="12" s="1"/>
  <c r="B5568" i="12"/>
  <c r="C5568" i="12" s="1"/>
  <c r="B5569" i="12"/>
  <c r="C5569" i="12" s="1"/>
  <c r="B5570" i="12"/>
  <c r="C5570" i="12" s="1"/>
  <c r="B5571" i="12"/>
  <c r="C5571" i="12" s="1"/>
  <c r="B5572" i="12"/>
  <c r="C5572" i="12" s="1"/>
  <c r="B5573" i="12"/>
  <c r="C5573" i="12" s="1"/>
  <c r="B5574" i="12"/>
  <c r="C5574" i="12" s="1"/>
  <c r="B5575" i="12"/>
  <c r="C5575" i="12" s="1"/>
  <c r="B5576" i="12"/>
  <c r="C5576" i="12" s="1"/>
  <c r="B5577" i="12"/>
  <c r="C5577" i="12" s="1"/>
  <c r="B5578" i="12"/>
  <c r="C5578" i="12" s="1"/>
  <c r="B5579" i="12"/>
  <c r="C5579" i="12" s="1"/>
  <c r="B5580" i="12"/>
  <c r="C5580" i="12" s="1"/>
  <c r="B5581" i="12"/>
  <c r="C5581" i="12" s="1"/>
  <c r="B5582" i="12"/>
  <c r="C5582" i="12" s="1"/>
  <c r="B5583" i="12"/>
  <c r="C5583" i="12" s="1"/>
  <c r="B5584" i="12"/>
  <c r="C5584" i="12" s="1"/>
  <c r="B5585" i="12"/>
  <c r="C5585" i="12" s="1"/>
  <c r="B5586" i="12"/>
  <c r="C5586" i="12" s="1"/>
  <c r="B5587" i="12"/>
  <c r="C5587" i="12" s="1"/>
  <c r="B5588" i="12"/>
  <c r="C5588" i="12" s="1"/>
  <c r="B5589" i="12"/>
  <c r="C5589" i="12" s="1"/>
  <c r="B5590" i="12"/>
  <c r="C5590" i="12" s="1"/>
  <c r="B5591" i="12"/>
  <c r="C5591" i="12" s="1"/>
  <c r="B5592" i="12"/>
  <c r="C5592" i="12" s="1"/>
  <c r="B5593" i="12"/>
  <c r="C5593" i="12" s="1"/>
  <c r="B5594" i="12"/>
  <c r="C5594" i="12" s="1"/>
  <c r="B5595" i="12"/>
  <c r="C5595" i="12" s="1"/>
  <c r="B5596" i="12"/>
  <c r="C5596" i="12" s="1"/>
  <c r="B5597" i="12"/>
  <c r="C5597" i="12" s="1"/>
  <c r="B5598" i="12"/>
  <c r="C5598" i="12" s="1"/>
  <c r="B5599" i="12"/>
  <c r="C5599" i="12" s="1"/>
  <c r="B5600" i="12"/>
  <c r="C5600" i="12" s="1"/>
  <c r="B5601" i="12"/>
  <c r="C5601" i="12" s="1"/>
  <c r="B5602" i="12"/>
  <c r="C5602" i="12" s="1"/>
  <c r="B5603" i="12"/>
  <c r="C5603" i="12" s="1"/>
  <c r="B5604" i="12"/>
  <c r="C5604" i="12" s="1"/>
  <c r="B5605" i="12"/>
  <c r="C5605" i="12" s="1"/>
  <c r="B5606" i="12"/>
  <c r="C5606" i="12" s="1"/>
  <c r="B5607" i="12"/>
  <c r="C5607" i="12" s="1"/>
  <c r="B5608" i="12"/>
  <c r="C5608" i="12" s="1"/>
  <c r="B5609" i="12"/>
  <c r="C5609" i="12" s="1"/>
  <c r="B5610" i="12"/>
  <c r="C5610" i="12" s="1"/>
  <c r="B5611" i="12"/>
  <c r="C5611" i="12" s="1"/>
  <c r="B5612" i="12"/>
  <c r="C5612" i="12" s="1"/>
  <c r="B5613" i="12"/>
  <c r="C5613" i="12" s="1"/>
  <c r="B5614" i="12"/>
  <c r="C5614" i="12" s="1"/>
  <c r="B5615" i="12"/>
  <c r="C5615" i="12" s="1"/>
  <c r="B5616" i="12"/>
  <c r="C5616" i="12" s="1"/>
  <c r="B5617" i="12"/>
  <c r="C5617" i="12" s="1"/>
  <c r="B5618" i="12"/>
  <c r="C5618" i="12" s="1"/>
  <c r="B5619" i="12"/>
  <c r="C5619" i="12" s="1"/>
  <c r="B5620" i="12"/>
  <c r="C5620" i="12" s="1"/>
  <c r="B5621" i="12"/>
  <c r="C5621" i="12" s="1"/>
  <c r="B5622" i="12"/>
  <c r="C5622" i="12" s="1"/>
  <c r="B5623" i="12"/>
  <c r="C5623" i="12" s="1"/>
  <c r="B5624" i="12"/>
  <c r="C5624" i="12" s="1"/>
  <c r="B5625" i="12"/>
  <c r="C5625" i="12" s="1"/>
  <c r="B5626" i="12"/>
  <c r="C5626" i="12" s="1"/>
  <c r="B5627" i="12"/>
  <c r="C5627" i="12" s="1"/>
  <c r="B5628" i="12"/>
  <c r="C5628" i="12" s="1"/>
  <c r="B5629" i="12"/>
  <c r="C5629" i="12" s="1"/>
  <c r="B5630" i="12"/>
  <c r="C5630" i="12" s="1"/>
  <c r="B5631" i="12"/>
  <c r="C5631" i="12" s="1"/>
  <c r="B5632" i="12"/>
  <c r="C5632" i="12" s="1"/>
  <c r="B5633" i="12"/>
  <c r="C5633" i="12" s="1"/>
  <c r="B5634" i="12"/>
  <c r="C5634" i="12" s="1"/>
  <c r="B5635" i="12"/>
  <c r="C5635" i="12" s="1"/>
  <c r="B5636" i="12"/>
  <c r="C5636" i="12" s="1"/>
  <c r="B5637" i="12"/>
  <c r="C5637" i="12" s="1"/>
  <c r="B5638" i="12"/>
  <c r="C5638" i="12" s="1"/>
  <c r="B5639" i="12"/>
  <c r="C5639" i="12" s="1"/>
  <c r="B5640" i="12"/>
  <c r="C5640" i="12" s="1"/>
  <c r="B5641" i="12"/>
  <c r="C5641" i="12" s="1"/>
  <c r="B5642" i="12"/>
  <c r="C5642" i="12" s="1"/>
  <c r="B5643" i="12"/>
  <c r="C5643" i="12" s="1"/>
  <c r="B5644" i="12"/>
  <c r="C5644" i="12" s="1"/>
  <c r="B5645" i="12"/>
  <c r="C5645" i="12" s="1"/>
  <c r="B5646" i="12"/>
  <c r="C5646" i="12" s="1"/>
  <c r="B5647" i="12"/>
  <c r="C5647" i="12" s="1"/>
  <c r="B5648" i="12"/>
  <c r="C5648" i="12" s="1"/>
  <c r="B5649" i="12"/>
  <c r="C5649" i="12" s="1"/>
  <c r="B5650" i="12"/>
  <c r="C5650" i="12" s="1"/>
  <c r="B5651" i="12"/>
  <c r="C5651" i="12" s="1"/>
  <c r="B5652" i="12"/>
  <c r="C5652" i="12" s="1"/>
  <c r="B5653" i="12"/>
  <c r="C5653" i="12" s="1"/>
  <c r="B5654" i="12"/>
  <c r="C5654" i="12" s="1"/>
  <c r="B5655" i="12"/>
  <c r="C5655" i="12" s="1"/>
  <c r="B5656" i="12"/>
  <c r="C5656" i="12" s="1"/>
  <c r="B5657" i="12"/>
  <c r="C5657" i="12" s="1"/>
  <c r="B5658" i="12"/>
  <c r="C5658" i="12" s="1"/>
  <c r="B5659" i="12"/>
  <c r="C5659" i="12" s="1"/>
  <c r="B5660" i="12"/>
  <c r="C5660" i="12" s="1"/>
  <c r="B5661" i="12"/>
  <c r="C5661" i="12" s="1"/>
  <c r="B5662" i="12"/>
  <c r="C5662" i="12" s="1"/>
  <c r="B5663" i="12"/>
  <c r="C5663" i="12" s="1"/>
  <c r="B5664" i="12"/>
  <c r="C5664" i="12" s="1"/>
  <c r="B5665" i="12"/>
  <c r="C5665" i="12" s="1"/>
  <c r="B5666" i="12"/>
  <c r="C5666" i="12" s="1"/>
  <c r="B5667" i="12"/>
  <c r="C5667" i="12" s="1"/>
  <c r="B5668" i="12"/>
  <c r="C5668" i="12" s="1"/>
  <c r="B5669" i="12"/>
  <c r="C5669" i="12" s="1"/>
  <c r="B5670" i="12"/>
  <c r="C5670" i="12" s="1"/>
  <c r="B5671" i="12"/>
  <c r="C5671" i="12" s="1"/>
  <c r="B5672" i="12"/>
  <c r="C5672" i="12" s="1"/>
  <c r="B5673" i="12"/>
  <c r="C5673" i="12" s="1"/>
  <c r="B5674" i="12"/>
  <c r="C5674" i="12" s="1"/>
  <c r="B5675" i="12"/>
  <c r="C5675" i="12" s="1"/>
  <c r="B5676" i="12"/>
  <c r="C5676" i="12" s="1"/>
  <c r="B5677" i="12"/>
  <c r="C5677" i="12" s="1"/>
  <c r="B5678" i="12"/>
  <c r="C5678" i="12" s="1"/>
  <c r="B5679" i="12"/>
  <c r="C5679" i="12" s="1"/>
  <c r="B5680" i="12"/>
  <c r="C5680" i="12" s="1"/>
  <c r="B5681" i="12"/>
  <c r="C5681" i="12" s="1"/>
  <c r="B5682" i="12"/>
  <c r="C5682" i="12" s="1"/>
  <c r="B5683" i="12"/>
  <c r="C5683" i="12" s="1"/>
  <c r="B5684" i="12"/>
  <c r="C5684" i="12" s="1"/>
  <c r="B5685" i="12"/>
  <c r="C5685" i="12" s="1"/>
  <c r="B5686" i="12"/>
  <c r="C5686" i="12" s="1"/>
  <c r="B5687" i="12"/>
  <c r="C5687" i="12" s="1"/>
  <c r="B5688" i="12"/>
  <c r="C5688" i="12" s="1"/>
  <c r="B5689" i="12"/>
  <c r="C5689" i="12" s="1"/>
  <c r="B5690" i="12"/>
  <c r="C5690" i="12" s="1"/>
  <c r="B5691" i="12"/>
  <c r="C5691" i="12" s="1"/>
  <c r="B5692" i="12"/>
  <c r="C5692" i="12" s="1"/>
  <c r="B5693" i="12"/>
  <c r="C5693" i="12" s="1"/>
  <c r="B5694" i="12"/>
  <c r="C5694" i="12" s="1"/>
  <c r="B5695" i="12"/>
  <c r="C5695" i="12" s="1"/>
  <c r="B5696" i="12"/>
  <c r="C5696" i="12" s="1"/>
  <c r="B5697" i="12"/>
  <c r="C5697" i="12" s="1"/>
  <c r="B5698" i="12"/>
  <c r="C5698" i="12" s="1"/>
  <c r="B5699" i="12"/>
  <c r="C5699" i="12" s="1"/>
  <c r="B5700" i="12"/>
  <c r="C5700" i="12" s="1"/>
  <c r="B5701" i="12"/>
  <c r="C5701" i="12" s="1"/>
  <c r="B5702" i="12"/>
  <c r="C5702" i="12" s="1"/>
  <c r="B5703" i="12"/>
  <c r="C5703" i="12" s="1"/>
  <c r="B5704" i="12"/>
  <c r="C5704" i="12" s="1"/>
  <c r="B5705" i="12"/>
  <c r="C5705" i="12" s="1"/>
  <c r="B5706" i="12"/>
  <c r="C5706" i="12" s="1"/>
  <c r="B5707" i="12"/>
  <c r="C5707" i="12" s="1"/>
  <c r="B5708" i="12"/>
  <c r="C5708" i="12" s="1"/>
  <c r="B5709" i="12"/>
  <c r="C5709" i="12" s="1"/>
  <c r="B5710" i="12"/>
  <c r="C5710" i="12" s="1"/>
  <c r="B5711" i="12"/>
  <c r="C5711" i="12" s="1"/>
  <c r="B5712" i="12"/>
  <c r="C5712" i="12" s="1"/>
  <c r="B5713" i="12"/>
  <c r="C5713" i="12" s="1"/>
  <c r="B5714" i="12"/>
  <c r="C5714" i="12" s="1"/>
  <c r="B5715" i="12"/>
  <c r="C5715" i="12" s="1"/>
  <c r="B5716" i="12"/>
  <c r="C5716" i="12" s="1"/>
  <c r="B5717" i="12"/>
  <c r="C5717" i="12" s="1"/>
  <c r="B5718" i="12"/>
  <c r="C5718" i="12" s="1"/>
  <c r="B5719" i="12"/>
  <c r="C5719" i="12" s="1"/>
  <c r="B5720" i="12"/>
  <c r="C5720" i="12" s="1"/>
  <c r="B5721" i="12"/>
  <c r="C5721" i="12" s="1"/>
  <c r="B5722" i="12"/>
  <c r="C5722" i="12" s="1"/>
  <c r="B5723" i="12"/>
  <c r="C5723" i="12" s="1"/>
  <c r="B5724" i="12"/>
  <c r="C5724" i="12" s="1"/>
  <c r="B5725" i="12"/>
  <c r="C5725" i="12" s="1"/>
  <c r="B5726" i="12"/>
  <c r="C5726" i="12" s="1"/>
  <c r="B5727" i="12"/>
  <c r="C5727" i="12" s="1"/>
  <c r="B5728" i="12"/>
  <c r="C5728" i="12" s="1"/>
  <c r="B5729" i="12"/>
  <c r="C5729" i="12" s="1"/>
  <c r="B5730" i="12"/>
  <c r="C5730" i="12" s="1"/>
  <c r="B5731" i="12"/>
  <c r="C5731" i="12" s="1"/>
  <c r="B5732" i="12"/>
  <c r="C5732" i="12" s="1"/>
  <c r="B5733" i="12"/>
  <c r="C5733" i="12" s="1"/>
  <c r="B5734" i="12"/>
  <c r="C5734" i="12" s="1"/>
  <c r="B5735" i="12"/>
  <c r="C5735" i="12" s="1"/>
  <c r="B5736" i="12"/>
  <c r="C5736" i="12" s="1"/>
  <c r="B5737" i="12"/>
  <c r="C5737" i="12" s="1"/>
  <c r="B5738" i="12"/>
  <c r="C5738" i="12" s="1"/>
  <c r="B5739" i="12"/>
  <c r="C5739" i="12" s="1"/>
  <c r="B5740" i="12"/>
  <c r="C5740" i="12" s="1"/>
  <c r="B5741" i="12"/>
  <c r="C5741" i="12" s="1"/>
  <c r="B5742" i="12"/>
  <c r="C5742" i="12" s="1"/>
  <c r="B5743" i="12"/>
  <c r="C5743" i="12" s="1"/>
  <c r="B5744" i="12"/>
  <c r="C5744" i="12" s="1"/>
  <c r="B5745" i="12"/>
  <c r="C5745" i="12" s="1"/>
  <c r="B5746" i="12"/>
  <c r="C5746" i="12" s="1"/>
  <c r="B5747" i="12"/>
  <c r="C5747" i="12" s="1"/>
  <c r="B5748" i="12"/>
  <c r="C5748" i="12" s="1"/>
  <c r="B5749" i="12"/>
  <c r="C5749" i="12" s="1"/>
  <c r="B5750" i="12"/>
  <c r="C5750" i="12" s="1"/>
  <c r="B5751" i="12"/>
  <c r="C5751" i="12" s="1"/>
  <c r="B5752" i="12"/>
  <c r="C5752" i="12" s="1"/>
  <c r="B5753" i="12"/>
  <c r="C5753" i="12" s="1"/>
  <c r="B5754" i="12"/>
  <c r="C5754" i="12" s="1"/>
  <c r="B5755" i="12"/>
  <c r="C5755" i="12" s="1"/>
  <c r="B5756" i="12"/>
  <c r="C5756" i="12" s="1"/>
  <c r="B5757" i="12"/>
  <c r="C5757" i="12" s="1"/>
  <c r="B5758" i="12"/>
  <c r="C5758" i="12" s="1"/>
  <c r="B5759" i="12"/>
  <c r="C5759" i="12" s="1"/>
  <c r="B5760" i="12"/>
  <c r="C5760" i="12" s="1"/>
  <c r="B5761" i="12"/>
  <c r="C5761" i="12" s="1"/>
  <c r="B5762" i="12"/>
  <c r="C5762" i="12" s="1"/>
  <c r="B5763" i="12"/>
  <c r="C5763" i="12" s="1"/>
  <c r="B5764" i="12"/>
  <c r="C5764" i="12" s="1"/>
  <c r="B5765" i="12"/>
  <c r="C5765" i="12" s="1"/>
  <c r="B5766" i="12"/>
  <c r="C5766" i="12" s="1"/>
  <c r="B5767" i="12"/>
  <c r="C5767" i="12" s="1"/>
  <c r="B5768" i="12"/>
  <c r="C5768" i="12" s="1"/>
  <c r="B5769" i="12"/>
  <c r="C5769" i="12" s="1"/>
  <c r="B5770" i="12"/>
  <c r="C5770" i="12" s="1"/>
  <c r="B5771" i="12"/>
  <c r="C5771" i="12" s="1"/>
  <c r="B5772" i="12"/>
  <c r="C5772" i="12" s="1"/>
  <c r="B5773" i="12"/>
  <c r="C5773" i="12" s="1"/>
  <c r="B5774" i="12"/>
  <c r="C5774" i="12" s="1"/>
  <c r="B5775" i="12"/>
  <c r="C5775" i="12" s="1"/>
  <c r="B5776" i="12"/>
  <c r="C5776" i="12" s="1"/>
  <c r="B5777" i="12"/>
  <c r="C5777" i="12" s="1"/>
  <c r="B5778" i="12"/>
  <c r="C5778" i="12" s="1"/>
  <c r="B5779" i="12"/>
  <c r="C5779" i="12" s="1"/>
  <c r="B5780" i="12"/>
  <c r="C5780" i="12" s="1"/>
  <c r="B5781" i="12"/>
  <c r="C5781" i="12" s="1"/>
  <c r="B5782" i="12"/>
  <c r="C5782" i="12" s="1"/>
  <c r="B5783" i="12"/>
  <c r="C5783" i="12" s="1"/>
  <c r="B5784" i="12"/>
  <c r="C5784" i="12" s="1"/>
  <c r="B5785" i="12"/>
  <c r="C5785" i="12" s="1"/>
  <c r="B5786" i="12"/>
  <c r="C5786" i="12" s="1"/>
  <c r="B5787" i="12"/>
  <c r="C5787" i="12" s="1"/>
  <c r="B5788" i="12"/>
  <c r="C5788" i="12" s="1"/>
  <c r="B5789" i="12"/>
  <c r="C5789" i="12" s="1"/>
  <c r="B5790" i="12"/>
  <c r="C5790" i="12" s="1"/>
  <c r="B5791" i="12"/>
  <c r="C5791" i="12" s="1"/>
  <c r="B5792" i="12"/>
  <c r="C5792" i="12" s="1"/>
  <c r="B5793" i="12"/>
  <c r="C5793" i="12" s="1"/>
  <c r="B5794" i="12"/>
  <c r="C5794" i="12" s="1"/>
  <c r="B5795" i="12"/>
  <c r="C5795" i="12" s="1"/>
  <c r="B5796" i="12"/>
  <c r="C5796" i="12" s="1"/>
  <c r="B5797" i="12"/>
  <c r="C5797" i="12" s="1"/>
  <c r="B5798" i="12"/>
  <c r="C5798" i="12" s="1"/>
  <c r="B5799" i="12"/>
  <c r="C5799" i="12" s="1"/>
  <c r="B5800" i="12"/>
  <c r="C5800" i="12" s="1"/>
  <c r="B5801" i="12"/>
  <c r="C5801" i="12" s="1"/>
  <c r="B5802" i="12"/>
  <c r="C5802" i="12" s="1"/>
  <c r="B5803" i="12"/>
  <c r="C5803" i="12" s="1"/>
  <c r="B5804" i="12"/>
  <c r="C5804" i="12" s="1"/>
  <c r="B5805" i="12"/>
  <c r="C5805" i="12" s="1"/>
  <c r="B5806" i="12"/>
  <c r="C5806" i="12" s="1"/>
  <c r="B5807" i="12"/>
  <c r="C5807" i="12" s="1"/>
  <c r="B5808" i="12"/>
  <c r="C5808" i="12" s="1"/>
  <c r="B5809" i="12"/>
  <c r="C5809" i="12" s="1"/>
  <c r="B5810" i="12"/>
  <c r="C5810" i="12" s="1"/>
  <c r="B5811" i="12"/>
  <c r="C5811" i="12" s="1"/>
  <c r="B5812" i="12"/>
  <c r="C5812" i="12" s="1"/>
  <c r="B5813" i="12"/>
  <c r="C5813" i="12" s="1"/>
  <c r="B5814" i="12"/>
  <c r="C5814" i="12" s="1"/>
  <c r="B5815" i="12"/>
  <c r="C5815" i="12" s="1"/>
  <c r="B5816" i="12"/>
  <c r="C5816" i="12" s="1"/>
  <c r="B5817" i="12"/>
  <c r="C5817" i="12" s="1"/>
  <c r="B5818" i="12"/>
  <c r="C5818" i="12" s="1"/>
  <c r="B5819" i="12"/>
  <c r="C5819" i="12" s="1"/>
  <c r="B5820" i="12"/>
  <c r="C5820" i="12" s="1"/>
  <c r="B5821" i="12"/>
  <c r="C5821" i="12" s="1"/>
  <c r="B5822" i="12"/>
  <c r="C5822" i="12" s="1"/>
  <c r="B5823" i="12"/>
  <c r="C5823" i="12" s="1"/>
  <c r="B5824" i="12"/>
  <c r="C5824" i="12" s="1"/>
  <c r="B5825" i="12"/>
  <c r="C5825" i="12" s="1"/>
  <c r="B5826" i="12"/>
  <c r="C5826" i="12" s="1"/>
  <c r="B5827" i="12"/>
  <c r="C5827" i="12" s="1"/>
  <c r="B5828" i="12"/>
  <c r="C5828" i="12" s="1"/>
  <c r="B5829" i="12"/>
  <c r="C5829" i="12" s="1"/>
  <c r="B5830" i="12"/>
  <c r="C5830" i="12" s="1"/>
  <c r="B5831" i="12"/>
  <c r="C5831" i="12" s="1"/>
  <c r="B5832" i="12"/>
  <c r="C5832" i="12" s="1"/>
  <c r="B5833" i="12"/>
  <c r="C5833" i="12" s="1"/>
  <c r="B5834" i="12"/>
  <c r="C5834" i="12" s="1"/>
  <c r="B5835" i="12"/>
  <c r="C5835" i="12" s="1"/>
  <c r="B5836" i="12"/>
  <c r="C5836" i="12" s="1"/>
  <c r="B5837" i="12"/>
  <c r="C5837" i="12" s="1"/>
  <c r="B5838" i="12"/>
  <c r="C5838" i="12" s="1"/>
  <c r="B5839" i="12"/>
  <c r="C5839" i="12" s="1"/>
  <c r="B5840" i="12"/>
  <c r="C5840" i="12" s="1"/>
  <c r="B5841" i="12"/>
  <c r="C5841" i="12" s="1"/>
  <c r="B5842" i="12"/>
  <c r="C5842" i="12" s="1"/>
  <c r="B5843" i="12"/>
  <c r="C5843" i="12" s="1"/>
  <c r="B5844" i="12"/>
  <c r="C5844" i="12" s="1"/>
  <c r="B5845" i="12"/>
  <c r="C5845" i="12" s="1"/>
  <c r="B5846" i="12"/>
  <c r="C5846" i="12" s="1"/>
  <c r="B5847" i="12"/>
  <c r="C5847" i="12" s="1"/>
  <c r="B5848" i="12"/>
  <c r="C5848" i="12" s="1"/>
  <c r="B5849" i="12"/>
  <c r="C5849" i="12" s="1"/>
  <c r="B5850" i="12"/>
  <c r="C5850" i="12" s="1"/>
  <c r="B5851" i="12"/>
  <c r="C5851" i="12" s="1"/>
  <c r="B5852" i="12"/>
  <c r="C5852" i="12" s="1"/>
  <c r="B5853" i="12"/>
  <c r="C5853" i="12" s="1"/>
  <c r="B5854" i="12"/>
  <c r="C5854" i="12" s="1"/>
  <c r="B5855" i="12"/>
  <c r="C5855" i="12" s="1"/>
  <c r="B5856" i="12"/>
  <c r="C5856" i="12" s="1"/>
  <c r="B5857" i="12"/>
  <c r="C5857" i="12" s="1"/>
  <c r="B5858" i="12"/>
  <c r="C5858" i="12" s="1"/>
  <c r="B5859" i="12"/>
  <c r="C5859" i="12" s="1"/>
  <c r="B5860" i="12"/>
  <c r="C5860" i="12" s="1"/>
  <c r="B5861" i="12"/>
  <c r="C5861" i="12" s="1"/>
  <c r="B5862" i="12"/>
  <c r="C5862" i="12" s="1"/>
  <c r="B5863" i="12"/>
  <c r="C5863" i="12" s="1"/>
  <c r="B5864" i="12"/>
  <c r="C5864" i="12" s="1"/>
  <c r="B5865" i="12"/>
  <c r="C5865" i="12" s="1"/>
  <c r="B5866" i="12"/>
  <c r="C5866" i="12" s="1"/>
  <c r="B5867" i="12"/>
  <c r="C5867" i="12" s="1"/>
  <c r="B5868" i="12"/>
  <c r="C5868" i="12" s="1"/>
  <c r="B5869" i="12"/>
  <c r="C5869" i="12" s="1"/>
  <c r="B5870" i="12"/>
  <c r="C5870" i="12" s="1"/>
  <c r="B5871" i="12"/>
  <c r="C5871" i="12" s="1"/>
  <c r="B5872" i="12"/>
  <c r="C5872" i="12" s="1"/>
  <c r="B5873" i="12"/>
  <c r="C5873" i="12" s="1"/>
  <c r="B5874" i="12"/>
  <c r="C5874" i="12" s="1"/>
  <c r="B5875" i="12"/>
  <c r="C5875" i="12" s="1"/>
  <c r="B5876" i="12"/>
  <c r="C5876" i="12" s="1"/>
  <c r="B5877" i="12"/>
  <c r="C5877" i="12" s="1"/>
  <c r="B5878" i="12"/>
  <c r="C5878" i="12" s="1"/>
  <c r="B5879" i="12"/>
  <c r="C5879" i="12" s="1"/>
  <c r="B5880" i="12"/>
  <c r="C5880" i="12" s="1"/>
  <c r="B5881" i="12"/>
  <c r="C5881" i="12" s="1"/>
  <c r="B5882" i="12"/>
  <c r="C5882" i="12" s="1"/>
  <c r="B5883" i="12"/>
  <c r="C5883" i="12" s="1"/>
  <c r="B5884" i="12"/>
  <c r="C5884" i="12" s="1"/>
  <c r="B5885" i="12"/>
  <c r="C5885" i="12" s="1"/>
  <c r="B5886" i="12"/>
  <c r="C5886" i="12" s="1"/>
  <c r="B5887" i="12"/>
  <c r="C5887" i="12" s="1"/>
  <c r="B5888" i="12"/>
  <c r="C5888" i="12" s="1"/>
  <c r="B5889" i="12"/>
  <c r="C5889" i="12" s="1"/>
  <c r="B5890" i="12"/>
  <c r="C5890" i="12" s="1"/>
  <c r="B5891" i="12"/>
  <c r="C5891" i="12" s="1"/>
  <c r="B5892" i="12"/>
  <c r="C5892" i="12" s="1"/>
  <c r="B5893" i="12"/>
  <c r="C5893" i="12" s="1"/>
  <c r="B5894" i="12"/>
  <c r="C5894" i="12" s="1"/>
  <c r="B5895" i="12"/>
  <c r="C5895" i="12" s="1"/>
  <c r="B5896" i="12"/>
  <c r="C5896" i="12" s="1"/>
  <c r="B5897" i="12"/>
  <c r="C5897" i="12" s="1"/>
  <c r="B5898" i="12"/>
  <c r="C5898" i="12" s="1"/>
  <c r="B5899" i="12"/>
  <c r="C5899" i="12" s="1"/>
  <c r="B5900" i="12"/>
  <c r="C5900" i="12" s="1"/>
  <c r="B5901" i="12"/>
  <c r="C5901" i="12" s="1"/>
  <c r="B5902" i="12"/>
  <c r="C5902" i="12" s="1"/>
  <c r="B5903" i="12"/>
  <c r="C5903" i="12" s="1"/>
  <c r="B5904" i="12"/>
  <c r="C5904" i="12" s="1"/>
  <c r="B5905" i="12"/>
  <c r="C5905" i="12" s="1"/>
  <c r="B5906" i="12"/>
  <c r="C5906" i="12" s="1"/>
  <c r="B5907" i="12"/>
  <c r="C5907" i="12" s="1"/>
  <c r="B5908" i="12"/>
  <c r="C5908" i="12" s="1"/>
  <c r="B5909" i="12"/>
  <c r="C5909" i="12" s="1"/>
  <c r="B5910" i="12"/>
  <c r="C5910" i="12" s="1"/>
  <c r="B5911" i="12"/>
  <c r="C5911" i="12" s="1"/>
  <c r="B5912" i="12"/>
  <c r="C5912" i="12" s="1"/>
  <c r="B5913" i="12"/>
  <c r="C5913" i="12" s="1"/>
  <c r="B5914" i="12"/>
  <c r="C5914" i="12" s="1"/>
  <c r="B5915" i="12"/>
  <c r="C5915" i="12" s="1"/>
  <c r="B5916" i="12"/>
  <c r="C5916" i="12" s="1"/>
  <c r="B5917" i="12"/>
  <c r="C5917" i="12" s="1"/>
  <c r="B5918" i="12"/>
  <c r="C5918" i="12" s="1"/>
  <c r="B5919" i="12"/>
  <c r="C5919" i="12" s="1"/>
  <c r="B5920" i="12"/>
  <c r="C5920" i="12" s="1"/>
  <c r="B5921" i="12"/>
  <c r="C5921" i="12" s="1"/>
  <c r="B5922" i="12"/>
  <c r="C5922" i="12" s="1"/>
  <c r="B5923" i="12"/>
  <c r="C5923" i="12" s="1"/>
  <c r="B5924" i="12"/>
  <c r="C5924" i="12" s="1"/>
  <c r="B5925" i="12"/>
  <c r="C5925" i="12" s="1"/>
  <c r="B5926" i="12"/>
  <c r="C5926" i="12" s="1"/>
  <c r="B5927" i="12"/>
  <c r="C5927" i="12" s="1"/>
  <c r="B5928" i="12"/>
  <c r="C5928" i="12" s="1"/>
  <c r="B5929" i="12"/>
  <c r="C5929" i="12" s="1"/>
  <c r="B5930" i="12"/>
  <c r="C5930" i="12" s="1"/>
  <c r="B5931" i="12"/>
  <c r="C5931" i="12" s="1"/>
  <c r="B5932" i="12"/>
  <c r="C5932" i="12" s="1"/>
  <c r="B5933" i="12"/>
  <c r="C5933" i="12" s="1"/>
  <c r="B5934" i="12"/>
  <c r="C5934" i="12" s="1"/>
  <c r="B5935" i="12"/>
  <c r="C5935" i="12" s="1"/>
  <c r="B5936" i="12"/>
  <c r="C5936" i="12" s="1"/>
  <c r="B5937" i="12"/>
  <c r="C5937" i="12" s="1"/>
  <c r="B5938" i="12"/>
  <c r="C5938" i="12" s="1"/>
  <c r="B5939" i="12"/>
  <c r="C5939" i="12" s="1"/>
  <c r="B5940" i="12"/>
  <c r="C5940" i="12" s="1"/>
  <c r="B5941" i="12"/>
  <c r="C5941" i="12" s="1"/>
  <c r="B5942" i="12"/>
  <c r="C5942" i="12" s="1"/>
  <c r="B5943" i="12"/>
  <c r="C5943" i="12" s="1"/>
  <c r="B5944" i="12"/>
  <c r="C5944" i="12" s="1"/>
  <c r="B5945" i="12"/>
  <c r="C5945" i="12" s="1"/>
  <c r="B5946" i="12"/>
  <c r="C5946" i="12" s="1"/>
  <c r="B5947" i="12"/>
  <c r="C5947" i="12" s="1"/>
  <c r="B5948" i="12"/>
  <c r="C5948" i="12" s="1"/>
  <c r="B5949" i="12"/>
  <c r="C5949" i="12" s="1"/>
  <c r="B5950" i="12"/>
  <c r="C5950" i="12" s="1"/>
  <c r="B5951" i="12"/>
  <c r="C5951" i="12" s="1"/>
  <c r="B5952" i="12"/>
  <c r="C5952" i="12" s="1"/>
  <c r="B5953" i="12"/>
  <c r="C5953" i="12" s="1"/>
  <c r="B5954" i="12"/>
  <c r="C5954" i="12" s="1"/>
  <c r="B5955" i="12"/>
  <c r="C5955" i="12" s="1"/>
  <c r="B5956" i="12"/>
  <c r="C5956" i="12" s="1"/>
  <c r="B5957" i="12"/>
  <c r="C5957" i="12" s="1"/>
  <c r="B5958" i="12"/>
  <c r="C5958" i="12" s="1"/>
  <c r="B5959" i="12"/>
  <c r="C5959" i="12" s="1"/>
  <c r="B5960" i="12"/>
  <c r="C5960" i="12" s="1"/>
  <c r="B5961" i="12"/>
  <c r="C5961" i="12" s="1"/>
  <c r="B5962" i="12"/>
  <c r="C5962" i="12" s="1"/>
  <c r="B5963" i="12"/>
  <c r="C5963" i="12" s="1"/>
  <c r="B5964" i="12"/>
  <c r="C5964" i="12" s="1"/>
  <c r="B5965" i="12"/>
  <c r="C5965" i="12" s="1"/>
  <c r="B5966" i="12"/>
  <c r="C5966" i="12" s="1"/>
  <c r="B5967" i="12"/>
  <c r="C5967" i="12" s="1"/>
  <c r="B5968" i="12"/>
  <c r="C5968" i="12" s="1"/>
  <c r="B5969" i="12"/>
  <c r="C5969" i="12" s="1"/>
  <c r="B5970" i="12"/>
  <c r="C5970" i="12" s="1"/>
  <c r="B5971" i="12"/>
  <c r="C5971" i="12" s="1"/>
  <c r="B5972" i="12"/>
  <c r="C5972" i="12" s="1"/>
  <c r="B5973" i="12"/>
  <c r="C5973" i="12" s="1"/>
  <c r="B5974" i="12"/>
  <c r="C5974" i="12" s="1"/>
  <c r="B5975" i="12"/>
  <c r="C5975" i="12" s="1"/>
  <c r="B5976" i="12"/>
  <c r="C5976" i="12" s="1"/>
  <c r="B5977" i="12"/>
  <c r="C5977" i="12" s="1"/>
  <c r="B5978" i="12"/>
  <c r="C5978" i="12" s="1"/>
  <c r="B5979" i="12"/>
  <c r="C5979" i="12" s="1"/>
  <c r="B5980" i="12"/>
  <c r="C5980" i="12" s="1"/>
  <c r="B5981" i="12"/>
  <c r="C5981" i="12" s="1"/>
  <c r="B5982" i="12"/>
  <c r="C5982" i="12" s="1"/>
  <c r="B5983" i="12"/>
  <c r="C5983" i="12" s="1"/>
  <c r="B5984" i="12"/>
  <c r="C5984" i="12" s="1"/>
  <c r="B5985" i="12"/>
  <c r="C5985" i="12" s="1"/>
  <c r="B5986" i="12"/>
  <c r="C5986" i="12" s="1"/>
  <c r="B5987" i="12"/>
  <c r="C5987" i="12" s="1"/>
  <c r="B5988" i="12"/>
  <c r="C5988" i="12" s="1"/>
  <c r="B5989" i="12"/>
  <c r="C5989" i="12" s="1"/>
  <c r="B5990" i="12"/>
  <c r="C5990" i="12" s="1"/>
  <c r="B5991" i="12"/>
  <c r="C5991" i="12" s="1"/>
  <c r="B5992" i="12"/>
  <c r="C5992" i="12" s="1"/>
  <c r="B5993" i="12"/>
  <c r="C5993" i="12" s="1"/>
  <c r="B5994" i="12"/>
  <c r="C5994" i="12" s="1"/>
  <c r="B5995" i="12"/>
  <c r="C5995" i="12" s="1"/>
  <c r="B5996" i="12"/>
  <c r="C5996" i="12" s="1"/>
  <c r="B5997" i="12"/>
  <c r="C5997" i="12" s="1"/>
  <c r="B5998" i="12"/>
  <c r="C5998" i="12" s="1"/>
  <c r="B5999" i="12"/>
  <c r="C5999" i="12" s="1"/>
  <c r="B6000" i="12"/>
  <c r="C6000" i="12" s="1"/>
  <c r="B6001" i="12"/>
  <c r="C6001" i="12" s="1"/>
  <c r="B6002" i="12"/>
  <c r="C6002" i="12" s="1"/>
  <c r="B6003" i="12"/>
  <c r="C6003" i="12" s="1"/>
  <c r="B6004" i="12"/>
  <c r="C6004" i="12" s="1"/>
  <c r="B6005" i="12"/>
  <c r="C6005" i="12" s="1"/>
  <c r="B6006" i="12"/>
  <c r="C6006" i="12" s="1"/>
  <c r="B6007" i="12"/>
  <c r="C6007" i="12" s="1"/>
  <c r="B6008" i="12"/>
  <c r="C6008" i="12" s="1"/>
  <c r="B6009" i="12"/>
  <c r="C6009" i="12" s="1"/>
  <c r="B6010" i="12"/>
  <c r="C6010" i="12" s="1"/>
  <c r="B6011" i="12"/>
  <c r="C6011" i="12" s="1"/>
  <c r="B6012" i="12"/>
  <c r="C6012" i="12" s="1"/>
  <c r="B6013" i="12"/>
  <c r="C6013" i="12" s="1"/>
  <c r="B6014" i="12"/>
  <c r="C6014" i="12" s="1"/>
  <c r="B6015" i="12"/>
  <c r="C6015" i="12" s="1"/>
  <c r="B6016" i="12"/>
  <c r="C6016" i="12" s="1"/>
  <c r="B6017" i="12"/>
  <c r="C6017" i="12" s="1"/>
  <c r="B6018" i="12"/>
  <c r="C6018" i="12" s="1"/>
  <c r="B6019" i="12"/>
  <c r="C6019" i="12" s="1"/>
  <c r="B6020" i="12"/>
  <c r="C6020" i="12" s="1"/>
  <c r="B6021" i="12"/>
  <c r="C6021" i="12" s="1"/>
  <c r="B6022" i="12"/>
  <c r="C6022" i="12" s="1"/>
  <c r="B6023" i="12"/>
  <c r="C6023" i="12" s="1"/>
  <c r="B6024" i="12"/>
  <c r="C6024" i="12" s="1"/>
  <c r="B6025" i="12"/>
  <c r="C6025" i="12" s="1"/>
  <c r="B6026" i="12"/>
  <c r="C6026" i="12" s="1"/>
  <c r="B6027" i="12"/>
  <c r="C6027" i="12" s="1"/>
  <c r="B6028" i="12"/>
  <c r="C6028" i="12" s="1"/>
  <c r="B6029" i="12"/>
  <c r="C6029" i="12" s="1"/>
  <c r="B6030" i="12"/>
  <c r="C6030" i="12" s="1"/>
  <c r="B6031" i="12"/>
  <c r="C6031" i="12" s="1"/>
  <c r="B6032" i="12"/>
  <c r="C6032" i="12" s="1"/>
  <c r="B6033" i="12"/>
  <c r="C6033" i="12" s="1"/>
  <c r="B6034" i="12"/>
  <c r="C6034" i="12" s="1"/>
  <c r="B6035" i="12"/>
  <c r="C6035" i="12" s="1"/>
  <c r="B6036" i="12"/>
  <c r="C6036" i="12" s="1"/>
  <c r="B6037" i="12"/>
  <c r="C6037" i="12" s="1"/>
  <c r="B6038" i="12"/>
  <c r="C6038" i="12" s="1"/>
  <c r="B6039" i="12"/>
  <c r="C6039" i="12" s="1"/>
  <c r="B6040" i="12"/>
  <c r="C6040" i="12" s="1"/>
  <c r="B6041" i="12"/>
  <c r="C6041" i="12" s="1"/>
  <c r="B6042" i="12"/>
  <c r="C6042" i="12" s="1"/>
  <c r="B6043" i="12"/>
  <c r="C6043" i="12" s="1"/>
  <c r="B6044" i="12"/>
  <c r="C6044" i="12" s="1"/>
  <c r="B6045" i="12"/>
  <c r="C6045" i="12" s="1"/>
  <c r="B6046" i="12"/>
  <c r="C6046" i="12" s="1"/>
  <c r="B6047" i="12"/>
  <c r="C6047" i="12" s="1"/>
  <c r="B6048" i="12"/>
  <c r="C6048" i="12" s="1"/>
  <c r="B6049" i="12"/>
  <c r="C6049" i="12" s="1"/>
  <c r="B6050" i="12"/>
  <c r="C6050" i="12" s="1"/>
  <c r="B6051" i="12"/>
  <c r="C6051" i="12" s="1"/>
  <c r="B6052" i="12"/>
  <c r="C6052" i="12" s="1"/>
  <c r="B6053" i="12"/>
  <c r="C6053" i="12" s="1"/>
  <c r="B6054" i="12"/>
  <c r="C6054" i="12" s="1"/>
  <c r="B6055" i="12"/>
  <c r="C6055" i="12" s="1"/>
  <c r="B6056" i="12"/>
  <c r="C6056" i="12" s="1"/>
  <c r="B6057" i="12"/>
  <c r="C6057" i="12" s="1"/>
  <c r="B6058" i="12"/>
  <c r="C6058" i="12" s="1"/>
  <c r="B6059" i="12"/>
  <c r="C6059" i="12" s="1"/>
  <c r="B6060" i="12"/>
  <c r="C6060" i="12" s="1"/>
  <c r="B6061" i="12"/>
  <c r="C6061" i="12" s="1"/>
  <c r="B6062" i="12"/>
  <c r="C6062" i="12" s="1"/>
  <c r="B6063" i="12"/>
  <c r="C6063" i="12" s="1"/>
  <c r="B6064" i="12"/>
  <c r="C6064" i="12" s="1"/>
  <c r="B6065" i="12"/>
  <c r="C6065" i="12" s="1"/>
  <c r="B6066" i="12"/>
  <c r="C6066" i="12" s="1"/>
  <c r="B6067" i="12"/>
  <c r="C6067" i="12" s="1"/>
  <c r="B6068" i="12"/>
  <c r="C6068" i="12" s="1"/>
  <c r="B6069" i="12"/>
  <c r="C6069" i="12" s="1"/>
  <c r="B6070" i="12"/>
  <c r="C6070" i="12" s="1"/>
  <c r="B6071" i="12"/>
  <c r="C6071" i="12" s="1"/>
  <c r="B6072" i="12"/>
  <c r="C6072" i="12" s="1"/>
  <c r="B6073" i="12"/>
  <c r="C6073" i="12" s="1"/>
  <c r="B6074" i="12"/>
  <c r="C6074" i="12" s="1"/>
  <c r="B6075" i="12"/>
  <c r="C6075" i="12" s="1"/>
  <c r="B6076" i="12"/>
  <c r="C6076" i="12" s="1"/>
  <c r="B6077" i="12"/>
  <c r="C6077" i="12" s="1"/>
  <c r="B6078" i="12"/>
  <c r="C6078" i="12" s="1"/>
  <c r="B6079" i="12"/>
  <c r="C6079" i="12" s="1"/>
  <c r="B6080" i="12"/>
  <c r="C6080" i="12" s="1"/>
  <c r="B6081" i="12"/>
  <c r="C6081" i="12" s="1"/>
  <c r="B6082" i="12"/>
  <c r="C6082" i="12" s="1"/>
  <c r="B6083" i="12"/>
  <c r="C6083" i="12" s="1"/>
  <c r="B6084" i="12"/>
  <c r="C6084" i="12" s="1"/>
  <c r="B6085" i="12"/>
  <c r="C6085" i="12" s="1"/>
  <c r="B6086" i="12"/>
  <c r="C6086" i="12" s="1"/>
  <c r="B6087" i="12"/>
  <c r="C6087" i="12" s="1"/>
  <c r="B6088" i="12"/>
  <c r="C6088" i="12" s="1"/>
  <c r="B6089" i="12"/>
  <c r="C6089" i="12" s="1"/>
  <c r="B6090" i="12"/>
  <c r="C6090" i="12" s="1"/>
  <c r="B6091" i="12"/>
  <c r="C6091" i="12" s="1"/>
  <c r="B6092" i="12"/>
  <c r="C6092" i="12" s="1"/>
  <c r="B6093" i="12"/>
  <c r="C6093" i="12" s="1"/>
  <c r="B6094" i="12"/>
  <c r="C6094" i="12" s="1"/>
  <c r="B6095" i="12"/>
  <c r="C6095" i="12" s="1"/>
  <c r="B6096" i="12"/>
  <c r="C6096" i="12" s="1"/>
  <c r="B6097" i="12"/>
  <c r="C6097" i="12" s="1"/>
  <c r="B6098" i="12"/>
  <c r="C6098" i="12" s="1"/>
  <c r="B6099" i="12"/>
  <c r="C6099" i="12" s="1"/>
  <c r="B6100" i="12"/>
  <c r="C6100" i="12" s="1"/>
  <c r="B6101" i="12"/>
  <c r="C6101" i="12" s="1"/>
  <c r="B6102" i="12"/>
  <c r="C6102" i="12" s="1"/>
  <c r="B6103" i="12"/>
  <c r="C6103" i="12" s="1"/>
  <c r="B6104" i="12"/>
  <c r="C6104" i="12" s="1"/>
  <c r="B6105" i="12"/>
  <c r="C6105" i="12" s="1"/>
  <c r="B6106" i="12"/>
  <c r="C6106" i="12" s="1"/>
  <c r="B6107" i="12"/>
  <c r="C6107" i="12" s="1"/>
  <c r="B6108" i="12"/>
  <c r="C6108" i="12" s="1"/>
  <c r="B6109" i="12"/>
  <c r="C6109" i="12" s="1"/>
  <c r="B6110" i="12"/>
  <c r="C6110" i="12" s="1"/>
  <c r="B6111" i="12"/>
  <c r="C6111" i="12" s="1"/>
  <c r="B6112" i="12"/>
  <c r="C6112" i="12" s="1"/>
  <c r="B6113" i="12"/>
  <c r="C6113" i="12" s="1"/>
  <c r="B6114" i="12"/>
  <c r="C6114" i="12" s="1"/>
  <c r="B6115" i="12"/>
  <c r="C6115" i="12" s="1"/>
  <c r="B6116" i="12"/>
  <c r="C6116" i="12" s="1"/>
  <c r="B6117" i="12"/>
  <c r="C6117" i="12" s="1"/>
  <c r="B6118" i="12"/>
  <c r="C6118" i="12" s="1"/>
  <c r="B6119" i="12"/>
  <c r="C6119" i="12" s="1"/>
  <c r="B6120" i="12"/>
  <c r="C6120" i="12" s="1"/>
  <c r="B6121" i="12"/>
  <c r="C6121" i="12" s="1"/>
  <c r="B6122" i="12"/>
  <c r="C6122" i="12" s="1"/>
  <c r="B6123" i="12"/>
  <c r="C6123" i="12" s="1"/>
  <c r="B6124" i="12"/>
  <c r="C6124" i="12" s="1"/>
  <c r="B6125" i="12"/>
  <c r="C6125" i="12" s="1"/>
  <c r="B6126" i="12"/>
  <c r="C6126" i="12" s="1"/>
  <c r="B6127" i="12"/>
  <c r="C6127" i="12" s="1"/>
  <c r="B6128" i="12"/>
  <c r="C6128" i="12" s="1"/>
  <c r="B6129" i="12"/>
  <c r="C6129" i="12" s="1"/>
  <c r="B6130" i="12"/>
  <c r="C6130" i="12" s="1"/>
  <c r="B6131" i="12"/>
  <c r="C6131" i="12" s="1"/>
  <c r="B6132" i="12"/>
  <c r="C6132" i="12" s="1"/>
  <c r="B6133" i="12"/>
  <c r="C6133" i="12" s="1"/>
  <c r="B6134" i="12"/>
  <c r="C6134" i="12" s="1"/>
  <c r="B6135" i="12"/>
  <c r="C6135" i="12" s="1"/>
  <c r="B6136" i="12"/>
  <c r="C6136" i="12" s="1"/>
  <c r="B6137" i="12"/>
  <c r="C6137" i="12" s="1"/>
  <c r="B6138" i="12"/>
  <c r="C6138" i="12" s="1"/>
  <c r="B6139" i="12"/>
  <c r="C6139" i="12" s="1"/>
  <c r="B6140" i="12"/>
  <c r="C6140" i="12" s="1"/>
  <c r="B6141" i="12"/>
  <c r="C6141" i="12" s="1"/>
  <c r="B6142" i="12"/>
  <c r="C6142" i="12" s="1"/>
  <c r="B6143" i="12"/>
  <c r="C6143" i="12" s="1"/>
  <c r="B6144" i="12"/>
  <c r="C6144" i="12" s="1"/>
  <c r="B6145" i="12"/>
  <c r="C6145" i="12" s="1"/>
  <c r="B6146" i="12"/>
  <c r="C6146" i="12" s="1"/>
  <c r="B6147" i="12"/>
  <c r="C6147" i="12" s="1"/>
  <c r="B6148" i="12"/>
  <c r="C6148" i="12" s="1"/>
  <c r="B6149" i="12"/>
  <c r="C6149" i="12" s="1"/>
  <c r="B6150" i="12"/>
  <c r="C6150" i="12" s="1"/>
  <c r="B6151" i="12"/>
  <c r="C6151" i="12" s="1"/>
  <c r="B6152" i="12"/>
  <c r="C6152" i="12" s="1"/>
  <c r="B6153" i="12"/>
  <c r="C6153" i="12" s="1"/>
  <c r="B6154" i="12"/>
  <c r="C6154" i="12" s="1"/>
  <c r="B6155" i="12"/>
  <c r="C6155" i="12" s="1"/>
  <c r="B6156" i="12"/>
  <c r="C6156" i="12" s="1"/>
  <c r="B6157" i="12"/>
  <c r="C6157" i="12" s="1"/>
  <c r="B6158" i="12"/>
  <c r="C6158" i="12" s="1"/>
  <c r="B6159" i="12"/>
  <c r="C6159" i="12" s="1"/>
  <c r="B6160" i="12"/>
  <c r="C6160" i="12" s="1"/>
  <c r="B6161" i="12"/>
  <c r="C6161" i="12" s="1"/>
  <c r="B6162" i="12"/>
  <c r="C6162" i="12" s="1"/>
  <c r="B6163" i="12"/>
  <c r="C6163" i="12" s="1"/>
  <c r="B6164" i="12"/>
  <c r="C6164" i="12" s="1"/>
  <c r="B6165" i="12"/>
  <c r="C6165" i="12" s="1"/>
  <c r="B6166" i="12"/>
  <c r="C6166" i="12" s="1"/>
  <c r="B6167" i="12"/>
  <c r="C6167" i="12" s="1"/>
  <c r="B6168" i="12"/>
  <c r="C6168" i="12" s="1"/>
  <c r="B6169" i="12"/>
  <c r="C6169" i="12" s="1"/>
  <c r="B6170" i="12"/>
  <c r="C6170" i="12" s="1"/>
  <c r="B6171" i="12"/>
  <c r="C6171" i="12" s="1"/>
  <c r="B6172" i="12"/>
  <c r="C6172" i="12" s="1"/>
  <c r="B6173" i="12"/>
  <c r="C6173" i="12" s="1"/>
  <c r="B6174" i="12"/>
  <c r="C6174" i="12" s="1"/>
  <c r="B6175" i="12"/>
  <c r="C6175" i="12" s="1"/>
  <c r="B6176" i="12"/>
  <c r="C6176" i="12" s="1"/>
  <c r="B6177" i="12"/>
  <c r="C6177" i="12" s="1"/>
  <c r="B6178" i="12"/>
  <c r="C6178" i="12" s="1"/>
  <c r="B6179" i="12"/>
  <c r="C6179" i="12" s="1"/>
  <c r="B6180" i="12"/>
  <c r="C6180" i="12" s="1"/>
  <c r="B6181" i="12"/>
  <c r="C6181" i="12" s="1"/>
  <c r="B6182" i="12"/>
  <c r="C6182" i="12" s="1"/>
  <c r="B6183" i="12"/>
  <c r="C6183" i="12" s="1"/>
  <c r="B6184" i="12"/>
  <c r="C6184" i="12" s="1"/>
  <c r="B6185" i="12"/>
  <c r="C6185" i="12" s="1"/>
  <c r="B6186" i="12"/>
  <c r="C6186" i="12" s="1"/>
  <c r="B6187" i="12"/>
  <c r="C6187" i="12" s="1"/>
  <c r="B6188" i="12"/>
  <c r="C6188" i="12" s="1"/>
  <c r="B6189" i="12"/>
  <c r="C6189" i="12" s="1"/>
  <c r="B6190" i="12"/>
  <c r="C6190" i="12" s="1"/>
  <c r="B6191" i="12"/>
  <c r="C6191" i="12" s="1"/>
  <c r="B6192" i="12"/>
  <c r="C6192" i="12" s="1"/>
  <c r="B6193" i="12"/>
  <c r="C6193" i="12" s="1"/>
  <c r="B6194" i="12"/>
  <c r="C6194" i="12" s="1"/>
  <c r="B6195" i="12"/>
  <c r="C6195" i="12" s="1"/>
  <c r="B6196" i="12"/>
  <c r="C6196" i="12" s="1"/>
  <c r="B6197" i="12"/>
  <c r="C6197" i="12" s="1"/>
  <c r="B6198" i="12"/>
  <c r="C6198" i="12" s="1"/>
  <c r="B6199" i="12"/>
  <c r="C6199" i="12" s="1"/>
  <c r="B6200" i="12"/>
  <c r="C6200" i="12" s="1"/>
  <c r="B6201" i="12"/>
  <c r="C6201" i="12" s="1"/>
  <c r="B6202" i="12"/>
  <c r="C6202" i="12" s="1"/>
  <c r="B6203" i="12"/>
  <c r="C6203" i="12" s="1"/>
  <c r="B6204" i="12"/>
  <c r="C6204" i="12" s="1"/>
  <c r="B6205" i="12"/>
  <c r="C6205" i="12" s="1"/>
  <c r="B6206" i="12"/>
  <c r="C6206" i="12" s="1"/>
  <c r="B6207" i="12"/>
  <c r="C6207" i="12" s="1"/>
  <c r="B6208" i="12"/>
  <c r="C6208" i="12" s="1"/>
  <c r="B6209" i="12"/>
  <c r="C6209" i="12" s="1"/>
  <c r="B6210" i="12"/>
  <c r="C6210" i="12" s="1"/>
  <c r="B6211" i="12"/>
  <c r="C6211" i="12" s="1"/>
  <c r="B6212" i="12"/>
  <c r="C6212" i="12" s="1"/>
  <c r="B6213" i="12"/>
  <c r="C6213" i="12" s="1"/>
  <c r="B6214" i="12"/>
  <c r="C6214" i="12" s="1"/>
  <c r="B6215" i="12"/>
  <c r="C6215" i="12" s="1"/>
  <c r="B6216" i="12"/>
  <c r="C6216" i="12" s="1"/>
  <c r="B6217" i="12"/>
  <c r="C6217" i="12" s="1"/>
  <c r="B6218" i="12"/>
  <c r="C6218" i="12" s="1"/>
  <c r="B6219" i="12"/>
  <c r="C6219" i="12" s="1"/>
  <c r="B6220" i="12"/>
  <c r="C6220" i="12" s="1"/>
  <c r="B6221" i="12"/>
  <c r="C6221" i="12" s="1"/>
  <c r="B6222" i="12"/>
  <c r="C6222" i="12" s="1"/>
  <c r="B6223" i="12"/>
  <c r="C6223" i="12" s="1"/>
  <c r="B6224" i="12"/>
  <c r="C6224" i="12" s="1"/>
  <c r="B6225" i="12"/>
  <c r="C6225" i="12" s="1"/>
  <c r="B6226" i="12"/>
  <c r="C6226" i="12" s="1"/>
  <c r="B6227" i="12"/>
  <c r="C6227" i="12" s="1"/>
  <c r="B6228" i="12"/>
  <c r="C6228" i="12" s="1"/>
  <c r="B6229" i="12"/>
  <c r="C6229" i="12" s="1"/>
  <c r="B6230" i="12"/>
  <c r="C6230" i="12" s="1"/>
  <c r="B6231" i="12"/>
  <c r="C6231" i="12" s="1"/>
  <c r="B6232" i="12"/>
  <c r="C6232" i="12" s="1"/>
  <c r="B6233" i="12"/>
  <c r="C6233" i="12" s="1"/>
  <c r="B6234" i="12"/>
  <c r="C6234" i="12" s="1"/>
  <c r="B6235" i="12"/>
  <c r="C6235" i="12" s="1"/>
  <c r="B6236" i="12"/>
  <c r="C6236" i="12" s="1"/>
  <c r="B6237" i="12"/>
  <c r="C6237" i="12" s="1"/>
  <c r="B6238" i="12"/>
  <c r="C6238" i="12" s="1"/>
  <c r="B6239" i="12"/>
  <c r="C6239" i="12" s="1"/>
  <c r="B6240" i="12"/>
  <c r="C6240" i="12" s="1"/>
  <c r="B6241" i="12"/>
  <c r="C6241" i="12" s="1"/>
  <c r="B6242" i="12"/>
  <c r="C6242" i="12" s="1"/>
  <c r="B6243" i="12"/>
  <c r="C6243" i="12" s="1"/>
  <c r="B6244" i="12"/>
  <c r="C6244" i="12" s="1"/>
  <c r="B6245" i="12"/>
  <c r="C6245" i="12" s="1"/>
  <c r="B6246" i="12"/>
  <c r="C6246" i="12" s="1"/>
  <c r="B6247" i="12"/>
  <c r="C6247" i="12" s="1"/>
  <c r="B6248" i="12"/>
  <c r="C6248" i="12" s="1"/>
  <c r="B6249" i="12"/>
  <c r="C6249" i="12" s="1"/>
  <c r="B6250" i="12"/>
  <c r="C6250" i="12" s="1"/>
  <c r="B6251" i="12"/>
  <c r="C6251" i="12" s="1"/>
  <c r="B6252" i="12"/>
  <c r="C6252" i="12" s="1"/>
  <c r="B6253" i="12"/>
  <c r="C6253" i="12" s="1"/>
  <c r="B6254" i="12"/>
  <c r="C6254" i="12" s="1"/>
  <c r="B6255" i="12"/>
  <c r="C6255" i="12" s="1"/>
  <c r="B6256" i="12"/>
  <c r="C6256" i="12" s="1"/>
  <c r="B6257" i="12"/>
  <c r="C6257" i="12" s="1"/>
  <c r="B6258" i="12"/>
  <c r="C6258" i="12" s="1"/>
  <c r="B6259" i="12"/>
  <c r="C6259" i="12" s="1"/>
  <c r="B6260" i="12"/>
  <c r="C6260" i="12" s="1"/>
  <c r="B6261" i="12"/>
  <c r="C6261" i="12" s="1"/>
  <c r="B6262" i="12"/>
  <c r="C6262" i="12" s="1"/>
  <c r="B6263" i="12"/>
  <c r="C6263" i="12" s="1"/>
  <c r="B6264" i="12"/>
  <c r="C6264" i="12" s="1"/>
  <c r="B6265" i="12"/>
  <c r="C6265" i="12" s="1"/>
  <c r="B6266" i="12"/>
  <c r="C6266" i="12" s="1"/>
  <c r="B6267" i="12"/>
  <c r="C6267" i="12" s="1"/>
  <c r="B6268" i="12"/>
  <c r="C6268" i="12" s="1"/>
  <c r="B6269" i="12"/>
  <c r="C6269" i="12" s="1"/>
  <c r="B6270" i="12"/>
  <c r="C6270" i="12" s="1"/>
  <c r="B6271" i="12"/>
  <c r="C6271" i="12" s="1"/>
  <c r="B6272" i="12"/>
  <c r="C6272" i="12" s="1"/>
  <c r="B6273" i="12"/>
  <c r="C6273" i="12" s="1"/>
  <c r="B6274" i="12"/>
  <c r="C6274" i="12" s="1"/>
  <c r="B6275" i="12"/>
  <c r="C6275" i="12" s="1"/>
  <c r="B6276" i="12"/>
  <c r="C6276" i="12" s="1"/>
  <c r="B6277" i="12"/>
  <c r="C6277" i="12" s="1"/>
  <c r="B6278" i="12"/>
  <c r="C6278" i="12" s="1"/>
  <c r="B6279" i="12"/>
  <c r="C6279" i="12" s="1"/>
  <c r="B6280" i="12"/>
  <c r="C6280" i="12" s="1"/>
  <c r="B6281" i="12"/>
  <c r="C6281" i="12" s="1"/>
  <c r="B6282" i="12"/>
  <c r="C6282" i="12" s="1"/>
  <c r="B6283" i="12"/>
  <c r="C6283" i="12" s="1"/>
  <c r="B6284" i="12"/>
  <c r="C6284" i="12" s="1"/>
  <c r="B6285" i="12"/>
  <c r="C6285" i="12" s="1"/>
  <c r="B6286" i="12"/>
  <c r="C6286" i="12" s="1"/>
  <c r="B6287" i="12"/>
  <c r="C6287" i="12" s="1"/>
  <c r="B6288" i="12"/>
  <c r="C6288" i="12" s="1"/>
  <c r="B6289" i="12"/>
  <c r="C6289" i="12" s="1"/>
  <c r="B6290" i="12"/>
  <c r="C6290" i="12" s="1"/>
  <c r="B6291" i="12"/>
  <c r="C6291" i="12" s="1"/>
  <c r="B6292" i="12"/>
  <c r="C6292" i="12" s="1"/>
  <c r="B6293" i="12"/>
  <c r="C6293" i="12" s="1"/>
  <c r="B6294" i="12"/>
  <c r="C6294" i="12" s="1"/>
  <c r="B6295" i="12"/>
  <c r="C6295" i="12" s="1"/>
  <c r="B6296" i="12"/>
  <c r="C6296" i="12" s="1"/>
  <c r="B6297" i="12"/>
  <c r="C6297" i="12" s="1"/>
  <c r="B6298" i="12"/>
  <c r="C6298" i="12" s="1"/>
  <c r="B6299" i="12"/>
  <c r="C6299" i="12" s="1"/>
  <c r="B6300" i="12"/>
  <c r="C6300" i="12" s="1"/>
  <c r="B6301" i="12"/>
  <c r="C6301" i="12" s="1"/>
  <c r="B6302" i="12"/>
  <c r="C6302" i="12" s="1"/>
  <c r="B6303" i="12"/>
  <c r="C6303" i="12" s="1"/>
  <c r="B6304" i="12"/>
  <c r="C6304" i="12" s="1"/>
  <c r="B6305" i="12"/>
  <c r="C6305" i="12" s="1"/>
  <c r="B6306" i="12"/>
  <c r="C6306" i="12" s="1"/>
  <c r="B6307" i="12"/>
  <c r="C6307" i="12" s="1"/>
  <c r="B6308" i="12"/>
  <c r="C6308" i="12" s="1"/>
  <c r="B6309" i="12"/>
  <c r="C6309" i="12" s="1"/>
  <c r="B6310" i="12"/>
  <c r="C6310" i="12" s="1"/>
  <c r="B6311" i="12"/>
  <c r="C6311" i="12" s="1"/>
  <c r="B6312" i="12"/>
  <c r="C6312" i="12" s="1"/>
  <c r="B6313" i="12"/>
  <c r="C6313" i="12" s="1"/>
  <c r="B6314" i="12"/>
  <c r="C6314" i="12" s="1"/>
  <c r="B6315" i="12"/>
  <c r="C6315" i="12" s="1"/>
  <c r="B6316" i="12"/>
  <c r="C6316" i="12" s="1"/>
  <c r="B6317" i="12"/>
  <c r="C6317" i="12" s="1"/>
  <c r="B6318" i="12"/>
  <c r="C6318" i="12" s="1"/>
  <c r="B6319" i="12"/>
  <c r="C6319" i="12" s="1"/>
  <c r="B6320" i="12"/>
  <c r="C6320" i="12" s="1"/>
  <c r="B6321" i="12"/>
  <c r="C6321" i="12" s="1"/>
  <c r="B6322" i="12"/>
  <c r="C6322" i="12" s="1"/>
  <c r="B6323" i="12"/>
  <c r="C6323" i="12" s="1"/>
  <c r="B6324" i="12"/>
  <c r="C6324" i="12" s="1"/>
  <c r="B6325" i="12"/>
  <c r="C6325" i="12" s="1"/>
  <c r="B6326" i="12"/>
  <c r="C6326" i="12" s="1"/>
  <c r="B6327" i="12"/>
  <c r="C6327" i="12" s="1"/>
  <c r="B6328" i="12"/>
  <c r="C6328" i="12" s="1"/>
  <c r="B6329" i="12"/>
  <c r="C6329" i="12" s="1"/>
  <c r="B6330" i="12"/>
  <c r="C6330" i="12" s="1"/>
  <c r="B6331" i="12"/>
  <c r="C6331" i="12" s="1"/>
  <c r="B6332" i="12"/>
  <c r="C6332" i="12" s="1"/>
  <c r="B6333" i="12"/>
  <c r="C6333" i="12" s="1"/>
  <c r="B6334" i="12"/>
  <c r="C6334" i="12" s="1"/>
  <c r="B6335" i="12"/>
  <c r="C6335" i="12" s="1"/>
  <c r="B6336" i="12"/>
  <c r="C6336" i="12" s="1"/>
  <c r="B6337" i="12"/>
  <c r="C6337" i="12" s="1"/>
  <c r="B6338" i="12"/>
  <c r="C6338" i="12" s="1"/>
  <c r="B6339" i="12"/>
  <c r="C6339" i="12" s="1"/>
  <c r="B6340" i="12"/>
  <c r="C6340" i="12" s="1"/>
  <c r="B6341" i="12"/>
  <c r="C6341" i="12" s="1"/>
  <c r="B6342" i="12"/>
  <c r="C6342" i="12" s="1"/>
  <c r="B6343" i="12"/>
  <c r="C6343" i="12" s="1"/>
  <c r="B6344" i="12"/>
  <c r="C6344" i="12" s="1"/>
  <c r="B6345" i="12"/>
  <c r="C6345" i="12" s="1"/>
  <c r="B6346" i="12"/>
  <c r="C6346" i="12" s="1"/>
  <c r="B6347" i="12"/>
  <c r="C6347" i="12" s="1"/>
  <c r="B6348" i="12"/>
  <c r="C6348" i="12" s="1"/>
  <c r="B6349" i="12"/>
  <c r="C6349" i="12" s="1"/>
  <c r="B6350" i="12"/>
  <c r="C6350" i="12" s="1"/>
  <c r="B6351" i="12"/>
  <c r="C6351" i="12" s="1"/>
  <c r="B6352" i="12"/>
  <c r="C6352" i="12" s="1"/>
  <c r="B6353" i="12"/>
  <c r="C6353" i="12" s="1"/>
  <c r="B6354" i="12"/>
  <c r="C6354" i="12" s="1"/>
  <c r="B6355" i="12"/>
  <c r="C6355" i="12" s="1"/>
  <c r="B6356" i="12"/>
  <c r="C6356" i="12" s="1"/>
  <c r="B6357" i="12"/>
  <c r="C6357" i="12" s="1"/>
  <c r="B6358" i="12"/>
  <c r="C6358" i="12" s="1"/>
  <c r="B6359" i="12"/>
  <c r="C6359" i="12" s="1"/>
  <c r="B6360" i="12"/>
  <c r="C6360" i="12" s="1"/>
  <c r="B6361" i="12"/>
  <c r="C6361" i="12" s="1"/>
  <c r="B6362" i="12"/>
  <c r="C6362" i="12" s="1"/>
  <c r="B6363" i="12"/>
  <c r="C6363" i="12" s="1"/>
  <c r="B6364" i="12"/>
  <c r="C6364" i="12" s="1"/>
  <c r="B6365" i="12"/>
  <c r="C6365" i="12" s="1"/>
  <c r="B6366" i="12"/>
  <c r="C6366" i="12" s="1"/>
  <c r="B6367" i="12"/>
  <c r="C6367" i="12" s="1"/>
  <c r="B6368" i="12"/>
  <c r="C6368" i="12" s="1"/>
  <c r="B6369" i="12"/>
  <c r="C6369" i="12" s="1"/>
  <c r="B6370" i="12"/>
  <c r="C6370" i="12" s="1"/>
  <c r="B6371" i="12"/>
  <c r="C6371" i="12" s="1"/>
  <c r="B6372" i="12"/>
  <c r="C6372" i="12" s="1"/>
  <c r="B6373" i="12"/>
  <c r="C6373" i="12" s="1"/>
  <c r="B6374" i="12"/>
  <c r="C6374" i="12" s="1"/>
  <c r="B6375" i="12"/>
  <c r="C6375" i="12" s="1"/>
  <c r="B6376" i="12"/>
  <c r="C6376" i="12" s="1"/>
  <c r="B6377" i="12"/>
  <c r="C6377" i="12" s="1"/>
  <c r="B6378" i="12"/>
  <c r="C6378" i="12" s="1"/>
  <c r="B6379" i="12"/>
  <c r="C6379" i="12" s="1"/>
  <c r="B6380" i="12"/>
  <c r="C6380" i="12" s="1"/>
  <c r="B6381" i="12"/>
  <c r="C6381" i="12" s="1"/>
  <c r="B6382" i="12"/>
  <c r="C6382" i="12" s="1"/>
  <c r="B6383" i="12"/>
  <c r="C6383" i="12" s="1"/>
  <c r="B6384" i="12"/>
  <c r="C6384" i="12" s="1"/>
  <c r="B6385" i="12"/>
  <c r="C6385" i="12" s="1"/>
  <c r="B6386" i="12"/>
  <c r="C6386" i="12" s="1"/>
  <c r="B6387" i="12"/>
  <c r="C6387" i="12" s="1"/>
  <c r="B6388" i="12"/>
  <c r="C6388" i="12" s="1"/>
  <c r="B6389" i="12"/>
  <c r="C6389" i="12" s="1"/>
  <c r="B6390" i="12"/>
  <c r="C6390" i="12" s="1"/>
  <c r="B6391" i="12"/>
  <c r="C6391" i="12" s="1"/>
  <c r="B6392" i="12"/>
  <c r="C6392" i="12" s="1"/>
  <c r="B6393" i="12"/>
  <c r="C6393" i="12" s="1"/>
  <c r="B6394" i="12"/>
  <c r="C6394" i="12" s="1"/>
  <c r="B6395" i="12"/>
  <c r="C6395" i="12" s="1"/>
  <c r="B6396" i="12"/>
  <c r="C6396" i="12" s="1"/>
  <c r="B6397" i="12"/>
  <c r="C6397" i="12" s="1"/>
  <c r="B6398" i="12"/>
  <c r="C6398" i="12" s="1"/>
  <c r="B6399" i="12"/>
  <c r="C6399" i="12" s="1"/>
  <c r="B6400" i="12"/>
  <c r="C6400" i="12" s="1"/>
  <c r="B6401" i="12"/>
  <c r="C6401" i="12" s="1"/>
  <c r="B6402" i="12"/>
  <c r="C6402" i="12" s="1"/>
  <c r="B6403" i="12"/>
  <c r="C6403" i="12" s="1"/>
  <c r="B6404" i="12"/>
  <c r="C6404" i="12" s="1"/>
  <c r="B6405" i="12"/>
  <c r="C6405" i="12" s="1"/>
  <c r="B6406" i="12"/>
  <c r="C6406" i="12" s="1"/>
  <c r="B6407" i="12"/>
  <c r="C6407" i="12" s="1"/>
  <c r="B6408" i="12"/>
  <c r="C6408" i="12" s="1"/>
  <c r="B2" i="12"/>
  <c r="C2" i="12" s="1"/>
  <c r="D6408" i="12"/>
  <c r="D6407" i="12"/>
  <c r="D6406" i="12"/>
  <c r="D6405" i="12"/>
  <c r="D6404" i="12"/>
  <c r="D6403" i="12"/>
  <c r="D6402" i="12"/>
  <c r="D6401" i="12"/>
  <c r="D6400" i="12"/>
  <c r="D6399" i="12"/>
  <c r="D6398" i="12"/>
  <c r="D6397" i="12"/>
  <c r="D6396" i="12"/>
  <c r="D6395" i="12"/>
  <c r="D6394" i="12"/>
  <c r="D6393" i="12"/>
  <c r="D6392" i="12"/>
  <c r="D6391" i="12"/>
  <c r="D6390" i="12"/>
  <c r="D6389" i="12"/>
  <c r="D6388" i="12"/>
  <c r="D6387" i="12"/>
  <c r="D6386" i="12"/>
  <c r="D6385" i="12"/>
  <c r="D6384" i="12"/>
  <c r="D6383" i="12"/>
  <c r="D6382" i="12"/>
  <c r="D6381" i="12"/>
  <c r="D6380" i="12"/>
  <c r="D6379" i="12"/>
  <c r="D6378" i="12"/>
  <c r="D6377" i="12"/>
  <c r="D6376" i="12"/>
  <c r="D6375" i="12"/>
  <c r="D6374" i="12"/>
  <c r="D6373" i="12"/>
  <c r="D6372" i="12"/>
  <c r="D6371" i="12"/>
  <c r="D6370" i="12"/>
  <c r="D6369" i="12"/>
  <c r="D6368" i="12"/>
  <c r="D6367" i="12"/>
  <c r="D6366" i="12"/>
  <c r="D6365" i="12"/>
  <c r="D6364" i="12"/>
  <c r="D6363" i="12"/>
  <c r="D6362" i="12"/>
  <c r="D6361" i="12"/>
  <c r="D6360" i="12"/>
  <c r="D6359" i="12"/>
  <c r="D6358" i="12"/>
  <c r="D6357" i="12"/>
  <c r="D6356" i="12"/>
  <c r="D6355" i="12"/>
  <c r="D6354" i="12"/>
  <c r="D6353" i="12"/>
  <c r="D6352" i="12"/>
  <c r="D6351" i="12"/>
  <c r="D6350" i="12"/>
  <c r="D6349" i="12"/>
  <c r="D6348" i="12"/>
  <c r="D6347" i="12"/>
  <c r="D6346" i="12"/>
  <c r="D6345" i="12"/>
  <c r="D6344" i="12"/>
  <c r="D6343" i="12"/>
  <c r="D6342" i="12"/>
  <c r="D6341" i="12"/>
  <c r="D6340" i="12"/>
  <c r="D6339" i="12"/>
  <c r="D6338" i="12"/>
  <c r="D6337" i="12"/>
  <c r="D6336" i="12"/>
  <c r="D6335" i="12"/>
  <c r="D6334" i="12"/>
  <c r="D6333" i="12"/>
  <c r="D6332" i="12"/>
  <c r="D6331" i="12"/>
  <c r="D6330" i="12"/>
  <c r="D6329" i="12"/>
  <c r="D6328" i="12"/>
  <c r="D6327" i="12"/>
  <c r="D6326" i="12"/>
  <c r="D6325" i="12"/>
  <c r="D6324" i="12"/>
  <c r="D6323" i="12"/>
  <c r="D6322" i="12"/>
  <c r="D6321" i="12"/>
  <c r="D6320" i="12"/>
  <c r="D6319" i="12"/>
  <c r="D6318" i="12"/>
  <c r="D6317" i="12"/>
  <c r="D6316" i="12"/>
  <c r="D6315" i="12"/>
  <c r="D6314" i="12"/>
  <c r="D6313" i="12"/>
  <c r="D6312" i="12"/>
  <c r="D6311" i="12"/>
  <c r="D6310" i="12"/>
  <c r="D6309" i="12"/>
  <c r="D6308" i="12"/>
  <c r="D6307" i="12"/>
  <c r="D6306" i="12"/>
  <c r="D6305" i="12"/>
  <c r="D6304" i="12"/>
  <c r="D6303" i="12"/>
  <c r="D6302" i="12"/>
  <c r="D6301" i="12"/>
  <c r="D6300" i="12"/>
  <c r="D6299" i="12"/>
  <c r="D6298" i="12"/>
  <c r="D6297" i="12"/>
  <c r="D6296" i="12"/>
  <c r="D6295" i="12"/>
  <c r="D6294" i="12"/>
  <c r="D6293" i="12"/>
  <c r="D6292" i="12"/>
  <c r="D6291" i="12"/>
  <c r="D6290" i="12"/>
  <c r="D6289" i="12"/>
  <c r="D6288" i="12"/>
  <c r="D6287" i="12"/>
  <c r="D6286" i="12"/>
  <c r="D6285" i="12"/>
  <c r="D6284" i="12"/>
  <c r="D6283" i="12"/>
  <c r="D6282" i="12"/>
  <c r="D6281" i="12"/>
  <c r="D6280" i="12"/>
  <c r="D6279" i="12"/>
  <c r="D6278" i="12"/>
  <c r="D6277" i="12"/>
  <c r="D6276" i="12"/>
  <c r="D6275" i="12"/>
  <c r="D6274" i="12"/>
  <c r="D6273" i="12"/>
  <c r="D6272" i="12"/>
  <c r="D6271" i="12"/>
  <c r="D6270" i="12"/>
  <c r="D6269" i="12"/>
  <c r="D6268" i="12"/>
  <c r="D6267" i="12"/>
  <c r="D6266" i="12"/>
  <c r="D6265" i="12"/>
  <c r="D6264" i="12"/>
  <c r="D6263" i="12"/>
  <c r="D6262" i="12"/>
  <c r="D6261" i="12"/>
  <c r="D6260" i="12"/>
  <c r="D6259" i="12"/>
  <c r="D6258" i="12"/>
  <c r="D6257" i="12"/>
  <c r="D6256" i="12"/>
  <c r="D6255" i="12"/>
  <c r="D6254" i="12"/>
  <c r="D6253" i="12"/>
  <c r="D6252" i="12"/>
  <c r="D6251" i="12"/>
  <c r="D6250" i="12"/>
  <c r="D6249" i="12"/>
  <c r="D6248" i="12"/>
  <c r="D6247" i="12"/>
  <c r="D6246" i="12"/>
  <c r="D6245" i="12"/>
  <c r="D6244" i="12"/>
  <c r="D6243" i="12"/>
  <c r="D6242" i="12"/>
  <c r="D6241" i="12"/>
  <c r="D6240" i="12"/>
  <c r="D6239" i="12"/>
  <c r="D6238" i="12"/>
  <c r="D6237" i="12"/>
  <c r="D6236" i="12"/>
  <c r="D6235" i="12"/>
  <c r="D6234" i="12"/>
  <c r="D6233" i="12"/>
  <c r="D6232" i="12"/>
  <c r="D6231" i="12"/>
  <c r="D6230" i="12"/>
  <c r="D6229" i="12"/>
  <c r="D6228" i="12"/>
  <c r="D6227" i="12"/>
  <c r="D6226" i="12"/>
  <c r="D6225" i="12"/>
  <c r="D6224" i="12"/>
  <c r="D6223" i="12"/>
  <c r="D6222" i="12"/>
  <c r="D6221" i="12"/>
  <c r="D6220" i="12"/>
  <c r="D6219" i="12"/>
  <c r="D6218" i="12"/>
  <c r="D6217" i="12"/>
  <c r="D6216" i="12"/>
  <c r="D6215" i="12"/>
  <c r="D6214" i="12"/>
  <c r="D6213" i="12"/>
  <c r="D6212" i="12"/>
  <c r="D6211" i="12"/>
  <c r="D6210" i="12"/>
  <c r="D6209" i="12"/>
  <c r="D6208" i="12"/>
  <c r="D6207" i="12"/>
  <c r="D6206" i="12"/>
  <c r="D6205" i="12"/>
  <c r="D6204" i="12"/>
  <c r="D6203" i="12"/>
  <c r="D6202" i="12"/>
  <c r="D6201" i="12"/>
  <c r="D6200" i="12"/>
  <c r="D6199" i="12"/>
  <c r="D6198" i="12"/>
  <c r="D6197" i="12"/>
  <c r="D6196" i="12"/>
  <c r="D6195" i="12"/>
  <c r="D6194" i="12"/>
  <c r="D6193" i="12"/>
  <c r="D6192" i="12"/>
  <c r="D6191" i="12"/>
  <c r="D6190" i="12"/>
  <c r="D6189" i="12"/>
  <c r="D6188" i="12"/>
  <c r="D6187" i="12"/>
  <c r="D6186" i="12"/>
  <c r="D6185" i="12"/>
  <c r="D6184" i="12"/>
  <c r="D6183" i="12"/>
  <c r="D6182" i="12"/>
  <c r="D6181" i="12"/>
  <c r="D6180" i="12"/>
  <c r="D6179" i="12"/>
  <c r="D6178" i="12"/>
  <c r="D6177" i="12"/>
  <c r="D6176" i="12"/>
  <c r="D6175" i="12"/>
  <c r="D6174" i="12"/>
  <c r="D6173" i="12"/>
  <c r="D6172" i="12"/>
  <c r="D6171" i="12"/>
  <c r="D6170" i="12"/>
  <c r="D6169" i="12"/>
  <c r="D6168" i="12"/>
  <c r="D6167" i="12"/>
  <c r="D6166" i="12"/>
  <c r="D6165" i="12"/>
  <c r="D6164" i="12"/>
  <c r="D6163" i="12"/>
  <c r="D6162" i="12"/>
  <c r="D6161" i="12"/>
  <c r="D6160" i="12"/>
  <c r="D6159" i="12"/>
  <c r="D6158" i="12"/>
  <c r="D6157" i="12"/>
  <c r="D6156" i="12"/>
  <c r="D6155" i="12"/>
  <c r="D6154" i="12"/>
  <c r="D6153" i="12"/>
  <c r="D6152" i="12"/>
  <c r="D6151" i="12"/>
  <c r="D6150" i="12"/>
  <c r="D6149" i="12"/>
  <c r="D6148" i="12"/>
  <c r="D6147" i="12"/>
  <c r="D6146" i="12"/>
  <c r="D6145" i="12"/>
  <c r="D6144" i="12"/>
  <c r="D6143" i="12"/>
  <c r="D6142" i="12"/>
  <c r="D6141" i="12"/>
  <c r="D6140" i="12"/>
  <c r="D6139" i="12"/>
  <c r="D6138" i="12"/>
  <c r="D6137" i="12"/>
  <c r="D6136" i="12"/>
  <c r="D6135" i="12"/>
  <c r="D6134" i="12"/>
  <c r="D6133" i="12"/>
  <c r="D6132" i="12"/>
  <c r="D6131" i="12"/>
  <c r="D6130" i="12"/>
  <c r="D6129" i="12"/>
  <c r="D6128" i="12"/>
  <c r="D6127" i="12"/>
  <c r="D6126" i="12"/>
  <c r="D6125" i="12"/>
  <c r="D6124" i="12"/>
  <c r="D6123" i="12"/>
  <c r="D6122" i="12"/>
  <c r="D6121" i="12"/>
  <c r="D6120" i="12"/>
  <c r="D6119" i="12"/>
  <c r="D6118" i="12"/>
  <c r="D6117" i="12"/>
  <c r="D6116" i="12"/>
  <c r="D6115" i="12"/>
  <c r="D6114" i="12"/>
  <c r="D6113" i="12"/>
  <c r="D6112" i="12"/>
  <c r="D6111" i="12"/>
  <c r="D6110" i="12"/>
  <c r="D6109" i="12"/>
  <c r="D6108" i="12"/>
  <c r="D6107" i="12"/>
  <c r="D6106" i="12"/>
  <c r="D6105" i="12"/>
  <c r="D6104" i="12"/>
  <c r="D6103" i="12"/>
  <c r="D6102" i="12"/>
  <c r="D6101" i="12"/>
  <c r="D6100" i="12"/>
  <c r="D6099" i="12"/>
  <c r="D6098" i="12"/>
  <c r="D6097" i="12"/>
  <c r="D6096" i="12"/>
  <c r="D6095" i="12"/>
  <c r="D6094" i="12"/>
  <c r="D6093" i="12"/>
  <c r="D6092" i="12"/>
  <c r="D6091" i="12"/>
  <c r="D6090" i="12"/>
  <c r="D6089" i="12"/>
  <c r="D6088" i="12"/>
  <c r="D6087" i="12"/>
  <c r="D6086" i="12"/>
  <c r="D6085" i="12"/>
  <c r="D6084" i="12"/>
  <c r="D6083" i="12"/>
  <c r="D6082" i="12"/>
  <c r="D6081" i="12"/>
  <c r="D6080" i="12"/>
  <c r="D6079" i="12"/>
  <c r="D6078" i="12"/>
  <c r="D6077" i="12"/>
  <c r="D6076" i="12"/>
  <c r="D6075" i="12"/>
  <c r="D6074" i="12"/>
  <c r="D6073" i="12"/>
  <c r="D6072" i="12"/>
  <c r="D6071" i="12"/>
  <c r="D6070" i="12"/>
  <c r="D6069" i="12"/>
  <c r="D6068" i="12"/>
  <c r="D6067" i="12"/>
  <c r="D6066" i="12"/>
  <c r="D6065" i="12"/>
  <c r="D6064" i="12"/>
  <c r="D6063" i="12"/>
  <c r="D6062" i="12"/>
  <c r="D6061" i="12"/>
  <c r="D6060" i="12"/>
  <c r="D6059" i="12"/>
  <c r="D6058" i="12"/>
  <c r="D6057" i="12"/>
  <c r="D6056" i="12"/>
  <c r="D6055" i="12"/>
  <c r="D6054" i="12"/>
  <c r="D6053" i="12"/>
  <c r="D6052" i="12"/>
  <c r="D6051" i="12"/>
  <c r="D6050" i="12"/>
  <c r="D6049" i="12"/>
  <c r="D6048" i="12"/>
  <c r="D6047" i="12"/>
  <c r="D6046" i="12"/>
  <c r="D6045" i="12"/>
  <c r="D6044" i="12"/>
  <c r="D6043" i="12"/>
  <c r="D6042" i="12"/>
  <c r="D6041" i="12"/>
  <c r="D6040" i="12"/>
  <c r="D6039" i="12"/>
  <c r="D6038" i="12"/>
  <c r="D6037" i="12"/>
  <c r="D6036" i="12"/>
  <c r="D6035" i="12"/>
  <c r="D6034" i="12"/>
  <c r="D6033" i="12"/>
  <c r="D6032" i="12"/>
  <c r="D6031" i="12"/>
  <c r="D6030" i="12"/>
  <c r="D6029" i="12"/>
  <c r="D6028" i="12"/>
  <c r="D6027" i="12"/>
  <c r="D6026" i="12"/>
  <c r="D6025" i="12"/>
  <c r="D6024" i="12"/>
  <c r="D6023" i="12"/>
  <c r="D6022" i="12"/>
  <c r="D6021" i="12"/>
  <c r="D6020" i="12"/>
  <c r="D6019" i="12"/>
  <c r="D6018" i="12"/>
  <c r="D6017" i="12"/>
  <c r="D6016" i="12"/>
  <c r="D6015" i="12"/>
  <c r="D6014" i="12"/>
  <c r="D6013" i="12"/>
  <c r="D6012" i="12"/>
  <c r="D6011" i="12"/>
  <c r="D6010" i="12"/>
  <c r="D6009" i="12"/>
  <c r="D6008" i="12"/>
  <c r="D6007" i="12"/>
  <c r="D6006" i="12"/>
  <c r="D6005" i="12"/>
  <c r="D6004" i="12"/>
  <c r="D6003" i="12"/>
  <c r="D6002" i="12"/>
  <c r="D6001" i="12"/>
  <c r="D6000" i="12"/>
  <c r="D5999" i="12"/>
  <c r="D5998" i="12"/>
  <c r="D5997" i="12"/>
  <c r="D5996" i="12"/>
  <c r="D5995" i="12"/>
  <c r="D5994" i="12"/>
  <c r="D5993" i="12"/>
  <c r="D5992" i="12"/>
  <c r="D5991" i="12"/>
  <c r="D5990" i="12"/>
  <c r="D5989" i="12"/>
  <c r="D5988" i="12"/>
  <c r="D5987" i="12"/>
  <c r="D5986" i="12"/>
  <c r="D5985" i="12"/>
  <c r="D5984" i="12"/>
  <c r="D5983" i="12"/>
  <c r="D5982" i="12"/>
  <c r="D5981" i="12"/>
  <c r="D5980" i="12"/>
  <c r="D5979" i="12"/>
  <c r="D5978" i="12"/>
  <c r="D5977" i="12"/>
  <c r="D5976" i="12"/>
  <c r="D5975" i="12"/>
  <c r="D5974" i="12"/>
  <c r="D5973" i="12"/>
  <c r="D5972" i="12"/>
  <c r="D5971" i="12"/>
  <c r="D5970" i="12"/>
  <c r="D5969" i="12"/>
  <c r="D5968" i="12"/>
  <c r="D5967" i="12"/>
  <c r="D5966" i="12"/>
  <c r="D5965" i="12"/>
  <c r="D5964" i="12"/>
  <c r="D5963" i="12"/>
  <c r="D5962" i="12"/>
  <c r="D5961" i="12"/>
  <c r="D5960" i="12"/>
  <c r="D5959" i="12"/>
  <c r="D5958" i="12"/>
  <c r="D5957" i="12"/>
  <c r="D5956" i="12"/>
  <c r="D5955" i="12"/>
  <c r="D5954" i="12"/>
  <c r="D5953" i="12"/>
  <c r="D5952" i="12"/>
  <c r="D5951" i="12"/>
  <c r="D5950" i="12"/>
  <c r="D5949" i="12"/>
  <c r="D5948" i="12"/>
  <c r="D5947" i="12"/>
  <c r="D5946" i="12"/>
  <c r="D5945" i="12"/>
  <c r="D5944" i="12"/>
  <c r="D5943" i="12"/>
  <c r="D5942" i="12"/>
  <c r="D5941" i="12"/>
  <c r="D5940" i="12"/>
  <c r="D5939" i="12"/>
  <c r="D5938" i="12"/>
  <c r="D5937" i="12"/>
  <c r="D5936" i="12"/>
  <c r="D5935" i="12"/>
  <c r="D5934" i="12"/>
  <c r="D5933" i="12"/>
  <c r="D5932" i="12"/>
  <c r="D5931" i="12"/>
  <c r="D5930" i="12"/>
  <c r="D5929" i="12"/>
  <c r="D5928" i="12"/>
  <c r="D5927" i="12"/>
  <c r="D5926" i="12"/>
  <c r="D5925" i="12"/>
  <c r="D5924" i="12"/>
  <c r="D5923" i="12"/>
  <c r="D5922" i="12"/>
  <c r="D5921" i="12"/>
  <c r="D5920" i="12"/>
  <c r="D5919" i="12"/>
  <c r="D5918" i="12"/>
  <c r="D5917" i="12"/>
  <c r="D5916" i="12"/>
  <c r="D5915" i="12"/>
  <c r="D5914" i="12"/>
  <c r="D5913" i="12"/>
  <c r="D5912" i="12"/>
  <c r="D5911" i="12"/>
  <c r="D5910" i="12"/>
  <c r="D5909" i="12"/>
  <c r="D5908" i="12"/>
  <c r="D5907" i="12"/>
  <c r="D5906" i="12"/>
  <c r="D5905" i="12"/>
  <c r="D5904" i="12"/>
  <c r="D5903" i="12"/>
  <c r="D5902" i="12"/>
  <c r="D5901" i="12"/>
  <c r="D5900" i="12"/>
  <c r="D5899" i="12"/>
  <c r="D5898" i="12"/>
  <c r="D5897" i="12"/>
  <c r="D5896" i="12"/>
  <c r="D5895" i="12"/>
  <c r="D5894" i="12"/>
  <c r="D5893" i="12"/>
  <c r="D5892" i="12"/>
  <c r="D5891" i="12"/>
  <c r="D5890" i="12"/>
  <c r="D5889" i="12"/>
  <c r="D5888" i="12"/>
  <c r="D5887" i="12"/>
  <c r="D5886" i="12"/>
  <c r="D5885" i="12"/>
  <c r="D5884" i="12"/>
  <c r="D5883" i="12"/>
  <c r="D5882" i="12"/>
  <c r="D5881" i="12"/>
  <c r="D5880" i="12"/>
  <c r="D5879" i="12"/>
  <c r="D5878" i="12"/>
  <c r="D5877" i="12"/>
  <c r="D5876" i="12"/>
  <c r="D5875" i="12"/>
  <c r="D5874" i="12"/>
  <c r="D5873" i="12"/>
  <c r="D5872" i="12"/>
  <c r="D5871" i="12"/>
  <c r="D5870" i="12"/>
  <c r="D5869" i="12"/>
  <c r="D5868" i="12"/>
  <c r="D5867" i="12"/>
  <c r="D5866" i="12"/>
  <c r="D5865" i="12"/>
  <c r="D5864" i="12"/>
  <c r="D5863" i="12"/>
  <c r="D5862" i="12"/>
  <c r="D5861" i="12"/>
  <c r="D5860" i="12"/>
  <c r="D5859" i="12"/>
  <c r="D5858" i="12"/>
  <c r="D5857" i="12"/>
  <c r="D5856" i="12"/>
  <c r="D5855" i="12"/>
  <c r="D5854" i="12"/>
  <c r="D5853" i="12"/>
  <c r="D5852" i="12"/>
  <c r="D5851" i="12"/>
  <c r="D5850" i="12"/>
  <c r="D5849" i="12"/>
  <c r="D5848" i="12"/>
  <c r="D5847" i="12"/>
  <c r="D5846" i="12"/>
  <c r="D5845" i="12"/>
  <c r="D5844" i="12"/>
  <c r="D5843" i="12"/>
  <c r="D5842" i="12"/>
  <c r="D5841" i="12"/>
  <c r="D5840" i="12"/>
  <c r="D5839" i="12"/>
  <c r="D5838" i="12"/>
  <c r="D5837" i="12"/>
  <c r="D5836" i="12"/>
  <c r="D5835" i="12"/>
  <c r="D5834" i="12"/>
  <c r="D5833" i="12"/>
  <c r="D5832" i="12"/>
  <c r="D5831" i="12"/>
  <c r="D5830" i="12"/>
  <c r="D5829" i="12"/>
  <c r="D5828" i="12"/>
  <c r="D5827" i="12"/>
  <c r="D5826" i="12"/>
  <c r="D5825" i="12"/>
  <c r="D5824" i="12"/>
  <c r="D5823" i="12"/>
  <c r="D5822" i="12"/>
  <c r="D5821" i="12"/>
  <c r="D5820" i="12"/>
  <c r="D5819" i="12"/>
  <c r="D5818" i="12"/>
  <c r="D5817" i="12"/>
  <c r="D5816" i="12"/>
  <c r="D5815" i="12"/>
  <c r="D5814" i="12"/>
  <c r="D5813" i="12"/>
  <c r="D5812" i="12"/>
  <c r="D5811" i="12"/>
  <c r="D5810" i="12"/>
  <c r="D5809" i="12"/>
  <c r="D5808" i="12"/>
  <c r="D5807" i="12"/>
  <c r="D5806" i="12"/>
  <c r="D5805" i="12"/>
  <c r="D5804" i="12"/>
  <c r="D5803" i="12"/>
  <c r="D5802" i="12"/>
  <c r="D5801" i="12"/>
  <c r="D5800" i="12"/>
  <c r="D5799" i="12"/>
  <c r="D5798" i="12"/>
  <c r="D5797" i="12"/>
  <c r="D5796" i="12"/>
  <c r="D5795" i="12"/>
  <c r="D5794" i="12"/>
  <c r="D5793" i="12"/>
  <c r="D5792" i="12"/>
  <c r="D5791" i="12"/>
  <c r="D5790" i="12"/>
  <c r="D5789" i="12"/>
  <c r="D5788" i="12"/>
  <c r="D5787" i="12"/>
  <c r="D5786" i="12"/>
  <c r="D5785" i="12"/>
  <c r="D5784" i="12"/>
  <c r="D5783" i="12"/>
  <c r="D5782" i="12"/>
  <c r="D5781" i="12"/>
  <c r="D5780" i="12"/>
  <c r="D5779" i="12"/>
  <c r="D5778" i="12"/>
  <c r="D5777" i="12"/>
  <c r="D5776" i="12"/>
  <c r="D5775" i="12"/>
  <c r="D5774" i="12"/>
  <c r="D5773" i="12"/>
  <c r="D5772" i="12"/>
  <c r="D5771" i="12"/>
  <c r="D5770" i="12"/>
  <c r="D5769" i="12"/>
  <c r="D5768" i="12"/>
  <c r="D5767" i="12"/>
  <c r="D5766" i="12"/>
  <c r="D5765" i="12"/>
  <c r="D5764" i="12"/>
  <c r="D5763" i="12"/>
  <c r="D5762" i="12"/>
  <c r="D5761" i="12"/>
  <c r="D5760" i="12"/>
  <c r="D5759" i="12"/>
  <c r="D5758" i="12"/>
  <c r="D5757" i="12"/>
  <c r="D5756" i="12"/>
  <c r="D5755" i="12"/>
  <c r="D5754" i="12"/>
  <c r="D5753" i="12"/>
  <c r="D5752" i="12"/>
  <c r="D5751" i="12"/>
  <c r="D5750" i="12"/>
  <c r="D5749" i="12"/>
  <c r="D5748" i="12"/>
  <c r="D5747" i="12"/>
  <c r="D5746" i="12"/>
  <c r="D5745" i="12"/>
  <c r="D5744" i="12"/>
  <c r="D5743" i="12"/>
  <c r="D5742" i="12"/>
  <c r="D5741" i="12"/>
  <c r="D5740" i="12"/>
  <c r="D5739" i="12"/>
  <c r="D5738" i="12"/>
  <c r="D5737" i="12"/>
  <c r="D5736" i="12"/>
  <c r="D5735" i="12"/>
  <c r="D5734" i="12"/>
  <c r="D5733" i="12"/>
  <c r="D5732" i="12"/>
  <c r="D5731" i="12"/>
  <c r="D5730" i="12"/>
  <c r="D5729" i="12"/>
  <c r="D5728" i="12"/>
  <c r="D5727" i="12"/>
  <c r="D5726" i="12"/>
  <c r="D5725" i="12"/>
  <c r="D5724" i="12"/>
  <c r="D5723" i="12"/>
  <c r="D5722" i="12"/>
  <c r="D5721" i="12"/>
  <c r="D5720" i="12"/>
  <c r="D5719" i="12"/>
  <c r="D5718" i="12"/>
  <c r="D5717" i="12"/>
  <c r="D5716" i="12"/>
  <c r="D5715" i="12"/>
  <c r="D5714" i="12"/>
  <c r="D5713" i="12"/>
  <c r="D5712" i="12"/>
  <c r="D5711" i="12"/>
  <c r="D5710" i="12"/>
  <c r="D5709" i="12"/>
  <c r="D5708" i="12"/>
  <c r="D5707" i="12"/>
  <c r="D5706" i="12"/>
  <c r="D5705" i="12"/>
  <c r="D5704" i="12"/>
  <c r="D5703" i="12"/>
  <c r="D5702" i="12"/>
  <c r="D5701" i="12"/>
  <c r="D5700" i="12"/>
  <c r="D5699" i="12"/>
  <c r="D5698" i="12"/>
  <c r="D5697" i="12"/>
  <c r="D5696" i="12"/>
  <c r="D5695" i="12"/>
  <c r="D5694" i="12"/>
  <c r="D5693" i="12"/>
  <c r="D5692" i="12"/>
  <c r="D5691" i="12"/>
  <c r="D5690" i="12"/>
  <c r="D5689" i="12"/>
  <c r="D5688" i="12"/>
  <c r="D5687" i="12"/>
  <c r="D5686" i="12"/>
  <c r="D5685" i="12"/>
  <c r="D5684" i="12"/>
  <c r="D5683" i="12"/>
  <c r="D5682" i="12"/>
  <c r="D5681" i="12"/>
  <c r="D5680" i="12"/>
  <c r="D5679" i="12"/>
  <c r="D5678" i="12"/>
  <c r="D5677" i="12"/>
  <c r="D5676" i="12"/>
  <c r="D5675" i="12"/>
  <c r="D5674" i="12"/>
  <c r="D5673" i="12"/>
  <c r="D5672" i="12"/>
  <c r="D5671" i="12"/>
  <c r="D5670" i="12"/>
  <c r="D5669" i="12"/>
  <c r="D5668" i="12"/>
  <c r="D5667" i="12"/>
  <c r="D5666" i="12"/>
  <c r="D5665" i="12"/>
  <c r="D5664" i="12"/>
  <c r="D5663" i="12"/>
  <c r="D5662" i="12"/>
  <c r="D5661" i="12"/>
  <c r="D5660" i="12"/>
  <c r="D5659" i="12"/>
  <c r="D5658" i="12"/>
  <c r="D5657" i="12"/>
  <c r="D5656" i="12"/>
  <c r="D5655" i="12"/>
  <c r="D5654" i="12"/>
  <c r="D5653" i="12"/>
  <c r="D5652" i="12"/>
  <c r="D5651" i="12"/>
  <c r="D5650" i="12"/>
  <c r="D5649" i="12"/>
  <c r="D5648" i="12"/>
  <c r="D5647" i="12"/>
  <c r="D5646" i="12"/>
  <c r="D5645" i="12"/>
  <c r="D5644" i="12"/>
  <c r="D5643" i="12"/>
  <c r="D5642" i="12"/>
  <c r="D5641" i="12"/>
  <c r="D5640" i="12"/>
  <c r="D5639" i="12"/>
  <c r="D5638" i="12"/>
  <c r="D5637" i="12"/>
  <c r="D5636" i="12"/>
  <c r="D5635" i="12"/>
  <c r="D5634" i="12"/>
  <c r="D5633" i="12"/>
  <c r="D5632" i="12"/>
  <c r="D5631" i="12"/>
  <c r="D5630" i="12"/>
  <c r="D5629" i="12"/>
  <c r="D5628" i="12"/>
  <c r="D5627" i="12"/>
  <c r="D5626" i="12"/>
  <c r="D5625" i="12"/>
  <c r="D5624" i="12"/>
  <c r="D5623" i="12"/>
  <c r="D5622" i="12"/>
  <c r="D5621" i="12"/>
  <c r="D5620" i="12"/>
  <c r="D5619" i="12"/>
  <c r="D5618" i="12"/>
  <c r="D5617" i="12"/>
  <c r="D5616" i="12"/>
  <c r="D5615" i="12"/>
  <c r="D5614" i="12"/>
  <c r="D5613" i="12"/>
  <c r="D5612" i="12"/>
  <c r="D5611" i="12"/>
  <c r="D5610" i="12"/>
  <c r="D5609" i="12"/>
  <c r="D5608" i="12"/>
  <c r="D5607" i="12"/>
  <c r="D5606" i="12"/>
  <c r="D5605" i="12"/>
  <c r="D5604" i="12"/>
  <c r="D5603" i="12"/>
  <c r="D5602" i="12"/>
  <c r="D5601" i="12"/>
  <c r="D5600" i="12"/>
  <c r="D5599" i="12"/>
  <c r="D5598" i="12"/>
  <c r="D5597" i="12"/>
  <c r="D5596" i="12"/>
  <c r="D5595" i="12"/>
  <c r="D5594" i="12"/>
  <c r="D5593" i="12"/>
  <c r="D5592" i="12"/>
  <c r="D5591" i="12"/>
  <c r="D5590" i="12"/>
  <c r="D5589" i="12"/>
  <c r="D5588" i="12"/>
  <c r="D5587" i="12"/>
  <c r="D5586" i="12"/>
  <c r="D5585" i="12"/>
  <c r="D5584" i="12"/>
  <c r="D5583" i="12"/>
  <c r="D5582" i="12"/>
  <c r="D5581" i="12"/>
  <c r="D5580" i="12"/>
  <c r="D5579" i="12"/>
  <c r="D5578" i="12"/>
  <c r="D5577" i="12"/>
  <c r="D5576" i="12"/>
  <c r="D5575" i="12"/>
  <c r="D5574" i="12"/>
  <c r="D5573" i="12"/>
  <c r="D5572" i="12"/>
  <c r="D5571" i="12"/>
  <c r="D5570" i="12"/>
  <c r="D5569" i="12"/>
  <c r="D5568" i="12"/>
  <c r="D5567" i="12"/>
  <c r="D5566" i="12"/>
  <c r="D5565" i="12"/>
  <c r="D5564" i="12"/>
  <c r="D5563" i="12"/>
  <c r="D5562" i="12"/>
  <c r="D5561" i="12"/>
  <c r="D5560" i="12"/>
  <c r="D5559" i="12"/>
  <c r="D5558" i="12"/>
  <c r="D5557" i="12"/>
  <c r="D5556" i="12"/>
  <c r="D5555" i="12"/>
  <c r="D5554" i="12"/>
  <c r="D5553" i="12"/>
  <c r="D5552" i="12"/>
  <c r="D5551" i="12"/>
  <c r="D5550" i="12"/>
  <c r="D5549" i="12"/>
  <c r="D5548" i="12"/>
  <c r="D5547" i="12"/>
  <c r="D5546" i="12"/>
  <c r="D5545" i="12"/>
  <c r="D5544" i="12"/>
  <c r="D5543" i="12"/>
  <c r="D5542" i="12"/>
  <c r="D5541" i="12"/>
  <c r="D5540" i="12"/>
  <c r="D5539" i="12"/>
  <c r="D5538" i="12"/>
  <c r="D5537" i="12"/>
  <c r="D5536" i="12"/>
  <c r="D5535" i="12"/>
  <c r="D5534" i="12"/>
  <c r="D5533" i="12"/>
  <c r="D5532" i="12"/>
  <c r="D5531" i="12"/>
  <c r="D5530" i="12"/>
  <c r="D5529" i="12"/>
  <c r="D5528" i="12"/>
  <c r="D5527" i="12"/>
  <c r="D5526" i="12"/>
  <c r="D5525" i="12"/>
  <c r="D5524" i="12"/>
  <c r="D5523" i="12"/>
  <c r="D5522" i="12"/>
  <c r="D5521" i="12"/>
  <c r="D5520" i="12"/>
  <c r="D5519" i="12"/>
  <c r="D5518" i="12"/>
  <c r="D5517" i="12"/>
  <c r="D5516" i="12"/>
  <c r="D5515" i="12"/>
  <c r="D5514" i="12"/>
  <c r="D5513" i="12"/>
  <c r="D5512" i="12"/>
  <c r="D5511" i="12"/>
  <c r="D5510" i="12"/>
  <c r="D5509" i="12"/>
  <c r="D5508" i="12"/>
  <c r="D5507" i="12"/>
  <c r="D5506" i="12"/>
  <c r="D5505" i="12"/>
  <c r="D5504" i="12"/>
  <c r="D5503" i="12"/>
  <c r="D5502" i="12"/>
  <c r="D5501" i="12"/>
  <c r="D5500" i="12"/>
  <c r="D5499" i="12"/>
  <c r="D5498" i="12"/>
  <c r="D5497" i="12"/>
  <c r="D5496" i="12"/>
  <c r="D5495" i="12"/>
  <c r="D5494" i="12"/>
  <c r="D5493" i="12"/>
  <c r="D5492" i="12"/>
  <c r="D5491" i="12"/>
  <c r="D5490" i="12"/>
  <c r="D5489" i="12"/>
  <c r="D5488" i="12"/>
  <c r="D5487" i="12"/>
  <c r="D5486" i="12"/>
  <c r="D5485" i="12"/>
  <c r="D5484" i="12"/>
  <c r="D5483" i="12"/>
  <c r="D5482" i="12"/>
  <c r="D5481" i="12"/>
  <c r="D5480" i="12"/>
  <c r="D5479" i="12"/>
  <c r="D5478" i="12"/>
  <c r="D5477" i="12"/>
  <c r="D5476" i="12"/>
  <c r="D5475" i="12"/>
  <c r="D5474" i="12"/>
  <c r="D5473" i="12"/>
  <c r="D5472" i="12"/>
  <c r="D5471" i="12"/>
  <c r="D5470" i="12"/>
  <c r="D5469" i="12"/>
  <c r="D5468" i="12"/>
  <c r="D5467" i="12"/>
  <c r="D5466" i="12"/>
  <c r="D5465" i="12"/>
  <c r="D5464" i="12"/>
  <c r="D5463" i="12"/>
  <c r="D5462" i="12"/>
  <c r="D5461" i="12"/>
  <c r="D5460" i="12"/>
  <c r="D5459" i="12"/>
  <c r="D5458" i="12"/>
  <c r="D5457" i="12"/>
  <c r="D5456" i="12"/>
  <c r="D5455" i="12"/>
  <c r="D5454" i="12"/>
  <c r="D5453" i="12"/>
  <c r="D5452" i="12"/>
  <c r="D5451" i="12"/>
  <c r="D5450" i="12"/>
  <c r="D5449" i="12"/>
  <c r="D5448" i="12"/>
  <c r="D5447" i="12"/>
  <c r="D5446" i="12"/>
  <c r="D5445" i="12"/>
  <c r="D5444" i="12"/>
  <c r="D5443" i="12"/>
  <c r="D5442" i="12"/>
  <c r="D5441" i="12"/>
  <c r="D5440" i="12"/>
  <c r="D5439" i="12"/>
  <c r="D5438" i="12"/>
  <c r="D5437" i="12"/>
  <c r="D5436" i="12"/>
  <c r="D5435" i="12"/>
  <c r="D5434" i="12"/>
  <c r="D5433" i="12"/>
  <c r="D5432" i="12"/>
  <c r="D5431" i="12"/>
  <c r="D5430" i="12"/>
  <c r="D5429" i="12"/>
  <c r="D5428" i="12"/>
  <c r="D5427" i="12"/>
  <c r="D5426" i="12"/>
  <c r="D5425" i="12"/>
  <c r="D5424" i="12"/>
  <c r="D5423" i="12"/>
  <c r="D5422" i="12"/>
  <c r="D5421" i="12"/>
  <c r="D5420" i="12"/>
  <c r="D5419" i="12"/>
  <c r="D5418" i="12"/>
  <c r="D5417" i="12"/>
  <c r="D5416" i="12"/>
  <c r="D5415" i="12"/>
  <c r="D5414" i="12"/>
  <c r="D5413" i="12"/>
  <c r="D5412" i="12"/>
  <c r="D5411" i="12"/>
  <c r="D5410" i="12"/>
  <c r="D5409" i="12"/>
  <c r="D5408" i="12"/>
  <c r="D5407" i="12"/>
  <c r="D5406" i="12"/>
  <c r="D5405" i="12"/>
  <c r="D5404" i="12"/>
  <c r="D5403" i="12"/>
  <c r="D5402" i="12"/>
  <c r="D5401" i="12"/>
  <c r="D5400" i="12"/>
  <c r="D5399" i="12"/>
  <c r="D5398" i="12"/>
  <c r="D5397" i="12"/>
  <c r="D5396" i="12"/>
  <c r="D5395" i="12"/>
  <c r="D5394" i="12"/>
  <c r="D5393" i="12"/>
  <c r="D5392" i="12"/>
  <c r="D5391" i="12"/>
  <c r="D5390" i="12"/>
  <c r="D5389" i="12"/>
  <c r="D5388" i="12"/>
  <c r="D5387" i="12"/>
  <c r="D5386" i="12"/>
  <c r="D5385" i="12"/>
  <c r="D5384" i="12"/>
  <c r="D5383" i="12"/>
  <c r="D5382" i="12"/>
  <c r="D5381" i="12"/>
  <c r="D5380" i="12"/>
  <c r="D5379" i="12"/>
  <c r="D5378" i="12"/>
  <c r="D5377" i="12"/>
  <c r="D5376" i="12"/>
  <c r="D5375" i="12"/>
  <c r="D5374" i="12"/>
  <c r="D5373" i="12"/>
  <c r="D5372" i="12"/>
  <c r="D5371" i="12"/>
  <c r="D5370" i="12"/>
  <c r="D5369" i="12"/>
  <c r="D5368" i="12"/>
  <c r="D5367" i="12"/>
  <c r="D5366" i="12"/>
  <c r="D5365" i="12"/>
  <c r="D5364" i="12"/>
  <c r="D5363" i="12"/>
  <c r="D5362" i="12"/>
  <c r="D5361" i="12"/>
  <c r="D5360" i="12"/>
  <c r="D5359" i="12"/>
  <c r="D5358" i="12"/>
  <c r="D5357" i="12"/>
  <c r="D5356" i="12"/>
  <c r="D5355" i="12"/>
  <c r="D5354" i="12"/>
  <c r="D5353" i="12"/>
  <c r="D5352" i="12"/>
  <c r="D5351" i="12"/>
  <c r="D5350" i="12"/>
  <c r="D5349" i="12"/>
  <c r="D5348" i="12"/>
  <c r="D5347" i="12"/>
  <c r="D5346" i="12"/>
  <c r="D5345" i="12"/>
  <c r="D5344" i="12"/>
  <c r="D5343" i="12"/>
  <c r="D5342" i="12"/>
  <c r="D5341" i="12"/>
  <c r="D5340" i="12"/>
  <c r="D5339" i="12"/>
  <c r="D5338" i="12"/>
  <c r="D5337" i="12"/>
  <c r="D5336" i="12"/>
  <c r="D5335" i="12"/>
  <c r="D5334" i="12"/>
  <c r="D5333" i="12"/>
  <c r="D5332" i="12"/>
  <c r="D5331" i="12"/>
  <c r="D5330" i="12"/>
  <c r="D5329" i="12"/>
  <c r="D5328" i="12"/>
  <c r="D5327" i="12"/>
  <c r="D5326" i="12"/>
  <c r="D5325" i="12"/>
  <c r="D5324" i="12"/>
  <c r="D5323" i="12"/>
  <c r="D5322" i="12"/>
  <c r="D5321" i="12"/>
  <c r="D5320" i="12"/>
  <c r="D5319" i="12"/>
  <c r="D5318" i="12"/>
  <c r="D5317" i="12"/>
  <c r="D5316" i="12"/>
  <c r="D5315" i="12"/>
  <c r="D5314" i="12"/>
  <c r="D5313" i="12"/>
  <c r="D5312" i="12"/>
  <c r="D5311" i="12"/>
  <c r="D5310" i="12"/>
  <c r="D5309" i="12"/>
  <c r="D5308" i="12"/>
  <c r="D5307" i="12"/>
  <c r="D5306" i="12"/>
  <c r="D5305" i="12"/>
  <c r="D5304" i="12"/>
  <c r="D5303" i="12"/>
  <c r="D5302" i="12"/>
  <c r="D5301" i="12"/>
  <c r="D5300" i="12"/>
  <c r="D5299" i="12"/>
  <c r="D5298" i="12"/>
  <c r="D5297" i="12"/>
  <c r="D5296" i="12"/>
  <c r="D5295" i="12"/>
  <c r="D5294" i="12"/>
  <c r="D5293" i="12"/>
  <c r="D5292" i="12"/>
  <c r="D5291" i="12"/>
  <c r="D5290" i="12"/>
  <c r="D5289" i="12"/>
  <c r="D5288" i="12"/>
  <c r="D5287" i="12"/>
  <c r="D5286" i="12"/>
  <c r="D5285" i="12"/>
  <c r="D5284" i="12"/>
  <c r="D5283" i="12"/>
  <c r="D5282" i="12"/>
  <c r="D5281" i="12"/>
  <c r="D5280" i="12"/>
  <c r="D5279" i="12"/>
  <c r="D5278" i="12"/>
  <c r="D5277" i="12"/>
  <c r="D5276" i="12"/>
  <c r="D5275" i="12"/>
  <c r="D5274" i="12"/>
  <c r="D5273" i="12"/>
  <c r="D5272" i="12"/>
  <c r="D5271" i="12"/>
  <c r="D5270" i="12"/>
  <c r="D5269" i="12"/>
  <c r="D5268" i="12"/>
  <c r="D5267" i="12"/>
  <c r="D5266" i="12"/>
  <c r="D5265" i="12"/>
  <c r="D5264" i="12"/>
  <c r="D5263" i="12"/>
  <c r="D5262" i="12"/>
  <c r="D5261" i="12"/>
  <c r="D5260" i="12"/>
  <c r="D5259" i="12"/>
  <c r="D5258" i="12"/>
  <c r="D5257" i="12"/>
  <c r="D5256" i="12"/>
  <c r="D5255" i="12"/>
  <c r="D5254" i="12"/>
  <c r="D5253" i="12"/>
  <c r="D5252" i="12"/>
  <c r="D5251" i="12"/>
  <c r="D5250" i="12"/>
  <c r="D5249" i="12"/>
  <c r="D5248" i="12"/>
  <c r="D5247" i="12"/>
  <c r="D5246" i="12"/>
  <c r="D5245" i="12"/>
  <c r="D5244" i="12"/>
  <c r="D5243" i="12"/>
  <c r="D5242" i="12"/>
  <c r="D5241" i="12"/>
  <c r="D5240" i="12"/>
  <c r="D5239" i="12"/>
  <c r="D5238" i="12"/>
  <c r="D5237" i="12"/>
  <c r="D5236" i="12"/>
  <c r="D5235" i="12"/>
  <c r="D5234" i="12"/>
  <c r="D5233" i="12"/>
  <c r="D5232" i="12"/>
  <c r="D5231" i="12"/>
  <c r="D5230" i="12"/>
  <c r="D5229" i="12"/>
  <c r="D5228" i="12"/>
  <c r="D5227" i="12"/>
  <c r="D5226" i="12"/>
  <c r="D5225" i="12"/>
  <c r="D5224" i="12"/>
  <c r="D5223" i="12"/>
  <c r="D5222" i="12"/>
  <c r="D5221" i="12"/>
  <c r="D5220" i="12"/>
  <c r="D5219" i="12"/>
  <c r="D5218" i="12"/>
  <c r="D5217" i="12"/>
  <c r="D5216" i="12"/>
  <c r="D5215" i="12"/>
  <c r="D5214" i="12"/>
  <c r="D5213" i="12"/>
  <c r="D5212" i="12"/>
  <c r="D5211" i="12"/>
  <c r="D5210" i="12"/>
  <c r="D5209" i="12"/>
  <c r="D5206" i="12"/>
  <c r="D5205" i="12"/>
  <c r="D5204" i="12"/>
  <c r="D5203" i="12"/>
  <c r="D5202" i="12"/>
  <c r="D5201" i="12"/>
  <c r="D5200" i="12"/>
  <c r="D5199" i="12"/>
  <c r="D5198" i="12"/>
  <c r="D5197" i="12"/>
  <c r="D5196" i="12"/>
  <c r="D5195" i="12"/>
  <c r="D5194" i="12"/>
  <c r="D5193" i="12"/>
  <c r="D5192" i="12"/>
  <c r="D5191" i="12"/>
  <c r="D5190" i="12"/>
  <c r="D5189" i="12"/>
  <c r="D5188" i="12"/>
  <c r="D5187" i="12"/>
  <c r="D5186" i="12"/>
  <c r="D5185" i="12"/>
  <c r="D5184" i="12"/>
  <c r="D5183" i="12"/>
  <c r="D5182" i="12"/>
  <c r="D5181" i="12"/>
  <c r="D5180" i="12"/>
  <c r="D5179" i="12"/>
  <c r="D5178" i="12"/>
  <c r="D5177" i="12"/>
  <c r="D5176" i="12"/>
  <c r="D5175" i="12"/>
  <c r="D5174" i="12"/>
  <c r="D5173" i="12"/>
  <c r="D5172" i="12"/>
  <c r="D5171" i="12"/>
  <c r="D5170" i="12"/>
  <c r="D5169" i="12"/>
  <c r="D5168" i="12"/>
  <c r="D5167" i="12"/>
  <c r="D5166" i="12"/>
  <c r="D5165" i="12"/>
  <c r="D5164" i="12"/>
  <c r="D5163" i="12"/>
  <c r="D5162" i="12"/>
  <c r="D5161" i="12"/>
  <c r="D5160" i="12"/>
  <c r="D5159" i="12"/>
  <c r="D5158" i="12"/>
  <c r="D5157" i="12"/>
  <c r="D5156" i="12"/>
  <c r="D5155" i="12"/>
  <c r="D5154" i="12"/>
  <c r="D5153" i="12"/>
  <c r="D5152" i="12"/>
  <c r="D5151" i="12"/>
  <c r="D5150" i="12"/>
  <c r="D5149" i="12"/>
  <c r="D5148" i="12"/>
  <c r="D5147" i="12"/>
  <c r="D5146" i="12"/>
  <c r="D5145" i="12"/>
  <c r="D5144" i="12"/>
  <c r="D5143" i="12"/>
  <c r="D5142" i="12"/>
  <c r="D5141" i="12"/>
  <c r="D5140" i="12"/>
  <c r="D5139" i="12"/>
  <c r="D5138" i="12"/>
  <c r="D5137" i="12"/>
  <c r="D5136" i="12"/>
  <c r="D5135" i="12"/>
  <c r="D5134" i="12"/>
  <c r="D5133" i="12"/>
  <c r="D5132" i="12"/>
  <c r="D5131" i="12"/>
  <c r="D5130" i="12"/>
  <c r="D5129" i="12"/>
  <c r="D5128" i="12"/>
  <c r="D5127" i="12"/>
  <c r="D5126" i="12"/>
  <c r="D5125" i="12"/>
  <c r="D5124" i="12"/>
  <c r="D5123" i="12"/>
  <c r="D5122" i="12"/>
  <c r="D5121" i="12"/>
  <c r="D5120" i="12"/>
  <c r="D5119" i="12"/>
  <c r="D5118" i="12"/>
  <c r="D5117" i="12"/>
  <c r="D5116" i="12"/>
  <c r="D5115" i="12"/>
  <c r="D5114" i="12"/>
  <c r="D5113" i="12"/>
  <c r="D5112" i="12"/>
  <c r="D5111" i="12"/>
  <c r="D5110" i="12"/>
  <c r="D5109" i="12"/>
  <c r="D5108" i="12"/>
  <c r="D5107" i="12"/>
  <c r="D5106" i="12"/>
  <c r="D5105" i="12"/>
  <c r="D5104" i="12"/>
  <c r="D5103" i="12"/>
  <c r="D5102" i="12"/>
  <c r="D5101" i="12"/>
  <c r="D5100" i="12"/>
  <c r="D5099" i="12"/>
  <c r="D5098" i="12"/>
  <c r="D5097" i="12"/>
  <c r="D5096" i="12"/>
  <c r="D5095" i="12"/>
  <c r="D5094" i="12"/>
  <c r="D5093" i="12"/>
  <c r="D5092" i="12"/>
  <c r="D5091" i="12"/>
  <c r="D5090" i="12"/>
  <c r="D5089" i="12"/>
  <c r="D5088" i="12"/>
  <c r="D5087" i="12"/>
  <c r="D5086" i="12"/>
  <c r="D5085" i="12"/>
  <c r="D5084" i="12"/>
  <c r="D5083" i="12"/>
  <c r="D5082" i="12"/>
  <c r="D5081" i="12"/>
  <c r="D5080" i="12"/>
  <c r="D5079" i="12"/>
  <c r="D5078" i="12"/>
  <c r="D5077" i="12"/>
  <c r="D5076" i="12"/>
  <c r="D5075" i="12"/>
  <c r="D5074" i="12"/>
  <c r="D5073" i="12"/>
  <c r="D5072" i="12"/>
  <c r="D5071" i="12"/>
  <c r="D5070" i="12"/>
  <c r="D5069" i="12"/>
  <c r="D5068" i="12"/>
  <c r="D5067" i="12"/>
  <c r="D5066" i="12"/>
  <c r="D5065" i="12"/>
  <c r="D5064" i="12"/>
  <c r="D5063" i="12"/>
  <c r="D5062" i="12"/>
  <c r="D5061" i="12"/>
  <c r="D5060" i="12"/>
  <c r="D5059" i="12"/>
  <c r="D5058" i="12"/>
  <c r="D5057" i="12"/>
  <c r="D5056" i="12"/>
  <c r="D5055" i="12"/>
  <c r="D5054" i="12"/>
  <c r="D5053" i="12"/>
  <c r="D5052" i="12"/>
  <c r="D5051" i="12"/>
  <c r="D5050" i="12"/>
  <c r="D5049" i="12"/>
  <c r="D5048" i="12"/>
  <c r="D5047" i="12"/>
  <c r="D5046" i="12"/>
  <c r="D5045" i="12"/>
  <c r="D5044" i="12"/>
  <c r="D5043" i="12"/>
  <c r="D5042" i="12"/>
  <c r="D5041" i="12"/>
  <c r="D5040" i="12"/>
  <c r="D5039" i="12"/>
  <c r="D5038" i="12"/>
  <c r="D5037" i="12"/>
  <c r="D5036" i="12"/>
  <c r="D5035" i="12"/>
  <c r="D5034" i="12"/>
  <c r="D5033" i="12"/>
  <c r="D5032" i="12"/>
  <c r="D5031" i="12"/>
  <c r="D5030" i="12"/>
  <c r="D5029" i="12"/>
  <c r="D5028" i="12"/>
  <c r="D5027" i="12"/>
  <c r="D5026" i="12"/>
  <c r="D5025" i="12"/>
  <c r="D5024" i="12"/>
  <c r="D5023" i="12"/>
  <c r="D5022" i="12"/>
  <c r="D5021" i="12"/>
  <c r="D5020" i="12"/>
  <c r="D5019" i="12"/>
  <c r="D5018" i="12"/>
  <c r="D5017" i="12"/>
  <c r="D5016" i="12"/>
  <c r="D5015" i="12"/>
  <c r="D5014" i="12"/>
  <c r="D5013" i="12"/>
  <c r="D5012" i="12"/>
  <c r="D5011" i="12"/>
  <c r="D5010" i="12"/>
  <c r="D5009" i="12"/>
  <c r="D5008" i="12"/>
  <c r="D5007" i="12"/>
  <c r="D5006" i="12"/>
  <c r="D5005" i="12"/>
  <c r="D5004" i="12"/>
  <c r="D5003" i="12"/>
  <c r="D5002" i="12"/>
  <c r="D5001" i="12"/>
  <c r="D5000" i="12"/>
  <c r="D4999" i="12"/>
  <c r="D4998" i="12"/>
  <c r="D4997" i="12"/>
  <c r="D4996" i="12"/>
  <c r="D4995" i="12"/>
  <c r="D4994" i="12"/>
  <c r="D4993" i="12"/>
  <c r="D4992" i="12"/>
  <c r="D4991" i="12"/>
  <c r="D4990" i="12"/>
  <c r="D4989" i="12"/>
  <c r="D4988" i="12"/>
  <c r="D4987" i="12"/>
  <c r="D4986" i="12"/>
  <c r="D4985" i="12"/>
  <c r="D4984" i="12"/>
  <c r="D4983" i="12"/>
  <c r="D4982" i="12"/>
  <c r="D4981" i="12"/>
  <c r="D4980" i="12"/>
  <c r="D4979" i="12"/>
  <c r="D4978" i="12"/>
  <c r="D4977" i="12"/>
  <c r="D4976" i="12"/>
  <c r="D4975" i="12"/>
  <c r="D4974" i="12"/>
  <c r="D4973" i="12"/>
  <c r="D4972" i="12"/>
  <c r="D4971" i="12"/>
  <c r="D4970" i="12"/>
  <c r="D4969" i="12"/>
  <c r="D4968" i="12"/>
  <c r="D4967" i="12"/>
  <c r="D4966" i="12"/>
  <c r="D4965" i="12"/>
  <c r="D4964" i="12"/>
  <c r="D4963" i="12"/>
  <c r="D4962" i="12"/>
  <c r="D4961" i="12"/>
  <c r="D4960" i="12"/>
  <c r="D4959" i="12"/>
  <c r="D4958" i="12"/>
  <c r="D4957" i="12"/>
  <c r="D4956" i="12"/>
  <c r="D4955" i="12"/>
  <c r="D4954" i="12"/>
  <c r="D4953" i="12"/>
  <c r="D4952" i="12"/>
  <c r="D4951" i="12"/>
  <c r="D4950" i="12"/>
  <c r="D4949" i="12"/>
  <c r="D4948" i="12"/>
  <c r="D4947" i="12"/>
  <c r="D4946" i="12"/>
  <c r="D4945" i="12"/>
  <c r="D4944" i="12"/>
  <c r="D4943" i="12"/>
  <c r="D4942" i="12"/>
  <c r="D4941" i="12"/>
  <c r="D4940" i="12"/>
  <c r="D4939" i="12"/>
  <c r="D4938" i="12"/>
  <c r="D4937" i="12"/>
  <c r="D4936" i="12"/>
  <c r="D4935" i="12"/>
  <c r="D4934" i="12"/>
  <c r="D4933" i="12"/>
  <c r="D4932" i="12"/>
  <c r="D4931" i="12"/>
  <c r="D4930" i="12"/>
  <c r="D4929" i="12"/>
  <c r="D4928" i="12"/>
  <c r="D4927" i="12"/>
  <c r="D4926" i="12"/>
  <c r="D4925" i="12"/>
  <c r="D4924" i="12"/>
  <c r="D4923" i="12"/>
  <c r="D4922" i="12"/>
  <c r="D4921" i="12"/>
  <c r="D4920" i="12"/>
  <c r="D4919" i="12"/>
  <c r="D4918" i="12"/>
  <c r="D4917" i="12"/>
  <c r="D4916" i="12"/>
  <c r="D4915" i="12"/>
  <c r="D4914" i="12"/>
  <c r="D4913" i="12"/>
  <c r="D4912" i="12"/>
  <c r="D4911" i="12"/>
  <c r="D4910" i="12"/>
  <c r="D4909" i="12"/>
  <c r="D4908" i="12"/>
  <c r="D4907" i="12"/>
  <c r="D4906" i="12"/>
  <c r="D4905" i="12"/>
  <c r="D4904" i="12"/>
  <c r="D4903" i="12"/>
  <c r="D4902" i="12"/>
  <c r="D4901" i="12"/>
  <c r="D4900" i="12"/>
  <c r="D4899" i="12"/>
  <c r="D4898" i="12"/>
  <c r="D4897" i="12"/>
  <c r="D4896" i="12"/>
  <c r="D4895" i="12"/>
  <c r="D4894" i="12"/>
  <c r="D4893" i="12"/>
  <c r="D4892" i="12"/>
  <c r="D4891" i="12"/>
  <c r="D4890" i="12"/>
  <c r="D4889" i="12"/>
  <c r="D4888" i="12"/>
  <c r="D4887" i="12"/>
  <c r="D4886" i="12"/>
  <c r="D4885" i="12"/>
  <c r="D4884" i="12"/>
  <c r="D4883" i="12"/>
  <c r="D4882" i="12"/>
  <c r="D4881" i="12"/>
  <c r="D4880" i="12"/>
  <c r="D4879" i="12"/>
  <c r="D4878" i="12"/>
  <c r="D4877" i="12"/>
  <c r="D4876" i="12"/>
  <c r="D4875" i="12"/>
  <c r="D4874" i="12"/>
  <c r="D4873" i="12"/>
  <c r="D4872" i="12"/>
  <c r="D4871" i="12"/>
  <c r="D4870" i="12"/>
  <c r="D4869" i="12"/>
  <c r="D4868" i="12"/>
  <c r="D4867" i="12"/>
  <c r="D4866" i="12"/>
  <c r="D4865" i="12"/>
  <c r="D4864" i="12"/>
  <c r="D4863" i="12"/>
  <c r="D4862" i="12"/>
  <c r="D4861" i="12"/>
  <c r="D4860" i="12"/>
  <c r="D4859" i="12"/>
  <c r="D4858" i="12"/>
  <c r="D4857" i="12"/>
  <c r="D4856" i="12"/>
  <c r="D4855" i="12"/>
  <c r="D4854" i="12"/>
  <c r="D4853" i="12"/>
  <c r="D4852" i="12"/>
  <c r="D4851" i="12"/>
  <c r="D4850" i="12"/>
  <c r="D4849" i="12"/>
  <c r="D4848" i="12"/>
  <c r="D4847" i="12"/>
  <c r="D4846" i="12"/>
  <c r="D4845" i="12"/>
  <c r="D4844" i="12"/>
  <c r="D4843" i="12"/>
  <c r="D4842" i="12"/>
  <c r="D4841" i="12"/>
  <c r="D4840" i="12"/>
  <c r="D4839" i="12"/>
  <c r="D4838" i="12"/>
  <c r="D4837" i="12"/>
  <c r="D4836" i="12"/>
  <c r="D4835" i="12"/>
  <c r="D4834" i="12"/>
  <c r="D4833" i="12"/>
  <c r="D4832" i="12"/>
  <c r="D4831" i="12"/>
  <c r="D4830" i="12"/>
  <c r="D4829" i="12"/>
  <c r="D4828" i="12"/>
  <c r="D4827" i="12"/>
  <c r="D4826" i="12"/>
  <c r="D4825" i="12"/>
  <c r="D4824" i="12"/>
  <c r="D4823" i="12"/>
  <c r="D4822" i="12"/>
  <c r="D4821" i="12"/>
  <c r="D4820" i="12"/>
  <c r="D4819" i="12"/>
  <c r="D4818" i="12"/>
  <c r="D4817" i="12"/>
  <c r="D4816" i="12"/>
  <c r="D4815" i="12"/>
  <c r="D4814" i="12"/>
  <c r="D4813" i="12"/>
  <c r="D4812" i="12"/>
  <c r="D4811" i="12"/>
  <c r="D4810" i="12"/>
  <c r="D4809" i="12"/>
  <c r="D4808" i="12"/>
  <c r="D4807" i="12"/>
  <c r="D4806" i="12"/>
  <c r="D4805" i="12"/>
  <c r="D4804" i="12"/>
  <c r="D4803" i="12"/>
  <c r="D4802" i="12"/>
  <c r="D4801" i="12"/>
  <c r="D4800" i="12"/>
  <c r="D4799" i="12"/>
  <c r="D4798" i="12"/>
  <c r="D4797" i="12"/>
  <c r="D4796" i="12"/>
  <c r="D4795" i="12"/>
  <c r="D4794" i="12"/>
  <c r="D4793" i="12"/>
  <c r="D4792" i="12"/>
  <c r="D4791" i="12"/>
  <c r="D4790" i="12"/>
  <c r="D4789" i="12"/>
  <c r="D4788" i="12"/>
  <c r="D4787" i="12"/>
  <c r="D4786" i="12"/>
  <c r="D4785" i="12"/>
  <c r="D4784" i="12"/>
  <c r="D4783" i="12"/>
  <c r="D4782" i="12"/>
  <c r="D4781" i="12"/>
  <c r="D4780" i="12"/>
  <c r="D4779" i="12"/>
  <c r="D4778" i="12"/>
  <c r="D4777" i="12"/>
  <c r="D4776" i="12"/>
  <c r="D4775" i="12"/>
  <c r="D4774" i="12"/>
  <c r="D4773" i="12"/>
  <c r="D4772" i="12"/>
  <c r="D4771" i="12"/>
  <c r="D4770" i="12"/>
  <c r="D4769" i="12"/>
  <c r="D4768" i="12"/>
  <c r="D4767" i="12"/>
  <c r="D4766" i="12"/>
  <c r="D4765" i="12"/>
  <c r="D4764" i="12"/>
  <c r="D4763" i="12"/>
  <c r="D4762" i="12"/>
  <c r="D4761" i="12"/>
  <c r="D4760" i="12"/>
  <c r="D4759" i="12"/>
  <c r="D4758" i="12"/>
  <c r="D4757" i="12"/>
  <c r="D4756" i="12"/>
  <c r="D4755" i="12"/>
  <c r="D4754" i="12"/>
  <c r="D4753" i="12"/>
  <c r="D4752" i="12"/>
  <c r="D4751" i="12"/>
  <c r="D4750" i="12"/>
  <c r="D4749" i="12"/>
  <c r="D4748" i="12"/>
  <c r="D4747" i="12"/>
  <c r="D4746" i="12"/>
  <c r="D4745" i="12"/>
  <c r="D4744" i="12"/>
  <c r="D4743" i="12"/>
  <c r="D4742" i="12"/>
  <c r="D4741" i="12"/>
  <c r="D4740" i="12"/>
  <c r="D4739" i="12"/>
  <c r="D4738" i="12"/>
  <c r="D4737" i="12"/>
  <c r="D4736" i="12"/>
  <c r="D4735" i="12"/>
  <c r="D4734" i="12"/>
  <c r="D4733" i="12"/>
  <c r="D4732" i="12"/>
  <c r="D4731" i="12"/>
  <c r="D4730" i="12"/>
  <c r="D4729" i="12"/>
  <c r="D4728" i="12"/>
  <c r="D4727" i="12"/>
  <c r="D4726" i="12"/>
  <c r="D4725" i="12"/>
  <c r="D4724" i="12"/>
  <c r="D4723" i="12"/>
  <c r="D4722" i="12"/>
  <c r="D4721" i="12"/>
  <c r="D4720" i="12"/>
  <c r="D4719" i="12"/>
  <c r="D4718" i="12"/>
  <c r="D4717" i="12"/>
  <c r="D4716" i="12"/>
  <c r="D4715" i="12"/>
  <c r="D4714" i="12"/>
  <c r="D4713" i="12"/>
  <c r="D4712" i="12"/>
  <c r="D4711" i="12"/>
  <c r="D4710" i="12"/>
  <c r="D4709" i="12"/>
  <c r="D4708" i="12"/>
  <c r="D4707" i="12"/>
  <c r="D4706" i="12"/>
  <c r="D4705" i="12"/>
  <c r="D4704" i="12"/>
  <c r="D4703" i="12"/>
  <c r="D4702" i="12"/>
  <c r="D4701" i="12"/>
  <c r="D4700" i="12"/>
  <c r="D4699" i="12"/>
  <c r="D4698" i="12"/>
  <c r="D4697" i="12"/>
  <c r="D4696" i="12"/>
  <c r="D4695" i="12"/>
  <c r="D4694" i="12"/>
  <c r="D4693" i="12"/>
  <c r="D4692" i="12"/>
  <c r="D4691" i="12"/>
  <c r="D4690" i="12"/>
  <c r="D4689" i="12"/>
  <c r="D4688" i="12"/>
  <c r="D4687" i="12"/>
  <c r="D4686" i="12"/>
  <c r="D4685" i="12"/>
  <c r="D4684" i="12"/>
  <c r="D4683" i="12"/>
  <c r="D4682" i="12"/>
  <c r="D4681" i="12"/>
  <c r="D4680" i="12"/>
  <c r="D4679" i="12"/>
  <c r="D4678" i="12"/>
  <c r="D4677" i="12"/>
  <c r="D4676" i="12"/>
  <c r="D4675" i="12"/>
  <c r="D4674" i="12"/>
  <c r="D4673" i="12"/>
  <c r="D4672" i="12"/>
  <c r="D4671" i="12"/>
  <c r="D4670" i="12"/>
  <c r="D4669" i="12"/>
  <c r="D4668" i="12"/>
  <c r="D4667" i="12"/>
  <c r="D4666" i="12"/>
  <c r="D4665" i="12"/>
  <c r="D4664" i="12"/>
  <c r="D4663" i="12"/>
  <c r="D4662" i="12"/>
  <c r="D4661" i="12"/>
  <c r="D4660" i="12"/>
  <c r="D4659" i="12"/>
  <c r="D4658" i="12"/>
  <c r="D4657" i="12"/>
  <c r="D4656" i="12"/>
  <c r="D4655" i="12"/>
  <c r="D4654" i="12"/>
  <c r="D4653" i="12"/>
  <c r="D4652" i="12"/>
  <c r="D4651" i="12"/>
  <c r="D4650" i="12"/>
  <c r="D4649" i="12"/>
  <c r="D4648" i="12"/>
  <c r="D4647" i="12"/>
  <c r="D4646" i="12"/>
  <c r="D4645" i="12"/>
  <c r="D4644" i="12"/>
  <c r="D4643" i="12"/>
  <c r="D4642" i="12"/>
  <c r="D4641" i="12"/>
  <c r="D4640" i="12"/>
  <c r="D4639" i="12"/>
  <c r="D4638" i="12"/>
  <c r="D4637" i="12"/>
  <c r="D4636" i="12"/>
  <c r="D4635" i="12"/>
  <c r="D4634" i="12"/>
  <c r="D4633" i="12"/>
  <c r="D4632" i="12"/>
  <c r="D4631" i="12"/>
  <c r="D4630" i="12"/>
  <c r="D4629" i="12"/>
  <c r="D4628" i="12"/>
  <c r="D4627" i="12"/>
  <c r="D4626" i="12"/>
  <c r="D4625" i="12"/>
  <c r="D4624" i="12"/>
  <c r="D4623" i="12"/>
  <c r="D4622" i="12"/>
  <c r="D4621" i="12"/>
  <c r="D4620" i="12"/>
  <c r="D4619" i="12"/>
  <c r="D4618" i="12"/>
  <c r="D4617" i="12"/>
  <c r="D4616" i="12"/>
  <c r="D4615" i="12"/>
  <c r="D4614" i="12"/>
  <c r="D4613" i="12"/>
  <c r="D4612" i="12"/>
  <c r="D4611" i="12"/>
  <c r="D4610" i="12"/>
  <c r="D4609" i="12"/>
  <c r="D4608" i="12"/>
  <c r="D4607" i="12"/>
  <c r="D4606" i="12"/>
  <c r="D4605" i="12"/>
  <c r="D4604" i="12"/>
  <c r="D4603" i="12"/>
  <c r="D4602" i="12"/>
  <c r="D4601" i="12"/>
  <c r="D4600" i="12"/>
  <c r="D4599" i="12"/>
  <c r="D4598" i="12"/>
  <c r="D4597" i="12"/>
  <c r="D4596" i="12"/>
  <c r="D4595" i="12"/>
  <c r="D4594" i="12"/>
  <c r="D4593" i="12"/>
  <c r="D4592" i="12"/>
  <c r="D4591" i="12"/>
  <c r="D4590" i="12"/>
  <c r="D4589" i="12"/>
  <c r="D4588" i="12"/>
  <c r="D4587" i="12"/>
  <c r="D4586" i="12"/>
  <c r="D4585" i="12"/>
  <c r="D4584" i="12"/>
  <c r="D4583" i="12"/>
  <c r="D4582" i="12"/>
  <c r="D4581" i="12"/>
  <c r="D4580" i="12"/>
  <c r="D4579" i="12"/>
  <c r="D4578" i="12"/>
  <c r="D4577" i="12"/>
  <c r="D4576" i="12"/>
  <c r="D4575" i="12"/>
  <c r="D4574" i="12"/>
  <c r="D4573" i="12"/>
  <c r="D4572" i="12"/>
  <c r="D4571" i="12"/>
  <c r="D4570" i="12"/>
  <c r="D4569" i="12"/>
  <c r="D4568" i="12"/>
  <c r="D4567" i="12"/>
  <c r="D4566" i="12"/>
  <c r="D4565" i="12"/>
  <c r="D4564" i="12"/>
  <c r="D4563" i="12"/>
  <c r="D4562" i="12"/>
  <c r="D4561" i="12"/>
  <c r="D4560" i="12"/>
  <c r="D4559" i="12"/>
  <c r="D4558" i="12"/>
  <c r="D4557" i="12"/>
  <c r="D4556" i="12"/>
  <c r="D4555" i="12"/>
  <c r="D4554" i="12"/>
  <c r="D4553" i="12"/>
  <c r="D4552" i="12"/>
  <c r="D4551" i="12"/>
  <c r="D4550" i="12"/>
  <c r="D4549" i="12"/>
  <c r="D4548" i="12"/>
  <c r="D4547" i="12"/>
  <c r="D4546" i="12"/>
  <c r="D4545" i="12"/>
  <c r="D4544" i="12"/>
  <c r="D4543" i="12"/>
  <c r="D4542" i="12"/>
  <c r="D4541" i="12"/>
  <c r="D4540" i="12"/>
  <c r="D4539" i="12"/>
  <c r="D4538" i="12"/>
  <c r="D4537" i="12"/>
  <c r="D4536" i="12"/>
  <c r="D4535" i="12"/>
  <c r="D4534" i="12"/>
  <c r="D4533" i="12"/>
  <c r="D4532" i="12"/>
  <c r="D4531" i="12"/>
  <c r="D4530" i="12"/>
  <c r="D4529" i="12"/>
  <c r="D4528" i="12"/>
  <c r="D4527" i="12"/>
  <c r="D4526" i="12"/>
  <c r="D4525" i="12"/>
  <c r="D4524" i="12"/>
  <c r="D4523" i="12"/>
  <c r="D4522" i="12"/>
  <c r="D4521" i="12"/>
  <c r="D4520" i="12"/>
  <c r="D4519" i="12"/>
  <c r="D4518" i="12"/>
  <c r="D4517" i="12"/>
  <c r="D4516" i="12"/>
  <c r="D4515" i="12"/>
  <c r="D4514" i="12"/>
  <c r="D4513" i="12"/>
  <c r="D4512" i="12"/>
  <c r="D4511" i="12"/>
  <c r="D4510" i="12"/>
  <c r="D4509" i="12"/>
  <c r="D4508" i="12"/>
  <c r="D4507" i="12"/>
  <c r="D4506" i="12"/>
  <c r="D4505" i="12"/>
  <c r="D4504" i="12"/>
  <c r="D4503" i="12"/>
  <c r="D4502" i="12"/>
  <c r="D4501" i="12"/>
  <c r="D4500" i="12"/>
  <c r="D4499" i="12"/>
  <c r="D4498" i="12"/>
  <c r="D4497" i="12"/>
  <c r="D4496" i="12"/>
  <c r="D4495" i="12"/>
  <c r="D4494" i="12"/>
  <c r="D4493" i="12"/>
  <c r="D4492" i="12"/>
  <c r="D4491" i="12"/>
  <c r="D4490" i="12"/>
  <c r="D4489" i="12"/>
  <c r="D4488" i="12"/>
  <c r="D4487" i="12"/>
  <c r="D4486" i="12"/>
  <c r="D4485" i="12"/>
  <c r="D4484" i="12"/>
  <c r="D4483" i="12"/>
  <c r="D4482" i="12"/>
  <c r="D4481" i="12"/>
  <c r="D4480" i="12"/>
  <c r="D4479" i="12"/>
  <c r="D4478" i="12"/>
  <c r="D4477" i="12"/>
  <c r="D4476" i="12"/>
  <c r="D4475" i="12"/>
  <c r="D4474" i="12"/>
  <c r="D4473" i="12"/>
  <c r="D4472" i="12"/>
  <c r="D4471" i="12"/>
  <c r="D4470" i="12"/>
  <c r="D4469" i="12"/>
  <c r="D4468" i="12"/>
  <c r="D4467" i="12"/>
  <c r="D4466" i="12"/>
  <c r="D4465" i="12"/>
  <c r="D4464" i="12"/>
  <c r="D4463" i="12"/>
  <c r="D4462" i="12"/>
  <c r="D4461" i="12"/>
  <c r="D4460" i="12"/>
  <c r="D4459" i="12"/>
  <c r="D4458" i="12"/>
  <c r="D4457" i="12"/>
  <c r="D4456" i="12"/>
  <c r="D4455" i="12"/>
  <c r="D4454" i="12"/>
  <c r="D4453" i="12"/>
  <c r="D4452" i="12"/>
  <c r="D4451" i="12"/>
  <c r="D4450" i="12"/>
  <c r="D4449" i="12"/>
  <c r="D4448" i="12"/>
  <c r="D4447" i="12"/>
  <c r="D4446" i="12"/>
  <c r="D4445" i="12"/>
  <c r="D4444" i="12"/>
  <c r="D4443" i="12"/>
  <c r="D4442" i="12"/>
  <c r="D4441" i="12"/>
  <c r="D4440" i="12"/>
  <c r="D4439" i="12"/>
  <c r="D4438" i="12"/>
  <c r="D4437" i="12"/>
  <c r="D4436" i="12"/>
  <c r="D4435" i="12"/>
  <c r="D4434" i="12"/>
  <c r="D4433" i="12"/>
  <c r="D4432" i="12"/>
  <c r="D4431" i="12"/>
  <c r="D4430" i="12"/>
  <c r="D4429" i="12"/>
  <c r="D4428" i="12"/>
  <c r="D4427" i="12"/>
  <c r="D4426" i="12"/>
  <c r="D4425" i="12"/>
  <c r="D4424" i="12"/>
  <c r="D4423" i="12"/>
  <c r="D4422" i="12"/>
  <c r="D4421" i="12"/>
  <c r="D4420" i="12"/>
  <c r="D4419" i="12"/>
  <c r="D4418" i="12"/>
  <c r="D4417" i="12"/>
  <c r="D4416" i="12"/>
  <c r="D4415" i="12"/>
  <c r="D4414" i="12"/>
  <c r="D4413" i="12"/>
  <c r="D4412" i="12"/>
  <c r="D4411" i="12"/>
  <c r="D4410" i="12"/>
  <c r="D4409" i="12"/>
  <c r="D4408" i="12"/>
  <c r="D4407" i="12"/>
  <c r="D4406" i="12"/>
  <c r="D4405" i="12"/>
  <c r="D4404" i="12"/>
  <c r="D4403" i="12"/>
  <c r="D4402" i="12"/>
  <c r="D4401" i="12"/>
  <c r="D4400" i="12"/>
  <c r="D4399" i="12"/>
  <c r="D4398" i="12"/>
  <c r="D4397" i="12"/>
  <c r="D4396" i="12"/>
  <c r="D4395" i="12"/>
  <c r="D4394" i="12"/>
  <c r="D4393" i="12"/>
  <c r="D4392" i="12"/>
  <c r="D4391" i="12"/>
  <c r="D4390" i="12"/>
  <c r="D4389" i="12"/>
  <c r="D4388" i="12"/>
  <c r="D4387" i="12"/>
  <c r="D4386" i="12"/>
  <c r="D4385" i="12"/>
  <c r="D4384" i="12"/>
  <c r="D4383" i="12"/>
  <c r="D4382" i="12"/>
  <c r="D4381" i="12"/>
  <c r="D4380" i="12"/>
  <c r="D4379" i="12"/>
  <c r="D4378" i="12"/>
  <c r="D4377" i="12"/>
  <c r="D4376" i="12"/>
  <c r="D4375" i="12"/>
  <c r="D4374" i="12"/>
  <c r="D4373" i="12"/>
  <c r="D4372" i="12"/>
  <c r="D4371" i="12"/>
  <c r="D4370" i="12"/>
  <c r="D4369" i="12"/>
  <c r="D4368" i="12"/>
  <c r="D4367" i="12"/>
  <c r="D4366" i="12"/>
  <c r="D4365" i="12"/>
  <c r="D4364" i="12"/>
  <c r="D4363" i="12"/>
  <c r="D4362" i="12"/>
  <c r="D4361" i="12"/>
  <c r="D4360" i="12"/>
  <c r="D4359" i="12"/>
  <c r="D4358" i="12"/>
  <c r="D4357" i="12"/>
  <c r="D4356" i="12"/>
  <c r="D4355" i="12"/>
  <c r="D4354" i="12"/>
  <c r="D4353" i="12"/>
  <c r="D4352" i="12"/>
  <c r="D4351" i="12"/>
  <c r="D4350" i="12"/>
  <c r="D4349" i="12"/>
  <c r="D4348" i="12"/>
  <c r="D4347" i="12"/>
  <c r="D4346" i="12"/>
  <c r="D4345" i="12"/>
  <c r="D4344" i="12"/>
  <c r="D4343" i="12"/>
  <c r="D4342" i="12"/>
  <c r="D4341" i="12"/>
  <c r="D4340" i="12"/>
  <c r="D4339" i="12"/>
  <c r="D4338" i="12"/>
  <c r="D4337" i="12"/>
  <c r="D4336" i="12"/>
  <c r="D4335" i="12"/>
  <c r="D4334" i="12"/>
  <c r="D4333" i="12"/>
  <c r="D4332" i="12"/>
  <c r="D4331" i="12"/>
  <c r="D4330" i="12"/>
  <c r="D4329" i="12"/>
  <c r="D4328" i="12"/>
  <c r="D4327" i="12"/>
  <c r="D4326" i="12"/>
  <c r="D4325" i="12"/>
  <c r="D4324" i="12"/>
  <c r="D4323" i="12"/>
  <c r="D4322" i="12"/>
  <c r="D4321" i="12"/>
  <c r="D4320" i="12"/>
  <c r="D4319" i="12"/>
  <c r="D4318" i="12"/>
  <c r="D4317" i="12"/>
  <c r="D4316" i="12"/>
  <c r="D4315" i="12"/>
  <c r="D4314" i="12"/>
  <c r="D4313" i="12"/>
  <c r="D4312" i="12"/>
  <c r="D4311" i="12"/>
  <c r="D4310" i="12"/>
  <c r="D4309" i="12"/>
  <c r="D4308" i="12"/>
  <c r="D4307" i="12"/>
  <c r="D4306" i="12"/>
  <c r="D4305" i="12"/>
  <c r="D4304" i="12"/>
  <c r="D4303" i="12"/>
  <c r="D4302" i="12"/>
  <c r="D4301" i="12"/>
  <c r="D4300" i="12"/>
  <c r="D4299" i="12"/>
  <c r="D4298" i="12"/>
  <c r="D4297" i="12"/>
  <c r="D4296" i="12"/>
  <c r="D4295" i="12"/>
  <c r="D4294" i="12"/>
  <c r="D4293" i="12"/>
  <c r="D4292" i="12"/>
  <c r="D4291" i="12"/>
  <c r="D4290" i="12"/>
  <c r="D4289" i="12"/>
  <c r="D4288" i="12"/>
  <c r="D4287" i="12"/>
  <c r="D4286" i="12"/>
  <c r="D4285" i="12"/>
  <c r="D4284" i="12"/>
  <c r="D4283" i="12"/>
  <c r="D4282" i="12"/>
  <c r="D4281" i="12"/>
  <c r="D4280" i="12"/>
  <c r="D4279" i="12"/>
  <c r="D4278" i="12"/>
  <c r="D4277" i="12"/>
  <c r="D4276" i="12"/>
  <c r="D4275" i="12"/>
  <c r="D4274" i="12"/>
  <c r="D4273" i="12"/>
  <c r="D4272" i="12"/>
  <c r="D4271" i="12"/>
  <c r="D4270" i="12"/>
  <c r="D4269" i="12"/>
  <c r="D4268" i="12"/>
  <c r="D4267" i="12"/>
  <c r="D4266" i="12"/>
  <c r="D4265" i="12"/>
  <c r="D4264" i="12"/>
  <c r="D4263" i="12"/>
  <c r="D4262" i="12"/>
  <c r="D4261" i="12"/>
  <c r="D4260" i="12"/>
  <c r="D4259" i="12"/>
  <c r="D4258" i="12"/>
  <c r="D4257" i="12"/>
  <c r="D4256" i="12"/>
  <c r="D4255" i="12"/>
  <c r="D4254" i="12"/>
  <c r="D4253" i="12"/>
  <c r="D4252" i="12"/>
  <c r="D4251" i="12"/>
  <c r="D4250" i="12"/>
  <c r="D4249" i="12"/>
  <c r="D4248" i="12"/>
  <c r="D4247" i="12"/>
  <c r="D4246" i="12"/>
  <c r="D4245" i="12"/>
  <c r="D4244" i="12"/>
  <c r="D4243" i="12"/>
  <c r="D4242" i="12"/>
  <c r="D4241" i="12"/>
  <c r="D4240" i="12"/>
  <c r="D4239" i="12"/>
  <c r="D4238" i="12"/>
  <c r="D4237" i="12"/>
  <c r="D4236" i="12"/>
  <c r="D4235" i="12"/>
  <c r="D4234" i="12"/>
  <c r="D4233" i="12"/>
  <c r="D4232" i="12"/>
  <c r="D4231" i="12"/>
  <c r="D4230" i="12"/>
  <c r="D4229" i="12"/>
  <c r="D4228" i="12"/>
  <c r="D4227" i="12"/>
  <c r="D4226" i="12"/>
  <c r="D4225" i="12"/>
  <c r="D4224" i="12"/>
  <c r="D4223" i="12"/>
  <c r="D4222" i="12"/>
  <c r="D4221" i="12"/>
  <c r="D4220" i="12"/>
  <c r="D4219" i="12"/>
  <c r="D4218" i="12"/>
  <c r="D4217" i="12"/>
  <c r="D4216" i="12"/>
  <c r="D4215" i="12"/>
  <c r="D4214" i="12"/>
  <c r="D4213" i="12"/>
  <c r="D4212" i="12"/>
  <c r="D4211" i="12"/>
  <c r="D4210" i="12"/>
  <c r="D4209" i="12"/>
  <c r="D4208" i="12"/>
  <c r="D4207" i="12"/>
  <c r="D4206" i="12"/>
  <c r="D4205" i="12"/>
  <c r="D4204" i="12"/>
  <c r="D4203" i="12"/>
  <c r="D4202" i="12"/>
  <c r="D4201" i="12"/>
  <c r="D4200" i="12"/>
  <c r="D4199" i="12"/>
  <c r="D4198" i="12"/>
  <c r="D4197" i="12"/>
  <c r="D4196" i="12"/>
  <c r="D4195" i="12"/>
  <c r="D4194" i="12"/>
  <c r="D4193" i="12"/>
  <c r="D4192" i="12"/>
  <c r="D4191" i="12"/>
  <c r="D4190" i="12"/>
  <c r="D4189" i="12"/>
  <c r="D4188" i="12"/>
  <c r="D4187" i="12"/>
  <c r="D4186" i="12"/>
  <c r="D4185" i="12"/>
  <c r="D4184" i="12"/>
  <c r="D4183" i="12"/>
  <c r="D4182" i="12"/>
  <c r="D4181" i="12"/>
  <c r="D4180" i="12"/>
  <c r="D4179" i="12"/>
  <c r="D4178" i="12"/>
  <c r="D4177" i="12"/>
  <c r="D4176" i="12"/>
  <c r="D4175" i="12"/>
  <c r="D4174" i="12"/>
  <c r="D4173" i="12"/>
  <c r="D4172" i="12"/>
  <c r="D4171" i="12"/>
  <c r="D4170" i="12"/>
  <c r="D4169" i="12"/>
  <c r="D4168" i="12"/>
  <c r="D4167" i="12"/>
  <c r="D4166" i="12"/>
  <c r="D4165" i="12"/>
  <c r="D4164" i="12"/>
  <c r="D4163" i="12"/>
  <c r="D4162" i="12"/>
  <c r="D4161" i="12"/>
  <c r="D4160" i="12"/>
  <c r="D4159" i="12"/>
  <c r="D4158" i="12"/>
  <c r="D4157" i="12"/>
  <c r="D4156" i="12"/>
  <c r="D4155" i="12"/>
  <c r="D4154" i="12"/>
  <c r="D4153" i="12"/>
  <c r="D4152" i="12"/>
  <c r="D4151" i="12"/>
  <c r="D4150" i="12"/>
  <c r="D4149" i="12"/>
  <c r="D4148" i="12"/>
  <c r="D4147" i="12"/>
  <c r="D4146" i="12"/>
  <c r="D4145" i="12"/>
  <c r="D4144" i="12"/>
  <c r="D4143" i="12"/>
  <c r="D4142" i="12"/>
  <c r="D4141" i="12"/>
  <c r="D4140" i="12"/>
  <c r="D4139" i="12"/>
  <c r="D4138" i="12"/>
  <c r="D4137" i="12"/>
  <c r="D4136" i="12"/>
  <c r="D4135" i="12"/>
  <c r="D4134" i="12"/>
  <c r="D4133" i="12"/>
  <c r="D4132" i="12"/>
  <c r="D4131" i="12"/>
  <c r="D4130" i="12"/>
  <c r="D4129" i="12"/>
  <c r="D4128" i="12"/>
  <c r="D4127" i="12"/>
  <c r="D4126" i="12"/>
  <c r="D4125" i="12"/>
  <c r="D4124" i="12"/>
  <c r="D4123" i="12"/>
  <c r="D4122" i="12"/>
  <c r="D4121" i="12"/>
  <c r="D4120" i="12"/>
  <c r="D4119" i="12"/>
  <c r="D4118" i="12"/>
  <c r="D4117" i="12"/>
  <c r="D4116" i="12"/>
  <c r="D4115" i="12"/>
  <c r="D4114" i="12"/>
  <c r="D4113" i="12"/>
  <c r="D4112" i="12"/>
  <c r="D4111" i="12"/>
  <c r="D4110" i="12"/>
  <c r="D4109" i="12"/>
  <c r="D4108" i="12"/>
  <c r="D4107" i="12"/>
  <c r="D4106" i="12"/>
  <c r="D4105" i="12"/>
  <c r="D4104" i="12"/>
  <c r="D4103" i="12"/>
  <c r="D4102" i="12"/>
  <c r="D4101" i="12"/>
  <c r="D4100" i="12"/>
  <c r="D4099" i="12"/>
  <c r="D4098" i="12"/>
  <c r="D4097" i="12"/>
  <c r="D4096" i="12"/>
  <c r="D4095" i="12"/>
  <c r="D4094" i="12"/>
  <c r="D4093" i="12"/>
  <c r="D4092" i="12"/>
  <c r="D4091" i="12"/>
  <c r="D4090" i="12"/>
  <c r="D4089" i="12"/>
  <c r="D4088" i="12"/>
  <c r="D4087" i="12"/>
  <c r="D4086" i="12"/>
  <c r="D4085" i="12"/>
  <c r="D4084" i="12"/>
  <c r="D4083" i="12"/>
  <c r="D4082" i="12"/>
  <c r="D4081" i="12"/>
  <c r="D4080" i="12"/>
  <c r="D4079" i="12"/>
  <c r="D4078" i="12"/>
  <c r="D4077" i="12"/>
  <c r="D4076" i="12"/>
  <c r="D4075" i="12"/>
  <c r="D4074" i="12"/>
  <c r="D4073" i="12"/>
  <c r="D4072" i="12"/>
  <c r="D4071" i="12"/>
  <c r="D4070" i="12"/>
  <c r="D4069" i="12"/>
  <c r="D4068" i="12"/>
  <c r="D4067" i="12"/>
  <c r="D4066" i="12"/>
  <c r="D4065" i="12"/>
  <c r="D4064" i="12"/>
  <c r="D4063" i="12"/>
  <c r="D4062" i="12"/>
  <c r="D4061" i="12"/>
  <c r="D4060" i="12"/>
  <c r="D4059" i="12"/>
  <c r="D4058" i="12"/>
  <c r="D4057" i="12"/>
  <c r="D4056" i="12"/>
  <c r="D4055" i="12"/>
  <c r="D4054" i="12"/>
  <c r="D4053" i="12"/>
  <c r="D4052" i="12"/>
  <c r="D4051" i="12"/>
  <c r="D4050" i="12"/>
  <c r="D4049" i="12"/>
  <c r="D4048" i="12"/>
  <c r="D4047" i="12"/>
  <c r="D4046" i="12"/>
  <c r="D4045" i="12"/>
  <c r="D4044" i="12"/>
  <c r="D4043" i="12"/>
  <c r="D4042" i="12"/>
  <c r="D4041" i="12"/>
  <c r="D4040" i="12"/>
  <c r="D4039" i="12"/>
  <c r="D4038" i="12"/>
  <c r="D4037" i="12"/>
  <c r="D4036" i="12"/>
  <c r="D4035" i="12"/>
  <c r="D4034" i="12"/>
  <c r="D4033" i="12"/>
  <c r="D4032" i="12"/>
  <c r="D4031" i="12"/>
  <c r="D4030" i="12"/>
  <c r="D4029" i="12"/>
  <c r="D4028" i="12"/>
  <c r="D4027" i="12"/>
  <c r="D4026" i="12"/>
  <c r="D4025" i="12"/>
  <c r="D4024" i="12"/>
  <c r="D4023" i="12"/>
  <c r="D4022" i="12"/>
  <c r="D4021" i="12"/>
  <c r="D4020" i="12"/>
  <c r="D4019" i="12"/>
  <c r="D4018" i="12"/>
  <c r="D4017" i="12"/>
  <c r="D4016" i="12"/>
  <c r="D4015" i="12"/>
  <c r="D4014" i="12"/>
  <c r="D4013" i="12"/>
  <c r="D4012" i="12"/>
  <c r="D4011" i="12"/>
  <c r="D4010" i="12"/>
  <c r="D4009" i="12"/>
  <c r="D4008" i="12"/>
  <c r="D4007" i="12"/>
  <c r="D4006" i="12"/>
  <c r="D4005" i="12"/>
  <c r="D4004" i="12"/>
  <c r="D4003" i="12"/>
  <c r="D4002" i="12"/>
  <c r="D4001" i="12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K3161" i="12"/>
  <c r="D3161" i="12"/>
  <c r="K3160" i="12"/>
  <c r="D3160" i="12"/>
  <c r="K3159" i="12"/>
  <c r="D3159" i="12"/>
  <c r="K3158" i="12"/>
  <c r="D3158" i="12"/>
  <c r="K3157" i="12"/>
  <c r="D3157" i="12"/>
  <c r="K3156" i="12"/>
  <c r="D3156" i="12"/>
  <c r="K3155" i="12"/>
  <c r="D3155" i="12"/>
  <c r="K3154" i="12"/>
  <c r="D3154" i="12"/>
  <c r="K3153" i="12"/>
  <c r="D3153" i="12"/>
  <c r="K3152" i="12"/>
  <c r="D3152" i="12"/>
  <c r="K3151" i="12"/>
  <c r="D3151" i="12"/>
  <c r="K3150" i="12"/>
  <c r="D3150" i="12"/>
  <c r="K3149" i="12"/>
  <c r="D3149" i="12"/>
  <c r="K3148" i="12"/>
  <c r="D3148" i="12"/>
  <c r="K3147" i="12"/>
  <c r="D3147" i="12"/>
  <c r="K3146" i="12"/>
  <c r="D3146" i="12"/>
  <c r="K3145" i="12"/>
  <c r="D3145" i="12"/>
  <c r="K3144" i="12"/>
  <c r="D3144" i="12"/>
  <c r="K3143" i="12"/>
  <c r="D3143" i="12"/>
  <c r="K3142" i="12"/>
  <c r="D3142" i="12"/>
  <c r="K3141" i="12"/>
  <c r="D3141" i="12"/>
  <c r="K3140" i="12"/>
  <c r="D3140" i="12"/>
  <c r="K3139" i="12"/>
  <c r="D3139" i="12"/>
  <c r="K3138" i="12"/>
  <c r="D3138" i="12"/>
  <c r="K3137" i="12"/>
  <c r="D3137" i="12"/>
  <c r="K3136" i="12"/>
  <c r="D3136" i="12"/>
  <c r="K3135" i="12"/>
  <c r="D3135" i="12"/>
  <c r="K3134" i="12"/>
  <c r="D3134" i="12"/>
  <c r="K3133" i="12"/>
  <c r="D3133" i="12"/>
  <c r="K3132" i="12"/>
  <c r="D3132" i="12"/>
  <c r="K3131" i="12"/>
  <c r="D3131" i="12"/>
  <c r="K3130" i="12"/>
  <c r="D3130" i="12"/>
  <c r="K3129" i="12"/>
  <c r="D3129" i="12"/>
  <c r="K3128" i="12"/>
  <c r="D3128" i="12"/>
  <c r="K3127" i="12"/>
  <c r="D3127" i="12"/>
  <c r="K3126" i="12"/>
  <c r="D3126" i="12"/>
  <c r="K3125" i="12"/>
  <c r="D3125" i="12"/>
  <c r="K3124" i="12"/>
  <c r="D3124" i="12"/>
  <c r="K3123" i="12"/>
  <c r="D3123" i="12"/>
  <c r="K3122" i="12"/>
  <c r="D3122" i="12"/>
  <c r="K3121" i="12"/>
  <c r="D3121" i="12"/>
  <c r="K3120" i="12"/>
  <c r="D3120" i="12"/>
  <c r="K3119" i="12"/>
  <c r="D3119" i="12"/>
  <c r="K3118" i="12"/>
  <c r="D3118" i="12"/>
  <c r="K3117" i="12"/>
  <c r="D3117" i="12"/>
  <c r="K3116" i="12"/>
  <c r="D3116" i="12"/>
  <c r="K3115" i="12"/>
  <c r="D3115" i="12"/>
  <c r="K3114" i="12"/>
  <c r="D3114" i="12"/>
  <c r="K3113" i="12"/>
  <c r="D3113" i="12"/>
  <c r="K3112" i="12"/>
  <c r="D3112" i="12"/>
  <c r="K3111" i="12"/>
  <c r="D3111" i="12"/>
  <c r="K3110" i="12"/>
  <c r="D3110" i="12"/>
  <c r="K3109" i="12"/>
  <c r="D3109" i="12"/>
  <c r="K3108" i="12"/>
  <c r="D3108" i="12"/>
  <c r="K3107" i="12"/>
  <c r="D3107" i="12"/>
  <c r="K3106" i="12"/>
  <c r="D3106" i="12"/>
  <c r="K3105" i="12"/>
  <c r="D3105" i="12"/>
  <c r="K3104" i="12"/>
  <c r="D3104" i="12"/>
  <c r="K3103" i="12"/>
  <c r="D3103" i="12"/>
  <c r="K3102" i="12"/>
  <c r="D3102" i="12"/>
  <c r="K3101" i="12"/>
  <c r="D3101" i="12"/>
  <c r="K3100" i="12"/>
  <c r="D3100" i="12"/>
  <c r="K3099" i="12"/>
  <c r="D3099" i="12"/>
  <c r="K3098" i="12"/>
  <c r="D3098" i="12"/>
  <c r="K3097" i="12"/>
  <c r="D3097" i="12"/>
  <c r="K3096" i="12"/>
  <c r="D3096" i="12"/>
  <c r="K3095" i="12"/>
  <c r="D3095" i="12"/>
  <c r="K3094" i="12"/>
  <c r="D3094" i="12"/>
  <c r="K3093" i="12"/>
  <c r="D3093" i="12"/>
  <c r="K3092" i="12"/>
  <c r="D3092" i="12"/>
  <c r="K3091" i="12"/>
  <c r="D3091" i="12"/>
  <c r="K3090" i="12"/>
  <c r="D3090" i="12"/>
  <c r="K3089" i="12"/>
  <c r="D3089" i="12"/>
  <c r="K3088" i="12"/>
  <c r="D3088" i="12"/>
  <c r="K3087" i="12"/>
  <c r="D3087" i="12"/>
  <c r="K3086" i="12"/>
  <c r="D3086" i="12"/>
  <c r="K3085" i="12"/>
  <c r="D3085" i="12"/>
  <c r="K3084" i="12"/>
  <c r="D3084" i="12"/>
  <c r="K3083" i="12"/>
  <c r="D3083" i="12"/>
  <c r="K3082" i="12"/>
  <c r="D3082" i="12"/>
  <c r="K3081" i="12"/>
  <c r="D3081" i="12"/>
  <c r="K3080" i="12"/>
  <c r="D3080" i="12"/>
  <c r="K3079" i="12"/>
  <c r="D3079" i="12"/>
  <c r="K3078" i="12"/>
  <c r="D3078" i="12"/>
  <c r="K3077" i="12"/>
  <c r="D3077" i="12"/>
  <c r="K3076" i="12"/>
  <c r="D3076" i="12"/>
  <c r="K3075" i="12"/>
  <c r="D3075" i="12"/>
  <c r="K3074" i="12"/>
  <c r="D3074" i="12"/>
  <c r="K3073" i="12"/>
  <c r="D3073" i="12"/>
  <c r="K3072" i="12"/>
  <c r="D3072" i="12"/>
  <c r="K3071" i="12"/>
  <c r="D3071" i="12"/>
  <c r="K3070" i="12"/>
  <c r="D3070" i="12"/>
  <c r="K3069" i="12"/>
  <c r="D3069" i="12"/>
  <c r="K3068" i="12"/>
  <c r="D3068" i="12"/>
  <c r="K3067" i="12"/>
  <c r="D3067" i="12"/>
  <c r="K3066" i="12"/>
  <c r="D3066" i="12"/>
  <c r="K3065" i="12"/>
  <c r="D3065" i="12"/>
  <c r="K3064" i="12"/>
  <c r="D3064" i="12"/>
  <c r="K3063" i="12"/>
  <c r="D3063" i="12"/>
  <c r="K3062" i="12"/>
  <c r="D3062" i="12"/>
  <c r="K3061" i="12"/>
  <c r="D3061" i="12"/>
  <c r="K3060" i="12"/>
  <c r="D3060" i="12"/>
  <c r="K3059" i="12"/>
  <c r="D3059" i="12"/>
  <c r="K3058" i="12"/>
  <c r="D3058" i="12"/>
  <c r="K3057" i="12"/>
  <c r="D3057" i="12"/>
  <c r="K3056" i="12"/>
  <c r="D3056" i="12"/>
  <c r="K3055" i="12"/>
  <c r="D3055" i="12"/>
  <c r="K3054" i="12"/>
  <c r="D3054" i="12"/>
  <c r="K3053" i="12"/>
  <c r="D3053" i="12"/>
  <c r="K3052" i="12"/>
  <c r="D3052" i="12"/>
  <c r="K3051" i="12"/>
  <c r="K3050" i="12"/>
  <c r="K3049" i="12"/>
  <c r="K3048" i="12"/>
  <c r="K3047" i="12"/>
  <c r="K3046" i="12"/>
  <c r="F3046" i="12"/>
  <c r="E3046" i="12"/>
  <c r="K3045" i="12"/>
  <c r="F3045" i="12"/>
  <c r="E3045" i="12"/>
  <c r="K3044" i="12"/>
  <c r="F3044" i="12"/>
  <c r="E3044" i="12"/>
  <c r="K3043" i="12"/>
  <c r="F3043" i="12"/>
  <c r="E3043" i="12"/>
  <c r="K3042" i="12"/>
  <c r="F3042" i="12"/>
  <c r="E3042" i="12"/>
  <c r="K3041" i="12"/>
  <c r="F3041" i="12"/>
  <c r="E3041" i="12"/>
  <c r="K3040" i="12"/>
  <c r="F3040" i="12"/>
  <c r="E3040" i="12"/>
  <c r="K3039" i="12"/>
  <c r="F3039" i="12"/>
  <c r="E3039" i="12"/>
  <c r="K3038" i="12"/>
  <c r="F3038" i="12"/>
  <c r="E3038" i="12"/>
  <c r="K3037" i="12"/>
  <c r="F3037" i="12"/>
  <c r="E3037" i="12"/>
  <c r="K3036" i="12"/>
  <c r="F3036" i="12"/>
  <c r="E3036" i="12"/>
  <c r="K3035" i="12"/>
  <c r="F3035" i="12"/>
  <c r="E3035" i="12"/>
  <c r="K3034" i="12"/>
  <c r="F3034" i="12"/>
  <c r="E3034" i="12"/>
  <c r="K3033" i="12"/>
  <c r="F3033" i="12"/>
  <c r="E3033" i="12"/>
  <c r="K3032" i="12"/>
  <c r="F3032" i="12"/>
  <c r="E3032" i="12"/>
  <c r="K3031" i="12"/>
  <c r="F3031" i="12"/>
  <c r="E3031" i="12"/>
  <c r="K3030" i="12"/>
  <c r="F3030" i="12"/>
  <c r="E3030" i="12"/>
  <c r="K3029" i="12"/>
  <c r="F3029" i="12"/>
  <c r="E3029" i="12"/>
  <c r="K3028" i="12"/>
  <c r="F3028" i="12"/>
  <c r="E3028" i="12"/>
  <c r="K3027" i="12"/>
  <c r="F3027" i="12"/>
  <c r="E3027" i="12"/>
  <c r="K3026" i="12"/>
  <c r="F3026" i="12"/>
  <c r="E3026" i="12"/>
  <c r="K3025" i="12"/>
  <c r="F3025" i="12"/>
  <c r="E3025" i="12"/>
  <c r="K3024" i="12"/>
  <c r="F3024" i="12"/>
  <c r="E3024" i="12"/>
  <c r="K3023" i="12"/>
  <c r="F3023" i="12"/>
  <c r="E3023" i="12"/>
  <c r="K3022" i="12"/>
  <c r="F3022" i="12"/>
  <c r="E3022" i="12"/>
  <c r="K3021" i="12"/>
  <c r="F3021" i="12"/>
  <c r="E3021" i="12"/>
  <c r="K3020" i="12"/>
  <c r="F3020" i="12"/>
  <c r="E3020" i="12"/>
  <c r="K3019" i="12"/>
  <c r="F3019" i="12"/>
  <c r="E3019" i="12"/>
  <c r="K3018" i="12"/>
  <c r="F3018" i="12"/>
  <c r="E3018" i="12"/>
  <c r="K3017" i="12"/>
  <c r="F3017" i="12"/>
  <c r="E3017" i="12"/>
  <c r="K3016" i="12"/>
  <c r="F3016" i="12"/>
  <c r="E3016" i="12"/>
  <c r="K3015" i="12"/>
  <c r="F3015" i="12"/>
  <c r="E3015" i="12"/>
  <c r="K3014" i="12"/>
  <c r="F3014" i="12"/>
  <c r="E3014" i="12"/>
  <c r="K3013" i="12"/>
  <c r="F3013" i="12"/>
  <c r="E3013" i="12"/>
  <c r="K3012" i="12"/>
  <c r="F3012" i="12"/>
  <c r="E3012" i="12"/>
  <c r="K3011" i="12"/>
  <c r="F3011" i="12"/>
  <c r="E3011" i="12"/>
  <c r="K3010" i="12"/>
  <c r="F3010" i="12"/>
  <c r="E3010" i="12"/>
  <c r="K3009" i="12"/>
  <c r="F3009" i="12"/>
  <c r="E3009" i="12"/>
  <c r="K3008" i="12"/>
  <c r="F3008" i="12"/>
  <c r="E3008" i="12"/>
  <c r="K3007" i="12"/>
  <c r="F3007" i="12"/>
  <c r="E3007" i="12"/>
  <c r="K3006" i="12"/>
  <c r="F3006" i="12"/>
  <c r="E3006" i="12"/>
  <c r="K3005" i="12"/>
  <c r="F3005" i="12"/>
  <c r="E3005" i="12"/>
  <c r="K3004" i="12"/>
  <c r="F3004" i="12"/>
  <c r="E3004" i="12"/>
  <c r="K3003" i="12"/>
  <c r="F3003" i="12"/>
  <c r="E3003" i="12"/>
  <c r="K3002" i="12"/>
  <c r="F3002" i="12"/>
  <c r="E3002" i="12"/>
  <c r="K3001" i="12"/>
  <c r="F3001" i="12"/>
  <c r="E3001" i="12"/>
  <c r="K3000" i="12"/>
  <c r="F3000" i="12"/>
  <c r="E3000" i="12"/>
  <c r="K2999" i="12"/>
  <c r="F2999" i="12"/>
  <c r="E2999" i="12"/>
  <c r="K2998" i="12"/>
  <c r="F2998" i="12"/>
  <c r="E2998" i="12"/>
  <c r="K2997" i="12"/>
  <c r="F2997" i="12"/>
  <c r="E2997" i="12"/>
  <c r="K2996" i="12"/>
  <c r="F2996" i="12"/>
  <c r="E2996" i="12"/>
  <c r="K2995" i="12"/>
  <c r="F2995" i="12"/>
  <c r="E2995" i="12"/>
  <c r="K2994" i="12"/>
  <c r="F2994" i="12"/>
  <c r="E2994" i="12"/>
  <c r="K2993" i="12"/>
  <c r="F2993" i="12"/>
  <c r="E2993" i="12"/>
  <c r="K2992" i="12"/>
  <c r="F2992" i="12"/>
  <c r="E2992" i="12"/>
  <c r="K2991" i="12"/>
  <c r="F2991" i="12"/>
  <c r="E2991" i="12"/>
  <c r="K2990" i="12"/>
  <c r="F2990" i="12"/>
  <c r="E2990" i="12"/>
  <c r="K2989" i="12"/>
  <c r="F2989" i="12"/>
  <c r="E2989" i="12"/>
  <c r="K2988" i="12"/>
  <c r="F2988" i="12"/>
  <c r="E2988" i="12"/>
  <c r="K2987" i="12"/>
  <c r="F2987" i="12"/>
  <c r="E2987" i="12"/>
  <c r="K2986" i="12"/>
  <c r="F2986" i="12"/>
  <c r="E2986" i="12"/>
  <c r="K2985" i="12"/>
  <c r="F2985" i="12"/>
  <c r="E2985" i="12"/>
  <c r="K2984" i="12"/>
  <c r="F2984" i="12"/>
  <c r="E2984" i="12"/>
  <c r="K2983" i="12"/>
  <c r="F2983" i="12"/>
  <c r="E2983" i="12"/>
  <c r="K2982" i="12"/>
  <c r="F2982" i="12"/>
  <c r="E2982" i="12"/>
  <c r="K2981" i="12"/>
  <c r="F2981" i="12"/>
  <c r="E2981" i="12"/>
  <c r="K2980" i="12"/>
  <c r="F2980" i="12"/>
  <c r="E2980" i="12"/>
  <c r="K2979" i="12"/>
  <c r="F2979" i="12"/>
  <c r="E2979" i="12"/>
  <c r="K2978" i="12"/>
  <c r="F2978" i="12"/>
  <c r="E2978" i="12"/>
  <c r="K2977" i="12"/>
  <c r="F2977" i="12"/>
  <c r="E2977" i="12"/>
  <c r="K2976" i="12"/>
  <c r="F2976" i="12"/>
  <c r="E2976" i="12"/>
  <c r="K2975" i="12"/>
  <c r="F2975" i="12"/>
  <c r="E2975" i="12"/>
  <c r="K2974" i="12"/>
  <c r="F2974" i="12"/>
  <c r="E2974" i="12"/>
  <c r="K2973" i="12"/>
  <c r="F2973" i="12"/>
  <c r="E2973" i="12"/>
  <c r="K2972" i="12"/>
  <c r="F2972" i="12"/>
  <c r="E2972" i="12"/>
  <c r="K2971" i="12"/>
  <c r="F2971" i="12"/>
  <c r="E2971" i="12"/>
  <c r="K2970" i="12"/>
  <c r="F2970" i="12"/>
  <c r="E2970" i="12"/>
  <c r="K2969" i="12"/>
  <c r="F2969" i="12"/>
  <c r="E2969" i="12"/>
  <c r="K2968" i="12"/>
  <c r="F2968" i="12"/>
  <c r="E2968" i="12"/>
  <c r="K2967" i="12"/>
  <c r="F2967" i="12"/>
  <c r="E2967" i="12"/>
  <c r="K2966" i="12"/>
  <c r="F2966" i="12"/>
  <c r="E2966" i="12"/>
  <c r="K2965" i="12"/>
  <c r="F2965" i="12"/>
  <c r="E2965" i="12"/>
  <c r="K2964" i="12"/>
  <c r="F2964" i="12"/>
  <c r="E2964" i="12"/>
  <c r="K2963" i="12"/>
  <c r="F2963" i="12"/>
  <c r="E2963" i="12"/>
  <c r="K2962" i="12"/>
  <c r="F2962" i="12"/>
  <c r="E2962" i="12"/>
  <c r="K2961" i="12"/>
  <c r="F2961" i="12"/>
  <c r="E2961" i="12"/>
  <c r="K2960" i="12"/>
  <c r="F2960" i="12"/>
  <c r="E2960" i="12"/>
  <c r="K2959" i="12"/>
  <c r="F2959" i="12"/>
  <c r="E2959" i="12"/>
  <c r="K2958" i="12"/>
  <c r="F2958" i="12"/>
  <c r="E2958" i="12"/>
  <c r="K2957" i="12"/>
  <c r="F2957" i="12"/>
  <c r="E2957" i="12"/>
  <c r="K2956" i="12"/>
  <c r="F2956" i="12"/>
  <c r="E2956" i="12"/>
  <c r="K2955" i="12"/>
  <c r="F2955" i="12"/>
  <c r="E2955" i="12"/>
  <c r="K2954" i="12"/>
  <c r="F2954" i="12"/>
  <c r="E2954" i="12"/>
  <c r="K2953" i="12"/>
  <c r="F2953" i="12"/>
  <c r="E2953" i="12"/>
  <c r="K2952" i="12"/>
  <c r="F2952" i="12"/>
  <c r="E2952" i="12"/>
  <c r="K2951" i="12"/>
  <c r="F2951" i="12"/>
  <c r="E2951" i="12"/>
  <c r="K2950" i="12"/>
  <c r="F2950" i="12"/>
  <c r="E2950" i="12"/>
  <c r="K2949" i="12"/>
  <c r="F2949" i="12"/>
  <c r="E2949" i="12"/>
  <c r="K2948" i="12"/>
  <c r="F2948" i="12"/>
  <c r="E2948" i="12"/>
  <c r="K2947" i="12"/>
  <c r="F2947" i="12"/>
  <c r="E2947" i="12"/>
  <c r="K2946" i="12"/>
  <c r="F2946" i="12"/>
  <c r="E2946" i="12"/>
  <c r="K2945" i="12"/>
  <c r="F2945" i="12"/>
  <c r="E2945" i="12"/>
  <c r="K2944" i="12"/>
  <c r="F2944" i="12"/>
  <c r="E2944" i="12"/>
  <c r="K2943" i="12"/>
  <c r="F2943" i="12"/>
  <c r="E2943" i="12"/>
  <c r="K2942" i="12"/>
  <c r="F2942" i="12"/>
  <c r="E2942" i="12"/>
  <c r="K2941" i="12"/>
  <c r="F2941" i="12"/>
  <c r="E2941" i="12"/>
  <c r="K2940" i="12"/>
  <c r="F2940" i="12"/>
  <c r="E2940" i="12"/>
  <c r="K2939" i="12"/>
  <c r="F2939" i="12"/>
  <c r="E2939" i="12"/>
  <c r="K2938" i="12"/>
  <c r="F2938" i="12"/>
  <c r="E2938" i="12"/>
  <c r="K2937" i="12"/>
  <c r="F2937" i="12"/>
  <c r="E2937" i="12"/>
  <c r="K2936" i="12"/>
  <c r="F2936" i="12"/>
  <c r="E2936" i="12"/>
  <c r="K2935" i="12"/>
  <c r="F2935" i="12"/>
  <c r="E2935" i="12"/>
  <c r="K2934" i="12"/>
  <c r="F2934" i="12"/>
  <c r="E2934" i="12"/>
  <c r="K2933" i="12"/>
  <c r="F2933" i="12"/>
  <c r="E2933" i="12"/>
  <c r="K2932" i="12"/>
  <c r="F2932" i="12"/>
  <c r="E2932" i="12"/>
  <c r="K2931" i="12"/>
  <c r="F2931" i="12"/>
  <c r="E2931" i="12"/>
  <c r="K2930" i="12"/>
  <c r="F2930" i="12"/>
  <c r="E2930" i="12"/>
  <c r="K2929" i="12"/>
  <c r="F2929" i="12"/>
  <c r="E2929" i="12"/>
  <c r="K2928" i="12"/>
  <c r="F2928" i="12"/>
  <c r="E2928" i="12"/>
  <c r="K2927" i="12"/>
  <c r="F2927" i="12"/>
  <c r="E2927" i="12"/>
  <c r="K2926" i="12"/>
  <c r="F2926" i="12"/>
  <c r="E2926" i="12"/>
  <c r="K2925" i="12"/>
  <c r="F2925" i="12"/>
  <c r="E2925" i="12"/>
  <c r="K2924" i="12"/>
  <c r="F2924" i="12"/>
  <c r="E2924" i="12"/>
  <c r="K2923" i="12"/>
  <c r="F2923" i="12"/>
  <c r="E2923" i="12"/>
  <c r="K2922" i="12"/>
  <c r="F2922" i="12"/>
  <c r="E2922" i="12"/>
  <c r="K2921" i="12"/>
  <c r="F2921" i="12"/>
  <c r="E2921" i="12"/>
  <c r="K2920" i="12"/>
  <c r="F2920" i="12"/>
  <c r="E2920" i="12"/>
  <c r="K2919" i="12"/>
  <c r="F2919" i="12"/>
  <c r="E2919" i="12"/>
  <c r="K2918" i="12"/>
  <c r="F2918" i="12"/>
  <c r="E2918" i="12"/>
  <c r="K2917" i="12"/>
  <c r="F2917" i="12"/>
  <c r="E2917" i="12"/>
  <c r="K2916" i="12"/>
  <c r="F2916" i="12"/>
  <c r="E2916" i="12"/>
  <c r="K2915" i="12"/>
  <c r="F2915" i="12"/>
  <c r="E2915" i="12"/>
  <c r="K2914" i="12"/>
  <c r="F2914" i="12"/>
  <c r="E2914" i="12"/>
  <c r="K2913" i="12"/>
  <c r="F2913" i="12"/>
  <c r="E2913" i="12"/>
  <c r="K2912" i="12"/>
  <c r="F2912" i="12"/>
  <c r="E2912" i="12"/>
  <c r="K2911" i="12"/>
  <c r="F2911" i="12"/>
  <c r="E2911" i="12"/>
  <c r="K2910" i="12"/>
  <c r="F2910" i="12"/>
  <c r="E2910" i="12"/>
  <c r="K2909" i="12"/>
  <c r="F2909" i="12"/>
  <c r="E2909" i="12"/>
  <c r="K2908" i="12"/>
  <c r="F2908" i="12"/>
  <c r="E2908" i="12"/>
  <c r="K2907" i="12"/>
  <c r="F2907" i="12"/>
  <c r="E2907" i="12"/>
  <c r="K2906" i="12"/>
  <c r="F2906" i="12"/>
  <c r="E2906" i="12"/>
  <c r="K2905" i="12"/>
  <c r="F2905" i="12"/>
  <c r="E2905" i="12"/>
  <c r="K2904" i="12"/>
  <c r="F2904" i="12"/>
  <c r="E2904" i="12"/>
  <c r="K2903" i="12"/>
  <c r="F2903" i="12"/>
  <c r="E2903" i="12"/>
  <c r="K2902" i="12"/>
  <c r="F2902" i="12"/>
  <c r="E2902" i="12"/>
  <c r="K2901" i="12"/>
  <c r="F2901" i="12"/>
  <c r="E2901" i="12"/>
  <c r="K2900" i="12"/>
  <c r="F2900" i="12"/>
  <c r="E2900" i="12"/>
  <c r="K2899" i="12"/>
  <c r="F2899" i="12"/>
  <c r="E2899" i="12"/>
  <c r="K2898" i="12"/>
  <c r="F2898" i="12"/>
  <c r="E2898" i="12"/>
  <c r="K2897" i="12"/>
  <c r="F2897" i="12"/>
  <c r="E2897" i="12"/>
  <c r="K2896" i="12"/>
  <c r="F2896" i="12"/>
  <c r="E2896" i="12"/>
  <c r="K2895" i="12"/>
  <c r="F2895" i="12"/>
  <c r="E2895" i="12"/>
  <c r="K2894" i="12"/>
  <c r="F2894" i="12"/>
  <c r="E2894" i="12"/>
  <c r="K2893" i="12"/>
  <c r="F2893" i="12"/>
  <c r="E2893" i="12"/>
  <c r="K2892" i="12"/>
  <c r="F2892" i="12"/>
  <c r="E2892" i="12"/>
  <c r="K2891" i="12"/>
  <c r="F2891" i="12"/>
  <c r="E2891" i="12"/>
  <c r="K2890" i="12"/>
  <c r="F2890" i="12"/>
  <c r="E2890" i="12"/>
  <c r="K2889" i="12"/>
  <c r="F2889" i="12"/>
  <c r="E2889" i="12"/>
  <c r="K2888" i="12"/>
  <c r="F2888" i="12"/>
  <c r="E2888" i="12"/>
  <c r="K2887" i="12"/>
  <c r="F2887" i="12"/>
  <c r="E2887" i="12"/>
  <c r="K2886" i="12"/>
  <c r="F2886" i="12"/>
  <c r="E2886" i="12"/>
  <c r="K2885" i="12"/>
  <c r="F2885" i="12"/>
  <c r="E2885" i="12"/>
  <c r="K2884" i="12"/>
  <c r="F2884" i="12"/>
  <c r="E2884" i="12"/>
  <c r="K2883" i="12"/>
  <c r="F2883" i="12"/>
  <c r="E2883" i="12"/>
  <c r="K2882" i="12"/>
  <c r="F2882" i="12"/>
  <c r="E2882" i="12"/>
  <c r="K2881" i="12"/>
  <c r="F2881" i="12"/>
  <c r="E2881" i="12"/>
  <c r="K2880" i="12"/>
  <c r="F2880" i="12"/>
  <c r="E2880" i="12"/>
  <c r="K2879" i="12"/>
  <c r="F2879" i="12"/>
  <c r="E2879" i="12"/>
  <c r="K2878" i="12"/>
  <c r="F2878" i="12"/>
  <c r="E2878" i="12"/>
  <c r="K2877" i="12"/>
  <c r="F2877" i="12"/>
  <c r="E2877" i="12"/>
  <c r="K2876" i="12"/>
  <c r="F2876" i="12"/>
  <c r="E2876" i="12"/>
  <c r="K2875" i="12"/>
  <c r="F2875" i="12"/>
  <c r="E2875" i="12"/>
  <c r="K2874" i="12"/>
  <c r="F2874" i="12"/>
  <c r="E2874" i="12"/>
  <c r="K2873" i="12"/>
  <c r="F2873" i="12"/>
  <c r="E2873" i="12"/>
  <c r="K2872" i="12"/>
  <c r="F2872" i="12"/>
  <c r="E2872" i="12"/>
  <c r="K2871" i="12"/>
  <c r="F2871" i="12"/>
  <c r="E2871" i="12"/>
  <c r="K2870" i="12"/>
  <c r="F2870" i="12"/>
  <c r="E2870" i="12"/>
  <c r="K2869" i="12"/>
  <c r="F2869" i="12"/>
  <c r="E2869" i="12"/>
  <c r="K2868" i="12"/>
  <c r="F2868" i="12"/>
  <c r="E2868" i="12"/>
  <c r="K2867" i="12"/>
  <c r="F2867" i="12"/>
  <c r="E2867" i="12"/>
  <c r="K2866" i="12"/>
  <c r="F2866" i="12"/>
  <c r="E2866" i="12"/>
  <c r="K2865" i="12"/>
  <c r="F2865" i="12"/>
  <c r="E2865" i="12"/>
  <c r="K2864" i="12"/>
  <c r="F2864" i="12"/>
  <c r="E2864" i="12"/>
  <c r="K2863" i="12"/>
  <c r="F2863" i="12"/>
  <c r="E2863" i="12"/>
  <c r="K2862" i="12"/>
  <c r="F2862" i="12"/>
  <c r="E2862" i="12"/>
  <c r="K2861" i="12"/>
  <c r="F2861" i="12"/>
  <c r="E2861" i="12"/>
  <c r="K2860" i="12"/>
  <c r="F2860" i="12"/>
  <c r="E2860" i="12"/>
  <c r="K2859" i="12"/>
  <c r="F2859" i="12"/>
  <c r="E2859" i="12"/>
  <c r="K2858" i="12"/>
  <c r="F2858" i="12"/>
  <c r="E2858" i="12"/>
  <c r="K2857" i="12"/>
  <c r="F2857" i="12"/>
  <c r="E2857" i="12"/>
  <c r="K2856" i="12"/>
  <c r="F2856" i="12"/>
  <c r="E2856" i="12"/>
  <c r="K2855" i="12"/>
  <c r="F2855" i="12"/>
  <c r="E2855" i="12"/>
  <c r="K2854" i="12"/>
  <c r="F2854" i="12"/>
  <c r="E2854" i="12"/>
  <c r="K2853" i="12"/>
  <c r="F2853" i="12"/>
  <c r="E2853" i="12"/>
  <c r="K2852" i="12"/>
  <c r="F2852" i="12"/>
  <c r="E2852" i="12"/>
  <c r="K2851" i="12"/>
  <c r="F2851" i="12"/>
  <c r="E2851" i="12"/>
  <c r="K2850" i="12"/>
  <c r="F2850" i="12"/>
  <c r="E2850" i="12"/>
  <c r="K2849" i="12"/>
  <c r="F2849" i="12"/>
  <c r="E2849" i="12"/>
  <c r="K2848" i="12"/>
  <c r="F2848" i="12"/>
  <c r="E2848" i="12"/>
  <c r="K2847" i="12"/>
  <c r="F2847" i="12"/>
  <c r="E2847" i="12"/>
  <c r="K2846" i="12"/>
  <c r="F2846" i="12"/>
  <c r="E2846" i="12"/>
  <c r="K2845" i="12"/>
  <c r="F2845" i="12"/>
  <c r="E2845" i="12"/>
  <c r="K2844" i="12"/>
  <c r="F2844" i="12"/>
  <c r="E2844" i="12"/>
  <c r="K2843" i="12"/>
  <c r="F2843" i="12"/>
  <c r="E2843" i="12"/>
  <c r="K2842" i="12"/>
  <c r="F2842" i="12"/>
  <c r="E2842" i="12"/>
  <c r="K2841" i="12"/>
  <c r="F2841" i="12"/>
  <c r="E2841" i="12"/>
  <c r="K2840" i="12"/>
  <c r="F2840" i="12"/>
  <c r="E2840" i="12"/>
  <c r="K2839" i="12"/>
  <c r="F2839" i="12"/>
  <c r="E2839" i="12"/>
  <c r="K2838" i="12"/>
  <c r="F2838" i="12"/>
  <c r="E2838" i="12"/>
  <c r="K2837" i="12"/>
  <c r="F2837" i="12"/>
  <c r="E2837" i="12"/>
  <c r="K2836" i="12"/>
  <c r="F2836" i="12"/>
  <c r="E2836" i="12"/>
  <c r="K2835" i="12"/>
  <c r="F2835" i="12"/>
  <c r="E2835" i="12"/>
  <c r="K2834" i="12"/>
  <c r="F2834" i="12"/>
  <c r="E2834" i="12"/>
  <c r="K2833" i="12"/>
  <c r="F2833" i="12"/>
  <c r="E2833" i="12"/>
  <c r="K2832" i="12"/>
  <c r="F2832" i="12"/>
  <c r="E2832" i="12"/>
  <c r="K2831" i="12"/>
  <c r="F2831" i="12"/>
  <c r="E2831" i="12"/>
  <c r="K2830" i="12"/>
  <c r="F2830" i="12"/>
  <c r="E2830" i="12"/>
  <c r="K2829" i="12"/>
  <c r="F2829" i="12"/>
  <c r="E2829" i="12"/>
  <c r="K2828" i="12"/>
  <c r="F2828" i="12"/>
  <c r="E2828" i="12"/>
  <c r="K2827" i="12"/>
  <c r="F2827" i="12"/>
  <c r="E2827" i="12"/>
  <c r="K2826" i="12"/>
  <c r="F2826" i="12"/>
  <c r="E2826" i="12"/>
  <c r="K2825" i="12"/>
  <c r="F2825" i="12"/>
  <c r="E2825" i="12"/>
  <c r="K2824" i="12"/>
  <c r="F2824" i="12"/>
  <c r="E2824" i="12"/>
  <c r="K2823" i="12"/>
  <c r="F2823" i="12"/>
  <c r="E2823" i="12"/>
  <c r="K2822" i="12"/>
  <c r="F2822" i="12"/>
  <c r="E2822" i="12"/>
  <c r="K2821" i="12"/>
  <c r="F2821" i="12"/>
  <c r="E2821" i="12"/>
  <c r="K2820" i="12"/>
  <c r="F2820" i="12"/>
  <c r="E2820" i="12"/>
  <c r="K2819" i="12"/>
  <c r="F2819" i="12"/>
  <c r="E2819" i="12"/>
  <c r="K2818" i="12"/>
  <c r="F2818" i="12"/>
  <c r="E2818" i="12"/>
  <c r="K2817" i="12"/>
  <c r="F2817" i="12"/>
  <c r="E2817" i="12"/>
  <c r="K2816" i="12"/>
  <c r="F2816" i="12"/>
  <c r="E2816" i="12"/>
  <c r="K2815" i="12"/>
  <c r="F2815" i="12"/>
  <c r="E2815" i="12"/>
  <c r="K2814" i="12"/>
  <c r="F2814" i="12"/>
  <c r="E2814" i="12"/>
  <c r="K2813" i="12"/>
  <c r="F2813" i="12"/>
  <c r="E2813" i="12"/>
  <c r="K2812" i="12"/>
  <c r="F2812" i="12"/>
  <c r="E2812" i="12"/>
  <c r="K2811" i="12"/>
  <c r="F2811" i="12"/>
  <c r="E2811" i="12"/>
  <c r="K2810" i="12"/>
  <c r="F2810" i="12"/>
  <c r="E2810" i="12"/>
  <c r="K2809" i="12"/>
  <c r="F2809" i="12"/>
  <c r="E2809" i="12"/>
  <c r="K2808" i="12"/>
  <c r="F2808" i="12"/>
  <c r="E2808" i="12"/>
  <c r="K2807" i="12"/>
  <c r="F2807" i="12"/>
  <c r="E2807" i="12"/>
  <c r="K2806" i="12"/>
  <c r="F2806" i="12"/>
  <c r="E2806" i="12"/>
  <c r="K2805" i="12"/>
  <c r="F2805" i="12"/>
  <c r="E2805" i="12"/>
  <c r="K2804" i="12"/>
  <c r="F2804" i="12"/>
  <c r="E2804" i="12"/>
  <c r="K2803" i="12"/>
  <c r="F2803" i="12"/>
  <c r="E2803" i="12"/>
  <c r="K2802" i="12"/>
  <c r="F2802" i="12"/>
  <c r="E2802" i="12"/>
  <c r="K2801" i="12"/>
  <c r="F2801" i="12"/>
  <c r="E2801" i="12"/>
  <c r="K2800" i="12"/>
  <c r="F2800" i="12"/>
  <c r="E2800" i="12"/>
  <c r="K2799" i="12"/>
  <c r="F2799" i="12"/>
  <c r="E2799" i="12"/>
  <c r="K2798" i="12"/>
  <c r="F2798" i="12"/>
  <c r="E2798" i="12"/>
  <c r="K2797" i="12"/>
  <c r="F2797" i="12"/>
  <c r="E2797" i="12"/>
  <c r="K2796" i="12"/>
  <c r="F2796" i="12"/>
  <c r="E2796" i="12"/>
  <c r="K2795" i="12"/>
  <c r="F2795" i="12"/>
  <c r="E2795" i="12"/>
  <c r="K2794" i="12"/>
  <c r="F2794" i="12"/>
  <c r="E2794" i="12"/>
  <c r="K2793" i="12"/>
  <c r="F2793" i="12"/>
  <c r="E2793" i="12"/>
  <c r="K2792" i="12"/>
  <c r="F2792" i="12"/>
  <c r="E2792" i="12"/>
  <c r="K2791" i="12"/>
  <c r="F2791" i="12"/>
  <c r="E2791" i="12"/>
  <c r="K2790" i="12"/>
  <c r="F2790" i="12"/>
  <c r="E2790" i="12"/>
  <c r="K2789" i="12"/>
  <c r="F2789" i="12"/>
  <c r="E2789" i="12"/>
  <c r="K2788" i="12"/>
  <c r="F2788" i="12"/>
  <c r="E2788" i="12"/>
  <c r="K2787" i="12"/>
  <c r="F2787" i="12"/>
  <c r="E2787" i="12"/>
  <c r="K2786" i="12"/>
  <c r="F2786" i="12"/>
  <c r="E2786" i="12"/>
  <c r="K2785" i="12"/>
  <c r="F2785" i="12"/>
  <c r="E2785" i="12"/>
  <c r="K2784" i="12"/>
  <c r="F2784" i="12"/>
  <c r="E2784" i="12"/>
  <c r="K2783" i="12"/>
  <c r="F2783" i="12"/>
  <c r="E2783" i="12"/>
  <c r="K2782" i="12"/>
  <c r="F2782" i="12"/>
  <c r="E2782" i="12"/>
  <c r="K2781" i="12"/>
  <c r="F2781" i="12"/>
  <c r="E2781" i="12"/>
  <c r="K2780" i="12"/>
  <c r="F2780" i="12"/>
  <c r="E2780" i="12"/>
  <c r="K2779" i="12"/>
  <c r="F2779" i="12"/>
  <c r="E2779" i="12"/>
  <c r="K2778" i="12"/>
  <c r="F2778" i="12"/>
  <c r="E2778" i="12"/>
  <c r="K2777" i="12"/>
  <c r="F2777" i="12"/>
  <c r="E2777" i="12"/>
  <c r="K2776" i="12"/>
  <c r="F2776" i="12"/>
  <c r="E2776" i="12"/>
  <c r="K2775" i="12"/>
  <c r="F2775" i="12"/>
  <c r="E2775" i="12"/>
  <c r="K2774" i="12"/>
  <c r="F2774" i="12"/>
  <c r="E2774" i="12"/>
  <c r="K2773" i="12"/>
  <c r="F2773" i="12"/>
  <c r="E2773" i="12"/>
  <c r="K2772" i="12"/>
  <c r="F2772" i="12"/>
  <c r="E2772" i="12"/>
  <c r="K2771" i="12"/>
  <c r="F2771" i="12"/>
  <c r="E2771" i="12"/>
  <c r="K2770" i="12"/>
  <c r="F2770" i="12"/>
  <c r="E2770" i="12"/>
  <c r="K2769" i="12"/>
  <c r="F2769" i="12"/>
  <c r="E2769" i="12"/>
  <c r="K2768" i="12"/>
  <c r="F2768" i="12"/>
  <c r="E2768" i="12"/>
  <c r="K2767" i="12"/>
  <c r="F2767" i="12"/>
  <c r="E2767" i="12"/>
  <c r="K2766" i="12"/>
  <c r="F2766" i="12"/>
  <c r="E2766" i="12"/>
  <c r="K2765" i="12"/>
  <c r="F2765" i="12"/>
  <c r="E2765" i="12"/>
  <c r="K2764" i="12"/>
  <c r="F2764" i="12"/>
  <c r="E2764" i="12"/>
  <c r="K2763" i="12"/>
  <c r="F2763" i="12"/>
  <c r="E2763" i="12"/>
  <c r="K2762" i="12"/>
  <c r="F2762" i="12"/>
  <c r="E2762" i="12"/>
  <c r="K2761" i="12"/>
  <c r="F2761" i="12"/>
  <c r="E2761" i="12"/>
  <c r="K2760" i="12"/>
  <c r="F2760" i="12"/>
  <c r="E2760" i="12"/>
  <c r="K2759" i="12"/>
  <c r="F2759" i="12"/>
  <c r="E2759" i="12"/>
  <c r="K2758" i="12"/>
  <c r="F2758" i="12"/>
  <c r="E2758" i="12"/>
  <c r="K2757" i="12"/>
  <c r="F2757" i="12"/>
  <c r="E2757" i="12"/>
  <c r="K2756" i="12"/>
  <c r="F2756" i="12"/>
  <c r="E2756" i="12"/>
  <c r="K2755" i="12"/>
  <c r="F2755" i="12"/>
  <c r="E2755" i="12"/>
  <c r="K2754" i="12"/>
  <c r="F2754" i="12"/>
  <c r="E2754" i="12"/>
  <c r="K2753" i="12"/>
  <c r="F2753" i="12"/>
  <c r="E2753" i="12"/>
  <c r="K2752" i="12"/>
  <c r="F2752" i="12"/>
  <c r="E2752" i="12"/>
  <c r="K2751" i="12"/>
  <c r="F2751" i="12"/>
  <c r="E2751" i="12"/>
  <c r="K2750" i="12"/>
  <c r="F2750" i="12"/>
  <c r="E2750" i="12"/>
  <c r="K2749" i="12"/>
  <c r="F2749" i="12"/>
  <c r="E2749" i="12"/>
  <c r="K2748" i="12"/>
  <c r="F2748" i="12"/>
  <c r="E2748" i="12"/>
  <c r="K2747" i="12"/>
  <c r="F2747" i="12"/>
  <c r="E2747" i="12"/>
  <c r="K2746" i="12"/>
  <c r="F2746" i="12"/>
  <c r="E2746" i="12"/>
  <c r="K2745" i="12"/>
  <c r="F2745" i="12"/>
  <c r="E2745" i="12"/>
  <c r="K2744" i="12"/>
  <c r="F2744" i="12"/>
  <c r="E2744" i="12"/>
  <c r="K2743" i="12"/>
  <c r="F2743" i="12"/>
  <c r="E2743" i="12"/>
  <c r="K2742" i="12"/>
  <c r="F2742" i="12"/>
  <c r="E2742" i="12"/>
  <c r="K2741" i="12"/>
  <c r="F2741" i="12"/>
  <c r="E2741" i="12"/>
  <c r="K2740" i="12"/>
  <c r="F2740" i="12"/>
  <c r="E2740" i="12"/>
  <c r="K2739" i="12"/>
  <c r="F2739" i="12"/>
  <c r="E2739" i="12"/>
  <c r="K2738" i="12"/>
  <c r="F2738" i="12"/>
  <c r="E2738" i="12"/>
  <c r="K2737" i="12"/>
  <c r="F2737" i="12"/>
  <c r="E2737" i="12"/>
  <c r="K2736" i="12"/>
  <c r="F2736" i="12"/>
  <c r="E2736" i="12"/>
  <c r="K2735" i="12"/>
  <c r="F2735" i="12"/>
  <c r="E2735" i="12"/>
  <c r="K2734" i="12"/>
  <c r="F2734" i="12"/>
  <c r="E2734" i="12"/>
  <c r="K2733" i="12"/>
  <c r="F2733" i="12"/>
  <c r="E2733" i="12"/>
  <c r="K2732" i="12"/>
  <c r="F2732" i="12"/>
  <c r="E2732" i="12"/>
  <c r="K2731" i="12"/>
  <c r="F2731" i="12"/>
  <c r="E2731" i="12"/>
  <c r="K2730" i="12"/>
  <c r="F2730" i="12"/>
  <c r="E2730" i="12"/>
  <c r="K2729" i="12"/>
  <c r="F2729" i="12"/>
  <c r="E2729" i="12"/>
  <c r="K2728" i="12"/>
  <c r="F2728" i="12"/>
  <c r="E2728" i="12"/>
  <c r="K2727" i="12"/>
  <c r="F2727" i="12"/>
  <c r="E2727" i="12"/>
  <c r="K2726" i="12"/>
  <c r="F2726" i="12"/>
  <c r="E2726" i="12"/>
  <c r="K2725" i="12"/>
  <c r="F2725" i="12"/>
  <c r="E2725" i="12"/>
  <c r="K2724" i="12"/>
  <c r="F2724" i="12"/>
  <c r="E2724" i="12"/>
  <c r="K2723" i="12"/>
  <c r="F2723" i="12"/>
  <c r="E2723" i="12"/>
  <c r="K2722" i="12"/>
  <c r="F2722" i="12"/>
  <c r="E2722" i="12"/>
  <c r="K2721" i="12"/>
  <c r="F2721" i="12"/>
  <c r="E2721" i="12"/>
  <c r="K2720" i="12"/>
  <c r="F2720" i="12"/>
  <c r="E2720" i="12"/>
  <c r="K2719" i="12"/>
  <c r="F2719" i="12"/>
  <c r="E2719" i="12"/>
  <c r="K2718" i="12"/>
  <c r="F2718" i="12"/>
  <c r="E2718" i="12"/>
  <c r="K2717" i="12"/>
  <c r="F2717" i="12"/>
  <c r="E2717" i="12"/>
  <c r="K2716" i="12"/>
  <c r="F2716" i="12"/>
  <c r="E2716" i="12"/>
  <c r="K2715" i="12"/>
  <c r="F2715" i="12"/>
  <c r="E2715" i="12"/>
  <c r="K2714" i="12"/>
  <c r="F2714" i="12"/>
  <c r="E2714" i="12"/>
  <c r="K2713" i="12"/>
  <c r="F2713" i="12"/>
  <c r="E2713" i="12"/>
  <c r="K2712" i="12"/>
  <c r="F2712" i="12"/>
  <c r="E2712" i="12"/>
  <c r="K2711" i="12"/>
  <c r="F2711" i="12"/>
  <c r="E2711" i="12"/>
  <c r="K2710" i="12"/>
  <c r="F2710" i="12"/>
  <c r="E2710" i="12"/>
  <c r="K2709" i="12"/>
  <c r="F2709" i="12"/>
  <c r="E2709" i="12"/>
  <c r="K2708" i="12"/>
  <c r="F2708" i="12"/>
  <c r="E2708" i="12"/>
  <c r="K2707" i="12"/>
  <c r="F2707" i="12"/>
  <c r="E2707" i="12"/>
  <c r="K2706" i="12"/>
  <c r="F2706" i="12"/>
  <c r="E2706" i="12"/>
  <c r="K2705" i="12"/>
  <c r="F2705" i="12"/>
  <c r="E2705" i="12"/>
  <c r="K2704" i="12"/>
  <c r="F2704" i="12"/>
  <c r="E2704" i="12"/>
  <c r="K2703" i="12"/>
  <c r="F2703" i="12"/>
  <c r="E2703" i="12"/>
  <c r="K2702" i="12"/>
  <c r="F2702" i="12"/>
  <c r="E2702" i="12"/>
  <c r="K2701" i="12"/>
  <c r="F2701" i="12"/>
  <c r="E2701" i="12"/>
  <c r="K2700" i="12"/>
  <c r="F2700" i="12"/>
  <c r="E2700" i="12"/>
  <c r="K2699" i="12"/>
  <c r="F2699" i="12"/>
  <c r="E2699" i="12"/>
  <c r="K2698" i="12"/>
  <c r="F2698" i="12"/>
  <c r="E2698" i="12"/>
  <c r="K2697" i="12"/>
  <c r="F2697" i="12"/>
  <c r="E2697" i="12"/>
  <c r="K2696" i="12"/>
  <c r="F2696" i="12"/>
  <c r="E2696" i="12"/>
  <c r="K2695" i="12"/>
  <c r="F2695" i="12"/>
  <c r="E2695" i="12"/>
  <c r="K2694" i="12"/>
  <c r="F2694" i="12"/>
  <c r="E2694" i="12"/>
  <c r="K2693" i="12"/>
  <c r="F2693" i="12"/>
  <c r="E2693" i="12"/>
  <c r="K2692" i="12"/>
  <c r="F2692" i="12"/>
  <c r="E2692" i="12"/>
  <c r="K2691" i="12"/>
  <c r="F2691" i="12"/>
  <c r="E2691" i="12"/>
  <c r="K2690" i="12"/>
  <c r="F2690" i="12"/>
  <c r="E2690" i="12"/>
  <c r="K2689" i="12"/>
  <c r="F2689" i="12"/>
  <c r="E2689" i="12"/>
  <c r="K2688" i="12"/>
  <c r="F2688" i="12"/>
  <c r="E2688" i="12"/>
  <c r="K2687" i="12"/>
  <c r="F2687" i="12"/>
  <c r="E2687" i="12"/>
  <c r="K2686" i="12"/>
  <c r="F2686" i="12"/>
  <c r="E2686" i="12"/>
  <c r="K2685" i="12"/>
  <c r="F2685" i="12"/>
  <c r="E2685" i="12"/>
  <c r="K2684" i="12"/>
  <c r="F2684" i="12"/>
  <c r="E2684" i="12"/>
  <c r="K2683" i="12"/>
  <c r="F2683" i="12"/>
  <c r="E2683" i="12"/>
  <c r="K2682" i="12"/>
  <c r="F2682" i="12"/>
  <c r="E2682" i="12"/>
  <c r="K2681" i="12"/>
  <c r="F2681" i="12"/>
  <c r="E2681" i="12"/>
  <c r="K2680" i="12"/>
  <c r="F2680" i="12"/>
  <c r="E2680" i="12"/>
  <c r="K2679" i="12"/>
  <c r="F2679" i="12"/>
  <c r="E2679" i="12"/>
  <c r="K2678" i="12"/>
  <c r="F2678" i="12"/>
  <c r="E2678" i="12"/>
  <c r="K2677" i="12"/>
  <c r="F2677" i="12"/>
  <c r="E2677" i="12"/>
  <c r="K2676" i="12"/>
  <c r="F2676" i="12"/>
  <c r="E2676" i="12"/>
  <c r="K2675" i="12"/>
  <c r="F2675" i="12"/>
  <c r="E2675" i="12"/>
  <c r="K2674" i="12"/>
  <c r="F2674" i="12"/>
  <c r="E2674" i="12"/>
  <c r="K2673" i="12"/>
  <c r="F2673" i="12"/>
  <c r="E2673" i="12"/>
  <c r="K2672" i="12"/>
  <c r="F2672" i="12"/>
  <c r="E2672" i="12"/>
  <c r="K2671" i="12"/>
  <c r="F2671" i="12"/>
  <c r="E2671" i="12"/>
  <c r="K2670" i="12"/>
  <c r="F2670" i="12"/>
  <c r="E2670" i="12"/>
  <c r="K2669" i="12"/>
  <c r="F2669" i="12"/>
  <c r="E2669" i="12"/>
  <c r="K2668" i="12"/>
  <c r="F2668" i="12"/>
  <c r="E2668" i="12"/>
  <c r="K2667" i="12"/>
  <c r="F2667" i="12"/>
  <c r="E2667" i="12"/>
  <c r="K2666" i="12"/>
  <c r="F2666" i="12"/>
  <c r="E2666" i="12"/>
  <c r="K2665" i="12"/>
  <c r="F2665" i="12"/>
  <c r="E2665" i="12"/>
  <c r="K2664" i="12"/>
  <c r="F2664" i="12"/>
  <c r="E2664" i="12"/>
  <c r="K2663" i="12"/>
  <c r="F2663" i="12"/>
  <c r="E2663" i="12"/>
  <c r="K2662" i="12"/>
  <c r="F2662" i="12"/>
  <c r="E2662" i="12"/>
  <c r="K2661" i="12"/>
  <c r="F2661" i="12"/>
  <c r="E2661" i="12"/>
  <c r="K2660" i="12"/>
  <c r="F2660" i="12"/>
  <c r="E2660" i="12"/>
  <c r="K2659" i="12"/>
  <c r="F2659" i="12"/>
  <c r="E2659" i="12"/>
  <c r="K2658" i="12"/>
  <c r="F2658" i="12"/>
  <c r="E2658" i="12"/>
  <c r="K2657" i="12"/>
  <c r="F2657" i="12"/>
  <c r="E2657" i="12"/>
  <c r="K2656" i="12"/>
  <c r="F2656" i="12"/>
  <c r="E2656" i="12"/>
  <c r="K2655" i="12"/>
  <c r="F2655" i="12"/>
  <c r="E2655" i="12"/>
  <c r="K2654" i="12"/>
  <c r="F2654" i="12"/>
  <c r="E2654" i="12"/>
  <c r="K2653" i="12"/>
  <c r="F2653" i="12"/>
  <c r="E2653" i="12"/>
  <c r="K2652" i="12"/>
  <c r="F2652" i="12"/>
  <c r="E2652" i="12"/>
  <c r="K2651" i="12"/>
  <c r="F2651" i="12"/>
  <c r="E2651" i="12"/>
  <c r="K2650" i="12"/>
  <c r="F2650" i="12"/>
  <c r="E2650" i="12"/>
  <c r="K2649" i="12"/>
  <c r="F2649" i="12"/>
  <c r="E2649" i="12"/>
  <c r="K2648" i="12"/>
  <c r="F2648" i="12"/>
  <c r="E2648" i="12"/>
  <c r="K2647" i="12"/>
  <c r="F2647" i="12"/>
  <c r="E2647" i="12"/>
  <c r="K2646" i="12"/>
  <c r="F2646" i="12"/>
  <c r="E2646" i="12"/>
  <c r="K2645" i="12"/>
  <c r="F2645" i="12"/>
  <c r="E2645" i="12"/>
  <c r="K2644" i="12"/>
  <c r="F2644" i="12"/>
  <c r="E2644" i="12"/>
  <c r="K2643" i="12"/>
  <c r="F2643" i="12"/>
  <c r="E2643" i="12"/>
  <c r="K2642" i="12"/>
  <c r="F2642" i="12"/>
  <c r="E2642" i="12"/>
  <c r="K2641" i="12"/>
  <c r="F2641" i="12"/>
  <c r="E2641" i="12"/>
  <c r="K2640" i="12"/>
  <c r="F2640" i="12"/>
  <c r="E2640" i="12"/>
  <c r="K2639" i="12"/>
  <c r="F2639" i="12"/>
  <c r="E2639" i="12"/>
  <c r="K2638" i="12"/>
  <c r="F2638" i="12"/>
  <c r="E2638" i="12"/>
  <c r="K2637" i="12"/>
  <c r="F2637" i="12"/>
  <c r="E2637" i="12"/>
  <c r="K2636" i="12"/>
  <c r="F2636" i="12"/>
  <c r="E2636" i="12"/>
  <c r="K2635" i="12"/>
  <c r="F2635" i="12"/>
  <c r="E2635" i="12"/>
  <c r="K2634" i="12"/>
  <c r="F2634" i="12"/>
  <c r="E2634" i="12"/>
  <c r="K2633" i="12"/>
  <c r="F2633" i="12"/>
  <c r="E2633" i="12"/>
  <c r="K2632" i="12"/>
  <c r="F2632" i="12"/>
  <c r="E2632" i="12"/>
  <c r="K2631" i="12"/>
  <c r="F2631" i="12"/>
  <c r="E2631" i="12"/>
  <c r="K2630" i="12"/>
  <c r="F2630" i="12"/>
  <c r="E2630" i="12"/>
  <c r="K2629" i="12"/>
  <c r="F2629" i="12"/>
  <c r="E2629" i="12"/>
  <c r="K2628" i="12"/>
  <c r="F2628" i="12"/>
  <c r="E2628" i="12"/>
  <c r="K2627" i="12"/>
  <c r="F2627" i="12"/>
  <c r="E2627" i="12"/>
  <c r="K2626" i="12"/>
  <c r="F2626" i="12"/>
  <c r="E2626" i="12"/>
  <c r="K2625" i="12"/>
  <c r="F2625" i="12"/>
  <c r="E2625" i="12"/>
  <c r="K2624" i="12"/>
  <c r="F2624" i="12"/>
  <c r="E2624" i="12"/>
  <c r="K2623" i="12"/>
  <c r="F2623" i="12"/>
  <c r="E2623" i="12"/>
  <c r="K2622" i="12"/>
  <c r="F2622" i="12"/>
  <c r="E2622" i="12"/>
  <c r="K2621" i="12"/>
  <c r="F2621" i="12"/>
  <c r="E2621" i="12"/>
  <c r="K2620" i="12"/>
  <c r="F2620" i="12"/>
  <c r="E2620" i="12"/>
  <c r="K2619" i="12"/>
  <c r="F2619" i="12"/>
  <c r="E2619" i="12"/>
  <c r="K2618" i="12"/>
  <c r="F2618" i="12"/>
  <c r="E2618" i="12"/>
  <c r="K2617" i="12"/>
  <c r="F2617" i="12"/>
  <c r="E2617" i="12"/>
  <c r="K2616" i="12"/>
  <c r="F2616" i="12"/>
  <c r="E2616" i="12"/>
  <c r="K2615" i="12"/>
  <c r="F2615" i="12"/>
  <c r="E2615" i="12"/>
  <c r="K2614" i="12"/>
  <c r="F2614" i="12"/>
  <c r="E2614" i="12"/>
  <c r="K2613" i="12"/>
  <c r="F2613" i="12"/>
  <c r="E2613" i="12"/>
  <c r="K2612" i="12"/>
  <c r="F2612" i="12"/>
  <c r="E2612" i="12"/>
  <c r="K2611" i="12"/>
  <c r="F2611" i="12"/>
  <c r="E2611" i="12"/>
  <c r="K2610" i="12"/>
  <c r="F2610" i="12"/>
  <c r="E2610" i="12"/>
  <c r="K2609" i="12"/>
  <c r="F2609" i="12"/>
  <c r="E2609" i="12"/>
  <c r="K2608" i="12"/>
  <c r="F2608" i="12"/>
  <c r="E2608" i="12"/>
  <c r="K2607" i="12"/>
  <c r="F2607" i="12"/>
  <c r="E2607" i="12"/>
  <c r="K2606" i="12"/>
  <c r="F2606" i="12"/>
  <c r="E2606" i="12"/>
  <c r="K2605" i="12"/>
  <c r="F2605" i="12"/>
  <c r="E2605" i="12"/>
  <c r="K2604" i="12"/>
  <c r="F2604" i="12"/>
  <c r="E2604" i="12"/>
  <c r="K2603" i="12"/>
  <c r="F2603" i="12"/>
  <c r="E2603" i="12"/>
  <c r="K2602" i="12"/>
  <c r="F2602" i="12"/>
  <c r="E2602" i="12"/>
  <c r="K2601" i="12"/>
  <c r="F2601" i="12"/>
  <c r="E2601" i="12"/>
  <c r="K2600" i="12"/>
  <c r="F2600" i="12"/>
  <c r="E2600" i="12"/>
  <c r="K2599" i="12"/>
  <c r="F2599" i="12"/>
  <c r="E2599" i="12"/>
  <c r="K2598" i="12"/>
  <c r="F2598" i="12"/>
  <c r="E2598" i="12"/>
  <c r="K2597" i="12"/>
  <c r="F2597" i="12"/>
  <c r="E2597" i="12"/>
  <c r="K2596" i="12"/>
  <c r="F2596" i="12"/>
  <c r="E2596" i="12"/>
  <c r="K2595" i="12"/>
  <c r="F2595" i="12"/>
  <c r="E2595" i="12"/>
  <c r="K2594" i="12"/>
  <c r="F2594" i="12"/>
  <c r="E2594" i="12"/>
  <c r="K2593" i="12"/>
  <c r="F2593" i="12"/>
  <c r="E2593" i="12"/>
  <c r="K2592" i="12"/>
  <c r="F2592" i="12"/>
  <c r="E2592" i="12"/>
  <c r="K2591" i="12"/>
  <c r="F2591" i="12"/>
  <c r="E2591" i="12"/>
  <c r="K2590" i="12"/>
  <c r="F2590" i="12"/>
  <c r="E2590" i="12"/>
  <c r="K2589" i="12"/>
  <c r="F2589" i="12"/>
  <c r="E2589" i="12"/>
  <c r="K2588" i="12"/>
  <c r="F2588" i="12"/>
  <c r="E2588" i="12"/>
  <c r="K2587" i="12"/>
  <c r="F2587" i="12"/>
  <c r="E2587" i="12"/>
  <c r="K2586" i="12"/>
  <c r="F2586" i="12"/>
  <c r="E2586" i="12"/>
  <c r="K2585" i="12"/>
  <c r="F2585" i="12"/>
  <c r="E2585" i="12"/>
  <c r="K2584" i="12"/>
  <c r="F2584" i="12"/>
  <c r="E2584" i="12"/>
  <c r="K2583" i="12"/>
  <c r="F2583" i="12"/>
  <c r="E2583" i="12"/>
  <c r="K2582" i="12"/>
  <c r="F2582" i="12"/>
  <c r="E2582" i="12"/>
  <c r="K2581" i="12"/>
  <c r="F2581" i="12"/>
  <c r="E2581" i="12"/>
  <c r="K2580" i="12"/>
  <c r="F2580" i="12"/>
  <c r="E2580" i="12"/>
  <c r="K2579" i="12"/>
  <c r="F2579" i="12"/>
  <c r="E2579" i="12"/>
  <c r="K2578" i="12"/>
  <c r="F2578" i="12"/>
  <c r="E2578" i="12"/>
  <c r="K2577" i="12"/>
  <c r="F2577" i="12"/>
  <c r="E2577" i="12"/>
  <c r="K2576" i="12"/>
  <c r="F2576" i="12"/>
  <c r="E2576" i="12"/>
  <c r="K2575" i="12"/>
  <c r="F2575" i="12"/>
  <c r="E2575" i="12"/>
  <c r="K2574" i="12"/>
  <c r="F2574" i="12"/>
  <c r="E2574" i="12"/>
  <c r="K2573" i="12"/>
  <c r="F2573" i="12"/>
  <c r="E2573" i="12"/>
  <c r="K2572" i="12"/>
  <c r="F2572" i="12"/>
  <c r="E2572" i="12"/>
  <c r="K2571" i="12"/>
  <c r="F2571" i="12"/>
  <c r="E2571" i="12"/>
  <c r="K2570" i="12"/>
  <c r="F2570" i="12"/>
  <c r="E2570" i="12"/>
  <c r="K2569" i="12"/>
  <c r="F2569" i="12"/>
  <c r="E2569" i="12"/>
  <c r="K2568" i="12"/>
  <c r="F2568" i="12"/>
  <c r="E2568" i="12"/>
  <c r="K2567" i="12"/>
  <c r="F2567" i="12"/>
  <c r="E2567" i="12"/>
  <c r="K2566" i="12"/>
  <c r="F2566" i="12"/>
  <c r="E2566" i="12"/>
  <c r="K2565" i="12"/>
  <c r="F2565" i="12"/>
  <c r="E2565" i="12"/>
  <c r="K2564" i="12"/>
  <c r="F2564" i="12"/>
  <c r="E2564" i="12"/>
  <c r="K2563" i="12"/>
  <c r="F2563" i="12"/>
  <c r="E2563" i="12"/>
  <c r="K2562" i="12"/>
  <c r="F2562" i="12"/>
  <c r="E2562" i="12"/>
  <c r="K2561" i="12"/>
  <c r="F2561" i="12"/>
  <c r="E2561" i="12"/>
  <c r="K2560" i="12"/>
  <c r="F2560" i="12"/>
  <c r="E2560" i="12"/>
  <c r="K2559" i="12"/>
  <c r="F2559" i="12"/>
  <c r="E2559" i="12"/>
  <c r="K2558" i="12"/>
  <c r="F2558" i="12"/>
  <c r="E2558" i="12"/>
  <c r="K2557" i="12"/>
  <c r="F2557" i="12"/>
  <c r="E2557" i="12"/>
  <c r="K2556" i="12"/>
  <c r="F2556" i="12"/>
  <c r="E2556" i="12"/>
  <c r="K2555" i="12"/>
  <c r="F2555" i="12"/>
  <c r="E2555" i="12"/>
  <c r="K2554" i="12"/>
  <c r="F2554" i="12"/>
  <c r="E2554" i="12"/>
  <c r="K2553" i="12"/>
  <c r="F2553" i="12"/>
  <c r="E2553" i="12"/>
  <c r="K2552" i="12"/>
  <c r="F2552" i="12"/>
  <c r="E2552" i="12"/>
  <c r="K2551" i="12"/>
  <c r="F2551" i="12"/>
  <c r="E2551" i="12"/>
  <c r="K2550" i="12"/>
  <c r="F2550" i="12"/>
  <c r="E2550" i="12"/>
  <c r="K2549" i="12"/>
  <c r="F2549" i="12"/>
  <c r="E2549" i="12"/>
  <c r="K2548" i="12"/>
  <c r="F2548" i="12"/>
  <c r="E2548" i="12"/>
  <c r="K2547" i="12"/>
  <c r="F2547" i="12"/>
  <c r="E2547" i="12"/>
  <c r="K2546" i="12"/>
  <c r="F2546" i="12"/>
  <c r="E2546" i="12"/>
  <c r="K2545" i="12"/>
  <c r="F2545" i="12"/>
  <c r="E2545" i="12"/>
  <c r="K2544" i="12"/>
  <c r="F2544" i="12"/>
  <c r="E2544" i="12"/>
  <c r="K2543" i="12"/>
  <c r="F2543" i="12"/>
  <c r="E2543" i="12"/>
  <c r="K2542" i="12"/>
  <c r="F2542" i="12"/>
  <c r="E2542" i="12"/>
  <c r="K2541" i="12"/>
  <c r="F2541" i="12"/>
  <c r="E2541" i="12"/>
  <c r="K2540" i="12"/>
  <c r="F2540" i="12"/>
  <c r="E2540" i="12"/>
  <c r="K2539" i="12"/>
  <c r="F2539" i="12"/>
  <c r="E2539" i="12"/>
  <c r="K2538" i="12"/>
  <c r="F2538" i="12"/>
  <c r="E2538" i="12"/>
  <c r="K2537" i="12"/>
  <c r="F2537" i="12"/>
  <c r="E2537" i="12"/>
  <c r="K2536" i="12"/>
  <c r="F2536" i="12"/>
  <c r="E2536" i="12"/>
  <c r="K2535" i="12"/>
  <c r="F2535" i="12"/>
  <c r="E2535" i="12"/>
  <c r="K2534" i="12"/>
  <c r="F2534" i="12"/>
  <c r="E2534" i="12"/>
  <c r="K2533" i="12"/>
  <c r="F2533" i="12"/>
  <c r="E2533" i="12"/>
  <c r="K2532" i="12"/>
  <c r="F2532" i="12"/>
  <c r="E2532" i="12"/>
  <c r="K2531" i="12"/>
  <c r="F2531" i="12"/>
  <c r="E2531" i="12"/>
  <c r="K2530" i="12"/>
  <c r="F2530" i="12"/>
  <c r="E2530" i="12"/>
  <c r="K2529" i="12"/>
  <c r="F2529" i="12"/>
  <c r="E2529" i="12"/>
  <c r="K2528" i="12"/>
  <c r="F2528" i="12"/>
  <c r="E2528" i="12"/>
  <c r="K2527" i="12"/>
  <c r="F2527" i="12"/>
  <c r="E2527" i="12"/>
  <c r="K2526" i="12"/>
  <c r="F2526" i="12"/>
  <c r="E2526" i="12"/>
  <c r="K2525" i="12"/>
  <c r="F2525" i="12"/>
  <c r="E2525" i="12"/>
  <c r="K2524" i="12"/>
  <c r="F2524" i="12"/>
  <c r="E2524" i="12"/>
  <c r="K2523" i="12"/>
  <c r="F2523" i="12"/>
  <c r="E2523" i="12"/>
  <c r="K2522" i="12"/>
  <c r="F2522" i="12"/>
  <c r="E2522" i="12"/>
  <c r="K2521" i="12"/>
  <c r="F2521" i="12"/>
  <c r="E2521" i="12"/>
  <c r="K2520" i="12"/>
  <c r="F2520" i="12"/>
  <c r="E2520" i="12"/>
  <c r="K2519" i="12"/>
  <c r="F2519" i="12"/>
  <c r="E2519" i="12"/>
  <c r="K2518" i="12"/>
  <c r="F2518" i="12"/>
  <c r="E2518" i="12"/>
  <c r="K2517" i="12"/>
  <c r="F2517" i="12"/>
  <c r="E2517" i="12"/>
  <c r="K2516" i="12"/>
  <c r="F2516" i="12"/>
  <c r="E2516" i="12"/>
  <c r="K2515" i="12"/>
  <c r="F2515" i="12"/>
  <c r="E2515" i="12"/>
  <c r="K2514" i="12"/>
  <c r="F2514" i="12"/>
  <c r="E2514" i="12"/>
  <c r="K2513" i="12"/>
  <c r="F2513" i="12"/>
  <c r="E2513" i="12"/>
  <c r="K2512" i="12"/>
  <c r="F2512" i="12"/>
  <c r="E2512" i="12"/>
  <c r="K2511" i="12"/>
  <c r="F2511" i="12"/>
  <c r="E2511" i="12"/>
  <c r="K2510" i="12"/>
  <c r="F2510" i="12"/>
  <c r="E2510" i="12"/>
  <c r="K2509" i="12"/>
  <c r="F2509" i="12"/>
  <c r="E2509" i="12"/>
  <c r="K2508" i="12"/>
  <c r="F2508" i="12"/>
  <c r="E2508" i="12"/>
  <c r="K2507" i="12"/>
  <c r="F2507" i="12"/>
  <c r="E2507" i="12"/>
  <c r="K2506" i="12"/>
  <c r="F2506" i="12"/>
  <c r="E2506" i="12"/>
  <c r="K2505" i="12"/>
  <c r="F2505" i="12"/>
  <c r="E2505" i="12"/>
  <c r="K2504" i="12"/>
  <c r="F2504" i="12"/>
  <c r="E2504" i="12"/>
  <c r="K2503" i="12"/>
  <c r="F2503" i="12"/>
  <c r="E2503" i="12"/>
  <c r="K2502" i="12"/>
  <c r="F2502" i="12"/>
  <c r="E2502" i="12"/>
  <c r="K2501" i="12"/>
  <c r="F2501" i="12"/>
  <c r="E2501" i="12"/>
  <c r="K2500" i="12"/>
  <c r="F2500" i="12"/>
  <c r="E2500" i="12"/>
  <c r="K2499" i="12"/>
  <c r="F2499" i="12"/>
  <c r="E2499" i="12"/>
  <c r="K2498" i="12"/>
  <c r="F2498" i="12"/>
  <c r="E2498" i="12"/>
  <c r="K2497" i="12"/>
  <c r="F2497" i="12"/>
  <c r="E2497" i="12"/>
  <c r="K2496" i="12"/>
  <c r="F2496" i="12"/>
  <c r="E2496" i="12"/>
  <c r="K2495" i="12"/>
  <c r="F2495" i="12"/>
  <c r="E2495" i="12"/>
  <c r="K2494" i="12"/>
  <c r="F2494" i="12"/>
  <c r="E2494" i="12"/>
  <c r="K2493" i="12"/>
  <c r="F2493" i="12"/>
  <c r="E2493" i="12"/>
  <c r="K2492" i="12"/>
  <c r="F2492" i="12"/>
  <c r="E2492" i="12"/>
  <c r="K2491" i="12"/>
  <c r="F2491" i="12"/>
  <c r="E2491" i="12"/>
  <c r="K2490" i="12"/>
  <c r="F2490" i="12"/>
  <c r="E2490" i="12"/>
  <c r="K2489" i="12"/>
  <c r="F2489" i="12"/>
  <c r="E2489" i="12"/>
  <c r="K2488" i="12"/>
  <c r="F2488" i="12"/>
  <c r="E2488" i="12"/>
  <c r="K2487" i="12"/>
  <c r="F2487" i="12"/>
  <c r="E2487" i="12"/>
  <c r="K2486" i="12"/>
  <c r="F2486" i="12"/>
  <c r="E2486" i="12"/>
  <c r="K2485" i="12"/>
  <c r="F2485" i="12"/>
  <c r="E2485" i="12"/>
  <c r="K2484" i="12"/>
  <c r="F2484" i="12"/>
  <c r="E2484" i="12"/>
  <c r="K2483" i="12"/>
  <c r="F2483" i="12"/>
  <c r="E2483" i="12"/>
  <c r="K2482" i="12"/>
  <c r="F2482" i="12"/>
  <c r="E2482" i="12"/>
  <c r="K2481" i="12"/>
  <c r="F2481" i="12"/>
  <c r="E2481" i="12"/>
  <c r="K2480" i="12"/>
  <c r="F2480" i="12"/>
  <c r="E2480" i="12"/>
  <c r="K2479" i="12"/>
  <c r="F2479" i="12"/>
  <c r="E2479" i="12"/>
  <c r="K2478" i="12"/>
  <c r="F2478" i="12"/>
  <c r="E2478" i="12"/>
  <c r="K2477" i="12"/>
  <c r="F2477" i="12"/>
  <c r="E2477" i="12"/>
  <c r="K2476" i="12"/>
  <c r="F2476" i="12"/>
  <c r="E2476" i="12"/>
  <c r="K2475" i="12"/>
  <c r="F2475" i="12"/>
  <c r="E2475" i="12"/>
  <c r="K2474" i="12"/>
  <c r="F2474" i="12"/>
  <c r="E2474" i="12"/>
  <c r="K2473" i="12"/>
  <c r="F2473" i="12"/>
  <c r="E2473" i="12"/>
  <c r="K2472" i="12"/>
  <c r="F2472" i="12"/>
  <c r="E2472" i="12"/>
  <c r="K2471" i="12"/>
  <c r="F2471" i="12"/>
  <c r="E2471" i="12"/>
  <c r="K2470" i="12"/>
  <c r="F2470" i="12"/>
  <c r="E2470" i="12"/>
  <c r="K2469" i="12"/>
  <c r="F2469" i="12"/>
  <c r="E2469" i="12"/>
  <c r="K2468" i="12"/>
  <c r="F2468" i="12"/>
  <c r="E2468" i="12"/>
  <c r="K2467" i="12"/>
  <c r="F2467" i="12"/>
  <c r="E2467" i="12"/>
  <c r="K2466" i="12"/>
  <c r="F2466" i="12"/>
  <c r="E2466" i="12"/>
  <c r="K2465" i="12"/>
  <c r="F2465" i="12"/>
  <c r="E2465" i="12"/>
  <c r="K2464" i="12"/>
  <c r="F2464" i="12"/>
  <c r="E2464" i="12"/>
  <c r="K2463" i="12"/>
  <c r="F2463" i="12"/>
  <c r="E2463" i="12"/>
  <c r="K2462" i="12"/>
  <c r="F2462" i="12"/>
  <c r="E2462" i="12"/>
  <c r="K2461" i="12"/>
  <c r="F2461" i="12"/>
  <c r="E2461" i="12"/>
  <c r="K2460" i="12"/>
  <c r="F2460" i="12"/>
  <c r="E2460" i="12"/>
  <c r="K2459" i="12"/>
  <c r="F2459" i="12"/>
  <c r="E2459" i="12"/>
  <c r="K2458" i="12"/>
  <c r="F2458" i="12"/>
  <c r="E2458" i="12"/>
  <c r="K2457" i="12"/>
  <c r="F2457" i="12"/>
  <c r="E2457" i="12"/>
  <c r="K2456" i="12"/>
  <c r="F2456" i="12"/>
  <c r="E2456" i="12"/>
  <c r="K2455" i="12"/>
  <c r="F2455" i="12"/>
  <c r="E2455" i="12"/>
  <c r="K2454" i="12"/>
  <c r="F2454" i="12"/>
  <c r="E2454" i="12"/>
  <c r="K2453" i="12"/>
  <c r="F2453" i="12"/>
  <c r="E2453" i="12"/>
  <c r="K2452" i="12"/>
  <c r="F2452" i="12"/>
  <c r="E2452" i="12"/>
  <c r="K2451" i="12"/>
  <c r="F2451" i="12"/>
  <c r="E2451" i="12"/>
  <c r="K2450" i="12"/>
  <c r="F2450" i="12"/>
  <c r="E2450" i="12"/>
  <c r="K2449" i="12"/>
  <c r="F2449" i="12"/>
  <c r="E2449" i="12"/>
  <c r="K2448" i="12"/>
  <c r="F2448" i="12"/>
  <c r="E2448" i="12"/>
  <c r="K2447" i="12"/>
  <c r="F2447" i="12"/>
  <c r="E2447" i="12"/>
  <c r="K2446" i="12"/>
  <c r="F2446" i="12"/>
  <c r="E2446" i="12"/>
  <c r="K2445" i="12"/>
  <c r="F2445" i="12"/>
  <c r="E2445" i="12"/>
  <c r="K2444" i="12"/>
  <c r="F2444" i="12"/>
  <c r="E2444" i="12"/>
  <c r="K2443" i="12"/>
  <c r="F2443" i="12"/>
  <c r="E2443" i="12"/>
  <c r="K2442" i="12"/>
  <c r="F2442" i="12"/>
  <c r="E2442" i="12"/>
  <c r="K2441" i="12"/>
  <c r="F2441" i="12"/>
  <c r="E2441" i="12"/>
  <c r="K2440" i="12"/>
  <c r="F2440" i="12"/>
  <c r="E2440" i="12"/>
  <c r="K2439" i="12"/>
  <c r="F2439" i="12"/>
  <c r="E2439" i="12"/>
  <c r="K2438" i="12"/>
  <c r="F2438" i="12"/>
  <c r="E2438" i="12"/>
  <c r="K2437" i="12"/>
  <c r="F2437" i="12"/>
  <c r="E2437" i="12"/>
  <c r="K2436" i="12"/>
  <c r="F2436" i="12"/>
  <c r="E2436" i="12"/>
  <c r="K2435" i="12"/>
  <c r="F2435" i="12"/>
  <c r="E2435" i="12"/>
  <c r="K2434" i="12"/>
  <c r="F2434" i="12"/>
  <c r="E2434" i="12"/>
  <c r="K2433" i="12"/>
  <c r="F2433" i="12"/>
  <c r="E2433" i="12"/>
  <c r="K2432" i="12"/>
  <c r="F2432" i="12"/>
  <c r="E2432" i="12"/>
  <c r="K2431" i="12"/>
  <c r="F2431" i="12"/>
  <c r="E2431" i="12"/>
  <c r="K2430" i="12"/>
  <c r="F2430" i="12"/>
  <c r="E2430" i="12"/>
  <c r="K2429" i="12"/>
  <c r="F2429" i="12"/>
  <c r="E2429" i="12"/>
  <c r="K2428" i="12"/>
  <c r="F2428" i="12"/>
  <c r="E2428" i="12"/>
  <c r="K2427" i="12"/>
  <c r="F2427" i="12"/>
  <c r="E2427" i="12"/>
  <c r="K2426" i="12"/>
  <c r="F2426" i="12"/>
  <c r="E2426" i="12"/>
  <c r="K2425" i="12"/>
  <c r="F2425" i="12"/>
  <c r="E2425" i="12"/>
  <c r="K2424" i="12"/>
  <c r="F2424" i="12"/>
  <c r="E2424" i="12"/>
  <c r="K2423" i="12"/>
  <c r="F2423" i="12"/>
  <c r="E2423" i="12"/>
  <c r="K2422" i="12"/>
  <c r="F2422" i="12"/>
  <c r="E2422" i="12"/>
  <c r="K2421" i="12"/>
  <c r="F2421" i="12"/>
  <c r="E2421" i="12"/>
  <c r="K2420" i="12"/>
  <c r="F2420" i="12"/>
  <c r="E2420" i="12"/>
  <c r="K2419" i="12"/>
  <c r="F2419" i="12"/>
  <c r="E2419" i="12"/>
  <c r="K2418" i="12"/>
  <c r="F2418" i="12"/>
  <c r="E2418" i="12"/>
  <c r="K2417" i="12"/>
  <c r="F2417" i="12"/>
  <c r="E2417" i="12"/>
  <c r="K2416" i="12"/>
  <c r="F2416" i="12"/>
  <c r="E2416" i="12"/>
  <c r="K2415" i="12"/>
  <c r="F2415" i="12"/>
  <c r="E2415" i="12"/>
  <c r="K2414" i="12"/>
  <c r="F2414" i="12"/>
  <c r="E2414" i="12"/>
  <c r="K2413" i="12"/>
  <c r="F2413" i="12"/>
  <c r="E2413" i="12"/>
  <c r="K2412" i="12"/>
  <c r="F2412" i="12"/>
  <c r="E2412" i="12"/>
  <c r="K2411" i="12"/>
  <c r="F2411" i="12"/>
  <c r="E2411" i="12"/>
  <c r="K2410" i="12"/>
  <c r="F2410" i="12"/>
  <c r="E2410" i="12"/>
  <c r="K2409" i="12"/>
  <c r="F2409" i="12"/>
  <c r="E2409" i="12"/>
  <c r="K2408" i="12"/>
  <c r="F2408" i="12"/>
  <c r="E2408" i="12"/>
  <c r="K2407" i="12"/>
  <c r="F2407" i="12"/>
  <c r="E2407" i="12"/>
  <c r="K2406" i="12"/>
  <c r="F2406" i="12"/>
  <c r="E2406" i="12"/>
  <c r="K2405" i="12"/>
  <c r="F2405" i="12"/>
  <c r="E2405" i="12"/>
  <c r="K2404" i="12"/>
  <c r="F2404" i="12"/>
  <c r="E2404" i="12"/>
  <c r="K2403" i="12"/>
  <c r="F2403" i="12"/>
  <c r="E2403" i="12"/>
  <c r="K2402" i="12"/>
  <c r="F2402" i="12"/>
  <c r="E2402" i="12"/>
  <c r="K2401" i="12"/>
  <c r="F2401" i="12"/>
  <c r="E2401" i="12"/>
  <c r="K2400" i="12"/>
  <c r="F2400" i="12"/>
  <c r="E2400" i="12"/>
  <c r="K2399" i="12"/>
  <c r="F2399" i="12"/>
  <c r="E2399" i="12"/>
  <c r="K2398" i="12"/>
  <c r="F2398" i="12"/>
  <c r="E2398" i="12"/>
  <c r="K2397" i="12"/>
  <c r="F2397" i="12"/>
  <c r="E2397" i="12"/>
  <c r="K2396" i="12"/>
  <c r="F2396" i="12"/>
  <c r="E2396" i="12"/>
  <c r="K2395" i="12"/>
  <c r="F2395" i="12"/>
  <c r="E2395" i="12"/>
  <c r="K2394" i="12"/>
  <c r="F2394" i="12"/>
  <c r="E2394" i="12"/>
  <c r="K2393" i="12"/>
  <c r="F2393" i="12"/>
  <c r="E2393" i="12"/>
  <c r="K2392" i="12"/>
  <c r="F2392" i="12"/>
  <c r="E2392" i="12"/>
  <c r="K2391" i="12"/>
  <c r="F2391" i="12"/>
  <c r="E2391" i="12"/>
  <c r="K2390" i="12"/>
  <c r="F2390" i="12"/>
  <c r="E2390" i="12"/>
  <c r="K2389" i="12"/>
  <c r="F2389" i="12"/>
  <c r="E2389" i="12"/>
  <c r="K2388" i="12"/>
  <c r="F2388" i="12"/>
  <c r="E2388" i="12"/>
  <c r="K2387" i="12"/>
  <c r="F2387" i="12"/>
  <c r="E2387" i="12"/>
  <c r="K2386" i="12"/>
  <c r="F2386" i="12"/>
  <c r="E2386" i="12"/>
  <c r="K2385" i="12"/>
  <c r="F2385" i="12"/>
  <c r="E2385" i="12"/>
  <c r="K2384" i="12"/>
  <c r="F2384" i="12"/>
  <c r="E2384" i="12"/>
  <c r="K2383" i="12"/>
  <c r="F2383" i="12"/>
  <c r="E2383" i="12"/>
  <c r="K2382" i="12"/>
  <c r="F2382" i="12"/>
  <c r="E2382" i="12"/>
  <c r="K2381" i="12"/>
  <c r="F2381" i="12"/>
  <c r="E2381" i="12"/>
  <c r="K2380" i="12"/>
  <c r="F2380" i="12"/>
  <c r="E2380" i="12"/>
  <c r="K2379" i="12"/>
  <c r="F2379" i="12"/>
  <c r="E2379" i="12"/>
  <c r="K2378" i="12"/>
  <c r="F2378" i="12"/>
  <c r="E2378" i="12"/>
  <c r="K2377" i="12"/>
  <c r="F2377" i="12"/>
  <c r="E2377" i="12"/>
  <c r="K2376" i="12"/>
  <c r="F2376" i="12"/>
  <c r="E2376" i="12"/>
  <c r="K2375" i="12"/>
  <c r="F2375" i="12"/>
  <c r="E2375" i="12"/>
  <c r="K2374" i="12"/>
  <c r="F2374" i="12"/>
  <c r="E2374" i="12"/>
  <c r="K2373" i="12"/>
  <c r="F2373" i="12"/>
  <c r="E2373" i="12"/>
  <c r="K2372" i="12"/>
  <c r="F2372" i="12"/>
  <c r="E2372" i="12"/>
  <c r="K2371" i="12"/>
  <c r="F2371" i="12"/>
  <c r="E2371" i="12"/>
  <c r="K2370" i="12"/>
  <c r="F2370" i="12"/>
  <c r="E2370" i="12"/>
  <c r="K2369" i="12"/>
  <c r="F2369" i="12"/>
  <c r="E2369" i="12"/>
  <c r="K2368" i="12"/>
  <c r="F2368" i="12"/>
  <c r="E2368" i="12"/>
  <c r="K2367" i="12"/>
  <c r="F2367" i="12"/>
  <c r="E2367" i="12"/>
  <c r="K2366" i="12"/>
  <c r="F2366" i="12"/>
  <c r="E2366" i="12"/>
  <c r="K2365" i="12"/>
  <c r="F2365" i="12"/>
  <c r="E2365" i="12"/>
  <c r="K2364" i="12"/>
  <c r="F2364" i="12"/>
  <c r="E2364" i="12"/>
  <c r="K2363" i="12"/>
  <c r="F2363" i="12"/>
  <c r="E2363" i="12"/>
  <c r="K2362" i="12"/>
  <c r="F2362" i="12"/>
  <c r="E2362" i="12"/>
  <c r="K2361" i="12"/>
  <c r="F2361" i="12"/>
  <c r="E2361" i="12"/>
  <c r="K2360" i="12"/>
  <c r="F2360" i="12"/>
  <c r="E2360" i="12"/>
  <c r="K2359" i="12"/>
  <c r="F2359" i="12"/>
  <c r="E2359" i="12"/>
  <c r="K2358" i="12"/>
  <c r="F2358" i="12"/>
  <c r="E2358" i="12"/>
  <c r="K2357" i="12"/>
  <c r="F2357" i="12"/>
  <c r="E2357" i="12"/>
  <c r="K2356" i="12"/>
  <c r="F2356" i="12"/>
  <c r="E2356" i="12"/>
  <c r="K2355" i="12"/>
  <c r="F2355" i="12"/>
  <c r="E2355" i="12"/>
  <c r="K2354" i="12"/>
  <c r="F2354" i="12"/>
  <c r="E2354" i="12"/>
  <c r="K2353" i="12"/>
  <c r="F2353" i="12"/>
  <c r="E2353" i="12"/>
  <c r="K2352" i="12"/>
  <c r="F2352" i="12"/>
  <c r="E2352" i="12"/>
  <c r="K2351" i="12"/>
  <c r="F2351" i="12"/>
  <c r="E2351" i="12"/>
  <c r="K2350" i="12"/>
  <c r="F2350" i="12"/>
  <c r="E2350" i="12"/>
  <c r="K2349" i="12"/>
  <c r="F2349" i="12"/>
  <c r="E2349" i="12"/>
  <c r="K2348" i="12"/>
  <c r="F2348" i="12"/>
  <c r="E2348" i="12"/>
  <c r="K2347" i="12"/>
  <c r="F2347" i="12"/>
  <c r="E2347" i="12"/>
  <c r="K2346" i="12"/>
  <c r="F2346" i="12"/>
  <c r="E2346" i="12"/>
  <c r="K2345" i="12"/>
  <c r="F2345" i="12"/>
  <c r="E2345" i="12"/>
  <c r="K2344" i="12"/>
  <c r="F2344" i="12"/>
  <c r="E2344" i="12"/>
  <c r="K2343" i="12"/>
  <c r="F2343" i="12"/>
  <c r="E2343" i="12"/>
  <c r="K2342" i="12"/>
  <c r="F2342" i="12"/>
  <c r="E2342" i="12"/>
  <c r="K2341" i="12"/>
  <c r="F2341" i="12"/>
  <c r="E2341" i="12"/>
  <c r="K2340" i="12"/>
  <c r="F2340" i="12"/>
  <c r="E2340" i="12"/>
  <c r="K2339" i="12"/>
  <c r="F2339" i="12"/>
  <c r="E2339" i="12"/>
  <c r="K2338" i="12"/>
  <c r="F2338" i="12"/>
  <c r="E2338" i="12"/>
  <c r="K2337" i="12"/>
  <c r="F2337" i="12"/>
  <c r="E2337" i="12"/>
  <c r="K2336" i="12"/>
  <c r="F2336" i="12"/>
  <c r="E2336" i="12"/>
  <c r="K2335" i="12"/>
  <c r="F2335" i="12"/>
  <c r="E2335" i="12"/>
  <c r="K2334" i="12"/>
  <c r="F2334" i="12"/>
  <c r="E2334" i="12"/>
  <c r="K2333" i="12"/>
  <c r="F2333" i="12"/>
  <c r="E2333" i="12"/>
  <c r="K2332" i="12"/>
  <c r="F2332" i="12"/>
  <c r="E2332" i="12"/>
  <c r="K2331" i="12"/>
  <c r="F2331" i="12"/>
  <c r="E2331" i="12"/>
  <c r="K2330" i="12"/>
  <c r="F2330" i="12"/>
  <c r="E2330" i="12"/>
  <c r="K2329" i="12"/>
  <c r="F2329" i="12"/>
  <c r="E2329" i="12"/>
  <c r="K2328" i="12"/>
  <c r="F2328" i="12"/>
  <c r="E2328" i="12"/>
  <c r="K2327" i="12"/>
  <c r="F2327" i="12"/>
  <c r="E2327" i="12"/>
  <c r="K2326" i="12"/>
  <c r="F2326" i="12"/>
  <c r="E2326" i="12"/>
  <c r="K2325" i="12"/>
  <c r="F2325" i="12"/>
  <c r="E2325" i="12"/>
  <c r="K2324" i="12"/>
  <c r="F2324" i="12"/>
  <c r="E2324" i="12"/>
  <c r="K2323" i="12"/>
  <c r="F2323" i="12"/>
  <c r="E2323" i="12"/>
  <c r="K2322" i="12"/>
  <c r="F2322" i="12"/>
  <c r="E2322" i="12"/>
  <c r="K2321" i="12"/>
  <c r="F2321" i="12"/>
  <c r="E2321" i="12"/>
  <c r="K2320" i="12"/>
  <c r="F2320" i="12"/>
  <c r="E2320" i="12"/>
  <c r="K2319" i="12"/>
  <c r="F2319" i="12"/>
  <c r="E2319" i="12"/>
  <c r="K2318" i="12"/>
  <c r="F2318" i="12"/>
  <c r="E2318" i="12"/>
  <c r="K2317" i="12"/>
  <c r="F2317" i="12"/>
  <c r="E2317" i="12"/>
  <c r="K2316" i="12"/>
  <c r="F2316" i="12"/>
  <c r="E2316" i="12"/>
  <c r="K2315" i="12"/>
  <c r="F2315" i="12"/>
  <c r="E2315" i="12"/>
  <c r="K2314" i="12"/>
  <c r="F2314" i="12"/>
  <c r="E2314" i="12"/>
  <c r="K2313" i="12"/>
  <c r="F2313" i="12"/>
  <c r="E2313" i="12"/>
  <c r="K2312" i="12"/>
  <c r="F2312" i="12"/>
  <c r="E2312" i="12"/>
  <c r="K2311" i="12"/>
  <c r="F2311" i="12"/>
  <c r="E2311" i="12"/>
  <c r="K2310" i="12"/>
  <c r="F2310" i="12"/>
  <c r="E2310" i="12"/>
  <c r="K2309" i="12"/>
  <c r="F2309" i="12"/>
  <c r="E2309" i="12"/>
  <c r="K2308" i="12"/>
  <c r="F2308" i="12"/>
  <c r="E2308" i="12"/>
  <c r="K2307" i="12"/>
  <c r="F2307" i="12"/>
  <c r="E2307" i="12"/>
  <c r="K2306" i="12"/>
  <c r="F2306" i="12"/>
  <c r="E2306" i="12"/>
  <c r="K2305" i="12"/>
  <c r="F2305" i="12"/>
  <c r="E2305" i="12"/>
  <c r="K2304" i="12"/>
  <c r="F2304" i="12"/>
  <c r="E2304" i="12"/>
  <c r="K2303" i="12"/>
  <c r="F2303" i="12"/>
  <c r="E2303" i="12"/>
  <c r="K2302" i="12"/>
  <c r="F2302" i="12"/>
  <c r="E2302" i="12"/>
  <c r="K2301" i="12"/>
  <c r="F2301" i="12"/>
  <c r="E2301" i="12"/>
  <c r="K2300" i="12"/>
  <c r="F2300" i="12"/>
  <c r="E2300" i="12"/>
  <c r="K2299" i="12"/>
  <c r="F2299" i="12"/>
  <c r="E2299" i="12"/>
  <c r="K2298" i="12"/>
  <c r="F2298" i="12"/>
  <c r="E2298" i="12"/>
  <c r="K2297" i="12"/>
  <c r="F2297" i="12"/>
  <c r="E2297" i="12"/>
  <c r="K2296" i="12"/>
  <c r="F2296" i="12"/>
  <c r="E2296" i="12"/>
  <c r="K2295" i="12"/>
  <c r="F2295" i="12"/>
  <c r="E2295" i="12"/>
  <c r="K2294" i="12"/>
  <c r="F2294" i="12"/>
  <c r="E2294" i="12"/>
  <c r="K2293" i="12"/>
  <c r="F2293" i="12"/>
  <c r="E2293" i="12"/>
  <c r="K2292" i="12"/>
  <c r="F2292" i="12"/>
  <c r="E2292" i="12"/>
  <c r="K2291" i="12"/>
  <c r="F2291" i="12"/>
  <c r="E2291" i="12"/>
  <c r="K2290" i="12"/>
  <c r="F2290" i="12"/>
  <c r="E2290" i="12"/>
  <c r="K2289" i="12"/>
  <c r="F2289" i="12"/>
  <c r="E2289" i="12"/>
  <c r="K2288" i="12"/>
  <c r="F2288" i="12"/>
  <c r="E2288" i="12"/>
  <c r="K2287" i="12"/>
  <c r="F2287" i="12"/>
  <c r="E2287" i="12"/>
  <c r="K2286" i="12"/>
  <c r="F2286" i="12"/>
  <c r="E2286" i="12"/>
  <c r="K2285" i="12"/>
  <c r="F2285" i="12"/>
  <c r="E2285" i="12"/>
  <c r="K2284" i="12"/>
  <c r="F2284" i="12"/>
  <c r="E2284" i="12"/>
  <c r="K2283" i="12"/>
  <c r="F2283" i="12"/>
  <c r="E2283" i="12"/>
  <c r="K2282" i="12"/>
  <c r="F2282" i="12"/>
  <c r="E2282" i="12"/>
  <c r="K2281" i="12"/>
  <c r="F2281" i="12"/>
  <c r="E2281" i="12"/>
  <c r="K2280" i="12"/>
  <c r="F2280" i="12"/>
  <c r="E2280" i="12"/>
  <c r="K2279" i="12"/>
  <c r="F2279" i="12"/>
  <c r="E2279" i="12"/>
  <c r="K2278" i="12"/>
  <c r="F2278" i="12"/>
  <c r="E2278" i="12"/>
  <c r="K2277" i="12"/>
  <c r="F2277" i="12"/>
  <c r="E2277" i="12"/>
  <c r="K2276" i="12"/>
  <c r="F2276" i="12"/>
  <c r="E2276" i="12"/>
  <c r="K2275" i="12"/>
  <c r="F2275" i="12"/>
  <c r="E2275" i="12"/>
  <c r="K2274" i="12"/>
  <c r="F2274" i="12"/>
  <c r="E2274" i="12"/>
  <c r="K2273" i="12"/>
  <c r="F2273" i="12"/>
  <c r="E2273" i="12"/>
  <c r="K2272" i="12"/>
  <c r="F2272" i="12"/>
  <c r="E2272" i="12"/>
  <c r="K2271" i="12"/>
  <c r="F2271" i="12"/>
  <c r="E2271" i="12"/>
  <c r="K2270" i="12"/>
  <c r="F2270" i="12"/>
  <c r="E2270" i="12"/>
  <c r="K2269" i="12"/>
  <c r="F2269" i="12"/>
  <c r="E2269" i="12"/>
  <c r="K2268" i="12"/>
  <c r="F2268" i="12"/>
  <c r="E2268" i="12"/>
  <c r="K2267" i="12"/>
  <c r="F2267" i="12"/>
  <c r="E2267" i="12"/>
  <c r="K2266" i="12"/>
  <c r="F2266" i="12"/>
  <c r="E2266" i="12"/>
  <c r="K2265" i="12"/>
  <c r="F2265" i="12"/>
  <c r="E2265" i="12"/>
  <c r="K2264" i="12"/>
  <c r="F2264" i="12"/>
  <c r="E2264" i="12"/>
  <c r="K2263" i="12"/>
  <c r="F2263" i="12"/>
  <c r="E2263" i="12"/>
  <c r="K2262" i="12"/>
  <c r="F2262" i="12"/>
  <c r="E2262" i="12"/>
  <c r="K2261" i="12"/>
  <c r="F2261" i="12"/>
  <c r="E2261" i="12"/>
  <c r="K2260" i="12"/>
  <c r="F2260" i="12"/>
  <c r="E2260" i="12"/>
  <c r="K2259" i="12"/>
  <c r="F2259" i="12"/>
  <c r="E2259" i="12"/>
  <c r="K2258" i="12"/>
  <c r="F2258" i="12"/>
  <c r="E2258" i="12"/>
  <c r="K2257" i="12"/>
  <c r="F2257" i="12"/>
  <c r="E2257" i="12"/>
  <c r="K2256" i="12"/>
  <c r="F2256" i="12"/>
  <c r="E2256" i="12"/>
  <c r="K2255" i="12"/>
  <c r="F2255" i="12"/>
  <c r="E2255" i="12"/>
  <c r="K2254" i="12"/>
  <c r="F2254" i="12"/>
  <c r="E2254" i="12"/>
  <c r="K2253" i="12"/>
  <c r="F2253" i="12"/>
  <c r="E2253" i="12"/>
  <c r="K2252" i="12"/>
  <c r="F2252" i="12"/>
  <c r="E2252" i="12"/>
  <c r="K2251" i="12"/>
  <c r="F2251" i="12"/>
  <c r="E2251" i="12"/>
  <c r="K2250" i="12"/>
  <c r="F2250" i="12"/>
  <c r="E2250" i="12"/>
  <c r="K2249" i="12"/>
  <c r="F2249" i="12"/>
  <c r="E2249" i="12"/>
  <c r="K2248" i="12"/>
  <c r="F2248" i="12"/>
  <c r="E2248" i="12"/>
  <c r="K2247" i="12"/>
  <c r="F2247" i="12"/>
  <c r="E2247" i="12"/>
  <c r="K2246" i="12"/>
  <c r="F2246" i="12"/>
  <c r="E2246" i="12"/>
  <c r="K2245" i="12"/>
  <c r="F2245" i="12"/>
  <c r="E2245" i="12"/>
  <c r="K2244" i="12"/>
  <c r="F2244" i="12"/>
  <c r="E2244" i="12"/>
  <c r="K2243" i="12"/>
  <c r="F2243" i="12"/>
  <c r="E2243" i="12"/>
  <c r="K2242" i="12"/>
  <c r="F2242" i="12"/>
  <c r="E2242" i="12"/>
  <c r="K2241" i="12"/>
  <c r="F2241" i="12"/>
  <c r="E2241" i="12"/>
  <c r="K2240" i="12"/>
  <c r="F2240" i="12"/>
  <c r="E2240" i="12"/>
  <c r="K2239" i="12"/>
  <c r="F2239" i="12"/>
  <c r="E2239" i="12"/>
  <c r="K2238" i="12"/>
  <c r="F2238" i="12"/>
  <c r="E2238" i="12"/>
  <c r="K2237" i="12"/>
  <c r="F2237" i="12"/>
  <c r="E2237" i="12"/>
  <c r="K2236" i="12"/>
  <c r="F2236" i="12"/>
  <c r="E2236" i="12"/>
  <c r="K2235" i="12"/>
  <c r="F2235" i="12"/>
  <c r="E2235" i="12"/>
  <c r="K2234" i="12"/>
  <c r="F2234" i="12"/>
  <c r="E2234" i="12"/>
  <c r="K2233" i="12"/>
  <c r="F2233" i="12"/>
  <c r="E2233" i="12"/>
  <c r="K2232" i="12"/>
  <c r="F2232" i="12"/>
  <c r="E2232" i="12"/>
  <c r="K2231" i="12"/>
  <c r="F2231" i="12"/>
  <c r="E2231" i="12"/>
  <c r="K2230" i="12"/>
  <c r="F2230" i="12"/>
  <c r="E2230" i="12"/>
  <c r="K2229" i="12"/>
  <c r="F2229" i="12"/>
  <c r="E2229" i="12"/>
  <c r="K2228" i="12"/>
  <c r="F2228" i="12"/>
  <c r="E2228" i="12"/>
  <c r="K2227" i="12"/>
  <c r="F2227" i="12"/>
  <c r="E2227" i="12"/>
  <c r="K2226" i="12"/>
  <c r="F2226" i="12"/>
  <c r="E2226" i="12"/>
  <c r="K2225" i="12"/>
  <c r="F2225" i="12"/>
  <c r="E2225" i="12"/>
  <c r="K2224" i="12"/>
  <c r="F2224" i="12"/>
  <c r="E2224" i="12"/>
  <c r="K2223" i="12"/>
  <c r="F2223" i="12"/>
  <c r="E2223" i="12"/>
  <c r="K2222" i="12"/>
  <c r="F2222" i="12"/>
  <c r="E2222" i="12"/>
  <c r="K2221" i="12"/>
  <c r="F2221" i="12"/>
  <c r="E2221" i="12"/>
  <c r="K2220" i="12"/>
  <c r="F2220" i="12"/>
  <c r="E2220" i="12"/>
  <c r="K2219" i="12"/>
  <c r="F2219" i="12"/>
  <c r="E2219" i="12"/>
  <c r="K2218" i="12"/>
  <c r="F2218" i="12"/>
  <c r="E2218" i="12"/>
  <c r="K2217" i="12"/>
  <c r="F2217" i="12"/>
  <c r="E2217" i="12"/>
  <c r="K2216" i="12"/>
  <c r="F2216" i="12"/>
  <c r="E2216" i="12"/>
  <c r="K2215" i="12"/>
  <c r="F2215" i="12"/>
  <c r="E2215" i="12"/>
  <c r="K2214" i="12"/>
  <c r="F2214" i="12"/>
  <c r="E2214" i="12"/>
  <c r="K2213" i="12"/>
  <c r="F2213" i="12"/>
  <c r="E2213" i="12"/>
  <c r="K2212" i="12"/>
  <c r="F2212" i="12"/>
  <c r="E2212" i="12"/>
  <c r="K2211" i="12"/>
  <c r="F2211" i="12"/>
  <c r="E2211" i="12"/>
  <c r="K2210" i="12"/>
  <c r="F2210" i="12"/>
  <c r="E2210" i="12"/>
  <c r="K2209" i="12"/>
  <c r="F2209" i="12"/>
  <c r="E2209" i="12"/>
  <c r="K2208" i="12"/>
  <c r="F2208" i="12"/>
  <c r="E2208" i="12"/>
  <c r="K2207" i="12"/>
  <c r="F2207" i="12"/>
  <c r="E2207" i="12"/>
  <c r="K2206" i="12"/>
  <c r="F2206" i="12"/>
  <c r="E2206" i="12"/>
  <c r="K2205" i="12"/>
  <c r="F2205" i="12"/>
  <c r="E2205" i="12"/>
  <c r="K2204" i="12"/>
  <c r="F2204" i="12"/>
  <c r="E2204" i="12"/>
  <c r="K2203" i="12"/>
  <c r="F2203" i="12"/>
  <c r="E2203" i="12"/>
  <c r="K2202" i="12"/>
  <c r="F2202" i="12"/>
  <c r="E2202" i="12"/>
  <c r="K2201" i="12"/>
  <c r="F2201" i="12"/>
  <c r="E2201" i="12"/>
  <c r="K2200" i="12"/>
  <c r="F2200" i="12"/>
  <c r="E2200" i="12"/>
  <c r="K2199" i="12"/>
  <c r="F2199" i="12"/>
  <c r="E2199" i="12"/>
  <c r="K2198" i="12"/>
  <c r="F2198" i="12"/>
  <c r="E2198" i="12"/>
  <c r="K2197" i="12"/>
  <c r="F2197" i="12"/>
  <c r="E2197" i="12"/>
  <c r="K2196" i="12"/>
  <c r="F2196" i="12"/>
  <c r="E2196" i="12"/>
  <c r="K2195" i="12"/>
  <c r="F2195" i="12"/>
  <c r="E2195" i="12"/>
  <c r="K2194" i="12"/>
  <c r="F2194" i="12"/>
  <c r="E2194" i="12"/>
  <c r="K2193" i="12"/>
  <c r="F2193" i="12"/>
  <c r="E2193" i="12"/>
  <c r="K2192" i="12"/>
  <c r="F2192" i="12"/>
  <c r="E2192" i="12"/>
  <c r="K2191" i="12"/>
  <c r="F2191" i="12"/>
  <c r="E2191" i="12"/>
  <c r="K2190" i="12"/>
  <c r="F2190" i="12"/>
  <c r="E2190" i="12"/>
  <c r="K2189" i="12"/>
  <c r="F2189" i="12"/>
  <c r="E2189" i="12"/>
  <c r="K2188" i="12"/>
  <c r="F2188" i="12"/>
  <c r="E2188" i="12"/>
  <c r="K2187" i="12"/>
  <c r="F2187" i="12"/>
  <c r="E2187" i="12"/>
  <c r="K2186" i="12"/>
  <c r="F2186" i="12"/>
  <c r="E2186" i="12"/>
  <c r="K2185" i="12"/>
  <c r="F2185" i="12"/>
  <c r="E2185" i="12"/>
  <c r="K2184" i="12"/>
  <c r="F2184" i="12"/>
  <c r="E2184" i="12"/>
  <c r="K2183" i="12"/>
  <c r="F2183" i="12"/>
  <c r="E2183" i="12"/>
  <c r="K2182" i="12"/>
  <c r="F2182" i="12"/>
  <c r="E2182" i="12"/>
  <c r="K2181" i="12"/>
  <c r="F2181" i="12"/>
  <c r="E2181" i="12"/>
  <c r="K2180" i="12"/>
  <c r="F2180" i="12"/>
  <c r="E2180" i="12"/>
  <c r="K2179" i="12"/>
  <c r="F2179" i="12"/>
  <c r="E2179" i="12"/>
  <c r="K2178" i="12"/>
  <c r="F2178" i="12"/>
  <c r="E2178" i="12"/>
  <c r="K2177" i="12"/>
  <c r="F2177" i="12"/>
  <c r="E2177" i="12"/>
  <c r="K2176" i="12"/>
  <c r="F2176" i="12"/>
  <c r="E2176" i="12"/>
  <c r="K2175" i="12"/>
  <c r="F2175" i="12"/>
  <c r="E2175" i="12"/>
  <c r="K2174" i="12"/>
  <c r="F2174" i="12"/>
  <c r="E2174" i="12"/>
  <c r="K2173" i="12"/>
  <c r="F2173" i="12"/>
  <c r="E2173" i="12"/>
  <c r="K2172" i="12"/>
  <c r="F2172" i="12"/>
  <c r="E2172" i="12"/>
  <c r="K2171" i="12"/>
  <c r="F2171" i="12"/>
  <c r="E2171" i="12"/>
  <c r="K2170" i="12"/>
  <c r="F2170" i="12"/>
  <c r="E2170" i="12"/>
  <c r="K2169" i="12"/>
  <c r="F2169" i="12"/>
  <c r="E2169" i="12"/>
  <c r="K2168" i="12"/>
  <c r="F2168" i="12"/>
  <c r="E2168" i="12"/>
  <c r="K2167" i="12"/>
  <c r="F2167" i="12"/>
  <c r="E2167" i="12"/>
  <c r="K2166" i="12"/>
  <c r="F2166" i="12"/>
  <c r="E2166" i="12"/>
  <c r="K2165" i="12"/>
  <c r="F2165" i="12"/>
  <c r="E2165" i="12"/>
  <c r="K2164" i="12"/>
  <c r="F2164" i="12"/>
  <c r="E2164" i="12"/>
  <c r="K2163" i="12"/>
  <c r="F2163" i="12"/>
  <c r="E2163" i="12"/>
  <c r="K2162" i="12"/>
  <c r="F2162" i="12"/>
  <c r="E2162" i="12"/>
  <c r="K2161" i="12"/>
  <c r="F2161" i="12"/>
  <c r="E2161" i="12"/>
  <c r="K2160" i="12"/>
  <c r="F2160" i="12"/>
  <c r="E2160" i="12"/>
  <c r="K2159" i="12"/>
  <c r="F2159" i="12"/>
  <c r="E2159" i="12"/>
  <c r="K2158" i="12"/>
  <c r="F2158" i="12"/>
  <c r="E2158" i="12"/>
  <c r="K2157" i="12"/>
  <c r="F2157" i="12"/>
  <c r="E2157" i="12"/>
  <c r="K2156" i="12"/>
  <c r="F2156" i="12"/>
  <c r="E2156" i="12"/>
  <c r="K2155" i="12"/>
  <c r="F2155" i="12"/>
  <c r="E2155" i="12"/>
  <c r="K2154" i="12"/>
  <c r="F2154" i="12"/>
  <c r="E2154" i="12"/>
  <c r="K2153" i="12"/>
  <c r="F2153" i="12"/>
  <c r="E2153" i="12"/>
  <c r="K2152" i="12"/>
  <c r="F2152" i="12"/>
  <c r="E2152" i="12"/>
  <c r="K2151" i="12"/>
  <c r="F2151" i="12"/>
  <c r="E2151" i="12"/>
  <c r="K2150" i="12"/>
  <c r="F2150" i="12"/>
  <c r="E2150" i="12"/>
  <c r="K2149" i="12"/>
  <c r="F2149" i="12"/>
  <c r="E2149" i="12"/>
  <c r="K2148" i="12"/>
  <c r="F2148" i="12"/>
  <c r="E2148" i="12"/>
  <c r="K2147" i="12"/>
  <c r="F2147" i="12"/>
  <c r="E2147" i="12"/>
  <c r="K2146" i="12"/>
  <c r="F2146" i="12"/>
  <c r="E2146" i="12"/>
  <c r="K2145" i="12"/>
  <c r="F2145" i="12"/>
  <c r="E2145" i="12"/>
  <c r="K2144" i="12"/>
  <c r="F2144" i="12"/>
  <c r="E2144" i="12"/>
  <c r="K2143" i="12"/>
  <c r="F2143" i="12"/>
  <c r="E2143" i="12"/>
  <c r="K2142" i="12"/>
  <c r="F2142" i="12"/>
  <c r="E2142" i="12"/>
  <c r="K2141" i="12"/>
  <c r="F2141" i="12"/>
  <c r="E2141" i="12"/>
  <c r="K2140" i="12"/>
  <c r="F2140" i="12"/>
  <c r="E2140" i="12"/>
  <c r="K2139" i="12"/>
  <c r="F2139" i="12"/>
  <c r="E2139" i="12"/>
  <c r="K2138" i="12"/>
  <c r="F2138" i="12"/>
  <c r="E2138" i="12"/>
  <c r="K2137" i="12"/>
  <c r="F2137" i="12"/>
  <c r="E2137" i="12"/>
  <c r="K2136" i="12"/>
  <c r="F2136" i="12"/>
  <c r="E2136" i="12"/>
  <c r="K2135" i="12"/>
  <c r="F2135" i="12"/>
  <c r="E2135" i="12"/>
  <c r="K2134" i="12"/>
  <c r="F2134" i="12"/>
  <c r="E2134" i="12"/>
  <c r="K2133" i="12"/>
  <c r="F2133" i="12"/>
  <c r="E2133" i="12"/>
  <c r="K2132" i="12"/>
  <c r="F2132" i="12"/>
  <c r="E2132" i="12"/>
  <c r="K2131" i="12"/>
  <c r="F2131" i="12"/>
  <c r="E2131" i="12"/>
  <c r="K2130" i="12"/>
  <c r="F2130" i="12"/>
  <c r="E2130" i="12"/>
  <c r="K2129" i="12"/>
  <c r="F2129" i="12"/>
  <c r="E2129" i="12"/>
  <c r="K2128" i="12"/>
  <c r="F2128" i="12"/>
  <c r="E2128" i="12"/>
  <c r="K2127" i="12"/>
  <c r="F2127" i="12"/>
  <c r="E2127" i="12"/>
  <c r="K2126" i="12"/>
  <c r="F2126" i="12"/>
  <c r="E2126" i="12"/>
  <c r="K2125" i="12"/>
  <c r="F2125" i="12"/>
  <c r="E2125" i="12"/>
  <c r="K2124" i="12"/>
  <c r="F2124" i="12"/>
  <c r="E2124" i="12"/>
  <c r="K2123" i="12"/>
  <c r="F2123" i="12"/>
  <c r="E2123" i="12"/>
  <c r="K2122" i="12"/>
  <c r="F2122" i="12"/>
  <c r="E2122" i="12"/>
  <c r="K2121" i="12"/>
  <c r="F2121" i="12"/>
  <c r="E2121" i="12"/>
  <c r="K2120" i="12"/>
  <c r="F2120" i="12"/>
  <c r="E2120" i="12"/>
  <c r="K2119" i="12"/>
  <c r="F2119" i="12"/>
  <c r="E2119" i="12"/>
  <c r="K2118" i="12"/>
  <c r="F2118" i="12"/>
  <c r="E2118" i="12"/>
  <c r="K2117" i="12"/>
  <c r="F2117" i="12"/>
  <c r="E2117" i="12"/>
  <c r="K2116" i="12"/>
  <c r="F2116" i="12"/>
  <c r="E2116" i="12"/>
  <c r="K2115" i="12"/>
  <c r="F2115" i="12"/>
  <c r="E2115" i="12"/>
  <c r="K2114" i="12"/>
  <c r="F2114" i="12"/>
  <c r="E2114" i="12"/>
  <c r="K2113" i="12"/>
  <c r="F2113" i="12"/>
  <c r="E2113" i="12"/>
  <c r="K2112" i="12"/>
  <c r="F2112" i="12"/>
  <c r="E2112" i="12"/>
  <c r="K2111" i="12"/>
  <c r="F2111" i="12"/>
  <c r="E2111" i="12"/>
  <c r="K2110" i="12"/>
  <c r="F2110" i="12"/>
  <c r="E2110" i="12"/>
  <c r="K2109" i="12"/>
  <c r="F2109" i="12"/>
  <c r="E2109" i="12"/>
  <c r="K2108" i="12"/>
  <c r="F2108" i="12"/>
  <c r="E2108" i="12"/>
  <c r="K2107" i="12"/>
  <c r="F2107" i="12"/>
  <c r="E2107" i="12"/>
  <c r="K2106" i="12"/>
  <c r="F2106" i="12"/>
  <c r="E2106" i="12"/>
  <c r="K2105" i="12"/>
  <c r="F2105" i="12"/>
  <c r="E2105" i="12"/>
  <c r="K2104" i="12"/>
  <c r="F2104" i="12"/>
  <c r="E2104" i="12"/>
  <c r="K2103" i="12"/>
  <c r="F2103" i="12"/>
  <c r="E2103" i="12"/>
  <c r="K2102" i="12"/>
  <c r="F2102" i="12"/>
  <c r="E2102" i="12"/>
  <c r="K2101" i="12"/>
  <c r="F2101" i="12"/>
  <c r="E2101" i="12"/>
  <c r="K2100" i="12"/>
  <c r="F2100" i="12"/>
  <c r="E2100" i="12"/>
  <c r="K2099" i="12"/>
  <c r="F2099" i="12"/>
  <c r="E2099" i="12"/>
  <c r="K2098" i="12"/>
  <c r="F2098" i="12"/>
  <c r="E2098" i="12"/>
  <c r="K2097" i="12"/>
  <c r="F2097" i="12"/>
  <c r="E2097" i="12"/>
  <c r="K2096" i="12"/>
  <c r="F2096" i="12"/>
  <c r="E2096" i="12"/>
  <c r="K2095" i="12"/>
  <c r="F2095" i="12"/>
  <c r="E2095" i="12"/>
  <c r="K2094" i="12"/>
  <c r="F2094" i="12"/>
  <c r="E2094" i="12"/>
  <c r="K2093" i="12"/>
  <c r="F2093" i="12"/>
  <c r="E2093" i="12"/>
  <c r="K2092" i="12"/>
  <c r="F2092" i="12"/>
  <c r="E2092" i="12"/>
  <c r="K2091" i="12"/>
  <c r="F2091" i="12"/>
  <c r="E2091" i="12"/>
  <c r="K2090" i="12"/>
  <c r="F2090" i="12"/>
  <c r="E2090" i="12"/>
  <c r="K2089" i="12"/>
  <c r="F2089" i="12"/>
  <c r="E2089" i="12"/>
  <c r="K2088" i="12"/>
  <c r="F2088" i="12"/>
  <c r="E2088" i="12"/>
  <c r="K2087" i="12"/>
  <c r="F2087" i="12"/>
  <c r="E2087" i="12"/>
  <c r="K2086" i="12"/>
  <c r="F2086" i="12"/>
  <c r="E2086" i="12"/>
  <c r="K2085" i="12"/>
  <c r="F2085" i="12"/>
  <c r="E2085" i="12"/>
  <c r="K2084" i="12"/>
  <c r="F2084" i="12"/>
  <c r="E2084" i="12"/>
  <c r="K2083" i="12"/>
  <c r="F2083" i="12"/>
  <c r="E2083" i="12"/>
  <c r="K2082" i="12"/>
  <c r="F2082" i="12"/>
  <c r="E2082" i="12"/>
  <c r="K2081" i="12"/>
  <c r="F2081" i="12"/>
  <c r="E2081" i="12"/>
  <c r="K2080" i="12"/>
  <c r="F2080" i="12"/>
  <c r="E2080" i="12"/>
  <c r="K2079" i="12"/>
  <c r="F2079" i="12"/>
  <c r="E2079" i="12"/>
  <c r="K2078" i="12"/>
  <c r="F2078" i="12"/>
  <c r="E2078" i="12"/>
  <c r="K2077" i="12"/>
  <c r="F2077" i="12"/>
  <c r="E2077" i="12"/>
  <c r="K2076" i="12"/>
  <c r="F2076" i="12"/>
  <c r="E2076" i="12"/>
  <c r="K2075" i="12"/>
  <c r="F2075" i="12"/>
  <c r="E2075" i="12"/>
  <c r="K2074" i="12"/>
  <c r="F2074" i="12"/>
  <c r="E2074" i="12"/>
  <c r="K2073" i="12"/>
  <c r="F2073" i="12"/>
  <c r="E2073" i="12"/>
  <c r="K2072" i="12"/>
  <c r="F2072" i="12"/>
  <c r="E2072" i="12"/>
  <c r="K2071" i="12"/>
  <c r="F2071" i="12"/>
  <c r="E2071" i="12"/>
  <c r="K2070" i="12"/>
  <c r="F2070" i="12"/>
  <c r="E2070" i="12"/>
  <c r="K2069" i="12"/>
  <c r="F2069" i="12"/>
  <c r="E2069" i="12"/>
  <c r="K2068" i="12"/>
  <c r="F2068" i="12"/>
  <c r="E2068" i="12"/>
  <c r="K2067" i="12"/>
  <c r="F2067" i="12"/>
  <c r="E2067" i="12"/>
  <c r="K2066" i="12"/>
  <c r="F2066" i="12"/>
  <c r="E2066" i="12"/>
  <c r="K2065" i="12"/>
  <c r="F2065" i="12"/>
  <c r="E2065" i="12"/>
  <c r="K2064" i="12"/>
  <c r="F2064" i="12"/>
  <c r="E2064" i="12"/>
  <c r="K2063" i="12"/>
  <c r="F2063" i="12"/>
  <c r="E2063" i="12"/>
  <c r="K2062" i="12"/>
  <c r="F2062" i="12"/>
  <c r="E2062" i="12"/>
  <c r="K2061" i="12"/>
  <c r="F2061" i="12"/>
  <c r="E2061" i="12"/>
  <c r="K2060" i="12"/>
  <c r="F2060" i="12"/>
  <c r="E2060" i="12"/>
  <c r="K2059" i="12"/>
  <c r="F2059" i="12"/>
  <c r="E2059" i="12"/>
  <c r="K2058" i="12"/>
  <c r="F2058" i="12"/>
  <c r="E2058" i="12"/>
  <c r="K2057" i="12"/>
  <c r="F2057" i="12"/>
  <c r="E2057" i="12"/>
  <c r="K2056" i="12"/>
  <c r="F2056" i="12"/>
  <c r="E2056" i="12"/>
  <c r="K2055" i="12"/>
  <c r="F2055" i="12"/>
  <c r="E2055" i="12"/>
  <c r="K2054" i="12"/>
  <c r="F2054" i="12"/>
  <c r="E2054" i="12"/>
  <c r="K2053" i="12"/>
  <c r="F2053" i="12"/>
  <c r="E2053" i="12"/>
  <c r="K2052" i="12"/>
  <c r="F2052" i="12"/>
  <c r="E2052" i="12"/>
  <c r="K2051" i="12"/>
  <c r="F2051" i="12"/>
  <c r="E2051" i="12"/>
  <c r="K2050" i="12"/>
  <c r="F2050" i="12"/>
  <c r="E2050" i="12"/>
  <c r="K2049" i="12"/>
  <c r="F2049" i="12"/>
  <c r="E2049" i="12"/>
  <c r="K2048" i="12"/>
  <c r="F2048" i="12"/>
  <c r="E2048" i="12"/>
  <c r="K2047" i="12"/>
  <c r="F2047" i="12"/>
  <c r="E2047" i="12"/>
  <c r="K2046" i="12"/>
  <c r="F2046" i="12"/>
  <c r="E2046" i="12"/>
  <c r="K2045" i="12"/>
  <c r="F2045" i="12"/>
  <c r="E2045" i="12"/>
  <c r="K2044" i="12"/>
  <c r="F2044" i="12"/>
  <c r="E2044" i="12"/>
  <c r="K2043" i="12"/>
  <c r="F2043" i="12"/>
  <c r="E2043" i="12"/>
  <c r="K2042" i="12"/>
  <c r="F2042" i="12"/>
  <c r="E2042" i="12"/>
  <c r="K2041" i="12"/>
  <c r="F2041" i="12"/>
  <c r="E2041" i="12"/>
  <c r="K2040" i="12"/>
  <c r="F2040" i="12"/>
  <c r="E2040" i="12"/>
  <c r="K2039" i="12"/>
  <c r="F2039" i="12"/>
  <c r="E2039" i="12"/>
  <c r="K2038" i="12"/>
  <c r="F2038" i="12"/>
  <c r="E2038" i="12"/>
  <c r="K2037" i="12"/>
  <c r="F2037" i="12"/>
  <c r="E2037" i="12"/>
  <c r="K2036" i="12"/>
  <c r="F2036" i="12"/>
  <c r="E2036" i="12"/>
  <c r="K2035" i="12"/>
  <c r="F2035" i="12"/>
  <c r="E2035" i="12"/>
  <c r="K2034" i="12"/>
  <c r="F2034" i="12"/>
  <c r="E2034" i="12"/>
  <c r="K2033" i="12"/>
  <c r="F2033" i="12"/>
  <c r="E2033" i="12"/>
  <c r="K2032" i="12"/>
  <c r="F2032" i="12"/>
  <c r="E2032" i="12"/>
  <c r="K2031" i="12"/>
  <c r="F2031" i="12"/>
  <c r="E2031" i="12"/>
  <c r="K2030" i="12"/>
  <c r="F2030" i="12"/>
  <c r="E2030" i="12"/>
  <c r="K2029" i="12"/>
  <c r="F2029" i="12"/>
  <c r="E2029" i="12"/>
  <c r="K2028" i="12"/>
  <c r="F2028" i="12"/>
  <c r="E2028" i="12"/>
  <c r="K2027" i="12"/>
  <c r="F2027" i="12"/>
  <c r="E2027" i="12"/>
  <c r="K2026" i="12"/>
  <c r="F2026" i="12"/>
  <c r="E2026" i="12"/>
  <c r="K2025" i="12"/>
  <c r="F2025" i="12"/>
  <c r="E2025" i="12"/>
  <c r="K2024" i="12"/>
  <c r="F2024" i="12"/>
  <c r="E2024" i="12"/>
  <c r="K2023" i="12"/>
  <c r="F2023" i="12"/>
  <c r="E2023" i="12"/>
  <c r="K2022" i="12"/>
  <c r="F2022" i="12"/>
  <c r="E2022" i="12"/>
  <c r="K2021" i="12"/>
  <c r="F2021" i="12"/>
  <c r="E2021" i="12"/>
  <c r="K2020" i="12"/>
  <c r="F2020" i="12"/>
  <c r="E2020" i="12"/>
  <c r="K2019" i="12"/>
  <c r="F2019" i="12"/>
  <c r="E2019" i="12"/>
  <c r="K2018" i="12"/>
  <c r="F2018" i="12"/>
  <c r="E2018" i="12"/>
  <c r="K2017" i="12"/>
  <c r="F2017" i="12"/>
  <c r="E2017" i="12"/>
  <c r="K2016" i="12"/>
  <c r="F2016" i="12"/>
  <c r="E2016" i="12"/>
  <c r="K2015" i="12"/>
  <c r="F2015" i="12"/>
  <c r="E2015" i="12"/>
  <c r="K2014" i="12"/>
  <c r="F2014" i="12"/>
  <c r="E2014" i="12"/>
  <c r="K2013" i="12"/>
  <c r="F2013" i="12"/>
  <c r="E2013" i="12"/>
  <c r="K2012" i="12"/>
  <c r="F2012" i="12"/>
  <c r="E2012" i="12"/>
  <c r="K2011" i="12"/>
  <c r="F2011" i="12"/>
  <c r="E2011" i="12"/>
  <c r="K2010" i="12"/>
  <c r="F2010" i="12"/>
  <c r="E2010" i="12"/>
  <c r="K2009" i="12"/>
  <c r="F2009" i="12"/>
  <c r="E2009" i="12"/>
  <c r="K2008" i="12"/>
  <c r="F2008" i="12"/>
  <c r="E2008" i="12"/>
  <c r="K2007" i="12"/>
  <c r="F2007" i="12"/>
  <c r="E2007" i="12"/>
  <c r="K2006" i="12"/>
  <c r="F2006" i="12"/>
  <c r="E2006" i="12"/>
  <c r="K2005" i="12"/>
  <c r="F2005" i="12"/>
  <c r="E2005" i="12"/>
  <c r="K2004" i="12"/>
  <c r="F2004" i="12"/>
  <c r="E2004" i="12"/>
  <c r="K2003" i="12"/>
  <c r="F2003" i="12"/>
  <c r="E2003" i="12"/>
  <c r="K2002" i="12"/>
  <c r="F2002" i="12"/>
  <c r="E2002" i="12"/>
  <c r="K2001" i="12"/>
  <c r="F2001" i="12"/>
  <c r="E2001" i="12"/>
  <c r="K2000" i="12"/>
  <c r="F2000" i="12"/>
  <c r="E2000" i="12"/>
  <c r="K1999" i="12"/>
  <c r="F1999" i="12"/>
  <c r="E1999" i="12"/>
  <c r="K1998" i="12"/>
  <c r="F1998" i="12"/>
  <c r="E1998" i="12"/>
  <c r="K1997" i="12"/>
  <c r="F1997" i="12"/>
  <c r="E1997" i="12"/>
  <c r="K1996" i="12"/>
  <c r="F1996" i="12"/>
  <c r="E1996" i="12"/>
  <c r="K1995" i="12"/>
  <c r="F1995" i="12"/>
  <c r="E1995" i="12"/>
  <c r="K1994" i="12"/>
  <c r="F1994" i="12"/>
  <c r="E1994" i="12"/>
  <c r="K1993" i="12"/>
  <c r="F1993" i="12"/>
  <c r="E1993" i="12"/>
  <c r="K1992" i="12"/>
  <c r="F1992" i="12"/>
  <c r="E1992" i="12"/>
  <c r="K1991" i="12"/>
  <c r="F1991" i="12"/>
  <c r="E1991" i="12"/>
  <c r="K1990" i="12"/>
  <c r="F1990" i="12"/>
  <c r="E1990" i="12"/>
  <c r="K1989" i="12"/>
  <c r="F1989" i="12"/>
  <c r="E1989" i="12"/>
  <c r="K1988" i="12"/>
  <c r="F1988" i="12"/>
  <c r="E1988" i="12"/>
  <c r="K1987" i="12"/>
  <c r="F1987" i="12"/>
  <c r="E1987" i="12"/>
  <c r="K1986" i="12"/>
  <c r="F1986" i="12"/>
  <c r="E1986" i="12"/>
  <c r="K1985" i="12"/>
  <c r="F1985" i="12"/>
  <c r="E1985" i="12"/>
  <c r="K1984" i="12"/>
  <c r="F1984" i="12"/>
  <c r="E1984" i="12"/>
  <c r="K1983" i="12"/>
  <c r="F1983" i="12"/>
  <c r="E1983" i="12"/>
  <c r="K1982" i="12"/>
  <c r="F1982" i="12"/>
  <c r="E1982" i="12"/>
  <c r="K1981" i="12"/>
  <c r="F1981" i="12"/>
  <c r="E1981" i="12"/>
  <c r="K1980" i="12"/>
  <c r="F1980" i="12"/>
  <c r="E1980" i="12"/>
  <c r="K1979" i="12"/>
  <c r="F1979" i="12"/>
  <c r="E1979" i="12"/>
  <c r="K1978" i="12"/>
  <c r="F1978" i="12"/>
  <c r="E1978" i="12"/>
  <c r="K1977" i="12"/>
  <c r="F1977" i="12"/>
  <c r="E1977" i="12"/>
  <c r="K1976" i="12"/>
  <c r="F1976" i="12"/>
  <c r="E1976" i="12"/>
  <c r="K1975" i="12"/>
  <c r="F1975" i="12"/>
  <c r="E1975" i="12"/>
  <c r="K1974" i="12"/>
  <c r="F1974" i="12"/>
  <c r="E1974" i="12"/>
  <c r="K1973" i="12"/>
  <c r="F1973" i="12"/>
  <c r="E1973" i="12"/>
  <c r="K1972" i="12"/>
  <c r="F1972" i="12"/>
  <c r="E1972" i="12"/>
  <c r="K1971" i="12"/>
  <c r="F1971" i="12"/>
  <c r="E1971" i="12"/>
  <c r="K1970" i="12"/>
  <c r="F1970" i="12"/>
  <c r="E1970" i="12"/>
  <c r="K1969" i="12"/>
  <c r="F1969" i="12"/>
  <c r="E1969" i="12"/>
  <c r="K1968" i="12"/>
  <c r="F1968" i="12"/>
  <c r="E1968" i="12"/>
  <c r="K1967" i="12"/>
  <c r="F1967" i="12"/>
  <c r="E1967" i="12"/>
  <c r="K1966" i="12"/>
  <c r="F1966" i="12"/>
  <c r="E1966" i="12"/>
  <c r="K1965" i="12"/>
  <c r="F1965" i="12"/>
  <c r="E1965" i="12"/>
  <c r="K1964" i="12"/>
  <c r="F1964" i="12"/>
  <c r="E1964" i="12"/>
  <c r="K1963" i="12"/>
  <c r="F1963" i="12"/>
  <c r="E1963" i="12"/>
  <c r="K1962" i="12"/>
  <c r="F1962" i="12"/>
  <c r="E1962" i="12"/>
  <c r="K1961" i="12"/>
  <c r="F1961" i="12"/>
  <c r="E1961" i="12"/>
  <c r="K1960" i="12"/>
  <c r="F1960" i="12"/>
  <c r="E1960" i="12"/>
  <c r="K1959" i="12"/>
  <c r="F1959" i="12"/>
  <c r="E1959" i="12"/>
  <c r="K1958" i="12"/>
  <c r="F1958" i="12"/>
  <c r="E1958" i="12"/>
  <c r="K1957" i="12"/>
  <c r="F1957" i="12"/>
  <c r="E1957" i="12"/>
  <c r="K1956" i="12"/>
  <c r="F1956" i="12"/>
  <c r="E1956" i="12"/>
  <c r="K1955" i="12"/>
  <c r="F1955" i="12"/>
  <c r="E1955" i="12"/>
  <c r="K1954" i="12"/>
  <c r="F1954" i="12"/>
  <c r="E1954" i="12"/>
  <c r="K1953" i="12"/>
  <c r="F1953" i="12"/>
  <c r="E1953" i="12"/>
  <c r="K1952" i="12"/>
  <c r="F1952" i="12"/>
  <c r="E1952" i="12"/>
  <c r="K1951" i="12"/>
  <c r="F1951" i="12"/>
  <c r="E1951" i="12"/>
  <c r="K1950" i="12"/>
  <c r="F1950" i="12"/>
  <c r="E1950" i="12"/>
  <c r="K1949" i="12"/>
  <c r="F1949" i="12"/>
  <c r="E1949" i="12"/>
  <c r="K1948" i="12"/>
  <c r="F1948" i="12"/>
  <c r="E1948" i="12"/>
  <c r="K1947" i="12"/>
  <c r="F1947" i="12"/>
  <c r="E1947" i="12"/>
  <c r="K1946" i="12"/>
  <c r="F1946" i="12"/>
  <c r="E1946" i="12"/>
  <c r="K1945" i="12"/>
  <c r="F1945" i="12"/>
  <c r="E1945" i="12"/>
  <c r="K1944" i="12"/>
  <c r="F1944" i="12"/>
  <c r="E1944" i="12"/>
  <c r="K1943" i="12"/>
  <c r="F1943" i="12"/>
  <c r="E1943" i="12"/>
  <c r="K1942" i="12"/>
  <c r="F1942" i="12"/>
  <c r="E1942" i="12"/>
  <c r="K1941" i="12"/>
  <c r="F1941" i="12"/>
  <c r="E1941" i="12"/>
  <c r="K1940" i="12"/>
  <c r="F1940" i="12"/>
  <c r="E1940" i="12"/>
  <c r="K1939" i="12"/>
  <c r="F1939" i="12"/>
  <c r="E1939" i="12"/>
  <c r="K1938" i="12"/>
  <c r="F1938" i="12"/>
  <c r="E1938" i="12"/>
  <c r="K1937" i="12"/>
  <c r="F1937" i="12"/>
  <c r="E1937" i="12"/>
  <c r="K1936" i="12"/>
  <c r="F1936" i="12"/>
  <c r="E1936" i="12"/>
  <c r="K1935" i="12"/>
  <c r="F1935" i="12"/>
  <c r="E1935" i="12"/>
  <c r="K1934" i="12"/>
  <c r="F1934" i="12"/>
  <c r="E1934" i="12"/>
  <c r="K1933" i="12"/>
  <c r="F1933" i="12"/>
  <c r="E1933" i="12"/>
  <c r="K1932" i="12"/>
  <c r="F1932" i="12"/>
  <c r="E1932" i="12"/>
  <c r="K1931" i="12"/>
  <c r="F1931" i="12"/>
  <c r="E1931" i="12"/>
  <c r="K1930" i="12"/>
  <c r="F1930" i="12"/>
  <c r="E1930" i="12"/>
  <c r="K1929" i="12"/>
  <c r="F1929" i="12"/>
  <c r="E1929" i="12"/>
  <c r="K1928" i="12"/>
  <c r="F1928" i="12"/>
  <c r="E1928" i="12"/>
  <c r="K1927" i="12"/>
  <c r="F1927" i="12"/>
  <c r="E1927" i="12"/>
  <c r="K1926" i="12"/>
  <c r="F1926" i="12"/>
  <c r="E1926" i="12"/>
  <c r="K1925" i="12"/>
  <c r="F1925" i="12"/>
  <c r="E1925" i="12"/>
  <c r="K1924" i="12"/>
  <c r="F1924" i="12"/>
  <c r="E1924" i="12"/>
  <c r="K1923" i="12"/>
  <c r="F1923" i="12"/>
  <c r="E1923" i="12"/>
  <c r="K1922" i="12"/>
  <c r="F1922" i="12"/>
  <c r="E1922" i="12"/>
  <c r="K1921" i="12"/>
  <c r="F1921" i="12"/>
  <c r="E1921" i="12"/>
  <c r="K1920" i="12"/>
  <c r="F1920" i="12"/>
  <c r="E1920" i="12"/>
  <c r="K1919" i="12"/>
  <c r="F1919" i="12"/>
  <c r="E1919" i="12"/>
  <c r="K1918" i="12"/>
  <c r="F1918" i="12"/>
  <c r="E1918" i="12"/>
  <c r="K1917" i="12"/>
  <c r="F1917" i="12"/>
  <c r="E1917" i="12"/>
  <c r="K1916" i="12"/>
  <c r="F1916" i="12"/>
  <c r="E1916" i="12"/>
  <c r="K1915" i="12"/>
  <c r="F1915" i="12"/>
  <c r="E1915" i="12"/>
  <c r="K1914" i="12"/>
  <c r="F1914" i="12"/>
  <c r="E1914" i="12"/>
  <c r="K1913" i="12"/>
  <c r="F1913" i="12"/>
  <c r="E1913" i="12"/>
  <c r="K1912" i="12"/>
  <c r="F1912" i="12"/>
  <c r="E1912" i="12"/>
  <c r="K1911" i="12"/>
  <c r="F1911" i="12"/>
  <c r="E1911" i="12"/>
  <c r="K1910" i="12"/>
  <c r="F1910" i="12"/>
  <c r="E1910" i="12"/>
  <c r="K1909" i="12"/>
  <c r="F1909" i="12"/>
  <c r="E1909" i="12"/>
  <c r="K1908" i="12"/>
  <c r="F1908" i="12"/>
  <c r="E1908" i="12"/>
  <c r="K1907" i="12"/>
  <c r="F1907" i="12"/>
  <c r="E1907" i="12"/>
  <c r="K1906" i="12"/>
  <c r="F1906" i="12"/>
  <c r="E1906" i="12"/>
  <c r="K1905" i="12"/>
  <c r="F1905" i="12"/>
  <c r="E1905" i="12"/>
  <c r="K1904" i="12"/>
  <c r="F1904" i="12"/>
  <c r="E1904" i="12"/>
  <c r="K1903" i="12"/>
  <c r="F1903" i="12"/>
  <c r="E1903" i="12"/>
  <c r="K1902" i="12"/>
  <c r="F1902" i="12"/>
  <c r="E1902" i="12"/>
  <c r="K1901" i="12"/>
  <c r="F1901" i="12"/>
  <c r="E1901" i="12"/>
  <c r="K1900" i="12"/>
  <c r="F1900" i="12"/>
  <c r="E1900" i="12"/>
  <c r="K1899" i="12"/>
  <c r="F1899" i="12"/>
  <c r="E1899" i="12"/>
  <c r="K1898" i="12"/>
  <c r="F1898" i="12"/>
  <c r="E1898" i="12"/>
  <c r="K1897" i="12"/>
  <c r="F1897" i="12"/>
  <c r="E1897" i="12"/>
  <c r="K1896" i="12"/>
  <c r="F1896" i="12"/>
  <c r="E1896" i="12"/>
  <c r="K1895" i="12"/>
  <c r="F1895" i="12"/>
  <c r="E1895" i="12"/>
  <c r="K1894" i="12"/>
  <c r="F1894" i="12"/>
  <c r="E1894" i="12"/>
  <c r="K1893" i="12"/>
  <c r="F1893" i="12"/>
  <c r="E1893" i="12"/>
  <c r="K1892" i="12"/>
  <c r="F1892" i="12"/>
  <c r="E1892" i="12"/>
  <c r="K1891" i="12"/>
  <c r="F1891" i="12"/>
  <c r="E1891" i="12"/>
  <c r="K1890" i="12"/>
  <c r="F1890" i="12"/>
  <c r="E1890" i="12"/>
  <c r="K1889" i="12"/>
  <c r="F1889" i="12"/>
  <c r="E1889" i="12"/>
  <c r="K1888" i="12"/>
  <c r="F1888" i="12"/>
  <c r="E1888" i="12"/>
  <c r="K1887" i="12"/>
  <c r="F1887" i="12"/>
  <c r="E1887" i="12"/>
  <c r="K1886" i="12"/>
  <c r="F1886" i="12"/>
  <c r="E1886" i="12"/>
  <c r="K1885" i="12"/>
  <c r="F1885" i="12"/>
  <c r="E1885" i="12"/>
  <c r="K1884" i="12"/>
  <c r="F1884" i="12"/>
  <c r="E1884" i="12"/>
  <c r="K1883" i="12"/>
  <c r="F1883" i="12"/>
  <c r="E1883" i="12"/>
  <c r="K1882" i="12"/>
  <c r="F1882" i="12"/>
  <c r="E1882" i="12"/>
  <c r="K1881" i="12"/>
  <c r="F1881" i="12"/>
  <c r="E1881" i="12"/>
  <c r="K1880" i="12"/>
  <c r="F1880" i="12"/>
  <c r="E1880" i="12"/>
  <c r="K1879" i="12"/>
  <c r="F1879" i="12"/>
  <c r="E1879" i="12"/>
  <c r="K1878" i="12"/>
  <c r="F1878" i="12"/>
  <c r="E1878" i="12"/>
  <c r="K1877" i="12"/>
  <c r="F1877" i="12"/>
  <c r="E1877" i="12"/>
  <c r="K1876" i="12"/>
  <c r="F1876" i="12"/>
  <c r="E1876" i="12"/>
  <c r="K1875" i="12"/>
  <c r="F1875" i="12"/>
  <c r="E1875" i="12"/>
  <c r="K1874" i="12"/>
  <c r="F1874" i="12"/>
  <c r="E1874" i="12"/>
  <c r="K1873" i="12"/>
  <c r="F1873" i="12"/>
  <c r="E1873" i="12"/>
  <c r="K1872" i="12"/>
  <c r="F1872" i="12"/>
  <c r="E1872" i="12"/>
  <c r="K1871" i="12"/>
  <c r="F1871" i="12"/>
  <c r="E1871" i="12"/>
  <c r="K1870" i="12"/>
  <c r="F1870" i="12"/>
  <c r="E1870" i="12"/>
  <c r="K1869" i="12"/>
  <c r="F1869" i="12"/>
  <c r="E1869" i="12"/>
  <c r="K1868" i="12"/>
  <c r="F1868" i="12"/>
  <c r="E1868" i="12"/>
  <c r="K1867" i="12"/>
  <c r="F1867" i="12"/>
  <c r="E1867" i="12"/>
  <c r="K1866" i="12"/>
  <c r="F1866" i="12"/>
  <c r="E1866" i="12"/>
  <c r="K1865" i="12"/>
  <c r="F1865" i="12"/>
  <c r="E1865" i="12"/>
  <c r="K1864" i="12"/>
  <c r="F1864" i="12"/>
  <c r="E1864" i="12"/>
  <c r="K1863" i="12"/>
  <c r="F1863" i="12"/>
  <c r="E1863" i="12"/>
  <c r="K1862" i="12"/>
  <c r="F1862" i="12"/>
  <c r="E1862" i="12"/>
  <c r="K1861" i="12"/>
  <c r="F1861" i="12"/>
  <c r="E1861" i="12"/>
  <c r="K1860" i="12"/>
  <c r="F1860" i="12"/>
  <c r="E1860" i="12"/>
  <c r="K1859" i="12"/>
  <c r="F1859" i="12"/>
  <c r="E1859" i="12"/>
  <c r="K1858" i="12"/>
  <c r="F1858" i="12"/>
  <c r="E1858" i="12"/>
  <c r="K1857" i="12"/>
  <c r="F1857" i="12"/>
  <c r="E1857" i="12"/>
  <c r="K1856" i="12"/>
  <c r="F1856" i="12"/>
  <c r="E1856" i="12"/>
  <c r="K1855" i="12"/>
  <c r="F1855" i="12"/>
  <c r="E1855" i="12"/>
  <c r="K1854" i="12"/>
  <c r="F1854" i="12"/>
  <c r="E1854" i="12"/>
  <c r="K1853" i="12"/>
  <c r="F1853" i="12"/>
  <c r="E1853" i="12"/>
  <c r="K1852" i="12"/>
  <c r="F1852" i="12"/>
  <c r="E1852" i="12"/>
  <c r="K1851" i="12"/>
  <c r="F1851" i="12"/>
  <c r="E1851" i="12"/>
  <c r="K1850" i="12"/>
  <c r="F1850" i="12"/>
  <c r="E1850" i="12"/>
  <c r="K1849" i="12"/>
  <c r="F1849" i="12"/>
  <c r="E1849" i="12"/>
  <c r="K1848" i="12"/>
  <c r="F1848" i="12"/>
  <c r="E1848" i="12"/>
  <c r="K1847" i="12"/>
  <c r="F1847" i="12"/>
  <c r="E1847" i="12"/>
  <c r="K1846" i="12"/>
  <c r="F1846" i="12"/>
  <c r="E1846" i="12"/>
  <c r="K1845" i="12"/>
  <c r="F1845" i="12"/>
  <c r="E1845" i="12"/>
  <c r="K1844" i="12"/>
  <c r="F1844" i="12"/>
  <c r="E1844" i="12"/>
  <c r="K1843" i="12"/>
  <c r="F1843" i="12"/>
  <c r="E1843" i="12"/>
  <c r="K1842" i="12"/>
  <c r="F1842" i="12"/>
  <c r="E1842" i="12"/>
  <c r="K1841" i="12"/>
  <c r="F1841" i="12"/>
  <c r="E1841" i="12"/>
  <c r="K1840" i="12"/>
  <c r="F1840" i="12"/>
  <c r="E1840" i="12"/>
  <c r="K1839" i="12"/>
  <c r="F1839" i="12"/>
  <c r="E1839" i="12"/>
  <c r="K1838" i="12"/>
  <c r="F1838" i="12"/>
  <c r="E1838" i="12"/>
  <c r="K1837" i="12"/>
  <c r="F1837" i="12"/>
  <c r="E1837" i="12"/>
  <c r="K1836" i="12"/>
  <c r="F1836" i="12"/>
  <c r="E1836" i="12"/>
  <c r="K1835" i="12"/>
  <c r="F1835" i="12"/>
  <c r="E1835" i="12"/>
  <c r="K1834" i="12"/>
  <c r="F1834" i="12"/>
  <c r="E1834" i="12"/>
  <c r="K1833" i="12"/>
  <c r="F1833" i="12"/>
  <c r="E1833" i="12"/>
  <c r="K1832" i="12"/>
  <c r="F1832" i="12"/>
  <c r="E1832" i="12"/>
  <c r="K1831" i="12"/>
  <c r="F1831" i="12"/>
  <c r="E1831" i="12"/>
  <c r="K1830" i="12"/>
  <c r="F1830" i="12"/>
  <c r="E1830" i="12"/>
  <c r="K1829" i="12"/>
  <c r="F1829" i="12"/>
  <c r="E1829" i="12"/>
  <c r="K1828" i="12"/>
  <c r="F1828" i="12"/>
  <c r="E1828" i="12"/>
  <c r="K1827" i="12"/>
  <c r="F1827" i="12"/>
  <c r="E1827" i="12"/>
  <c r="K1826" i="12"/>
  <c r="F1826" i="12"/>
  <c r="E1826" i="12"/>
  <c r="K1825" i="12"/>
  <c r="F1825" i="12"/>
  <c r="E1825" i="12"/>
  <c r="K1824" i="12"/>
  <c r="F1824" i="12"/>
  <c r="E1824" i="12"/>
  <c r="K1823" i="12"/>
  <c r="F1823" i="12"/>
  <c r="E1823" i="12"/>
  <c r="K1822" i="12"/>
  <c r="F1822" i="12"/>
  <c r="E1822" i="12"/>
  <c r="K1821" i="12"/>
  <c r="F1821" i="12"/>
  <c r="E1821" i="12"/>
  <c r="K1820" i="12"/>
  <c r="F1820" i="12"/>
  <c r="E1820" i="12"/>
  <c r="K1819" i="12"/>
  <c r="F1819" i="12"/>
  <c r="E1819" i="12"/>
  <c r="K1818" i="12"/>
  <c r="F1818" i="12"/>
  <c r="E1818" i="12"/>
  <c r="K1817" i="12"/>
  <c r="F1817" i="12"/>
  <c r="E1817" i="12"/>
  <c r="K1816" i="12"/>
  <c r="F1816" i="12"/>
  <c r="E1816" i="12"/>
  <c r="K1815" i="12"/>
  <c r="F1815" i="12"/>
  <c r="E1815" i="12"/>
  <c r="K1814" i="12"/>
  <c r="F1814" i="12"/>
  <c r="E1814" i="12"/>
  <c r="K1813" i="12"/>
  <c r="F1813" i="12"/>
  <c r="E1813" i="12"/>
  <c r="K1812" i="12"/>
  <c r="F1812" i="12"/>
  <c r="E1812" i="12"/>
  <c r="K1811" i="12"/>
  <c r="F1811" i="12"/>
  <c r="E1811" i="12"/>
  <c r="K1810" i="12"/>
  <c r="F1810" i="12"/>
  <c r="E1810" i="12"/>
  <c r="K1809" i="12"/>
  <c r="F1809" i="12"/>
  <c r="E1809" i="12"/>
  <c r="K1808" i="12"/>
  <c r="F1808" i="12"/>
  <c r="E1808" i="12"/>
  <c r="K1807" i="12"/>
  <c r="F1807" i="12"/>
  <c r="E1807" i="12"/>
  <c r="K1806" i="12"/>
  <c r="F1806" i="12"/>
  <c r="E1806" i="12"/>
  <c r="K1805" i="12"/>
  <c r="F1805" i="12"/>
  <c r="E1805" i="12"/>
  <c r="K1804" i="12"/>
  <c r="F1804" i="12"/>
  <c r="E1804" i="12"/>
  <c r="K1803" i="12"/>
  <c r="F1803" i="12"/>
  <c r="E1803" i="12"/>
  <c r="K1802" i="12"/>
  <c r="F1802" i="12"/>
  <c r="E1802" i="12"/>
  <c r="K1801" i="12"/>
  <c r="F1801" i="12"/>
  <c r="E1801" i="12"/>
  <c r="K1800" i="12"/>
  <c r="F1800" i="12"/>
  <c r="E1800" i="12"/>
  <c r="K1799" i="12"/>
  <c r="F1799" i="12"/>
  <c r="E1799" i="12"/>
  <c r="K1798" i="12"/>
  <c r="F1798" i="12"/>
  <c r="E1798" i="12"/>
  <c r="K1797" i="12"/>
  <c r="F1797" i="12"/>
  <c r="E1797" i="12"/>
  <c r="K1796" i="12"/>
  <c r="F1796" i="12"/>
  <c r="E1796" i="12"/>
  <c r="K1795" i="12"/>
  <c r="F1795" i="12"/>
  <c r="E1795" i="12"/>
  <c r="K1794" i="12"/>
  <c r="F1794" i="12"/>
  <c r="E1794" i="12"/>
  <c r="K1793" i="12"/>
  <c r="F1793" i="12"/>
  <c r="E1793" i="12"/>
  <c r="K1792" i="12"/>
  <c r="F1792" i="12"/>
  <c r="E1792" i="12"/>
  <c r="K1791" i="12"/>
  <c r="F1791" i="12"/>
  <c r="E1791" i="12"/>
  <c r="K1790" i="12"/>
  <c r="F1790" i="12"/>
  <c r="E1790" i="12"/>
  <c r="K1789" i="12"/>
  <c r="F1789" i="12"/>
  <c r="E1789" i="12"/>
  <c r="K1788" i="12"/>
  <c r="F1788" i="12"/>
  <c r="E1788" i="12"/>
  <c r="K1787" i="12"/>
  <c r="F1787" i="12"/>
  <c r="E1787" i="12"/>
  <c r="K1786" i="12"/>
  <c r="F1786" i="12"/>
  <c r="E1786" i="12"/>
  <c r="K1785" i="12"/>
  <c r="F1785" i="12"/>
  <c r="E1785" i="12"/>
  <c r="K1784" i="12"/>
  <c r="F1784" i="12"/>
  <c r="E1784" i="12"/>
  <c r="K1783" i="12"/>
  <c r="F1783" i="12"/>
  <c r="E1783" i="12"/>
  <c r="K1782" i="12"/>
  <c r="F1782" i="12"/>
  <c r="E1782" i="12"/>
  <c r="K1781" i="12"/>
  <c r="F1781" i="12"/>
  <c r="E1781" i="12"/>
  <c r="K1780" i="12"/>
  <c r="F1780" i="12"/>
  <c r="E1780" i="12"/>
  <c r="K1779" i="12"/>
  <c r="F1779" i="12"/>
  <c r="E1779" i="12"/>
  <c r="K1778" i="12"/>
  <c r="F1778" i="12"/>
  <c r="E1778" i="12"/>
  <c r="K1777" i="12"/>
  <c r="F1777" i="12"/>
  <c r="E1777" i="12"/>
  <c r="K1776" i="12"/>
  <c r="F1776" i="12"/>
  <c r="E1776" i="12"/>
  <c r="K1775" i="12"/>
  <c r="F1775" i="12"/>
  <c r="E1775" i="12"/>
  <c r="K1774" i="12"/>
  <c r="F1774" i="12"/>
  <c r="E1774" i="12"/>
  <c r="K1773" i="12"/>
  <c r="F1773" i="12"/>
  <c r="E1773" i="12"/>
  <c r="K1772" i="12"/>
  <c r="F1772" i="12"/>
  <c r="E1772" i="12"/>
  <c r="K1771" i="12"/>
  <c r="F1771" i="12"/>
  <c r="E1771" i="12"/>
  <c r="K1770" i="12"/>
  <c r="F1770" i="12"/>
  <c r="E1770" i="12"/>
  <c r="K1769" i="12"/>
  <c r="F1769" i="12"/>
  <c r="E1769" i="12"/>
  <c r="K1768" i="12"/>
  <c r="F1768" i="12"/>
  <c r="E1768" i="12"/>
  <c r="K1767" i="12"/>
  <c r="F1767" i="12"/>
  <c r="E1767" i="12"/>
  <c r="K1766" i="12"/>
  <c r="F1766" i="12"/>
  <c r="E1766" i="12"/>
  <c r="K1765" i="12"/>
  <c r="F1765" i="12"/>
  <c r="E1765" i="12"/>
  <c r="K1764" i="12"/>
  <c r="F1764" i="12"/>
  <c r="E1764" i="12"/>
  <c r="K1763" i="12"/>
  <c r="F1763" i="12"/>
  <c r="E1763" i="12"/>
  <c r="K1762" i="12"/>
  <c r="F1762" i="12"/>
  <c r="E1762" i="12"/>
  <c r="K1761" i="12"/>
  <c r="F1761" i="12"/>
  <c r="E1761" i="12"/>
  <c r="K1760" i="12"/>
  <c r="F1760" i="12"/>
  <c r="E1760" i="12"/>
  <c r="K1759" i="12"/>
  <c r="F1759" i="12"/>
  <c r="E1759" i="12"/>
  <c r="K1758" i="12"/>
  <c r="F1758" i="12"/>
  <c r="E1758" i="12"/>
  <c r="K1757" i="12"/>
  <c r="F1757" i="12"/>
  <c r="E1757" i="12"/>
  <c r="K1756" i="12"/>
  <c r="F1756" i="12"/>
  <c r="E1756" i="12"/>
  <c r="K1755" i="12"/>
  <c r="F1755" i="12"/>
  <c r="E1755" i="12"/>
  <c r="K1754" i="12"/>
  <c r="F1754" i="12"/>
  <c r="E1754" i="12"/>
  <c r="K1753" i="12"/>
  <c r="F1753" i="12"/>
  <c r="E1753" i="12"/>
  <c r="K1752" i="12"/>
  <c r="F1752" i="12"/>
  <c r="E1752" i="12"/>
  <c r="K1751" i="12"/>
  <c r="F1751" i="12"/>
  <c r="E1751" i="12"/>
  <c r="K1750" i="12"/>
  <c r="F1750" i="12"/>
  <c r="E1750" i="12"/>
  <c r="K1749" i="12"/>
  <c r="F1749" i="12"/>
  <c r="E1749" i="12"/>
  <c r="K1748" i="12"/>
  <c r="F1748" i="12"/>
  <c r="E1748" i="12"/>
  <c r="K1747" i="12"/>
  <c r="F1747" i="12"/>
  <c r="E1747" i="12"/>
  <c r="K1746" i="12"/>
  <c r="F1746" i="12"/>
  <c r="E1746" i="12"/>
  <c r="K1745" i="12"/>
  <c r="F1745" i="12"/>
  <c r="E1745" i="12"/>
  <c r="K1744" i="12"/>
  <c r="F1744" i="12"/>
  <c r="E1744" i="12"/>
  <c r="K1743" i="12"/>
  <c r="F1743" i="12"/>
  <c r="E1743" i="12"/>
  <c r="K1742" i="12"/>
  <c r="F1742" i="12"/>
  <c r="E1742" i="12"/>
  <c r="K1741" i="12"/>
  <c r="F1741" i="12"/>
  <c r="E1741" i="12"/>
  <c r="K1740" i="12"/>
  <c r="F1740" i="12"/>
  <c r="E1740" i="12"/>
  <c r="K1739" i="12"/>
  <c r="F1739" i="12"/>
  <c r="E1739" i="12"/>
  <c r="K1738" i="12"/>
  <c r="F1738" i="12"/>
  <c r="E1738" i="12"/>
  <c r="K1737" i="12"/>
  <c r="F1737" i="12"/>
  <c r="E1737" i="12"/>
  <c r="K1736" i="12"/>
  <c r="F1736" i="12"/>
  <c r="E1736" i="12"/>
  <c r="K1735" i="12"/>
  <c r="F1735" i="12"/>
  <c r="E1735" i="12"/>
  <c r="K1734" i="12"/>
  <c r="F1734" i="12"/>
  <c r="E1734" i="12"/>
  <c r="K1733" i="12"/>
  <c r="F1733" i="12"/>
  <c r="E1733" i="12"/>
  <c r="K1732" i="12"/>
  <c r="F1732" i="12"/>
  <c r="E1732" i="12"/>
  <c r="K1731" i="12"/>
  <c r="F1731" i="12"/>
  <c r="E1731" i="12"/>
  <c r="K1730" i="12"/>
  <c r="F1730" i="12"/>
  <c r="E1730" i="12"/>
  <c r="K1729" i="12"/>
  <c r="F1729" i="12"/>
  <c r="E1729" i="12"/>
  <c r="K1728" i="12"/>
  <c r="F1728" i="12"/>
  <c r="E1728" i="12"/>
  <c r="K1727" i="12"/>
  <c r="F1727" i="12"/>
  <c r="E1727" i="12"/>
  <c r="K1726" i="12"/>
  <c r="F1726" i="12"/>
  <c r="E1726" i="12"/>
  <c r="K1725" i="12"/>
  <c r="F1725" i="12"/>
  <c r="E1725" i="12"/>
  <c r="K1724" i="12"/>
  <c r="F1724" i="12"/>
  <c r="E1724" i="12"/>
  <c r="K1723" i="12"/>
  <c r="F1723" i="12"/>
  <c r="E1723" i="12"/>
  <c r="K1722" i="12"/>
  <c r="F1722" i="12"/>
  <c r="E1722" i="12"/>
  <c r="K1721" i="12"/>
  <c r="F1721" i="12"/>
  <c r="E1721" i="12"/>
  <c r="K1720" i="12"/>
  <c r="F1720" i="12"/>
  <c r="E1720" i="12"/>
  <c r="K1719" i="12"/>
  <c r="F1719" i="12"/>
  <c r="E1719" i="12"/>
  <c r="K1718" i="12"/>
  <c r="F1718" i="12"/>
  <c r="E1718" i="12"/>
  <c r="K1717" i="12"/>
  <c r="F1717" i="12"/>
  <c r="E1717" i="12"/>
  <c r="K1716" i="12"/>
  <c r="F1716" i="12"/>
  <c r="E1716" i="12"/>
  <c r="K1715" i="12"/>
  <c r="F1715" i="12"/>
  <c r="E1715" i="12"/>
  <c r="K1714" i="12"/>
  <c r="F1714" i="12"/>
  <c r="E1714" i="12"/>
  <c r="K1713" i="12"/>
  <c r="F1713" i="12"/>
  <c r="E1713" i="12"/>
  <c r="K1712" i="12"/>
  <c r="F1712" i="12"/>
  <c r="E1712" i="12"/>
  <c r="K1711" i="12"/>
  <c r="F1711" i="12"/>
  <c r="E1711" i="12"/>
  <c r="K1710" i="12"/>
  <c r="F1710" i="12"/>
  <c r="E1710" i="12"/>
  <c r="K1709" i="12"/>
  <c r="F1709" i="12"/>
  <c r="E1709" i="12"/>
  <c r="K1708" i="12"/>
  <c r="F1708" i="12"/>
  <c r="E1708" i="12"/>
  <c r="K1707" i="12"/>
  <c r="F1707" i="12"/>
  <c r="E1707" i="12"/>
  <c r="K1706" i="12"/>
  <c r="F1706" i="12"/>
  <c r="E1706" i="12"/>
  <c r="K1705" i="12"/>
  <c r="F1705" i="12"/>
  <c r="E1705" i="12"/>
  <c r="K1704" i="12"/>
  <c r="F1704" i="12"/>
  <c r="E1704" i="12"/>
  <c r="K1703" i="12"/>
  <c r="F1703" i="12"/>
  <c r="E1703" i="12"/>
  <c r="K1702" i="12"/>
  <c r="F1702" i="12"/>
  <c r="E1702" i="12"/>
  <c r="K1701" i="12"/>
  <c r="F1701" i="12"/>
  <c r="E1701" i="12"/>
  <c r="K1700" i="12"/>
  <c r="F1700" i="12"/>
  <c r="E1700" i="12"/>
  <c r="K1699" i="12"/>
  <c r="F1699" i="12"/>
  <c r="E1699" i="12"/>
  <c r="K1698" i="12"/>
  <c r="F1698" i="12"/>
  <c r="E1698" i="12"/>
  <c r="K1697" i="12"/>
  <c r="F1697" i="12"/>
  <c r="E1697" i="12"/>
  <c r="K1696" i="12"/>
  <c r="F1696" i="12"/>
  <c r="E1696" i="12"/>
  <c r="K1695" i="12"/>
  <c r="F1695" i="12"/>
  <c r="E1695" i="12"/>
  <c r="K1694" i="12"/>
  <c r="F1694" i="12"/>
  <c r="E1694" i="12"/>
  <c r="K1693" i="12"/>
  <c r="F1693" i="12"/>
  <c r="E1693" i="12"/>
  <c r="K1692" i="12"/>
  <c r="F1692" i="12"/>
  <c r="E1692" i="12"/>
  <c r="K1691" i="12"/>
  <c r="F1691" i="12"/>
  <c r="E1691" i="12"/>
  <c r="K1690" i="12"/>
  <c r="F1690" i="12"/>
  <c r="E1690" i="12"/>
  <c r="K1689" i="12"/>
  <c r="F1689" i="12"/>
  <c r="E1689" i="12"/>
  <c r="K1688" i="12"/>
  <c r="F1688" i="12"/>
  <c r="E1688" i="12"/>
  <c r="K1687" i="12"/>
  <c r="F1687" i="12"/>
  <c r="E1687" i="12"/>
  <c r="K1686" i="12"/>
  <c r="F1686" i="12"/>
  <c r="E1686" i="12"/>
  <c r="K1685" i="12"/>
  <c r="F1685" i="12"/>
  <c r="E1685" i="12"/>
  <c r="K1684" i="12"/>
  <c r="F1684" i="12"/>
  <c r="E1684" i="12"/>
  <c r="K1683" i="12"/>
  <c r="F1683" i="12"/>
  <c r="E1683" i="12"/>
  <c r="K1682" i="12"/>
  <c r="F1682" i="12"/>
  <c r="E1682" i="12"/>
  <c r="K1681" i="12"/>
  <c r="F1681" i="12"/>
  <c r="E1681" i="12"/>
  <c r="K1680" i="12"/>
  <c r="F1680" i="12"/>
  <c r="E1680" i="12"/>
  <c r="K1679" i="12"/>
  <c r="F1679" i="12"/>
  <c r="E1679" i="12"/>
  <c r="K1678" i="12"/>
  <c r="F1678" i="12"/>
  <c r="E1678" i="12"/>
  <c r="K1677" i="12"/>
  <c r="F1677" i="12"/>
  <c r="E1677" i="12"/>
  <c r="K1676" i="12"/>
  <c r="F1676" i="12"/>
  <c r="E1676" i="12"/>
  <c r="K1675" i="12"/>
  <c r="F1675" i="12"/>
  <c r="E1675" i="12"/>
  <c r="K1674" i="12"/>
  <c r="F1674" i="12"/>
  <c r="E1674" i="12"/>
  <c r="K1673" i="12"/>
  <c r="F1673" i="12"/>
  <c r="E1673" i="12"/>
  <c r="K1672" i="12"/>
  <c r="F1672" i="12"/>
  <c r="E1672" i="12"/>
  <c r="K1671" i="12"/>
  <c r="F1671" i="12"/>
  <c r="E1671" i="12"/>
  <c r="K1670" i="12"/>
  <c r="F1670" i="12"/>
  <c r="E1670" i="12"/>
  <c r="K1669" i="12"/>
  <c r="F1669" i="12"/>
  <c r="E1669" i="12"/>
  <c r="K1668" i="12"/>
  <c r="F1668" i="12"/>
  <c r="E1668" i="12"/>
  <c r="K1667" i="12"/>
  <c r="F1667" i="12"/>
  <c r="E1667" i="12"/>
  <c r="K1666" i="12"/>
  <c r="F1666" i="12"/>
  <c r="E1666" i="12"/>
  <c r="K1665" i="12"/>
  <c r="F1665" i="12"/>
  <c r="E1665" i="12"/>
  <c r="K1664" i="12"/>
  <c r="F1664" i="12"/>
  <c r="E1664" i="12"/>
  <c r="K1663" i="12"/>
  <c r="F1663" i="12"/>
  <c r="E1663" i="12"/>
  <c r="K1662" i="12"/>
  <c r="F1662" i="12"/>
  <c r="E1662" i="12"/>
  <c r="K1661" i="12"/>
  <c r="F1661" i="12"/>
  <c r="E1661" i="12"/>
  <c r="K1660" i="12"/>
  <c r="F1660" i="12"/>
  <c r="E1660" i="12"/>
  <c r="K1659" i="12"/>
  <c r="F1659" i="12"/>
  <c r="E1659" i="12"/>
  <c r="K1658" i="12"/>
  <c r="F1658" i="12"/>
  <c r="E1658" i="12"/>
  <c r="K1657" i="12"/>
  <c r="F1657" i="12"/>
  <c r="E1657" i="12"/>
  <c r="K1656" i="12"/>
  <c r="F1656" i="12"/>
  <c r="E1656" i="12"/>
  <c r="K1655" i="12"/>
  <c r="F1655" i="12"/>
  <c r="E1655" i="12"/>
  <c r="K1654" i="12"/>
  <c r="F1654" i="12"/>
  <c r="E1654" i="12"/>
  <c r="K1653" i="12"/>
  <c r="F1653" i="12"/>
  <c r="E1653" i="12"/>
  <c r="K1652" i="12"/>
  <c r="F1652" i="12"/>
  <c r="E1652" i="12"/>
  <c r="K1651" i="12"/>
  <c r="F1651" i="12"/>
  <c r="E1651" i="12"/>
  <c r="K1650" i="12"/>
  <c r="F1650" i="12"/>
  <c r="E1650" i="12"/>
  <c r="K1649" i="12"/>
  <c r="F1649" i="12"/>
  <c r="E1649" i="12"/>
  <c r="K1648" i="12"/>
  <c r="F1648" i="12"/>
  <c r="E1648" i="12"/>
  <c r="K1647" i="12"/>
  <c r="F1647" i="12"/>
  <c r="E1647" i="12"/>
  <c r="K1646" i="12"/>
  <c r="F1646" i="12"/>
  <c r="E1646" i="12"/>
  <c r="K1645" i="12"/>
  <c r="F1645" i="12"/>
  <c r="E1645" i="12"/>
  <c r="K1644" i="12"/>
  <c r="F1644" i="12"/>
  <c r="E1644" i="12"/>
  <c r="K1643" i="12"/>
  <c r="F1643" i="12"/>
  <c r="E1643" i="12"/>
  <c r="K1642" i="12"/>
  <c r="F1642" i="12"/>
  <c r="E1642" i="12"/>
  <c r="K1641" i="12"/>
  <c r="F1641" i="12"/>
  <c r="E1641" i="12"/>
  <c r="K1640" i="12"/>
  <c r="F1640" i="12"/>
  <c r="E1640" i="12"/>
  <c r="K1639" i="12"/>
  <c r="F1639" i="12"/>
  <c r="E1639" i="12"/>
  <c r="K1638" i="12"/>
  <c r="F1638" i="12"/>
  <c r="E1638" i="12"/>
  <c r="K1637" i="12"/>
  <c r="F1637" i="12"/>
  <c r="E1637" i="12"/>
  <c r="K1636" i="12"/>
  <c r="F1636" i="12"/>
  <c r="E1636" i="12"/>
  <c r="K1635" i="12"/>
  <c r="F1635" i="12"/>
  <c r="E1635" i="12"/>
  <c r="K1634" i="12"/>
  <c r="F1634" i="12"/>
  <c r="E1634" i="12"/>
  <c r="K1633" i="12"/>
  <c r="F1633" i="12"/>
  <c r="E1633" i="12"/>
  <c r="K1632" i="12"/>
  <c r="F1632" i="12"/>
  <c r="E1632" i="12"/>
  <c r="K1631" i="12"/>
  <c r="F1631" i="12"/>
  <c r="E1631" i="12"/>
  <c r="K1630" i="12"/>
  <c r="F1630" i="12"/>
  <c r="E1630" i="12"/>
  <c r="K1629" i="12"/>
  <c r="F1629" i="12"/>
  <c r="E1629" i="12"/>
  <c r="K1628" i="12"/>
  <c r="F1628" i="12"/>
  <c r="E1628" i="12"/>
  <c r="K1627" i="12"/>
  <c r="F1627" i="12"/>
  <c r="E1627" i="12"/>
  <c r="K1626" i="12"/>
  <c r="F1626" i="12"/>
  <c r="E1626" i="12"/>
  <c r="K1625" i="12"/>
  <c r="F1625" i="12"/>
  <c r="E1625" i="12"/>
  <c r="K1624" i="12"/>
  <c r="F1624" i="12"/>
  <c r="E1624" i="12"/>
  <c r="K1623" i="12"/>
  <c r="F1623" i="12"/>
  <c r="E1623" i="12"/>
  <c r="K1622" i="12"/>
  <c r="F1622" i="12"/>
  <c r="E1622" i="12"/>
  <c r="K1621" i="12"/>
  <c r="F1621" i="12"/>
  <c r="E1621" i="12"/>
  <c r="K1620" i="12"/>
  <c r="F1620" i="12"/>
  <c r="E1620" i="12"/>
  <c r="K1619" i="12"/>
  <c r="F1619" i="12"/>
  <c r="E1619" i="12"/>
  <c r="K1618" i="12"/>
  <c r="F1618" i="12"/>
  <c r="E1618" i="12"/>
  <c r="K1617" i="12"/>
  <c r="F1617" i="12"/>
  <c r="E1617" i="12"/>
  <c r="K1616" i="12"/>
  <c r="F1616" i="12"/>
  <c r="E1616" i="12"/>
  <c r="K1615" i="12"/>
  <c r="F1615" i="12"/>
  <c r="E1615" i="12"/>
  <c r="K1614" i="12"/>
  <c r="F1614" i="12"/>
  <c r="E1614" i="12"/>
  <c r="K1613" i="12"/>
  <c r="F1613" i="12"/>
  <c r="E1613" i="12"/>
  <c r="K1612" i="12"/>
  <c r="F1612" i="12"/>
  <c r="E1612" i="12"/>
  <c r="K1611" i="12"/>
  <c r="F1611" i="12"/>
  <c r="E1611" i="12"/>
  <c r="K1610" i="12"/>
  <c r="F1610" i="12"/>
  <c r="E1610" i="12"/>
  <c r="K1609" i="12"/>
  <c r="F1609" i="12"/>
  <c r="E1609" i="12"/>
  <c r="K1608" i="12"/>
  <c r="F1608" i="12"/>
  <c r="E1608" i="12"/>
  <c r="K1607" i="12"/>
  <c r="F1607" i="12"/>
  <c r="E1607" i="12"/>
  <c r="K1606" i="12"/>
  <c r="F1606" i="12"/>
  <c r="E1606" i="12"/>
  <c r="K1605" i="12"/>
  <c r="F1605" i="12"/>
  <c r="E1605" i="12"/>
  <c r="K1604" i="12"/>
  <c r="F1604" i="12"/>
  <c r="E1604" i="12"/>
  <c r="K1603" i="12"/>
  <c r="F1603" i="12"/>
  <c r="E1603" i="12"/>
  <c r="K1602" i="12"/>
  <c r="F1602" i="12"/>
  <c r="E1602" i="12"/>
  <c r="K1601" i="12"/>
  <c r="F1601" i="12"/>
  <c r="E1601" i="12"/>
  <c r="K1600" i="12"/>
  <c r="F1600" i="12"/>
  <c r="E1600" i="12"/>
  <c r="K1599" i="12"/>
  <c r="F1599" i="12"/>
  <c r="E1599" i="12"/>
  <c r="K1598" i="12"/>
  <c r="F1598" i="12"/>
  <c r="E1598" i="12"/>
  <c r="K1597" i="12"/>
  <c r="F1597" i="12"/>
  <c r="E1597" i="12"/>
  <c r="K1596" i="12"/>
  <c r="F1596" i="12"/>
  <c r="E1596" i="12"/>
  <c r="K1595" i="12"/>
  <c r="F1595" i="12"/>
  <c r="E1595" i="12"/>
  <c r="K1594" i="12"/>
  <c r="F1594" i="12"/>
  <c r="E1594" i="12"/>
  <c r="K1593" i="12"/>
  <c r="F1593" i="12"/>
  <c r="E1593" i="12"/>
  <c r="K1592" i="12"/>
  <c r="F1592" i="12"/>
  <c r="E1592" i="12"/>
  <c r="K1591" i="12"/>
  <c r="F1591" i="12"/>
  <c r="E1591" i="12"/>
  <c r="K1590" i="12"/>
  <c r="F1590" i="12"/>
  <c r="E1590" i="12"/>
  <c r="K1589" i="12"/>
  <c r="F1589" i="12"/>
  <c r="E1589" i="12"/>
  <c r="K1588" i="12"/>
  <c r="F1588" i="12"/>
  <c r="E1588" i="12"/>
  <c r="K1587" i="12"/>
  <c r="F1587" i="12"/>
  <c r="E1587" i="12"/>
  <c r="K1586" i="12"/>
  <c r="F1586" i="12"/>
  <c r="E1586" i="12"/>
  <c r="K1585" i="12"/>
  <c r="F1585" i="12"/>
  <c r="E1585" i="12"/>
  <c r="K1584" i="12"/>
  <c r="F1584" i="12"/>
  <c r="E1584" i="12"/>
  <c r="K1583" i="12"/>
  <c r="F1583" i="12"/>
  <c r="E1583" i="12"/>
  <c r="K1582" i="12"/>
  <c r="F1582" i="12"/>
  <c r="E1582" i="12"/>
  <c r="K1581" i="12"/>
  <c r="F1581" i="12"/>
  <c r="E1581" i="12"/>
  <c r="K1580" i="12"/>
  <c r="F1580" i="12"/>
  <c r="E1580" i="12"/>
  <c r="K1579" i="12"/>
  <c r="F1579" i="12"/>
  <c r="E1579" i="12"/>
  <c r="K1578" i="12"/>
  <c r="F1578" i="12"/>
  <c r="E1578" i="12"/>
  <c r="K1577" i="12"/>
  <c r="F1577" i="12"/>
  <c r="E1577" i="12"/>
  <c r="K1576" i="12"/>
  <c r="F1576" i="12"/>
  <c r="E1576" i="12"/>
  <c r="K1575" i="12"/>
  <c r="F1575" i="12"/>
  <c r="E1575" i="12"/>
  <c r="K1574" i="12"/>
  <c r="F1574" i="12"/>
  <c r="E1574" i="12"/>
  <c r="K1573" i="12"/>
  <c r="F1573" i="12"/>
  <c r="E1573" i="12"/>
  <c r="K1572" i="12"/>
  <c r="F1572" i="12"/>
  <c r="E1572" i="12"/>
  <c r="K1571" i="12"/>
  <c r="F1571" i="12"/>
  <c r="E1571" i="12"/>
  <c r="K1570" i="12"/>
  <c r="F1570" i="12"/>
  <c r="E1570" i="12"/>
  <c r="K1569" i="12"/>
  <c r="F1569" i="12"/>
  <c r="E1569" i="12"/>
  <c r="K1568" i="12"/>
  <c r="F1568" i="12"/>
  <c r="E1568" i="12"/>
  <c r="K1567" i="12"/>
  <c r="F1567" i="12"/>
  <c r="E1567" i="12"/>
  <c r="K1566" i="12"/>
  <c r="F1566" i="12"/>
  <c r="E1566" i="12"/>
  <c r="K1565" i="12"/>
  <c r="F1565" i="12"/>
  <c r="E1565" i="12"/>
  <c r="K1564" i="12"/>
  <c r="F1564" i="12"/>
  <c r="E1564" i="12"/>
  <c r="K1563" i="12"/>
  <c r="F1563" i="12"/>
  <c r="E1563" i="12"/>
  <c r="K1562" i="12"/>
  <c r="F1562" i="12"/>
  <c r="E1562" i="12"/>
  <c r="K1561" i="12"/>
  <c r="F1561" i="12"/>
  <c r="E1561" i="12"/>
  <c r="K1560" i="12"/>
  <c r="F1560" i="12"/>
  <c r="E1560" i="12"/>
  <c r="K1559" i="12"/>
  <c r="F1559" i="12"/>
  <c r="E1559" i="12"/>
  <c r="K1558" i="12"/>
  <c r="F1558" i="12"/>
  <c r="E1558" i="12"/>
  <c r="K1557" i="12"/>
  <c r="F1557" i="12"/>
  <c r="E1557" i="12"/>
  <c r="K1556" i="12"/>
  <c r="F1556" i="12"/>
  <c r="E1556" i="12"/>
  <c r="K1555" i="12"/>
  <c r="F1555" i="12"/>
  <c r="E1555" i="12"/>
  <c r="K1554" i="12"/>
  <c r="F1554" i="12"/>
  <c r="E1554" i="12"/>
  <c r="K1553" i="12"/>
  <c r="F1553" i="12"/>
  <c r="E1553" i="12"/>
  <c r="K1552" i="12"/>
  <c r="F1552" i="12"/>
  <c r="E1552" i="12"/>
  <c r="K1551" i="12"/>
  <c r="F1551" i="12"/>
  <c r="E1551" i="12"/>
  <c r="K1550" i="12"/>
  <c r="F1550" i="12"/>
  <c r="E1550" i="12"/>
  <c r="K1549" i="12"/>
  <c r="F1549" i="12"/>
  <c r="E1549" i="12"/>
  <c r="K1548" i="12"/>
  <c r="F1548" i="12"/>
  <c r="E1548" i="12"/>
  <c r="K1547" i="12"/>
  <c r="F1547" i="12"/>
  <c r="E1547" i="12"/>
  <c r="K1546" i="12"/>
  <c r="F1546" i="12"/>
  <c r="E1546" i="12"/>
  <c r="K1545" i="12"/>
  <c r="F1545" i="12"/>
  <c r="E1545" i="12"/>
  <c r="K1544" i="12"/>
  <c r="F1544" i="12"/>
  <c r="E1544" i="12"/>
  <c r="K1543" i="12"/>
  <c r="F1543" i="12"/>
  <c r="E1543" i="12"/>
  <c r="K1542" i="12"/>
  <c r="F1542" i="12"/>
  <c r="E1542" i="12"/>
  <c r="K1541" i="12"/>
  <c r="F1541" i="12"/>
  <c r="E1541" i="12"/>
  <c r="K1540" i="12"/>
  <c r="F1540" i="12"/>
  <c r="E1540" i="12"/>
  <c r="K1539" i="12"/>
  <c r="F1539" i="12"/>
  <c r="E1539" i="12"/>
  <c r="K1538" i="12"/>
  <c r="F1538" i="12"/>
  <c r="E1538" i="12"/>
  <c r="K1537" i="12"/>
  <c r="F1537" i="12"/>
  <c r="E1537" i="12"/>
  <c r="K1536" i="12"/>
  <c r="F1536" i="12"/>
  <c r="E1536" i="12"/>
  <c r="K1535" i="12"/>
  <c r="F1535" i="12"/>
  <c r="E1535" i="12"/>
  <c r="K1534" i="12"/>
  <c r="F1534" i="12"/>
  <c r="E1534" i="12"/>
  <c r="K1533" i="12"/>
  <c r="F1533" i="12"/>
  <c r="E1533" i="12"/>
  <c r="K1532" i="12"/>
  <c r="F1532" i="12"/>
  <c r="E1532" i="12"/>
  <c r="K1531" i="12"/>
  <c r="F1531" i="12"/>
  <c r="E1531" i="12"/>
  <c r="K1530" i="12"/>
  <c r="F1530" i="12"/>
  <c r="E1530" i="12"/>
  <c r="K1529" i="12"/>
  <c r="F1529" i="12"/>
  <c r="E1529" i="12"/>
  <c r="K1528" i="12"/>
  <c r="F1528" i="12"/>
  <c r="E1528" i="12"/>
  <c r="K1527" i="12"/>
  <c r="F1527" i="12"/>
  <c r="E1527" i="12"/>
  <c r="K1526" i="12"/>
  <c r="F1526" i="12"/>
  <c r="E1526" i="12"/>
  <c r="K1525" i="12"/>
  <c r="F1525" i="12"/>
  <c r="E1525" i="12"/>
  <c r="K1524" i="12"/>
  <c r="F1524" i="12"/>
  <c r="E1524" i="12"/>
  <c r="K1523" i="12"/>
  <c r="F1523" i="12"/>
  <c r="E1523" i="12"/>
  <c r="K1522" i="12"/>
  <c r="F1522" i="12"/>
  <c r="E1522" i="12"/>
  <c r="K1521" i="12"/>
  <c r="F1521" i="12"/>
  <c r="E1521" i="12"/>
  <c r="K1520" i="12"/>
  <c r="F1520" i="12"/>
  <c r="E1520" i="12"/>
  <c r="K1519" i="12"/>
  <c r="F1519" i="12"/>
  <c r="E1519" i="12"/>
  <c r="K1518" i="12"/>
  <c r="F1518" i="12"/>
  <c r="E1518" i="12"/>
  <c r="K1517" i="12"/>
  <c r="F1517" i="12"/>
  <c r="E1517" i="12"/>
  <c r="K1516" i="12"/>
  <c r="F1516" i="12"/>
  <c r="E1516" i="12"/>
  <c r="K1515" i="12"/>
  <c r="F1515" i="12"/>
  <c r="E1515" i="12"/>
  <c r="K1514" i="12"/>
  <c r="F1514" i="12"/>
  <c r="E1514" i="12"/>
  <c r="K1513" i="12"/>
  <c r="F1513" i="12"/>
  <c r="E1513" i="12"/>
  <c r="K1512" i="12"/>
  <c r="F1512" i="12"/>
  <c r="E1512" i="12"/>
  <c r="K1511" i="12"/>
  <c r="F1511" i="12"/>
  <c r="E1511" i="12"/>
  <c r="K1510" i="12"/>
  <c r="F1510" i="12"/>
  <c r="E1510" i="12"/>
  <c r="K1509" i="12"/>
  <c r="F1509" i="12"/>
  <c r="E1509" i="12"/>
  <c r="K1508" i="12"/>
  <c r="F1508" i="12"/>
  <c r="E1508" i="12"/>
  <c r="K1507" i="12"/>
  <c r="F1507" i="12"/>
  <c r="E1507" i="12"/>
  <c r="K1506" i="12"/>
  <c r="F1506" i="12"/>
  <c r="E1506" i="12"/>
  <c r="K1505" i="12"/>
  <c r="F1505" i="12"/>
  <c r="E1505" i="12"/>
  <c r="K1504" i="12"/>
  <c r="F1504" i="12"/>
  <c r="E1504" i="12"/>
  <c r="K1503" i="12"/>
  <c r="F1503" i="12"/>
  <c r="E1503" i="12"/>
  <c r="K1502" i="12"/>
  <c r="F1502" i="12"/>
  <c r="E1502" i="12"/>
  <c r="K1501" i="12"/>
  <c r="F1501" i="12"/>
  <c r="E1501" i="12"/>
  <c r="K1500" i="12"/>
  <c r="F1500" i="12"/>
  <c r="E1500" i="12"/>
  <c r="K1499" i="12"/>
  <c r="F1499" i="12"/>
  <c r="E1499" i="12"/>
  <c r="K1498" i="12"/>
  <c r="F1498" i="12"/>
  <c r="E1498" i="12"/>
  <c r="K1497" i="12"/>
  <c r="F1497" i="12"/>
  <c r="E1497" i="12"/>
  <c r="K1496" i="12"/>
  <c r="F1496" i="12"/>
  <c r="E1496" i="12"/>
  <c r="K1495" i="12"/>
  <c r="F1495" i="12"/>
  <c r="E1495" i="12"/>
  <c r="K1494" i="12"/>
  <c r="F1494" i="12"/>
  <c r="E1494" i="12"/>
  <c r="K1493" i="12"/>
  <c r="F1493" i="12"/>
  <c r="E1493" i="12"/>
  <c r="K1492" i="12"/>
  <c r="F1492" i="12"/>
  <c r="E1492" i="12"/>
  <c r="K1491" i="12"/>
  <c r="F1491" i="12"/>
  <c r="E1491" i="12"/>
  <c r="K1490" i="12"/>
  <c r="F1490" i="12"/>
  <c r="E1490" i="12"/>
  <c r="K1489" i="12"/>
  <c r="F1489" i="12"/>
  <c r="E1489" i="12"/>
  <c r="K1488" i="12"/>
  <c r="F1488" i="12"/>
  <c r="E1488" i="12"/>
  <c r="K1487" i="12"/>
  <c r="F1487" i="12"/>
  <c r="E1487" i="12"/>
  <c r="K1486" i="12"/>
  <c r="F1486" i="12"/>
  <c r="E1486" i="12"/>
  <c r="K1485" i="12"/>
  <c r="F1485" i="12"/>
  <c r="E1485" i="12"/>
  <c r="K1484" i="12"/>
  <c r="F1484" i="12"/>
  <c r="E1484" i="12"/>
  <c r="K1483" i="12"/>
  <c r="F1483" i="12"/>
  <c r="E1483" i="12"/>
  <c r="K1482" i="12"/>
  <c r="F1482" i="12"/>
  <c r="E1482" i="12"/>
  <c r="K1481" i="12"/>
  <c r="F1481" i="12"/>
  <c r="E1481" i="12"/>
  <c r="K1480" i="12"/>
  <c r="F1480" i="12"/>
  <c r="E1480" i="12"/>
  <c r="K1479" i="12"/>
  <c r="F1479" i="12"/>
  <c r="E1479" i="12"/>
  <c r="K1478" i="12"/>
  <c r="F1478" i="12"/>
  <c r="E1478" i="12"/>
  <c r="K1477" i="12"/>
  <c r="F1477" i="12"/>
  <c r="E1477" i="12"/>
  <c r="K1476" i="12"/>
  <c r="F1476" i="12"/>
  <c r="E1476" i="12"/>
  <c r="K1475" i="12"/>
  <c r="F1475" i="12"/>
  <c r="E1475" i="12"/>
  <c r="K1474" i="12"/>
  <c r="F1474" i="12"/>
  <c r="E1474" i="12"/>
  <c r="K1473" i="12"/>
  <c r="F1473" i="12"/>
  <c r="E1473" i="12"/>
  <c r="K1472" i="12"/>
  <c r="F1472" i="12"/>
  <c r="E1472" i="12"/>
  <c r="K1471" i="12"/>
  <c r="F1471" i="12"/>
  <c r="E1471" i="12"/>
  <c r="K1470" i="12"/>
  <c r="F1470" i="12"/>
  <c r="E1470" i="12"/>
  <c r="K1469" i="12"/>
  <c r="F1469" i="12"/>
  <c r="E1469" i="12"/>
  <c r="K1468" i="12"/>
  <c r="F1468" i="12"/>
  <c r="E1468" i="12"/>
  <c r="K1467" i="12"/>
  <c r="F1467" i="12"/>
  <c r="E1467" i="12"/>
  <c r="K1466" i="12"/>
  <c r="F1466" i="12"/>
  <c r="E1466" i="12"/>
  <c r="K1465" i="12"/>
  <c r="F1465" i="12"/>
  <c r="E1465" i="12"/>
  <c r="K1464" i="12"/>
  <c r="F1464" i="12"/>
  <c r="E1464" i="12"/>
  <c r="K1463" i="12"/>
  <c r="F1463" i="12"/>
  <c r="E1463" i="12"/>
  <c r="K1462" i="12"/>
  <c r="F1462" i="12"/>
  <c r="E1462" i="12"/>
  <c r="K1461" i="12"/>
  <c r="F1461" i="12"/>
  <c r="E1461" i="12"/>
  <c r="K1460" i="12"/>
  <c r="F1460" i="12"/>
  <c r="E1460" i="12"/>
  <c r="K1459" i="12"/>
  <c r="F1459" i="12"/>
  <c r="E1459" i="12"/>
  <c r="K1458" i="12"/>
  <c r="F1458" i="12"/>
  <c r="E1458" i="12"/>
  <c r="K1457" i="12"/>
  <c r="F1457" i="12"/>
  <c r="E1457" i="12"/>
  <c r="K1456" i="12"/>
  <c r="F1456" i="12"/>
  <c r="E1456" i="12"/>
  <c r="K1455" i="12"/>
  <c r="F1455" i="12"/>
  <c r="E1455" i="12"/>
  <c r="K1454" i="12"/>
  <c r="F1454" i="12"/>
  <c r="E1454" i="12"/>
  <c r="K1453" i="12"/>
  <c r="F1453" i="12"/>
  <c r="E1453" i="12"/>
  <c r="K1452" i="12"/>
  <c r="F1452" i="12"/>
  <c r="E1452" i="12"/>
  <c r="K1451" i="12"/>
  <c r="F1451" i="12"/>
  <c r="E1451" i="12"/>
  <c r="K1450" i="12"/>
  <c r="F1450" i="12"/>
  <c r="E1450" i="12"/>
  <c r="K1449" i="12"/>
  <c r="F1449" i="12"/>
  <c r="E1449" i="12"/>
  <c r="K1448" i="12"/>
  <c r="F1448" i="12"/>
  <c r="E1448" i="12"/>
  <c r="K1447" i="12"/>
  <c r="F1447" i="12"/>
  <c r="E1447" i="12"/>
  <c r="K1446" i="12"/>
  <c r="F1446" i="12"/>
  <c r="E1446" i="12"/>
  <c r="K1445" i="12"/>
  <c r="F1445" i="12"/>
  <c r="E1445" i="12"/>
  <c r="K1444" i="12"/>
  <c r="F1444" i="12"/>
  <c r="E1444" i="12"/>
  <c r="K1443" i="12"/>
  <c r="F1443" i="12"/>
  <c r="E1443" i="12"/>
  <c r="K1442" i="12"/>
  <c r="F1442" i="12"/>
  <c r="E1442" i="12"/>
  <c r="K1441" i="12"/>
  <c r="F1441" i="12"/>
  <c r="E1441" i="12"/>
  <c r="K1440" i="12"/>
  <c r="F1440" i="12"/>
  <c r="E1440" i="12"/>
  <c r="K1439" i="12"/>
  <c r="F1439" i="12"/>
  <c r="E1439" i="12"/>
  <c r="K1438" i="12"/>
  <c r="F1438" i="12"/>
  <c r="E1438" i="12"/>
  <c r="K1437" i="12"/>
  <c r="F1437" i="12"/>
  <c r="E1437" i="12"/>
  <c r="K1436" i="12"/>
  <c r="F1436" i="12"/>
  <c r="E1436" i="12"/>
  <c r="K1435" i="12"/>
  <c r="F1435" i="12"/>
  <c r="E1435" i="12"/>
  <c r="K1434" i="12"/>
  <c r="F1434" i="12"/>
  <c r="E1434" i="12"/>
  <c r="K1433" i="12"/>
  <c r="F1433" i="12"/>
  <c r="E1433" i="12"/>
  <c r="K1432" i="12"/>
  <c r="F1432" i="12"/>
  <c r="E1432" i="12"/>
  <c r="K1431" i="12"/>
  <c r="F1431" i="12"/>
  <c r="E1431" i="12"/>
  <c r="K1430" i="12"/>
  <c r="F1430" i="12"/>
  <c r="E1430" i="12"/>
  <c r="K1429" i="12"/>
  <c r="F1429" i="12"/>
  <c r="E1429" i="12"/>
  <c r="K1428" i="12"/>
  <c r="F1428" i="12"/>
  <c r="E1428" i="12"/>
  <c r="K1427" i="12"/>
  <c r="F1427" i="12"/>
  <c r="E1427" i="12"/>
  <c r="K1426" i="12"/>
  <c r="F1426" i="12"/>
  <c r="E1426" i="12"/>
  <c r="K1425" i="12"/>
  <c r="F1425" i="12"/>
  <c r="E1425" i="12"/>
  <c r="K1424" i="12"/>
  <c r="F1424" i="12"/>
  <c r="E1424" i="12"/>
  <c r="K1423" i="12"/>
  <c r="F1423" i="12"/>
  <c r="E1423" i="12"/>
  <c r="K1422" i="12"/>
  <c r="F1422" i="12"/>
  <c r="E1422" i="12"/>
  <c r="K1421" i="12"/>
  <c r="F1421" i="12"/>
  <c r="E1421" i="12"/>
  <c r="K1420" i="12"/>
  <c r="F1420" i="12"/>
  <c r="E1420" i="12"/>
  <c r="K1419" i="12"/>
  <c r="F1419" i="12"/>
  <c r="E1419" i="12"/>
  <c r="K1418" i="12"/>
  <c r="F1418" i="12"/>
  <c r="E1418" i="12"/>
  <c r="K1417" i="12"/>
  <c r="F1417" i="12"/>
  <c r="E1417" i="12"/>
  <c r="K1416" i="12"/>
  <c r="F1416" i="12"/>
  <c r="E1416" i="12"/>
  <c r="K1415" i="12"/>
  <c r="F1415" i="12"/>
  <c r="E1415" i="12"/>
  <c r="K1414" i="12"/>
  <c r="F1414" i="12"/>
  <c r="E1414" i="12"/>
  <c r="K1413" i="12"/>
  <c r="F1413" i="12"/>
  <c r="E1413" i="12"/>
  <c r="K1412" i="12"/>
  <c r="F1412" i="12"/>
  <c r="E1412" i="12"/>
  <c r="K1411" i="12"/>
  <c r="F1411" i="12"/>
  <c r="E1411" i="12"/>
  <c r="K1410" i="12"/>
  <c r="F1410" i="12"/>
  <c r="E1410" i="12"/>
  <c r="K1409" i="12"/>
  <c r="F1409" i="12"/>
  <c r="E1409" i="12"/>
  <c r="K1408" i="12"/>
  <c r="F1408" i="12"/>
  <c r="E1408" i="12"/>
  <c r="K1407" i="12"/>
  <c r="F1407" i="12"/>
  <c r="E1407" i="12"/>
  <c r="K1406" i="12"/>
  <c r="F1406" i="12"/>
  <c r="E1406" i="12"/>
  <c r="K1405" i="12"/>
  <c r="F1405" i="12"/>
  <c r="E1405" i="12"/>
  <c r="K1404" i="12"/>
  <c r="F1404" i="12"/>
  <c r="E1404" i="12"/>
  <c r="K1403" i="12"/>
  <c r="F1403" i="12"/>
  <c r="E1403" i="12"/>
  <c r="K1402" i="12"/>
  <c r="F1402" i="12"/>
  <c r="E1402" i="12"/>
  <c r="K1401" i="12"/>
  <c r="F1401" i="12"/>
  <c r="E1401" i="12"/>
  <c r="K1400" i="12"/>
  <c r="F1400" i="12"/>
  <c r="E1400" i="12"/>
  <c r="K1399" i="12"/>
  <c r="F1399" i="12"/>
  <c r="E1399" i="12"/>
  <c r="K1398" i="12"/>
  <c r="F1398" i="12"/>
  <c r="E1398" i="12"/>
  <c r="K1397" i="12"/>
  <c r="F1397" i="12"/>
  <c r="E1397" i="12"/>
  <c r="K1396" i="12"/>
  <c r="F1396" i="12"/>
  <c r="E1396" i="12"/>
  <c r="K1395" i="12"/>
  <c r="F1395" i="12"/>
  <c r="E1395" i="12"/>
  <c r="K1394" i="12"/>
  <c r="F1394" i="12"/>
  <c r="E1394" i="12"/>
  <c r="K1393" i="12"/>
  <c r="F1393" i="12"/>
  <c r="E1393" i="12"/>
  <c r="K1392" i="12"/>
  <c r="F1392" i="12"/>
  <c r="E1392" i="12"/>
  <c r="K1391" i="12"/>
  <c r="F1391" i="12"/>
  <c r="E1391" i="12"/>
  <c r="K1390" i="12"/>
  <c r="F1390" i="12"/>
  <c r="E1390" i="12"/>
  <c r="K1389" i="12"/>
  <c r="F1389" i="12"/>
  <c r="E1389" i="12"/>
  <c r="K1388" i="12"/>
  <c r="F1388" i="12"/>
  <c r="E1388" i="12"/>
  <c r="K1387" i="12"/>
  <c r="F1387" i="12"/>
  <c r="E1387" i="12"/>
  <c r="K1386" i="12"/>
  <c r="F1386" i="12"/>
  <c r="E1386" i="12"/>
  <c r="K1385" i="12"/>
  <c r="F1385" i="12"/>
  <c r="E1385" i="12"/>
  <c r="K1384" i="12"/>
  <c r="F1384" i="12"/>
  <c r="E1384" i="12"/>
  <c r="K1383" i="12"/>
  <c r="F1383" i="12"/>
  <c r="E1383" i="12"/>
  <c r="K1382" i="12"/>
  <c r="F1382" i="12"/>
  <c r="E1382" i="12"/>
  <c r="K1381" i="12"/>
  <c r="F1381" i="12"/>
  <c r="E1381" i="12"/>
  <c r="K1380" i="12"/>
  <c r="F1380" i="12"/>
  <c r="E1380" i="12"/>
  <c r="K1379" i="12"/>
  <c r="F1379" i="12"/>
  <c r="E1379" i="12"/>
  <c r="K1378" i="12"/>
  <c r="F1378" i="12"/>
  <c r="E1378" i="12"/>
  <c r="K1377" i="12"/>
  <c r="F1377" i="12"/>
  <c r="E1377" i="12"/>
  <c r="K1376" i="12"/>
  <c r="F1376" i="12"/>
  <c r="E1376" i="12"/>
  <c r="K1375" i="12"/>
  <c r="F1375" i="12"/>
  <c r="E1375" i="12"/>
  <c r="K1374" i="12"/>
  <c r="F1374" i="12"/>
  <c r="E1374" i="12"/>
  <c r="K1373" i="12"/>
  <c r="F1373" i="12"/>
  <c r="E1373" i="12"/>
  <c r="K1372" i="12"/>
  <c r="F1372" i="12"/>
  <c r="E1372" i="12"/>
  <c r="K1371" i="12"/>
  <c r="F1371" i="12"/>
  <c r="E1371" i="12"/>
  <c r="K1370" i="12"/>
  <c r="F1370" i="12"/>
  <c r="E1370" i="12"/>
  <c r="K1369" i="12"/>
  <c r="F1369" i="12"/>
  <c r="E1369" i="12"/>
  <c r="K1368" i="12"/>
  <c r="F1368" i="12"/>
  <c r="E1368" i="12"/>
  <c r="K1367" i="12"/>
  <c r="F1367" i="12"/>
  <c r="E1367" i="12"/>
  <c r="K1366" i="12"/>
  <c r="F1366" i="12"/>
  <c r="E1366" i="12"/>
  <c r="K1365" i="12"/>
  <c r="F1365" i="12"/>
  <c r="E1365" i="12"/>
  <c r="K1364" i="12"/>
  <c r="F1364" i="12"/>
  <c r="E1364" i="12"/>
  <c r="K1363" i="12"/>
  <c r="F1363" i="12"/>
  <c r="E1363" i="12"/>
  <c r="K1362" i="12"/>
  <c r="F1362" i="12"/>
  <c r="E1362" i="12"/>
  <c r="K1361" i="12"/>
  <c r="F1361" i="12"/>
  <c r="E1361" i="12"/>
  <c r="K1360" i="12"/>
  <c r="F1360" i="12"/>
  <c r="E1360" i="12"/>
  <c r="K1359" i="12"/>
  <c r="F1359" i="12"/>
  <c r="E1359" i="12"/>
  <c r="K1358" i="12"/>
  <c r="F1358" i="12"/>
  <c r="E1358" i="12"/>
  <c r="K1357" i="12"/>
  <c r="F1357" i="12"/>
  <c r="E1357" i="12"/>
  <c r="K1356" i="12"/>
  <c r="F1356" i="12"/>
  <c r="E1356" i="12"/>
  <c r="K1355" i="12"/>
  <c r="F1355" i="12"/>
  <c r="E1355" i="12"/>
  <c r="K1354" i="12"/>
  <c r="F1354" i="12"/>
  <c r="E1354" i="12"/>
  <c r="K1353" i="12"/>
  <c r="F1353" i="12"/>
  <c r="E1353" i="12"/>
  <c r="K1352" i="12"/>
  <c r="F1352" i="12"/>
  <c r="E1352" i="12"/>
  <c r="K1351" i="12"/>
  <c r="F1351" i="12"/>
  <c r="E1351" i="12"/>
  <c r="K1350" i="12"/>
  <c r="F1350" i="12"/>
  <c r="E1350" i="12"/>
  <c r="K1349" i="12"/>
  <c r="F1349" i="12"/>
  <c r="E1349" i="12"/>
  <c r="K1348" i="12"/>
  <c r="F1348" i="12"/>
  <c r="E1348" i="12"/>
  <c r="K1347" i="12"/>
  <c r="F1347" i="12"/>
  <c r="E1347" i="12"/>
  <c r="K1346" i="12"/>
  <c r="F1346" i="12"/>
  <c r="E1346" i="12"/>
  <c r="K1345" i="12"/>
  <c r="F1345" i="12"/>
  <c r="E1345" i="12"/>
  <c r="K1344" i="12"/>
  <c r="F1344" i="12"/>
  <c r="E1344" i="12"/>
  <c r="K1343" i="12"/>
  <c r="F1343" i="12"/>
  <c r="E1343" i="12"/>
  <c r="K1342" i="12"/>
  <c r="F1342" i="12"/>
  <c r="E1342" i="12"/>
  <c r="K1341" i="12"/>
  <c r="F1341" i="12"/>
  <c r="E1341" i="12"/>
  <c r="K1340" i="12"/>
  <c r="F1340" i="12"/>
  <c r="E1340" i="12"/>
  <c r="K1339" i="12"/>
  <c r="F1339" i="12"/>
  <c r="E1339" i="12"/>
  <c r="K1338" i="12"/>
  <c r="F1338" i="12"/>
  <c r="E1338" i="12"/>
  <c r="K1337" i="12"/>
  <c r="F1337" i="12"/>
  <c r="E1337" i="12"/>
  <c r="K1336" i="12"/>
  <c r="F1336" i="12"/>
  <c r="E1336" i="12"/>
  <c r="K1335" i="12"/>
  <c r="F1335" i="12"/>
  <c r="E1335" i="12"/>
  <c r="K1334" i="12"/>
  <c r="F1334" i="12"/>
  <c r="E1334" i="12"/>
  <c r="K1333" i="12"/>
  <c r="F1333" i="12"/>
  <c r="E1333" i="12"/>
  <c r="K1332" i="12"/>
  <c r="F1332" i="12"/>
  <c r="E1332" i="12"/>
  <c r="K1331" i="12"/>
  <c r="F1331" i="12"/>
  <c r="E1331" i="12"/>
  <c r="K1330" i="12"/>
  <c r="F1330" i="12"/>
  <c r="E1330" i="12"/>
  <c r="K1329" i="12"/>
  <c r="F1329" i="12"/>
  <c r="E1329" i="12"/>
  <c r="K1328" i="12"/>
  <c r="F1328" i="12"/>
  <c r="E1328" i="12"/>
  <c r="K1327" i="12"/>
  <c r="F1327" i="12"/>
  <c r="E1327" i="12"/>
  <c r="K1326" i="12"/>
  <c r="F1326" i="12"/>
  <c r="E1326" i="12"/>
  <c r="K1325" i="12"/>
  <c r="F1325" i="12"/>
  <c r="E1325" i="12"/>
  <c r="K1324" i="12"/>
  <c r="F1324" i="12"/>
  <c r="E1324" i="12"/>
  <c r="K1323" i="12"/>
  <c r="F1323" i="12"/>
  <c r="E1323" i="12"/>
  <c r="K1322" i="12"/>
  <c r="F1322" i="12"/>
  <c r="E1322" i="12"/>
  <c r="K1321" i="12"/>
  <c r="F1321" i="12"/>
  <c r="E1321" i="12"/>
  <c r="K1320" i="12"/>
  <c r="F1320" i="12"/>
  <c r="E1320" i="12"/>
  <c r="K1319" i="12"/>
  <c r="F1319" i="12"/>
  <c r="E1319" i="12"/>
  <c r="K1318" i="12"/>
  <c r="F1318" i="12"/>
  <c r="E1318" i="12"/>
  <c r="K1317" i="12"/>
  <c r="F1317" i="12"/>
  <c r="E1317" i="12"/>
  <c r="K1316" i="12"/>
  <c r="F1316" i="12"/>
  <c r="E1316" i="12"/>
  <c r="K1315" i="12"/>
  <c r="F1315" i="12"/>
  <c r="E1315" i="12"/>
  <c r="K1314" i="12"/>
  <c r="F1314" i="12"/>
  <c r="E1314" i="12"/>
  <c r="K1313" i="12"/>
  <c r="F1313" i="12"/>
  <c r="E1313" i="12"/>
  <c r="K1312" i="12"/>
  <c r="F1312" i="12"/>
  <c r="E1312" i="12"/>
  <c r="K1311" i="12"/>
  <c r="F1311" i="12"/>
  <c r="E1311" i="12"/>
  <c r="K1310" i="12"/>
  <c r="F1310" i="12"/>
  <c r="E1310" i="12"/>
  <c r="K1309" i="12"/>
  <c r="F1309" i="12"/>
  <c r="E1309" i="12"/>
  <c r="K1308" i="12"/>
  <c r="F1308" i="12"/>
  <c r="E1308" i="12"/>
  <c r="K1307" i="12"/>
  <c r="F1307" i="12"/>
  <c r="E1307" i="12"/>
  <c r="K1306" i="12"/>
  <c r="F1306" i="12"/>
  <c r="E1306" i="12"/>
  <c r="K1305" i="12"/>
  <c r="F1305" i="12"/>
  <c r="E1305" i="12"/>
  <c r="K1304" i="12"/>
  <c r="F1304" i="12"/>
  <c r="E1304" i="12"/>
  <c r="K1303" i="12"/>
  <c r="F1303" i="12"/>
  <c r="E1303" i="12"/>
  <c r="K1302" i="12"/>
  <c r="F1302" i="12"/>
  <c r="E1302" i="12"/>
  <c r="K1301" i="12"/>
  <c r="F1301" i="12"/>
  <c r="E1301" i="12"/>
  <c r="K1300" i="12"/>
  <c r="F1300" i="12"/>
  <c r="E1300" i="12"/>
  <c r="K1299" i="12"/>
  <c r="F1299" i="12"/>
  <c r="E1299" i="12"/>
  <c r="K1298" i="12"/>
  <c r="F1298" i="12"/>
  <c r="E1298" i="12"/>
  <c r="K1297" i="12"/>
  <c r="F1297" i="12"/>
  <c r="E1297" i="12"/>
  <c r="K1296" i="12"/>
  <c r="F1296" i="12"/>
  <c r="E1296" i="12"/>
  <c r="K1295" i="12"/>
  <c r="F1295" i="12"/>
  <c r="E1295" i="12"/>
  <c r="K1294" i="12"/>
  <c r="F1294" i="12"/>
  <c r="E1294" i="12"/>
  <c r="K1293" i="12"/>
  <c r="F1293" i="12"/>
  <c r="E1293" i="12"/>
  <c r="K1292" i="12"/>
  <c r="F1292" i="12"/>
  <c r="E1292" i="12"/>
  <c r="K1291" i="12"/>
  <c r="F1291" i="12"/>
  <c r="E1291" i="12"/>
  <c r="K1290" i="12"/>
  <c r="F1290" i="12"/>
  <c r="E1290" i="12"/>
  <c r="K1289" i="12"/>
  <c r="F1289" i="12"/>
  <c r="E1289" i="12"/>
  <c r="K1288" i="12"/>
  <c r="F1288" i="12"/>
  <c r="E1288" i="12"/>
  <c r="K1287" i="12"/>
  <c r="F1287" i="12"/>
  <c r="E1287" i="12"/>
  <c r="K1286" i="12"/>
  <c r="F1286" i="12"/>
  <c r="E1286" i="12"/>
  <c r="K1285" i="12"/>
  <c r="F1285" i="12"/>
  <c r="E1285" i="12"/>
  <c r="K1284" i="12"/>
  <c r="F1284" i="12"/>
  <c r="E1284" i="12"/>
  <c r="K1283" i="12"/>
  <c r="F1283" i="12"/>
  <c r="E1283" i="12"/>
  <c r="K1282" i="12"/>
  <c r="F1282" i="12"/>
  <c r="E1282" i="12"/>
  <c r="K1281" i="12"/>
  <c r="F1281" i="12"/>
  <c r="E1281" i="12"/>
  <c r="K1280" i="12"/>
  <c r="F1280" i="12"/>
  <c r="E1280" i="12"/>
  <c r="K1279" i="12"/>
  <c r="F1279" i="12"/>
  <c r="E1279" i="12"/>
  <c r="K1278" i="12"/>
  <c r="F1278" i="12"/>
  <c r="E1278" i="12"/>
  <c r="K1277" i="12"/>
  <c r="F1277" i="12"/>
  <c r="E1277" i="12"/>
  <c r="K1276" i="12"/>
  <c r="F1276" i="12"/>
  <c r="E1276" i="12"/>
  <c r="K1275" i="12"/>
  <c r="F1275" i="12"/>
  <c r="E1275" i="12"/>
  <c r="K1274" i="12"/>
  <c r="F1274" i="12"/>
  <c r="E1274" i="12"/>
  <c r="K1273" i="12"/>
  <c r="F1273" i="12"/>
  <c r="E1273" i="12"/>
  <c r="K1272" i="12"/>
  <c r="F1272" i="12"/>
  <c r="E1272" i="12"/>
  <c r="K1271" i="12"/>
  <c r="F1271" i="12"/>
  <c r="E1271" i="12"/>
  <c r="K1270" i="12"/>
  <c r="F1270" i="12"/>
  <c r="E1270" i="12"/>
  <c r="K1269" i="12"/>
  <c r="F1269" i="12"/>
  <c r="E1269" i="12"/>
  <c r="K1268" i="12"/>
  <c r="F1268" i="12"/>
  <c r="E1268" i="12"/>
  <c r="K1267" i="12"/>
  <c r="F1267" i="12"/>
  <c r="E1267" i="12"/>
  <c r="K1266" i="12"/>
  <c r="F1266" i="12"/>
  <c r="E1266" i="12"/>
  <c r="K1265" i="12"/>
  <c r="F1265" i="12"/>
  <c r="E1265" i="12"/>
  <c r="K1264" i="12"/>
  <c r="F1264" i="12"/>
  <c r="E1264" i="12"/>
  <c r="K1263" i="12"/>
  <c r="F1263" i="12"/>
  <c r="E1263" i="12"/>
  <c r="K1262" i="12"/>
  <c r="F1262" i="12"/>
  <c r="E1262" i="12"/>
  <c r="K1261" i="12"/>
  <c r="F1261" i="12"/>
  <c r="E1261" i="12"/>
  <c r="K1260" i="12"/>
  <c r="F1260" i="12"/>
  <c r="E1260" i="12"/>
  <c r="K1259" i="12"/>
  <c r="F1259" i="12"/>
  <c r="E1259" i="12"/>
  <c r="K1258" i="12"/>
  <c r="F1258" i="12"/>
  <c r="E1258" i="12"/>
  <c r="K1257" i="12"/>
  <c r="F1257" i="12"/>
  <c r="E1257" i="12"/>
  <c r="K1256" i="12"/>
  <c r="F1256" i="12"/>
  <c r="E1256" i="12"/>
  <c r="K1255" i="12"/>
  <c r="F1255" i="12"/>
  <c r="E1255" i="12"/>
  <c r="K1254" i="12"/>
  <c r="F1254" i="12"/>
  <c r="E1254" i="12"/>
  <c r="K1253" i="12"/>
  <c r="F1253" i="12"/>
  <c r="E1253" i="12"/>
  <c r="K1252" i="12"/>
  <c r="F1252" i="12"/>
  <c r="E1252" i="12"/>
  <c r="K1251" i="12"/>
  <c r="F1251" i="12"/>
  <c r="E1251" i="12"/>
  <c r="K1250" i="12"/>
  <c r="F1250" i="12"/>
  <c r="E1250" i="12"/>
  <c r="K1249" i="12"/>
  <c r="F1249" i="12"/>
  <c r="E1249" i="12"/>
  <c r="K1248" i="12"/>
  <c r="F1248" i="12"/>
  <c r="E1248" i="12"/>
  <c r="K1247" i="12"/>
  <c r="F1247" i="12"/>
  <c r="E1247" i="12"/>
  <c r="K1246" i="12"/>
  <c r="F1246" i="12"/>
  <c r="E1246" i="12"/>
  <c r="K1245" i="12"/>
  <c r="F1245" i="12"/>
  <c r="E1245" i="12"/>
  <c r="K1244" i="12"/>
  <c r="F1244" i="12"/>
  <c r="E1244" i="12"/>
  <c r="K1243" i="12"/>
  <c r="F1243" i="12"/>
  <c r="E1243" i="12"/>
  <c r="K1242" i="12"/>
  <c r="F1242" i="12"/>
  <c r="E1242" i="12"/>
  <c r="K1241" i="12"/>
  <c r="F1241" i="12"/>
  <c r="E1241" i="12"/>
  <c r="K1240" i="12"/>
  <c r="F1240" i="12"/>
  <c r="E1240" i="12"/>
  <c r="K1239" i="12"/>
  <c r="F1239" i="12"/>
  <c r="E1239" i="12"/>
  <c r="K1238" i="12"/>
  <c r="F1238" i="12"/>
  <c r="E1238" i="12"/>
  <c r="K1237" i="12"/>
  <c r="F1237" i="12"/>
  <c r="E1237" i="12"/>
  <c r="K1236" i="12"/>
  <c r="F1236" i="12"/>
  <c r="E1236" i="12"/>
  <c r="K1235" i="12"/>
  <c r="F1235" i="12"/>
  <c r="E1235" i="12"/>
  <c r="K1234" i="12"/>
  <c r="F1234" i="12"/>
  <c r="E1234" i="12"/>
  <c r="K1233" i="12"/>
  <c r="F1233" i="12"/>
  <c r="E1233" i="12"/>
  <c r="K1232" i="12"/>
  <c r="F1232" i="12"/>
  <c r="E1232" i="12"/>
  <c r="K1231" i="12"/>
  <c r="F1231" i="12"/>
  <c r="E1231" i="12"/>
  <c r="K1230" i="12"/>
  <c r="F1230" i="12"/>
  <c r="E1230" i="12"/>
  <c r="K1229" i="12"/>
  <c r="F1229" i="12"/>
  <c r="E1229" i="12"/>
  <c r="K1228" i="12"/>
  <c r="F1228" i="12"/>
  <c r="E1228" i="12"/>
  <c r="K1227" i="12"/>
  <c r="F1227" i="12"/>
  <c r="E1227" i="12"/>
  <c r="K1226" i="12"/>
  <c r="F1226" i="12"/>
  <c r="E1226" i="12"/>
  <c r="K1225" i="12"/>
  <c r="F1225" i="12"/>
  <c r="E1225" i="12"/>
  <c r="K1224" i="12"/>
  <c r="F1224" i="12"/>
  <c r="E1224" i="12"/>
  <c r="K1223" i="12"/>
  <c r="F1223" i="12"/>
  <c r="E1223" i="12"/>
  <c r="K1222" i="12"/>
  <c r="F1222" i="12"/>
  <c r="E1222" i="12"/>
  <c r="K1221" i="12"/>
  <c r="F1221" i="12"/>
  <c r="E1221" i="12"/>
  <c r="K1220" i="12"/>
  <c r="F1220" i="12"/>
  <c r="E1220" i="12"/>
  <c r="K1219" i="12"/>
  <c r="F1219" i="12"/>
  <c r="E1219" i="12"/>
  <c r="K1218" i="12"/>
  <c r="F1218" i="12"/>
  <c r="E1218" i="12"/>
  <c r="K1217" i="12"/>
  <c r="F1217" i="12"/>
  <c r="E1217" i="12"/>
  <c r="K1216" i="12"/>
  <c r="F1216" i="12"/>
  <c r="E1216" i="12"/>
  <c r="K1215" i="12"/>
  <c r="F1215" i="12"/>
  <c r="E1215" i="12"/>
  <c r="K1214" i="12"/>
  <c r="F1214" i="12"/>
  <c r="E1214" i="12"/>
  <c r="K1213" i="12"/>
  <c r="F1213" i="12"/>
  <c r="E1213" i="12"/>
  <c r="K1212" i="12"/>
  <c r="F1212" i="12"/>
  <c r="E1212" i="12"/>
  <c r="K1211" i="12"/>
  <c r="F1211" i="12"/>
  <c r="E1211" i="12"/>
  <c r="K1210" i="12"/>
  <c r="F1210" i="12"/>
  <c r="E1210" i="12"/>
  <c r="K1209" i="12"/>
  <c r="F1209" i="12"/>
  <c r="E1209" i="12"/>
  <c r="K1208" i="12"/>
  <c r="F1208" i="12"/>
  <c r="E1208" i="12"/>
  <c r="K1207" i="12"/>
  <c r="F1207" i="12"/>
  <c r="E1207" i="12"/>
  <c r="K1206" i="12"/>
  <c r="F1206" i="12"/>
  <c r="E1206" i="12"/>
  <c r="K1205" i="12"/>
  <c r="F1205" i="12"/>
  <c r="E1205" i="12"/>
  <c r="K1204" i="12"/>
  <c r="F1204" i="12"/>
  <c r="E1204" i="12"/>
  <c r="K1203" i="12"/>
  <c r="F1203" i="12"/>
  <c r="E1203" i="12"/>
  <c r="K1202" i="12"/>
  <c r="F1202" i="12"/>
  <c r="E1202" i="12"/>
  <c r="K1201" i="12"/>
  <c r="F1201" i="12"/>
  <c r="E1201" i="12"/>
  <c r="K1200" i="12"/>
  <c r="F1200" i="12"/>
  <c r="E1200" i="12"/>
  <c r="K1199" i="12"/>
  <c r="F1199" i="12"/>
  <c r="E1199" i="12"/>
  <c r="K1198" i="12"/>
  <c r="F1198" i="12"/>
  <c r="E1198" i="12"/>
  <c r="K1197" i="12"/>
  <c r="F1197" i="12"/>
  <c r="E1197" i="12"/>
  <c r="K1196" i="12"/>
  <c r="F1196" i="12"/>
  <c r="E1196" i="12"/>
  <c r="K1195" i="12"/>
  <c r="F1195" i="12"/>
  <c r="E1195" i="12"/>
  <c r="K1194" i="12"/>
  <c r="F1194" i="12"/>
  <c r="E1194" i="12"/>
  <c r="K1193" i="12"/>
  <c r="F1193" i="12"/>
  <c r="E1193" i="12"/>
  <c r="K1192" i="12"/>
  <c r="F1192" i="12"/>
  <c r="E1192" i="12"/>
  <c r="K1191" i="12"/>
  <c r="F1191" i="12"/>
  <c r="E1191" i="12"/>
  <c r="K1190" i="12"/>
  <c r="F1190" i="12"/>
  <c r="E1190" i="12"/>
  <c r="K1189" i="12"/>
  <c r="F1189" i="12"/>
  <c r="E1189" i="12"/>
  <c r="K1188" i="12"/>
  <c r="F1188" i="12"/>
  <c r="E1188" i="12"/>
  <c r="K1187" i="12"/>
  <c r="F1187" i="12"/>
  <c r="E1187" i="12"/>
  <c r="K1186" i="12"/>
  <c r="F1186" i="12"/>
  <c r="E1186" i="12"/>
  <c r="K1185" i="12"/>
  <c r="F1185" i="12"/>
  <c r="E1185" i="12"/>
  <c r="K1184" i="12"/>
  <c r="F1184" i="12"/>
  <c r="E1184" i="12"/>
  <c r="K1183" i="12"/>
  <c r="F1183" i="12"/>
  <c r="E1183" i="12"/>
  <c r="K1182" i="12"/>
  <c r="F1182" i="12"/>
  <c r="E1182" i="12"/>
  <c r="K1181" i="12"/>
  <c r="F1181" i="12"/>
  <c r="E1181" i="12"/>
  <c r="K1180" i="12"/>
  <c r="F1180" i="12"/>
  <c r="E1180" i="12"/>
  <c r="K1179" i="12"/>
  <c r="F1179" i="12"/>
  <c r="E1179" i="12"/>
  <c r="K1178" i="12"/>
  <c r="F1178" i="12"/>
  <c r="E1178" i="12"/>
  <c r="K1177" i="12"/>
  <c r="F1177" i="12"/>
  <c r="E1177" i="12"/>
  <c r="K1176" i="12"/>
  <c r="F1176" i="12"/>
  <c r="E1176" i="12"/>
  <c r="K1175" i="12"/>
  <c r="F1175" i="12"/>
  <c r="E1175" i="12"/>
  <c r="K1174" i="12"/>
  <c r="F1174" i="12"/>
  <c r="E1174" i="12"/>
  <c r="K1173" i="12"/>
  <c r="F1173" i="12"/>
  <c r="E1173" i="12"/>
  <c r="K1172" i="12"/>
  <c r="F1172" i="12"/>
  <c r="E1172" i="12"/>
  <c r="K1171" i="12"/>
  <c r="F1171" i="12"/>
  <c r="E1171" i="12"/>
  <c r="K1170" i="12"/>
  <c r="F1170" i="12"/>
  <c r="E1170" i="12"/>
  <c r="K1169" i="12"/>
  <c r="F1169" i="12"/>
  <c r="E1169" i="12"/>
  <c r="K1168" i="12"/>
  <c r="F1168" i="12"/>
  <c r="E1168" i="12"/>
  <c r="K1167" i="12"/>
  <c r="F1167" i="12"/>
  <c r="E1167" i="12"/>
  <c r="K1166" i="12"/>
  <c r="F1166" i="12"/>
  <c r="E1166" i="12"/>
  <c r="K1165" i="12"/>
  <c r="F1165" i="12"/>
  <c r="E1165" i="12"/>
  <c r="K1164" i="12"/>
  <c r="F1164" i="12"/>
  <c r="E1164" i="12"/>
  <c r="K1163" i="12"/>
  <c r="F1163" i="12"/>
  <c r="E1163" i="12"/>
  <c r="K1162" i="12"/>
  <c r="F1162" i="12"/>
  <c r="E1162" i="12"/>
  <c r="K1161" i="12"/>
  <c r="F1161" i="12"/>
  <c r="E1161" i="12"/>
  <c r="K1160" i="12"/>
  <c r="F1160" i="12"/>
  <c r="E1160" i="12"/>
  <c r="K1159" i="12"/>
  <c r="F1159" i="12"/>
  <c r="E1159" i="12"/>
  <c r="K1158" i="12"/>
  <c r="F1158" i="12"/>
  <c r="E1158" i="12"/>
  <c r="K1157" i="12"/>
  <c r="F1157" i="12"/>
  <c r="E1157" i="12"/>
  <c r="K1156" i="12"/>
  <c r="F1156" i="12"/>
  <c r="E1156" i="12"/>
  <c r="K1155" i="12"/>
  <c r="F1155" i="12"/>
  <c r="E1155" i="12"/>
  <c r="K1154" i="12"/>
  <c r="F1154" i="12"/>
  <c r="E1154" i="12"/>
  <c r="K1153" i="12"/>
  <c r="F1153" i="12"/>
  <c r="E1153" i="12"/>
  <c r="K1152" i="12"/>
  <c r="F1152" i="12"/>
  <c r="E1152" i="12"/>
  <c r="K1151" i="12"/>
  <c r="F1151" i="12"/>
  <c r="E1151" i="12"/>
  <c r="K1150" i="12"/>
  <c r="F1150" i="12"/>
  <c r="E1150" i="12"/>
  <c r="K1149" i="12"/>
  <c r="F1149" i="12"/>
  <c r="E1149" i="12"/>
  <c r="K1148" i="12"/>
  <c r="F1148" i="12"/>
  <c r="E1148" i="12"/>
  <c r="K1147" i="12"/>
  <c r="F1147" i="12"/>
  <c r="E1147" i="12"/>
  <c r="K1146" i="12"/>
  <c r="F1146" i="12"/>
  <c r="E1146" i="12"/>
  <c r="K1145" i="12"/>
  <c r="F1145" i="12"/>
  <c r="E1145" i="12"/>
  <c r="K1144" i="12"/>
  <c r="F1144" i="12"/>
  <c r="E1144" i="12"/>
  <c r="K1143" i="12"/>
  <c r="F1143" i="12"/>
  <c r="E1143" i="12"/>
  <c r="K1142" i="12"/>
  <c r="F1142" i="12"/>
  <c r="E1142" i="12"/>
  <c r="K1141" i="12"/>
  <c r="F1141" i="12"/>
  <c r="E1141" i="12"/>
  <c r="K1140" i="12"/>
  <c r="F1140" i="12"/>
  <c r="E1140" i="12"/>
  <c r="K1139" i="12"/>
  <c r="F1139" i="12"/>
  <c r="E1139" i="12"/>
  <c r="K1138" i="12"/>
  <c r="F1138" i="12"/>
  <c r="E1138" i="12"/>
  <c r="K1137" i="12"/>
  <c r="F1137" i="12"/>
  <c r="E1137" i="12"/>
  <c r="K1136" i="12"/>
  <c r="F1136" i="12"/>
  <c r="E1136" i="12"/>
  <c r="K1135" i="12"/>
  <c r="F1135" i="12"/>
  <c r="E1135" i="12"/>
  <c r="K1134" i="12"/>
  <c r="F1134" i="12"/>
  <c r="E1134" i="12"/>
  <c r="K1133" i="12"/>
  <c r="F1133" i="12"/>
  <c r="E1133" i="12"/>
  <c r="K1132" i="12"/>
  <c r="F1132" i="12"/>
  <c r="E1132" i="12"/>
  <c r="K1131" i="12"/>
  <c r="F1131" i="12"/>
  <c r="E1131" i="12"/>
  <c r="K1130" i="12"/>
  <c r="F1130" i="12"/>
  <c r="E1130" i="12"/>
  <c r="K1129" i="12"/>
  <c r="F1129" i="12"/>
  <c r="E1129" i="12"/>
  <c r="K1128" i="12"/>
  <c r="F1128" i="12"/>
  <c r="E1128" i="12"/>
  <c r="K1127" i="12"/>
  <c r="F1127" i="12"/>
  <c r="E1127" i="12"/>
  <c r="K1126" i="12"/>
  <c r="F1126" i="12"/>
  <c r="E1126" i="12"/>
  <c r="K1125" i="12"/>
  <c r="F1125" i="12"/>
  <c r="E1125" i="12"/>
  <c r="K1124" i="12"/>
  <c r="F1124" i="12"/>
  <c r="E1124" i="12"/>
  <c r="K1123" i="12"/>
  <c r="F1123" i="12"/>
  <c r="E1123" i="12"/>
  <c r="K1122" i="12"/>
  <c r="F1122" i="12"/>
  <c r="E1122" i="12"/>
  <c r="K1121" i="12"/>
  <c r="F1121" i="12"/>
  <c r="E1121" i="12"/>
  <c r="K1120" i="12"/>
  <c r="F1120" i="12"/>
  <c r="E1120" i="12"/>
  <c r="K1119" i="12"/>
  <c r="F1119" i="12"/>
  <c r="E1119" i="12"/>
  <c r="K1118" i="12"/>
  <c r="F1118" i="12"/>
  <c r="E1118" i="12"/>
  <c r="K1117" i="12"/>
  <c r="F1117" i="12"/>
  <c r="E1117" i="12"/>
  <c r="K1116" i="12"/>
  <c r="F1116" i="12"/>
  <c r="E1116" i="12"/>
  <c r="K1115" i="12"/>
  <c r="F1115" i="12"/>
  <c r="E1115" i="12"/>
  <c r="K1114" i="12"/>
  <c r="F1114" i="12"/>
  <c r="E1114" i="12"/>
  <c r="K1113" i="12"/>
  <c r="F1113" i="12"/>
  <c r="E1113" i="12"/>
  <c r="K1112" i="12"/>
  <c r="F1112" i="12"/>
  <c r="E1112" i="12"/>
  <c r="K1111" i="12"/>
  <c r="F1111" i="12"/>
  <c r="E1111" i="12"/>
  <c r="K1110" i="12"/>
  <c r="F1110" i="12"/>
  <c r="E1110" i="12"/>
  <c r="K1109" i="12"/>
  <c r="F1109" i="12"/>
  <c r="E1109" i="12"/>
  <c r="K1108" i="12"/>
  <c r="F1108" i="12"/>
  <c r="E1108" i="12"/>
  <c r="K1107" i="12"/>
  <c r="F1107" i="12"/>
  <c r="E1107" i="12"/>
  <c r="K1106" i="12"/>
  <c r="F1106" i="12"/>
  <c r="E1106" i="12"/>
  <c r="K1105" i="12"/>
  <c r="F1105" i="12"/>
  <c r="E1105" i="12"/>
  <c r="K1104" i="12"/>
  <c r="F1104" i="12"/>
  <c r="E1104" i="12"/>
  <c r="K1103" i="12"/>
  <c r="F1103" i="12"/>
  <c r="E1103" i="12"/>
  <c r="K1102" i="12"/>
  <c r="F1102" i="12"/>
  <c r="E1102" i="12"/>
  <c r="K1101" i="12"/>
  <c r="F1101" i="12"/>
  <c r="E1101" i="12"/>
  <c r="K1100" i="12"/>
  <c r="F1100" i="12"/>
  <c r="E1100" i="12"/>
  <c r="K1099" i="12"/>
  <c r="F1099" i="12"/>
  <c r="E1099" i="12"/>
  <c r="K1098" i="12"/>
  <c r="F1098" i="12"/>
  <c r="E1098" i="12"/>
  <c r="K1097" i="12"/>
  <c r="F1097" i="12"/>
  <c r="E1097" i="12"/>
  <c r="K1096" i="12"/>
  <c r="F1096" i="12"/>
  <c r="E1096" i="12"/>
  <c r="K1095" i="12"/>
  <c r="F1095" i="12"/>
  <c r="E1095" i="12"/>
  <c r="K1094" i="12"/>
  <c r="F1094" i="12"/>
  <c r="E1094" i="12"/>
  <c r="K1093" i="12"/>
  <c r="F1093" i="12"/>
  <c r="E1093" i="12"/>
  <c r="K1092" i="12"/>
  <c r="F1092" i="12"/>
  <c r="E1092" i="12"/>
  <c r="K1091" i="12"/>
  <c r="F1091" i="12"/>
  <c r="E1091" i="12"/>
  <c r="K1090" i="12"/>
  <c r="F1090" i="12"/>
  <c r="E1090" i="12"/>
  <c r="K1089" i="12"/>
  <c r="F1089" i="12"/>
  <c r="E1089" i="12"/>
  <c r="K1088" i="12"/>
  <c r="F1088" i="12"/>
  <c r="E1088" i="12"/>
  <c r="K1087" i="12"/>
  <c r="F1087" i="12"/>
  <c r="E1087" i="12"/>
  <c r="K1086" i="12"/>
  <c r="F1086" i="12"/>
  <c r="E1086" i="12"/>
  <c r="K1085" i="12"/>
  <c r="F1085" i="12"/>
  <c r="E1085" i="12"/>
  <c r="K1084" i="12"/>
  <c r="F1084" i="12"/>
  <c r="E1084" i="12"/>
  <c r="K1083" i="12"/>
  <c r="F1083" i="12"/>
  <c r="E1083" i="12"/>
  <c r="K1082" i="12"/>
  <c r="F1082" i="12"/>
  <c r="E1082" i="12"/>
  <c r="K1081" i="12"/>
  <c r="F1081" i="12"/>
  <c r="E1081" i="12"/>
  <c r="K1080" i="12"/>
  <c r="F1080" i="12"/>
  <c r="E1080" i="12"/>
  <c r="K1079" i="12"/>
  <c r="F1079" i="12"/>
  <c r="E1079" i="12"/>
  <c r="K1078" i="12"/>
  <c r="F1078" i="12"/>
  <c r="E1078" i="12"/>
  <c r="K1077" i="12"/>
  <c r="F1077" i="12"/>
  <c r="E1077" i="12"/>
  <c r="K1076" i="12"/>
  <c r="F1076" i="12"/>
  <c r="E1076" i="12"/>
  <c r="K1075" i="12"/>
  <c r="F1075" i="12"/>
  <c r="E1075" i="12"/>
  <c r="K1074" i="12"/>
  <c r="F1074" i="12"/>
  <c r="E1074" i="12"/>
  <c r="K1073" i="12"/>
  <c r="F1073" i="12"/>
  <c r="E1073" i="12"/>
  <c r="K1072" i="12"/>
  <c r="F1072" i="12"/>
  <c r="E1072" i="12"/>
  <c r="K1071" i="12"/>
  <c r="F1071" i="12"/>
  <c r="E1071" i="12"/>
  <c r="K1070" i="12"/>
  <c r="F1070" i="12"/>
  <c r="E1070" i="12"/>
  <c r="K1069" i="12"/>
  <c r="F1069" i="12"/>
  <c r="E1069" i="12"/>
  <c r="K1068" i="12"/>
  <c r="F1068" i="12"/>
  <c r="E1068" i="12"/>
  <c r="K1067" i="12"/>
  <c r="F1067" i="12"/>
  <c r="E1067" i="12"/>
  <c r="K1066" i="12"/>
  <c r="F1066" i="12"/>
  <c r="E1066" i="12"/>
  <c r="K1065" i="12"/>
  <c r="F1065" i="12"/>
  <c r="E1065" i="12"/>
  <c r="K1064" i="12"/>
  <c r="F1064" i="12"/>
  <c r="E1064" i="12"/>
  <c r="K1063" i="12"/>
  <c r="F1063" i="12"/>
  <c r="E1063" i="12"/>
  <c r="K1062" i="12"/>
  <c r="F1062" i="12"/>
  <c r="E1062" i="12"/>
  <c r="K1061" i="12"/>
  <c r="F1061" i="12"/>
  <c r="E1061" i="12"/>
  <c r="K1060" i="12"/>
  <c r="F1060" i="12"/>
  <c r="E1060" i="12"/>
  <c r="K1059" i="12"/>
  <c r="F1059" i="12"/>
  <c r="E1059" i="12"/>
  <c r="K1058" i="12"/>
  <c r="F1058" i="12"/>
  <c r="E1058" i="12"/>
  <c r="K1057" i="12"/>
  <c r="F1057" i="12"/>
  <c r="E1057" i="12"/>
  <c r="K1056" i="12"/>
  <c r="F1056" i="12"/>
  <c r="E1056" i="12"/>
  <c r="K1055" i="12"/>
  <c r="F1055" i="12"/>
  <c r="E1055" i="12"/>
  <c r="K1054" i="12"/>
  <c r="F1054" i="12"/>
  <c r="E1054" i="12"/>
  <c r="K1053" i="12"/>
  <c r="F1053" i="12"/>
  <c r="E1053" i="12"/>
  <c r="K1052" i="12"/>
  <c r="F1052" i="12"/>
  <c r="E1052" i="12"/>
  <c r="K1051" i="12"/>
  <c r="F1051" i="12"/>
  <c r="E1051" i="12"/>
  <c r="K1050" i="12"/>
  <c r="F1050" i="12"/>
  <c r="E1050" i="12"/>
  <c r="K1049" i="12"/>
  <c r="F1049" i="12"/>
  <c r="E1049" i="12"/>
  <c r="K1048" i="12"/>
  <c r="F1048" i="12"/>
  <c r="E1048" i="12"/>
  <c r="K1047" i="12"/>
  <c r="F1047" i="12"/>
  <c r="E1047" i="12"/>
  <c r="K1046" i="12"/>
  <c r="F1046" i="12"/>
  <c r="E1046" i="12"/>
  <c r="K1045" i="12"/>
  <c r="F1045" i="12"/>
  <c r="E1045" i="12"/>
  <c r="K1044" i="12"/>
  <c r="F1044" i="12"/>
  <c r="E1044" i="12"/>
  <c r="K1043" i="12"/>
  <c r="F1043" i="12"/>
  <c r="E1043" i="12"/>
  <c r="K1042" i="12"/>
  <c r="F1042" i="12"/>
  <c r="E1042" i="12"/>
  <c r="K1041" i="12"/>
  <c r="F1041" i="12"/>
  <c r="E1041" i="12"/>
  <c r="K1040" i="12"/>
  <c r="F1040" i="12"/>
  <c r="E1040" i="12"/>
  <c r="K1039" i="12"/>
  <c r="F1039" i="12"/>
  <c r="E1039" i="12"/>
  <c r="K1038" i="12"/>
  <c r="F1038" i="12"/>
  <c r="E1038" i="12"/>
  <c r="K1037" i="12"/>
  <c r="F1037" i="12"/>
  <c r="E1037" i="12"/>
  <c r="K1036" i="12"/>
  <c r="F1036" i="12"/>
  <c r="E1036" i="12"/>
  <c r="K1035" i="12"/>
  <c r="F1035" i="12"/>
  <c r="E1035" i="12"/>
  <c r="K1034" i="12"/>
  <c r="F1034" i="12"/>
  <c r="E1034" i="12"/>
  <c r="K1033" i="12"/>
  <c r="F1033" i="12"/>
  <c r="E1033" i="12"/>
  <c r="K1032" i="12"/>
  <c r="F1032" i="12"/>
  <c r="E1032" i="12"/>
  <c r="K1031" i="12"/>
  <c r="F1031" i="12"/>
  <c r="E1031" i="12"/>
  <c r="K1030" i="12"/>
  <c r="F1030" i="12"/>
  <c r="E1030" i="12"/>
  <c r="K1029" i="12"/>
  <c r="F1029" i="12"/>
  <c r="E1029" i="12"/>
  <c r="K1028" i="12"/>
  <c r="F1028" i="12"/>
  <c r="E1028" i="12"/>
  <c r="K1027" i="12"/>
  <c r="F1027" i="12"/>
  <c r="E1027" i="12"/>
  <c r="K1026" i="12"/>
  <c r="F1026" i="12"/>
  <c r="E1026" i="12"/>
  <c r="K1025" i="12"/>
  <c r="F1025" i="12"/>
  <c r="E1025" i="12"/>
  <c r="K1024" i="12"/>
  <c r="F1024" i="12"/>
  <c r="E1024" i="12"/>
  <c r="K1023" i="12"/>
  <c r="F1023" i="12"/>
  <c r="E1023" i="12"/>
  <c r="K1022" i="12"/>
  <c r="F1022" i="12"/>
  <c r="E1022" i="12"/>
  <c r="K1021" i="12"/>
  <c r="F1021" i="12"/>
  <c r="E1021" i="12"/>
  <c r="K1020" i="12"/>
  <c r="F1020" i="12"/>
  <c r="E1020" i="12"/>
  <c r="K1019" i="12"/>
  <c r="F1019" i="12"/>
  <c r="E1019" i="12"/>
  <c r="K1018" i="12"/>
  <c r="F1018" i="12"/>
  <c r="E1018" i="12"/>
  <c r="K1017" i="12"/>
  <c r="F1017" i="12"/>
  <c r="E1017" i="12"/>
  <c r="K1016" i="12"/>
  <c r="F1016" i="12"/>
  <c r="E1016" i="12"/>
  <c r="K1015" i="12"/>
  <c r="F1015" i="12"/>
  <c r="E1015" i="12"/>
  <c r="K1014" i="12"/>
  <c r="F1014" i="12"/>
  <c r="E1014" i="12"/>
  <c r="K1013" i="12"/>
  <c r="F1013" i="12"/>
  <c r="E1013" i="12"/>
  <c r="K1012" i="12"/>
  <c r="F1012" i="12"/>
  <c r="E1012" i="12"/>
  <c r="K1011" i="12"/>
  <c r="F1011" i="12"/>
  <c r="E1011" i="12"/>
  <c r="K1010" i="12"/>
  <c r="F1010" i="12"/>
  <c r="E1010" i="12"/>
  <c r="K1009" i="12"/>
  <c r="F1009" i="12"/>
  <c r="E1009" i="12"/>
  <c r="K1008" i="12"/>
  <c r="F1008" i="12"/>
  <c r="E1008" i="12"/>
  <c r="K1007" i="12"/>
  <c r="F1007" i="12"/>
  <c r="E1007" i="12"/>
  <c r="K1006" i="12"/>
  <c r="F1006" i="12"/>
  <c r="E1006" i="12"/>
  <c r="K1005" i="12"/>
  <c r="F1005" i="12"/>
  <c r="E1005" i="12"/>
  <c r="K1004" i="12"/>
  <c r="F1004" i="12"/>
  <c r="E1004" i="12"/>
  <c r="K1003" i="12"/>
  <c r="F1003" i="12"/>
  <c r="E1003" i="12"/>
  <c r="K1002" i="12"/>
  <c r="F1002" i="12"/>
  <c r="E1002" i="12"/>
  <c r="K1001" i="12"/>
  <c r="F1001" i="12"/>
  <c r="E1001" i="12"/>
  <c r="K1000" i="12"/>
  <c r="F1000" i="12"/>
  <c r="E1000" i="12"/>
  <c r="K999" i="12"/>
  <c r="F999" i="12"/>
  <c r="E999" i="12"/>
  <c r="K998" i="12"/>
  <c r="F998" i="12"/>
  <c r="E998" i="12"/>
  <c r="K997" i="12"/>
  <c r="F997" i="12"/>
  <c r="E997" i="12"/>
  <c r="K996" i="12"/>
  <c r="F996" i="12"/>
  <c r="E996" i="12"/>
  <c r="K995" i="12"/>
  <c r="F995" i="12"/>
  <c r="E995" i="12"/>
  <c r="K994" i="12"/>
  <c r="F994" i="12"/>
  <c r="E994" i="12"/>
  <c r="K993" i="12"/>
  <c r="F993" i="12"/>
  <c r="E993" i="12"/>
  <c r="K992" i="12"/>
  <c r="F992" i="12"/>
  <c r="E992" i="12"/>
  <c r="K991" i="12"/>
  <c r="F991" i="12"/>
  <c r="E991" i="12"/>
  <c r="K990" i="12"/>
  <c r="F990" i="12"/>
  <c r="E990" i="12"/>
  <c r="K989" i="12"/>
  <c r="F989" i="12"/>
  <c r="E989" i="12"/>
  <c r="K988" i="12"/>
  <c r="F988" i="12"/>
  <c r="E988" i="12"/>
  <c r="K987" i="12"/>
  <c r="F987" i="12"/>
  <c r="E987" i="12"/>
  <c r="K986" i="12"/>
  <c r="F986" i="12"/>
  <c r="E986" i="12"/>
  <c r="K985" i="12"/>
  <c r="F985" i="12"/>
  <c r="E985" i="12"/>
  <c r="K984" i="12"/>
  <c r="F984" i="12"/>
  <c r="E984" i="12"/>
  <c r="K983" i="12"/>
  <c r="F983" i="12"/>
  <c r="E983" i="12"/>
  <c r="K982" i="12"/>
  <c r="F982" i="12"/>
  <c r="E982" i="12"/>
  <c r="K981" i="12"/>
  <c r="F981" i="12"/>
  <c r="E981" i="12"/>
  <c r="K980" i="12"/>
  <c r="F980" i="12"/>
  <c r="E980" i="12"/>
  <c r="K979" i="12"/>
  <c r="F979" i="12"/>
  <c r="E979" i="12"/>
  <c r="K978" i="12"/>
  <c r="F978" i="12"/>
  <c r="E978" i="12"/>
  <c r="K977" i="12"/>
  <c r="F977" i="12"/>
  <c r="E977" i="12"/>
  <c r="K976" i="12"/>
  <c r="F976" i="12"/>
  <c r="E976" i="12"/>
  <c r="K975" i="12"/>
  <c r="F975" i="12"/>
  <c r="E975" i="12"/>
  <c r="K974" i="12"/>
  <c r="F974" i="12"/>
  <c r="E974" i="12"/>
  <c r="K973" i="12"/>
  <c r="F973" i="12"/>
  <c r="E973" i="12"/>
  <c r="K972" i="12"/>
  <c r="F972" i="12"/>
  <c r="E972" i="12"/>
  <c r="K971" i="12"/>
  <c r="F971" i="12"/>
  <c r="E971" i="12"/>
  <c r="K970" i="12"/>
  <c r="F970" i="12"/>
  <c r="E970" i="12"/>
  <c r="K969" i="12"/>
  <c r="F969" i="12"/>
  <c r="E969" i="12"/>
  <c r="K968" i="12"/>
  <c r="F968" i="12"/>
  <c r="E968" i="12"/>
  <c r="K967" i="12"/>
  <c r="F967" i="12"/>
  <c r="E967" i="12"/>
  <c r="K966" i="12"/>
  <c r="F966" i="12"/>
  <c r="E966" i="12"/>
  <c r="K965" i="12"/>
  <c r="F965" i="12"/>
  <c r="E965" i="12"/>
  <c r="K964" i="12"/>
  <c r="F964" i="12"/>
  <c r="E964" i="12"/>
  <c r="K963" i="12"/>
  <c r="F963" i="12"/>
  <c r="E963" i="12"/>
  <c r="K962" i="12"/>
  <c r="F962" i="12"/>
  <c r="E962" i="12"/>
  <c r="K961" i="12"/>
  <c r="F961" i="12"/>
  <c r="E961" i="12"/>
  <c r="K960" i="12"/>
  <c r="F960" i="12"/>
  <c r="E960" i="12"/>
  <c r="K959" i="12"/>
  <c r="F959" i="12"/>
  <c r="E959" i="12"/>
  <c r="K958" i="12"/>
  <c r="F958" i="12"/>
  <c r="E958" i="12"/>
  <c r="K957" i="12"/>
  <c r="F957" i="12"/>
  <c r="E957" i="12"/>
  <c r="K956" i="12"/>
  <c r="F956" i="12"/>
  <c r="E956" i="12"/>
  <c r="K955" i="12"/>
  <c r="F955" i="12"/>
  <c r="E955" i="12"/>
  <c r="K954" i="12"/>
  <c r="F954" i="12"/>
  <c r="E954" i="12"/>
  <c r="K953" i="12"/>
  <c r="F953" i="12"/>
  <c r="E953" i="12"/>
  <c r="K952" i="12"/>
  <c r="F952" i="12"/>
  <c r="E952" i="12"/>
  <c r="K951" i="12"/>
  <c r="F951" i="12"/>
  <c r="E951" i="12"/>
  <c r="K950" i="12"/>
  <c r="F950" i="12"/>
  <c r="E950" i="12"/>
  <c r="K949" i="12"/>
  <c r="F949" i="12"/>
  <c r="E949" i="12"/>
  <c r="K948" i="12"/>
  <c r="F948" i="12"/>
  <c r="E948" i="12"/>
  <c r="K947" i="12"/>
  <c r="F947" i="12"/>
  <c r="E947" i="12"/>
  <c r="K946" i="12"/>
  <c r="F946" i="12"/>
  <c r="E946" i="12"/>
  <c r="K945" i="12"/>
  <c r="F945" i="12"/>
  <c r="E945" i="12"/>
  <c r="K944" i="12"/>
  <c r="F944" i="12"/>
  <c r="E944" i="12"/>
  <c r="K943" i="12"/>
  <c r="F943" i="12"/>
  <c r="E943" i="12"/>
  <c r="K942" i="12"/>
  <c r="F942" i="12"/>
  <c r="E942" i="12"/>
  <c r="K941" i="12"/>
  <c r="F941" i="12"/>
  <c r="E941" i="12"/>
  <c r="K940" i="12"/>
  <c r="F940" i="12"/>
  <c r="E940" i="12"/>
  <c r="K939" i="12"/>
  <c r="F939" i="12"/>
  <c r="E939" i="12"/>
  <c r="K938" i="12"/>
  <c r="F938" i="12"/>
  <c r="E938" i="12"/>
  <c r="K937" i="12"/>
  <c r="F937" i="12"/>
  <c r="E937" i="12"/>
  <c r="K936" i="12"/>
  <c r="F936" i="12"/>
  <c r="E936" i="12"/>
  <c r="K935" i="12"/>
  <c r="F935" i="12"/>
  <c r="E935" i="12"/>
  <c r="K934" i="12"/>
  <c r="F934" i="12"/>
  <c r="E934" i="12"/>
  <c r="K933" i="12"/>
  <c r="F933" i="12"/>
  <c r="E933" i="12"/>
  <c r="K932" i="12"/>
  <c r="F932" i="12"/>
  <c r="E932" i="12"/>
  <c r="K931" i="12"/>
  <c r="F931" i="12"/>
  <c r="E931" i="12"/>
  <c r="K930" i="12"/>
  <c r="F930" i="12"/>
  <c r="E930" i="12"/>
  <c r="K929" i="12"/>
  <c r="F929" i="12"/>
  <c r="E929" i="12"/>
  <c r="K928" i="12"/>
  <c r="F928" i="12"/>
  <c r="E928" i="12"/>
  <c r="K927" i="12"/>
  <c r="F927" i="12"/>
  <c r="E927" i="12"/>
  <c r="K926" i="12"/>
  <c r="F926" i="12"/>
  <c r="E926" i="12"/>
  <c r="K925" i="12"/>
  <c r="F925" i="12"/>
  <c r="E925" i="12"/>
  <c r="K924" i="12"/>
  <c r="F924" i="12"/>
  <c r="E924" i="12"/>
  <c r="K923" i="12"/>
  <c r="F923" i="12"/>
  <c r="E923" i="12"/>
  <c r="K922" i="12"/>
  <c r="F922" i="12"/>
  <c r="E922" i="12"/>
  <c r="K921" i="12"/>
  <c r="F921" i="12"/>
  <c r="E921" i="12"/>
  <c r="K920" i="12"/>
  <c r="F920" i="12"/>
  <c r="E920" i="12"/>
  <c r="K919" i="12"/>
  <c r="F919" i="12"/>
  <c r="E919" i="12"/>
  <c r="K918" i="12"/>
  <c r="F918" i="12"/>
  <c r="E918" i="12"/>
  <c r="K917" i="12"/>
  <c r="F917" i="12"/>
  <c r="E917" i="12"/>
  <c r="K916" i="12"/>
  <c r="F916" i="12"/>
  <c r="E916" i="12"/>
  <c r="K915" i="12"/>
  <c r="F915" i="12"/>
  <c r="E915" i="12"/>
  <c r="K914" i="12"/>
  <c r="F914" i="12"/>
  <c r="E914" i="12"/>
  <c r="K913" i="12"/>
  <c r="F913" i="12"/>
  <c r="E913" i="12"/>
  <c r="K912" i="12"/>
  <c r="F912" i="12"/>
  <c r="E912" i="12"/>
  <c r="K911" i="12"/>
  <c r="F911" i="12"/>
  <c r="E911" i="12"/>
  <c r="K910" i="12"/>
  <c r="F910" i="12"/>
  <c r="E910" i="12"/>
  <c r="K909" i="12"/>
  <c r="F909" i="12"/>
  <c r="E909" i="12"/>
  <c r="K908" i="12"/>
  <c r="F908" i="12"/>
  <c r="E908" i="12"/>
  <c r="K907" i="12"/>
  <c r="F907" i="12"/>
  <c r="E907" i="12"/>
  <c r="K906" i="12"/>
  <c r="F906" i="12"/>
  <c r="E906" i="12"/>
  <c r="K905" i="12"/>
  <c r="F905" i="12"/>
  <c r="E905" i="12"/>
  <c r="K904" i="12"/>
  <c r="F904" i="12"/>
  <c r="E904" i="12"/>
  <c r="K903" i="12"/>
  <c r="F903" i="12"/>
  <c r="E903" i="12"/>
  <c r="K902" i="12"/>
  <c r="F902" i="12"/>
  <c r="E902" i="12"/>
  <c r="K901" i="12"/>
  <c r="F901" i="12"/>
  <c r="E901" i="12"/>
  <c r="K900" i="12"/>
  <c r="F900" i="12"/>
  <c r="E900" i="12"/>
  <c r="K899" i="12"/>
  <c r="F899" i="12"/>
  <c r="E899" i="12"/>
  <c r="K898" i="12"/>
  <c r="F898" i="12"/>
  <c r="E898" i="12"/>
  <c r="K897" i="12"/>
  <c r="F897" i="12"/>
  <c r="E897" i="12"/>
  <c r="K896" i="12"/>
  <c r="F896" i="12"/>
  <c r="E896" i="12"/>
  <c r="K895" i="12"/>
  <c r="F895" i="12"/>
  <c r="E895" i="12"/>
  <c r="K894" i="12"/>
  <c r="F894" i="12"/>
  <c r="E894" i="12"/>
  <c r="K893" i="12"/>
  <c r="F893" i="12"/>
  <c r="E893" i="12"/>
  <c r="K892" i="12"/>
  <c r="F892" i="12"/>
  <c r="E892" i="12"/>
  <c r="K891" i="12"/>
  <c r="F891" i="12"/>
  <c r="E891" i="12"/>
  <c r="K890" i="12"/>
  <c r="F890" i="12"/>
  <c r="E890" i="12"/>
  <c r="K889" i="12"/>
  <c r="F889" i="12"/>
  <c r="E889" i="12"/>
  <c r="K888" i="12"/>
  <c r="F888" i="12"/>
  <c r="E888" i="12"/>
  <c r="K887" i="12"/>
  <c r="F887" i="12"/>
  <c r="E887" i="12"/>
  <c r="K886" i="12"/>
  <c r="F886" i="12"/>
  <c r="E886" i="12"/>
  <c r="K885" i="12"/>
  <c r="F885" i="12"/>
  <c r="E885" i="12"/>
  <c r="K884" i="12"/>
  <c r="F884" i="12"/>
  <c r="E884" i="12"/>
  <c r="K883" i="12"/>
  <c r="F883" i="12"/>
  <c r="E883" i="12"/>
  <c r="K882" i="12"/>
  <c r="F882" i="12"/>
  <c r="E882" i="12"/>
  <c r="K881" i="12"/>
  <c r="F881" i="12"/>
  <c r="E881" i="12"/>
  <c r="K880" i="12"/>
  <c r="F880" i="12"/>
  <c r="E880" i="12"/>
  <c r="K879" i="12"/>
  <c r="F879" i="12"/>
  <c r="E879" i="12"/>
  <c r="K878" i="12"/>
  <c r="F878" i="12"/>
  <c r="E878" i="12"/>
  <c r="K877" i="12"/>
  <c r="F877" i="12"/>
  <c r="E877" i="12"/>
  <c r="K876" i="12"/>
  <c r="F876" i="12"/>
  <c r="E876" i="12"/>
  <c r="K875" i="12"/>
  <c r="F875" i="12"/>
  <c r="E875" i="12"/>
  <c r="K874" i="12"/>
  <c r="F874" i="12"/>
  <c r="E874" i="12"/>
  <c r="K873" i="12"/>
  <c r="F873" i="12"/>
  <c r="E873" i="12"/>
  <c r="K872" i="12"/>
  <c r="F872" i="12"/>
  <c r="E872" i="12"/>
  <c r="K871" i="12"/>
  <c r="F871" i="12"/>
  <c r="E871" i="12"/>
  <c r="K870" i="12"/>
  <c r="F870" i="12"/>
  <c r="E870" i="12"/>
  <c r="K869" i="12"/>
  <c r="F869" i="12"/>
  <c r="E869" i="12"/>
  <c r="K868" i="12"/>
  <c r="F868" i="12"/>
  <c r="E868" i="12"/>
  <c r="K867" i="12"/>
  <c r="F867" i="12"/>
  <c r="E867" i="12"/>
  <c r="K866" i="12"/>
  <c r="F866" i="12"/>
  <c r="E866" i="12"/>
  <c r="K865" i="12"/>
  <c r="F865" i="12"/>
  <c r="E865" i="12"/>
  <c r="K864" i="12"/>
  <c r="F864" i="12"/>
  <c r="E864" i="12"/>
  <c r="K863" i="12"/>
  <c r="F863" i="12"/>
  <c r="E863" i="12"/>
  <c r="K862" i="12"/>
  <c r="F862" i="12"/>
  <c r="E862" i="12"/>
  <c r="K861" i="12"/>
  <c r="F861" i="12"/>
  <c r="E861" i="12"/>
  <c r="K860" i="12"/>
  <c r="F860" i="12"/>
  <c r="E860" i="12"/>
  <c r="K859" i="12"/>
  <c r="F859" i="12"/>
  <c r="E859" i="12"/>
  <c r="K858" i="12"/>
  <c r="F858" i="12"/>
  <c r="E858" i="12"/>
  <c r="K857" i="12"/>
  <c r="F857" i="12"/>
  <c r="E857" i="12"/>
  <c r="K856" i="12"/>
  <c r="F856" i="12"/>
  <c r="E856" i="12"/>
  <c r="K855" i="12"/>
  <c r="F855" i="12"/>
  <c r="E855" i="12"/>
  <c r="K854" i="12"/>
  <c r="F854" i="12"/>
  <c r="E854" i="12"/>
  <c r="K853" i="12"/>
  <c r="F853" i="12"/>
  <c r="E853" i="12"/>
  <c r="K852" i="12"/>
  <c r="F852" i="12"/>
  <c r="E852" i="12"/>
  <c r="K851" i="12"/>
  <c r="F851" i="12"/>
  <c r="E851" i="12"/>
  <c r="K850" i="12"/>
  <c r="F850" i="12"/>
  <c r="E850" i="12"/>
  <c r="K849" i="12"/>
  <c r="F849" i="12"/>
  <c r="E849" i="12"/>
  <c r="K848" i="12"/>
  <c r="F848" i="12"/>
  <c r="E848" i="12"/>
  <c r="K847" i="12"/>
  <c r="F847" i="12"/>
  <c r="E847" i="12"/>
  <c r="K846" i="12"/>
  <c r="F846" i="12"/>
  <c r="E846" i="12"/>
  <c r="K845" i="12"/>
  <c r="F845" i="12"/>
  <c r="E845" i="12"/>
  <c r="K844" i="12"/>
  <c r="F844" i="12"/>
  <c r="E844" i="12"/>
  <c r="K843" i="12"/>
  <c r="F843" i="12"/>
  <c r="E843" i="12"/>
  <c r="K842" i="12"/>
  <c r="F842" i="12"/>
  <c r="E842" i="12"/>
  <c r="K841" i="12"/>
  <c r="F841" i="12"/>
  <c r="E841" i="12"/>
  <c r="K840" i="12"/>
  <c r="F840" i="12"/>
  <c r="E840" i="12"/>
  <c r="K839" i="12"/>
  <c r="F839" i="12"/>
  <c r="E839" i="12"/>
  <c r="K838" i="12"/>
  <c r="F838" i="12"/>
  <c r="E838" i="12"/>
  <c r="K837" i="12"/>
  <c r="F837" i="12"/>
  <c r="E837" i="12"/>
  <c r="K836" i="12"/>
  <c r="F836" i="12"/>
  <c r="E836" i="12"/>
  <c r="K835" i="12"/>
  <c r="F835" i="12"/>
  <c r="E835" i="12"/>
  <c r="K834" i="12"/>
  <c r="F834" i="12"/>
  <c r="E834" i="12"/>
  <c r="K833" i="12"/>
  <c r="F833" i="12"/>
  <c r="E833" i="12"/>
  <c r="K832" i="12"/>
  <c r="F832" i="12"/>
  <c r="E832" i="12"/>
  <c r="K831" i="12"/>
  <c r="F831" i="12"/>
  <c r="E831" i="12"/>
  <c r="K830" i="12"/>
  <c r="F830" i="12"/>
  <c r="E830" i="12"/>
  <c r="K829" i="12"/>
  <c r="F829" i="12"/>
  <c r="E829" i="12"/>
  <c r="K828" i="12"/>
  <c r="F828" i="12"/>
  <c r="E828" i="12"/>
  <c r="K827" i="12"/>
  <c r="F827" i="12"/>
  <c r="E827" i="12"/>
  <c r="K826" i="12"/>
  <c r="F826" i="12"/>
  <c r="E826" i="12"/>
  <c r="K825" i="12"/>
  <c r="F825" i="12"/>
  <c r="E825" i="12"/>
  <c r="K824" i="12"/>
  <c r="F824" i="12"/>
  <c r="E824" i="12"/>
  <c r="K823" i="12"/>
  <c r="F823" i="12"/>
  <c r="E823" i="12"/>
  <c r="K822" i="12"/>
  <c r="F822" i="12"/>
  <c r="E822" i="12"/>
  <c r="K821" i="12"/>
  <c r="F821" i="12"/>
  <c r="E821" i="12"/>
  <c r="K820" i="12"/>
  <c r="F820" i="12"/>
  <c r="E820" i="12"/>
  <c r="K819" i="12"/>
  <c r="F819" i="12"/>
  <c r="E819" i="12"/>
  <c r="K818" i="12"/>
  <c r="F818" i="12"/>
  <c r="E818" i="12"/>
  <c r="K817" i="12"/>
  <c r="F817" i="12"/>
  <c r="E817" i="12"/>
  <c r="K816" i="12"/>
  <c r="F816" i="12"/>
  <c r="E816" i="12"/>
  <c r="K815" i="12"/>
  <c r="F815" i="12"/>
  <c r="E815" i="12"/>
  <c r="K814" i="12"/>
  <c r="F814" i="12"/>
  <c r="E814" i="12"/>
  <c r="K813" i="12"/>
  <c r="F813" i="12"/>
  <c r="E813" i="12"/>
  <c r="K812" i="12"/>
  <c r="F812" i="12"/>
  <c r="E812" i="12"/>
  <c r="K811" i="12"/>
  <c r="F811" i="12"/>
  <c r="E811" i="12"/>
  <c r="K810" i="12"/>
  <c r="F810" i="12"/>
  <c r="E810" i="12"/>
  <c r="K809" i="12"/>
  <c r="F809" i="12"/>
  <c r="E809" i="12"/>
  <c r="K808" i="12"/>
  <c r="F808" i="12"/>
  <c r="E808" i="12"/>
  <c r="K807" i="12"/>
  <c r="F807" i="12"/>
  <c r="E807" i="12"/>
  <c r="K806" i="12"/>
  <c r="F806" i="12"/>
  <c r="E806" i="12"/>
  <c r="K805" i="12"/>
  <c r="F805" i="12"/>
  <c r="E805" i="12"/>
  <c r="K804" i="12"/>
  <c r="F804" i="12"/>
  <c r="E804" i="12"/>
  <c r="K803" i="12"/>
  <c r="F803" i="12"/>
  <c r="E803" i="12"/>
  <c r="K802" i="12"/>
  <c r="F802" i="12"/>
  <c r="E802" i="12"/>
  <c r="K801" i="12"/>
  <c r="F801" i="12"/>
  <c r="E801" i="12"/>
  <c r="K800" i="12"/>
  <c r="F800" i="12"/>
  <c r="E800" i="12"/>
  <c r="K799" i="12"/>
  <c r="F799" i="12"/>
  <c r="E799" i="12"/>
  <c r="K798" i="12"/>
  <c r="F798" i="12"/>
  <c r="E798" i="12"/>
  <c r="K797" i="12"/>
  <c r="F797" i="12"/>
  <c r="E797" i="12"/>
  <c r="K796" i="12"/>
  <c r="F796" i="12"/>
  <c r="E796" i="12"/>
  <c r="K795" i="12"/>
  <c r="F795" i="12"/>
  <c r="E795" i="12"/>
  <c r="K794" i="12"/>
  <c r="F794" i="12"/>
  <c r="E794" i="12"/>
  <c r="K793" i="12"/>
  <c r="F793" i="12"/>
  <c r="E793" i="12"/>
  <c r="K792" i="12"/>
  <c r="F792" i="12"/>
  <c r="E792" i="12"/>
  <c r="K791" i="12"/>
  <c r="F791" i="12"/>
  <c r="E791" i="12"/>
  <c r="K790" i="12"/>
  <c r="F790" i="12"/>
  <c r="E790" i="12"/>
  <c r="K789" i="12"/>
  <c r="F789" i="12"/>
  <c r="E789" i="12"/>
  <c r="K788" i="12"/>
  <c r="F788" i="12"/>
  <c r="E788" i="12"/>
  <c r="K787" i="12"/>
  <c r="F787" i="12"/>
  <c r="E787" i="12"/>
  <c r="K786" i="12"/>
  <c r="F786" i="12"/>
  <c r="E786" i="12"/>
  <c r="K785" i="12"/>
  <c r="F785" i="12"/>
  <c r="E785" i="12"/>
  <c r="K784" i="12"/>
  <c r="F784" i="12"/>
  <c r="E784" i="12"/>
  <c r="K783" i="12"/>
  <c r="F783" i="12"/>
  <c r="E783" i="12"/>
  <c r="K782" i="12"/>
  <c r="F782" i="12"/>
  <c r="E782" i="12"/>
  <c r="K781" i="12"/>
  <c r="F781" i="12"/>
  <c r="E781" i="12"/>
  <c r="K780" i="12"/>
  <c r="F780" i="12"/>
  <c r="E780" i="12"/>
  <c r="K779" i="12"/>
  <c r="F779" i="12"/>
  <c r="E779" i="12"/>
  <c r="K778" i="12"/>
  <c r="F778" i="12"/>
  <c r="E778" i="12"/>
  <c r="K777" i="12"/>
  <c r="F777" i="12"/>
  <c r="E777" i="12"/>
  <c r="K776" i="12"/>
  <c r="F776" i="12"/>
  <c r="E776" i="12"/>
  <c r="K775" i="12"/>
  <c r="F775" i="12"/>
  <c r="E775" i="12"/>
  <c r="K774" i="12"/>
  <c r="F774" i="12"/>
  <c r="E774" i="12"/>
  <c r="K773" i="12"/>
  <c r="F773" i="12"/>
  <c r="E773" i="12"/>
  <c r="K772" i="12"/>
  <c r="F772" i="12"/>
  <c r="E772" i="12"/>
  <c r="K771" i="12"/>
  <c r="F771" i="12"/>
  <c r="E771" i="12"/>
  <c r="K770" i="12"/>
  <c r="F770" i="12"/>
  <c r="E770" i="12"/>
  <c r="K769" i="12"/>
  <c r="F769" i="12"/>
  <c r="E769" i="12"/>
  <c r="K768" i="12"/>
  <c r="F768" i="12"/>
  <c r="E768" i="12"/>
  <c r="K767" i="12"/>
  <c r="F767" i="12"/>
  <c r="E767" i="12"/>
  <c r="K766" i="12"/>
  <c r="F766" i="12"/>
  <c r="E766" i="12"/>
  <c r="K765" i="12"/>
  <c r="F765" i="12"/>
  <c r="E765" i="12"/>
  <c r="K764" i="12"/>
  <c r="F764" i="12"/>
  <c r="E764" i="12"/>
  <c r="K763" i="12"/>
  <c r="F763" i="12"/>
  <c r="E763" i="12"/>
  <c r="K762" i="12"/>
  <c r="F762" i="12"/>
  <c r="E762" i="12"/>
  <c r="K761" i="12"/>
  <c r="F761" i="12"/>
  <c r="E761" i="12"/>
  <c r="K760" i="12"/>
  <c r="F760" i="12"/>
  <c r="E760" i="12"/>
  <c r="K759" i="12"/>
  <c r="F759" i="12"/>
  <c r="E759" i="12"/>
  <c r="K758" i="12"/>
  <c r="F758" i="12"/>
  <c r="E758" i="12"/>
  <c r="K757" i="12"/>
  <c r="F757" i="12"/>
  <c r="E757" i="12"/>
  <c r="K756" i="12"/>
  <c r="F756" i="12"/>
  <c r="E756" i="12"/>
  <c r="K755" i="12"/>
  <c r="F755" i="12"/>
  <c r="E755" i="12"/>
  <c r="K754" i="12"/>
  <c r="F754" i="12"/>
  <c r="E754" i="12"/>
  <c r="K753" i="12"/>
  <c r="F753" i="12"/>
  <c r="E753" i="12"/>
  <c r="K752" i="12"/>
  <c r="F752" i="12"/>
  <c r="E752" i="12"/>
  <c r="K751" i="12"/>
  <c r="F751" i="12"/>
  <c r="E751" i="12"/>
  <c r="K750" i="12"/>
  <c r="F750" i="12"/>
  <c r="E750" i="12"/>
  <c r="K749" i="12"/>
  <c r="F749" i="12"/>
  <c r="E749" i="12"/>
  <c r="K748" i="12"/>
  <c r="F748" i="12"/>
  <c r="E748" i="12"/>
  <c r="K747" i="12"/>
  <c r="F747" i="12"/>
  <c r="E747" i="12"/>
  <c r="K746" i="12"/>
  <c r="F746" i="12"/>
  <c r="E746" i="12"/>
  <c r="K745" i="12"/>
  <c r="F745" i="12"/>
  <c r="E745" i="12"/>
  <c r="K744" i="12"/>
  <c r="F744" i="12"/>
  <c r="E744" i="12"/>
  <c r="K743" i="12"/>
  <c r="F743" i="12"/>
  <c r="E743" i="12"/>
  <c r="K742" i="12"/>
  <c r="F742" i="12"/>
  <c r="E742" i="12"/>
  <c r="K741" i="12"/>
  <c r="F741" i="12"/>
  <c r="E741" i="12"/>
  <c r="K740" i="12"/>
  <c r="F740" i="12"/>
  <c r="E740" i="12"/>
  <c r="K739" i="12"/>
  <c r="F739" i="12"/>
  <c r="E739" i="12"/>
  <c r="K738" i="12"/>
  <c r="F738" i="12"/>
  <c r="E738" i="12"/>
  <c r="K737" i="12"/>
  <c r="F737" i="12"/>
  <c r="E737" i="12"/>
  <c r="K736" i="12"/>
  <c r="F736" i="12"/>
  <c r="E736" i="12"/>
  <c r="K735" i="12"/>
  <c r="F735" i="12"/>
  <c r="E735" i="12"/>
  <c r="K734" i="12"/>
  <c r="F734" i="12"/>
  <c r="E734" i="12"/>
  <c r="K733" i="12"/>
  <c r="F733" i="12"/>
  <c r="E733" i="12"/>
  <c r="K732" i="12"/>
  <c r="F732" i="12"/>
  <c r="E732" i="12"/>
  <c r="K731" i="12"/>
  <c r="F731" i="12"/>
  <c r="E731" i="12"/>
  <c r="K730" i="12"/>
  <c r="F730" i="12"/>
  <c r="E730" i="12"/>
  <c r="K729" i="12"/>
  <c r="F729" i="12"/>
  <c r="E729" i="12"/>
  <c r="K728" i="12"/>
  <c r="F728" i="12"/>
  <c r="E728" i="12"/>
  <c r="K727" i="12"/>
  <c r="F727" i="12"/>
  <c r="E727" i="12"/>
  <c r="K726" i="12"/>
  <c r="F726" i="12"/>
  <c r="E726" i="12"/>
  <c r="K725" i="12"/>
  <c r="F725" i="12"/>
  <c r="E725" i="12"/>
  <c r="K724" i="12"/>
  <c r="F724" i="12"/>
  <c r="E724" i="12"/>
  <c r="K723" i="12"/>
  <c r="F723" i="12"/>
  <c r="E723" i="12"/>
  <c r="K722" i="12"/>
  <c r="F722" i="12"/>
  <c r="E722" i="12"/>
  <c r="K721" i="12"/>
  <c r="F721" i="12"/>
  <c r="E721" i="12"/>
  <c r="K720" i="12"/>
  <c r="F720" i="12"/>
  <c r="E720" i="12"/>
  <c r="K719" i="12"/>
  <c r="F719" i="12"/>
  <c r="E719" i="12"/>
  <c r="K718" i="12"/>
  <c r="F718" i="12"/>
  <c r="E718" i="12"/>
  <c r="K717" i="12"/>
  <c r="F717" i="12"/>
  <c r="E717" i="12"/>
  <c r="K716" i="12"/>
  <c r="F716" i="12"/>
  <c r="E716" i="12"/>
  <c r="K715" i="12"/>
  <c r="F715" i="12"/>
  <c r="E715" i="12"/>
  <c r="K714" i="12"/>
  <c r="F714" i="12"/>
  <c r="E714" i="12"/>
  <c r="K713" i="12"/>
  <c r="F713" i="12"/>
  <c r="E713" i="12"/>
  <c r="K712" i="12"/>
  <c r="F712" i="12"/>
  <c r="E712" i="12"/>
  <c r="K711" i="12"/>
  <c r="F711" i="12"/>
  <c r="E711" i="12"/>
  <c r="K710" i="12"/>
  <c r="F710" i="12"/>
  <c r="E710" i="12"/>
  <c r="K709" i="12"/>
  <c r="F709" i="12"/>
  <c r="E709" i="12"/>
  <c r="K708" i="12"/>
  <c r="F708" i="12"/>
  <c r="E708" i="12"/>
  <c r="K707" i="12"/>
  <c r="F707" i="12"/>
  <c r="E707" i="12"/>
  <c r="K706" i="12"/>
  <c r="F706" i="12"/>
  <c r="E706" i="12"/>
  <c r="K705" i="12"/>
  <c r="F705" i="12"/>
  <c r="E705" i="12"/>
  <c r="K704" i="12"/>
  <c r="F704" i="12"/>
  <c r="E704" i="12"/>
  <c r="K703" i="12"/>
  <c r="F703" i="12"/>
  <c r="E703" i="12"/>
  <c r="K702" i="12"/>
  <c r="F702" i="12"/>
  <c r="E702" i="12"/>
  <c r="K701" i="12"/>
  <c r="F701" i="12"/>
  <c r="E701" i="12"/>
  <c r="K700" i="12"/>
  <c r="F700" i="12"/>
  <c r="E700" i="12"/>
  <c r="K699" i="12"/>
  <c r="F699" i="12"/>
  <c r="E699" i="12"/>
  <c r="K698" i="12"/>
  <c r="F698" i="12"/>
  <c r="E698" i="12"/>
  <c r="K697" i="12"/>
  <c r="F697" i="12"/>
  <c r="E697" i="12"/>
  <c r="K696" i="12"/>
  <c r="F696" i="12"/>
  <c r="E696" i="12"/>
  <c r="K695" i="12"/>
  <c r="F695" i="12"/>
  <c r="E695" i="12"/>
  <c r="K694" i="12"/>
  <c r="F694" i="12"/>
  <c r="E694" i="12"/>
  <c r="K693" i="12"/>
  <c r="F693" i="12"/>
  <c r="E693" i="12"/>
  <c r="K692" i="12"/>
  <c r="F692" i="12"/>
  <c r="E692" i="12"/>
  <c r="K691" i="12"/>
  <c r="F691" i="12"/>
  <c r="E691" i="12"/>
  <c r="K690" i="12"/>
  <c r="F690" i="12"/>
  <c r="E690" i="12"/>
  <c r="K689" i="12"/>
  <c r="F689" i="12"/>
  <c r="E689" i="12"/>
  <c r="K688" i="12"/>
  <c r="F688" i="12"/>
  <c r="E688" i="12"/>
  <c r="K687" i="12"/>
  <c r="F687" i="12"/>
  <c r="E687" i="12"/>
  <c r="K686" i="12"/>
  <c r="F686" i="12"/>
  <c r="E686" i="12"/>
  <c r="K685" i="12"/>
  <c r="F685" i="12"/>
  <c r="E685" i="12"/>
  <c r="K684" i="12"/>
  <c r="F684" i="12"/>
  <c r="E684" i="12"/>
  <c r="K683" i="12"/>
  <c r="F683" i="12"/>
  <c r="E683" i="12"/>
  <c r="K682" i="12"/>
  <c r="F682" i="12"/>
  <c r="E682" i="12"/>
  <c r="K681" i="12"/>
  <c r="F681" i="12"/>
  <c r="E681" i="12"/>
  <c r="K680" i="12"/>
  <c r="F680" i="12"/>
  <c r="E680" i="12"/>
  <c r="K679" i="12"/>
  <c r="F679" i="12"/>
  <c r="E679" i="12"/>
  <c r="K678" i="12"/>
  <c r="F678" i="12"/>
  <c r="E678" i="12"/>
  <c r="K677" i="12"/>
  <c r="F677" i="12"/>
  <c r="E677" i="12"/>
  <c r="K676" i="12"/>
  <c r="F676" i="12"/>
  <c r="E676" i="12"/>
  <c r="K675" i="12"/>
  <c r="F675" i="12"/>
  <c r="E675" i="12"/>
  <c r="K674" i="12"/>
  <c r="F674" i="12"/>
  <c r="E674" i="12"/>
  <c r="K673" i="12"/>
  <c r="F673" i="12"/>
  <c r="E673" i="12"/>
  <c r="K672" i="12"/>
  <c r="F672" i="12"/>
  <c r="E672" i="12"/>
  <c r="K671" i="12"/>
  <c r="F671" i="12"/>
  <c r="E671" i="12"/>
  <c r="K670" i="12"/>
  <c r="F670" i="12"/>
  <c r="E670" i="12"/>
  <c r="K669" i="12"/>
  <c r="F669" i="12"/>
  <c r="E669" i="12"/>
  <c r="K668" i="12"/>
  <c r="F668" i="12"/>
  <c r="E668" i="12"/>
  <c r="K667" i="12"/>
  <c r="F667" i="12"/>
  <c r="E667" i="12"/>
  <c r="K666" i="12"/>
  <c r="F666" i="12"/>
  <c r="E666" i="12"/>
  <c r="K665" i="12"/>
  <c r="F665" i="12"/>
  <c r="E665" i="12"/>
  <c r="K664" i="12"/>
  <c r="F664" i="12"/>
  <c r="E664" i="12"/>
  <c r="K663" i="12"/>
  <c r="F663" i="12"/>
  <c r="E663" i="12"/>
  <c r="K662" i="12"/>
  <c r="F662" i="12"/>
  <c r="E662" i="12"/>
  <c r="K661" i="12"/>
  <c r="F661" i="12"/>
  <c r="E661" i="12"/>
  <c r="K660" i="12"/>
  <c r="F660" i="12"/>
  <c r="E660" i="12"/>
  <c r="K659" i="12"/>
  <c r="F659" i="12"/>
  <c r="E659" i="12"/>
  <c r="K658" i="12"/>
  <c r="F658" i="12"/>
  <c r="E658" i="12"/>
  <c r="K657" i="12"/>
  <c r="F657" i="12"/>
  <c r="E657" i="12"/>
  <c r="K656" i="12"/>
  <c r="F656" i="12"/>
  <c r="E656" i="12"/>
  <c r="K655" i="12"/>
  <c r="F655" i="12"/>
  <c r="E655" i="12"/>
  <c r="K654" i="12"/>
  <c r="F654" i="12"/>
  <c r="E654" i="12"/>
  <c r="K653" i="12"/>
  <c r="F653" i="12"/>
  <c r="E653" i="12"/>
  <c r="K652" i="12"/>
  <c r="F652" i="12"/>
  <c r="E652" i="12"/>
  <c r="K651" i="12"/>
  <c r="F651" i="12"/>
  <c r="E651" i="12"/>
  <c r="K650" i="12"/>
  <c r="F650" i="12"/>
  <c r="E650" i="12"/>
  <c r="K649" i="12"/>
  <c r="F649" i="12"/>
  <c r="E649" i="12"/>
  <c r="K648" i="12"/>
  <c r="F648" i="12"/>
  <c r="E648" i="12"/>
  <c r="K647" i="12"/>
  <c r="F647" i="12"/>
  <c r="E647" i="12"/>
  <c r="K646" i="12"/>
  <c r="F646" i="12"/>
  <c r="E646" i="12"/>
  <c r="K645" i="12"/>
  <c r="F645" i="12"/>
  <c r="E645" i="12"/>
  <c r="K644" i="12"/>
  <c r="F644" i="12"/>
  <c r="E644" i="12"/>
  <c r="K643" i="12"/>
  <c r="F643" i="12"/>
  <c r="E643" i="12"/>
  <c r="K642" i="12"/>
  <c r="F642" i="12"/>
  <c r="E642" i="12"/>
  <c r="K641" i="12"/>
  <c r="F641" i="12"/>
  <c r="E641" i="12"/>
  <c r="K640" i="12"/>
  <c r="F640" i="12"/>
  <c r="E640" i="12"/>
  <c r="K639" i="12"/>
  <c r="F639" i="12"/>
  <c r="E639" i="12"/>
  <c r="K638" i="12"/>
  <c r="F638" i="12"/>
  <c r="E638" i="12"/>
  <c r="K637" i="12"/>
  <c r="F637" i="12"/>
  <c r="E637" i="12"/>
  <c r="K636" i="12"/>
  <c r="F636" i="12"/>
  <c r="E636" i="12"/>
  <c r="K635" i="12"/>
  <c r="F635" i="12"/>
  <c r="E635" i="12"/>
  <c r="K634" i="12"/>
  <c r="F634" i="12"/>
  <c r="E634" i="12"/>
  <c r="K633" i="12"/>
  <c r="F633" i="12"/>
  <c r="E633" i="12"/>
  <c r="K632" i="12"/>
  <c r="F632" i="12"/>
  <c r="E632" i="12"/>
  <c r="K631" i="12"/>
  <c r="F631" i="12"/>
  <c r="E631" i="12"/>
  <c r="K630" i="12"/>
  <c r="F630" i="12"/>
  <c r="E630" i="12"/>
  <c r="K629" i="12"/>
  <c r="F629" i="12"/>
  <c r="E629" i="12"/>
  <c r="K628" i="12"/>
  <c r="F628" i="12"/>
  <c r="E628" i="12"/>
  <c r="K627" i="12"/>
  <c r="F627" i="12"/>
  <c r="E627" i="12"/>
  <c r="K626" i="12"/>
  <c r="F626" i="12"/>
  <c r="E626" i="12"/>
  <c r="K625" i="12"/>
  <c r="F625" i="12"/>
  <c r="E625" i="12"/>
  <c r="K624" i="12"/>
  <c r="F624" i="12"/>
  <c r="E624" i="12"/>
  <c r="K623" i="12"/>
  <c r="F623" i="12"/>
  <c r="E623" i="12"/>
  <c r="K622" i="12"/>
  <c r="F622" i="12"/>
  <c r="E622" i="12"/>
  <c r="K621" i="12"/>
  <c r="F621" i="12"/>
  <c r="E621" i="12"/>
  <c r="K620" i="12"/>
  <c r="F620" i="12"/>
  <c r="E620" i="12"/>
  <c r="K619" i="12"/>
  <c r="F619" i="12"/>
  <c r="E619" i="12"/>
  <c r="K618" i="12"/>
  <c r="F618" i="12"/>
  <c r="E618" i="12"/>
  <c r="K617" i="12"/>
  <c r="F617" i="12"/>
  <c r="E617" i="12"/>
  <c r="K616" i="12"/>
  <c r="F616" i="12"/>
  <c r="E616" i="12"/>
  <c r="K615" i="12"/>
  <c r="F615" i="12"/>
  <c r="E615" i="12"/>
  <c r="K614" i="12"/>
  <c r="F614" i="12"/>
  <c r="E614" i="12"/>
  <c r="K613" i="12"/>
  <c r="F613" i="12"/>
  <c r="E613" i="12"/>
  <c r="K612" i="12"/>
  <c r="F612" i="12"/>
  <c r="E612" i="12"/>
  <c r="K611" i="12"/>
  <c r="F611" i="12"/>
  <c r="E611" i="12"/>
  <c r="K610" i="12"/>
  <c r="F610" i="12"/>
  <c r="E610" i="12"/>
  <c r="K609" i="12"/>
  <c r="F609" i="12"/>
  <c r="E609" i="12"/>
  <c r="K608" i="12"/>
  <c r="F608" i="12"/>
  <c r="E608" i="12"/>
  <c r="K607" i="12"/>
  <c r="F607" i="12"/>
  <c r="E607" i="12"/>
  <c r="K606" i="12"/>
  <c r="F606" i="12"/>
  <c r="E606" i="12"/>
  <c r="K605" i="12"/>
  <c r="F605" i="12"/>
  <c r="E605" i="12"/>
  <c r="K604" i="12"/>
  <c r="F604" i="12"/>
  <c r="E604" i="12"/>
  <c r="K603" i="12"/>
  <c r="F603" i="12"/>
  <c r="E603" i="12"/>
  <c r="K602" i="12"/>
  <c r="F602" i="12"/>
  <c r="E602" i="12"/>
  <c r="K601" i="12"/>
  <c r="F601" i="12"/>
  <c r="E601" i="12"/>
  <c r="K600" i="12"/>
  <c r="F600" i="12"/>
  <c r="E600" i="12"/>
  <c r="K599" i="12"/>
  <c r="F599" i="12"/>
  <c r="E599" i="12"/>
  <c r="K598" i="12"/>
  <c r="F598" i="12"/>
  <c r="E598" i="12"/>
  <c r="K597" i="12"/>
  <c r="F597" i="12"/>
  <c r="E597" i="12"/>
  <c r="K596" i="12"/>
  <c r="F596" i="12"/>
  <c r="E596" i="12"/>
  <c r="K595" i="12"/>
  <c r="F595" i="12"/>
  <c r="E595" i="12"/>
  <c r="K594" i="12"/>
  <c r="F594" i="12"/>
  <c r="E594" i="12"/>
  <c r="K593" i="12"/>
  <c r="F593" i="12"/>
  <c r="E593" i="12"/>
  <c r="K592" i="12"/>
  <c r="F592" i="12"/>
  <c r="E592" i="12"/>
  <c r="K591" i="12"/>
  <c r="F591" i="12"/>
  <c r="E591" i="12"/>
  <c r="K590" i="12"/>
  <c r="F590" i="12"/>
  <c r="E590" i="12"/>
  <c r="K589" i="12"/>
  <c r="F589" i="12"/>
  <c r="E589" i="12"/>
  <c r="K588" i="12"/>
  <c r="F588" i="12"/>
  <c r="E588" i="12"/>
  <c r="K587" i="12"/>
  <c r="F587" i="12"/>
  <c r="E587" i="12"/>
  <c r="K586" i="12"/>
  <c r="F586" i="12"/>
  <c r="E586" i="12"/>
  <c r="K585" i="12"/>
  <c r="F585" i="12"/>
  <c r="E585" i="12"/>
  <c r="K584" i="12"/>
  <c r="F584" i="12"/>
  <c r="E584" i="12"/>
  <c r="K583" i="12"/>
  <c r="F583" i="12"/>
  <c r="E583" i="12"/>
  <c r="K582" i="12"/>
  <c r="F582" i="12"/>
  <c r="E582" i="12"/>
  <c r="K581" i="12"/>
  <c r="F581" i="12"/>
  <c r="E581" i="12"/>
  <c r="K580" i="12"/>
  <c r="F580" i="12"/>
  <c r="E580" i="12"/>
  <c r="K579" i="12"/>
  <c r="F579" i="12"/>
  <c r="E579" i="12"/>
  <c r="K578" i="12"/>
  <c r="F578" i="12"/>
  <c r="E578" i="12"/>
  <c r="K577" i="12"/>
  <c r="F577" i="12"/>
  <c r="E577" i="12"/>
  <c r="K576" i="12"/>
  <c r="F576" i="12"/>
  <c r="E576" i="12"/>
  <c r="K575" i="12"/>
  <c r="F575" i="12"/>
  <c r="E575" i="12"/>
  <c r="K574" i="12"/>
  <c r="F574" i="12"/>
  <c r="E574" i="12"/>
  <c r="K573" i="12"/>
  <c r="F573" i="12"/>
  <c r="E573" i="12"/>
  <c r="K572" i="12"/>
  <c r="F572" i="12"/>
  <c r="E572" i="12"/>
  <c r="K571" i="12"/>
  <c r="F571" i="12"/>
  <c r="E571" i="12"/>
  <c r="K570" i="12"/>
  <c r="F570" i="12"/>
  <c r="E570" i="12"/>
  <c r="K569" i="12"/>
  <c r="F569" i="12"/>
  <c r="E569" i="12"/>
  <c r="K568" i="12"/>
  <c r="F568" i="12"/>
  <c r="E568" i="12"/>
  <c r="K567" i="12"/>
  <c r="F567" i="12"/>
  <c r="E567" i="12"/>
  <c r="K566" i="12"/>
  <c r="F566" i="12"/>
  <c r="E566" i="12"/>
  <c r="K565" i="12"/>
  <c r="F565" i="12"/>
  <c r="E565" i="12"/>
  <c r="K564" i="12"/>
  <c r="F564" i="12"/>
  <c r="E564" i="12"/>
  <c r="K563" i="12"/>
  <c r="F563" i="12"/>
  <c r="E563" i="12"/>
  <c r="K562" i="12"/>
  <c r="F562" i="12"/>
  <c r="E562" i="12"/>
  <c r="K561" i="12"/>
  <c r="F561" i="12"/>
  <c r="E561" i="12"/>
  <c r="K560" i="12"/>
  <c r="F560" i="12"/>
  <c r="E560" i="12"/>
  <c r="K559" i="12"/>
  <c r="F559" i="12"/>
  <c r="E559" i="12"/>
  <c r="K558" i="12"/>
  <c r="F558" i="12"/>
  <c r="E558" i="12"/>
  <c r="K557" i="12"/>
  <c r="F557" i="12"/>
  <c r="E557" i="12"/>
  <c r="K556" i="12"/>
  <c r="F556" i="12"/>
  <c r="E556" i="12"/>
  <c r="K555" i="12"/>
  <c r="F555" i="12"/>
  <c r="E555" i="12"/>
  <c r="K554" i="12"/>
  <c r="F554" i="12"/>
  <c r="E554" i="12"/>
  <c r="K553" i="12"/>
  <c r="F553" i="12"/>
  <c r="E553" i="12"/>
  <c r="K552" i="12"/>
  <c r="F552" i="12"/>
  <c r="E552" i="12"/>
  <c r="K551" i="12"/>
  <c r="F551" i="12"/>
  <c r="E551" i="12"/>
  <c r="K550" i="12"/>
  <c r="F550" i="12"/>
  <c r="E550" i="12"/>
  <c r="K549" i="12"/>
  <c r="F549" i="12"/>
  <c r="E549" i="12"/>
  <c r="K548" i="12"/>
  <c r="F548" i="12"/>
  <c r="E548" i="12"/>
  <c r="K547" i="12"/>
  <c r="F547" i="12"/>
  <c r="E547" i="12"/>
  <c r="K546" i="12"/>
  <c r="F546" i="12"/>
  <c r="E546" i="12"/>
  <c r="K545" i="12"/>
  <c r="F545" i="12"/>
  <c r="E545" i="12"/>
  <c r="K544" i="12"/>
  <c r="F544" i="12"/>
  <c r="E544" i="12"/>
  <c r="K543" i="12"/>
  <c r="F543" i="12"/>
  <c r="E543" i="12"/>
  <c r="K542" i="12"/>
  <c r="F542" i="12"/>
  <c r="E542" i="12"/>
  <c r="K541" i="12"/>
  <c r="F541" i="12"/>
  <c r="E541" i="12"/>
  <c r="K540" i="12"/>
  <c r="F540" i="12"/>
  <c r="E540" i="12"/>
  <c r="K539" i="12"/>
  <c r="F539" i="12"/>
  <c r="E539" i="12"/>
  <c r="K538" i="12"/>
  <c r="F538" i="12"/>
  <c r="E538" i="12"/>
  <c r="K537" i="12"/>
  <c r="F537" i="12"/>
  <c r="E537" i="12"/>
  <c r="K536" i="12"/>
  <c r="F536" i="12"/>
  <c r="E536" i="12"/>
  <c r="K535" i="12"/>
  <c r="F535" i="12"/>
  <c r="E535" i="12"/>
  <c r="K534" i="12"/>
  <c r="F534" i="12"/>
  <c r="E534" i="12"/>
  <c r="K533" i="12"/>
  <c r="F533" i="12"/>
  <c r="E533" i="12"/>
  <c r="K532" i="12"/>
  <c r="F532" i="12"/>
  <c r="E532" i="12"/>
  <c r="K531" i="12"/>
  <c r="F531" i="12"/>
  <c r="E531" i="12"/>
  <c r="K530" i="12"/>
  <c r="F530" i="12"/>
  <c r="E530" i="12"/>
  <c r="K529" i="12"/>
  <c r="F529" i="12"/>
  <c r="E529" i="12"/>
  <c r="K528" i="12"/>
  <c r="F528" i="12"/>
  <c r="E528" i="12"/>
  <c r="K527" i="12"/>
  <c r="F527" i="12"/>
  <c r="E527" i="12"/>
  <c r="K526" i="12"/>
  <c r="F526" i="12"/>
  <c r="E526" i="12"/>
  <c r="K525" i="12"/>
  <c r="F525" i="12"/>
  <c r="E525" i="12"/>
  <c r="K524" i="12"/>
  <c r="F524" i="12"/>
  <c r="E524" i="12"/>
  <c r="K523" i="12"/>
  <c r="F523" i="12"/>
  <c r="E523" i="12"/>
  <c r="K522" i="12"/>
  <c r="F522" i="12"/>
  <c r="E522" i="12"/>
  <c r="K521" i="12"/>
  <c r="F521" i="12"/>
  <c r="E521" i="12"/>
  <c r="K520" i="12"/>
  <c r="F520" i="12"/>
  <c r="E520" i="12"/>
  <c r="K519" i="12"/>
  <c r="F519" i="12"/>
  <c r="E519" i="12"/>
  <c r="K518" i="12"/>
  <c r="F518" i="12"/>
  <c r="E518" i="12"/>
  <c r="K517" i="12"/>
  <c r="F517" i="12"/>
  <c r="E517" i="12"/>
  <c r="K516" i="12"/>
  <c r="F516" i="12"/>
  <c r="E516" i="12"/>
  <c r="K515" i="12"/>
  <c r="F515" i="12"/>
  <c r="E515" i="12"/>
  <c r="K514" i="12"/>
  <c r="F514" i="12"/>
  <c r="E514" i="12"/>
  <c r="K513" i="12"/>
  <c r="F513" i="12"/>
  <c r="E513" i="12"/>
  <c r="K512" i="12"/>
  <c r="F512" i="12"/>
  <c r="E512" i="12"/>
  <c r="K511" i="12"/>
  <c r="F511" i="12"/>
  <c r="E511" i="12"/>
  <c r="K510" i="12"/>
  <c r="F510" i="12"/>
  <c r="E510" i="12"/>
  <c r="K509" i="12"/>
  <c r="F509" i="12"/>
  <c r="E509" i="12"/>
  <c r="K508" i="12"/>
  <c r="F508" i="12"/>
  <c r="E508" i="12"/>
  <c r="K507" i="12"/>
  <c r="F507" i="12"/>
  <c r="E507" i="12"/>
  <c r="K506" i="12"/>
  <c r="F506" i="12"/>
  <c r="E506" i="12"/>
  <c r="K505" i="12"/>
  <c r="F505" i="12"/>
  <c r="E505" i="12"/>
  <c r="K504" i="12"/>
  <c r="F504" i="12"/>
  <c r="E504" i="12"/>
  <c r="K503" i="12"/>
  <c r="F503" i="12"/>
  <c r="E503" i="12"/>
  <c r="K502" i="12"/>
  <c r="F502" i="12"/>
  <c r="E502" i="12"/>
  <c r="K501" i="12"/>
  <c r="F501" i="12"/>
  <c r="E501" i="12"/>
  <c r="K500" i="12"/>
  <c r="F500" i="12"/>
  <c r="E500" i="12"/>
  <c r="K499" i="12"/>
  <c r="F499" i="12"/>
  <c r="E499" i="12"/>
  <c r="K498" i="12"/>
  <c r="F498" i="12"/>
  <c r="E498" i="12"/>
  <c r="K497" i="12"/>
  <c r="F497" i="12"/>
  <c r="E497" i="12"/>
  <c r="K496" i="12"/>
  <c r="F496" i="12"/>
  <c r="E496" i="12"/>
  <c r="K495" i="12"/>
  <c r="F495" i="12"/>
  <c r="E495" i="12"/>
  <c r="K494" i="12"/>
  <c r="F494" i="12"/>
  <c r="E494" i="12"/>
  <c r="K493" i="12"/>
  <c r="F493" i="12"/>
  <c r="E493" i="12"/>
  <c r="K492" i="12"/>
  <c r="F492" i="12"/>
  <c r="E492" i="12"/>
  <c r="K491" i="12"/>
  <c r="F491" i="12"/>
  <c r="E491" i="12"/>
  <c r="K490" i="12"/>
  <c r="F490" i="12"/>
  <c r="E490" i="12"/>
  <c r="K489" i="12"/>
  <c r="F489" i="12"/>
  <c r="E489" i="12"/>
  <c r="K488" i="12"/>
  <c r="F488" i="12"/>
  <c r="E488" i="12"/>
  <c r="K487" i="12"/>
  <c r="F487" i="12"/>
  <c r="E487" i="12"/>
  <c r="K486" i="12"/>
  <c r="F486" i="12"/>
  <c r="E486" i="12"/>
  <c r="K485" i="12"/>
  <c r="F485" i="12"/>
  <c r="E485" i="12"/>
  <c r="K484" i="12"/>
  <c r="F484" i="12"/>
  <c r="E484" i="12"/>
  <c r="K483" i="12"/>
  <c r="F483" i="12"/>
  <c r="E483" i="12"/>
  <c r="K482" i="12"/>
  <c r="F482" i="12"/>
  <c r="E482" i="12"/>
  <c r="K481" i="12"/>
  <c r="F481" i="12"/>
  <c r="E481" i="12"/>
  <c r="K480" i="12"/>
  <c r="F480" i="12"/>
  <c r="E480" i="12"/>
  <c r="K479" i="12"/>
  <c r="F479" i="12"/>
  <c r="E479" i="12"/>
  <c r="K478" i="12"/>
  <c r="F478" i="12"/>
  <c r="E478" i="12"/>
  <c r="K477" i="12"/>
  <c r="F477" i="12"/>
  <c r="E477" i="12"/>
  <c r="K476" i="12"/>
  <c r="F476" i="12"/>
  <c r="E476" i="12"/>
  <c r="K475" i="12"/>
  <c r="F475" i="12"/>
  <c r="E475" i="12"/>
  <c r="K474" i="12"/>
  <c r="F474" i="12"/>
  <c r="E474" i="12"/>
  <c r="K473" i="12"/>
  <c r="F473" i="12"/>
  <c r="E473" i="12"/>
  <c r="K472" i="12"/>
  <c r="F472" i="12"/>
  <c r="E472" i="12"/>
  <c r="K471" i="12"/>
  <c r="F471" i="12"/>
  <c r="E471" i="12"/>
  <c r="K470" i="12"/>
  <c r="F470" i="12"/>
  <c r="E470" i="12"/>
  <c r="K469" i="12"/>
  <c r="F469" i="12"/>
  <c r="E469" i="12"/>
  <c r="K468" i="12"/>
  <c r="F468" i="12"/>
  <c r="E468" i="12"/>
  <c r="K467" i="12"/>
  <c r="F467" i="12"/>
  <c r="E467" i="12"/>
  <c r="K466" i="12"/>
  <c r="F466" i="12"/>
  <c r="E466" i="12"/>
  <c r="K465" i="12"/>
  <c r="F465" i="12"/>
  <c r="E465" i="12"/>
  <c r="K464" i="12"/>
  <c r="F464" i="12"/>
  <c r="E464" i="12"/>
  <c r="K463" i="12"/>
  <c r="F463" i="12"/>
  <c r="E463" i="12"/>
  <c r="K462" i="12"/>
  <c r="F462" i="12"/>
  <c r="E462" i="12"/>
  <c r="K461" i="12"/>
  <c r="F461" i="12"/>
  <c r="E461" i="12"/>
  <c r="K460" i="12"/>
  <c r="F460" i="12"/>
  <c r="E460" i="12"/>
  <c r="K459" i="12"/>
  <c r="F459" i="12"/>
  <c r="E459" i="12"/>
  <c r="K458" i="12"/>
  <c r="F458" i="12"/>
  <c r="E458" i="12"/>
  <c r="K457" i="12"/>
  <c r="F457" i="12"/>
  <c r="E457" i="12"/>
  <c r="K456" i="12"/>
  <c r="F456" i="12"/>
  <c r="E456" i="12"/>
  <c r="K455" i="12"/>
  <c r="F455" i="12"/>
  <c r="E455" i="12"/>
  <c r="K454" i="12"/>
  <c r="F454" i="12"/>
  <c r="E454" i="12"/>
  <c r="K453" i="12"/>
  <c r="F453" i="12"/>
  <c r="E453" i="12"/>
  <c r="K452" i="12"/>
  <c r="F452" i="12"/>
  <c r="E452" i="12"/>
  <c r="K451" i="12"/>
  <c r="F451" i="12"/>
  <c r="E451" i="12"/>
  <c r="K450" i="12"/>
  <c r="F450" i="12"/>
  <c r="E450" i="12"/>
  <c r="K449" i="12"/>
  <c r="F449" i="12"/>
  <c r="E449" i="12"/>
  <c r="K448" i="12"/>
  <c r="F448" i="12"/>
  <c r="E448" i="12"/>
  <c r="K447" i="12"/>
  <c r="F447" i="12"/>
  <c r="E447" i="12"/>
  <c r="K446" i="12"/>
  <c r="F446" i="12"/>
  <c r="E446" i="12"/>
  <c r="K445" i="12"/>
  <c r="F445" i="12"/>
  <c r="E445" i="12"/>
  <c r="K444" i="12"/>
  <c r="F444" i="12"/>
  <c r="E444" i="12"/>
  <c r="K443" i="12"/>
  <c r="F443" i="12"/>
  <c r="E443" i="12"/>
  <c r="K442" i="12"/>
  <c r="F442" i="12"/>
  <c r="E442" i="12"/>
  <c r="K441" i="12"/>
  <c r="F441" i="12"/>
  <c r="E441" i="12"/>
  <c r="K440" i="12"/>
  <c r="F440" i="12"/>
  <c r="E440" i="12"/>
  <c r="K439" i="12"/>
  <c r="F439" i="12"/>
  <c r="E439" i="12"/>
  <c r="K438" i="12"/>
  <c r="F438" i="12"/>
  <c r="E438" i="12"/>
  <c r="K437" i="12"/>
  <c r="F437" i="12"/>
  <c r="E437" i="12"/>
  <c r="K436" i="12"/>
  <c r="F436" i="12"/>
  <c r="E436" i="12"/>
  <c r="K435" i="12"/>
  <c r="F435" i="12"/>
  <c r="E435" i="12"/>
  <c r="K434" i="12"/>
  <c r="F434" i="12"/>
  <c r="E434" i="12"/>
  <c r="K433" i="12"/>
  <c r="F433" i="12"/>
  <c r="E433" i="12"/>
  <c r="K432" i="12"/>
  <c r="F432" i="12"/>
  <c r="E432" i="12"/>
  <c r="K431" i="12"/>
  <c r="F431" i="12"/>
  <c r="E431" i="12"/>
  <c r="K430" i="12"/>
  <c r="F430" i="12"/>
  <c r="E430" i="12"/>
  <c r="K429" i="12"/>
  <c r="F429" i="12"/>
  <c r="E429" i="12"/>
  <c r="K428" i="12"/>
  <c r="F428" i="12"/>
  <c r="E428" i="12"/>
  <c r="K427" i="12"/>
  <c r="F427" i="12"/>
  <c r="E427" i="12"/>
  <c r="K426" i="12"/>
  <c r="F426" i="12"/>
  <c r="E426" i="12"/>
  <c r="K425" i="12"/>
  <c r="F425" i="12"/>
  <c r="E425" i="12"/>
  <c r="K424" i="12"/>
  <c r="F424" i="12"/>
  <c r="E424" i="12"/>
  <c r="K423" i="12"/>
  <c r="F423" i="12"/>
  <c r="E423" i="12"/>
  <c r="K422" i="12"/>
  <c r="F422" i="12"/>
  <c r="E422" i="12"/>
  <c r="K421" i="12"/>
  <c r="F421" i="12"/>
  <c r="E421" i="12"/>
  <c r="K420" i="12"/>
  <c r="F420" i="12"/>
  <c r="E420" i="12"/>
  <c r="K419" i="12"/>
  <c r="F419" i="12"/>
  <c r="E419" i="12"/>
  <c r="K418" i="12"/>
  <c r="F418" i="12"/>
  <c r="E418" i="12"/>
  <c r="K417" i="12"/>
  <c r="F417" i="12"/>
  <c r="E417" i="12"/>
  <c r="K416" i="12"/>
  <c r="F416" i="12"/>
  <c r="E416" i="12"/>
  <c r="K415" i="12"/>
  <c r="F415" i="12"/>
  <c r="E415" i="12"/>
  <c r="K414" i="12"/>
  <c r="F414" i="12"/>
  <c r="E414" i="12"/>
  <c r="K413" i="12"/>
  <c r="F413" i="12"/>
  <c r="E413" i="12"/>
  <c r="K412" i="12"/>
  <c r="F412" i="12"/>
  <c r="E412" i="12"/>
  <c r="K411" i="12"/>
  <c r="F411" i="12"/>
  <c r="E411" i="12"/>
  <c r="K410" i="12"/>
  <c r="F410" i="12"/>
  <c r="E410" i="12"/>
  <c r="K409" i="12"/>
  <c r="F409" i="12"/>
  <c r="E409" i="12"/>
  <c r="K408" i="12"/>
  <c r="F408" i="12"/>
  <c r="E408" i="12"/>
  <c r="K407" i="12"/>
  <c r="F407" i="12"/>
  <c r="E407" i="12"/>
  <c r="K406" i="12"/>
  <c r="F406" i="12"/>
  <c r="E406" i="12"/>
  <c r="K405" i="12"/>
  <c r="F405" i="12"/>
  <c r="E405" i="12"/>
  <c r="K404" i="12"/>
  <c r="F404" i="12"/>
  <c r="E404" i="12"/>
  <c r="K403" i="12"/>
  <c r="F403" i="12"/>
  <c r="E403" i="12"/>
  <c r="K402" i="12"/>
  <c r="F402" i="12"/>
  <c r="E402" i="12"/>
  <c r="K401" i="12"/>
  <c r="F401" i="12"/>
  <c r="E401" i="12"/>
  <c r="K400" i="12"/>
  <c r="F400" i="12"/>
  <c r="E400" i="12"/>
  <c r="K399" i="12"/>
  <c r="F399" i="12"/>
  <c r="E399" i="12"/>
  <c r="K398" i="12"/>
  <c r="F398" i="12"/>
  <c r="E398" i="12"/>
  <c r="K397" i="12"/>
  <c r="F397" i="12"/>
  <c r="E397" i="12"/>
  <c r="K396" i="12"/>
  <c r="F396" i="12"/>
  <c r="E396" i="12"/>
  <c r="K395" i="12"/>
  <c r="F395" i="12"/>
  <c r="E395" i="12"/>
  <c r="K394" i="12"/>
  <c r="F394" i="12"/>
  <c r="E394" i="12"/>
  <c r="K393" i="12"/>
  <c r="F393" i="12"/>
  <c r="E393" i="12"/>
  <c r="K392" i="12"/>
  <c r="F392" i="12"/>
  <c r="E392" i="12"/>
  <c r="K391" i="12"/>
  <c r="F391" i="12"/>
  <c r="E391" i="12"/>
  <c r="K390" i="12"/>
  <c r="F390" i="12"/>
  <c r="E390" i="12"/>
  <c r="K389" i="12"/>
  <c r="F389" i="12"/>
  <c r="E389" i="12"/>
  <c r="K388" i="12"/>
  <c r="F388" i="12"/>
  <c r="E388" i="12"/>
  <c r="K387" i="12"/>
  <c r="F387" i="12"/>
  <c r="E387" i="12"/>
  <c r="K386" i="12"/>
  <c r="F386" i="12"/>
  <c r="E386" i="12"/>
  <c r="K385" i="12"/>
  <c r="F385" i="12"/>
  <c r="E385" i="12"/>
  <c r="K384" i="12"/>
  <c r="F384" i="12"/>
  <c r="E384" i="12"/>
  <c r="K383" i="12"/>
  <c r="F383" i="12"/>
  <c r="E383" i="12"/>
  <c r="K382" i="12"/>
  <c r="F382" i="12"/>
  <c r="E382" i="12"/>
  <c r="K381" i="12"/>
  <c r="F381" i="12"/>
  <c r="E381" i="12"/>
  <c r="K380" i="12"/>
  <c r="F380" i="12"/>
  <c r="E380" i="12"/>
  <c r="K379" i="12"/>
  <c r="F379" i="12"/>
  <c r="E379" i="12"/>
  <c r="K378" i="12"/>
  <c r="F378" i="12"/>
  <c r="E378" i="12"/>
  <c r="K377" i="12"/>
  <c r="F377" i="12"/>
  <c r="E377" i="12"/>
  <c r="K376" i="12"/>
  <c r="F376" i="12"/>
  <c r="E376" i="12"/>
  <c r="K375" i="12"/>
  <c r="F375" i="12"/>
  <c r="E375" i="12"/>
  <c r="K374" i="12"/>
  <c r="F374" i="12"/>
  <c r="E374" i="12"/>
  <c r="K373" i="12"/>
  <c r="F373" i="12"/>
  <c r="E373" i="12"/>
  <c r="K372" i="12"/>
  <c r="F372" i="12"/>
  <c r="E372" i="12"/>
  <c r="K371" i="12"/>
  <c r="F371" i="12"/>
  <c r="E371" i="12"/>
  <c r="K370" i="12"/>
  <c r="F370" i="12"/>
  <c r="E370" i="12"/>
  <c r="K369" i="12"/>
  <c r="F369" i="12"/>
  <c r="E369" i="12"/>
  <c r="K368" i="12"/>
  <c r="F368" i="12"/>
  <c r="E368" i="12"/>
  <c r="K367" i="12"/>
  <c r="F367" i="12"/>
  <c r="E367" i="12"/>
  <c r="K366" i="12"/>
  <c r="F366" i="12"/>
  <c r="E366" i="12"/>
  <c r="K365" i="12"/>
  <c r="F365" i="12"/>
  <c r="E365" i="12"/>
  <c r="K364" i="12"/>
  <c r="F364" i="12"/>
  <c r="E364" i="12"/>
  <c r="K363" i="12"/>
  <c r="F363" i="12"/>
  <c r="E363" i="12"/>
  <c r="K362" i="12"/>
  <c r="F362" i="12"/>
  <c r="E362" i="12"/>
  <c r="K361" i="12"/>
  <c r="F361" i="12"/>
  <c r="E361" i="12"/>
  <c r="K360" i="12"/>
  <c r="F360" i="12"/>
  <c r="E360" i="12"/>
  <c r="K359" i="12"/>
  <c r="F359" i="12"/>
  <c r="E359" i="12"/>
  <c r="K358" i="12"/>
  <c r="F358" i="12"/>
  <c r="E358" i="12"/>
  <c r="K357" i="12"/>
  <c r="F357" i="12"/>
  <c r="E357" i="12"/>
  <c r="K356" i="12"/>
  <c r="F356" i="12"/>
  <c r="E356" i="12"/>
  <c r="K355" i="12"/>
  <c r="F355" i="12"/>
  <c r="E355" i="12"/>
  <c r="K354" i="12"/>
  <c r="F354" i="12"/>
  <c r="E354" i="12"/>
  <c r="K353" i="12"/>
  <c r="F353" i="12"/>
  <c r="E353" i="12"/>
  <c r="K352" i="12"/>
  <c r="F352" i="12"/>
  <c r="E352" i="12"/>
  <c r="K351" i="12"/>
  <c r="F351" i="12"/>
  <c r="E351" i="12"/>
  <c r="K350" i="12"/>
  <c r="F350" i="12"/>
  <c r="E350" i="12"/>
  <c r="K349" i="12"/>
  <c r="F349" i="12"/>
  <c r="E349" i="12"/>
  <c r="K348" i="12"/>
  <c r="F348" i="12"/>
  <c r="E348" i="12"/>
  <c r="K347" i="12"/>
  <c r="F347" i="12"/>
  <c r="E347" i="12"/>
  <c r="K346" i="12"/>
  <c r="F346" i="12"/>
  <c r="E346" i="12"/>
  <c r="K345" i="12"/>
  <c r="F345" i="12"/>
  <c r="E345" i="12"/>
  <c r="K344" i="12"/>
  <c r="F344" i="12"/>
  <c r="E344" i="12"/>
  <c r="K343" i="12"/>
  <c r="F343" i="12"/>
  <c r="E343" i="12"/>
  <c r="K342" i="12"/>
  <c r="F342" i="12"/>
  <c r="E342" i="12"/>
  <c r="K341" i="12"/>
  <c r="F341" i="12"/>
  <c r="E341" i="12"/>
  <c r="K340" i="12"/>
  <c r="F340" i="12"/>
  <c r="E340" i="12"/>
  <c r="K339" i="12"/>
  <c r="F339" i="12"/>
  <c r="E339" i="12"/>
  <c r="K338" i="12"/>
  <c r="F338" i="12"/>
  <c r="E338" i="12"/>
  <c r="K337" i="12"/>
  <c r="F337" i="12"/>
  <c r="E337" i="12"/>
  <c r="K336" i="12"/>
  <c r="F336" i="12"/>
  <c r="E336" i="12"/>
  <c r="K335" i="12"/>
  <c r="F335" i="12"/>
  <c r="E335" i="12"/>
  <c r="K334" i="12"/>
  <c r="F334" i="12"/>
  <c r="E334" i="12"/>
  <c r="K333" i="12"/>
  <c r="F333" i="12"/>
  <c r="E333" i="12"/>
  <c r="K332" i="12"/>
  <c r="F332" i="12"/>
  <c r="E332" i="12"/>
  <c r="K331" i="12"/>
  <c r="F331" i="12"/>
  <c r="E331" i="12"/>
  <c r="K330" i="12"/>
  <c r="F330" i="12"/>
  <c r="E330" i="12"/>
  <c r="K329" i="12"/>
  <c r="F329" i="12"/>
  <c r="E329" i="12"/>
  <c r="K328" i="12"/>
  <c r="F328" i="12"/>
  <c r="E328" i="12"/>
  <c r="K327" i="12"/>
  <c r="F327" i="12"/>
  <c r="E327" i="12"/>
  <c r="K326" i="12"/>
  <c r="F326" i="12"/>
  <c r="E326" i="12"/>
  <c r="K325" i="12"/>
  <c r="F325" i="12"/>
  <c r="E325" i="12"/>
  <c r="K324" i="12"/>
  <c r="F324" i="12"/>
  <c r="E324" i="12"/>
  <c r="K323" i="12"/>
  <c r="F323" i="12"/>
  <c r="E323" i="12"/>
  <c r="K322" i="12"/>
  <c r="F322" i="12"/>
  <c r="E322" i="12"/>
  <c r="K321" i="12"/>
  <c r="F321" i="12"/>
  <c r="E321" i="12"/>
  <c r="K320" i="12"/>
  <c r="F320" i="12"/>
  <c r="E320" i="12"/>
  <c r="K319" i="12"/>
  <c r="F319" i="12"/>
  <c r="E319" i="12"/>
  <c r="K318" i="12"/>
  <c r="F318" i="12"/>
  <c r="E318" i="12"/>
  <c r="K317" i="12"/>
  <c r="F317" i="12"/>
  <c r="E317" i="12"/>
  <c r="K316" i="12"/>
  <c r="F316" i="12"/>
  <c r="E316" i="12"/>
  <c r="K315" i="12"/>
  <c r="F315" i="12"/>
  <c r="E315" i="12"/>
  <c r="K314" i="12"/>
  <c r="F314" i="12"/>
  <c r="E314" i="12"/>
  <c r="K313" i="12"/>
  <c r="F313" i="12"/>
  <c r="E313" i="12"/>
  <c r="K312" i="12"/>
  <c r="F312" i="12"/>
  <c r="E312" i="12"/>
  <c r="K311" i="12"/>
  <c r="F311" i="12"/>
  <c r="E311" i="12"/>
  <c r="K310" i="12"/>
  <c r="F310" i="12"/>
  <c r="E310" i="12"/>
  <c r="K309" i="12"/>
  <c r="F309" i="12"/>
  <c r="E309" i="12"/>
  <c r="K308" i="12"/>
  <c r="F308" i="12"/>
  <c r="E308" i="12"/>
  <c r="K307" i="12"/>
  <c r="F307" i="12"/>
  <c r="E307" i="12"/>
  <c r="K306" i="12"/>
  <c r="F306" i="12"/>
  <c r="E306" i="12"/>
  <c r="K305" i="12"/>
  <c r="F305" i="12"/>
  <c r="E305" i="12"/>
  <c r="K304" i="12"/>
  <c r="F304" i="12"/>
  <c r="E304" i="12"/>
  <c r="K303" i="12"/>
  <c r="F303" i="12"/>
  <c r="E303" i="12"/>
  <c r="K302" i="12"/>
  <c r="F302" i="12"/>
  <c r="E302" i="12"/>
  <c r="K301" i="12"/>
  <c r="F301" i="12"/>
  <c r="E301" i="12"/>
  <c r="K300" i="12"/>
  <c r="F300" i="12"/>
  <c r="E300" i="12"/>
  <c r="K299" i="12"/>
  <c r="F299" i="12"/>
  <c r="E299" i="12"/>
  <c r="K298" i="12"/>
  <c r="F298" i="12"/>
  <c r="E298" i="12"/>
  <c r="K297" i="12"/>
  <c r="F297" i="12"/>
  <c r="E297" i="12"/>
  <c r="K296" i="12"/>
  <c r="F296" i="12"/>
  <c r="E296" i="12"/>
  <c r="K295" i="12"/>
  <c r="F295" i="12"/>
  <c r="E295" i="12"/>
  <c r="K294" i="12"/>
  <c r="F294" i="12"/>
  <c r="E294" i="12"/>
  <c r="K293" i="12"/>
  <c r="F293" i="12"/>
  <c r="E293" i="12"/>
  <c r="K292" i="12"/>
  <c r="F292" i="12"/>
  <c r="E292" i="12"/>
  <c r="K291" i="12"/>
  <c r="F291" i="12"/>
  <c r="E291" i="12"/>
  <c r="K290" i="12"/>
  <c r="F290" i="12"/>
  <c r="E290" i="12"/>
  <c r="K289" i="12"/>
  <c r="F289" i="12"/>
  <c r="E289" i="12"/>
  <c r="K288" i="12"/>
  <c r="F288" i="12"/>
  <c r="E288" i="12"/>
  <c r="K287" i="12"/>
  <c r="F287" i="12"/>
  <c r="E287" i="12"/>
  <c r="K286" i="12"/>
  <c r="F286" i="12"/>
  <c r="E286" i="12"/>
  <c r="K285" i="12"/>
  <c r="F285" i="12"/>
  <c r="E285" i="12"/>
  <c r="K284" i="12"/>
  <c r="F284" i="12"/>
  <c r="E284" i="12"/>
  <c r="K283" i="12"/>
  <c r="F283" i="12"/>
  <c r="E283" i="12"/>
  <c r="K282" i="12"/>
  <c r="F282" i="12"/>
  <c r="E282" i="12"/>
  <c r="K281" i="12"/>
  <c r="F281" i="12"/>
  <c r="E281" i="12"/>
  <c r="K280" i="12"/>
  <c r="F280" i="12"/>
  <c r="E280" i="12"/>
  <c r="K279" i="12"/>
  <c r="F279" i="12"/>
  <c r="E279" i="12"/>
  <c r="K278" i="12"/>
  <c r="F278" i="12"/>
  <c r="E278" i="12"/>
  <c r="K277" i="12"/>
  <c r="F277" i="12"/>
  <c r="E277" i="12"/>
  <c r="K276" i="12"/>
  <c r="F276" i="12"/>
  <c r="E276" i="12"/>
  <c r="K275" i="12"/>
  <c r="F275" i="12"/>
  <c r="E275" i="12"/>
  <c r="K274" i="12"/>
  <c r="F274" i="12"/>
  <c r="E274" i="12"/>
  <c r="K273" i="12"/>
  <c r="F273" i="12"/>
  <c r="E273" i="12"/>
  <c r="K272" i="12"/>
  <c r="F272" i="12"/>
  <c r="E272" i="12"/>
  <c r="K271" i="12"/>
  <c r="F271" i="12"/>
  <c r="E271" i="12"/>
  <c r="K270" i="12"/>
  <c r="F270" i="12"/>
  <c r="E270" i="12"/>
  <c r="K269" i="12"/>
  <c r="F269" i="12"/>
  <c r="E269" i="12"/>
  <c r="K268" i="12"/>
  <c r="F268" i="12"/>
  <c r="E268" i="12"/>
  <c r="K267" i="12"/>
  <c r="F267" i="12"/>
  <c r="E267" i="12"/>
  <c r="K266" i="12"/>
  <c r="F266" i="12"/>
  <c r="E266" i="12"/>
  <c r="K265" i="12"/>
  <c r="F265" i="12"/>
  <c r="E265" i="12"/>
  <c r="K264" i="12"/>
  <c r="F264" i="12"/>
  <c r="E264" i="12"/>
  <c r="K263" i="12"/>
  <c r="F263" i="12"/>
  <c r="E263" i="12"/>
  <c r="K262" i="12"/>
  <c r="F262" i="12"/>
  <c r="E262" i="12"/>
  <c r="K261" i="12"/>
  <c r="F261" i="12"/>
  <c r="E261" i="12"/>
  <c r="K260" i="12"/>
  <c r="F260" i="12"/>
  <c r="E260" i="12"/>
  <c r="K259" i="12"/>
  <c r="F259" i="12"/>
  <c r="E259" i="12"/>
  <c r="K258" i="12"/>
  <c r="F258" i="12"/>
  <c r="E258" i="12"/>
  <c r="K257" i="12"/>
  <c r="F257" i="12"/>
  <c r="E257" i="12"/>
  <c r="K256" i="12"/>
  <c r="F256" i="12"/>
  <c r="E256" i="12"/>
  <c r="K255" i="12"/>
  <c r="F255" i="12"/>
  <c r="E255" i="12"/>
  <c r="K254" i="12"/>
  <c r="F254" i="12"/>
  <c r="E254" i="12"/>
  <c r="K253" i="12"/>
  <c r="F253" i="12"/>
  <c r="E253" i="12"/>
  <c r="K252" i="12"/>
  <c r="F252" i="12"/>
  <c r="E252" i="12"/>
  <c r="K251" i="12"/>
  <c r="F251" i="12"/>
  <c r="E251" i="12"/>
  <c r="K250" i="12"/>
  <c r="F250" i="12"/>
  <c r="E250" i="12"/>
  <c r="K249" i="12"/>
  <c r="F249" i="12"/>
  <c r="E249" i="12"/>
  <c r="K248" i="12"/>
  <c r="F248" i="12"/>
  <c r="E248" i="12"/>
  <c r="K247" i="12"/>
  <c r="F247" i="12"/>
  <c r="E247" i="12"/>
  <c r="K246" i="12"/>
  <c r="F246" i="12"/>
  <c r="E246" i="12"/>
  <c r="K245" i="12"/>
  <c r="F245" i="12"/>
  <c r="E245" i="12"/>
  <c r="K244" i="12"/>
  <c r="F244" i="12"/>
  <c r="E244" i="12"/>
  <c r="K243" i="12"/>
  <c r="F243" i="12"/>
  <c r="E243" i="12"/>
  <c r="K242" i="12"/>
  <c r="F242" i="12"/>
  <c r="E242" i="12"/>
  <c r="K241" i="12"/>
  <c r="F241" i="12"/>
  <c r="E241" i="12"/>
  <c r="K240" i="12"/>
  <c r="F240" i="12"/>
  <c r="E240" i="12"/>
  <c r="K239" i="12"/>
  <c r="F239" i="12"/>
  <c r="E239" i="12"/>
  <c r="K238" i="12"/>
  <c r="F238" i="12"/>
  <c r="E238" i="12"/>
  <c r="K237" i="12"/>
  <c r="F237" i="12"/>
  <c r="E237" i="12"/>
  <c r="K236" i="12"/>
  <c r="F236" i="12"/>
  <c r="E236" i="12"/>
  <c r="K235" i="12"/>
  <c r="F235" i="12"/>
  <c r="E235" i="12"/>
  <c r="K234" i="12"/>
  <c r="F234" i="12"/>
  <c r="E234" i="12"/>
  <c r="K233" i="12"/>
  <c r="F233" i="12"/>
  <c r="E233" i="12"/>
  <c r="K232" i="12"/>
  <c r="F232" i="12"/>
  <c r="E232" i="12"/>
  <c r="K231" i="12"/>
  <c r="F231" i="12"/>
  <c r="E231" i="12"/>
  <c r="K230" i="12"/>
  <c r="F230" i="12"/>
  <c r="E230" i="12"/>
  <c r="K229" i="12"/>
  <c r="F229" i="12"/>
  <c r="E229" i="12"/>
  <c r="K228" i="12"/>
  <c r="F228" i="12"/>
  <c r="E228" i="12"/>
  <c r="K227" i="12"/>
  <c r="F227" i="12"/>
  <c r="E227" i="12"/>
  <c r="K226" i="12"/>
  <c r="F226" i="12"/>
  <c r="E226" i="12"/>
  <c r="K225" i="12"/>
  <c r="F225" i="12"/>
  <c r="E225" i="12"/>
  <c r="K224" i="12"/>
  <c r="F224" i="12"/>
  <c r="E224" i="12"/>
  <c r="K223" i="12"/>
  <c r="F223" i="12"/>
  <c r="E223" i="12"/>
  <c r="K222" i="12"/>
  <c r="F222" i="12"/>
  <c r="E222" i="12"/>
  <c r="K221" i="12"/>
  <c r="F221" i="12"/>
  <c r="E221" i="12"/>
  <c r="K220" i="12"/>
  <c r="F220" i="12"/>
  <c r="E220" i="12"/>
  <c r="K219" i="12"/>
  <c r="F219" i="12"/>
  <c r="E219" i="12"/>
  <c r="K218" i="12"/>
  <c r="F218" i="12"/>
  <c r="E218" i="12"/>
  <c r="K217" i="12"/>
  <c r="F217" i="12"/>
  <c r="E217" i="12"/>
  <c r="K216" i="12"/>
  <c r="F216" i="12"/>
  <c r="E216" i="12"/>
  <c r="K215" i="12"/>
  <c r="F215" i="12"/>
  <c r="E215" i="12"/>
  <c r="K214" i="12"/>
  <c r="F214" i="12"/>
  <c r="E214" i="12"/>
  <c r="K213" i="12"/>
  <c r="F213" i="12"/>
  <c r="E213" i="12"/>
  <c r="K212" i="12"/>
  <c r="F212" i="12"/>
  <c r="E212" i="12"/>
  <c r="K211" i="12"/>
  <c r="F211" i="12"/>
  <c r="E211" i="12"/>
  <c r="K210" i="12"/>
  <c r="F210" i="12"/>
  <c r="E210" i="12"/>
  <c r="K209" i="12"/>
  <c r="F209" i="12"/>
  <c r="E209" i="12"/>
  <c r="K208" i="12"/>
  <c r="F208" i="12"/>
  <c r="E208" i="12"/>
  <c r="K207" i="12"/>
  <c r="F207" i="12"/>
  <c r="E207" i="12"/>
  <c r="K206" i="12"/>
  <c r="F206" i="12"/>
  <c r="E206" i="12"/>
  <c r="K205" i="12"/>
  <c r="F205" i="12"/>
  <c r="E205" i="12"/>
  <c r="K204" i="12"/>
  <c r="F204" i="12"/>
  <c r="E204" i="12"/>
  <c r="K203" i="12"/>
  <c r="F203" i="12"/>
  <c r="E203" i="12"/>
  <c r="K202" i="12"/>
  <c r="F202" i="12"/>
  <c r="E202" i="12"/>
  <c r="K201" i="12"/>
  <c r="F201" i="12"/>
  <c r="E201" i="12"/>
  <c r="K200" i="12"/>
  <c r="F200" i="12"/>
  <c r="E200" i="12"/>
  <c r="K199" i="12"/>
  <c r="F199" i="12"/>
  <c r="E199" i="12"/>
  <c r="K198" i="12"/>
  <c r="F198" i="12"/>
  <c r="E198" i="12"/>
  <c r="K197" i="12"/>
  <c r="F197" i="12"/>
  <c r="E197" i="12"/>
  <c r="K196" i="12"/>
  <c r="F196" i="12"/>
  <c r="E196" i="12"/>
  <c r="K195" i="12"/>
  <c r="F195" i="12"/>
  <c r="E195" i="12"/>
  <c r="K194" i="12"/>
  <c r="F194" i="12"/>
  <c r="E194" i="12"/>
  <c r="K193" i="12"/>
  <c r="F193" i="12"/>
  <c r="E193" i="12"/>
  <c r="K192" i="12"/>
  <c r="F192" i="12"/>
  <c r="E192" i="12"/>
  <c r="K191" i="12"/>
  <c r="F191" i="12"/>
  <c r="E191" i="12"/>
  <c r="K190" i="12"/>
  <c r="F190" i="12"/>
  <c r="E190" i="12"/>
  <c r="K189" i="12"/>
  <c r="F189" i="12"/>
  <c r="E189" i="12"/>
  <c r="K188" i="12"/>
  <c r="F188" i="12"/>
  <c r="E188" i="12"/>
  <c r="K187" i="12"/>
  <c r="F187" i="12"/>
  <c r="E187" i="12"/>
  <c r="K186" i="12"/>
  <c r="F186" i="12"/>
  <c r="E186" i="12"/>
  <c r="K185" i="12"/>
  <c r="F185" i="12"/>
  <c r="E185" i="12"/>
  <c r="K184" i="12"/>
  <c r="F184" i="12"/>
  <c r="E184" i="12"/>
  <c r="K183" i="12"/>
  <c r="F183" i="12"/>
  <c r="E183" i="12"/>
  <c r="K182" i="12"/>
  <c r="F182" i="12"/>
  <c r="E182" i="12"/>
  <c r="K181" i="12"/>
  <c r="F181" i="12"/>
  <c r="E181" i="12"/>
  <c r="K180" i="12"/>
  <c r="F180" i="12"/>
  <c r="E180" i="12"/>
  <c r="K179" i="12"/>
  <c r="F179" i="12"/>
  <c r="E179" i="12"/>
  <c r="K178" i="12"/>
  <c r="F178" i="12"/>
  <c r="E178" i="12"/>
  <c r="K177" i="12"/>
  <c r="F177" i="12"/>
  <c r="E177" i="12"/>
  <c r="K176" i="12"/>
  <c r="F176" i="12"/>
  <c r="E176" i="12"/>
  <c r="K175" i="12"/>
  <c r="F175" i="12"/>
  <c r="E175" i="12"/>
  <c r="K174" i="12"/>
  <c r="F174" i="12"/>
  <c r="E174" i="12"/>
  <c r="K173" i="12"/>
  <c r="F173" i="12"/>
  <c r="E173" i="12"/>
  <c r="K172" i="12"/>
  <c r="F172" i="12"/>
  <c r="E172" i="12"/>
  <c r="K171" i="12"/>
  <c r="F171" i="12"/>
  <c r="E171" i="12"/>
  <c r="K170" i="12"/>
  <c r="F170" i="12"/>
  <c r="E170" i="12"/>
  <c r="K169" i="12"/>
  <c r="F169" i="12"/>
  <c r="E169" i="12"/>
  <c r="K168" i="12"/>
  <c r="F168" i="12"/>
  <c r="E168" i="12"/>
  <c r="K167" i="12"/>
  <c r="F167" i="12"/>
  <c r="E167" i="12"/>
  <c r="K166" i="12"/>
  <c r="F166" i="12"/>
  <c r="E166" i="12"/>
  <c r="K165" i="12"/>
  <c r="F165" i="12"/>
  <c r="E165" i="12"/>
  <c r="K164" i="12"/>
  <c r="F164" i="12"/>
  <c r="E164" i="12"/>
  <c r="K163" i="12"/>
  <c r="F163" i="12"/>
  <c r="E163" i="12"/>
  <c r="K162" i="12"/>
  <c r="F162" i="12"/>
  <c r="E162" i="12"/>
  <c r="K161" i="12"/>
  <c r="F161" i="12"/>
  <c r="E161" i="12"/>
  <c r="K160" i="12"/>
  <c r="F160" i="12"/>
  <c r="E160" i="12"/>
  <c r="K159" i="12"/>
  <c r="F159" i="12"/>
  <c r="E159" i="12"/>
  <c r="K158" i="12"/>
  <c r="F158" i="12"/>
  <c r="E158" i="12"/>
  <c r="K157" i="12"/>
  <c r="F157" i="12"/>
  <c r="E157" i="12"/>
  <c r="K156" i="12"/>
  <c r="F156" i="12"/>
  <c r="E156" i="12"/>
  <c r="K155" i="12"/>
  <c r="F155" i="12"/>
  <c r="E155" i="12"/>
  <c r="K154" i="12"/>
  <c r="F154" i="12"/>
  <c r="E154" i="12"/>
  <c r="K153" i="12"/>
  <c r="F153" i="12"/>
  <c r="E153" i="12"/>
  <c r="K152" i="12"/>
  <c r="F152" i="12"/>
  <c r="E152" i="12"/>
  <c r="K151" i="12"/>
  <c r="F151" i="12"/>
  <c r="E151" i="12"/>
  <c r="K150" i="12"/>
  <c r="F150" i="12"/>
  <c r="E150" i="12"/>
  <c r="K149" i="12"/>
  <c r="F149" i="12"/>
  <c r="E149" i="12"/>
  <c r="K148" i="12"/>
  <c r="F148" i="12"/>
  <c r="E148" i="12"/>
  <c r="K147" i="12"/>
  <c r="F147" i="12"/>
  <c r="E147" i="12"/>
  <c r="K146" i="12"/>
  <c r="F146" i="12"/>
  <c r="E146" i="12"/>
  <c r="K145" i="12"/>
  <c r="F145" i="12"/>
  <c r="E145" i="12"/>
  <c r="K144" i="12"/>
  <c r="F144" i="12"/>
  <c r="E144" i="12"/>
  <c r="K143" i="12"/>
  <c r="F143" i="12"/>
  <c r="E143" i="12"/>
  <c r="K142" i="12"/>
  <c r="F142" i="12"/>
  <c r="E142" i="12"/>
  <c r="K141" i="12"/>
  <c r="F141" i="12"/>
  <c r="E141" i="12"/>
  <c r="K140" i="12"/>
  <c r="F140" i="12"/>
  <c r="E140" i="12"/>
  <c r="K139" i="12"/>
  <c r="F139" i="12"/>
  <c r="E139" i="12"/>
  <c r="K138" i="12"/>
  <c r="F138" i="12"/>
  <c r="E138" i="12"/>
  <c r="K137" i="12"/>
  <c r="F137" i="12"/>
  <c r="E137" i="12"/>
  <c r="K136" i="12"/>
  <c r="F136" i="12"/>
  <c r="E136" i="12"/>
  <c r="K135" i="12"/>
  <c r="F135" i="12"/>
  <c r="E135" i="12"/>
  <c r="K134" i="12"/>
  <c r="F134" i="12"/>
  <c r="E134" i="12"/>
  <c r="K133" i="12"/>
  <c r="F133" i="12"/>
  <c r="E133" i="12"/>
  <c r="K132" i="12"/>
  <c r="F132" i="12"/>
  <c r="E132" i="12"/>
  <c r="K131" i="12"/>
  <c r="F131" i="12"/>
  <c r="E131" i="12"/>
  <c r="K130" i="12"/>
  <c r="F130" i="12"/>
  <c r="E130" i="12"/>
  <c r="K129" i="12"/>
  <c r="F129" i="12"/>
  <c r="E129" i="12"/>
  <c r="K128" i="12"/>
  <c r="F128" i="12"/>
  <c r="E128" i="12"/>
  <c r="K127" i="12"/>
  <c r="F127" i="12"/>
  <c r="E127" i="12"/>
  <c r="K126" i="12"/>
  <c r="F126" i="12"/>
  <c r="E126" i="12"/>
  <c r="K125" i="12"/>
  <c r="F125" i="12"/>
  <c r="E125" i="12"/>
  <c r="K124" i="12"/>
  <c r="F124" i="12"/>
  <c r="E124" i="12"/>
  <c r="K123" i="12"/>
  <c r="F123" i="12"/>
  <c r="E123" i="12"/>
  <c r="K122" i="12"/>
  <c r="F122" i="12"/>
  <c r="E122" i="12"/>
  <c r="K121" i="12"/>
  <c r="F121" i="12"/>
  <c r="E121" i="12"/>
  <c r="K120" i="12"/>
  <c r="F120" i="12"/>
  <c r="E120" i="12"/>
  <c r="K119" i="12"/>
  <c r="F119" i="12"/>
  <c r="E119" i="12"/>
  <c r="K118" i="12"/>
  <c r="F118" i="12"/>
  <c r="E118" i="12"/>
  <c r="K117" i="12"/>
  <c r="F117" i="12"/>
  <c r="E117" i="12"/>
  <c r="K116" i="12"/>
  <c r="F116" i="12"/>
  <c r="E116" i="12"/>
  <c r="K115" i="12"/>
  <c r="F115" i="12"/>
  <c r="E115" i="12"/>
  <c r="K114" i="12"/>
  <c r="F114" i="12"/>
  <c r="E114" i="12"/>
  <c r="K113" i="12"/>
  <c r="F113" i="12"/>
  <c r="E113" i="12"/>
  <c r="K112" i="12"/>
  <c r="F112" i="12"/>
  <c r="E112" i="12"/>
  <c r="K111" i="12"/>
  <c r="F111" i="12"/>
  <c r="E111" i="12"/>
  <c r="K110" i="12"/>
  <c r="F110" i="12"/>
  <c r="E110" i="12"/>
  <c r="K109" i="12"/>
  <c r="F109" i="12"/>
  <c r="E109" i="12"/>
  <c r="K108" i="12"/>
  <c r="F108" i="12"/>
  <c r="E108" i="12"/>
  <c r="K107" i="12"/>
  <c r="F107" i="12"/>
  <c r="E107" i="12"/>
  <c r="K106" i="12"/>
  <c r="F106" i="12"/>
  <c r="E106" i="12"/>
  <c r="K105" i="12"/>
  <c r="F105" i="12"/>
  <c r="E105" i="12"/>
  <c r="K104" i="12"/>
  <c r="F104" i="12"/>
  <c r="E104" i="12"/>
  <c r="K103" i="12"/>
  <c r="F103" i="12"/>
  <c r="E103" i="12"/>
  <c r="K102" i="12"/>
  <c r="F102" i="12"/>
  <c r="E102" i="12"/>
  <c r="K101" i="12"/>
  <c r="F101" i="12"/>
  <c r="E101" i="12"/>
  <c r="K100" i="12"/>
  <c r="F100" i="12"/>
  <c r="E100" i="12"/>
  <c r="K99" i="12"/>
  <c r="F99" i="12"/>
  <c r="E99" i="12"/>
  <c r="K98" i="12"/>
  <c r="F98" i="12"/>
  <c r="E98" i="12"/>
  <c r="K97" i="12"/>
  <c r="F97" i="12"/>
  <c r="E97" i="12"/>
  <c r="K96" i="12"/>
  <c r="F96" i="12"/>
  <c r="E96" i="12"/>
  <c r="K95" i="12"/>
  <c r="F95" i="12"/>
  <c r="E95" i="12"/>
  <c r="K94" i="12"/>
  <c r="F94" i="12"/>
  <c r="E94" i="12"/>
  <c r="K93" i="12"/>
  <c r="F93" i="12"/>
  <c r="E93" i="12"/>
  <c r="K92" i="12"/>
  <c r="F92" i="12"/>
  <c r="E92" i="12"/>
  <c r="K91" i="12"/>
  <c r="F91" i="12"/>
  <c r="E91" i="12"/>
  <c r="K90" i="12"/>
  <c r="F90" i="12"/>
  <c r="E90" i="12"/>
  <c r="K89" i="12"/>
  <c r="F89" i="12"/>
  <c r="E89" i="12"/>
  <c r="K88" i="12"/>
  <c r="F88" i="12"/>
  <c r="E88" i="12"/>
  <c r="K87" i="12"/>
  <c r="F87" i="12"/>
  <c r="E87" i="12"/>
  <c r="K86" i="12"/>
  <c r="F86" i="12"/>
  <c r="E86" i="12"/>
  <c r="K85" i="12"/>
  <c r="F85" i="12"/>
  <c r="E85" i="12"/>
  <c r="K84" i="12"/>
  <c r="F84" i="12"/>
  <c r="E84" i="12"/>
  <c r="K83" i="12"/>
  <c r="F83" i="12"/>
  <c r="E83" i="12"/>
  <c r="K82" i="12"/>
  <c r="F82" i="12"/>
  <c r="E82" i="12"/>
  <c r="K81" i="12"/>
  <c r="F81" i="12"/>
  <c r="E81" i="12"/>
  <c r="K80" i="12"/>
  <c r="F80" i="12"/>
  <c r="E80" i="12"/>
  <c r="K79" i="12"/>
  <c r="F79" i="12"/>
  <c r="E79" i="12"/>
  <c r="K78" i="12"/>
  <c r="F78" i="12"/>
  <c r="E78" i="12"/>
  <c r="K77" i="12"/>
  <c r="F77" i="12"/>
  <c r="E77" i="12"/>
  <c r="K76" i="12"/>
  <c r="F76" i="12"/>
  <c r="E76" i="12"/>
  <c r="K75" i="12"/>
  <c r="F75" i="12"/>
  <c r="E75" i="12"/>
  <c r="K74" i="12"/>
  <c r="F74" i="12"/>
  <c r="E74" i="12"/>
  <c r="K73" i="12"/>
  <c r="F73" i="12"/>
  <c r="E73" i="12"/>
  <c r="K72" i="12"/>
  <c r="F72" i="12"/>
  <c r="E72" i="12"/>
  <c r="K71" i="12"/>
  <c r="F71" i="12"/>
  <c r="E71" i="12"/>
  <c r="K70" i="12"/>
  <c r="F70" i="12"/>
  <c r="E70" i="12"/>
  <c r="K69" i="12"/>
  <c r="F69" i="12"/>
  <c r="E69" i="12"/>
  <c r="K68" i="12"/>
  <c r="F68" i="12"/>
  <c r="E68" i="12"/>
  <c r="K67" i="12"/>
  <c r="F67" i="12"/>
  <c r="E67" i="12"/>
  <c r="K66" i="12"/>
  <c r="F66" i="12"/>
  <c r="E66" i="12"/>
  <c r="K65" i="12"/>
  <c r="F65" i="12"/>
  <c r="E65" i="12"/>
  <c r="K64" i="12"/>
  <c r="F64" i="12"/>
  <c r="E64" i="12"/>
  <c r="K63" i="12"/>
  <c r="F63" i="12"/>
  <c r="E63" i="12"/>
  <c r="K62" i="12"/>
  <c r="F62" i="12"/>
  <c r="E62" i="12"/>
  <c r="K61" i="12"/>
  <c r="F61" i="12"/>
  <c r="E61" i="12"/>
  <c r="K60" i="12"/>
  <c r="F60" i="12"/>
  <c r="E60" i="12"/>
  <c r="K59" i="12"/>
  <c r="F59" i="12"/>
  <c r="E59" i="12"/>
  <c r="K58" i="12"/>
  <c r="F58" i="12"/>
  <c r="E58" i="12"/>
  <c r="K57" i="12"/>
  <c r="F57" i="12"/>
  <c r="E57" i="12"/>
  <c r="K56" i="12"/>
  <c r="F56" i="12"/>
  <c r="E56" i="12"/>
  <c r="K55" i="12"/>
  <c r="F55" i="12"/>
  <c r="E55" i="12"/>
  <c r="K54" i="12"/>
  <c r="F54" i="12"/>
  <c r="E54" i="12"/>
  <c r="K53" i="12"/>
  <c r="F53" i="12"/>
  <c r="E53" i="12"/>
  <c r="K52" i="12"/>
  <c r="F52" i="12"/>
  <c r="E52" i="12"/>
  <c r="K51" i="12"/>
  <c r="F51" i="12"/>
  <c r="E51" i="12"/>
  <c r="K50" i="12"/>
  <c r="F50" i="12"/>
  <c r="E50" i="12"/>
  <c r="K49" i="12"/>
  <c r="F49" i="12"/>
  <c r="E49" i="12"/>
  <c r="K48" i="12"/>
  <c r="F48" i="12"/>
  <c r="E48" i="12"/>
  <c r="K47" i="12"/>
  <c r="F47" i="12"/>
  <c r="E47" i="12"/>
  <c r="K46" i="12"/>
  <c r="F46" i="12"/>
  <c r="E46" i="12"/>
  <c r="K45" i="12"/>
  <c r="F45" i="12"/>
  <c r="E45" i="12"/>
  <c r="K44" i="12"/>
  <c r="F44" i="12"/>
  <c r="E44" i="12"/>
  <c r="K43" i="12"/>
  <c r="F43" i="12"/>
  <c r="E43" i="12"/>
  <c r="K42" i="12"/>
  <c r="F42" i="12"/>
  <c r="E42" i="12"/>
  <c r="K41" i="12"/>
  <c r="F41" i="12"/>
  <c r="E41" i="12"/>
  <c r="K40" i="12"/>
  <c r="F40" i="12"/>
  <c r="E40" i="12"/>
  <c r="K39" i="12"/>
  <c r="F39" i="12"/>
  <c r="E39" i="12"/>
  <c r="K38" i="12"/>
  <c r="F38" i="12"/>
  <c r="E38" i="12"/>
  <c r="K37" i="12"/>
  <c r="F37" i="12"/>
  <c r="E37" i="12"/>
  <c r="K36" i="12"/>
  <c r="F36" i="12"/>
  <c r="E36" i="12"/>
  <c r="K35" i="12"/>
  <c r="F35" i="12"/>
  <c r="E35" i="12"/>
  <c r="K34" i="12"/>
  <c r="F34" i="12"/>
  <c r="E34" i="12"/>
  <c r="K33" i="12"/>
  <c r="F33" i="12"/>
  <c r="E33" i="12"/>
  <c r="K32" i="12"/>
  <c r="F32" i="12"/>
  <c r="E32" i="12"/>
  <c r="K31" i="12"/>
  <c r="F31" i="12"/>
  <c r="E31" i="12"/>
  <c r="K30" i="12"/>
  <c r="F30" i="12"/>
  <c r="E30" i="12"/>
  <c r="K29" i="12"/>
  <c r="F29" i="12"/>
  <c r="E29" i="12"/>
  <c r="K28" i="12"/>
  <c r="F28" i="12"/>
  <c r="E28" i="12"/>
  <c r="K27" i="12"/>
  <c r="F27" i="12"/>
  <c r="E27" i="12"/>
  <c r="K26" i="12"/>
  <c r="F26" i="12"/>
  <c r="E26" i="12"/>
  <c r="K25" i="12"/>
  <c r="F25" i="12"/>
  <c r="E25" i="12"/>
  <c r="K24" i="12"/>
  <c r="F24" i="12"/>
  <c r="E24" i="12"/>
  <c r="K23" i="12"/>
  <c r="F23" i="12"/>
  <c r="E23" i="12"/>
  <c r="K22" i="12"/>
  <c r="F22" i="12"/>
  <c r="E22" i="12"/>
  <c r="K21" i="12"/>
  <c r="F21" i="12"/>
  <c r="E21" i="12"/>
  <c r="K20" i="12"/>
  <c r="F20" i="12"/>
  <c r="E20" i="12"/>
  <c r="K19" i="12"/>
  <c r="F19" i="12"/>
  <c r="E19" i="12"/>
  <c r="K18" i="12"/>
  <c r="F18" i="12"/>
  <c r="E18" i="12"/>
  <c r="K17" i="12"/>
  <c r="F17" i="12"/>
  <c r="E17" i="12"/>
  <c r="K16" i="12"/>
  <c r="F16" i="12"/>
  <c r="E16" i="12"/>
  <c r="K15" i="12"/>
  <c r="F15" i="12"/>
  <c r="E15" i="12"/>
  <c r="K14" i="12"/>
  <c r="F14" i="12"/>
  <c r="E14" i="12"/>
  <c r="K13" i="12"/>
  <c r="F13" i="12"/>
  <c r="E13" i="12"/>
  <c r="K12" i="12"/>
  <c r="F12" i="12"/>
  <c r="E12" i="12"/>
  <c r="K11" i="12"/>
  <c r="F11" i="12"/>
  <c r="E11" i="12"/>
  <c r="K10" i="12"/>
  <c r="F10" i="12"/>
  <c r="E10" i="12"/>
  <c r="K9" i="12"/>
  <c r="F9" i="12"/>
  <c r="E9" i="12"/>
  <c r="K8" i="12"/>
  <c r="F8" i="12"/>
  <c r="E8" i="12"/>
  <c r="K7" i="12"/>
  <c r="F7" i="12"/>
  <c r="E7" i="12"/>
  <c r="K6" i="12"/>
  <c r="F6" i="12"/>
  <c r="E6" i="12"/>
  <c r="K5" i="12"/>
  <c r="F5" i="12"/>
  <c r="E5" i="12"/>
  <c r="K4" i="12"/>
  <c r="F4" i="12"/>
  <c r="E4" i="12"/>
  <c r="K3" i="12"/>
  <c r="F3" i="12"/>
  <c r="E3" i="12"/>
  <c r="K2" i="12"/>
  <c r="F2" i="12"/>
  <c r="E2" i="12"/>
  <c r="C5" i="12" l="1"/>
  <c r="C4" i="12"/>
  <c r="C3" i="12"/>
  <c r="C7" i="12"/>
  <c r="C6" i="12"/>
</calcChain>
</file>

<file path=xl/sharedStrings.xml><?xml version="1.0" encoding="utf-8"?>
<sst xmlns="http://schemas.openxmlformats.org/spreadsheetml/2006/main" count="13984" uniqueCount="299">
  <si>
    <t>BANK OF BARODA</t>
  </si>
  <si>
    <t>BANK OF INDIA</t>
  </si>
  <si>
    <t>BANK OF MAHARASHTRA</t>
  </si>
  <si>
    <t>CANARA BANK</t>
  </si>
  <si>
    <t>CENTRAL BANK OF INDIA</t>
  </si>
  <si>
    <t>INDIAN BANK</t>
  </si>
  <si>
    <t>INDIAN OVERSEAS BANK</t>
  </si>
  <si>
    <t>PUNJAB AND SIND BANK</t>
  </si>
  <si>
    <t>PUNJAB NATIONAL BANK</t>
  </si>
  <si>
    <t>UCO BANK</t>
  </si>
  <si>
    <t>UNION BANK OF INDIA</t>
  </si>
  <si>
    <t>IDBI LTD</t>
  </si>
  <si>
    <t>STATE BANK OF INDIA</t>
  </si>
  <si>
    <t>Private Sector Banks</t>
  </si>
  <si>
    <t>AXIS BANK LTD</t>
  </si>
  <si>
    <t>BANDHAN BANK LTD</t>
  </si>
  <si>
    <t>CATHOLIC SYRIAN BANK LTD</t>
  </si>
  <si>
    <t>CITY UNION BANK</t>
  </si>
  <si>
    <t>DCB BANK LTD</t>
  </si>
  <si>
    <t>DHANALAKSHMI BANK LTD</t>
  </si>
  <si>
    <t>FEDERAL BANK LTD</t>
  </si>
  <si>
    <t>HDFC BANK LTD</t>
  </si>
  <si>
    <t>ICICI BANK LTD</t>
  </si>
  <si>
    <t>IDFC Bank Limited</t>
  </si>
  <si>
    <t>INDUSIND BANK LTD</t>
  </si>
  <si>
    <t>JAMMU AND KASHMIR BANK</t>
  </si>
  <si>
    <t>KARNATAKA BANK LTD</t>
  </si>
  <si>
    <t>KARUR VYSYA BANK LTD</t>
  </si>
  <si>
    <t>KOTAK MAHINDRA BANK LTD</t>
  </si>
  <si>
    <t>RATNAKAR BANK LIMITED</t>
  </si>
  <si>
    <t>SOUTH INDIAN BANK</t>
  </si>
  <si>
    <t>TAMILNAD MERCANTILE BANK LTD</t>
  </si>
  <si>
    <t>THE LAXMI VILAS BANK LTD</t>
  </si>
  <si>
    <t>YES BANK LTD</t>
  </si>
  <si>
    <t>Foreign Banks</t>
  </si>
  <si>
    <t>AMERICAN EXPRESS</t>
  </si>
  <si>
    <t>BANK OF AMERICA</t>
  </si>
  <si>
    <t>BARCLAYS BANK PLC</t>
  </si>
  <si>
    <t>CITI BANK</t>
  </si>
  <si>
    <t>DBS BANK</t>
  </si>
  <si>
    <t>DEUTSCHE BANK LTD</t>
  </si>
  <si>
    <t>HONGKONG AND SHANGHAI BKG CORPN</t>
  </si>
  <si>
    <t>STANDARD CHARTERED BANK LTD</t>
  </si>
  <si>
    <t>Payment Banks</t>
  </si>
  <si>
    <t>ADITYA BIRLA IDEA PAYMENTS BANK</t>
  </si>
  <si>
    <t>AIRTEL PAYMENTS BANK</t>
  </si>
  <si>
    <t>FINO PAYMENTS BANK</t>
  </si>
  <si>
    <t>INDIA POST PAYMENTS BANK</t>
  </si>
  <si>
    <t>JIO PAYMENTS BANK</t>
  </si>
  <si>
    <t>NSDL PAYMENTS BANK</t>
  </si>
  <si>
    <t>PAYTM PAYMENTS BANK</t>
  </si>
  <si>
    <t>Small Finance Banks</t>
  </si>
  <si>
    <t>AU SMALL FINANCE BANK LIMITED</t>
  </si>
  <si>
    <t>CAPITAL SMALL FINANCE BANK LIMITED</t>
  </si>
  <si>
    <t>FINCARE SMALL FINANCE BANK LIMITED</t>
  </si>
  <si>
    <t>EQUITAS SMALL FINANCE BANK LIMITED</t>
  </si>
  <si>
    <t>ESAF SMALL FINANCE BANK LIMITED</t>
  </si>
  <si>
    <t>JANA SMALL FINANCE BANK LIMITED</t>
  </si>
  <si>
    <t>NORTH EAST SMALL FINANCE BANK LIMITED</t>
  </si>
  <si>
    <t>SURYODAY SMALL FINANCE BANK LIMITED</t>
  </si>
  <si>
    <t>UJJIVAN SMALL FINANCE BANK LIMITED</t>
  </si>
  <si>
    <t>UTKARSH SMALL FINANCE BANK LIMITED</t>
  </si>
  <si>
    <t>Bank Name</t>
  </si>
  <si>
    <t>ATM(on-site)</t>
  </si>
  <si>
    <t>ATM(off-site)</t>
  </si>
  <si>
    <t>POS(on-line)</t>
  </si>
  <si>
    <t>POS(off-line)</t>
  </si>
  <si>
    <t>Micro ATMs</t>
  </si>
  <si>
    <t>Bharat QR Codes</t>
  </si>
  <si>
    <t>No. of Credit Card</t>
  </si>
  <si>
    <t>No. of Debit Card</t>
  </si>
  <si>
    <t>Public Sector Banks</t>
  </si>
  <si>
    <t xml:space="preserve">JIO PAYMENTS BANK </t>
  </si>
  <si>
    <t>SBM Bank India</t>
  </si>
  <si>
    <t>0</t>
  </si>
  <si>
    <t>2219968</t>
  </si>
  <si>
    <t>CSB BANK LIMITED</t>
  </si>
  <si>
    <t>SBM BANK INDIA</t>
  </si>
  <si>
    <t>UNITY SMALL FINANCE BANK LIMITED</t>
  </si>
  <si>
    <t>POS(Total)</t>
  </si>
  <si>
    <t>UPI QR Codes</t>
  </si>
  <si>
    <t>CSB BANK LTD</t>
  </si>
  <si>
    <t>IDBI BANK LTD</t>
  </si>
  <si>
    <t>IDFC FIRST BANK LTD</t>
  </si>
  <si>
    <t>JAMMU AND KASHMIR BANK LTD</t>
  </si>
  <si>
    <t>RBL BANK LTD</t>
  </si>
  <si>
    <t>AMERICAN EXPRESS BANKING CORPORATION</t>
  </si>
  <si>
    <t>DBS INDIA BANK LTD</t>
  </si>
  <si>
    <t>HSBC LTD</t>
  </si>
  <si>
    <t>SBM BANK INDIA LTD</t>
  </si>
  <si>
    <t>CITY UNION BANK LTD.</t>
  </si>
  <si>
    <t>CSB BANK LTD.</t>
  </si>
  <si>
    <t>NAINITAL BANK LTD</t>
  </si>
  <si>
    <t>SHIVALIK SMALL FINANCE BANK LIMITED</t>
  </si>
  <si>
    <t>WOORI BANK</t>
  </si>
  <si>
    <t>AU SMALL FINANCE BANK LTD</t>
  </si>
  <si>
    <t>CAPITAL SMALL FINANCE BANK LTD</t>
  </si>
  <si>
    <t>EQUITAS SMALL FINANCE BANK LTD</t>
  </si>
  <si>
    <t>ESAF SMALL FINANCE BANK LTD</t>
  </si>
  <si>
    <t>FINCARE SMALL FINANCE BANK LTD</t>
  </si>
  <si>
    <t>JANA SMALL FINANCE BANK LTD</t>
  </si>
  <si>
    <t>NORTH EAST SMALL FINANCE BANK LTD</t>
  </si>
  <si>
    <t>SHIVALIK SMALL FINANCE BANK LTD</t>
  </si>
  <si>
    <t>SURYODAY SMALL FINANCE BANK LTD</t>
  </si>
  <si>
    <t>UJJIVAN SMALL FINANCE BANK LTD</t>
  </si>
  <si>
    <t>UNITY SMALL FINANCE BANK LTD</t>
  </si>
  <si>
    <t>UTKARSH SMALL FINANCE BANK LTD</t>
  </si>
  <si>
    <t>BANK OF BAHRAIN &amp; KUWAIT B.S.C.</t>
  </si>
  <si>
    <t>DOHA BANK Q.P.S.C.</t>
  </si>
  <si>
    <t>KEB HANA BANK</t>
  </si>
  <si>
    <t>KOOKMIN BANK</t>
  </si>
  <si>
    <t>DHANALAXMI BANK LTD</t>
  </si>
  <si>
    <t>Bank Type</t>
  </si>
  <si>
    <t>Bank Code</t>
  </si>
  <si>
    <t>Date</t>
  </si>
  <si>
    <t>Year</t>
  </si>
  <si>
    <t>Month</t>
  </si>
  <si>
    <t>ALLAHABAD BANK</t>
  </si>
  <si>
    <t>ANDHRA BANK</t>
  </si>
  <si>
    <t>CORPORATION BANK</t>
  </si>
  <si>
    <t>DENA BANK</t>
  </si>
  <si>
    <t>ORIENTAL BANK OF COMMERCE</t>
  </si>
  <si>
    <t>SYNDICATE BANK</t>
  </si>
  <si>
    <t>UNITED BANK OF INDIA</t>
  </si>
  <si>
    <t>VIJAYA BANK</t>
  </si>
  <si>
    <t>STATE BANK OF BIKANER AND JAIPUR</t>
  </si>
  <si>
    <t>STATE BANK OF HYDERABAD</t>
  </si>
  <si>
    <t>STATE BANK OF MYSORE</t>
  </si>
  <si>
    <t>STATE BANK OF PATIALA</t>
  </si>
  <si>
    <t>STATE BANK OF TRAVANCORE</t>
  </si>
  <si>
    <t>BANDHAN BANK</t>
  </si>
  <si>
    <t xml:space="preserve">DEVELOPMENT CREDIT BANK </t>
  </si>
  <si>
    <t>IDFC BANK LTD</t>
  </si>
  <si>
    <t>FIRSTRAND BANK</t>
  </si>
  <si>
    <t>ROYAL BANK OF SCOTLAND N V</t>
  </si>
  <si>
    <t> 108878</t>
  </si>
  <si>
    <t>DEVELOPMENT CREDIT BANK</t>
  </si>
  <si>
    <t>Bandhan Bank Ltd</t>
  </si>
  <si>
    <t>DCB BANK LTD.</t>
  </si>
  <si>
    <t>Aditya Birla Idea Payments Bank</t>
  </si>
  <si>
    <t>Airtel Payments Bank</t>
  </si>
  <si>
    <t>FINO Payments Bank</t>
  </si>
  <si>
    <t>India Post Payments Bank</t>
  </si>
  <si>
    <t xml:space="preserve">Jio Payments Bank </t>
  </si>
  <si>
    <t>NSDL Payments Bank</t>
  </si>
  <si>
    <t>Paytm Payments Bank</t>
  </si>
  <si>
    <t>Au Small Finance Bank Limited</t>
  </si>
  <si>
    <t>Capital Small Finance Bank Limited</t>
  </si>
  <si>
    <t>Fincare Small Finance Bank Limited</t>
  </si>
  <si>
    <t>Equitas Small Finance Bank Limited</t>
  </si>
  <si>
    <t>ESAF Small Finance Bank Limited</t>
  </si>
  <si>
    <t>Jana Small Finance Bank Limited</t>
  </si>
  <si>
    <t>North East Small Finance Bank Limited</t>
  </si>
  <si>
    <t>Suryoday Small Finance Bank Limited</t>
  </si>
  <si>
    <t>Ujjivan Small Finance Bank Limited</t>
  </si>
  <si>
    <t>Utkarsh Small Finance Bank Limited</t>
  </si>
  <si>
    <t>.</t>
  </si>
  <si>
    <t/>
  </si>
  <si>
    <t>B001</t>
  </si>
  <si>
    <t>B002</t>
  </si>
  <si>
    <t>B004</t>
  </si>
  <si>
    <t>B007</t>
  </si>
  <si>
    <t>B003</t>
  </si>
  <si>
    <t>B005</t>
  </si>
  <si>
    <t>B006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</si>
  <si>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</si>
  <si>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</si>
  <si>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</si>
  <si>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</si>
  <si>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</si>
  <si>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</si>
  <si>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</si>
  <si>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</si>
  <si>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</si>
  <si>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</si>
  <si>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</si>
  <si>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</si>
  <si>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</si>
  <si>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</si>
  <si>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</si>
  <si>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</si>
  <si>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</si>
  <si>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</si>
  <si>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</si>
  <si>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</si>
  <si>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</si>
  <si>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</si>
  <si>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</si>
  <si>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</si>
  <si>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</si>
  <si>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</si>
  <si>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</si>
  <si>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</si>
  <si>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</si>
  <si>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</si>
  <si>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</si>
  <si>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</si>
  <si>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</si>
  <si>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</si>
  <si>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</si>
  <si>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B043</t>
  </si>
  <si>
    <t>B044</t>
  </si>
  <si>
    <t>B045</t>
  </si>
  <si>
    <t>B046</t>
  </si>
  <si>
    <t>B047</t>
  </si>
  <si>
    <t>B048</t>
  </si>
  <si>
    <t>B049</t>
  </si>
  <si>
    <t>B050</t>
  </si>
  <si>
    <t>B051</t>
  </si>
  <si>
    <t>B052</t>
  </si>
  <si>
    <t>B053</t>
  </si>
  <si>
    <t>B054</t>
  </si>
  <si>
    <t>B055</t>
  </si>
  <si>
    <t>B056</t>
  </si>
  <si>
    <t>Unique Bank</t>
  </si>
  <si>
    <t>Row Labels</t>
  </si>
  <si>
    <t>Grand Total</t>
  </si>
  <si>
    <t>Code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</si>
  <si>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</si>
  <si>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</si>
  <si>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</si>
  <si>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</si>
  <si>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</si>
  <si>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</si>
  <si>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</si>
  <si>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</si>
  <si>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</si>
  <si>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B066</t>
  </si>
  <si>
    <t>B067</t>
  </si>
  <si>
    <t>B068</t>
  </si>
  <si>
    <t>B069</t>
  </si>
  <si>
    <t>B070</t>
  </si>
  <si>
    <t>B071</t>
  </si>
  <si>
    <t>B072</t>
  </si>
  <si>
    <t>B073</t>
  </si>
  <si>
    <t>B074</t>
  </si>
  <si>
    <t>B075</t>
  </si>
  <si>
    <t>B076</t>
  </si>
  <si>
    <t>B077</t>
  </si>
  <si>
    <t>B078</t>
  </si>
  <si>
    <t>B079</t>
  </si>
  <si>
    <t>B080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</si>
  <si>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</si>
  <si>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</si>
  <si>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</si>
  <si>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</si>
  <si>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</si>
  <si>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</si>
  <si>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</si>
  <si>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</si>
  <si>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</si>
  <si>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</si>
  <si>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</si>
  <si>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B092</t>
  </si>
  <si>
    <t>B093</t>
  </si>
  <si>
    <t>B094</t>
  </si>
  <si>
    <t>B095</t>
  </si>
  <si>
    <t>B096</t>
  </si>
  <si>
    <t>B097</t>
  </si>
  <si>
    <t>B098</t>
  </si>
  <si>
    <t>B099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</si>
  <si>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</si>
  <si>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</si>
  <si>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</si>
  <si>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</si>
  <si>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</si>
  <si>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</si>
  <si>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</si>
  <si>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</si>
  <si>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</si>
  <si>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</si>
  <si>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</si>
  <si>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</si>
  <si>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</si>
  <si>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</si>
  <si>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Count of Bank Code</t>
  </si>
  <si>
    <t>Count of Bank Name</t>
  </si>
  <si>
    <t>Final Code</t>
  </si>
  <si>
    <t>Raw code</t>
  </si>
  <si>
    <t>From 2019</t>
  </si>
  <si>
    <t>Before 2019</t>
  </si>
  <si>
    <t>Banktype</t>
  </si>
  <si>
    <t>No.of credit card (Volume) transcations via POS</t>
  </si>
  <si>
    <t>No.of credit card (Volume) transcations via online (e-com)</t>
  </si>
  <si>
    <t>No.of credit card (Volume) transcations via others</t>
  </si>
  <si>
    <t>No.of debit transcations (Volume) via POS</t>
  </si>
  <si>
    <t>No.of debit transcations (Volume) via ATM</t>
  </si>
  <si>
    <t>38354.7+AA11</t>
  </si>
  <si>
    <t>No.of debit transcations (Volume) via Online(e-com)</t>
  </si>
  <si>
    <t>No.of debit (Volume) transcations via Others</t>
  </si>
  <si>
    <t>No.of credit card (Volume) transcations via ATM</t>
  </si>
  <si>
    <t>Amount of credit (Value) card transactions via ATM(in millions)</t>
  </si>
  <si>
    <t>Amount of credit card (Value) transactions via POS(in millions)</t>
  </si>
  <si>
    <t>Amount of credit (Value) transcations via online(e-com)</t>
  </si>
  <si>
    <t>Amount of credit card (Value) transcations via others</t>
  </si>
  <si>
    <t>Amount of debit card (Value) transactions via ATM(in millions)</t>
  </si>
  <si>
    <t>Amount of debit card (Value) transactions via POS(in millions)</t>
  </si>
  <si>
    <t>Amount of debit transcations (Value) via Online(e-com)</t>
  </si>
  <si>
    <t>Amount of debit (Value) transcations via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</si>
</sst>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[$-14009]dd/mm/yyyy;@"/>
    <numFmt numFmtId="165" formatCode="0.000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</cellStyleXfs>
  <cellXfs count="144">
    <xf numFmtId="0" fontId="0" fillId="0" borderId="0" xfId="0"/>
    <xf numFmtId="0" fontId="2" fillId="2" borderId="1" xfId="0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right" vertical="center"/>
    </xf>
    <xf numFmtId="1" fontId="3" fillId="2" borderId="1" xfId="0" applyNumberFormat="1" applyFont="1" applyFill="1" applyBorder="1"/>
    <xf numFmtId="0" fontId="3" fillId="2" borderId="1" xfId="0" applyFont="1" applyFill="1" applyBorder="1" applyAlignment="1">
      <alignment horizontal="left"/>
    </xf>
    <xf numFmtId="1" fontId="2" fillId="2" borderId="1" xfId="0" applyNumberFormat="1" applyFont="1" applyFill="1" applyBorder="1" applyAlignment="1">
      <alignment horizontal="right" vertical="center"/>
    </xf>
    <xf numFmtId="1" fontId="2" fillId="2" borderId="1" xfId="0" applyNumberFormat="1" applyFont="1" applyFill="1" applyBorder="1" applyAlignment="1">
      <alignment horizontal="right"/>
    </xf>
    <xf numFmtId="1" fontId="2" fillId="2" borderId="1" xfId="0" applyNumberFormat="1" applyFont="1" applyFill="1" applyBorder="1"/>
    <xf numFmtId="1" fontId="3" fillId="2" borderId="1" xfId="0" applyNumberFormat="1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/>
    <xf numFmtId="1" fontId="3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1" fontId="3" fillId="0" borderId="1" xfId="0" applyNumberFormat="1" applyFont="1" applyBorder="1" applyAlignment="1">
      <alignment horizontal="right" vertical="center"/>
    </xf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right" vertical="center"/>
    </xf>
    <xf numFmtId="1" fontId="3" fillId="2" borderId="2" xfId="0" applyNumberFormat="1" applyFont="1" applyFill="1" applyBorder="1" applyAlignment="1">
      <alignment horizontal="right"/>
    </xf>
    <xf numFmtId="1" fontId="3" fillId="2" borderId="0" xfId="0" applyNumberFormat="1" applyFont="1" applyFill="1"/>
    <xf numFmtId="1" fontId="2" fillId="2" borderId="1" xfId="0" applyNumberFormat="1" applyFont="1" applyFill="1" applyBorder="1" applyAlignment="1">
      <alignment horizontal="left"/>
    </xf>
    <xf numFmtId="1" fontId="3" fillId="2" borderId="1" xfId="0" applyNumberFormat="1" applyFont="1" applyFill="1" applyBorder="1" applyAlignment="1">
      <alignment horizontal="left"/>
    </xf>
    <xf numFmtId="1" fontId="3" fillId="0" borderId="2" xfId="0" applyNumberFormat="1" applyFont="1" applyBorder="1" applyAlignment="1">
      <alignment horizontal="right"/>
    </xf>
    <xf numFmtId="1" fontId="3" fillId="0" borderId="1" xfId="0" applyNumberFormat="1" applyFont="1" applyBorder="1"/>
    <xf numFmtId="1" fontId="2" fillId="2" borderId="1" xfId="0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top"/>
    </xf>
    <xf numFmtId="1" fontId="3" fillId="2" borderId="1" xfId="0" applyNumberFormat="1" applyFont="1" applyFill="1" applyBorder="1" applyAlignment="1">
      <alignment vertical="top"/>
    </xf>
    <xf numFmtId="1" fontId="3" fillId="2" borderId="1" xfId="0" applyNumberFormat="1" applyFont="1" applyFill="1" applyBorder="1" applyAlignment="1">
      <alignment horizontal="right" vertical="top"/>
    </xf>
    <xf numFmtId="0" fontId="3" fillId="2" borderId="1" xfId="0" applyFont="1" applyFill="1" applyBorder="1" applyAlignment="1">
      <alignment vertical="center"/>
    </xf>
    <xf numFmtId="1" fontId="4" fillId="2" borderId="1" xfId="2" applyNumberFormat="1" applyFont="1" applyFill="1" applyBorder="1" applyAlignment="1">
      <alignment horizontal="right" vertical="center"/>
    </xf>
    <xf numFmtId="0" fontId="2" fillId="2" borderId="1" xfId="0" applyFont="1" applyFill="1" applyBorder="1" applyProtection="1">
      <protection locked="0"/>
    </xf>
    <xf numFmtId="0" fontId="2" fillId="2" borderId="1" xfId="0" applyFont="1" applyFill="1" applyBorder="1" applyAlignment="1" applyProtection="1">
      <alignment horizontal="left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1" fontId="2" fillId="2" borderId="1" xfId="0" applyNumberFormat="1" applyFont="1" applyFill="1" applyBorder="1" applyAlignment="1">
      <alignment vertical="top"/>
    </xf>
    <xf numFmtId="0" fontId="2" fillId="2" borderId="1" xfId="0" applyFont="1" applyFill="1" applyBorder="1" applyAlignment="1" applyProtection="1">
      <alignment vertical="center"/>
      <protection locked="0"/>
    </xf>
    <xf numFmtId="0" fontId="3" fillId="2" borderId="1" xfId="0" applyFont="1" applyFill="1" applyBorder="1" applyAlignment="1" applyProtection="1">
      <alignment horizontal="left"/>
      <protection locked="0"/>
    </xf>
    <xf numFmtId="0" fontId="3" fillId="2" borderId="1" xfId="0" applyFont="1" applyFill="1" applyBorder="1" applyProtection="1">
      <protection locked="0"/>
    </xf>
    <xf numFmtId="0" fontId="3" fillId="2" borderId="1" xfId="0" applyFont="1" applyFill="1" applyBorder="1" applyAlignment="1" applyProtection="1">
      <alignment vertical="center"/>
      <protection locked="0"/>
    </xf>
    <xf numFmtId="1" fontId="2" fillId="0" borderId="1" xfId="0" applyNumberFormat="1" applyFont="1" applyBorder="1"/>
    <xf numFmtId="1" fontId="2" fillId="2" borderId="1" xfId="0" applyNumberFormat="1" applyFont="1" applyFill="1" applyBorder="1" applyAlignment="1">
      <alignment horizontal="right" vertical="top"/>
    </xf>
    <xf numFmtId="0" fontId="5" fillId="2" borderId="1" xfId="0" applyFont="1" applyFill="1" applyBorder="1" applyProtection="1">
      <protection locked="0"/>
    </xf>
    <xf numFmtId="0" fontId="6" fillId="2" borderId="1" xfId="0" applyFont="1" applyFill="1" applyBorder="1" applyAlignment="1" applyProtection="1">
      <alignment horizontal="left"/>
      <protection locked="0"/>
    </xf>
    <xf numFmtId="0" fontId="6" fillId="2" borderId="1" xfId="0" applyFont="1" applyFill="1" applyBorder="1" applyAlignment="1">
      <alignment horizontal="right"/>
    </xf>
    <xf numFmtId="1" fontId="5" fillId="2" borderId="1" xfId="0" applyNumberFormat="1" applyFont="1" applyFill="1" applyBorder="1"/>
    <xf numFmtId="0" fontId="5" fillId="2" borderId="1" xfId="0" applyFont="1" applyFill="1" applyBorder="1" applyAlignment="1" applyProtection="1">
      <alignment horizontal="left"/>
      <protection locked="0"/>
    </xf>
    <xf numFmtId="0" fontId="5" fillId="2" borderId="1" xfId="0" applyFont="1" applyFill="1" applyBorder="1" applyAlignment="1">
      <alignment horizontal="right"/>
    </xf>
    <xf numFmtId="0" fontId="6" fillId="2" borderId="1" xfId="0" applyFont="1" applyFill="1" applyBorder="1" applyAlignment="1" applyProtection="1">
      <alignment horizontal="left" vertical="center"/>
      <protection locked="0"/>
    </xf>
    <xf numFmtId="0" fontId="6" fillId="2" borderId="1" xfId="0" applyFont="1" applyFill="1" applyBorder="1" applyAlignment="1">
      <alignment horizontal="right" vertical="top"/>
    </xf>
    <xf numFmtId="1" fontId="5" fillId="2" borderId="1" xfId="0" applyNumberFormat="1" applyFont="1" applyFill="1" applyBorder="1" applyAlignment="1">
      <alignment vertical="top"/>
    </xf>
    <xf numFmtId="0" fontId="5" fillId="2" borderId="1" xfId="0" applyFont="1" applyFill="1" applyBorder="1" applyAlignment="1" applyProtection="1">
      <alignment vertical="center"/>
      <protection locked="0"/>
    </xf>
    <xf numFmtId="0" fontId="6" fillId="0" borderId="1" xfId="0" applyFont="1" applyBorder="1" applyAlignment="1" applyProtection="1">
      <alignment horizontal="left"/>
      <protection locked="0"/>
    </xf>
    <xf numFmtId="0" fontId="6" fillId="0" borderId="1" xfId="0" applyFont="1" applyBorder="1" applyAlignment="1">
      <alignment horizontal="right"/>
    </xf>
    <xf numFmtId="1" fontId="5" fillId="0" borderId="1" xfId="0" applyNumberFormat="1" applyFont="1" applyBorder="1"/>
    <xf numFmtId="0" fontId="2" fillId="0" borderId="1" xfId="0" applyFont="1" applyBorder="1" applyAlignment="1" applyProtection="1">
      <alignment horizontal="left"/>
      <protection locked="0"/>
    </xf>
    <xf numFmtId="0" fontId="2" fillId="0" borderId="1" xfId="0" applyFont="1" applyBorder="1" applyAlignment="1">
      <alignment horizontal="right"/>
    </xf>
    <xf numFmtId="0" fontId="0" fillId="2" borderId="1" xfId="0" applyFill="1" applyBorder="1" applyProtection="1">
      <protection locked="0"/>
    </xf>
    <xf numFmtId="0" fontId="0" fillId="2" borderId="1" xfId="0" applyFill="1" applyBorder="1" applyAlignment="1" applyProtection="1">
      <alignment vertical="center"/>
      <protection locked="0"/>
    </xf>
    <xf numFmtId="0" fontId="0" fillId="2" borderId="1" xfId="0" applyFill="1" applyBorder="1" applyAlignment="1">
      <alignment horizontal="right"/>
    </xf>
    <xf numFmtId="0" fontId="0" fillId="2" borderId="0" xfId="0" applyFill="1" applyAlignment="1">
      <alignment horizontal="right"/>
    </xf>
    <xf numFmtId="0" fontId="2" fillId="0" borderId="1" xfId="0" applyFont="1" applyBorder="1" applyAlignment="1">
      <alignment horizontal="right" vertical="top"/>
    </xf>
    <xf numFmtId="14" fontId="2" fillId="2" borderId="1" xfId="0" applyNumberFormat="1" applyFont="1" applyFill="1" applyBorder="1" applyAlignment="1">
      <alignment horizontal="left"/>
    </xf>
    <xf numFmtId="14" fontId="3" fillId="2" borderId="1" xfId="0" applyNumberFormat="1" applyFont="1" applyFill="1" applyBorder="1" applyAlignment="1">
      <alignment horizontal="left"/>
    </xf>
    <xf numFmtId="14" fontId="0" fillId="0" borderId="0" xfId="0" applyNumberFormat="1"/>
    <xf numFmtId="14" fontId="6" fillId="2" borderId="1" xfId="0" applyNumberFormat="1" applyFont="1" applyFill="1" applyBorder="1" applyAlignment="1">
      <alignment horizontal="left"/>
    </xf>
    <xf numFmtId="14" fontId="2" fillId="2" borderId="1" xfId="0" applyNumberFormat="1" applyFont="1" applyFill="1" applyBorder="1" applyAlignment="1" applyProtection="1">
      <alignment horizontal="left"/>
      <protection locked="0"/>
    </xf>
    <xf numFmtId="0" fontId="3" fillId="2" borderId="0" xfId="0" applyFont="1" applyFill="1" applyAlignment="1">
      <alignment horizontal="left"/>
    </xf>
    <xf numFmtId="164" fontId="0" fillId="0" borderId="0" xfId="0" applyNumberFormat="1"/>
    <xf numFmtId="2" fontId="3" fillId="2" borderId="1" xfId="0" applyNumberFormat="1" applyFont="1" applyFill="1" applyBorder="1"/>
    <xf numFmtId="2" fontId="3" fillId="2" borderId="1" xfId="0" applyNumberFormat="1" applyFont="1" applyFill="1" applyBorder="1" applyAlignment="1">
      <alignment horizontal="right"/>
    </xf>
    <xf numFmtId="165" fontId="3" fillId="2" borderId="1" xfId="0" applyNumberFormat="1" applyFont="1" applyFill="1" applyBorder="1"/>
    <xf numFmtId="1" fontId="2" fillId="0" borderId="1" xfId="2" applyNumberFormat="1" applyBorder="1" applyAlignment="1">
      <alignment horizontal="right"/>
    </xf>
    <xf numFmtId="166" fontId="3" fillId="0" borderId="1" xfId="0" applyNumberFormat="1" applyFont="1" applyBorder="1"/>
    <xf numFmtId="1" fontId="2" fillId="0" borderId="1" xfId="0" applyNumberFormat="1" applyFont="1" applyBorder="1" applyAlignment="1">
      <alignment horizontal="right"/>
    </xf>
    <xf numFmtId="1" fontId="2" fillId="0" borderId="1" xfId="4" applyNumberFormat="1" applyBorder="1"/>
    <xf numFmtId="1" fontId="0" fillId="0" borderId="0" xfId="0" applyNumberFormat="1"/>
    <xf numFmtId="0" fontId="5" fillId="2" borderId="1" xfId="5" applyFont="1" applyFill="1" applyBorder="1" applyAlignment="1">
      <alignment horizontal="left"/>
    </xf>
    <xf numFmtId="1" fontId="6" fillId="2" borderId="1" xfId="6" applyNumberFormat="1" applyFont="1" applyFill="1" applyBorder="1" applyAlignment="1">
      <alignment horizontal="right"/>
    </xf>
    <xf numFmtId="166" fontId="6" fillId="2" borderId="1" xfId="6" applyNumberFormat="1" applyFont="1" applyFill="1" applyBorder="1" applyAlignment="1">
      <alignment horizontal="right"/>
    </xf>
    <xf numFmtId="1" fontId="6" fillId="2" borderId="1" xfId="6" applyNumberFormat="1" applyFont="1" applyFill="1" applyBorder="1" applyAlignment="1">
      <alignment horizontal="right" wrapText="1"/>
    </xf>
    <xf numFmtId="0" fontId="6" fillId="2" borderId="1" xfId="5" applyFont="1" applyFill="1" applyBorder="1" applyAlignment="1">
      <alignment horizontal="left"/>
    </xf>
    <xf numFmtId="1" fontId="6" fillId="0" borderId="1" xfId="6" applyNumberFormat="1" applyFont="1" applyBorder="1" applyAlignment="1">
      <alignment horizontal="right"/>
    </xf>
    <xf numFmtId="166" fontId="6" fillId="0" borderId="1" xfId="6" applyNumberFormat="1" applyFont="1" applyBorder="1" applyAlignment="1">
      <alignment horizontal="right"/>
    </xf>
    <xf numFmtId="0" fontId="5" fillId="2" borderId="1" xfId="5" applyFont="1" applyFill="1" applyBorder="1" applyAlignment="1">
      <alignment horizontal="left" vertical="center"/>
    </xf>
    <xf numFmtId="0" fontId="2" fillId="2" borderId="1" xfId="7" applyFill="1" applyBorder="1" applyAlignment="1">
      <alignment horizontal="left"/>
    </xf>
    <xf numFmtId="1" fontId="2" fillId="2" borderId="1" xfId="7" applyNumberFormat="1" applyFill="1" applyBorder="1"/>
    <xf numFmtId="166" fontId="2" fillId="2" borderId="1" xfId="7" applyNumberFormat="1" applyFill="1" applyBorder="1"/>
    <xf numFmtId="1" fontId="2" fillId="2" borderId="1" xfId="7" applyNumberFormat="1" applyFill="1" applyBorder="1" applyAlignment="1">
      <alignment horizontal="right"/>
    </xf>
    <xf numFmtId="1" fontId="2" fillId="0" borderId="1" xfId="7" applyNumberFormat="1" applyBorder="1"/>
    <xf numFmtId="166" fontId="2" fillId="0" borderId="1" xfId="7" applyNumberFormat="1" applyBorder="1"/>
    <xf numFmtId="1" fontId="2" fillId="2" borderId="1" xfId="8" applyNumberFormat="1" applyFont="1" applyFill="1" applyBorder="1" applyAlignment="1">
      <alignment horizontal="right"/>
    </xf>
    <xf numFmtId="0" fontId="3" fillId="2" borderId="1" xfId="7" applyFont="1" applyFill="1" applyBorder="1" applyAlignment="1">
      <alignment horizontal="left" vertical="top" wrapText="1"/>
    </xf>
    <xf numFmtId="0" fontId="4" fillId="2" borderId="1" xfId="7" applyFont="1" applyFill="1" applyBorder="1" applyAlignment="1">
      <alignment horizontal="justify" vertical="top" wrapText="1"/>
    </xf>
    <xf numFmtId="0" fontId="2" fillId="2" borderId="1" xfId="5" applyFill="1" applyBorder="1" applyAlignment="1">
      <alignment horizontal="left"/>
    </xf>
    <xf numFmtId="1" fontId="2" fillId="2" borderId="1" xfId="5" applyNumberFormat="1" applyFill="1" applyBorder="1"/>
    <xf numFmtId="166" fontId="2" fillId="2" borderId="1" xfId="5" applyNumberFormat="1" applyFill="1" applyBorder="1"/>
    <xf numFmtId="1" fontId="2" fillId="2" borderId="1" xfId="5" applyNumberFormat="1" applyFill="1" applyBorder="1" applyAlignment="1">
      <alignment horizontal="right"/>
    </xf>
    <xf numFmtId="0" fontId="3" fillId="2" borderId="1" xfId="7" applyFont="1" applyFill="1" applyBorder="1" applyAlignment="1">
      <alignment horizontal="left"/>
    </xf>
    <xf numFmtId="166" fontId="2" fillId="2" borderId="1" xfId="7" applyNumberFormat="1" applyFill="1" applyBorder="1" applyAlignment="1">
      <alignment horizontal="right"/>
    </xf>
    <xf numFmtId="0" fontId="3" fillId="2" borderId="1" xfId="5" applyFont="1" applyFill="1" applyBorder="1" applyAlignment="1">
      <alignment horizontal="left"/>
    </xf>
    <xf numFmtId="0" fontId="2" fillId="2" borderId="1" xfId="1" applyFill="1" applyBorder="1" applyAlignment="1">
      <alignment horizontal="left"/>
    </xf>
    <xf numFmtId="1" fontId="2" fillId="2" borderId="1" xfId="1" applyNumberFormat="1" applyFill="1" applyBorder="1"/>
    <xf numFmtId="166" fontId="2" fillId="2" borderId="1" xfId="1" applyNumberFormat="1" applyFill="1" applyBorder="1"/>
    <xf numFmtId="0" fontId="3" fillId="2" borderId="1" xfId="1" applyFont="1" applyFill="1" applyBorder="1" applyAlignment="1">
      <alignment horizontal="left"/>
    </xf>
    <xf numFmtId="1" fontId="2" fillId="2" borderId="1" xfId="2" applyNumberFormat="1" applyFill="1" applyBorder="1"/>
    <xf numFmtId="166" fontId="2" fillId="2" borderId="1" xfId="2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5" borderId="0" xfId="0" applyFill="1"/>
    <xf numFmtId="0" fontId="8" fillId="3" borderId="6" xfId="0" applyFont="1" applyFill="1" applyBorder="1"/>
    <xf numFmtId="0" fontId="8" fillId="0" borderId="6" xfId="0" applyFont="1" applyBorder="1"/>
    <xf numFmtId="0" fontId="8" fillId="0" borderId="0" xfId="0" applyFont="1"/>
    <xf numFmtId="49" fontId="8" fillId="3" borderId="6" xfId="0" applyNumberFormat="1" applyFont="1" applyFill="1" applyBorder="1"/>
    <xf numFmtId="49" fontId="0" fillId="0" borderId="0" xfId="0" applyNumberFormat="1"/>
    <xf numFmtId="165" fontId="0" fillId="0" borderId="0" xfId="0" applyNumberFormat="1"/>
    <xf numFmtId="1" fontId="2" fillId="2" borderId="1" xfId="0" applyNumberFormat="1" applyFont="1" applyFill="1" applyBorder="1" applyAlignment="1" applyProtection="1">
      <alignment horizontal="left"/>
      <protection locked="0"/>
    </xf>
    <xf numFmtId="1" fontId="2" fillId="2" borderId="0" xfId="0" applyNumberFormat="1" applyFont="1" applyFill="1" applyAlignment="1" applyProtection="1">
      <alignment horizontal="left"/>
      <protection locked="0"/>
    </xf>
    <xf numFmtId="1" fontId="6" fillId="2" borderId="1" xfId="0" applyNumberFormat="1" applyFont="1" applyFill="1" applyBorder="1" applyAlignment="1" applyProtection="1">
      <alignment horizontal="left"/>
      <protection locked="0"/>
    </xf>
    <xf numFmtId="1" fontId="2" fillId="2" borderId="4" xfId="0" applyNumberFormat="1" applyFont="1" applyFill="1" applyBorder="1" applyAlignment="1" applyProtection="1">
      <alignment horizontal="left"/>
      <protection locked="0"/>
    </xf>
    <xf numFmtId="1" fontId="2" fillId="2" borderId="5" xfId="0" applyNumberFormat="1" applyFont="1" applyFill="1" applyBorder="1" applyAlignment="1" applyProtection="1">
      <alignment horizontal="left"/>
      <protection locked="0"/>
    </xf>
    <xf numFmtId="165" fontId="2" fillId="2" borderId="1" xfId="0" applyNumberFormat="1" applyFont="1" applyFill="1" applyBorder="1" applyAlignment="1">
      <alignment horizontal="right"/>
    </xf>
    <xf numFmtId="165" fontId="3" fillId="2" borderId="1" xfId="0" applyNumberFormat="1" applyFont="1" applyFill="1" applyBorder="1" applyAlignment="1">
      <alignment horizontal="right"/>
    </xf>
    <xf numFmtId="165" fontId="3" fillId="0" borderId="1" xfId="0" applyNumberFormat="1" applyFont="1" applyBorder="1" applyAlignment="1">
      <alignment horizontal="right"/>
    </xf>
    <xf numFmtId="165" fontId="2" fillId="2" borderId="1" xfId="0" applyNumberFormat="1" applyFont="1" applyFill="1" applyBorder="1"/>
    <xf numFmtId="165" fontId="3" fillId="0" borderId="1" xfId="0" applyNumberFormat="1" applyFont="1" applyBorder="1"/>
    <xf numFmtId="165" fontId="6" fillId="2" borderId="1" xfId="6" applyNumberFormat="1" applyFont="1" applyFill="1" applyBorder="1" applyAlignment="1">
      <alignment horizontal="right"/>
    </xf>
    <xf numFmtId="165" fontId="6" fillId="0" borderId="1" xfId="6" applyNumberFormat="1" applyFont="1" applyBorder="1" applyAlignment="1">
      <alignment horizontal="right"/>
    </xf>
    <xf numFmtId="165" fontId="2" fillId="2" borderId="1" xfId="7" applyNumberFormat="1" applyFill="1" applyBorder="1"/>
    <xf numFmtId="165" fontId="2" fillId="0" borderId="1" xfId="7" applyNumberFormat="1" applyBorder="1"/>
    <xf numFmtId="165" fontId="2" fillId="2" borderId="1" xfId="5" applyNumberFormat="1" applyFill="1" applyBorder="1"/>
    <xf numFmtId="165" fontId="2" fillId="2" borderId="1" xfId="7" applyNumberFormat="1" applyFill="1" applyBorder="1" applyAlignment="1">
      <alignment horizontal="right"/>
    </xf>
    <xf numFmtId="165" fontId="2" fillId="2" borderId="1" xfId="1" applyNumberFormat="1" applyFill="1" applyBorder="1"/>
    <xf numFmtId="165" fontId="2" fillId="2" borderId="1" xfId="2" applyNumberFormat="1" applyFill="1" applyBorder="1"/>
    <xf numFmtId="165" fontId="3" fillId="2" borderId="1" xfId="0" applyNumberFormat="1" applyFont="1" applyFill="1" applyBorder="1" applyAlignment="1">
      <alignment vertical="top"/>
    </xf>
    <xf numFmtId="165" fontId="4" fillId="2" borderId="1" xfId="2" applyNumberFormat="1" applyFont="1" applyFill="1" applyBorder="1" applyAlignment="1">
      <alignment horizontal="right" vertical="center"/>
    </xf>
    <xf numFmtId="165" fontId="2" fillId="2" borderId="1" xfId="0" applyNumberFormat="1" applyFont="1" applyFill="1" applyBorder="1" applyAlignment="1">
      <alignment vertical="top"/>
    </xf>
    <xf numFmtId="165" fontId="2" fillId="0" borderId="1" xfId="0" applyNumberFormat="1" applyFont="1" applyBorder="1"/>
    <xf numFmtId="165" fontId="5" fillId="2" borderId="1" xfId="0" applyNumberFormat="1" applyFont="1" applyFill="1" applyBorder="1"/>
    <xf numFmtId="165" fontId="5" fillId="0" borderId="1" xfId="0" applyNumberFormat="1" applyFont="1" applyBorder="1"/>
    <xf numFmtId="165" fontId="5" fillId="2" borderId="1" xfId="0" applyNumberFormat="1" applyFont="1" applyFill="1" applyBorder="1" applyAlignment="1">
      <alignment vertical="top"/>
    </xf>
    <xf numFmtId="165" fontId="3" fillId="2" borderId="3" xfId="0" applyNumberFormat="1" applyFont="1" applyFill="1" applyBorder="1" applyAlignment="1">
      <alignment horizontal="right"/>
    </xf>
    <xf numFmtId="165" fontId="3" fillId="0" borderId="3" xfId="0" applyNumberFormat="1" applyFont="1" applyBorder="1" applyAlignment="1">
      <alignment horizontal="right"/>
    </xf>
    <xf numFmtId="165" fontId="5" fillId="2" borderId="1" xfId="5" applyNumberFormat="1" applyFont="1" applyFill="1" applyBorder="1"/>
    <xf numFmtId="0" fontId="0" fillId="0" borderId="0" xfId="0" applyAlignment="1"/>
  </cellXfs>
  <cellStyles count="9">
    <cellStyle name="Comma 3" xfId="8" xr:uid="{77C2D404-9374-40D7-B2D2-5BC0D4C60175}"/>
    <cellStyle name="Normal" xfId="0" builtinId="0"/>
    <cellStyle name="Normal 10 29" xfId="5" xr:uid="{DDE4A9FF-A52D-4D67-A55B-33D0CFD2BB48}"/>
    <cellStyle name="Normal 2" xfId="1" xr:uid="{07BE639E-47DE-4710-A66E-782EDEE170E4}"/>
    <cellStyle name="Normal 2 10" xfId="3" xr:uid="{624A7AC7-B5AB-4170-9AD8-04C4F2B0063A}"/>
    <cellStyle name="Normal 2 2" xfId="2" xr:uid="{AED4018D-A1C4-40BA-A671-0EDBFBF788D3}"/>
    <cellStyle name="Normal 5" xfId="4" xr:uid="{107C412A-FF54-4240-8C2F-731C2CC57AC8}"/>
    <cellStyle name="Normal 5 32 2" xfId="6" xr:uid="{9376D379-AF49-4961-A794-5F6EA651554A}"/>
    <cellStyle name="Normal 57" xfId="7" xr:uid="{1A29B906-5A82-49E5-9D05-019F758E05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hira/AppData/Local/Microsoft/Windows/INetCache/IE/0EX8Q085/RBInew_Bankcode_updat_july_2021_20250210%5b1%5d.xlsx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KB" refreshedDate="45698.748395717594" createdVersion="8" refreshedVersion="8" minRefreshableVersion="3" recordCount="6407" xr:uid="{CA1588F5-7256-4C66-8B35-6783D058D3D3}">
  <cacheSource type="worksheet">
    <worksheetSource ref="A1:F6408" sheet=".xlsx].xlsx]Master Sheet3 20251002" r:id="rId2"/>
  </cacheSource>
  <cacheFields count="9">
    <cacheField name="Bank Name" numFmtId="0">
      <sharedItems count="113">
        <s v="ALLAHABAD BANK"/>
        <s v="ANDHRA BANK"/>
        <s v="BANK OF BARODA"/>
        <s v="BANK OF INDIA"/>
        <s v="BANK OF MAHARASHTRA"/>
        <s v="CANARA BANK"/>
        <s v="CENTRAL BANK OF INDIA"/>
        <s v="CORPORATION BANK"/>
        <s v="DENA BANK"/>
        <s v="INDIAN BANK"/>
        <s v="INDIAN OVERSEAS BANK"/>
        <s v="ORIENTAL BANK OF COMMERCE"/>
        <s v="PUNJAB AND SIND BANK"/>
        <s v="PUNJAB NATIONAL BANK"/>
        <s v="SYNDICATE BANK"/>
        <s v="UCO BANK"/>
        <s v="UNION BANK OF INDIA"/>
        <s v="UNITED BANK OF INDIA"/>
        <s v="VIJAYA BANK"/>
        <s v="IDBI LTD"/>
        <s v="STATE BANK OF BIKANER AND JAIPUR"/>
        <s v="STATE BANK OF HYDERABAD"/>
        <s v="STATE BANK OF INDIA"/>
        <s v="STATE BANK OF MYSORE"/>
        <s v="STATE BANK OF PATIALA"/>
        <s v="STATE BANK OF TRAVANCORE"/>
        <s v="AXIS BANK LTD"/>
        <s v="BANDHAN BANK"/>
        <s v="CATHOLIC SYRIAN BANK LTD"/>
        <s v="CITY UNION BANK"/>
        <s v="DEVELOPMENT CREDIT BANK "/>
        <s v="DHANALAKSHMI BANK LTD"/>
        <s v="FEDERAL BANK LTD"/>
        <s v="HDFC BANK LTD"/>
        <s v="ICICI BANK LTD"/>
        <s v="IDFC BANK LTD"/>
        <s v="INDUSIND BANK LTD"/>
        <s v="JAMMU AND KASHMIR BANK"/>
        <s v="KARNATAKA BANK LTD"/>
        <s v="KARUR VYSYA BANK LTD"/>
        <s v="KOTAK MAHINDRA BANK LTD"/>
        <s v="RATNAKAR BANK LIMITED"/>
        <s v="SOUTH INDIAN BANK"/>
        <s v="TAMILNAD MERCANTILE BANK LTD"/>
        <s v="THE LAXMI VILAS BANK LTD"/>
        <s v="YES BANK LTD"/>
        <s v="AMERICAN EXPRESS"/>
        <s v="BANK OF AMERICA"/>
        <s v="BARCLAYS BANK PLC"/>
        <s v="CITI BANK"/>
        <s v="DBS BANK"/>
        <s v="DEUTSCHE BANK LTD"/>
        <s v="FIRSTRAND BANK"/>
        <s v="HONGKONG AND SHANGHAI BKG CORPN"/>
        <s v="ROYAL BANK OF SCOTLAND N V"/>
        <s v="STANDARD CHARTERED BANK LTD"/>
        <s v="BANDHAN BANK LTD"/>
        <s v="DEVELOPMENT CREDIT BANK"/>
        <s v="IDFC Bank Limited"/>
        <s v="DCB BANK LTD."/>
        <s v="Aditya Birla Idea Payments Bank"/>
        <s v="Airtel Payments Bank"/>
        <s v="FINO Payments Bank"/>
        <s v="India Post Payments Bank"/>
        <s v="Jio Payments Bank "/>
        <s v="NSDL Payments Bank"/>
        <s v="Paytm Payments Bank"/>
        <s v="Au Small Finance Bank Limited"/>
        <s v="Capital Small Finance Bank Limited"/>
        <s v="Fincare Small Finance Bank Limited"/>
        <s v="Equitas Small Finance Bank Limited"/>
        <s v="ESAF Small Finance Bank Limited"/>
        <s v="Jana Small Finance Bank Limited"/>
        <s v="North East Small Finance Bank Limited"/>
        <s v="Suryoday Small Finance Bank Limited"/>
        <s v="Ujjivan Small Finance Bank Limited"/>
        <s v="Utkarsh Small Finance Bank Limited"/>
        <s v="DCB BANK LTD"/>
        <s v="JIO PAYMENTS BANK"/>
        <s v="SBM Bank India"/>
        <s v="CSB BANK LIMITED"/>
        <s v="UNITY SMALL FINANCE BANK LIMITED"/>
        <s v="CSB BANK LTD"/>
        <s v="IDBI BANK LTD"/>
        <s v="IDFC FIRST BANK LTD"/>
        <s v="JAMMU AND KASHMIR BANK LTD"/>
        <s v="RBL BANK LTD"/>
        <s v="AMERICAN EXPRESS BANKING CORPORATION"/>
        <s v="DBS INDIA BANK LTD"/>
        <s v="HSBC LTD"/>
        <s v="SBM BANK INDIA LTD"/>
        <s v="CITY UNION BANK LTD."/>
        <s v="CSB BANK LTD."/>
        <s v="NAINITAL BANK LTD"/>
        <s v="SHIVALIK SMALL FINANCE BANK LIMITED"/>
        <s v="WOORI BANK"/>
        <s v="AU SMALL FINANCE BANK LTD"/>
        <s v="CAPITAL SMALL FINANCE BANK LTD"/>
        <s v="EQUITAS SMALL FINANCE BANK LTD"/>
        <s v="ESAF SMALL FINANCE BANK LTD"/>
        <s v="FINCARE SMALL FINANCE BANK LTD"/>
        <s v="JANA SMALL FINANCE BANK LTD"/>
        <s v="NORTH EAST SMALL FINANCE BANK LTD"/>
        <s v="SHIVALIK SMALL FINANCE BANK LTD"/>
        <s v="SURYODAY SMALL FINANCE BANK LTD"/>
        <s v="UJJIVAN SMALL FINANCE BANK LTD"/>
        <s v="UNITY SMALL FINANCE BANK LTD"/>
        <s v="UTKARSH SMALL FINANCE BANK LTD"/>
        <s v="BANK OF BAHRAIN &amp; KUWAIT B.S.C."/>
        <s v="DOHA BANK Q.P.S.C."/>
        <s v="KEB HANA BANK"/>
        <s v="KOOKMIN BANK"/>
        <s v="DHANALAXMI BANK LTD"/>
      </sharedItems>
    </cacheField>
    <cacheField name="Bank Type" numFmtId="0">
      <sharedItems containsBlank="1" count="6">
        <m/>
        <s v="Private Sector Banks"/>
        <s v="Public Sector Banks"/>
        <s v="Foreign Banks"/>
        <s v="Payment Banks"/>
        <s v="Small Finance Banks"/>
      </sharedItems>
    </cacheField>
    <cacheField name="Bank Code" numFmtId="0">
      <sharedItems count="86">
        <s v="B003"/>
        <s v="B006"/>
        <s v="B014"/>
        <s v="B015"/>
        <s v="B016"/>
        <s v="B018"/>
        <s v="B022"/>
        <s v="B026"/>
        <s v="B034"/>
        <s v="B060"/>
        <s v="B061"/>
        <s v="B078"/>
        <s v="B080"/>
        <s v="B081"/>
        <s v="B099"/>
        <s v="B102"/>
        <s v="B105"/>
        <s v="B106"/>
        <s v="B111"/>
        <s v="B054"/>
        <s v="B091"/>
        <s v="B092"/>
        <s v="B093"/>
        <s v="B094"/>
        <s v="B095"/>
        <s v="B096"/>
        <s v="B009"/>
        <s v="B010"/>
        <s v="B021"/>
        <s v="B024"/>
        <s v="B036"/>
        <s v="B038"/>
        <s v="B045"/>
        <s v="B050"/>
        <s v="B053"/>
        <s v="B056"/>
        <s v="B062"/>
        <s v="B063"/>
        <s v="B069"/>
        <s v="B070"/>
        <s v="B073"/>
        <s v="B082"/>
        <s v="B089"/>
        <s v="B100"/>
        <s v="B101"/>
        <s v="B113"/>
        <s v="B004"/>
        <s v="B011"/>
        <s v="B017"/>
        <s v="B023"/>
        <s v="B030"/>
        <s v="B035"/>
        <s v="B049"/>
        <s v="B051"/>
        <s v="B084"/>
        <s v="B090"/>
        <s v="B032"/>
        <s v="B001"/>
        <s v="B002"/>
        <s v="B048"/>
        <s v="B059"/>
        <s v="B067"/>
        <s v="B077"/>
        <s v="B079"/>
        <s v="B007"/>
        <s v="B019"/>
        <s v="B046"/>
        <s v="B041"/>
        <s v="B043"/>
        <s v="B065"/>
        <s v="B075"/>
        <s v="B097"/>
        <s v="B103"/>
        <s v="B109"/>
        <s v="B085"/>
        <s v="B027"/>
        <s v="B107"/>
        <s v="B083"/>
        <s v="B052"/>
        <s v="B074"/>
        <s v="B087"/>
        <s v="B112"/>
        <s v="B013"/>
        <s v="B040"/>
        <s v="B071"/>
        <s v="B072"/>
      </sharedItems>
    </cacheField>
    <cacheField name="Date" numFmtId="0">
      <sharedItems containsSemiMixedTypes="0" containsNonDate="0" containsDate="1" containsString="0" minDate="2016-01-31T00:00:00" maxDate="2025-01-01T00:00:00" count="108">
        <d v="2016-01-31T00:00:00"/>
        <d v="2016-02-29T00:00:00"/>
        <d v="2016-03-31T00:00:00"/>
        <d v="2016-04-30T00:00:00"/>
        <d v="2016-05-31T00:00:00"/>
        <d v="2016-06-30T00:00:00"/>
        <d v="2016-07-31T00:00:00"/>
        <d v="2016-08-31T00:00:00"/>
        <d v="2016-09-30T00:00:00"/>
        <d v="2016-10-31T00:00:00"/>
        <d v="2016-11-30T00:00:00"/>
        <d v="2016-12-31T00:00:00"/>
        <d v="2017-01-31T00:00:00"/>
        <d v="2017-02-28T00:00:00"/>
        <d v="2017-03-31T00:00:00"/>
        <d v="2017-04-30T00:00:00"/>
        <d v="2017-05-31T00:00:00"/>
        <d v="2017-06-30T00:00:00"/>
        <d v="2017-07-31T00:00:00"/>
        <d v="2017-08-31T00:00:00"/>
        <d v="2017-09-30T00:00:00"/>
        <d v="2017-10-31T00:00:00"/>
        <d v="2017-11-30T00:00:00"/>
        <d v="2017-12-31T00:00:00"/>
        <d v="2018-01-31T00:00:00"/>
        <d v="2018-02-28T00:00:00"/>
        <d v="2018-03-31T00:00:00"/>
        <d v="2018-04-30T00:00:00"/>
        <d v="2018-05-31T00:00:00"/>
        <d v="2018-06-30T00:00:00"/>
        <d v="2018-07-31T00:00:00"/>
        <d v="2018-08-31T00:00:00"/>
        <d v="2018-09-30T00:00:00"/>
        <d v="2018-10-31T00:00:00"/>
        <d v="2018-11-30T00:00:00"/>
        <d v="2018-12-31T00:00:00"/>
        <d v="2019-01-31T00:00:00"/>
        <d v="2019-02-28T00:00:00"/>
        <d v="2019-03-31T00:00:00"/>
        <d v="2019-04-30T00:00:00"/>
        <d v="2019-05-31T00:00:00"/>
        <d v="2019-06-30T00:00:00"/>
        <d v="2019-07-31T00:00:00"/>
        <d v="2019-08-31T00:00:00"/>
        <d v="2019-09-30T00:00:00"/>
        <d v="2019-10-31T00:00:00"/>
        <d v="2019-11-30T00:00:00"/>
        <d v="2019-12-31T00:00:00"/>
        <d v="2020-01-31T00:00:00"/>
        <d v="2020-02-29T00:00:00"/>
        <d v="2020-03-31T00:00:00"/>
        <d v="2020-04-30T00:00:00"/>
        <d v="2020-05-31T00:00:00"/>
        <d v="2020-06-30T00:00:00"/>
        <d v="2020-07-31T00:00:00"/>
        <d v="2020-08-31T00:00:00"/>
        <d v="2020-09-30T00:00:00"/>
        <d v="2020-10-31T00:00:00"/>
        <d v="2020-11-30T00:00:00"/>
        <d v="2020-12-31T00:00:00"/>
        <d v="2021-01-31T00:00:00"/>
        <d v="2021-02-28T00:00:00"/>
        <d v="2021-03-31T00:00:00"/>
        <d v="2021-04-30T00:00:00"/>
        <d v="2021-05-31T00:00:00"/>
        <d v="2021-06-30T00:00:00"/>
        <d v="2021-07-31T00:00:00"/>
        <d v="2021-08-31T00:00:00"/>
        <d v="2021-09-30T00:00:00"/>
        <d v="2021-10-31T00:00:00"/>
        <d v="2021-11-30T00:00:00"/>
        <d v="2021-12-31T00:00:00"/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  <d v="2024-09-30T00:00:00"/>
        <d v="2024-10-31T00:00:00"/>
        <d v="2024-11-30T00:00:00"/>
        <d v="2024-12-31T00:00:00"/>
      </sharedItems>
      <fieldGroup par="8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6" maxValue="2024"/>
    </cacheField>
    <cacheField name="Months (Date)" numFmtId="0" databaseField="0">
      <fieldGroup base="3">
        <rangePr groupBy="months" startDate="2016-01-31T00:00:00" endDate="2025-01-01T00:00:00"/>
        <groupItems count="14">
          <s v="&lt;3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5"/>
        </groupItems>
      </fieldGroup>
    </cacheField>
    <cacheField name="Quarters (Date)" numFmtId="0" databaseField="0">
      <fieldGroup base="3">
        <rangePr groupBy="quarters" startDate="2016-01-31T00:00:00" endDate="2025-01-01T00:00:00"/>
        <groupItems count="6">
          <s v="&lt;31-01-2016"/>
          <s v="Qtr1"/>
          <s v="Qtr2"/>
          <s v="Qtr3"/>
          <s v="Qtr4"/>
          <s v="&gt;01-01-2025"/>
        </groupItems>
      </fieldGroup>
    </cacheField>
    <cacheField name="Years (Date)" numFmtId="0" databaseField="0">
      <fieldGroup base="3">
        <rangePr groupBy="years" startDate="2016-01-31T00:00:00" endDate="2025-01-01T00:00:00"/>
        <groupItems count="12">
          <s v="&lt;31-01-2016"/>
          <s v="2016"/>
          <s v="2017"/>
          <s v="2018"/>
          <s v="2019"/>
          <s v="2020"/>
          <s v="2021"/>
          <s v="2022"/>
          <s v="2023"/>
          <s v="2024"/>
          <s v="2025"/>
          <s v="&gt;01-01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07">
  <r>
    <x v="0"/>
    <x v="0"/>
    <x v="0"/>
    <x v="0"/>
    <n v="1"/>
    <n v="2016"/>
  </r>
  <r>
    <x v="1"/>
    <x v="0"/>
    <x v="1"/>
    <x v="0"/>
    <n v="1"/>
    <n v="2016"/>
  </r>
  <r>
    <x v="2"/>
    <x v="0"/>
    <x v="2"/>
    <x v="0"/>
    <n v="1"/>
    <n v="2016"/>
  </r>
  <r>
    <x v="3"/>
    <x v="0"/>
    <x v="3"/>
    <x v="0"/>
    <n v="1"/>
    <n v="2016"/>
  </r>
  <r>
    <x v="4"/>
    <x v="0"/>
    <x v="4"/>
    <x v="0"/>
    <n v="1"/>
    <n v="2016"/>
  </r>
  <r>
    <x v="5"/>
    <x v="0"/>
    <x v="5"/>
    <x v="0"/>
    <n v="1"/>
    <n v="2016"/>
  </r>
  <r>
    <x v="6"/>
    <x v="0"/>
    <x v="6"/>
    <x v="0"/>
    <n v="1"/>
    <n v="2016"/>
  </r>
  <r>
    <x v="7"/>
    <x v="0"/>
    <x v="7"/>
    <x v="0"/>
    <n v="1"/>
    <n v="2016"/>
  </r>
  <r>
    <x v="8"/>
    <x v="0"/>
    <x v="8"/>
    <x v="0"/>
    <n v="1"/>
    <n v="2016"/>
  </r>
  <r>
    <x v="9"/>
    <x v="0"/>
    <x v="9"/>
    <x v="0"/>
    <n v="1"/>
    <n v="2016"/>
  </r>
  <r>
    <x v="10"/>
    <x v="0"/>
    <x v="10"/>
    <x v="0"/>
    <n v="1"/>
    <n v="2016"/>
  </r>
  <r>
    <x v="11"/>
    <x v="0"/>
    <x v="11"/>
    <x v="0"/>
    <n v="1"/>
    <n v="2016"/>
  </r>
  <r>
    <x v="12"/>
    <x v="0"/>
    <x v="12"/>
    <x v="0"/>
    <n v="1"/>
    <n v="2016"/>
  </r>
  <r>
    <x v="13"/>
    <x v="0"/>
    <x v="13"/>
    <x v="0"/>
    <n v="1"/>
    <n v="2016"/>
  </r>
  <r>
    <x v="14"/>
    <x v="0"/>
    <x v="14"/>
    <x v="0"/>
    <n v="1"/>
    <n v="2016"/>
  </r>
  <r>
    <x v="15"/>
    <x v="0"/>
    <x v="15"/>
    <x v="0"/>
    <n v="1"/>
    <n v="2016"/>
  </r>
  <r>
    <x v="16"/>
    <x v="0"/>
    <x v="16"/>
    <x v="0"/>
    <n v="1"/>
    <n v="2016"/>
  </r>
  <r>
    <x v="17"/>
    <x v="0"/>
    <x v="17"/>
    <x v="0"/>
    <n v="1"/>
    <n v="2016"/>
  </r>
  <r>
    <x v="18"/>
    <x v="0"/>
    <x v="18"/>
    <x v="0"/>
    <n v="1"/>
    <n v="2016"/>
  </r>
  <r>
    <x v="19"/>
    <x v="0"/>
    <x v="19"/>
    <x v="0"/>
    <n v="1"/>
    <n v="2016"/>
  </r>
  <r>
    <x v="20"/>
    <x v="0"/>
    <x v="20"/>
    <x v="0"/>
    <n v="1"/>
    <n v="2016"/>
  </r>
  <r>
    <x v="21"/>
    <x v="0"/>
    <x v="21"/>
    <x v="0"/>
    <n v="1"/>
    <n v="2016"/>
  </r>
  <r>
    <x v="22"/>
    <x v="0"/>
    <x v="22"/>
    <x v="0"/>
    <n v="1"/>
    <n v="2016"/>
  </r>
  <r>
    <x v="23"/>
    <x v="0"/>
    <x v="23"/>
    <x v="0"/>
    <n v="1"/>
    <n v="2016"/>
  </r>
  <r>
    <x v="24"/>
    <x v="0"/>
    <x v="24"/>
    <x v="0"/>
    <n v="1"/>
    <n v="2016"/>
  </r>
  <r>
    <x v="25"/>
    <x v="0"/>
    <x v="25"/>
    <x v="0"/>
    <n v="1"/>
    <n v="2016"/>
  </r>
  <r>
    <x v="26"/>
    <x v="0"/>
    <x v="26"/>
    <x v="0"/>
    <n v="1"/>
    <n v="2016"/>
  </r>
  <r>
    <x v="27"/>
    <x v="0"/>
    <x v="27"/>
    <x v="0"/>
    <n v="1"/>
    <n v="2016"/>
  </r>
  <r>
    <x v="28"/>
    <x v="0"/>
    <x v="28"/>
    <x v="0"/>
    <n v="1"/>
    <n v="2016"/>
  </r>
  <r>
    <x v="29"/>
    <x v="0"/>
    <x v="29"/>
    <x v="0"/>
    <n v="1"/>
    <n v="2016"/>
  </r>
  <r>
    <x v="30"/>
    <x v="0"/>
    <x v="30"/>
    <x v="0"/>
    <n v="1"/>
    <n v="2016"/>
  </r>
  <r>
    <x v="31"/>
    <x v="0"/>
    <x v="31"/>
    <x v="0"/>
    <n v="1"/>
    <n v="2016"/>
  </r>
  <r>
    <x v="32"/>
    <x v="0"/>
    <x v="32"/>
    <x v="0"/>
    <n v="1"/>
    <n v="2016"/>
  </r>
  <r>
    <x v="33"/>
    <x v="0"/>
    <x v="33"/>
    <x v="0"/>
    <n v="1"/>
    <n v="2016"/>
  </r>
  <r>
    <x v="34"/>
    <x v="0"/>
    <x v="34"/>
    <x v="0"/>
    <n v="1"/>
    <n v="2016"/>
  </r>
  <r>
    <x v="35"/>
    <x v="0"/>
    <x v="35"/>
    <x v="0"/>
    <n v="1"/>
    <n v="2016"/>
  </r>
  <r>
    <x v="36"/>
    <x v="0"/>
    <x v="36"/>
    <x v="0"/>
    <n v="1"/>
    <n v="2016"/>
  </r>
  <r>
    <x v="37"/>
    <x v="0"/>
    <x v="37"/>
    <x v="0"/>
    <n v="1"/>
    <n v="2016"/>
  </r>
  <r>
    <x v="38"/>
    <x v="0"/>
    <x v="38"/>
    <x v="0"/>
    <n v="1"/>
    <n v="2016"/>
  </r>
  <r>
    <x v="39"/>
    <x v="0"/>
    <x v="39"/>
    <x v="0"/>
    <n v="1"/>
    <n v="2016"/>
  </r>
  <r>
    <x v="40"/>
    <x v="0"/>
    <x v="40"/>
    <x v="0"/>
    <n v="1"/>
    <n v="2016"/>
  </r>
  <r>
    <x v="41"/>
    <x v="0"/>
    <x v="41"/>
    <x v="0"/>
    <n v="1"/>
    <n v="2016"/>
  </r>
  <r>
    <x v="42"/>
    <x v="0"/>
    <x v="42"/>
    <x v="0"/>
    <n v="1"/>
    <n v="2016"/>
  </r>
  <r>
    <x v="43"/>
    <x v="0"/>
    <x v="43"/>
    <x v="0"/>
    <n v="1"/>
    <n v="2016"/>
  </r>
  <r>
    <x v="44"/>
    <x v="0"/>
    <x v="44"/>
    <x v="0"/>
    <n v="1"/>
    <n v="2016"/>
  </r>
  <r>
    <x v="45"/>
    <x v="0"/>
    <x v="45"/>
    <x v="0"/>
    <n v="1"/>
    <n v="2016"/>
  </r>
  <r>
    <x v="46"/>
    <x v="0"/>
    <x v="46"/>
    <x v="0"/>
    <n v="1"/>
    <n v="2016"/>
  </r>
  <r>
    <x v="47"/>
    <x v="0"/>
    <x v="47"/>
    <x v="0"/>
    <n v="1"/>
    <n v="2016"/>
  </r>
  <r>
    <x v="48"/>
    <x v="0"/>
    <x v="48"/>
    <x v="0"/>
    <n v="1"/>
    <n v="2016"/>
  </r>
  <r>
    <x v="49"/>
    <x v="0"/>
    <x v="49"/>
    <x v="0"/>
    <n v="1"/>
    <n v="2016"/>
  </r>
  <r>
    <x v="50"/>
    <x v="0"/>
    <x v="50"/>
    <x v="0"/>
    <n v="1"/>
    <n v="2016"/>
  </r>
  <r>
    <x v="51"/>
    <x v="0"/>
    <x v="51"/>
    <x v="0"/>
    <n v="1"/>
    <n v="2016"/>
  </r>
  <r>
    <x v="52"/>
    <x v="0"/>
    <x v="52"/>
    <x v="0"/>
    <n v="1"/>
    <n v="2016"/>
  </r>
  <r>
    <x v="53"/>
    <x v="0"/>
    <x v="53"/>
    <x v="0"/>
    <n v="1"/>
    <n v="2016"/>
  </r>
  <r>
    <x v="54"/>
    <x v="0"/>
    <x v="54"/>
    <x v="0"/>
    <n v="1"/>
    <n v="2016"/>
  </r>
  <r>
    <x v="55"/>
    <x v="0"/>
    <x v="55"/>
    <x v="0"/>
    <n v="1"/>
    <n v="2016"/>
  </r>
  <r>
    <x v="0"/>
    <x v="0"/>
    <x v="0"/>
    <x v="1"/>
    <n v="2"/>
    <n v="2016"/>
  </r>
  <r>
    <x v="1"/>
    <x v="0"/>
    <x v="1"/>
    <x v="1"/>
    <n v="2"/>
    <n v="2016"/>
  </r>
  <r>
    <x v="2"/>
    <x v="0"/>
    <x v="2"/>
    <x v="1"/>
    <n v="2"/>
    <n v="2016"/>
  </r>
  <r>
    <x v="3"/>
    <x v="0"/>
    <x v="3"/>
    <x v="1"/>
    <n v="2"/>
    <n v="2016"/>
  </r>
  <r>
    <x v="4"/>
    <x v="0"/>
    <x v="4"/>
    <x v="1"/>
    <n v="2"/>
    <n v="2016"/>
  </r>
  <r>
    <x v="5"/>
    <x v="0"/>
    <x v="5"/>
    <x v="1"/>
    <n v="2"/>
    <n v="2016"/>
  </r>
  <r>
    <x v="6"/>
    <x v="0"/>
    <x v="6"/>
    <x v="1"/>
    <n v="2"/>
    <n v="2016"/>
  </r>
  <r>
    <x v="7"/>
    <x v="0"/>
    <x v="7"/>
    <x v="1"/>
    <n v="2"/>
    <n v="2016"/>
  </r>
  <r>
    <x v="8"/>
    <x v="0"/>
    <x v="8"/>
    <x v="1"/>
    <n v="2"/>
    <n v="2016"/>
  </r>
  <r>
    <x v="9"/>
    <x v="0"/>
    <x v="9"/>
    <x v="1"/>
    <n v="2"/>
    <n v="2016"/>
  </r>
  <r>
    <x v="10"/>
    <x v="0"/>
    <x v="10"/>
    <x v="1"/>
    <n v="2"/>
    <n v="2016"/>
  </r>
  <r>
    <x v="11"/>
    <x v="0"/>
    <x v="11"/>
    <x v="1"/>
    <n v="2"/>
    <n v="2016"/>
  </r>
  <r>
    <x v="12"/>
    <x v="0"/>
    <x v="12"/>
    <x v="1"/>
    <n v="2"/>
    <n v="2016"/>
  </r>
  <r>
    <x v="13"/>
    <x v="0"/>
    <x v="13"/>
    <x v="1"/>
    <n v="2"/>
    <n v="2016"/>
  </r>
  <r>
    <x v="14"/>
    <x v="0"/>
    <x v="14"/>
    <x v="1"/>
    <n v="2"/>
    <n v="2016"/>
  </r>
  <r>
    <x v="15"/>
    <x v="0"/>
    <x v="15"/>
    <x v="1"/>
    <n v="2"/>
    <n v="2016"/>
  </r>
  <r>
    <x v="16"/>
    <x v="0"/>
    <x v="16"/>
    <x v="1"/>
    <n v="2"/>
    <n v="2016"/>
  </r>
  <r>
    <x v="17"/>
    <x v="0"/>
    <x v="17"/>
    <x v="1"/>
    <n v="2"/>
    <n v="2016"/>
  </r>
  <r>
    <x v="18"/>
    <x v="0"/>
    <x v="18"/>
    <x v="1"/>
    <n v="2"/>
    <n v="2016"/>
  </r>
  <r>
    <x v="19"/>
    <x v="0"/>
    <x v="19"/>
    <x v="1"/>
    <n v="2"/>
    <n v="2016"/>
  </r>
  <r>
    <x v="20"/>
    <x v="0"/>
    <x v="20"/>
    <x v="1"/>
    <n v="2"/>
    <n v="2016"/>
  </r>
  <r>
    <x v="21"/>
    <x v="0"/>
    <x v="21"/>
    <x v="1"/>
    <n v="2"/>
    <n v="2016"/>
  </r>
  <r>
    <x v="22"/>
    <x v="0"/>
    <x v="22"/>
    <x v="1"/>
    <n v="2"/>
    <n v="2016"/>
  </r>
  <r>
    <x v="23"/>
    <x v="0"/>
    <x v="23"/>
    <x v="1"/>
    <n v="2"/>
    <n v="2016"/>
  </r>
  <r>
    <x v="24"/>
    <x v="0"/>
    <x v="24"/>
    <x v="1"/>
    <n v="2"/>
    <n v="2016"/>
  </r>
  <r>
    <x v="25"/>
    <x v="0"/>
    <x v="25"/>
    <x v="1"/>
    <n v="2"/>
    <n v="2016"/>
  </r>
  <r>
    <x v="26"/>
    <x v="0"/>
    <x v="26"/>
    <x v="1"/>
    <n v="2"/>
    <n v="2016"/>
  </r>
  <r>
    <x v="27"/>
    <x v="0"/>
    <x v="27"/>
    <x v="1"/>
    <n v="2"/>
    <n v="2016"/>
  </r>
  <r>
    <x v="28"/>
    <x v="0"/>
    <x v="28"/>
    <x v="1"/>
    <n v="2"/>
    <n v="2016"/>
  </r>
  <r>
    <x v="29"/>
    <x v="0"/>
    <x v="29"/>
    <x v="1"/>
    <n v="2"/>
    <n v="2016"/>
  </r>
  <r>
    <x v="30"/>
    <x v="0"/>
    <x v="30"/>
    <x v="1"/>
    <n v="2"/>
    <n v="2016"/>
  </r>
  <r>
    <x v="31"/>
    <x v="0"/>
    <x v="31"/>
    <x v="1"/>
    <n v="2"/>
    <n v="2016"/>
  </r>
  <r>
    <x v="32"/>
    <x v="0"/>
    <x v="32"/>
    <x v="1"/>
    <n v="2"/>
    <n v="2016"/>
  </r>
  <r>
    <x v="33"/>
    <x v="0"/>
    <x v="33"/>
    <x v="1"/>
    <n v="2"/>
    <n v="2016"/>
  </r>
  <r>
    <x v="34"/>
    <x v="0"/>
    <x v="34"/>
    <x v="1"/>
    <n v="2"/>
    <n v="2016"/>
  </r>
  <r>
    <x v="35"/>
    <x v="0"/>
    <x v="35"/>
    <x v="1"/>
    <n v="2"/>
    <n v="2016"/>
  </r>
  <r>
    <x v="36"/>
    <x v="0"/>
    <x v="36"/>
    <x v="1"/>
    <n v="2"/>
    <n v="2016"/>
  </r>
  <r>
    <x v="37"/>
    <x v="0"/>
    <x v="37"/>
    <x v="1"/>
    <n v="2"/>
    <n v="2016"/>
  </r>
  <r>
    <x v="38"/>
    <x v="0"/>
    <x v="38"/>
    <x v="1"/>
    <n v="2"/>
    <n v="2016"/>
  </r>
  <r>
    <x v="39"/>
    <x v="0"/>
    <x v="39"/>
    <x v="1"/>
    <n v="2"/>
    <n v="2016"/>
  </r>
  <r>
    <x v="40"/>
    <x v="0"/>
    <x v="40"/>
    <x v="1"/>
    <n v="2"/>
    <n v="2016"/>
  </r>
  <r>
    <x v="41"/>
    <x v="0"/>
    <x v="41"/>
    <x v="1"/>
    <n v="2"/>
    <n v="2016"/>
  </r>
  <r>
    <x v="42"/>
    <x v="0"/>
    <x v="42"/>
    <x v="1"/>
    <n v="2"/>
    <n v="2016"/>
  </r>
  <r>
    <x v="43"/>
    <x v="0"/>
    <x v="43"/>
    <x v="1"/>
    <n v="2"/>
    <n v="2016"/>
  </r>
  <r>
    <x v="44"/>
    <x v="0"/>
    <x v="44"/>
    <x v="1"/>
    <n v="2"/>
    <n v="2016"/>
  </r>
  <r>
    <x v="45"/>
    <x v="0"/>
    <x v="45"/>
    <x v="1"/>
    <n v="2"/>
    <n v="2016"/>
  </r>
  <r>
    <x v="46"/>
    <x v="0"/>
    <x v="46"/>
    <x v="1"/>
    <n v="2"/>
    <n v="2016"/>
  </r>
  <r>
    <x v="47"/>
    <x v="0"/>
    <x v="47"/>
    <x v="1"/>
    <n v="2"/>
    <n v="2016"/>
  </r>
  <r>
    <x v="48"/>
    <x v="0"/>
    <x v="48"/>
    <x v="1"/>
    <n v="2"/>
    <n v="2016"/>
  </r>
  <r>
    <x v="49"/>
    <x v="0"/>
    <x v="49"/>
    <x v="1"/>
    <n v="2"/>
    <n v="2016"/>
  </r>
  <r>
    <x v="50"/>
    <x v="0"/>
    <x v="50"/>
    <x v="1"/>
    <n v="2"/>
    <n v="2016"/>
  </r>
  <r>
    <x v="51"/>
    <x v="0"/>
    <x v="51"/>
    <x v="1"/>
    <n v="2"/>
    <n v="2016"/>
  </r>
  <r>
    <x v="52"/>
    <x v="0"/>
    <x v="52"/>
    <x v="1"/>
    <n v="2"/>
    <n v="2016"/>
  </r>
  <r>
    <x v="53"/>
    <x v="0"/>
    <x v="53"/>
    <x v="1"/>
    <n v="2"/>
    <n v="2016"/>
  </r>
  <r>
    <x v="54"/>
    <x v="0"/>
    <x v="54"/>
    <x v="1"/>
    <n v="2"/>
    <n v="2016"/>
  </r>
  <r>
    <x v="55"/>
    <x v="0"/>
    <x v="55"/>
    <x v="1"/>
    <n v="2"/>
    <n v="2016"/>
  </r>
  <r>
    <x v="0"/>
    <x v="0"/>
    <x v="0"/>
    <x v="2"/>
    <n v="3"/>
    <n v="2016"/>
  </r>
  <r>
    <x v="1"/>
    <x v="0"/>
    <x v="1"/>
    <x v="2"/>
    <n v="3"/>
    <n v="2016"/>
  </r>
  <r>
    <x v="2"/>
    <x v="0"/>
    <x v="2"/>
    <x v="2"/>
    <n v="3"/>
    <n v="2016"/>
  </r>
  <r>
    <x v="3"/>
    <x v="0"/>
    <x v="3"/>
    <x v="2"/>
    <n v="3"/>
    <n v="2016"/>
  </r>
  <r>
    <x v="4"/>
    <x v="0"/>
    <x v="4"/>
    <x v="2"/>
    <n v="3"/>
    <n v="2016"/>
  </r>
  <r>
    <x v="5"/>
    <x v="0"/>
    <x v="5"/>
    <x v="2"/>
    <n v="3"/>
    <n v="2016"/>
  </r>
  <r>
    <x v="6"/>
    <x v="0"/>
    <x v="6"/>
    <x v="2"/>
    <n v="3"/>
    <n v="2016"/>
  </r>
  <r>
    <x v="7"/>
    <x v="0"/>
    <x v="7"/>
    <x v="2"/>
    <n v="3"/>
    <n v="2016"/>
  </r>
  <r>
    <x v="8"/>
    <x v="0"/>
    <x v="8"/>
    <x v="2"/>
    <n v="3"/>
    <n v="2016"/>
  </r>
  <r>
    <x v="9"/>
    <x v="0"/>
    <x v="9"/>
    <x v="2"/>
    <n v="3"/>
    <n v="2016"/>
  </r>
  <r>
    <x v="10"/>
    <x v="0"/>
    <x v="10"/>
    <x v="2"/>
    <n v="3"/>
    <n v="2016"/>
  </r>
  <r>
    <x v="11"/>
    <x v="0"/>
    <x v="11"/>
    <x v="2"/>
    <n v="3"/>
    <n v="2016"/>
  </r>
  <r>
    <x v="12"/>
    <x v="0"/>
    <x v="12"/>
    <x v="2"/>
    <n v="3"/>
    <n v="2016"/>
  </r>
  <r>
    <x v="13"/>
    <x v="0"/>
    <x v="13"/>
    <x v="2"/>
    <n v="3"/>
    <n v="2016"/>
  </r>
  <r>
    <x v="14"/>
    <x v="0"/>
    <x v="14"/>
    <x v="2"/>
    <n v="3"/>
    <n v="2016"/>
  </r>
  <r>
    <x v="15"/>
    <x v="0"/>
    <x v="15"/>
    <x v="2"/>
    <n v="3"/>
    <n v="2016"/>
  </r>
  <r>
    <x v="16"/>
    <x v="0"/>
    <x v="16"/>
    <x v="2"/>
    <n v="3"/>
    <n v="2016"/>
  </r>
  <r>
    <x v="17"/>
    <x v="0"/>
    <x v="17"/>
    <x v="2"/>
    <n v="3"/>
    <n v="2016"/>
  </r>
  <r>
    <x v="18"/>
    <x v="0"/>
    <x v="18"/>
    <x v="2"/>
    <n v="3"/>
    <n v="2016"/>
  </r>
  <r>
    <x v="19"/>
    <x v="0"/>
    <x v="19"/>
    <x v="2"/>
    <n v="3"/>
    <n v="2016"/>
  </r>
  <r>
    <x v="20"/>
    <x v="0"/>
    <x v="20"/>
    <x v="2"/>
    <n v="3"/>
    <n v="2016"/>
  </r>
  <r>
    <x v="21"/>
    <x v="0"/>
    <x v="21"/>
    <x v="2"/>
    <n v="3"/>
    <n v="2016"/>
  </r>
  <r>
    <x v="22"/>
    <x v="0"/>
    <x v="22"/>
    <x v="2"/>
    <n v="3"/>
    <n v="2016"/>
  </r>
  <r>
    <x v="23"/>
    <x v="0"/>
    <x v="23"/>
    <x v="2"/>
    <n v="3"/>
    <n v="2016"/>
  </r>
  <r>
    <x v="24"/>
    <x v="0"/>
    <x v="24"/>
    <x v="2"/>
    <n v="3"/>
    <n v="2016"/>
  </r>
  <r>
    <x v="25"/>
    <x v="0"/>
    <x v="25"/>
    <x v="2"/>
    <n v="3"/>
    <n v="2016"/>
  </r>
  <r>
    <x v="26"/>
    <x v="0"/>
    <x v="26"/>
    <x v="2"/>
    <n v="3"/>
    <n v="2016"/>
  </r>
  <r>
    <x v="27"/>
    <x v="0"/>
    <x v="27"/>
    <x v="2"/>
    <n v="3"/>
    <n v="2016"/>
  </r>
  <r>
    <x v="28"/>
    <x v="0"/>
    <x v="28"/>
    <x v="2"/>
    <n v="3"/>
    <n v="2016"/>
  </r>
  <r>
    <x v="29"/>
    <x v="0"/>
    <x v="29"/>
    <x v="2"/>
    <n v="3"/>
    <n v="2016"/>
  </r>
  <r>
    <x v="30"/>
    <x v="0"/>
    <x v="30"/>
    <x v="2"/>
    <n v="3"/>
    <n v="2016"/>
  </r>
  <r>
    <x v="31"/>
    <x v="0"/>
    <x v="31"/>
    <x v="2"/>
    <n v="3"/>
    <n v="2016"/>
  </r>
  <r>
    <x v="32"/>
    <x v="0"/>
    <x v="32"/>
    <x v="2"/>
    <n v="3"/>
    <n v="2016"/>
  </r>
  <r>
    <x v="33"/>
    <x v="0"/>
    <x v="33"/>
    <x v="2"/>
    <n v="3"/>
    <n v="2016"/>
  </r>
  <r>
    <x v="34"/>
    <x v="0"/>
    <x v="34"/>
    <x v="2"/>
    <n v="3"/>
    <n v="2016"/>
  </r>
  <r>
    <x v="35"/>
    <x v="0"/>
    <x v="35"/>
    <x v="2"/>
    <n v="3"/>
    <n v="2016"/>
  </r>
  <r>
    <x v="36"/>
    <x v="0"/>
    <x v="36"/>
    <x v="2"/>
    <n v="3"/>
    <n v="2016"/>
  </r>
  <r>
    <x v="37"/>
    <x v="0"/>
    <x v="37"/>
    <x v="2"/>
    <n v="3"/>
    <n v="2016"/>
  </r>
  <r>
    <x v="38"/>
    <x v="0"/>
    <x v="38"/>
    <x v="2"/>
    <n v="3"/>
    <n v="2016"/>
  </r>
  <r>
    <x v="39"/>
    <x v="0"/>
    <x v="39"/>
    <x v="2"/>
    <n v="3"/>
    <n v="2016"/>
  </r>
  <r>
    <x v="40"/>
    <x v="0"/>
    <x v="40"/>
    <x v="2"/>
    <n v="3"/>
    <n v="2016"/>
  </r>
  <r>
    <x v="41"/>
    <x v="0"/>
    <x v="41"/>
    <x v="2"/>
    <n v="3"/>
    <n v="2016"/>
  </r>
  <r>
    <x v="42"/>
    <x v="0"/>
    <x v="42"/>
    <x v="2"/>
    <n v="3"/>
    <n v="2016"/>
  </r>
  <r>
    <x v="43"/>
    <x v="0"/>
    <x v="43"/>
    <x v="2"/>
    <n v="3"/>
    <n v="2016"/>
  </r>
  <r>
    <x v="44"/>
    <x v="0"/>
    <x v="44"/>
    <x v="2"/>
    <n v="3"/>
    <n v="2016"/>
  </r>
  <r>
    <x v="45"/>
    <x v="0"/>
    <x v="45"/>
    <x v="2"/>
    <n v="3"/>
    <n v="2016"/>
  </r>
  <r>
    <x v="46"/>
    <x v="0"/>
    <x v="46"/>
    <x v="2"/>
    <n v="3"/>
    <n v="2016"/>
  </r>
  <r>
    <x v="47"/>
    <x v="0"/>
    <x v="47"/>
    <x v="2"/>
    <n v="3"/>
    <n v="2016"/>
  </r>
  <r>
    <x v="48"/>
    <x v="0"/>
    <x v="48"/>
    <x v="2"/>
    <n v="3"/>
    <n v="2016"/>
  </r>
  <r>
    <x v="49"/>
    <x v="0"/>
    <x v="49"/>
    <x v="2"/>
    <n v="3"/>
    <n v="2016"/>
  </r>
  <r>
    <x v="50"/>
    <x v="0"/>
    <x v="50"/>
    <x v="2"/>
    <n v="3"/>
    <n v="2016"/>
  </r>
  <r>
    <x v="51"/>
    <x v="0"/>
    <x v="51"/>
    <x v="2"/>
    <n v="3"/>
    <n v="2016"/>
  </r>
  <r>
    <x v="52"/>
    <x v="0"/>
    <x v="52"/>
    <x v="2"/>
    <n v="3"/>
    <n v="2016"/>
  </r>
  <r>
    <x v="53"/>
    <x v="0"/>
    <x v="53"/>
    <x v="2"/>
    <n v="3"/>
    <n v="2016"/>
  </r>
  <r>
    <x v="54"/>
    <x v="0"/>
    <x v="54"/>
    <x v="2"/>
    <n v="3"/>
    <n v="2016"/>
  </r>
  <r>
    <x v="55"/>
    <x v="0"/>
    <x v="55"/>
    <x v="2"/>
    <n v="3"/>
    <n v="2016"/>
  </r>
  <r>
    <x v="0"/>
    <x v="0"/>
    <x v="0"/>
    <x v="3"/>
    <n v="4"/>
    <n v="2016"/>
  </r>
  <r>
    <x v="1"/>
    <x v="0"/>
    <x v="1"/>
    <x v="3"/>
    <n v="4"/>
    <n v="2016"/>
  </r>
  <r>
    <x v="2"/>
    <x v="0"/>
    <x v="2"/>
    <x v="3"/>
    <n v="4"/>
    <n v="2016"/>
  </r>
  <r>
    <x v="3"/>
    <x v="0"/>
    <x v="3"/>
    <x v="3"/>
    <n v="4"/>
    <n v="2016"/>
  </r>
  <r>
    <x v="4"/>
    <x v="0"/>
    <x v="4"/>
    <x v="3"/>
    <n v="4"/>
    <n v="2016"/>
  </r>
  <r>
    <x v="5"/>
    <x v="0"/>
    <x v="5"/>
    <x v="3"/>
    <n v="4"/>
    <n v="2016"/>
  </r>
  <r>
    <x v="6"/>
    <x v="0"/>
    <x v="6"/>
    <x v="3"/>
    <n v="4"/>
    <n v="2016"/>
  </r>
  <r>
    <x v="7"/>
    <x v="0"/>
    <x v="7"/>
    <x v="3"/>
    <n v="4"/>
    <n v="2016"/>
  </r>
  <r>
    <x v="8"/>
    <x v="0"/>
    <x v="8"/>
    <x v="3"/>
    <n v="4"/>
    <n v="2016"/>
  </r>
  <r>
    <x v="9"/>
    <x v="0"/>
    <x v="9"/>
    <x v="3"/>
    <n v="4"/>
    <n v="2016"/>
  </r>
  <r>
    <x v="10"/>
    <x v="0"/>
    <x v="10"/>
    <x v="3"/>
    <n v="4"/>
    <n v="2016"/>
  </r>
  <r>
    <x v="11"/>
    <x v="0"/>
    <x v="11"/>
    <x v="3"/>
    <n v="4"/>
    <n v="2016"/>
  </r>
  <r>
    <x v="12"/>
    <x v="0"/>
    <x v="12"/>
    <x v="3"/>
    <n v="4"/>
    <n v="2016"/>
  </r>
  <r>
    <x v="13"/>
    <x v="0"/>
    <x v="13"/>
    <x v="3"/>
    <n v="4"/>
    <n v="2016"/>
  </r>
  <r>
    <x v="14"/>
    <x v="0"/>
    <x v="14"/>
    <x v="3"/>
    <n v="4"/>
    <n v="2016"/>
  </r>
  <r>
    <x v="15"/>
    <x v="0"/>
    <x v="15"/>
    <x v="3"/>
    <n v="4"/>
    <n v="2016"/>
  </r>
  <r>
    <x v="16"/>
    <x v="0"/>
    <x v="16"/>
    <x v="3"/>
    <n v="4"/>
    <n v="2016"/>
  </r>
  <r>
    <x v="17"/>
    <x v="0"/>
    <x v="17"/>
    <x v="3"/>
    <n v="4"/>
    <n v="2016"/>
  </r>
  <r>
    <x v="18"/>
    <x v="0"/>
    <x v="18"/>
    <x v="3"/>
    <n v="4"/>
    <n v="2016"/>
  </r>
  <r>
    <x v="19"/>
    <x v="0"/>
    <x v="19"/>
    <x v="3"/>
    <n v="4"/>
    <n v="2016"/>
  </r>
  <r>
    <x v="20"/>
    <x v="0"/>
    <x v="20"/>
    <x v="3"/>
    <n v="4"/>
    <n v="2016"/>
  </r>
  <r>
    <x v="21"/>
    <x v="0"/>
    <x v="21"/>
    <x v="3"/>
    <n v="4"/>
    <n v="2016"/>
  </r>
  <r>
    <x v="22"/>
    <x v="0"/>
    <x v="22"/>
    <x v="3"/>
    <n v="4"/>
    <n v="2016"/>
  </r>
  <r>
    <x v="23"/>
    <x v="0"/>
    <x v="23"/>
    <x v="3"/>
    <n v="4"/>
    <n v="2016"/>
  </r>
  <r>
    <x v="24"/>
    <x v="0"/>
    <x v="24"/>
    <x v="3"/>
    <n v="4"/>
    <n v="2016"/>
  </r>
  <r>
    <x v="25"/>
    <x v="0"/>
    <x v="25"/>
    <x v="3"/>
    <n v="4"/>
    <n v="2016"/>
  </r>
  <r>
    <x v="26"/>
    <x v="0"/>
    <x v="26"/>
    <x v="3"/>
    <n v="4"/>
    <n v="2016"/>
  </r>
  <r>
    <x v="27"/>
    <x v="0"/>
    <x v="27"/>
    <x v="3"/>
    <n v="4"/>
    <n v="2016"/>
  </r>
  <r>
    <x v="28"/>
    <x v="0"/>
    <x v="28"/>
    <x v="3"/>
    <n v="4"/>
    <n v="2016"/>
  </r>
  <r>
    <x v="29"/>
    <x v="0"/>
    <x v="29"/>
    <x v="3"/>
    <n v="4"/>
    <n v="2016"/>
  </r>
  <r>
    <x v="30"/>
    <x v="0"/>
    <x v="30"/>
    <x v="3"/>
    <n v="4"/>
    <n v="2016"/>
  </r>
  <r>
    <x v="31"/>
    <x v="0"/>
    <x v="31"/>
    <x v="3"/>
    <n v="4"/>
    <n v="2016"/>
  </r>
  <r>
    <x v="32"/>
    <x v="0"/>
    <x v="32"/>
    <x v="3"/>
    <n v="4"/>
    <n v="2016"/>
  </r>
  <r>
    <x v="33"/>
    <x v="0"/>
    <x v="33"/>
    <x v="3"/>
    <n v="4"/>
    <n v="2016"/>
  </r>
  <r>
    <x v="34"/>
    <x v="0"/>
    <x v="34"/>
    <x v="3"/>
    <n v="4"/>
    <n v="2016"/>
  </r>
  <r>
    <x v="35"/>
    <x v="0"/>
    <x v="35"/>
    <x v="3"/>
    <n v="4"/>
    <n v="2016"/>
  </r>
  <r>
    <x v="36"/>
    <x v="0"/>
    <x v="36"/>
    <x v="3"/>
    <n v="4"/>
    <n v="2016"/>
  </r>
  <r>
    <x v="37"/>
    <x v="0"/>
    <x v="37"/>
    <x v="3"/>
    <n v="4"/>
    <n v="2016"/>
  </r>
  <r>
    <x v="38"/>
    <x v="0"/>
    <x v="38"/>
    <x v="3"/>
    <n v="4"/>
    <n v="2016"/>
  </r>
  <r>
    <x v="39"/>
    <x v="0"/>
    <x v="39"/>
    <x v="3"/>
    <n v="4"/>
    <n v="2016"/>
  </r>
  <r>
    <x v="40"/>
    <x v="0"/>
    <x v="40"/>
    <x v="3"/>
    <n v="4"/>
    <n v="2016"/>
  </r>
  <r>
    <x v="41"/>
    <x v="0"/>
    <x v="41"/>
    <x v="3"/>
    <n v="4"/>
    <n v="2016"/>
  </r>
  <r>
    <x v="42"/>
    <x v="0"/>
    <x v="42"/>
    <x v="3"/>
    <n v="4"/>
    <n v="2016"/>
  </r>
  <r>
    <x v="43"/>
    <x v="0"/>
    <x v="43"/>
    <x v="3"/>
    <n v="4"/>
    <n v="2016"/>
  </r>
  <r>
    <x v="44"/>
    <x v="0"/>
    <x v="44"/>
    <x v="3"/>
    <n v="4"/>
    <n v="2016"/>
  </r>
  <r>
    <x v="45"/>
    <x v="0"/>
    <x v="45"/>
    <x v="3"/>
    <n v="4"/>
    <n v="2016"/>
  </r>
  <r>
    <x v="46"/>
    <x v="0"/>
    <x v="46"/>
    <x v="3"/>
    <n v="4"/>
    <n v="2016"/>
  </r>
  <r>
    <x v="47"/>
    <x v="0"/>
    <x v="47"/>
    <x v="3"/>
    <n v="4"/>
    <n v="2016"/>
  </r>
  <r>
    <x v="48"/>
    <x v="0"/>
    <x v="48"/>
    <x v="3"/>
    <n v="4"/>
    <n v="2016"/>
  </r>
  <r>
    <x v="49"/>
    <x v="0"/>
    <x v="49"/>
    <x v="3"/>
    <n v="4"/>
    <n v="2016"/>
  </r>
  <r>
    <x v="50"/>
    <x v="0"/>
    <x v="50"/>
    <x v="3"/>
    <n v="4"/>
    <n v="2016"/>
  </r>
  <r>
    <x v="51"/>
    <x v="0"/>
    <x v="51"/>
    <x v="3"/>
    <n v="4"/>
    <n v="2016"/>
  </r>
  <r>
    <x v="52"/>
    <x v="0"/>
    <x v="52"/>
    <x v="3"/>
    <n v="4"/>
    <n v="2016"/>
  </r>
  <r>
    <x v="53"/>
    <x v="0"/>
    <x v="53"/>
    <x v="3"/>
    <n v="4"/>
    <n v="2016"/>
  </r>
  <r>
    <x v="54"/>
    <x v="0"/>
    <x v="54"/>
    <x v="3"/>
    <n v="4"/>
    <n v="2016"/>
  </r>
  <r>
    <x v="55"/>
    <x v="0"/>
    <x v="55"/>
    <x v="3"/>
    <n v="4"/>
    <n v="2016"/>
  </r>
  <r>
    <x v="0"/>
    <x v="0"/>
    <x v="0"/>
    <x v="4"/>
    <n v="5"/>
    <n v="2016"/>
  </r>
  <r>
    <x v="1"/>
    <x v="0"/>
    <x v="1"/>
    <x v="4"/>
    <n v="5"/>
    <n v="2016"/>
  </r>
  <r>
    <x v="2"/>
    <x v="0"/>
    <x v="2"/>
    <x v="4"/>
    <n v="5"/>
    <n v="2016"/>
  </r>
  <r>
    <x v="3"/>
    <x v="0"/>
    <x v="3"/>
    <x v="4"/>
    <n v="5"/>
    <n v="2016"/>
  </r>
  <r>
    <x v="4"/>
    <x v="0"/>
    <x v="4"/>
    <x v="4"/>
    <n v="5"/>
    <n v="2016"/>
  </r>
  <r>
    <x v="5"/>
    <x v="0"/>
    <x v="5"/>
    <x v="4"/>
    <n v="5"/>
    <n v="2016"/>
  </r>
  <r>
    <x v="6"/>
    <x v="0"/>
    <x v="6"/>
    <x v="4"/>
    <n v="5"/>
    <n v="2016"/>
  </r>
  <r>
    <x v="7"/>
    <x v="0"/>
    <x v="7"/>
    <x v="4"/>
    <n v="5"/>
    <n v="2016"/>
  </r>
  <r>
    <x v="8"/>
    <x v="0"/>
    <x v="8"/>
    <x v="4"/>
    <n v="5"/>
    <n v="2016"/>
  </r>
  <r>
    <x v="9"/>
    <x v="0"/>
    <x v="9"/>
    <x v="4"/>
    <n v="5"/>
    <n v="2016"/>
  </r>
  <r>
    <x v="10"/>
    <x v="0"/>
    <x v="10"/>
    <x v="4"/>
    <n v="5"/>
    <n v="2016"/>
  </r>
  <r>
    <x v="11"/>
    <x v="0"/>
    <x v="11"/>
    <x v="4"/>
    <n v="5"/>
    <n v="2016"/>
  </r>
  <r>
    <x v="12"/>
    <x v="0"/>
    <x v="12"/>
    <x v="4"/>
    <n v="5"/>
    <n v="2016"/>
  </r>
  <r>
    <x v="13"/>
    <x v="0"/>
    <x v="13"/>
    <x v="4"/>
    <n v="5"/>
    <n v="2016"/>
  </r>
  <r>
    <x v="14"/>
    <x v="0"/>
    <x v="14"/>
    <x v="4"/>
    <n v="5"/>
    <n v="2016"/>
  </r>
  <r>
    <x v="15"/>
    <x v="0"/>
    <x v="15"/>
    <x v="4"/>
    <n v="5"/>
    <n v="2016"/>
  </r>
  <r>
    <x v="16"/>
    <x v="0"/>
    <x v="16"/>
    <x v="4"/>
    <n v="5"/>
    <n v="2016"/>
  </r>
  <r>
    <x v="17"/>
    <x v="0"/>
    <x v="17"/>
    <x v="4"/>
    <n v="5"/>
    <n v="2016"/>
  </r>
  <r>
    <x v="18"/>
    <x v="0"/>
    <x v="18"/>
    <x v="4"/>
    <n v="5"/>
    <n v="2016"/>
  </r>
  <r>
    <x v="19"/>
    <x v="0"/>
    <x v="19"/>
    <x v="4"/>
    <n v="5"/>
    <n v="2016"/>
  </r>
  <r>
    <x v="20"/>
    <x v="0"/>
    <x v="20"/>
    <x v="4"/>
    <n v="5"/>
    <n v="2016"/>
  </r>
  <r>
    <x v="21"/>
    <x v="0"/>
    <x v="21"/>
    <x v="4"/>
    <n v="5"/>
    <n v="2016"/>
  </r>
  <r>
    <x v="22"/>
    <x v="0"/>
    <x v="22"/>
    <x v="4"/>
    <n v="5"/>
    <n v="2016"/>
  </r>
  <r>
    <x v="23"/>
    <x v="0"/>
    <x v="23"/>
    <x v="4"/>
    <n v="5"/>
    <n v="2016"/>
  </r>
  <r>
    <x v="24"/>
    <x v="0"/>
    <x v="24"/>
    <x v="4"/>
    <n v="5"/>
    <n v="2016"/>
  </r>
  <r>
    <x v="25"/>
    <x v="0"/>
    <x v="25"/>
    <x v="4"/>
    <n v="5"/>
    <n v="2016"/>
  </r>
  <r>
    <x v="26"/>
    <x v="0"/>
    <x v="26"/>
    <x v="4"/>
    <n v="5"/>
    <n v="2016"/>
  </r>
  <r>
    <x v="27"/>
    <x v="0"/>
    <x v="27"/>
    <x v="4"/>
    <n v="5"/>
    <n v="2016"/>
  </r>
  <r>
    <x v="28"/>
    <x v="0"/>
    <x v="28"/>
    <x v="4"/>
    <n v="5"/>
    <n v="2016"/>
  </r>
  <r>
    <x v="29"/>
    <x v="0"/>
    <x v="29"/>
    <x v="4"/>
    <n v="5"/>
    <n v="2016"/>
  </r>
  <r>
    <x v="30"/>
    <x v="0"/>
    <x v="30"/>
    <x v="4"/>
    <n v="5"/>
    <n v="2016"/>
  </r>
  <r>
    <x v="31"/>
    <x v="0"/>
    <x v="31"/>
    <x v="4"/>
    <n v="5"/>
    <n v="2016"/>
  </r>
  <r>
    <x v="32"/>
    <x v="0"/>
    <x v="32"/>
    <x v="4"/>
    <n v="5"/>
    <n v="2016"/>
  </r>
  <r>
    <x v="33"/>
    <x v="0"/>
    <x v="33"/>
    <x v="4"/>
    <n v="5"/>
    <n v="2016"/>
  </r>
  <r>
    <x v="34"/>
    <x v="0"/>
    <x v="34"/>
    <x v="4"/>
    <n v="5"/>
    <n v="2016"/>
  </r>
  <r>
    <x v="35"/>
    <x v="0"/>
    <x v="35"/>
    <x v="4"/>
    <n v="5"/>
    <n v="2016"/>
  </r>
  <r>
    <x v="36"/>
    <x v="0"/>
    <x v="36"/>
    <x v="4"/>
    <n v="5"/>
    <n v="2016"/>
  </r>
  <r>
    <x v="37"/>
    <x v="0"/>
    <x v="37"/>
    <x v="4"/>
    <n v="5"/>
    <n v="2016"/>
  </r>
  <r>
    <x v="38"/>
    <x v="0"/>
    <x v="38"/>
    <x v="4"/>
    <n v="5"/>
    <n v="2016"/>
  </r>
  <r>
    <x v="39"/>
    <x v="0"/>
    <x v="39"/>
    <x v="4"/>
    <n v="5"/>
    <n v="2016"/>
  </r>
  <r>
    <x v="40"/>
    <x v="0"/>
    <x v="40"/>
    <x v="4"/>
    <n v="5"/>
    <n v="2016"/>
  </r>
  <r>
    <x v="41"/>
    <x v="0"/>
    <x v="41"/>
    <x v="4"/>
    <n v="5"/>
    <n v="2016"/>
  </r>
  <r>
    <x v="42"/>
    <x v="0"/>
    <x v="42"/>
    <x v="4"/>
    <n v="5"/>
    <n v="2016"/>
  </r>
  <r>
    <x v="43"/>
    <x v="0"/>
    <x v="43"/>
    <x v="4"/>
    <n v="5"/>
    <n v="2016"/>
  </r>
  <r>
    <x v="44"/>
    <x v="0"/>
    <x v="44"/>
    <x v="4"/>
    <n v="5"/>
    <n v="2016"/>
  </r>
  <r>
    <x v="45"/>
    <x v="0"/>
    <x v="45"/>
    <x v="4"/>
    <n v="5"/>
    <n v="2016"/>
  </r>
  <r>
    <x v="46"/>
    <x v="0"/>
    <x v="46"/>
    <x v="4"/>
    <n v="5"/>
    <n v="2016"/>
  </r>
  <r>
    <x v="47"/>
    <x v="0"/>
    <x v="47"/>
    <x v="4"/>
    <n v="5"/>
    <n v="2016"/>
  </r>
  <r>
    <x v="48"/>
    <x v="0"/>
    <x v="48"/>
    <x v="4"/>
    <n v="5"/>
    <n v="2016"/>
  </r>
  <r>
    <x v="49"/>
    <x v="0"/>
    <x v="49"/>
    <x v="4"/>
    <n v="5"/>
    <n v="2016"/>
  </r>
  <r>
    <x v="50"/>
    <x v="0"/>
    <x v="50"/>
    <x v="4"/>
    <n v="5"/>
    <n v="2016"/>
  </r>
  <r>
    <x v="51"/>
    <x v="0"/>
    <x v="51"/>
    <x v="4"/>
    <n v="5"/>
    <n v="2016"/>
  </r>
  <r>
    <x v="52"/>
    <x v="0"/>
    <x v="52"/>
    <x v="4"/>
    <n v="5"/>
    <n v="2016"/>
  </r>
  <r>
    <x v="53"/>
    <x v="0"/>
    <x v="53"/>
    <x v="4"/>
    <n v="5"/>
    <n v="2016"/>
  </r>
  <r>
    <x v="54"/>
    <x v="0"/>
    <x v="54"/>
    <x v="4"/>
    <n v="5"/>
    <n v="2016"/>
  </r>
  <r>
    <x v="55"/>
    <x v="0"/>
    <x v="55"/>
    <x v="4"/>
    <n v="5"/>
    <n v="2016"/>
  </r>
  <r>
    <x v="0"/>
    <x v="0"/>
    <x v="0"/>
    <x v="5"/>
    <n v="6"/>
    <n v="2016"/>
  </r>
  <r>
    <x v="46"/>
    <x v="0"/>
    <x v="46"/>
    <x v="5"/>
    <n v="6"/>
    <n v="2016"/>
  </r>
  <r>
    <x v="1"/>
    <x v="0"/>
    <x v="1"/>
    <x v="5"/>
    <n v="6"/>
    <n v="2016"/>
  </r>
  <r>
    <x v="26"/>
    <x v="0"/>
    <x v="26"/>
    <x v="5"/>
    <n v="6"/>
    <n v="2016"/>
  </r>
  <r>
    <x v="27"/>
    <x v="0"/>
    <x v="27"/>
    <x v="5"/>
    <n v="6"/>
    <n v="2016"/>
  </r>
  <r>
    <x v="47"/>
    <x v="0"/>
    <x v="47"/>
    <x v="5"/>
    <n v="6"/>
    <n v="2016"/>
  </r>
  <r>
    <x v="2"/>
    <x v="0"/>
    <x v="2"/>
    <x v="5"/>
    <n v="6"/>
    <n v="2016"/>
  </r>
  <r>
    <x v="3"/>
    <x v="0"/>
    <x v="3"/>
    <x v="5"/>
    <n v="6"/>
    <n v="2016"/>
  </r>
  <r>
    <x v="4"/>
    <x v="0"/>
    <x v="4"/>
    <x v="5"/>
    <n v="6"/>
    <n v="2016"/>
  </r>
  <r>
    <x v="48"/>
    <x v="0"/>
    <x v="48"/>
    <x v="5"/>
    <n v="6"/>
    <n v="2016"/>
  </r>
  <r>
    <x v="5"/>
    <x v="0"/>
    <x v="5"/>
    <x v="5"/>
    <n v="6"/>
    <n v="2016"/>
  </r>
  <r>
    <x v="28"/>
    <x v="0"/>
    <x v="28"/>
    <x v="5"/>
    <n v="6"/>
    <n v="2016"/>
  </r>
  <r>
    <x v="6"/>
    <x v="0"/>
    <x v="6"/>
    <x v="5"/>
    <n v="6"/>
    <n v="2016"/>
  </r>
  <r>
    <x v="49"/>
    <x v="0"/>
    <x v="49"/>
    <x v="5"/>
    <n v="6"/>
    <n v="2016"/>
  </r>
  <r>
    <x v="29"/>
    <x v="0"/>
    <x v="29"/>
    <x v="5"/>
    <n v="6"/>
    <n v="2016"/>
  </r>
  <r>
    <x v="7"/>
    <x v="0"/>
    <x v="7"/>
    <x v="5"/>
    <n v="6"/>
    <n v="2016"/>
  </r>
  <r>
    <x v="50"/>
    <x v="0"/>
    <x v="50"/>
    <x v="5"/>
    <n v="6"/>
    <n v="2016"/>
  </r>
  <r>
    <x v="8"/>
    <x v="0"/>
    <x v="8"/>
    <x v="5"/>
    <n v="6"/>
    <n v="2016"/>
  </r>
  <r>
    <x v="51"/>
    <x v="0"/>
    <x v="51"/>
    <x v="5"/>
    <n v="6"/>
    <n v="2016"/>
  </r>
  <r>
    <x v="30"/>
    <x v="0"/>
    <x v="30"/>
    <x v="5"/>
    <n v="6"/>
    <n v="2016"/>
  </r>
  <r>
    <x v="31"/>
    <x v="0"/>
    <x v="31"/>
    <x v="5"/>
    <n v="6"/>
    <n v="2016"/>
  </r>
  <r>
    <x v="32"/>
    <x v="0"/>
    <x v="32"/>
    <x v="5"/>
    <n v="6"/>
    <n v="2016"/>
  </r>
  <r>
    <x v="52"/>
    <x v="0"/>
    <x v="52"/>
    <x v="5"/>
    <n v="6"/>
    <n v="2016"/>
  </r>
  <r>
    <x v="33"/>
    <x v="0"/>
    <x v="33"/>
    <x v="5"/>
    <n v="6"/>
    <n v="2016"/>
  </r>
  <r>
    <x v="53"/>
    <x v="0"/>
    <x v="53"/>
    <x v="5"/>
    <n v="6"/>
    <n v="2016"/>
  </r>
  <r>
    <x v="34"/>
    <x v="0"/>
    <x v="34"/>
    <x v="5"/>
    <n v="6"/>
    <n v="2016"/>
  </r>
  <r>
    <x v="19"/>
    <x v="0"/>
    <x v="19"/>
    <x v="5"/>
    <n v="6"/>
    <n v="2016"/>
  </r>
  <r>
    <x v="35"/>
    <x v="0"/>
    <x v="35"/>
    <x v="5"/>
    <n v="6"/>
    <n v="2016"/>
  </r>
  <r>
    <x v="9"/>
    <x v="0"/>
    <x v="9"/>
    <x v="5"/>
    <n v="6"/>
    <n v="2016"/>
  </r>
  <r>
    <x v="10"/>
    <x v="0"/>
    <x v="10"/>
    <x v="5"/>
    <n v="6"/>
    <n v="2016"/>
  </r>
  <r>
    <x v="36"/>
    <x v="0"/>
    <x v="36"/>
    <x v="5"/>
    <n v="6"/>
    <n v="2016"/>
  </r>
  <r>
    <x v="37"/>
    <x v="0"/>
    <x v="37"/>
    <x v="5"/>
    <n v="6"/>
    <n v="2016"/>
  </r>
  <r>
    <x v="38"/>
    <x v="0"/>
    <x v="38"/>
    <x v="5"/>
    <n v="6"/>
    <n v="2016"/>
  </r>
  <r>
    <x v="39"/>
    <x v="0"/>
    <x v="39"/>
    <x v="5"/>
    <n v="6"/>
    <n v="2016"/>
  </r>
  <r>
    <x v="40"/>
    <x v="0"/>
    <x v="40"/>
    <x v="5"/>
    <n v="6"/>
    <n v="2016"/>
  </r>
  <r>
    <x v="11"/>
    <x v="0"/>
    <x v="11"/>
    <x v="5"/>
    <n v="6"/>
    <n v="2016"/>
  </r>
  <r>
    <x v="12"/>
    <x v="0"/>
    <x v="12"/>
    <x v="5"/>
    <n v="6"/>
    <n v="2016"/>
  </r>
  <r>
    <x v="13"/>
    <x v="0"/>
    <x v="13"/>
    <x v="5"/>
    <n v="6"/>
    <n v="2016"/>
  </r>
  <r>
    <x v="41"/>
    <x v="0"/>
    <x v="41"/>
    <x v="5"/>
    <n v="6"/>
    <n v="2016"/>
  </r>
  <r>
    <x v="54"/>
    <x v="0"/>
    <x v="54"/>
    <x v="5"/>
    <n v="6"/>
    <n v="2016"/>
  </r>
  <r>
    <x v="42"/>
    <x v="0"/>
    <x v="42"/>
    <x v="5"/>
    <n v="6"/>
    <n v="2016"/>
  </r>
  <r>
    <x v="55"/>
    <x v="0"/>
    <x v="55"/>
    <x v="5"/>
    <n v="6"/>
    <n v="2016"/>
  </r>
  <r>
    <x v="20"/>
    <x v="0"/>
    <x v="20"/>
    <x v="5"/>
    <n v="6"/>
    <n v="2016"/>
  </r>
  <r>
    <x v="21"/>
    <x v="0"/>
    <x v="21"/>
    <x v="5"/>
    <n v="6"/>
    <n v="2016"/>
  </r>
  <r>
    <x v="22"/>
    <x v="0"/>
    <x v="22"/>
    <x v="5"/>
    <n v="6"/>
    <n v="2016"/>
  </r>
  <r>
    <x v="23"/>
    <x v="0"/>
    <x v="23"/>
    <x v="5"/>
    <n v="6"/>
    <n v="2016"/>
  </r>
  <r>
    <x v="24"/>
    <x v="0"/>
    <x v="24"/>
    <x v="5"/>
    <n v="6"/>
    <n v="2016"/>
  </r>
  <r>
    <x v="25"/>
    <x v="0"/>
    <x v="25"/>
    <x v="5"/>
    <n v="6"/>
    <n v="2016"/>
  </r>
  <r>
    <x v="14"/>
    <x v="0"/>
    <x v="14"/>
    <x v="5"/>
    <n v="6"/>
    <n v="2016"/>
  </r>
  <r>
    <x v="43"/>
    <x v="0"/>
    <x v="43"/>
    <x v="5"/>
    <n v="6"/>
    <n v="2016"/>
  </r>
  <r>
    <x v="44"/>
    <x v="0"/>
    <x v="44"/>
    <x v="5"/>
    <n v="6"/>
    <n v="2016"/>
  </r>
  <r>
    <x v="15"/>
    <x v="0"/>
    <x v="15"/>
    <x v="5"/>
    <n v="6"/>
    <n v="2016"/>
  </r>
  <r>
    <x v="16"/>
    <x v="0"/>
    <x v="16"/>
    <x v="5"/>
    <n v="6"/>
    <n v="2016"/>
  </r>
  <r>
    <x v="17"/>
    <x v="0"/>
    <x v="17"/>
    <x v="5"/>
    <n v="6"/>
    <n v="2016"/>
  </r>
  <r>
    <x v="18"/>
    <x v="0"/>
    <x v="18"/>
    <x v="5"/>
    <n v="6"/>
    <n v="2016"/>
  </r>
  <r>
    <x v="45"/>
    <x v="0"/>
    <x v="45"/>
    <x v="5"/>
    <n v="6"/>
    <n v="2016"/>
  </r>
  <r>
    <x v="0"/>
    <x v="0"/>
    <x v="0"/>
    <x v="6"/>
    <n v="7"/>
    <n v="2016"/>
  </r>
  <r>
    <x v="46"/>
    <x v="0"/>
    <x v="46"/>
    <x v="6"/>
    <n v="7"/>
    <n v="2016"/>
  </r>
  <r>
    <x v="1"/>
    <x v="0"/>
    <x v="1"/>
    <x v="6"/>
    <n v="7"/>
    <n v="2016"/>
  </r>
  <r>
    <x v="26"/>
    <x v="0"/>
    <x v="26"/>
    <x v="6"/>
    <n v="7"/>
    <n v="2016"/>
  </r>
  <r>
    <x v="27"/>
    <x v="0"/>
    <x v="27"/>
    <x v="6"/>
    <n v="7"/>
    <n v="2016"/>
  </r>
  <r>
    <x v="47"/>
    <x v="0"/>
    <x v="47"/>
    <x v="6"/>
    <n v="7"/>
    <n v="2016"/>
  </r>
  <r>
    <x v="2"/>
    <x v="0"/>
    <x v="2"/>
    <x v="6"/>
    <n v="7"/>
    <n v="2016"/>
  </r>
  <r>
    <x v="3"/>
    <x v="0"/>
    <x v="3"/>
    <x v="6"/>
    <n v="7"/>
    <n v="2016"/>
  </r>
  <r>
    <x v="4"/>
    <x v="0"/>
    <x v="4"/>
    <x v="6"/>
    <n v="7"/>
    <n v="2016"/>
  </r>
  <r>
    <x v="48"/>
    <x v="0"/>
    <x v="48"/>
    <x v="6"/>
    <n v="7"/>
    <n v="2016"/>
  </r>
  <r>
    <x v="5"/>
    <x v="0"/>
    <x v="5"/>
    <x v="6"/>
    <n v="7"/>
    <n v="2016"/>
  </r>
  <r>
    <x v="28"/>
    <x v="0"/>
    <x v="28"/>
    <x v="6"/>
    <n v="7"/>
    <n v="2016"/>
  </r>
  <r>
    <x v="6"/>
    <x v="0"/>
    <x v="6"/>
    <x v="6"/>
    <n v="7"/>
    <n v="2016"/>
  </r>
  <r>
    <x v="49"/>
    <x v="0"/>
    <x v="49"/>
    <x v="6"/>
    <n v="7"/>
    <n v="2016"/>
  </r>
  <r>
    <x v="29"/>
    <x v="0"/>
    <x v="29"/>
    <x v="6"/>
    <n v="7"/>
    <n v="2016"/>
  </r>
  <r>
    <x v="7"/>
    <x v="0"/>
    <x v="7"/>
    <x v="6"/>
    <n v="7"/>
    <n v="2016"/>
  </r>
  <r>
    <x v="50"/>
    <x v="0"/>
    <x v="50"/>
    <x v="6"/>
    <n v="7"/>
    <n v="2016"/>
  </r>
  <r>
    <x v="8"/>
    <x v="0"/>
    <x v="8"/>
    <x v="6"/>
    <n v="7"/>
    <n v="2016"/>
  </r>
  <r>
    <x v="51"/>
    <x v="0"/>
    <x v="51"/>
    <x v="6"/>
    <n v="7"/>
    <n v="2016"/>
  </r>
  <r>
    <x v="30"/>
    <x v="0"/>
    <x v="30"/>
    <x v="6"/>
    <n v="7"/>
    <n v="2016"/>
  </r>
  <r>
    <x v="31"/>
    <x v="0"/>
    <x v="31"/>
    <x v="6"/>
    <n v="7"/>
    <n v="2016"/>
  </r>
  <r>
    <x v="32"/>
    <x v="0"/>
    <x v="32"/>
    <x v="6"/>
    <n v="7"/>
    <n v="2016"/>
  </r>
  <r>
    <x v="52"/>
    <x v="0"/>
    <x v="52"/>
    <x v="6"/>
    <n v="7"/>
    <n v="2016"/>
  </r>
  <r>
    <x v="33"/>
    <x v="0"/>
    <x v="33"/>
    <x v="6"/>
    <n v="7"/>
    <n v="2016"/>
  </r>
  <r>
    <x v="53"/>
    <x v="0"/>
    <x v="53"/>
    <x v="6"/>
    <n v="7"/>
    <n v="2016"/>
  </r>
  <r>
    <x v="34"/>
    <x v="0"/>
    <x v="34"/>
    <x v="6"/>
    <n v="7"/>
    <n v="2016"/>
  </r>
  <r>
    <x v="19"/>
    <x v="0"/>
    <x v="19"/>
    <x v="6"/>
    <n v="7"/>
    <n v="2016"/>
  </r>
  <r>
    <x v="35"/>
    <x v="0"/>
    <x v="35"/>
    <x v="6"/>
    <n v="7"/>
    <n v="2016"/>
  </r>
  <r>
    <x v="9"/>
    <x v="0"/>
    <x v="9"/>
    <x v="6"/>
    <n v="7"/>
    <n v="2016"/>
  </r>
  <r>
    <x v="10"/>
    <x v="0"/>
    <x v="10"/>
    <x v="6"/>
    <n v="7"/>
    <n v="2016"/>
  </r>
  <r>
    <x v="36"/>
    <x v="0"/>
    <x v="36"/>
    <x v="6"/>
    <n v="7"/>
    <n v="2016"/>
  </r>
  <r>
    <x v="37"/>
    <x v="0"/>
    <x v="37"/>
    <x v="6"/>
    <n v="7"/>
    <n v="2016"/>
  </r>
  <r>
    <x v="38"/>
    <x v="0"/>
    <x v="38"/>
    <x v="6"/>
    <n v="7"/>
    <n v="2016"/>
  </r>
  <r>
    <x v="39"/>
    <x v="0"/>
    <x v="39"/>
    <x v="6"/>
    <n v="7"/>
    <n v="2016"/>
  </r>
  <r>
    <x v="40"/>
    <x v="0"/>
    <x v="40"/>
    <x v="6"/>
    <n v="7"/>
    <n v="2016"/>
  </r>
  <r>
    <x v="11"/>
    <x v="0"/>
    <x v="11"/>
    <x v="6"/>
    <n v="7"/>
    <n v="2016"/>
  </r>
  <r>
    <x v="12"/>
    <x v="0"/>
    <x v="12"/>
    <x v="6"/>
    <n v="7"/>
    <n v="2016"/>
  </r>
  <r>
    <x v="13"/>
    <x v="0"/>
    <x v="13"/>
    <x v="6"/>
    <n v="7"/>
    <n v="2016"/>
  </r>
  <r>
    <x v="41"/>
    <x v="0"/>
    <x v="41"/>
    <x v="6"/>
    <n v="7"/>
    <n v="2016"/>
  </r>
  <r>
    <x v="54"/>
    <x v="0"/>
    <x v="54"/>
    <x v="6"/>
    <n v="7"/>
    <n v="2016"/>
  </r>
  <r>
    <x v="42"/>
    <x v="0"/>
    <x v="42"/>
    <x v="6"/>
    <n v="7"/>
    <n v="2016"/>
  </r>
  <r>
    <x v="55"/>
    <x v="0"/>
    <x v="55"/>
    <x v="6"/>
    <n v="7"/>
    <n v="2016"/>
  </r>
  <r>
    <x v="20"/>
    <x v="0"/>
    <x v="20"/>
    <x v="6"/>
    <n v="7"/>
    <n v="2016"/>
  </r>
  <r>
    <x v="21"/>
    <x v="0"/>
    <x v="21"/>
    <x v="6"/>
    <n v="7"/>
    <n v="2016"/>
  </r>
  <r>
    <x v="22"/>
    <x v="0"/>
    <x v="22"/>
    <x v="6"/>
    <n v="7"/>
    <n v="2016"/>
  </r>
  <r>
    <x v="23"/>
    <x v="0"/>
    <x v="23"/>
    <x v="6"/>
    <n v="7"/>
    <n v="2016"/>
  </r>
  <r>
    <x v="24"/>
    <x v="0"/>
    <x v="24"/>
    <x v="6"/>
    <n v="7"/>
    <n v="2016"/>
  </r>
  <r>
    <x v="25"/>
    <x v="0"/>
    <x v="25"/>
    <x v="6"/>
    <n v="7"/>
    <n v="2016"/>
  </r>
  <r>
    <x v="14"/>
    <x v="0"/>
    <x v="14"/>
    <x v="6"/>
    <n v="7"/>
    <n v="2016"/>
  </r>
  <r>
    <x v="43"/>
    <x v="0"/>
    <x v="43"/>
    <x v="6"/>
    <n v="7"/>
    <n v="2016"/>
  </r>
  <r>
    <x v="44"/>
    <x v="0"/>
    <x v="44"/>
    <x v="6"/>
    <n v="7"/>
    <n v="2016"/>
  </r>
  <r>
    <x v="15"/>
    <x v="0"/>
    <x v="15"/>
    <x v="6"/>
    <n v="7"/>
    <n v="2016"/>
  </r>
  <r>
    <x v="16"/>
    <x v="0"/>
    <x v="16"/>
    <x v="6"/>
    <n v="7"/>
    <n v="2016"/>
  </r>
  <r>
    <x v="17"/>
    <x v="0"/>
    <x v="17"/>
    <x v="6"/>
    <n v="7"/>
    <n v="2016"/>
  </r>
  <r>
    <x v="18"/>
    <x v="0"/>
    <x v="18"/>
    <x v="6"/>
    <n v="7"/>
    <n v="2016"/>
  </r>
  <r>
    <x v="45"/>
    <x v="0"/>
    <x v="45"/>
    <x v="6"/>
    <n v="7"/>
    <n v="2016"/>
  </r>
  <r>
    <x v="0"/>
    <x v="0"/>
    <x v="0"/>
    <x v="7"/>
    <n v="8"/>
    <n v="2016"/>
  </r>
  <r>
    <x v="1"/>
    <x v="0"/>
    <x v="1"/>
    <x v="7"/>
    <n v="8"/>
    <n v="2016"/>
  </r>
  <r>
    <x v="2"/>
    <x v="0"/>
    <x v="2"/>
    <x v="7"/>
    <n v="8"/>
    <n v="2016"/>
  </r>
  <r>
    <x v="3"/>
    <x v="0"/>
    <x v="3"/>
    <x v="7"/>
    <n v="8"/>
    <n v="2016"/>
  </r>
  <r>
    <x v="4"/>
    <x v="0"/>
    <x v="4"/>
    <x v="7"/>
    <n v="8"/>
    <n v="2016"/>
  </r>
  <r>
    <x v="5"/>
    <x v="0"/>
    <x v="5"/>
    <x v="7"/>
    <n v="8"/>
    <n v="2016"/>
  </r>
  <r>
    <x v="6"/>
    <x v="0"/>
    <x v="6"/>
    <x v="7"/>
    <n v="8"/>
    <n v="2016"/>
  </r>
  <r>
    <x v="7"/>
    <x v="0"/>
    <x v="7"/>
    <x v="7"/>
    <n v="8"/>
    <n v="2016"/>
  </r>
  <r>
    <x v="8"/>
    <x v="0"/>
    <x v="8"/>
    <x v="7"/>
    <n v="8"/>
    <n v="2016"/>
  </r>
  <r>
    <x v="9"/>
    <x v="0"/>
    <x v="9"/>
    <x v="7"/>
    <n v="8"/>
    <n v="2016"/>
  </r>
  <r>
    <x v="10"/>
    <x v="0"/>
    <x v="10"/>
    <x v="7"/>
    <n v="8"/>
    <n v="2016"/>
  </r>
  <r>
    <x v="11"/>
    <x v="0"/>
    <x v="11"/>
    <x v="7"/>
    <n v="8"/>
    <n v="2016"/>
  </r>
  <r>
    <x v="12"/>
    <x v="0"/>
    <x v="12"/>
    <x v="7"/>
    <n v="8"/>
    <n v="2016"/>
  </r>
  <r>
    <x v="13"/>
    <x v="0"/>
    <x v="13"/>
    <x v="7"/>
    <n v="8"/>
    <n v="2016"/>
  </r>
  <r>
    <x v="14"/>
    <x v="0"/>
    <x v="14"/>
    <x v="7"/>
    <n v="8"/>
    <n v="2016"/>
  </r>
  <r>
    <x v="15"/>
    <x v="0"/>
    <x v="15"/>
    <x v="7"/>
    <n v="8"/>
    <n v="2016"/>
  </r>
  <r>
    <x v="16"/>
    <x v="0"/>
    <x v="16"/>
    <x v="7"/>
    <n v="8"/>
    <n v="2016"/>
  </r>
  <r>
    <x v="17"/>
    <x v="0"/>
    <x v="17"/>
    <x v="7"/>
    <n v="8"/>
    <n v="2016"/>
  </r>
  <r>
    <x v="18"/>
    <x v="0"/>
    <x v="18"/>
    <x v="7"/>
    <n v="8"/>
    <n v="2016"/>
  </r>
  <r>
    <x v="19"/>
    <x v="0"/>
    <x v="19"/>
    <x v="7"/>
    <n v="8"/>
    <n v="2016"/>
  </r>
  <r>
    <x v="20"/>
    <x v="0"/>
    <x v="20"/>
    <x v="7"/>
    <n v="8"/>
    <n v="2016"/>
  </r>
  <r>
    <x v="21"/>
    <x v="0"/>
    <x v="21"/>
    <x v="7"/>
    <n v="8"/>
    <n v="2016"/>
  </r>
  <r>
    <x v="22"/>
    <x v="0"/>
    <x v="22"/>
    <x v="7"/>
    <n v="8"/>
    <n v="2016"/>
  </r>
  <r>
    <x v="23"/>
    <x v="0"/>
    <x v="23"/>
    <x v="7"/>
    <n v="8"/>
    <n v="2016"/>
  </r>
  <r>
    <x v="24"/>
    <x v="0"/>
    <x v="24"/>
    <x v="7"/>
    <n v="8"/>
    <n v="2016"/>
  </r>
  <r>
    <x v="25"/>
    <x v="0"/>
    <x v="25"/>
    <x v="7"/>
    <n v="8"/>
    <n v="2016"/>
  </r>
  <r>
    <x v="26"/>
    <x v="0"/>
    <x v="26"/>
    <x v="7"/>
    <n v="8"/>
    <n v="2016"/>
  </r>
  <r>
    <x v="27"/>
    <x v="0"/>
    <x v="27"/>
    <x v="7"/>
    <n v="8"/>
    <n v="2016"/>
  </r>
  <r>
    <x v="28"/>
    <x v="0"/>
    <x v="28"/>
    <x v="7"/>
    <n v="8"/>
    <n v="2016"/>
  </r>
  <r>
    <x v="29"/>
    <x v="0"/>
    <x v="29"/>
    <x v="7"/>
    <n v="8"/>
    <n v="2016"/>
  </r>
  <r>
    <x v="30"/>
    <x v="0"/>
    <x v="30"/>
    <x v="7"/>
    <n v="8"/>
    <n v="2016"/>
  </r>
  <r>
    <x v="31"/>
    <x v="0"/>
    <x v="31"/>
    <x v="7"/>
    <n v="8"/>
    <n v="2016"/>
  </r>
  <r>
    <x v="32"/>
    <x v="0"/>
    <x v="32"/>
    <x v="7"/>
    <n v="8"/>
    <n v="2016"/>
  </r>
  <r>
    <x v="33"/>
    <x v="0"/>
    <x v="33"/>
    <x v="7"/>
    <n v="8"/>
    <n v="2016"/>
  </r>
  <r>
    <x v="34"/>
    <x v="0"/>
    <x v="34"/>
    <x v="7"/>
    <n v="8"/>
    <n v="2016"/>
  </r>
  <r>
    <x v="35"/>
    <x v="0"/>
    <x v="35"/>
    <x v="7"/>
    <n v="8"/>
    <n v="2016"/>
  </r>
  <r>
    <x v="36"/>
    <x v="0"/>
    <x v="36"/>
    <x v="7"/>
    <n v="8"/>
    <n v="2016"/>
  </r>
  <r>
    <x v="37"/>
    <x v="0"/>
    <x v="37"/>
    <x v="7"/>
    <n v="8"/>
    <n v="2016"/>
  </r>
  <r>
    <x v="38"/>
    <x v="0"/>
    <x v="38"/>
    <x v="7"/>
    <n v="8"/>
    <n v="2016"/>
  </r>
  <r>
    <x v="39"/>
    <x v="0"/>
    <x v="39"/>
    <x v="7"/>
    <n v="8"/>
    <n v="2016"/>
  </r>
  <r>
    <x v="40"/>
    <x v="0"/>
    <x v="40"/>
    <x v="7"/>
    <n v="8"/>
    <n v="2016"/>
  </r>
  <r>
    <x v="41"/>
    <x v="0"/>
    <x v="41"/>
    <x v="7"/>
    <n v="8"/>
    <n v="2016"/>
  </r>
  <r>
    <x v="42"/>
    <x v="0"/>
    <x v="42"/>
    <x v="7"/>
    <n v="8"/>
    <n v="2016"/>
  </r>
  <r>
    <x v="43"/>
    <x v="0"/>
    <x v="43"/>
    <x v="7"/>
    <n v="8"/>
    <n v="2016"/>
  </r>
  <r>
    <x v="44"/>
    <x v="0"/>
    <x v="44"/>
    <x v="7"/>
    <n v="8"/>
    <n v="2016"/>
  </r>
  <r>
    <x v="45"/>
    <x v="0"/>
    <x v="45"/>
    <x v="7"/>
    <n v="8"/>
    <n v="2016"/>
  </r>
  <r>
    <x v="46"/>
    <x v="0"/>
    <x v="46"/>
    <x v="7"/>
    <n v="8"/>
    <n v="2016"/>
  </r>
  <r>
    <x v="47"/>
    <x v="0"/>
    <x v="47"/>
    <x v="7"/>
    <n v="8"/>
    <n v="2016"/>
  </r>
  <r>
    <x v="48"/>
    <x v="0"/>
    <x v="48"/>
    <x v="7"/>
    <n v="8"/>
    <n v="2016"/>
  </r>
  <r>
    <x v="49"/>
    <x v="0"/>
    <x v="49"/>
    <x v="7"/>
    <n v="8"/>
    <n v="2016"/>
  </r>
  <r>
    <x v="50"/>
    <x v="0"/>
    <x v="50"/>
    <x v="7"/>
    <n v="8"/>
    <n v="2016"/>
  </r>
  <r>
    <x v="51"/>
    <x v="0"/>
    <x v="51"/>
    <x v="7"/>
    <n v="8"/>
    <n v="2016"/>
  </r>
  <r>
    <x v="52"/>
    <x v="0"/>
    <x v="52"/>
    <x v="7"/>
    <n v="8"/>
    <n v="2016"/>
  </r>
  <r>
    <x v="53"/>
    <x v="0"/>
    <x v="53"/>
    <x v="7"/>
    <n v="8"/>
    <n v="2016"/>
  </r>
  <r>
    <x v="54"/>
    <x v="0"/>
    <x v="54"/>
    <x v="7"/>
    <n v="8"/>
    <n v="2016"/>
  </r>
  <r>
    <x v="55"/>
    <x v="0"/>
    <x v="55"/>
    <x v="7"/>
    <n v="8"/>
    <n v="2016"/>
  </r>
  <r>
    <x v="0"/>
    <x v="0"/>
    <x v="0"/>
    <x v="8"/>
    <n v="9"/>
    <n v="2016"/>
  </r>
  <r>
    <x v="1"/>
    <x v="0"/>
    <x v="1"/>
    <x v="8"/>
    <n v="9"/>
    <n v="2016"/>
  </r>
  <r>
    <x v="2"/>
    <x v="0"/>
    <x v="2"/>
    <x v="8"/>
    <n v="9"/>
    <n v="2016"/>
  </r>
  <r>
    <x v="3"/>
    <x v="0"/>
    <x v="3"/>
    <x v="8"/>
    <n v="9"/>
    <n v="2016"/>
  </r>
  <r>
    <x v="4"/>
    <x v="0"/>
    <x v="4"/>
    <x v="8"/>
    <n v="9"/>
    <n v="2016"/>
  </r>
  <r>
    <x v="5"/>
    <x v="0"/>
    <x v="5"/>
    <x v="8"/>
    <n v="9"/>
    <n v="2016"/>
  </r>
  <r>
    <x v="6"/>
    <x v="0"/>
    <x v="6"/>
    <x v="8"/>
    <n v="9"/>
    <n v="2016"/>
  </r>
  <r>
    <x v="7"/>
    <x v="0"/>
    <x v="7"/>
    <x v="8"/>
    <n v="9"/>
    <n v="2016"/>
  </r>
  <r>
    <x v="8"/>
    <x v="0"/>
    <x v="8"/>
    <x v="8"/>
    <n v="9"/>
    <n v="2016"/>
  </r>
  <r>
    <x v="9"/>
    <x v="0"/>
    <x v="9"/>
    <x v="8"/>
    <n v="9"/>
    <n v="2016"/>
  </r>
  <r>
    <x v="10"/>
    <x v="0"/>
    <x v="10"/>
    <x v="8"/>
    <n v="9"/>
    <n v="2016"/>
  </r>
  <r>
    <x v="11"/>
    <x v="0"/>
    <x v="11"/>
    <x v="8"/>
    <n v="9"/>
    <n v="2016"/>
  </r>
  <r>
    <x v="12"/>
    <x v="0"/>
    <x v="12"/>
    <x v="8"/>
    <n v="9"/>
    <n v="2016"/>
  </r>
  <r>
    <x v="13"/>
    <x v="0"/>
    <x v="13"/>
    <x v="8"/>
    <n v="9"/>
    <n v="2016"/>
  </r>
  <r>
    <x v="14"/>
    <x v="0"/>
    <x v="14"/>
    <x v="8"/>
    <n v="9"/>
    <n v="2016"/>
  </r>
  <r>
    <x v="15"/>
    <x v="0"/>
    <x v="15"/>
    <x v="8"/>
    <n v="9"/>
    <n v="2016"/>
  </r>
  <r>
    <x v="16"/>
    <x v="0"/>
    <x v="16"/>
    <x v="8"/>
    <n v="9"/>
    <n v="2016"/>
  </r>
  <r>
    <x v="17"/>
    <x v="0"/>
    <x v="17"/>
    <x v="8"/>
    <n v="9"/>
    <n v="2016"/>
  </r>
  <r>
    <x v="18"/>
    <x v="0"/>
    <x v="18"/>
    <x v="8"/>
    <n v="9"/>
    <n v="2016"/>
  </r>
  <r>
    <x v="19"/>
    <x v="0"/>
    <x v="19"/>
    <x v="8"/>
    <n v="9"/>
    <n v="2016"/>
  </r>
  <r>
    <x v="20"/>
    <x v="0"/>
    <x v="20"/>
    <x v="8"/>
    <n v="9"/>
    <n v="2016"/>
  </r>
  <r>
    <x v="21"/>
    <x v="0"/>
    <x v="21"/>
    <x v="8"/>
    <n v="9"/>
    <n v="2016"/>
  </r>
  <r>
    <x v="22"/>
    <x v="0"/>
    <x v="22"/>
    <x v="8"/>
    <n v="9"/>
    <n v="2016"/>
  </r>
  <r>
    <x v="23"/>
    <x v="0"/>
    <x v="23"/>
    <x v="8"/>
    <n v="9"/>
    <n v="2016"/>
  </r>
  <r>
    <x v="24"/>
    <x v="0"/>
    <x v="24"/>
    <x v="8"/>
    <n v="9"/>
    <n v="2016"/>
  </r>
  <r>
    <x v="25"/>
    <x v="0"/>
    <x v="25"/>
    <x v="8"/>
    <n v="9"/>
    <n v="2016"/>
  </r>
  <r>
    <x v="26"/>
    <x v="1"/>
    <x v="26"/>
    <x v="8"/>
    <n v="9"/>
    <n v="2016"/>
  </r>
  <r>
    <x v="27"/>
    <x v="0"/>
    <x v="27"/>
    <x v="8"/>
    <n v="9"/>
    <n v="2016"/>
  </r>
  <r>
    <x v="28"/>
    <x v="0"/>
    <x v="28"/>
    <x v="8"/>
    <n v="9"/>
    <n v="2016"/>
  </r>
  <r>
    <x v="29"/>
    <x v="0"/>
    <x v="29"/>
    <x v="8"/>
    <n v="9"/>
    <n v="2016"/>
  </r>
  <r>
    <x v="30"/>
    <x v="0"/>
    <x v="30"/>
    <x v="8"/>
    <n v="9"/>
    <n v="2016"/>
  </r>
  <r>
    <x v="31"/>
    <x v="0"/>
    <x v="31"/>
    <x v="8"/>
    <n v="9"/>
    <n v="2016"/>
  </r>
  <r>
    <x v="32"/>
    <x v="0"/>
    <x v="32"/>
    <x v="8"/>
    <n v="9"/>
    <n v="2016"/>
  </r>
  <r>
    <x v="33"/>
    <x v="0"/>
    <x v="33"/>
    <x v="8"/>
    <n v="9"/>
    <n v="2016"/>
  </r>
  <r>
    <x v="34"/>
    <x v="0"/>
    <x v="34"/>
    <x v="8"/>
    <n v="9"/>
    <n v="2016"/>
  </r>
  <r>
    <x v="35"/>
    <x v="0"/>
    <x v="35"/>
    <x v="8"/>
    <n v="9"/>
    <n v="2016"/>
  </r>
  <r>
    <x v="36"/>
    <x v="0"/>
    <x v="36"/>
    <x v="8"/>
    <n v="9"/>
    <n v="2016"/>
  </r>
  <r>
    <x v="37"/>
    <x v="0"/>
    <x v="37"/>
    <x v="8"/>
    <n v="9"/>
    <n v="2016"/>
  </r>
  <r>
    <x v="38"/>
    <x v="0"/>
    <x v="38"/>
    <x v="8"/>
    <n v="9"/>
    <n v="2016"/>
  </r>
  <r>
    <x v="39"/>
    <x v="0"/>
    <x v="39"/>
    <x v="8"/>
    <n v="9"/>
    <n v="2016"/>
  </r>
  <r>
    <x v="40"/>
    <x v="0"/>
    <x v="40"/>
    <x v="8"/>
    <n v="9"/>
    <n v="2016"/>
  </r>
  <r>
    <x v="41"/>
    <x v="0"/>
    <x v="41"/>
    <x v="8"/>
    <n v="9"/>
    <n v="2016"/>
  </r>
  <r>
    <x v="42"/>
    <x v="0"/>
    <x v="42"/>
    <x v="8"/>
    <n v="9"/>
    <n v="2016"/>
  </r>
  <r>
    <x v="43"/>
    <x v="0"/>
    <x v="43"/>
    <x v="8"/>
    <n v="9"/>
    <n v="2016"/>
  </r>
  <r>
    <x v="44"/>
    <x v="0"/>
    <x v="44"/>
    <x v="8"/>
    <n v="9"/>
    <n v="2016"/>
  </r>
  <r>
    <x v="45"/>
    <x v="0"/>
    <x v="45"/>
    <x v="8"/>
    <n v="9"/>
    <n v="2016"/>
  </r>
  <r>
    <x v="46"/>
    <x v="0"/>
    <x v="46"/>
    <x v="8"/>
    <n v="9"/>
    <n v="2016"/>
  </r>
  <r>
    <x v="47"/>
    <x v="0"/>
    <x v="47"/>
    <x v="8"/>
    <n v="9"/>
    <n v="2016"/>
  </r>
  <r>
    <x v="48"/>
    <x v="0"/>
    <x v="48"/>
    <x v="8"/>
    <n v="9"/>
    <n v="2016"/>
  </r>
  <r>
    <x v="49"/>
    <x v="0"/>
    <x v="49"/>
    <x v="8"/>
    <n v="9"/>
    <n v="2016"/>
  </r>
  <r>
    <x v="50"/>
    <x v="0"/>
    <x v="50"/>
    <x v="8"/>
    <n v="9"/>
    <n v="2016"/>
  </r>
  <r>
    <x v="51"/>
    <x v="0"/>
    <x v="51"/>
    <x v="8"/>
    <n v="9"/>
    <n v="2016"/>
  </r>
  <r>
    <x v="52"/>
    <x v="0"/>
    <x v="52"/>
    <x v="8"/>
    <n v="9"/>
    <n v="2016"/>
  </r>
  <r>
    <x v="53"/>
    <x v="0"/>
    <x v="53"/>
    <x v="8"/>
    <n v="9"/>
    <n v="2016"/>
  </r>
  <r>
    <x v="54"/>
    <x v="0"/>
    <x v="54"/>
    <x v="8"/>
    <n v="9"/>
    <n v="2016"/>
  </r>
  <r>
    <x v="55"/>
    <x v="0"/>
    <x v="55"/>
    <x v="8"/>
    <n v="9"/>
    <n v="2016"/>
  </r>
  <r>
    <x v="0"/>
    <x v="0"/>
    <x v="0"/>
    <x v="9"/>
    <n v="10"/>
    <n v="2016"/>
  </r>
  <r>
    <x v="1"/>
    <x v="0"/>
    <x v="1"/>
    <x v="9"/>
    <n v="10"/>
    <n v="2016"/>
  </r>
  <r>
    <x v="2"/>
    <x v="0"/>
    <x v="2"/>
    <x v="9"/>
    <n v="10"/>
    <n v="2016"/>
  </r>
  <r>
    <x v="3"/>
    <x v="0"/>
    <x v="3"/>
    <x v="9"/>
    <n v="10"/>
    <n v="2016"/>
  </r>
  <r>
    <x v="4"/>
    <x v="0"/>
    <x v="4"/>
    <x v="9"/>
    <n v="10"/>
    <n v="2016"/>
  </r>
  <r>
    <x v="5"/>
    <x v="0"/>
    <x v="5"/>
    <x v="9"/>
    <n v="10"/>
    <n v="2016"/>
  </r>
  <r>
    <x v="6"/>
    <x v="0"/>
    <x v="6"/>
    <x v="9"/>
    <n v="10"/>
    <n v="2016"/>
  </r>
  <r>
    <x v="7"/>
    <x v="0"/>
    <x v="7"/>
    <x v="9"/>
    <n v="10"/>
    <n v="2016"/>
  </r>
  <r>
    <x v="8"/>
    <x v="0"/>
    <x v="8"/>
    <x v="9"/>
    <n v="10"/>
    <n v="2016"/>
  </r>
  <r>
    <x v="9"/>
    <x v="0"/>
    <x v="9"/>
    <x v="9"/>
    <n v="10"/>
    <n v="2016"/>
  </r>
  <r>
    <x v="10"/>
    <x v="0"/>
    <x v="10"/>
    <x v="9"/>
    <n v="10"/>
    <n v="2016"/>
  </r>
  <r>
    <x v="11"/>
    <x v="0"/>
    <x v="11"/>
    <x v="9"/>
    <n v="10"/>
    <n v="2016"/>
  </r>
  <r>
    <x v="12"/>
    <x v="0"/>
    <x v="12"/>
    <x v="9"/>
    <n v="10"/>
    <n v="2016"/>
  </r>
  <r>
    <x v="13"/>
    <x v="0"/>
    <x v="13"/>
    <x v="9"/>
    <n v="10"/>
    <n v="2016"/>
  </r>
  <r>
    <x v="14"/>
    <x v="0"/>
    <x v="14"/>
    <x v="9"/>
    <n v="10"/>
    <n v="2016"/>
  </r>
  <r>
    <x v="15"/>
    <x v="0"/>
    <x v="15"/>
    <x v="9"/>
    <n v="10"/>
    <n v="2016"/>
  </r>
  <r>
    <x v="16"/>
    <x v="0"/>
    <x v="16"/>
    <x v="9"/>
    <n v="10"/>
    <n v="2016"/>
  </r>
  <r>
    <x v="17"/>
    <x v="0"/>
    <x v="17"/>
    <x v="9"/>
    <n v="10"/>
    <n v="2016"/>
  </r>
  <r>
    <x v="18"/>
    <x v="0"/>
    <x v="18"/>
    <x v="9"/>
    <n v="10"/>
    <n v="2016"/>
  </r>
  <r>
    <x v="19"/>
    <x v="0"/>
    <x v="19"/>
    <x v="9"/>
    <n v="10"/>
    <n v="2016"/>
  </r>
  <r>
    <x v="20"/>
    <x v="0"/>
    <x v="20"/>
    <x v="9"/>
    <n v="10"/>
    <n v="2016"/>
  </r>
  <r>
    <x v="21"/>
    <x v="0"/>
    <x v="21"/>
    <x v="9"/>
    <n v="10"/>
    <n v="2016"/>
  </r>
  <r>
    <x v="22"/>
    <x v="0"/>
    <x v="22"/>
    <x v="9"/>
    <n v="10"/>
    <n v="2016"/>
  </r>
  <r>
    <x v="23"/>
    <x v="0"/>
    <x v="23"/>
    <x v="9"/>
    <n v="10"/>
    <n v="2016"/>
  </r>
  <r>
    <x v="24"/>
    <x v="0"/>
    <x v="24"/>
    <x v="9"/>
    <n v="10"/>
    <n v="2016"/>
  </r>
  <r>
    <x v="25"/>
    <x v="0"/>
    <x v="25"/>
    <x v="9"/>
    <n v="10"/>
    <n v="2016"/>
  </r>
  <r>
    <x v="26"/>
    <x v="1"/>
    <x v="26"/>
    <x v="9"/>
    <n v="10"/>
    <n v="2016"/>
  </r>
  <r>
    <x v="27"/>
    <x v="0"/>
    <x v="27"/>
    <x v="9"/>
    <n v="10"/>
    <n v="2016"/>
  </r>
  <r>
    <x v="28"/>
    <x v="0"/>
    <x v="28"/>
    <x v="9"/>
    <n v="10"/>
    <n v="2016"/>
  </r>
  <r>
    <x v="29"/>
    <x v="0"/>
    <x v="29"/>
    <x v="9"/>
    <n v="10"/>
    <n v="2016"/>
  </r>
  <r>
    <x v="30"/>
    <x v="0"/>
    <x v="30"/>
    <x v="9"/>
    <n v="10"/>
    <n v="2016"/>
  </r>
  <r>
    <x v="31"/>
    <x v="0"/>
    <x v="31"/>
    <x v="9"/>
    <n v="10"/>
    <n v="2016"/>
  </r>
  <r>
    <x v="32"/>
    <x v="0"/>
    <x v="32"/>
    <x v="9"/>
    <n v="10"/>
    <n v="2016"/>
  </r>
  <r>
    <x v="33"/>
    <x v="0"/>
    <x v="33"/>
    <x v="9"/>
    <n v="10"/>
    <n v="2016"/>
  </r>
  <r>
    <x v="34"/>
    <x v="0"/>
    <x v="34"/>
    <x v="9"/>
    <n v="10"/>
    <n v="2016"/>
  </r>
  <r>
    <x v="35"/>
    <x v="0"/>
    <x v="35"/>
    <x v="9"/>
    <n v="10"/>
    <n v="2016"/>
  </r>
  <r>
    <x v="36"/>
    <x v="0"/>
    <x v="36"/>
    <x v="9"/>
    <n v="10"/>
    <n v="2016"/>
  </r>
  <r>
    <x v="37"/>
    <x v="0"/>
    <x v="37"/>
    <x v="9"/>
    <n v="10"/>
    <n v="2016"/>
  </r>
  <r>
    <x v="38"/>
    <x v="0"/>
    <x v="38"/>
    <x v="9"/>
    <n v="10"/>
    <n v="2016"/>
  </r>
  <r>
    <x v="39"/>
    <x v="0"/>
    <x v="39"/>
    <x v="9"/>
    <n v="10"/>
    <n v="2016"/>
  </r>
  <r>
    <x v="40"/>
    <x v="0"/>
    <x v="40"/>
    <x v="9"/>
    <n v="10"/>
    <n v="2016"/>
  </r>
  <r>
    <x v="41"/>
    <x v="0"/>
    <x v="41"/>
    <x v="9"/>
    <n v="10"/>
    <n v="2016"/>
  </r>
  <r>
    <x v="42"/>
    <x v="0"/>
    <x v="42"/>
    <x v="9"/>
    <n v="10"/>
    <n v="2016"/>
  </r>
  <r>
    <x v="43"/>
    <x v="0"/>
    <x v="43"/>
    <x v="9"/>
    <n v="10"/>
    <n v="2016"/>
  </r>
  <r>
    <x v="44"/>
    <x v="0"/>
    <x v="44"/>
    <x v="9"/>
    <n v="10"/>
    <n v="2016"/>
  </r>
  <r>
    <x v="45"/>
    <x v="0"/>
    <x v="45"/>
    <x v="9"/>
    <n v="10"/>
    <n v="2016"/>
  </r>
  <r>
    <x v="46"/>
    <x v="0"/>
    <x v="46"/>
    <x v="9"/>
    <n v="10"/>
    <n v="2016"/>
  </r>
  <r>
    <x v="47"/>
    <x v="0"/>
    <x v="47"/>
    <x v="9"/>
    <n v="10"/>
    <n v="2016"/>
  </r>
  <r>
    <x v="48"/>
    <x v="0"/>
    <x v="48"/>
    <x v="9"/>
    <n v="10"/>
    <n v="2016"/>
  </r>
  <r>
    <x v="49"/>
    <x v="0"/>
    <x v="49"/>
    <x v="9"/>
    <n v="10"/>
    <n v="2016"/>
  </r>
  <r>
    <x v="50"/>
    <x v="0"/>
    <x v="50"/>
    <x v="9"/>
    <n v="10"/>
    <n v="2016"/>
  </r>
  <r>
    <x v="51"/>
    <x v="0"/>
    <x v="51"/>
    <x v="9"/>
    <n v="10"/>
    <n v="2016"/>
  </r>
  <r>
    <x v="52"/>
    <x v="0"/>
    <x v="52"/>
    <x v="9"/>
    <n v="10"/>
    <n v="2016"/>
  </r>
  <r>
    <x v="53"/>
    <x v="0"/>
    <x v="53"/>
    <x v="9"/>
    <n v="10"/>
    <n v="2016"/>
  </r>
  <r>
    <x v="54"/>
    <x v="0"/>
    <x v="54"/>
    <x v="9"/>
    <n v="10"/>
    <n v="2016"/>
  </r>
  <r>
    <x v="55"/>
    <x v="0"/>
    <x v="55"/>
    <x v="9"/>
    <n v="10"/>
    <n v="2016"/>
  </r>
  <r>
    <x v="0"/>
    <x v="0"/>
    <x v="0"/>
    <x v="10"/>
    <n v="11"/>
    <n v="2016"/>
  </r>
  <r>
    <x v="1"/>
    <x v="0"/>
    <x v="1"/>
    <x v="10"/>
    <n v="11"/>
    <n v="2016"/>
  </r>
  <r>
    <x v="2"/>
    <x v="0"/>
    <x v="2"/>
    <x v="10"/>
    <n v="11"/>
    <n v="2016"/>
  </r>
  <r>
    <x v="3"/>
    <x v="0"/>
    <x v="3"/>
    <x v="10"/>
    <n v="11"/>
    <n v="2016"/>
  </r>
  <r>
    <x v="4"/>
    <x v="0"/>
    <x v="4"/>
    <x v="10"/>
    <n v="11"/>
    <n v="2016"/>
  </r>
  <r>
    <x v="5"/>
    <x v="0"/>
    <x v="5"/>
    <x v="10"/>
    <n v="11"/>
    <n v="2016"/>
  </r>
  <r>
    <x v="6"/>
    <x v="0"/>
    <x v="6"/>
    <x v="10"/>
    <n v="11"/>
    <n v="2016"/>
  </r>
  <r>
    <x v="7"/>
    <x v="0"/>
    <x v="7"/>
    <x v="10"/>
    <n v="11"/>
    <n v="2016"/>
  </r>
  <r>
    <x v="8"/>
    <x v="0"/>
    <x v="8"/>
    <x v="10"/>
    <n v="11"/>
    <n v="2016"/>
  </r>
  <r>
    <x v="9"/>
    <x v="0"/>
    <x v="9"/>
    <x v="10"/>
    <n v="11"/>
    <n v="2016"/>
  </r>
  <r>
    <x v="10"/>
    <x v="0"/>
    <x v="10"/>
    <x v="10"/>
    <n v="11"/>
    <n v="2016"/>
  </r>
  <r>
    <x v="11"/>
    <x v="0"/>
    <x v="11"/>
    <x v="10"/>
    <n v="11"/>
    <n v="2016"/>
  </r>
  <r>
    <x v="12"/>
    <x v="0"/>
    <x v="12"/>
    <x v="10"/>
    <n v="11"/>
    <n v="2016"/>
  </r>
  <r>
    <x v="13"/>
    <x v="0"/>
    <x v="13"/>
    <x v="10"/>
    <n v="11"/>
    <n v="2016"/>
  </r>
  <r>
    <x v="14"/>
    <x v="0"/>
    <x v="14"/>
    <x v="10"/>
    <n v="11"/>
    <n v="2016"/>
  </r>
  <r>
    <x v="15"/>
    <x v="0"/>
    <x v="15"/>
    <x v="10"/>
    <n v="11"/>
    <n v="2016"/>
  </r>
  <r>
    <x v="16"/>
    <x v="0"/>
    <x v="16"/>
    <x v="10"/>
    <n v="11"/>
    <n v="2016"/>
  </r>
  <r>
    <x v="17"/>
    <x v="0"/>
    <x v="17"/>
    <x v="10"/>
    <n v="11"/>
    <n v="2016"/>
  </r>
  <r>
    <x v="18"/>
    <x v="0"/>
    <x v="18"/>
    <x v="10"/>
    <n v="11"/>
    <n v="2016"/>
  </r>
  <r>
    <x v="19"/>
    <x v="0"/>
    <x v="19"/>
    <x v="10"/>
    <n v="11"/>
    <n v="2016"/>
  </r>
  <r>
    <x v="20"/>
    <x v="0"/>
    <x v="20"/>
    <x v="10"/>
    <n v="11"/>
    <n v="2016"/>
  </r>
  <r>
    <x v="21"/>
    <x v="0"/>
    <x v="21"/>
    <x v="10"/>
    <n v="11"/>
    <n v="2016"/>
  </r>
  <r>
    <x v="22"/>
    <x v="0"/>
    <x v="22"/>
    <x v="10"/>
    <n v="11"/>
    <n v="2016"/>
  </r>
  <r>
    <x v="23"/>
    <x v="0"/>
    <x v="23"/>
    <x v="10"/>
    <n v="11"/>
    <n v="2016"/>
  </r>
  <r>
    <x v="24"/>
    <x v="0"/>
    <x v="24"/>
    <x v="10"/>
    <n v="11"/>
    <n v="2016"/>
  </r>
  <r>
    <x v="25"/>
    <x v="0"/>
    <x v="25"/>
    <x v="10"/>
    <n v="11"/>
    <n v="2016"/>
  </r>
  <r>
    <x v="26"/>
    <x v="1"/>
    <x v="26"/>
    <x v="10"/>
    <n v="11"/>
    <n v="2016"/>
  </r>
  <r>
    <x v="27"/>
    <x v="0"/>
    <x v="27"/>
    <x v="10"/>
    <n v="11"/>
    <n v="2016"/>
  </r>
  <r>
    <x v="28"/>
    <x v="0"/>
    <x v="28"/>
    <x v="10"/>
    <n v="11"/>
    <n v="2016"/>
  </r>
  <r>
    <x v="29"/>
    <x v="0"/>
    <x v="29"/>
    <x v="10"/>
    <n v="11"/>
    <n v="2016"/>
  </r>
  <r>
    <x v="30"/>
    <x v="0"/>
    <x v="30"/>
    <x v="10"/>
    <n v="11"/>
    <n v="2016"/>
  </r>
  <r>
    <x v="31"/>
    <x v="0"/>
    <x v="31"/>
    <x v="10"/>
    <n v="11"/>
    <n v="2016"/>
  </r>
  <r>
    <x v="32"/>
    <x v="0"/>
    <x v="32"/>
    <x v="10"/>
    <n v="11"/>
    <n v="2016"/>
  </r>
  <r>
    <x v="33"/>
    <x v="0"/>
    <x v="33"/>
    <x v="10"/>
    <n v="11"/>
    <n v="2016"/>
  </r>
  <r>
    <x v="34"/>
    <x v="0"/>
    <x v="34"/>
    <x v="10"/>
    <n v="11"/>
    <n v="2016"/>
  </r>
  <r>
    <x v="35"/>
    <x v="0"/>
    <x v="35"/>
    <x v="10"/>
    <n v="11"/>
    <n v="2016"/>
  </r>
  <r>
    <x v="36"/>
    <x v="0"/>
    <x v="36"/>
    <x v="10"/>
    <n v="11"/>
    <n v="2016"/>
  </r>
  <r>
    <x v="37"/>
    <x v="0"/>
    <x v="37"/>
    <x v="10"/>
    <n v="11"/>
    <n v="2016"/>
  </r>
  <r>
    <x v="38"/>
    <x v="0"/>
    <x v="38"/>
    <x v="10"/>
    <n v="11"/>
    <n v="2016"/>
  </r>
  <r>
    <x v="39"/>
    <x v="0"/>
    <x v="39"/>
    <x v="10"/>
    <n v="11"/>
    <n v="2016"/>
  </r>
  <r>
    <x v="40"/>
    <x v="0"/>
    <x v="40"/>
    <x v="10"/>
    <n v="11"/>
    <n v="2016"/>
  </r>
  <r>
    <x v="41"/>
    <x v="0"/>
    <x v="41"/>
    <x v="10"/>
    <n v="11"/>
    <n v="2016"/>
  </r>
  <r>
    <x v="42"/>
    <x v="0"/>
    <x v="42"/>
    <x v="10"/>
    <n v="11"/>
    <n v="2016"/>
  </r>
  <r>
    <x v="43"/>
    <x v="0"/>
    <x v="43"/>
    <x v="10"/>
    <n v="11"/>
    <n v="2016"/>
  </r>
  <r>
    <x v="44"/>
    <x v="0"/>
    <x v="44"/>
    <x v="10"/>
    <n v="11"/>
    <n v="2016"/>
  </r>
  <r>
    <x v="45"/>
    <x v="0"/>
    <x v="45"/>
    <x v="10"/>
    <n v="11"/>
    <n v="2016"/>
  </r>
  <r>
    <x v="46"/>
    <x v="0"/>
    <x v="46"/>
    <x v="10"/>
    <n v="11"/>
    <n v="2016"/>
  </r>
  <r>
    <x v="47"/>
    <x v="0"/>
    <x v="47"/>
    <x v="10"/>
    <n v="11"/>
    <n v="2016"/>
  </r>
  <r>
    <x v="48"/>
    <x v="0"/>
    <x v="48"/>
    <x v="10"/>
    <n v="11"/>
    <n v="2016"/>
  </r>
  <r>
    <x v="49"/>
    <x v="0"/>
    <x v="49"/>
    <x v="10"/>
    <n v="11"/>
    <n v="2016"/>
  </r>
  <r>
    <x v="50"/>
    <x v="0"/>
    <x v="50"/>
    <x v="10"/>
    <n v="11"/>
    <n v="2016"/>
  </r>
  <r>
    <x v="51"/>
    <x v="0"/>
    <x v="51"/>
    <x v="10"/>
    <n v="11"/>
    <n v="2016"/>
  </r>
  <r>
    <x v="52"/>
    <x v="0"/>
    <x v="52"/>
    <x v="10"/>
    <n v="11"/>
    <n v="2016"/>
  </r>
  <r>
    <x v="53"/>
    <x v="0"/>
    <x v="53"/>
    <x v="10"/>
    <n v="11"/>
    <n v="2016"/>
  </r>
  <r>
    <x v="54"/>
    <x v="0"/>
    <x v="54"/>
    <x v="10"/>
    <n v="11"/>
    <n v="2016"/>
  </r>
  <r>
    <x v="55"/>
    <x v="0"/>
    <x v="55"/>
    <x v="10"/>
    <n v="11"/>
    <n v="2016"/>
  </r>
  <r>
    <x v="0"/>
    <x v="0"/>
    <x v="0"/>
    <x v="11"/>
    <n v="12"/>
    <n v="2016"/>
  </r>
  <r>
    <x v="1"/>
    <x v="0"/>
    <x v="1"/>
    <x v="11"/>
    <n v="12"/>
    <n v="2016"/>
  </r>
  <r>
    <x v="2"/>
    <x v="0"/>
    <x v="2"/>
    <x v="11"/>
    <n v="12"/>
    <n v="2016"/>
  </r>
  <r>
    <x v="3"/>
    <x v="0"/>
    <x v="3"/>
    <x v="11"/>
    <n v="12"/>
    <n v="2016"/>
  </r>
  <r>
    <x v="4"/>
    <x v="0"/>
    <x v="4"/>
    <x v="11"/>
    <n v="12"/>
    <n v="2016"/>
  </r>
  <r>
    <x v="5"/>
    <x v="0"/>
    <x v="5"/>
    <x v="11"/>
    <n v="12"/>
    <n v="2016"/>
  </r>
  <r>
    <x v="6"/>
    <x v="0"/>
    <x v="6"/>
    <x v="11"/>
    <n v="12"/>
    <n v="2016"/>
  </r>
  <r>
    <x v="7"/>
    <x v="0"/>
    <x v="7"/>
    <x v="11"/>
    <n v="12"/>
    <n v="2016"/>
  </r>
  <r>
    <x v="8"/>
    <x v="0"/>
    <x v="8"/>
    <x v="11"/>
    <n v="12"/>
    <n v="2016"/>
  </r>
  <r>
    <x v="9"/>
    <x v="0"/>
    <x v="9"/>
    <x v="11"/>
    <n v="12"/>
    <n v="2016"/>
  </r>
  <r>
    <x v="10"/>
    <x v="0"/>
    <x v="10"/>
    <x v="11"/>
    <n v="12"/>
    <n v="2016"/>
  </r>
  <r>
    <x v="11"/>
    <x v="0"/>
    <x v="11"/>
    <x v="11"/>
    <n v="12"/>
    <n v="2016"/>
  </r>
  <r>
    <x v="12"/>
    <x v="0"/>
    <x v="12"/>
    <x v="11"/>
    <n v="12"/>
    <n v="2016"/>
  </r>
  <r>
    <x v="13"/>
    <x v="0"/>
    <x v="13"/>
    <x v="11"/>
    <n v="12"/>
    <n v="2016"/>
  </r>
  <r>
    <x v="14"/>
    <x v="0"/>
    <x v="14"/>
    <x v="11"/>
    <n v="12"/>
    <n v="2016"/>
  </r>
  <r>
    <x v="15"/>
    <x v="0"/>
    <x v="15"/>
    <x v="11"/>
    <n v="12"/>
    <n v="2016"/>
  </r>
  <r>
    <x v="16"/>
    <x v="0"/>
    <x v="16"/>
    <x v="11"/>
    <n v="12"/>
    <n v="2016"/>
  </r>
  <r>
    <x v="17"/>
    <x v="0"/>
    <x v="17"/>
    <x v="11"/>
    <n v="12"/>
    <n v="2016"/>
  </r>
  <r>
    <x v="18"/>
    <x v="0"/>
    <x v="18"/>
    <x v="11"/>
    <n v="12"/>
    <n v="2016"/>
  </r>
  <r>
    <x v="19"/>
    <x v="0"/>
    <x v="19"/>
    <x v="11"/>
    <n v="12"/>
    <n v="2016"/>
  </r>
  <r>
    <x v="20"/>
    <x v="0"/>
    <x v="20"/>
    <x v="11"/>
    <n v="12"/>
    <n v="2016"/>
  </r>
  <r>
    <x v="21"/>
    <x v="0"/>
    <x v="21"/>
    <x v="11"/>
    <n v="12"/>
    <n v="2016"/>
  </r>
  <r>
    <x v="22"/>
    <x v="0"/>
    <x v="22"/>
    <x v="11"/>
    <n v="12"/>
    <n v="2016"/>
  </r>
  <r>
    <x v="23"/>
    <x v="0"/>
    <x v="23"/>
    <x v="11"/>
    <n v="12"/>
    <n v="2016"/>
  </r>
  <r>
    <x v="24"/>
    <x v="0"/>
    <x v="24"/>
    <x v="11"/>
    <n v="12"/>
    <n v="2016"/>
  </r>
  <r>
    <x v="25"/>
    <x v="0"/>
    <x v="25"/>
    <x v="11"/>
    <n v="12"/>
    <n v="2016"/>
  </r>
  <r>
    <x v="26"/>
    <x v="1"/>
    <x v="26"/>
    <x v="11"/>
    <n v="12"/>
    <n v="2016"/>
  </r>
  <r>
    <x v="27"/>
    <x v="0"/>
    <x v="27"/>
    <x v="11"/>
    <n v="12"/>
    <n v="2016"/>
  </r>
  <r>
    <x v="28"/>
    <x v="0"/>
    <x v="28"/>
    <x v="11"/>
    <n v="12"/>
    <n v="2016"/>
  </r>
  <r>
    <x v="29"/>
    <x v="0"/>
    <x v="29"/>
    <x v="11"/>
    <n v="12"/>
    <n v="2016"/>
  </r>
  <r>
    <x v="30"/>
    <x v="0"/>
    <x v="30"/>
    <x v="11"/>
    <n v="12"/>
    <n v="2016"/>
  </r>
  <r>
    <x v="31"/>
    <x v="0"/>
    <x v="31"/>
    <x v="11"/>
    <n v="12"/>
    <n v="2016"/>
  </r>
  <r>
    <x v="32"/>
    <x v="0"/>
    <x v="32"/>
    <x v="11"/>
    <n v="12"/>
    <n v="2016"/>
  </r>
  <r>
    <x v="33"/>
    <x v="0"/>
    <x v="33"/>
    <x v="11"/>
    <n v="12"/>
    <n v="2016"/>
  </r>
  <r>
    <x v="34"/>
    <x v="0"/>
    <x v="34"/>
    <x v="11"/>
    <n v="12"/>
    <n v="2016"/>
  </r>
  <r>
    <x v="35"/>
    <x v="0"/>
    <x v="35"/>
    <x v="11"/>
    <n v="12"/>
    <n v="2016"/>
  </r>
  <r>
    <x v="36"/>
    <x v="0"/>
    <x v="36"/>
    <x v="11"/>
    <n v="12"/>
    <n v="2016"/>
  </r>
  <r>
    <x v="37"/>
    <x v="0"/>
    <x v="37"/>
    <x v="11"/>
    <n v="12"/>
    <n v="2016"/>
  </r>
  <r>
    <x v="38"/>
    <x v="0"/>
    <x v="38"/>
    <x v="11"/>
    <n v="12"/>
    <n v="2016"/>
  </r>
  <r>
    <x v="39"/>
    <x v="0"/>
    <x v="39"/>
    <x v="11"/>
    <n v="12"/>
    <n v="2016"/>
  </r>
  <r>
    <x v="40"/>
    <x v="0"/>
    <x v="40"/>
    <x v="11"/>
    <n v="12"/>
    <n v="2016"/>
  </r>
  <r>
    <x v="41"/>
    <x v="0"/>
    <x v="41"/>
    <x v="11"/>
    <n v="12"/>
    <n v="2016"/>
  </r>
  <r>
    <x v="42"/>
    <x v="0"/>
    <x v="42"/>
    <x v="11"/>
    <n v="12"/>
    <n v="2016"/>
  </r>
  <r>
    <x v="43"/>
    <x v="0"/>
    <x v="43"/>
    <x v="11"/>
    <n v="12"/>
    <n v="2016"/>
  </r>
  <r>
    <x v="44"/>
    <x v="0"/>
    <x v="44"/>
    <x v="11"/>
    <n v="12"/>
    <n v="2016"/>
  </r>
  <r>
    <x v="45"/>
    <x v="0"/>
    <x v="45"/>
    <x v="11"/>
    <n v="12"/>
    <n v="2016"/>
  </r>
  <r>
    <x v="46"/>
    <x v="0"/>
    <x v="46"/>
    <x v="11"/>
    <n v="12"/>
    <n v="2016"/>
  </r>
  <r>
    <x v="47"/>
    <x v="0"/>
    <x v="47"/>
    <x v="11"/>
    <n v="12"/>
    <n v="2016"/>
  </r>
  <r>
    <x v="48"/>
    <x v="0"/>
    <x v="48"/>
    <x v="11"/>
    <n v="12"/>
    <n v="2016"/>
  </r>
  <r>
    <x v="49"/>
    <x v="0"/>
    <x v="49"/>
    <x v="11"/>
    <n v="12"/>
    <n v="2016"/>
  </r>
  <r>
    <x v="50"/>
    <x v="0"/>
    <x v="50"/>
    <x v="11"/>
    <n v="12"/>
    <n v="2016"/>
  </r>
  <r>
    <x v="51"/>
    <x v="0"/>
    <x v="51"/>
    <x v="11"/>
    <n v="12"/>
    <n v="2016"/>
  </r>
  <r>
    <x v="52"/>
    <x v="0"/>
    <x v="52"/>
    <x v="11"/>
    <n v="12"/>
    <n v="2016"/>
  </r>
  <r>
    <x v="53"/>
    <x v="0"/>
    <x v="53"/>
    <x v="11"/>
    <n v="12"/>
    <n v="2016"/>
  </r>
  <r>
    <x v="54"/>
    <x v="0"/>
    <x v="54"/>
    <x v="11"/>
    <n v="12"/>
    <n v="2016"/>
  </r>
  <r>
    <x v="55"/>
    <x v="0"/>
    <x v="55"/>
    <x v="11"/>
    <n v="12"/>
    <n v="2016"/>
  </r>
  <r>
    <x v="0"/>
    <x v="0"/>
    <x v="0"/>
    <x v="12"/>
    <n v="1"/>
    <n v="2017"/>
  </r>
  <r>
    <x v="1"/>
    <x v="0"/>
    <x v="1"/>
    <x v="12"/>
    <n v="1"/>
    <n v="2017"/>
  </r>
  <r>
    <x v="2"/>
    <x v="0"/>
    <x v="2"/>
    <x v="12"/>
    <n v="1"/>
    <n v="2017"/>
  </r>
  <r>
    <x v="3"/>
    <x v="0"/>
    <x v="3"/>
    <x v="12"/>
    <n v="1"/>
    <n v="2017"/>
  </r>
  <r>
    <x v="4"/>
    <x v="0"/>
    <x v="4"/>
    <x v="12"/>
    <n v="1"/>
    <n v="2017"/>
  </r>
  <r>
    <x v="5"/>
    <x v="0"/>
    <x v="5"/>
    <x v="12"/>
    <n v="1"/>
    <n v="2017"/>
  </r>
  <r>
    <x v="6"/>
    <x v="0"/>
    <x v="6"/>
    <x v="12"/>
    <n v="1"/>
    <n v="2017"/>
  </r>
  <r>
    <x v="7"/>
    <x v="0"/>
    <x v="7"/>
    <x v="12"/>
    <n v="1"/>
    <n v="2017"/>
  </r>
  <r>
    <x v="8"/>
    <x v="0"/>
    <x v="8"/>
    <x v="12"/>
    <n v="1"/>
    <n v="2017"/>
  </r>
  <r>
    <x v="9"/>
    <x v="0"/>
    <x v="9"/>
    <x v="12"/>
    <n v="1"/>
    <n v="2017"/>
  </r>
  <r>
    <x v="10"/>
    <x v="0"/>
    <x v="10"/>
    <x v="12"/>
    <n v="1"/>
    <n v="2017"/>
  </r>
  <r>
    <x v="11"/>
    <x v="0"/>
    <x v="11"/>
    <x v="12"/>
    <n v="1"/>
    <n v="2017"/>
  </r>
  <r>
    <x v="12"/>
    <x v="0"/>
    <x v="12"/>
    <x v="12"/>
    <n v="1"/>
    <n v="2017"/>
  </r>
  <r>
    <x v="13"/>
    <x v="0"/>
    <x v="13"/>
    <x v="12"/>
    <n v="1"/>
    <n v="2017"/>
  </r>
  <r>
    <x v="14"/>
    <x v="0"/>
    <x v="14"/>
    <x v="12"/>
    <n v="1"/>
    <n v="2017"/>
  </r>
  <r>
    <x v="15"/>
    <x v="0"/>
    <x v="15"/>
    <x v="12"/>
    <n v="1"/>
    <n v="2017"/>
  </r>
  <r>
    <x v="16"/>
    <x v="0"/>
    <x v="16"/>
    <x v="12"/>
    <n v="1"/>
    <n v="2017"/>
  </r>
  <r>
    <x v="17"/>
    <x v="0"/>
    <x v="17"/>
    <x v="12"/>
    <n v="1"/>
    <n v="2017"/>
  </r>
  <r>
    <x v="18"/>
    <x v="0"/>
    <x v="18"/>
    <x v="12"/>
    <n v="1"/>
    <n v="2017"/>
  </r>
  <r>
    <x v="19"/>
    <x v="0"/>
    <x v="19"/>
    <x v="12"/>
    <n v="1"/>
    <n v="2017"/>
  </r>
  <r>
    <x v="20"/>
    <x v="0"/>
    <x v="20"/>
    <x v="12"/>
    <n v="1"/>
    <n v="2017"/>
  </r>
  <r>
    <x v="21"/>
    <x v="0"/>
    <x v="21"/>
    <x v="12"/>
    <n v="1"/>
    <n v="2017"/>
  </r>
  <r>
    <x v="22"/>
    <x v="0"/>
    <x v="22"/>
    <x v="12"/>
    <n v="1"/>
    <n v="2017"/>
  </r>
  <r>
    <x v="23"/>
    <x v="0"/>
    <x v="23"/>
    <x v="12"/>
    <n v="1"/>
    <n v="2017"/>
  </r>
  <r>
    <x v="24"/>
    <x v="0"/>
    <x v="24"/>
    <x v="12"/>
    <n v="1"/>
    <n v="2017"/>
  </r>
  <r>
    <x v="25"/>
    <x v="0"/>
    <x v="25"/>
    <x v="12"/>
    <n v="1"/>
    <n v="2017"/>
  </r>
  <r>
    <x v="26"/>
    <x v="1"/>
    <x v="26"/>
    <x v="12"/>
    <n v="1"/>
    <n v="2017"/>
  </r>
  <r>
    <x v="27"/>
    <x v="0"/>
    <x v="27"/>
    <x v="12"/>
    <n v="1"/>
    <n v="2017"/>
  </r>
  <r>
    <x v="28"/>
    <x v="0"/>
    <x v="28"/>
    <x v="12"/>
    <n v="1"/>
    <n v="2017"/>
  </r>
  <r>
    <x v="29"/>
    <x v="0"/>
    <x v="29"/>
    <x v="12"/>
    <n v="1"/>
    <n v="2017"/>
  </r>
  <r>
    <x v="30"/>
    <x v="0"/>
    <x v="30"/>
    <x v="12"/>
    <n v="1"/>
    <n v="2017"/>
  </r>
  <r>
    <x v="31"/>
    <x v="0"/>
    <x v="31"/>
    <x v="12"/>
    <n v="1"/>
    <n v="2017"/>
  </r>
  <r>
    <x v="32"/>
    <x v="0"/>
    <x v="32"/>
    <x v="12"/>
    <n v="1"/>
    <n v="2017"/>
  </r>
  <r>
    <x v="33"/>
    <x v="0"/>
    <x v="33"/>
    <x v="12"/>
    <n v="1"/>
    <n v="2017"/>
  </r>
  <r>
    <x v="34"/>
    <x v="0"/>
    <x v="34"/>
    <x v="12"/>
    <n v="1"/>
    <n v="2017"/>
  </r>
  <r>
    <x v="35"/>
    <x v="0"/>
    <x v="35"/>
    <x v="12"/>
    <n v="1"/>
    <n v="2017"/>
  </r>
  <r>
    <x v="36"/>
    <x v="0"/>
    <x v="36"/>
    <x v="12"/>
    <n v="1"/>
    <n v="2017"/>
  </r>
  <r>
    <x v="37"/>
    <x v="0"/>
    <x v="37"/>
    <x v="12"/>
    <n v="1"/>
    <n v="2017"/>
  </r>
  <r>
    <x v="38"/>
    <x v="0"/>
    <x v="38"/>
    <x v="12"/>
    <n v="1"/>
    <n v="2017"/>
  </r>
  <r>
    <x v="39"/>
    <x v="0"/>
    <x v="39"/>
    <x v="12"/>
    <n v="1"/>
    <n v="2017"/>
  </r>
  <r>
    <x v="40"/>
    <x v="0"/>
    <x v="40"/>
    <x v="12"/>
    <n v="1"/>
    <n v="2017"/>
  </r>
  <r>
    <x v="41"/>
    <x v="0"/>
    <x v="41"/>
    <x v="12"/>
    <n v="1"/>
    <n v="2017"/>
  </r>
  <r>
    <x v="42"/>
    <x v="0"/>
    <x v="42"/>
    <x v="12"/>
    <n v="1"/>
    <n v="2017"/>
  </r>
  <r>
    <x v="43"/>
    <x v="0"/>
    <x v="43"/>
    <x v="12"/>
    <n v="1"/>
    <n v="2017"/>
  </r>
  <r>
    <x v="44"/>
    <x v="0"/>
    <x v="44"/>
    <x v="12"/>
    <n v="1"/>
    <n v="2017"/>
  </r>
  <r>
    <x v="45"/>
    <x v="0"/>
    <x v="45"/>
    <x v="12"/>
    <n v="1"/>
    <n v="2017"/>
  </r>
  <r>
    <x v="46"/>
    <x v="0"/>
    <x v="46"/>
    <x v="12"/>
    <n v="1"/>
    <n v="2017"/>
  </r>
  <r>
    <x v="47"/>
    <x v="0"/>
    <x v="47"/>
    <x v="12"/>
    <n v="1"/>
    <n v="2017"/>
  </r>
  <r>
    <x v="48"/>
    <x v="0"/>
    <x v="48"/>
    <x v="12"/>
    <n v="1"/>
    <n v="2017"/>
  </r>
  <r>
    <x v="49"/>
    <x v="0"/>
    <x v="49"/>
    <x v="12"/>
    <n v="1"/>
    <n v="2017"/>
  </r>
  <r>
    <x v="50"/>
    <x v="0"/>
    <x v="50"/>
    <x v="12"/>
    <n v="1"/>
    <n v="2017"/>
  </r>
  <r>
    <x v="51"/>
    <x v="0"/>
    <x v="51"/>
    <x v="12"/>
    <n v="1"/>
    <n v="2017"/>
  </r>
  <r>
    <x v="52"/>
    <x v="0"/>
    <x v="52"/>
    <x v="12"/>
    <n v="1"/>
    <n v="2017"/>
  </r>
  <r>
    <x v="53"/>
    <x v="0"/>
    <x v="53"/>
    <x v="12"/>
    <n v="1"/>
    <n v="2017"/>
  </r>
  <r>
    <x v="54"/>
    <x v="0"/>
    <x v="54"/>
    <x v="12"/>
    <n v="1"/>
    <n v="2017"/>
  </r>
  <r>
    <x v="55"/>
    <x v="0"/>
    <x v="55"/>
    <x v="12"/>
    <n v="1"/>
    <n v="2017"/>
  </r>
  <r>
    <x v="0"/>
    <x v="0"/>
    <x v="0"/>
    <x v="13"/>
    <n v="2"/>
    <n v="2017"/>
  </r>
  <r>
    <x v="1"/>
    <x v="0"/>
    <x v="1"/>
    <x v="13"/>
    <n v="2"/>
    <n v="2017"/>
  </r>
  <r>
    <x v="2"/>
    <x v="0"/>
    <x v="2"/>
    <x v="13"/>
    <n v="2"/>
    <n v="2017"/>
  </r>
  <r>
    <x v="3"/>
    <x v="0"/>
    <x v="3"/>
    <x v="13"/>
    <n v="2"/>
    <n v="2017"/>
  </r>
  <r>
    <x v="4"/>
    <x v="0"/>
    <x v="4"/>
    <x v="13"/>
    <n v="2"/>
    <n v="2017"/>
  </r>
  <r>
    <x v="5"/>
    <x v="0"/>
    <x v="5"/>
    <x v="13"/>
    <n v="2"/>
    <n v="2017"/>
  </r>
  <r>
    <x v="6"/>
    <x v="0"/>
    <x v="6"/>
    <x v="13"/>
    <n v="2"/>
    <n v="2017"/>
  </r>
  <r>
    <x v="7"/>
    <x v="0"/>
    <x v="7"/>
    <x v="13"/>
    <n v="2"/>
    <n v="2017"/>
  </r>
  <r>
    <x v="8"/>
    <x v="0"/>
    <x v="8"/>
    <x v="13"/>
    <n v="2"/>
    <n v="2017"/>
  </r>
  <r>
    <x v="9"/>
    <x v="0"/>
    <x v="9"/>
    <x v="13"/>
    <n v="2"/>
    <n v="2017"/>
  </r>
  <r>
    <x v="10"/>
    <x v="0"/>
    <x v="10"/>
    <x v="13"/>
    <n v="2"/>
    <n v="2017"/>
  </r>
  <r>
    <x v="11"/>
    <x v="0"/>
    <x v="11"/>
    <x v="13"/>
    <n v="2"/>
    <n v="2017"/>
  </r>
  <r>
    <x v="12"/>
    <x v="0"/>
    <x v="12"/>
    <x v="13"/>
    <n v="2"/>
    <n v="2017"/>
  </r>
  <r>
    <x v="13"/>
    <x v="0"/>
    <x v="13"/>
    <x v="13"/>
    <n v="2"/>
    <n v="2017"/>
  </r>
  <r>
    <x v="14"/>
    <x v="0"/>
    <x v="14"/>
    <x v="13"/>
    <n v="2"/>
    <n v="2017"/>
  </r>
  <r>
    <x v="15"/>
    <x v="0"/>
    <x v="15"/>
    <x v="13"/>
    <n v="2"/>
    <n v="2017"/>
  </r>
  <r>
    <x v="16"/>
    <x v="0"/>
    <x v="16"/>
    <x v="13"/>
    <n v="2"/>
    <n v="2017"/>
  </r>
  <r>
    <x v="17"/>
    <x v="0"/>
    <x v="17"/>
    <x v="13"/>
    <n v="2"/>
    <n v="2017"/>
  </r>
  <r>
    <x v="18"/>
    <x v="0"/>
    <x v="18"/>
    <x v="13"/>
    <n v="2"/>
    <n v="2017"/>
  </r>
  <r>
    <x v="19"/>
    <x v="0"/>
    <x v="19"/>
    <x v="13"/>
    <n v="2"/>
    <n v="2017"/>
  </r>
  <r>
    <x v="20"/>
    <x v="0"/>
    <x v="20"/>
    <x v="13"/>
    <n v="2"/>
    <n v="2017"/>
  </r>
  <r>
    <x v="21"/>
    <x v="0"/>
    <x v="21"/>
    <x v="13"/>
    <n v="2"/>
    <n v="2017"/>
  </r>
  <r>
    <x v="22"/>
    <x v="0"/>
    <x v="22"/>
    <x v="13"/>
    <n v="2"/>
    <n v="2017"/>
  </r>
  <r>
    <x v="23"/>
    <x v="0"/>
    <x v="23"/>
    <x v="13"/>
    <n v="2"/>
    <n v="2017"/>
  </r>
  <r>
    <x v="24"/>
    <x v="0"/>
    <x v="24"/>
    <x v="13"/>
    <n v="2"/>
    <n v="2017"/>
  </r>
  <r>
    <x v="25"/>
    <x v="0"/>
    <x v="25"/>
    <x v="13"/>
    <n v="2"/>
    <n v="2017"/>
  </r>
  <r>
    <x v="26"/>
    <x v="1"/>
    <x v="26"/>
    <x v="13"/>
    <n v="2"/>
    <n v="2017"/>
  </r>
  <r>
    <x v="27"/>
    <x v="0"/>
    <x v="27"/>
    <x v="13"/>
    <n v="2"/>
    <n v="2017"/>
  </r>
  <r>
    <x v="28"/>
    <x v="0"/>
    <x v="28"/>
    <x v="13"/>
    <n v="2"/>
    <n v="2017"/>
  </r>
  <r>
    <x v="29"/>
    <x v="0"/>
    <x v="29"/>
    <x v="13"/>
    <n v="2"/>
    <n v="2017"/>
  </r>
  <r>
    <x v="30"/>
    <x v="0"/>
    <x v="30"/>
    <x v="13"/>
    <n v="2"/>
    <n v="2017"/>
  </r>
  <r>
    <x v="31"/>
    <x v="0"/>
    <x v="31"/>
    <x v="13"/>
    <n v="2"/>
    <n v="2017"/>
  </r>
  <r>
    <x v="32"/>
    <x v="0"/>
    <x v="32"/>
    <x v="13"/>
    <n v="2"/>
    <n v="2017"/>
  </r>
  <r>
    <x v="33"/>
    <x v="0"/>
    <x v="33"/>
    <x v="13"/>
    <n v="2"/>
    <n v="2017"/>
  </r>
  <r>
    <x v="34"/>
    <x v="0"/>
    <x v="34"/>
    <x v="13"/>
    <n v="2"/>
    <n v="2017"/>
  </r>
  <r>
    <x v="35"/>
    <x v="0"/>
    <x v="35"/>
    <x v="13"/>
    <n v="2"/>
    <n v="2017"/>
  </r>
  <r>
    <x v="36"/>
    <x v="0"/>
    <x v="36"/>
    <x v="13"/>
    <n v="2"/>
    <n v="2017"/>
  </r>
  <r>
    <x v="37"/>
    <x v="0"/>
    <x v="37"/>
    <x v="13"/>
    <n v="2"/>
    <n v="2017"/>
  </r>
  <r>
    <x v="38"/>
    <x v="0"/>
    <x v="38"/>
    <x v="13"/>
    <n v="2"/>
    <n v="2017"/>
  </r>
  <r>
    <x v="39"/>
    <x v="0"/>
    <x v="39"/>
    <x v="13"/>
    <n v="2"/>
    <n v="2017"/>
  </r>
  <r>
    <x v="40"/>
    <x v="0"/>
    <x v="40"/>
    <x v="13"/>
    <n v="2"/>
    <n v="2017"/>
  </r>
  <r>
    <x v="41"/>
    <x v="0"/>
    <x v="41"/>
    <x v="13"/>
    <n v="2"/>
    <n v="2017"/>
  </r>
  <r>
    <x v="42"/>
    <x v="0"/>
    <x v="42"/>
    <x v="13"/>
    <n v="2"/>
    <n v="2017"/>
  </r>
  <r>
    <x v="43"/>
    <x v="0"/>
    <x v="43"/>
    <x v="13"/>
    <n v="2"/>
    <n v="2017"/>
  </r>
  <r>
    <x v="44"/>
    <x v="0"/>
    <x v="44"/>
    <x v="13"/>
    <n v="2"/>
    <n v="2017"/>
  </r>
  <r>
    <x v="45"/>
    <x v="0"/>
    <x v="45"/>
    <x v="13"/>
    <n v="2"/>
    <n v="2017"/>
  </r>
  <r>
    <x v="46"/>
    <x v="0"/>
    <x v="46"/>
    <x v="13"/>
    <n v="2"/>
    <n v="2017"/>
  </r>
  <r>
    <x v="47"/>
    <x v="0"/>
    <x v="47"/>
    <x v="13"/>
    <n v="2"/>
    <n v="2017"/>
  </r>
  <r>
    <x v="48"/>
    <x v="0"/>
    <x v="48"/>
    <x v="13"/>
    <n v="2"/>
    <n v="2017"/>
  </r>
  <r>
    <x v="49"/>
    <x v="0"/>
    <x v="49"/>
    <x v="13"/>
    <n v="2"/>
    <n v="2017"/>
  </r>
  <r>
    <x v="50"/>
    <x v="0"/>
    <x v="50"/>
    <x v="13"/>
    <n v="2"/>
    <n v="2017"/>
  </r>
  <r>
    <x v="51"/>
    <x v="0"/>
    <x v="51"/>
    <x v="13"/>
    <n v="2"/>
    <n v="2017"/>
  </r>
  <r>
    <x v="52"/>
    <x v="0"/>
    <x v="52"/>
    <x v="13"/>
    <n v="2"/>
    <n v="2017"/>
  </r>
  <r>
    <x v="53"/>
    <x v="0"/>
    <x v="53"/>
    <x v="13"/>
    <n v="2"/>
    <n v="2017"/>
  </r>
  <r>
    <x v="54"/>
    <x v="0"/>
    <x v="54"/>
    <x v="13"/>
    <n v="2"/>
    <n v="2017"/>
  </r>
  <r>
    <x v="55"/>
    <x v="0"/>
    <x v="55"/>
    <x v="13"/>
    <n v="2"/>
    <n v="2017"/>
  </r>
  <r>
    <x v="0"/>
    <x v="0"/>
    <x v="0"/>
    <x v="14"/>
    <n v="3"/>
    <n v="2017"/>
  </r>
  <r>
    <x v="1"/>
    <x v="0"/>
    <x v="1"/>
    <x v="14"/>
    <n v="3"/>
    <n v="2017"/>
  </r>
  <r>
    <x v="2"/>
    <x v="0"/>
    <x v="2"/>
    <x v="14"/>
    <n v="3"/>
    <n v="2017"/>
  </r>
  <r>
    <x v="3"/>
    <x v="0"/>
    <x v="3"/>
    <x v="14"/>
    <n v="3"/>
    <n v="2017"/>
  </r>
  <r>
    <x v="4"/>
    <x v="0"/>
    <x v="4"/>
    <x v="14"/>
    <n v="3"/>
    <n v="2017"/>
  </r>
  <r>
    <x v="5"/>
    <x v="0"/>
    <x v="5"/>
    <x v="14"/>
    <n v="3"/>
    <n v="2017"/>
  </r>
  <r>
    <x v="6"/>
    <x v="0"/>
    <x v="6"/>
    <x v="14"/>
    <n v="3"/>
    <n v="2017"/>
  </r>
  <r>
    <x v="7"/>
    <x v="0"/>
    <x v="7"/>
    <x v="14"/>
    <n v="3"/>
    <n v="2017"/>
  </r>
  <r>
    <x v="8"/>
    <x v="0"/>
    <x v="8"/>
    <x v="14"/>
    <n v="3"/>
    <n v="2017"/>
  </r>
  <r>
    <x v="9"/>
    <x v="0"/>
    <x v="9"/>
    <x v="14"/>
    <n v="3"/>
    <n v="2017"/>
  </r>
  <r>
    <x v="10"/>
    <x v="0"/>
    <x v="10"/>
    <x v="14"/>
    <n v="3"/>
    <n v="2017"/>
  </r>
  <r>
    <x v="11"/>
    <x v="0"/>
    <x v="11"/>
    <x v="14"/>
    <n v="3"/>
    <n v="2017"/>
  </r>
  <r>
    <x v="12"/>
    <x v="0"/>
    <x v="12"/>
    <x v="14"/>
    <n v="3"/>
    <n v="2017"/>
  </r>
  <r>
    <x v="13"/>
    <x v="0"/>
    <x v="13"/>
    <x v="14"/>
    <n v="3"/>
    <n v="2017"/>
  </r>
  <r>
    <x v="14"/>
    <x v="0"/>
    <x v="14"/>
    <x v="14"/>
    <n v="3"/>
    <n v="2017"/>
  </r>
  <r>
    <x v="15"/>
    <x v="0"/>
    <x v="15"/>
    <x v="14"/>
    <n v="3"/>
    <n v="2017"/>
  </r>
  <r>
    <x v="16"/>
    <x v="0"/>
    <x v="16"/>
    <x v="14"/>
    <n v="3"/>
    <n v="2017"/>
  </r>
  <r>
    <x v="17"/>
    <x v="0"/>
    <x v="17"/>
    <x v="14"/>
    <n v="3"/>
    <n v="2017"/>
  </r>
  <r>
    <x v="18"/>
    <x v="0"/>
    <x v="18"/>
    <x v="14"/>
    <n v="3"/>
    <n v="2017"/>
  </r>
  <r>
    <x v="19"/>
    <x v="0"/>
    <x v="19"/>
    <x v="14"/>
    <n v="3"/>
    <n v="2017"/>
  </r>
  <r>
    <x v="20"/>
    <x v="0"/>
    <x v="20"/>
    <x v="14"/>
    <n v="3"/>
    <n v="2017"/>
  </r>
  <r>
    <x v="21"/>
    <x v="0"/>
    <x v="21"/>
    <x v="14"/>
    <n v="3"/>
    <n v="2017"/>
  </r>
  <r>
    <x v="22"/>
    <x v="0"/>
    <x v="22"/>
    <x v="14"/>
    <n v="3"/>
    <n v="2017"/>
  </r>
  <r>
    <x v="23"/>
    <x v="0"/>
    <x v="23"/>
    <x v="14"/>
    <n v="3"/>
    <n v="2017"/>
  </r>
  <r>
    <x v="24"/>
    <x v="0"/>
    <x v="24"/>
    <x v="14"/>
    <n v="3"/>
    <n v="2017"/>
  </r>
  <r>
    <x v="25"/>
    <x v="0"/>
    <x v="25"/>
    <x v="14"/>
    <n v="3"/>
    <n v="2017"/>
  </r>
  <r>
    <x v="26"/>
    <x v="1"/>
    <x v="26"/>
    <x v="14"/>
    <n v="3"/>
    <n v="2017"/>
  </r>
  <r>
    <x v="27"/>
    <x v="0"/>
    <x v="27"/>
    <x v="14"/>
    <n v="3"/>
    <n v="2017"/>
  </r>
  <r>
    <x v="28"/>
    <x v="0"/>
    <x v="28"/>
    <x v="14"/>
    <n v="3"/>
    <n v="2017"/>
  </r>
  <r>
    <x v="29"/>
    <x v="0"/>
    <x v="29"/>
    <x v="14"/>
    <n v="3"/>
    <n v="2017"/>
  </r>
  <r>
    <x v="30"/>
    <x v="0"/>
    <x v="30"/>
    <x v="14"/>
    <n v="3"/>
    <n v="2017"/>
  </r>
  <r>
    <x v="31"/>
    <x v="0"/>
    <x v="31"/>
    <x v="14"/>
    <n v="3"/>
    <n v="2017"/>
  </r>
  <r>
    <x v="32"/>
    <x v="0"/>
    <x v="32"/>
    <x v="14"/>
    <n v="3"/>
    <n v="2017"/>
  </r>
  <r>
    <x v="33"/>
    <x v="0"/>
    <x v="33"/>
    <x v="14"/>
    <n v="3"/>
    <n v="2017"/>
  </r>
  <r>
    <x v="34"/>
    <x v="0"/>
    <x v="34"/>
    <x v="14"/>
    <n v="3"/>
    <n v="2017"/>
  </r>
  <r>
    <x v="35"/>
    <x v="0"/>
    <x v="35"/>
    <x v="14"/>
    <n v="3"/>
    <n v="2017"/>
  </r>
  <r>
    <x v="36"/>
    <x v="0"/>
    <x v="36"/>
    <x v="14"/>
    <n v="3"/>
    <n v="2017"/>
  </r>
  <r>
    <x v="37"/>
    <x v="0"/>
    <x v="37"/>
    <x v="14"/>
    <n v="3"/>
    <n v="2017"/>
  </r>
  <r>
    <x v="38"/>
    <x v="0"/>
    <x v="38"/>
    <x v="14"/>
    <n v="3"/>
    <n v="2017"/>
  </r>
  <r>
    <x v="39"/>
    <x v="0"/>
    <x v="39"/>
    <x v="14"/>
    <n v="3"/>
    <n v="2017"/>
  </r>
  <r>
    <x v="40"/>
    <x v="0"/>
    <x v="40"/>
    <x v="14"/>
    <n v="3"/>
    <n v="2017"/>
  </r>
  <r>
    <x v="41"/>
    <x v="0"/>
    <x v="41"/>
    <x v="14"/>
    <n v="3"/>
    <n v="2017"/>
  </r>
  <r>
    <x v="42"/>
    <x v="0"/>
    <x v="42"/>
    <x v="14"/>
    <n v="3"/>
    <n v="2017"/>
  </r>
  <r>
    <x v="43"/>
    <x v="0"/>
    <x v="43"/>
    <x v="14"/>
    <n v="3"/>
    <n v="2017"/>
  </r>
  <r>
    <x v="44"/>
    <x v="0"/>
    <x v="44"/>
    <x v="14"/>
    <n v="3"/>
    <n v="2017"/>
  </r>
  <r>
    <x v="45"/>
    <x v="0"/>
    <x v="45"/>
    <x v="14"/>
    <n v="3"/>
    <n v="2017"/>
  </r>
  <r>
    <x v="46"/>
    <x v="0"/>
    <x v="46"/>
    <x v="14"/>
    <n v="3"/>
    <n v="2017"/>
  </r>
  <r>
    <x v="47"/>
    <x v="0"/>
    <x v="47"/>
    <x v="14"/>
    <n v="3"/>
    <n v="2017"/>
  </r>
  <r>
    <x v="48"/>
    <x v="0"/>
    <x v="48"/>
    <x v="14"/>
    <n v="3"/>
    <n v="2017"/>
  </r>
  <r>
    <x v="49"/>
    <x v="0"/>
    <x v="49"/>
    <x v="14"/>
    <n v="3"/>
    <n v="2017"/>
  </r>
  <r>
    <x v="50"/>
    <x v="0"/>
    <x v="50"/>
    <x v="14"/>
    <n v="3"/>
    <n v="2017"/>
  </r>
  <r>
    <x v="51"/>
    <x v="0"/>
    <x v="51"/>
    <x v="14"/>
    <n v="3"/>
    <n v="2017"/>
  </r>
  <r>
    <x v="52"/>
    <x v="0"/>
    <x v="52"/>
    <x v="14"/>
    <n v="3"/>
    <n v="2017"/>
  </r>
  <r>
    <x v="53"/>
    <x v="0"/>
    <x v="53"/>
    <x v="14"/>
    <n v="3"/>
    <n v="2017"/>
  </r>
  <r>
    <x v="54"/>
    <x v="0"/>
    <x v="54"/>
    <x v="14"/>
    <n v="3"/>
    <n v="2017"/>
  </r>
  <r>
    <x v="55"/>
    <x v="0"/>
    <x v="55"/>
    <x v="14"/>
    <n v="3"/>
    <n v="2017"/>
  </r>
  <r>
    <x v="0"/>
    <x v="0"/>
    <x v="0"/>
    <x v="15"/>
    <n v="4"/>
    <n v="2017"/>
  </r>
  <r>
    <x v="1"/>
    <x v="0"/>
    <x v="1"/>
    <x v="15"/>
    <n v="4"/>
    <n v="2017"/>
  </r>
  <r>
    <x v="2"/>
    <x v="0"/>
    <x v="2"/>
    <x v="15"/>
    <n v="4"/>
    <n v="2017"/>
  </r>
  <r>
    <x v="3"/>
    <x v="0"/>
    <x v="3"/>
    <x v="15"/>
    <n v="4"/>
    <n v="2017"/>
  </r>
  <r>
    <x v="4"/>
    <x v="0"/>
    <x v="4"/>
    <x v="15"/>
    <n v="4"/>
    <n v="2017"/>
  </r>
  <r>
    <x v="5"/>
    <x v="0"/>
    <x v="5"/>
    <x v="15"/>
    <n v="4"/>
    <n v="2017"/>
  </r>
  <r>
    <x v="6"/>
    <x v="0"/>
    <x v="6"/>
    <x v="15"/>
    <n v="4"/>
    <n v="2017"/>
  </r>
  <r>
    <x v="7"/>
    <x v="0"/>
    <x v="7"/>
    <x v="15"/>
    <n v="4"/>
    <n v="2017"/>
  </r>
  <r>
    <x v="8"/>
    <x v="0"/>
    <x v="8"/>
    <x v="15"/>
    <n v="4"/>
    <n v="2017"/>
  </r>
  <r>
    <x v="9"/>
    <x v="0"/>
    <x v="9"/>
    <x v="15"/>
    <n v="4"/>
    <n v="2017"/>
  </r>
  <r>
    <x v="10"/>
    <x v="0"/>
    <x v="10"/>
    <x v="15"/>
    <n v="4"/>
    <n v="2017"/>
  </r>
  <r>
    <x v="11"/>
    <x v="0"/>
    <x v="11"/>
    <x v="15"/>
    <n v="4"/>
    <n v="2017"/>
  </r>
  <r>
    <x v="12"/>
    <x v="0"/>
    <x v="12"/>
    <x v="15"/>
    <n v="4"/>
    <n v="2017"/>
  </r>
  <r>
    <x v="13"/>
    <x v="0"/>
    <x v="13"/>
    <x v="15"/>
    <n v="4"/>
    <n v="2017"/>
  </r>
  <r>
    <x v="14"/>
    <x v="0"/>
    <x v="14"/>
    <x v="15"/>
    <n v="4"/>
    <n v="2017"/>
  </r>
  <r>
    <x v="15"/>
    <x v="0"/>
    <x v="15"/>
    <x v="15"/>
    <n v="4"/>
    <n v="2017"/>
  </r>
  <r>
    <x v="16"/>
    <x v="0"/>
    <x v="16"/>
    <x v="15"/>
    <n v="4"/>
    <n v="2017"/>
  </r>
  <r>
    <x v="17"/>
    <x v="0"/>
    <x v="17"/>
    <x v="15"/>
    <n v="4"/>
    <n v="2017"/>
  </r>
  <r>
    <x v="18"/>
    <x v="0"/>
    <x v="18"/>
    <x v="15"/>
    <n v="4"/>
    <n v="2017"/>
  </r>
  <r>
    <x v="19"/>
    <x v="0"/>
    <x v="19"/>
    <x v="15"/>
    <n v="4"/>
    <n v="2017"/>
  </r>
  <r>
    <x v="22"/>
    <x v="0"/>
    <x v="22"/>
    <x v="15"/>
    <n v="4"/>
    <n v="2017"/>
  </r>
  <r>
    <x v="26"/>
    <x v="1"/>
    <x v="26"/>
    <x v="15"/>
    <n v="4"/>
    <n v="2017"/>
  </r>
  <r>
    <x v="27"/>
    <x v="0"/>
    <x v="27"/>
    <x v="15"/>
    <n v="4"/>
    <n v="2017"/>
  </r>
  <r>
    <x v="28"/>
    <x v="0"/>
    <x v="28"/>
    <x v="15"/>
    <n v="4"/>
    <n v="2017"/>
  </r>
  <r>
    <x v="29"/>
    <x v="0"/>
    <x v="29"/>
    <x v="15"/>
    <n v="4"/>
    <n v="2017"/>
  </r>
  <r>
    <x v="30"/>
    <x v="0"/>
    <x v="30"/>
    <x v="15"/>
    <n v="4"/>
    <n v="2017"/>
  </r>
  <r>
    <x v="31"/>
    <x v="0"/>
    <x v="31"/>
    <x v="15"/>
    <n v="4"/>
    <n v="2017"/>
  </r>
  <r>
    <x v="32"/>
    <x v="0"/>
    <x v="32"/>
    <x v="15"/>
    <n v="4"/>
    <n v="2017"/>
  </r>
  <r>
    <x v="33"/>
    <x v="0"/>
    <x v="33"/>
    <x v="15"/>
    <n v="4"/>
    <n v="2017"/>
  </r>
  <r>
    <x v="34"/>
    <x v="0"/>
    <x v="34"/>
    <x v="15"/>
    <n v="4"/>
    <n v="2017"/>
  </r>
  <r>
    <x v="35"/>
    <x v="0"/>
    <x v="35"/>
    <x v="15"/>
    <n v="4"/>
    <n v="2017"/>
  </r>
  <r>
    <x v="36"/>
    <x v="0"/>
    <x v="36"/>
    <x v="15"/>
    <n v="4"/>
    <n v="2017"/>
  </r>
  <r>
    <x v="37"/>
    <x v="0"/>
    <x v="37"/>
    <x v="15"/>
    <n v="4"/>
    <n v="2017"/>
  </r>
  <r>
    <x v="38"/>
    <x v="0"/>
    <x v="38"/>
    <x v="15"/>
    <n v="4"/>
    <n v="2017"/>
  </r>
  <r>
    <x v="39"/>
    <x v="0"/>
    <x v="39"/>
    <x v="15"/>
    <n v="4"/>
    <n v="2017"/>
  </r>
  <r>
    <x v="40"/>
    <x v="0"/>
    <x v="40"/>
    <x v="15"/>
    <n v="4"/>
    <n v="2017"/>
  </r>
  <r>
    <x v="41"/>
    <x v="0"/>
    <x v="41"/>
    <x v="15"/>
    <n v="4"/>
    <n v="2017"/>
  </r>
  <r>
    <x v="42"/>
    <x v="0"/>
    <x v="42"/>
    <x v="15"/>
    <n v="4"/>
    <n v="2017"/>
  </r>
  <r>
    <x v="43"/>
    <x v="0"/>
    <x v="43"/>
    <x v="15"/>
    <n v="4"/>
    <n v="2017"/>
  </r>
  <r>
    <x v="44"/>
    <x v="0"/>
    <x v="44"/>
    <x v="15"/>
    <n v="4"/>
    <n v="2017"/>
  </r>
  <r>
    <x v="45"/>
    <x v="0"/>
    <x v="45"/>
    <x v="15"/>
    <n v="4"/>
    <n v="2017"/>
  </r>
  <r>
    <x v="46"/>
    <x v="0"/>
    <x v="46"/>
    <x v="15"/>
    <n v="4"/>
    <n v="2017"/>
  </r>
  <r>
    <x v="47"/>
    <x v="0"/>
    <x v="47"/>
    <x v="15"/>
    <n v="4"/>
    <n v="2017"/>
  </r>
  <r>
    <x v="48"/>
    <x v="0"/>
    <x v="48"/>
    <x v="15"/>
    <n v="4"/>
    <n v="2017"/>
  </r>
  <r>
    <x v="49"/>
    <x v="0"/>
    <x v="49"/>
    <x v="15"/>
    <n v="4"/>
    <n v="2017"/>
  </r>
  <r>
    <x v="50"/>
    <x v="0"/>
    <x v="50"/>
    <x v="15"/>
    <n v="4"/>
    <n v="2017"/>
  </r>
  <r>
    <x v="51"/>
    <x v="0"/>
    <x v="51"/>
    <x v="15"/>
    <n v="4"/>
    <n v="2017"/>
  </r>
  <r>
    <x v="52"/>
    <x v="0"/>
    <x v="52"/>
    <x v="15"/>
    <n v="4"/>
    <n v="2017"/>
  </r>
  <r>
    <x v="53"/>
    <x v="0"/>
    <x v="53"/>
    <x v="15"/>
    <n v="4"/>
    <n v="2017"/>
  </r>
  <r>
    <x v="54"/>
    <x v="0"/>
    <x v="54"/>
    <x v="15"/>
    <n v="4"/>
    <n v="2017"/>
  </r>
  <r>
    <x v="55"/>
    <x v="0"/>
    <x v="55"/>
    <x v="15"/>
    <n v="4"/>
    <n v="2017"/>
  </r>
  <r>
    <x v="0"/>
    <x v="0"/>
    <x v="0"/>
    <x v="16"/>
    <n v="5"/>
    <n v="2017"/>
  </r>
  <r>
    <x v="1"/>
    <x v="0"/>
    <x v="1"/>
    <x v="16"/>
    <n v="5"/>
    <n v="2017"/>
  </r>
  <r>
    <x v="2"/>
    <x v="0"/>
    <x v="2"/>
    <x v="16"/>
    <n v="5"/>
    <n v="2017"/>
  </r>
  <r>
    <x v="3"/>
    <x v="0"/>
    <x v="3"/>
    <x v="16"/>
    <n v="5"/>
    <n v="2017"/>
  </r>
  <r>
    <x v="4"/>
    <x v="0"/>
    <x v="4"/>
    <x v="16"/>
    <n v="5"/>
    <n v="2017"/>
  </r>
  <r>
    <x v="5"/>
    <x v="0"/>
    <x v="5"/>
    <x v="16"/>
    <n v="5"/>
    <n v="2017"/>
  </r>
  <r>
    <x v="6"/>
    <x v="0"/>
    <x v="6"/>
    <x v="16"/>
    <n v="5"/>
    <n v="2017"/>
  </r>
  <r>
    <x v="7"/>
    <x v="0"/>
    <x v="7"/>
    <x v="16"/>
    <n v="5"/>
    <n v="2017"/>
  </r>
  <r>
    <x v="8"/>
    <x v="0"/>
    <x v="8"/>
    <x v="16"/>
    <n v="5"/>
    <n v="2017"/>
  </r>
  <r>
    <x v="9"/>
    <x v="0"/>
    <x v="9"/>
    <x v="16"/>
    <n v="5"/>
    <n v="2017"/>
  </r>
  <r>
    <x v="10"/>
    <x v="0"/>
    <x v="10"/>
    <x v="16"/>
    <n v="5"/>
    <n v="2017"/>
  </r>
  <r>
    <x v="11"/>
    <x v="0"/>
    <x v="11"/>
    <x v="16"/>
    <n v="5"/>
    <n v="2017"/>
  </r>
  <r>
    <x v="12"/>
    <x v="0"/>
    <x v="12"/>
    <x v="16"/>
    <n v="5"/>
    <n v="2017"/>
  </r>
  <r>
    <x v="13"/>
    <x v="0"/>
    <x v="13"/>
    <x v="16"/>
    <n v="5"/>
    <n v="2017"/>
  </r>
  <r>
    <x v="14"/>
    <x v="0"/>
    <x v="14"/>
    <x v="16"/>
    <n v="5"/>
    <n v="2017"/>
  </r>
  <r>
    <x v="15"/>
    <x v="0"/>
    <x v="15"/>
    <x v="16"/>
    <n v="5"/>
    <n v="2017"/>
  </r>
  <r>
    <x v="16"/>
    <x v="0"/>
    <x v="16"/>
    <x v="16"/>
    <n v="5"/>
    <n v="2017"/>
  </r>
  <r>
    <x v="17"/>
    <x v="0"/>
    <x v="17"/>
    <x v="16"/>
    <n v="5"/>
    <n v="2017"/>
  </r>
  <r>
    <x v="18"/>
    <x v="0"/>
    <x v="18"/>
    <x v="16"/>
    <n v="5"/>
    <n v="2017"/>
  </r>
  <r>
    <x v="19"/>
    <x v="0"/>
    <x v="19"/>
    <x v="16"/>
    <n v="5"/>
    <n v="2017"/>
  </r>
  <r>
    <x v="22"/>
    <x v="0"/>
    <x v="22"/>
    <x v="16"/>
    <n v="5"/>
    <n v="2017"/>
  </r>
  <r>
    <x v="26"/>
    <x v="1"/>
    <x v="26"/>
    <x v="16"/>
    <n v="5"/>
    <n v="2017"/>
  </r>
  <r>
    <x v="27"/>
    <x v="0"/>
    <x v="27"/>
    <x v="16"/>
    <n v="5"/>
    <n v="2017"/>
  </r>
  <r>
    <x v="28"/>
    <x v="0"/>
    <x v="28"/>
    <x v="16"/>
    <n v="5"/>
    <n v="2017"/>
  </r>
  <r>
    <x v="29"/>
    <x v="0"/>
    <x v="29"/>
    <x v="16"/>
    <n v="5"/>
    <n v="2017"/>
  </r>
  <r>
    <x v="30"/>
    <x v="0"/>
    <x v="30"/>
    <x v="16"/>
    <n v="5"/>
    <n v="2017"/>
  </r>
  <r>
    <x v="31"/>
    <x v="0"/>
    <x v="31"/>
    <x v="16"/>
    <n v="5"/>
    <n v="2017"/>
  </r>
  <r>
    <x v="32"/>
    <x v="0"/>
    <x v="32"/>
    <x v="16"/>
    <n v="5"/>
    <n v="2017"/>
  </r>
  <r>
    <x v="33"/>
    <x v="0"/>
    <x v="33"/>
    <x v="16"/>
    <n v="5"/>
    <n v="2017"/>
  </r>
  <r>
    <x v="34"/>
    <x v="0"/>
    <x v="34"/>
    <x v="16"/>
    <n v="5"/>
    <n v="2017"/>
  </r>
  <r>
    <x v="35"/>
    <x v="0"/>
    <x v="35"/>
    <x v="16"/>
    <n v="5"/>
    <n v="2017"/>
  </r>
  <r>
    <x v="36"/>
    <x v="0"/>
    <x v="36"/>
    <x v="16"/>
    <n v="5"/>
    <n v="2017"/>
  </r>
  <r>
    <x v="37"/>
    <x v="0"/>
    <x v="37"/>
    <x v="16"/>
    <n v="5"/>
    <n v="2017"/>
  </r>
  <r>
    <x v="38"/>
    <x v="0"/>
    <x v="38"/>
    <x v="16"/>
    <n v="5"/>
    <n v="2017"/>
  </r>
  <r>
    <x v="39"/>
    <x v="0"/>
    <x v="39"/>
    <x v="16"/>
    <n v="5"/>
    <n v="2017"/>
  </r>
  <r>
    <x v="40"/>
    <x v="0"/>
    <x v="40"/>
    <x v="16"/>
    <n v="5"/>
    <n v="2017"/>
  </r>
  <r>
    <x v="41"/>
    <x v="0"/>
    <x v="41"/>
    <x v="16"/>
    <n v="5"/>
    <n v="2017"/>
  </r>
  <r>
    <x v="42"/>
    <x v="0"/>
    <x v="42"/>
    <x v="16"/>
    <n v="5"/>
    <n v="2017"/>
  </r>
  <r>
    <x v="43"/>
    <x v="0"/>
    <x v="43"/>
    <x v="16"/>
    <n v="5"/>
    <n v="2017"/>
  </r>
  <r>
    <x v="44"/>
    <x v="0"/>
    <x v="44"/>
    <x v="16"/>
    <n v="5"/>
    <n v="2017"/>
  </r>
  <r>
    <x v="45"/>
    <x v="0"/>
    <x v="45"/>
    <x v="16"/>
    <n v="5"/>
    <n v="2017"/>
  </r>
  <r>
    <x v="46"/>
    <x v="0"/>
    <x v="46"/>
    <x v="16"/>
    <n v="5"/>
    <n v="2017"/>
  </r>
  <r>
    <x v="47"/>
    <x v="0"/>
    <x v="47"/>
    <x v="16"/>
    <n v="5"/>
    <n v="2017"/>
  </r>
  <r>
    <x v="48"/>
    <x v="0"/>
    <x v="48"/>
    <x v="16"/>
    <n v="5"/>
    <n v="2017"/>
  </r>
  <r>
    <x v="49"/>
    <x v="0"/>
    <x v="49"/>
    <x v="16"/>
    <n v="5"/>
    <n v="2017"/>
  </r>
  <r>
    <x v="50"/>
    <x v="0"/>
    <x v="50"/>
    <x v="16"/>
    <n v="5"/>
    <n v="2017"/>
  </r>
  <r>
    <x v="51"/>
    <x v="0"/>
    <x v="51"/>
    <x v="16"/>
    <n v="5"/>
    <n v="2017"/>
  </r>
  <r>
    <x v="53"/>
    <x v="0"/>
    <x v="53"/>
    <x v="16"/>
    <n v="5"/>
    <n v="2017"/>
  </r>
  <r>
    <x v="55"/>
    <x v="0"/>
    <x v="55"/>
    <x v="16"/>
    <n v="5"/>
    <n v="2017"/>
  </r>
  <r>
    <x v="0"/>
    <x v="0"/>
    <x v="0"/>
    <x v="17"/>
    <n v="6"/>
    <n v="2017"/>
  </r>
  <r>
    <x v="1"/>
    <x v="0"/>
    <x v="1"/>
    <x v="17"/>
    <n v="6"/>
    <n v="2017"/>
  </r>
  <r>
    <x v="2"/>
    <x v="0"/>
    <x v="2"/>
    <x v="17"/>
    <n v="6"/>
    <n v="2017"/>
  </r>
  <r>
    <x v="3"/>
    <x v="0"/>
    <x v="3"/>
    <x v="17"/>
    <n v="6"/>
    <n v="2017"/>
  </r>
  <r>
    <x v="4"/>
    <x v="0"/>
    <x v="4"/>
    <x v="17"/>
    <n v="6"/>
    <n v="2017"/>
  </r>
  <r>
    <x v="5"/>
    <x v="0"/>
    <x v="5"/>
    <x v="17"/>
    <n v="6"/>
    <n v="2017"/>
  </r>
  <r>
    <x v="6"/>
    <x v="0"/>
    <x v="6"/>
    <x v="17"/>
    <n v="6"/>
    <n v="2017"/>
  </r>
  <r>
    <x v="7"/>
    <x v="0"/>
    <x v="7"/>
    <x v="17"/>
    <n v="6"/>
    <n v="2017"/>
  </r>
  <r>
    <x v="8"/>
    <x v="0"/>
    <x v="8"/>
    <x v="17"/>
    <n v="6"/>
    <n v="2017"/>
  </r>
  <r>
    <x v="9"/>
    <x v="0"/>
    <x v="9"/>
    <x v="17"/>
    <n v="6"/>
    <n v="2017"/>
  </r>
  <r>
    <x v="10"/>
    <x v="0"/>
    <x v="10"/>
    <x v="17"/>
    <n v="6"/>
    <n v="2017"/>
  </r>
  <r>
    <x v="11"/>
    <x v="0"/>
    <x v="11"/>
    <x v="17"/>
    <n v="6"/>
    <n v="2017"/>
  </r>
  <r>
    <x v="12"/>
    <x v="0"/>
    <x v="12"/>
    <x v="17"/>
    <n v="6"/>
    <n v="2017"/>
  </r>
  <r>
    <x v="13"/>
    <x v="0"/>
    <x v="13"/>
    <x v="17"/>
    <n v="6"/>
    <n v="2017"/>
  </r>
  <r>
    <x v="14"/>
    <x v="0"/>
    <x v="14"/>
    <x v="17"/>
    <n v="6"/>
    <n v="2017"/>
  </r>
  <r>
    <x v="15"/>
    <x v="0"/>
    <x v="15"/>
    <x v="17"/>
    <n v="6"/>
    <n v="2017"/>
  </r>
  <r>
    <x v="16"/>
    <x v="0"/>
    <x v="16"/>
    <x v="17"/>
    <n v="6"/>
    <n v="2017"/>
  </r>
  <r>
    <x v="17"/>
    <x v="0"/>
    <x v="17"/>
    <x v="17"/>
    <n v="6"/>
    <n v="2017"/>
  </r>
  <r>
    <x v="18"/>
    <x v="0"/>
    <x v="18"/>
    <x v="17"/>
    <n v="6"/>
    <n v="2017"/>
  </r>
  <r>
    <x v="19"/>
    <x v="0"/>
    <x v="19"/>
    <x v="17"/>
    <n v="6"/>
    <n v="2017"/>
  </r>
  <r>
    <x v="22"/>
    <x v="0"/>
    <x v="22"/>
    <x v="17"/>
    <n v="6"/>
    <n v="2017"/>
  </r>
  <r>
    <x v="26"/>
    <x v="1"/>
    <x v="26"/>
    <x v="17"/>
    <n v="6"/>
    <n v="2017"/>
  </r>
  <r>
    <x v="27"/>
    <x v="0"/>
    <x v="27"/>
    <x v="17"/>
    <n v="6"/>
    <n v="2017"/>
  </r>
  <r>
    <x v="28"/>
    <x v="0"/>
    <x v="28"/>
    <x v="17"/>
    <n v="6"/>
    <n v="2017"/>
  </r>
  <r>
    <x v="29"/>
    <x v="0"/>
    <x v="29"/>
    <x v="17"/>
    <n v="6"/>
    <n v="2017"/>
  </r>
  <r>
    <x v="30"/>
    <x v="0"/>
    <x v="30"/>
    <x v="17"/>
    <n v="6"/>
    <n v="2017"/>
  </r>
  <r>
    <x v="31"/>
    <x v="0"/>
    <x v="31"/>
    <x v="17"/>
    <n v="6"/>
    <n v="2017"/>
  </r>
  <r>
    <x v="32"/>
    <x v="0"/>
    <x v="32"/>
    <x v="17"/>
    <n v="6"/>
    <n v="2017"/>
  </r>
  <r>
    <x v="33"/>
    <x v="0"/>
    <x v="33"/>
    <x v="17"/>
    <n v="6"/>
    <n v="2017"/>
  </r>
  <r>
    <x v="34"/>
    <x v="0"/>
    <x v="34"/>
    <x v="17"/>
    <n v="6"/>
    <n v="2017"/>
  </r>
  <r>
    <x v="35"/>
    <x v="0"/>
    <x v="35"/>
    <x v="17"/>
    <n v="6"/>
    <n v="2017"/>
  </r>
  <r>
    <x v="36"/>
    <x v="0"/>
    <x v="36"/>
    <x v="17"/>
    <n v="6"/>
    <n v="2017"/>
  </r>
  <r>
    <x v="37"/>
    <x v="0"/>
    <x v="37"/>
    <x v="17"/>
    <n v="6"/>
    <n v="2017"/>
  </r>
  <r>
    <x v="38"/>
    <x v="0"/>
    <x v="38"/>
    <x v="17"/>
    <n v="6"/>
    <n v="2017"/>
  </r>
  <r>
    <x v="39"/>
    <x v="0"/>
    <x v="39"/>
    <x v="17"/>
    <n v="6"/>
    <n v="2017"/>
  </r>
  <r>
    <x v="40"/>
    <x v="0"/>
    <x v="40"/>
    <x v="17"/>
    <n v="6"/>
    <n v="2017"/>
  </r>
  <r>
    <x v="41"/>
    <x v="0"/>
    <x v="41"/>
    <x v="17"/>
    <n v="6"/>
    <n v="2017"/>
  </r>
  <r>
    <x v="42"/>
    <x v="0"/>
    <x v="42"/>
    <x v="17"/>
    <n v="6"/>
    <n v="2017"/>
  </r>
  <r>
    <x v="43"/>
    <x v="0"/>
    <x v="43"/>
    <x v="17"/>
    <n v="6"/>
    <n v="2017"/>
  </r>
  <r>
    <x v="44"/>
    <x v="0"/>
    <x v="44"/>
    <x v="17"/>
    <n v="6"/>
    <n v="2017"/>
  </r>
  <r>
    <x v="45"/>
    <x v="0"/>
    <x v="45"/>
    <x v="17"/>
    <n v="6"/>
    <n v="2017"/>
  </r>
  <r>
    <x v="46"/>
    <x v="0"/>
    <x v="46"/>
    <x v="17"/>
    <n v="6"/>
    <n v="2017"/>
  </r>
  <r>
    <x v="47"/>
    <x v="0"/>
    <x v="47"/>
    <x v="17"/>
    <n v="6"/>
    <n v="2017"/>
  </r>
  <r>
    <x v="48"/>
    <x v="0"/>
    <x v="48"/>
    <x v="17"/>
    <n v="6"/>
    <n v="2017"/>
  </r>
  <r>
    <x v="49"/>
    <x v="0"/>
    <x v="49"/>
    <x v="17"/>
    <n v="6"/>
    <n v="2017"/>
  </r>
  <r>
    <x v="50"/>
    <x v="0"/>
    <x v="50"/>
    <x v="17"/>
    <n v="6"/>
    <n v="2017"/>
  </r>
  <r>
    <x v="51"/>
    <x v="0"/>
    <x v="51"/>
    <x v="17"/>
    <n v="6"/>
    <n v="2017"/>
  </r>
  <r>
    <x v="53"/>
    <x v="0"/>
    <x v="53"/>
    <x v="17"/>
    <n v="6"/>
    <n v="2017"/>
  </r>
  <r>
    <x v="55"/>
    <x v="0"/>
    <x v="55"/>
    <x v="17"/>
    <n v="6"/>
    <n v="2017"/>
  </r>
  <r>
    <x v="0"/>
    <x v="0"/>
    <x v="0"/>
    <x v="18"/>
    <n v="7"/>
    <n v="2017"/>
  </r>
  <r>
    <x v="1"/>
    <x v="0"/>
    <x v="1"/>
    <x v="18"/>
    <n v="7"/>
    <n v="2017"/>
  </r>
  <r>
    <x v="2"/>
    <x v="0"/>
    <x v="2"/>
    <x v="18"/>
    <n v="7"/>
    <n v="2017"/>
  </r>
  <r>
    <x v="3"/>
    <x v="0"/>
    <x v="3"/>
    <x v="18"/>
    <n v="7"/>
    <n v="2017"/>
  </r>
  <r>
    <x v="4"/>
    <x v="0"/>
    <x v="4"/>
    <x v="18"/>
    <n v="7"/>
    <n v="2017"/>
  </r>
  <r>
    <x v="5"/>
    <x v="0"/>
    <x v="5"/>
    <x v="18"/>
    <n v="7"/>
    <n v="2017"/>
  </r>
  <r>
    <x v="6"/>
    <x v="0"/>
    <x v="6"/>
    <x v="18"/>
    <n v="7"/>
    <n v="2017"/>
  </r>
  <r>
    <x v="7"/>
    <x v="0"/>
    <x v="7"/>
    <x v="18"/>
    <n v="7"/>
    <n v="2017"/>
  </r>
  <r>
    <x v="8"/>
    <x v="0"/>
    <x v="8"/>
    <x v="18"/>
    <n v="7"/>
    <n v="2017"/>
  </r>
  <r>
    <x v="9"/>
    <x v="0"/>
    <x v="9"/>
    <x v="18"/>
    <n v="7"/>
    <n v="2017"/>
  </r>
  <r>
    <x v="10"/>
    <x v="0"/>
    <x v="10"/>
    <x v="18"/>
    <n v="7"/>
    <n v="2017"/>
  </r>
  <r>
    <x v="11"/>
    <x v="0"/>
    <x v="11"/>
    <x v="18"/>
    <n v="7"/>
    <n v="2017"/>
  </r>
  <r>
    <x v="12"/>
    <x v="0"/>
    <x v="12"/>
    <x v="18"/>
    <n v="7"/>
    <n v="2017"/>
  </r>
  <r>
    <x v="13"/>
    <x v="0"/>
    <x v="13"/>
    <x v="18"/>
    <n v="7"/>
    <n v="2017"/>
  </r>
  <r>
    <x v="14"/>
    <x v="0"/>
    <x v="14"/>
    <x v="18"/>
    <n v="7"/>
    <n v="2017"/>
  </r>
  <r>
    <x v="15"/>
    <x v="0"/>
    <x v="15"/>
    <x v="18"/>
    <n v="7"/>
    <n v="2017"/>
  </r>
  <r>
    <x v="16"/>
    <x v="0"/>
    <x v="16"/>
    <x v="18"/>
    <n v="7"/>
    <n v="2017"/>
  </r>
  <r>
    <x v="17"/>
    <x v="0"/>
    <x v="17"/>
    <x v="18"/>
    <n v="7"/>
    <n v="2017"/>
  </r>
  <r>
    <x v="18"/>
    <x v="0"/>
    <x v="18"/>
    <x v="18"/>
    <n v="7"/>
    <n v="2017"/>
  </r>
  <r>
    <x v="19"/>
    <x v="0"/>
    <x v="19"/>
    <x v="18"/>
    <n v="7"/>
    <n v="2017"/>
  </r>
  <r>
    <x v="22"/>
    <x v="0"/>
    <x v="22"/>
    <x v="18"/>
    <n v="7"/>
    <n v="2017"/>
  </r>
  <r>
    <x v="26"/>
    <x v="1"/>
    <x v="26"/>
    <x v="18"/>
    <n v="7"/>
    <n v="2017"/>
  </r>
  <r>
    <x v="27"/>
    <x v="0"/>
    <x v="27"/>
    <x v="18"/>
    <n v="7"/>
    <n v="2017"/>
  </r>
  <r>
    <x v="28"/>
    <x v="0"/>
    <x v="28"/>
    <x v="18"/>
    <n v="7"/>
    <n v="2017"/>
  </r>
  <r>
    <x v="29"/>
    <x v="0"/>
    <x v="29"/>
    <x v="18"/>
    <n v="7"/>
    <n v="2017"/>
  </r>
  <r>
    <x v="30"/>
    <x v="0"/>
    <x v="30"/>
    <x v="18"/>
    <n v="7"/>
    <n v="2017"/>
  </r>
  <r>
    <x v="31"/>
    <x v="0"/>
    <x v="31"/>
    <x v="18"/>
    <n v="7"/>
    <n v="2017"/>
  </r>
  <r>
    <x v="32"/>
    <x v="0"/>
    <x v="32"/>
    <x v="18"/>
    <n v="7"/>
    <n v="2017"/>
  </r>
  <r>
    <x v="33"/>
    <x v="0"/>
    <x v="33"/>
    <x v="18"/>
    <n v="7"/>
    <n v="2017"/>
  </r>
  <r>
    <x v="34"/>
    <x v="0"/>
    <x v="34"/>
    <x v="18"/>
    <n v="7"/>
    <n v="2017"/>
  </r>
  <r>
    <x v="35"/>
    <x v="0"/>
    <x v="35"/>
    <x v="18"/>
    <n v="7"/>
    <n v="2017"/>
  </r>
  <r>
    <x v="36"/>
    <x v="0"/>
    <x v="36"/>
    <x v="18"/>
    <n v="7"/>
    <n v="2017"/>
  </r>
  <r>
    <x v="37"/>
    <x v="0"/>
    <x v="37"/>
    <x v="18"/>
    <n v="7"/>
    <n v="2017"/>
  </r>
  <r>
    <x v="38"/>
    <x v="0"/>
    <x v="38"/>
    <x v="18"/>
    <n v="7"/>
    <n v="2017"/>
  </r>
  <r>
    <x v="39"/>
    <x v="0"/>
    <x v="39"/>
    <x v="18"/>
    <n v="7"/>
    <n v="2017"/>
  </r>
  <r>
    <x v="40"/>
    <x v="0"/>
    <x v="40"/>
    <x v="18"/>
    <n v="7"/>
    <n v="2017"/>
  </r>
  <r>
    <x v="41"/>
    <x v="0"/>
    <x v="41"/>
    <x v="18"/>
    <n v="7"/>
    <n v="2017"/>
  </r>
  <r>
    <x v="42"/>
    <x v="0"/>
    <x v="42"/>
    <x v="18"/>
    <n v="7"/>
    <n v="2017"/>
  </r>
  <r>
    <x v="43"/>
    <x v="0"/>
    <x v="43"/>
    <x v="18"/>
    <n v="7"/>
    <n v="2017"/>
  </r>
  <r>
    <x v="44"/>
    <x v="0"/>
    <x v="44"/>
    <x v="18"/>
    <n v="7"/>
    <n v="2017"/>
  </r>
  <r>
    <x v="45"/>
    <x v="0"/>
    <x v="45"/>
    <x v="18"/>
    <n v="7"/>
    <n v="2017"/>
  </r>
  <r>
    <x v="46"/>
    <x v="0"/>
    <x v="46"/>
    <x v="18"/>
    <n v="7"/>
    <n v="2017"/>
  </r>
  <r>
    <x v="47"/>
    <x v="0"/>
    <x v="47"/>
    <x v="18"/>
    <n v="7"/>
    <n v="2017"/>
  </r>
  <r>
    <x v="48"/>
    <x v="0"/>
    <x v="48"/>
    <x v="18"/>
    <n v="7"/>
    <n v="2017"/>
  </r>
  <r>
    <x v="49"/>
    <x v="0"/>
    <x v="49"/>
    <x v="18"/>
    <n v="7"/>
    <n v="2017"/>
  </r>
  <r>
    <x v="50"/>
    <x v="0"/>
    <x v="50"/>
    <x v="18"/>
    <n v="7"/>
    <n v="2017"/>
  </r>
  <r>
    <x v="51"/>
    <x v="0"/>
    <x v="51"/>
    <x v="18"/>
    <n v="7"/>
    <n v="2017"/>
  </r>
  <r>
    <x v="53"/>
    <x v="0"/>
    <x v="53"/>
    <x v="18"/>
    <n v="7"/>
    <n v="2017"/>
  </r>
  <r>
    <x v="55"/>
    <x v="0"/>
    <x v="55"/>
    <x v="18"/>
    <n v="7"/>
    <n v="2017"/>
  </r>
  <r>
    <x v="0"/>
    <x v="0"/>
    <x v="0"/>
    <x v="19"/>
    <n v="8"/>
    <n v="2017"/>
  </r>
  <r>
    <x v="1"/>
    <x v="0"/>
    <x v="1"/>
    <x v="19"/>
    <n v="8"/>
    <n v="2017"/>
  </r>
  <r>
    <x v="2"/>
    <x v="0"/>
    <x v="2"/>
    <x v="19"/>
    <n v="8"/>
    <n v="2017"/>
  </r>
  <r>
    <x v="3"/>
    <x v="0"/>
    <x v="3"/>
    <x v="19"/>
    <n v="8"/>
    <n v="2017"/>
  </r>
  <r>
    <x v="4"/>
    <x v="0"/>
    <x v="4"/>
    <x v="19"/>
    <n v="8"/>
    <n v="2017"/>
  </r>
  <r>
    <x v="5"/>
    <x v="0"/>
    <x v="5"/>
    <x v="19"/>
    <n v="8"/>
    <n v="2017"/>
  </r>
  <r>
    <x v="6"/>
    <x v="0"/>
    <x v="6"/>
    <x v="19"/>
    <n v="8"/>
    <n v="2017"/>
  </r>
  <r>
    <x v="7"/>
    <x v="0"/>
    <x v="7"/>
    <x v="19"/>
    <n v="8"/>
    <n v="2017"/>
  </r>
  <r>
    <x v="8"/>
    <x v="0"/>
    <x v="8"/>
    <x v="19"/>
    <n v="8"/>
    <n v="2017"/>
  </r>
  <r>
    <x v="9"/>
    <x v="0"/>
    <x v="9"/>
    <x v="19"/>
    <n v="8"/>
    <n v="2017"/>
  </r>
  <r>
    <x v="10"/>
    <x v="0"/>
    <x v="10"/>
    <x v="19"/>
    <n v="8"/>
    <n v="2017"/>
  </r>
  <r>
    <x v="11"/>
    <x v="0"/>
    <x v="11"/>
    <x v="19"/>
    <n v="8"/>
    <n v="2017"/>
  </r>
  <r>
    <x v="12"/>
    <x v="0"/>
    <x v="12"/>
    <x v="19"/>
    <n v="8"/>
    <n v="2017"/>
  </r>
  <r>
    <x v="13"/>
    <x v="0"/>
    <x v="13"/>
    <x v="19"/>
    <n v="8"/>
    <n v="2017"/>
  </r>
  <r>
    <x v="14"/>
    <x v="0"/>
    <x v="14"/>
    <x v="19"/>
    <n v="8"/>
    <n v="2017"/>
  </r>
  <r>
    <x v="15"/>
    <x v="0"/>
    <x v="15"/>
    <x v="19"/>
    <n v="8"/>
    <n v="2017"/>
  </r>
  <r>
    <x v="16"/>
    <x v="0"/>
    <x v="16"/>
    <x v="19"/>
    <n v="8"/>
    <n v="2017"/>
  </r>
  <r>
    <x v="17"/>
    <x v="0"/>
    <x v="17"/>
    <x v="19"/>
    <n v="8"/>
    <n v="2017"/>
  </r>
  <r>
    <x v="18"/>
    <x v="0"/>
    <x v="18"/>
    <x v="19"/>
    <n v="8"/>
    <n v="2017"/>
  </r>
  <r>
    <x v="19"/>
    <x v="0"/>
    <x v="19"/>
    <x v="19"/>
    <n v="8"/>
    <n v="2017"/>
  </r>
  <r>
    <x v="22"/>
    <x v="0"/>
    <x v="22"/>
    <x v="19"/>
    <n v="8"/>
    <n v="2017"/>
  </r>
  <r>
    <x v="26"/>
    <x v="1"/>
    <x v="26"/>
    <x v="19"/>
    <n v="8"/>
    <n v="2017"/>
  </r>
  <r>
    <x v="27"/>
    <x v="0"/>
    <x v="27"/>
    <x v="19"/>
    <n v="8"/>
    <n v="2017"/>
  </r>
  <r>
    <x v="28"/>
    <x v="0"/>
    <x v="28"/>
    <x v="19"/>
    <n v="8"/>
    <n v="2017"/>
  </r>
  <r>
    <x v="29"/>
    <x v="0"/>
    <x v="29"/>
    <x v="19"/>
    <n v="8"/>
    <n v="2017"/>
  </r>
  <r>
    <x v="30"/>
    <x v="0"/>
    <x v="30"/>
    <x v="19"/>
    <n v="8"/>
    <n v="2017"/>
  </r>
  <r>
    <x v="31"/>
    <x v="0"/>
    <x v="31"/>
    <x v="19"/>
    <n v="8"/>
    <n v="2017"/>
  </r>
  <r>
    <x v="32"/>
    <x v="0"/>
    <x v="32"/>
    <x v="19"/>
    <n v="8"/>
    <n v="2017"/>
  </r>
  <r>
    <x v="33"/>
    <x v="0"/>
    <x v="33"/>
    <x v="19"/>
    <n v="8"/>
    <n v="2017"/>
  </r>
  <r>
    <x v="34"/>
    <x v="0"/>
    <x v="34"/>
    <x v="19"/>
    <n v="8"/>
    <n v="2017"/>
  </r>
  <r>
    <x v="35"/>
    <x v="0"/>
    <x v="35"/>
    <x v="19"/>
    <n v="8"/>
    <n v="2017"/>
  </r>
  <r>
    <x v="36"/>
    <x v="0"/>
    <x v="36"/>
    <x v="19"/>
    <n v="8"/>
    <n v="2017"/>
  </r>
  <r>
    <x v="37"/>
    <x v="0"/>
    <x v="37"/>
    <x v="19"/>
    <n v="8"/>
    <n v="2017"/>
  </r>
  <r>
    <x v="38"/>
    <x v="0"/>
    <x v="38"/>
    <x v="19"/>
    <n v="8"/>
    <n v="2017"/>
  </r>
  <r>
    <x v="39"/>
    <x v="0"/>
    <x v="39"/>
    <x v="19"/>
    <n v="8"/>
    <n v="2017"/>
  </r>
  <r>
    <x v="40"/>
    <x v="0"/>
    <x v="40"/>
    <x v="19"/>
    <n v="8"/>
    <n v="2017"/>
  </r>
  <r>
    <x v="41"/>
    <x v="0"/>
    <x v="41"/>
    <x v="19"/>
    <n v="8"/>
    <n v="2017"/>
  </r>
  <r>
    <x v="42"/>
    <x v="0"/>
    <x v="42"/>
    <x v="19"/>
    <n v="8"/>
    <n v="2017"/>
  </r>
  <r>
    <x v="43"/>
    <x v="0"/>
    <x v="43"/>
    <x v="19"/>
    <n v="8"/>
    <n v="2017"/>
  </r>
  <r>
    <x v="44"/>
    <x v="0"/>
    <x v="44"/>
    <x v="19"/>
    <n v="8"/>
    <n v="2017"/>
  </r>
  <r>
    <x v="45"/>
    <x v="0"/>
    <x v="45"/>
    <x v="19"/>
    <n v="8"/>
    <n v="2017"/>
  </r>
  <r>
    <x v="46"/>
    <x v="0"/>
    <x v="46"/>
    <x v="19"/>
    <n v="8"/>
    <n v="2017"/>
  </r>
  <r>
    <x v="47"/>
    <x v="0"/>
    <x v="47"/>
    <x v="19"/>
    <n v="8"/>
    <n v="2017"/>
  </r>
  <r>
    <x v="48"/>
    <x v="0"/>
    <x v="48"/>
    <x v="19"/>
    <n v="8"/>
    <n v="2017"/>
  </r>
  <r>
    <x v="49"/>
    <x v="0"/>
    <x v="49"/>
    <x v="19"/>
    <n v="8"/>
    <n v="2017"/>
  </r>
  <r>
    <x v="50"/>
    <x v="0"/>
    <x v="50"/>
    <x v="19"/>
    <n v="8"/>
    <n v="2017"/>
  </r>
  <r>
    <x v="51"/>
    <x v="0"/>
    <x v="51"/>
    <x v="19"/>
    <n v="8"/>
    <n v="2017"/>
  </r>
  <r>
    <x v="53"/>
    <x v="0"/>
    <x v="53"/>
    <x v="19"/>
    <n v="8"/>
    <n v="2017"/>
  </r>
  <r>
    <x v="55"/>
    <x v="0"/>
    <x v="55"/>
    <x v="19"/>
    <n v="8"/>
    <n v="2017"/>
  </r>
  <r>
    <x v="0"/>
    <x v="0"/>
    <x v="0"/>
    <x v="20"/>
    <n v="9"/>
    <n v="2017"/>
  </r>
  <r>
    <x v="1"/>
    <x v="0"/>
    <x v="1"/>
    <x v="20"/>
    <n v="9"/>
    <n v="2017"/>
  </r>
  <r>
    <x v="2"/>
    <x v="0"/>
    <x v="2"/>
    <x v="20"/>
    <n v="9"/>
    <n v="2017"/>
  </r>
  <r>
    <x v="3"/>
    <x v="0"/>
    <x v="3"/>
    <x v="20"/>
    <n v="9"/>
    <n v="2017"/>
  </r>
  <r>
    <x v="4"/>
    <x v="0"/>
    <x v="4"/>
    <x v="20"/>
    <n v="9"/>
    <n v="2017"/>
  </r>
  <r>
    <x v="5"/>
    <x v="0"/>
    <x v="5"/>
    <x v="20"/>
    <n v="9"/>
    <n v="2017"/>
  </r>
  <r>
    <x v="6"/>
    <x v="0"/>
    <x v="6"/>
    <x v="20"/>
    <n v="9"/>
    <n v="2017"/>
  </r>
  <r>
    <x v="7"/>
    <x v="0"/>
    <x v="7"/>
    <x v="20"/>
    <n v="9"/>
    <n v="2017"/>
  </r>
  <r>
    <x v="8"/>
    <x v="0"/>
    <x v="8"/>
    <x v="20"/>
    <n v="9"/>
    <n v="2017"/>
  </r>
  <r>
    <x v="9"/>
    <x v="0"/>
    <x v="9"/>
    <x v="20"/>
    <n v="9"/>
    <n v="2017"/>
  </r>
  <r>
    <x v="10"/>
    <x v="0"/>
    <x v="10"/>
    <x v="20"/>
    <n v="9"/>
    <n v="2017"/>
  </r>
  <r>
    <x v="11"/>
    <x v="0"/>
    <x v="11"/>
    <x v="20"/>
    <n v="9"/>
    <n v="2017"/>
  </r>
  <r>
    <x v="12"/>
    <x v="0"/>
    <x v="12"/>
    <x v="20"/>
    <n v="9"/>
    <n v="2017"/>
  </r>
  <r>
    <x v="13"/>
    <x v="0"/>
    <x v="13"/>
    <x v="20"/>
    <n v="9"/>
    <n v="2017"/>
  </r>
  <r>
    <x v="14"/>
    <x v="0"/>
    <x v="14"/>
    <x v="20"/>
    <n v="9"/>
    <n v="2017"/>
  </r>
  <r>
    <x v="15"/>
    <x v="0"/>
    <x v="15"/>
    <x v="20"/>
    <n v="9"/>
    <n v="2017"/>
  </r>
  <r>
    <x v="16"/>
    <x v="0"/>
    <x v="16"/>
    <x v="20"/>
    <n v="9"/>
    <n v="2017"/>
  </r>
  <r>
    <x v="17"/>
    <x v="0"/>
    <x v="17"/>
    <x v="20"/>
    <n v="9"/>
    <n v="2017"/>
  </r>
  <r>
    <x v="18"/>
    <x v="0"/>
    <x v="18"/>
    <x v="20"/>
    <n v="9"/>
    <n v="2017"/>
  </r>
  <r>
    <x v="19"/>
    <x v="0"/>
    <x v="19"/>
    <x v="20"/>
    <n v="9"/>
    <n v="2017"/>
  </r>
  <r>
    <x v="22"/>
    <x v="0"/>
    <x v="22"/>
    <x v="20"/>
    <n v="9"/>
    <n v="2017"/>
  </r>
  <r>
    <x v="26"/>
    <x v="1"/>
    <x v="26"/>
    <x v="20"/>
    <n v="9"/>
    <n v="2017"/>
  </r>
  <r>
    <x v="27"/>
    <x v="0"/>
    <x v="27"/>
    <x v="20"/>
    <n v="9"/>
    <n v="2017"/>
  </r>
  <r>
    <x v="28"/>
    <x v="0"/>
    <x v="28"/>
    <x v="20"/>
    <n v="9"/>
    <n v="2017"/>
  </r>
  <r>
    <x v="29"/>
    <x v="0"/>
    <x v="29"/>
    <x v="20"/>
    <n v="9"/>
    <n v="2017"/>
  </r>
  <r>
    <x v="30"/>
    <x v="0"/>
    <x v="30"/>
    <x v="20"/>
    <n v="9"/>
    <n v="2017"/>
  </r>
  <r>
    <x v="31"/>
    <x v="0"/>
    <x v="31"/>
    <x v="20"/>
    <n v="9"/>
    <n v="2017"/>
  </r>
  <r>
    <x v="32"/>
    <x v="0"/>
    <x v="32"/>
    <x v="20"/>
    <n v="9"/>
    <n v="2017"/>
  </r>
  <r>
    <x v="33"/>
    <x v="0"/>
    <x v="33"/>
    <x v="20"/>
    <n v="9"/>
    <n v="2017"/>
  </r>
  <r>
    <x v="34"/>
    <x v="0"/>
    <x v="34"/>
    <x v="20"/>
    <n v="9"/>
    <n v="2017"/>
  </r>
  <r>
    <x v="35"/>
    <x v="0"/>
    <x v="35"/>
    <x v="20"/>
    <n v="9"/>
    <n v="2017"/>
  </r>
  <r>
    <x v="36"/>
    <x v="0"/>
    <x v="36"/>
    <x v="20"/>
    <n v="9"/>
    <n v="2017"/>
  </r>
  <r>
    <x v="37"/>
    <x v="0"/>
    <x v="37"/>
    <x v="20"/>
    <n v="9"/>
    <n v="2017"/>
  </r>
  <r>
    <x v="38"/>
    <x v="0"/>
    <x v="38"/>
    <x v="20"/>
    <n v="9"/>
    <n v="2017"/>
  </r>
  <r>
    <x v="39"/>
    <x v="0"/>
    <x v="39"/>
    <x v="20"/>
    <n v="9"/>
    <n v="2017"/>
  </r>
  <r>
    <x v="40"/>
    <x v="0"/>
    <x v="40"/>
    <x v="20"/>
    <n v="9"/>
    <n v="2017"/>
  </r>
  <r>
    <x v="41"/>
    <x v="0"/>
    <x v="41"/>
    <x v="20"/>
    <n v="9"/>
    <n v="2017"/>
  </r>
  <r>
    <x v="42"/>
    <x v="0"/>
    <x v="42"/>
    <x v="20"/>
    <n v="9"/>
    <n v="2017"/>
  </r>
  <r>
    <x v="43"/>
    <x v="0"/>
    <x v="43"/>
    <x v="20"/>
    <n v="9"/>
    <n v="2017"/>
  </r>
  <r>
    <x v="44"/>
    <x v="0"/>
    <x v="44"/>
    <x v="20"/>
    <n v="9"/>
    <n v="2017"/>
  </r>
  <r>
    <x v="45"/>
    <x v="0"/>
    <x v="45"/>
    <x v="20"/>
    <n v="9"/>
    <n v="2017"/>
  </r>
  <r>
    <x v="46"/>
    <x v="0"/>
    <x v="46"/>
    <x v="20"/>
    <n v="9"/>
    <n v="2017"/>
  </r>
  <r>
    <x v="47"/>
    <x v="0"/>
    <x v="47"/>
    <x v="20"/>
    <n v="9"/>
    <n v="2017"/>
  </r>
  <r>
    <x v="48"/>
    <x v="0"/>
    <x v="48"/>
    <x v="20"/>
    <n v="9"/>
    <n v="2017"/>
  </r>
  <r>
    <x v="49"/>
    <x v="0"/>
    <x v="49"/>
    <x v="20"/>
    <n v="9"/>
    <n v="2017"/>
  </r>
  <r>
    <x v="50"/>
    <x v="0"/>
    <x v="50"/>
    <x v="20"/>
    <n v="9"/>
    <n v="2017"/>
  </r>
  <r>
    <x v="51"/>
    <x v="0"/>
    <x v="51"/>
    <x v="20"/>
    <n v="9"/>
    <n v="2017"/>
  </r>
  <r>
    <x v="53"/>
    <x v="0"/>
    <x v="53"/>
    <x v="20"/>
    <n v="9"/>
    <n v="2017"/>
  </r>
  <r>
    <x v="55"/>
    <x v="0"/>
    <x v="55"/>
    <x v="20"/>
    <n v="9"/>
    <n v="2017"/>
  </r>
  <r>
    <x v="0"/>
    <x v="0"/>
    <x v="0"/>
    <x v="21"/>
    <n v="10"/>
    <n v="2017"/>
  </r>
  <r>
    <x v="1"/>
    <x v="0"/>
    <x v="1"/>
    <x v="21"/>
    <n v="10"/>
    <n v="2017"/>
  </r>
  <r>
    <x v="2"/>
    <x v="0"/>
    <x v="2"/>
    <x v="21"/>
    <n v="10"/>
    <n v="2017"/>
  </r>
  <r>
    <x v="3"/>
    <x v="0"/>
    <x v="3"/>
    <x v="21"/>
    <n v="10"/>
    <n v="2017"/>
  </r>
  <r>
    <x v="4"/>
    <x v="0"/>
    <x v="4"/>
    <x v="21"/>
    <n v="10"/>
    <n v="2017"/>
  </r>
  <r>
    <x v="5"/>
    <x v="0"/>
    <x v="5"/>
    <x v="21"/>
    <n v="10"/>
    <n v="2017"/>
  </r>
  <r>
    <x v="6"/>
    <x v="0"/>
    <x v="6"/>
    <x v="21"/>
    <n v="10"/>
    <n v="2017"/>
  </r>
  <r>
    <x v="7"/>
    <x v="0"/>
    <x v="7"/>
    <x v="21"/>
    <n v="10"/>
    <n v="2017"/>
  </r>
  <r>
    <x v="8"/>
    <x v="0"/>
    <x v="8"/>
    <x v="21"/>
    <n v="10"/>
    <n v="2017"/>
  </r>
  <r>
    <x v="9"/>
    <x v="0"/>
    <x v="9"/>
    <x v="21"/>
    <n v="10"/>
    <n v="2017"/>
  </r>
  <r>
    <x v="10"/>
    <x v="0"/>
    <x v="10"/>
    <x v="21"/>
    <n v="10"/>
    <n v="2017"/>
  </r>
  <r>
    <x v="11"/>
    <x v="0"/>
    <x v="11"/>
    <x v="21"/>
    <n v="10"/>
    <n v="2017"/>
  </r>
  <r>
    <x v="12"/>
    <x v="0"/>
    <x v="12"/>
    <x v="21"/>
    <n v="10"/>
    <n v="2017"/>
  </r>
  <r>
    <x v="13"/>
    <x v="0"/>
    <x v="13"/>
    <x v="21"/>
    <n v="10"/>
    <n v="2017"/>
  </r>
  <r>
    <x v="14"/>
    <x v="0"/>
    <x v="14"/>
    <x v="21"/>
    <n v="10"/>
    <n v="2017"/>
  </r>
  <r>
    <x v="15"/>
    <x v="0"/>
    <x v="15"/>
    <x v="21"/>
    <n v="10"/>
    <n v="2017"/>
  </r>
  <r>
    <x v="16"/>
    <x v="0"/>
    <x v="16"/>
    <x v="21"/>
    <n v="10"/>
    <n v="2017"/>
  </r>
  <r>
    <x v="17"/>
    <x v="0"/>
    <x v="17"/>
    <x v="21"/>
    <n v="10"/>
    <n v="2017"/>
  </r>
  <r>
    <x v="18"/>
    <x v="0"/>
    <x v="18"/>
    <x v="21"/>
    <n v="10"/>
    <n v="2017"/>
  </r>
  <r>
    <x v="19"/>
    <x v="0"/>
    <x v="19"/>
    <x v="21"/>
    <n v="10"/>
    <n v="2017"/>
  </r>
  <r>
    <x v="22"/>
    <x v="0"/>
    <x v="22"/>
    <x v="21"/>
    <n v="10"/>
    <n v="2017"/>
  </r>
  <r>
    <x v="26"/>
    <x v="1"/>
    <x v="26"/>
    <x v="21"/>
    <n v="10"/>
    <n v="2017"/>
  </r>
  <r>
    <x v="27"/>
    <x v="0"/>
    <x v="27"/>
    <x v="21"/>
    <n v="10"/>
    <n v="2017"/>
  </r>
  <r>
    <x v="28"/>
    <x v="0"/>
    <x v="28"/>
    <x v="21"/>
    <n v="10"/>
    <n v="2017"/>
  </r>
  <r>
    <x v="29"/>
    <x v="0"/>
    <x v="29"/>
    <x v="21"/>
    <n v="10"/>
    <n v="2017"/>
  </r>
  <r>
    <x v="30"/>
    <x v="0"/>
    <x v="30"/>
    <x v="21"/>
    <n v="10"/>
    <n v="2017"/>
  </r>
  <r>
    <x v="31"/>
    <x v="0"/>
    <x v="31"/>
    <x v="21"/>
    <n v="10"/>
    <n v="2017"/>
  </r>
  <r>
    <x v="32"/>
    <x v="0"/>
    <x v="32"/>
    <x v="21"/>
    <n v="10"/>
    <n v="2017"/>
  </r>
  <r>
    <x v="33"/>
    <x v="0"/>
    <x v="33"/>
    <x v="21"/>
    <n v="10"/>
    <n v="2017"/>
  </r>
  <r>
    <x v="34"/>
    <x v="0"/>
    <x v="34"/>
    <x v="21"/>
    <n v="10"/>
    <n v="2017"/>
  </r>
  <r>
    <x v="35"/>
    <x v="0"/>
    <x v="35"/>
    <x v="21"/>
    <n v="10"/>
    <n v="2017"/>
  </r>
  <r>
    <x v="36"/>
    <x v="0"/>
    <x v="36"/>
    <x v="21"/>
    <n v="10"/>
    <n v="2017"/>
  </r>
  <r>
    <x v="37"/>
    <x v="0"/>
    <x v="37"/>
    <x v="21"/>
    <n v="10"/>
    <n v="2017"/>
  </r>
  <r>
    <x v="38"/>
    <x v="0"/>
    <x v="38"/>
    <x v="21"/>
    <n v="10"/>
    <n v="2017"/>
  </r>
  <r>
    <x v="39"/>
    <x v="0"/>
    <x v="39"/>
    <x v="21"/>
    <n v="10"/>
    <n v="2017"/>
  </r>
  <r>
    <x v="40"/>
    <x v="0"/>
    <x v="40"/>
    <x v="21"/>
    <n v="10"/>
    <n v="2017"/>
  </r>
  <r>
    <x v="41"/>
    <x v="0"/>
    <x v="41"/>
    <x v="21"/>
    <n v="10"/>
    <n v="2017"/>
  </r>
  <r>
    <x v="42"/>
    <x v="0"/>
    <x v="42"/>
    <x v="21"/>
    <n v="10"/>
    <n v="2017"/>
  </r>
  <r>
    <x v="43"/>
    <x v="0"/>
    <x v="43"/>
    <x v="21"/>
    <n v="10"/>
    <n v="2017"/>
  </r>
  <r>
    <x v="44"/>
    <x v="0"/>
    <x v="44"/>
    <x v="21"/>
    <n v="10"/>
    <n v="2017"/>
  </r>
  <r>
    <x v="45"/>
    <x v="0"/>
    <x v="45"/>
    <x v="21"/>
    <n v="10"/>
    <n v="2017"/>
  </r>
  <r>
    <x v="46"/>
    <x v="0"/>
    <x v="46"/>
    <x v="21"/>
    <n v="10"/>
    <n v="2017"/>
  </r>
  <r>
    <x v="47"/>
    <x v="0"/>
    <x v="47"/>
    <x v="21"/>
    <n v="10"/>
    <n v="2017"/>
  </r>
  <r>
    <x v="48"/>
    <x v="0"/>
    <x v="48"/>
    <x v="21"/>
    <n v="10"/>
    <n v="2017"/>
  </r>
  <r>
    <x v="49"/>
    <x v="0"/>
    <x v="49"/>
    <x v="21"/>
    <n v="10"/>
    <n v="2017"/>
  </r>
  <r>
    <x v="50"/>
    <x v="0"/>
    <x v="50"/>
    <x v="21"/>
    <n v="10"/>
    <n v="2017"/>
  </r>
  <r>
    <x v="51"/>
    <x v="0"/>
    <x v="51"/>
    <x v="21"/>
    <n v="10"/>
    <n v="2017"/>
  </r>
  <r>
    <x v="53"/>
    <x v="0"/>
    <x v="53"/>
    <x v="21"/>
    <n v="10"/>
    <n v="2017"/>
  </r>
  <r>
    <x v="55"/>
    <x v="0"/>
    <x v="55"/>
    <x v="21"/>
    <n v="10"/>
    <n v="2017"/>
  </r>
  <r>
    <x v="0"/>
    <x v="0"/>
    <x v="0"/>
    <x v="22"/>
    <n v="11"/>
    <n v="2017"/>
  </r>
  <r>
    <x v="1"/>
    <x v="0"/>
    <x v="1"/>
    <x v="22"/>
    <n v="11"/>
    <n v="2017"/>
  </r>
  <r>
    <x v="2"/>
    <x v="0"/>
    <x v="2"/>
    <x v="22"/>
    <n v="11"/>
    <n v="2017"/>
  </r>
  <r>
    <x v="3"/>
    <x v="0"/>
    <x v="3"/>
    <x v="22"/>
    <n v="11"/>
    <n v="2017"/>
  </r>
  <r>
    <x v="4"/>
    <x v="0"/>
    <x v="4"/>
    <x v="22"/>
    <n v="11"/>
    <n v="2017"/>
  </r>
  <r>
    <x v="5"/>
    <x v="0"/>
    <x v="5"/>
    <x v="22"/>
    <n v="11"/>
    <n v="2017"/>
  </r>
  <r>
    <x v="6"/>
    <x v="0"/>
    <x v="6"/>
    <x v="22"/>
    <n v="11"/>
    <n v="2017"/>
  </r>
  <r>
    <x v="7"/>
    <x v="0"/>
    <x v="7"/>
    <x v="22"/>
    <n v="11"/>
    <n v="2017"/>
  </r>
  <r>
    <x v="8"/>
    <x v="0"/>
    <x v="8"/>
    <x v="22"/>
    <n v="11"/>
    <n v="2017"/>
  </r>
  <r>
    <x v="9"/>
    <x v="0"/>
    <x v="9"/>
    <x v="22"/>
    <n v="11"/>
    <n v="2017"/>
  </r>
  <r>
    <x v="10"/>
    <x v="0"/>
    <x v="10"/>
    <x v="22"/>
    <n v="11"/>
    <n v="2017"/>
  </r>
  <r>
    <x v="11"/>
    <x v="0"/>
    <x v="11"/>
    <x v="22"/>
    <n v="11"/>
    <n v="2017"/>
  </r>
  <r>
    <x v="12"/>
    <x v="0"/>
    <x v="12"/>
    <x v="22"/>
    <n v="11"/>
    <n v="2017"/>
  </r>
  <r>
    <x v="13"/>
    <x v="0"/>
    <x v="13"/>
    <x v="22"/>
    <n v="11"/>
    <n v="2017"/>
  </r>
  <r>
    <x v="14"/>
    <x v="0"/>
    <x v="14"/>
    <x v="22"/>
    <n v="11"/>
    <n v="2017"/>
  </r>
  <r>
    <x v="15"/>
    <x v="0"/>
    <x v="15"/>
    <x v="22"/>
    <n v="11"/>
    <n v="2017"/>
  </r>
  <r>
    <x v="16"/>
    <x v="0"/>
    <x v="16"/>
    <x v="22"/>
    <n v="11"/>
    <n v="2017"/>
  </r>
  <r>
    <x v="17"/>
    <x v="0"/>
    <x v="17"/>
    <x v="22"/>
    <n v="11"/>
    <n v="2017"/>
  </r>
  <r>
    <x v="18"/>
    <x v="0"/>
    <x v="18"/>
    <x v="22"/>
    <n v="11"/>
    <n v="2017"/>
  </r>
  <r>
    <x v="19"/>
    <x v="0"/>
    <x v="19"/>
    <x v="22"/>
    <n v="11"/>
    <n v="2017"/>
  </r>
  <r>
    <x v="22"/>
    <x v="0"/>
    <x v="22"/>
    <x v="22"/>
    <n v="11"/>
    <n v="2017"/>
  </r>
  <r>
    <x v="26"/>
    <x v="1"/>
    <x v="26"/>
    <x v="22"/>
    <n v="11"/>
    <n v="2017"/>
  </r>
  <r>
    <x v="27"/>
    <x v="0"/>
    <x v="27"/>
    <x v="22"/>
    <n v="11"/>
    <n v="2017"/>
  </r>
  <r>
    <x v="28"/>
    <x v="0"/>
    <x v="28"/>
    <x v="22"/>
    <n v="11"/>
    <n v="2017"/>
  </r>
  <r>
    <x v="29"/>
    <x v="0"/>
    <x v="29"/>
    <x v="22"/>
    <n v="11"/>
    <n v="2017"/>
  </r>
  <r>
    <x v="30"/>
    <x v="0"/>
    <x v="30"/>
    <x v="22"/>
    <n v="11"/>
    <n v="2017"/>
  </r>
  <r>
    <x v="31"/>
    <x v="0"/>
    <x v="31"/>
    <x v="22"/>
    <n v="11"/>
    <n v="2017"/>
  </r>
  <r>
    <x v="32"/>
    <x v="0"/>
    <x v="32"/>
    <x v="22"/>
    <n v="11"/>
    <n v="2017"/>
  </r>
  <r>
    <x v="33"/>
    <x v="0"/>
    <x v="33"/>
    <x v="22"/>
    <n v="11"/>
    <n v="2017"/>
  </r>
  <r>
    <x v="34"/>
    <x v="0"/>
    <x v="34"/>
    <x v="22"/>
    <n v="11"/>
    <n v="2017"/>
  </r>
  <r>
    <x v="35"/>
    <x v="0"/>
    <x v="35"/>
    <x v="22"/>
    <n v="11"/>
    <n v="2017"/>
  </r>
  <r>
    <x v="36"/>
    <x v="0"/>
    <x v="36"/>
    <x v="22"/>
    <n v="11"/>
    <n v="2017"/>
  </r>
  <r>
    <x v="37"/>
    <x v="0"/>
    <x v="37"/>
    <x v="22"/>
    <n v="11"/>
    <n v="2017"/>
  </r>
  <r>
    <x v="38"/>
    <x v="0"/>
    <x v="38"/>
    <x v="22"/>
    <n v="11"/>
    <n v="2017"/>
  </r>
  <r>
    <x v="39"/>
    <x v="0"/>
    <x v="39"/>
    <x v="22"/>
    <n v="11"/>
    <n v="2017"/>
  </r>
  <r>
    <x v="40"/>
    <x v="0"/>
    <x v="40"/>
    <x v="22"/>
    <n v="11"/>
    <n v="2017"/>
  </r>
  <r>
    <x v="41"/>
    <x v="0"/>
    <x v="41"/>
    <x v="22"/>
    <n v="11"/>
    <n v="2017"/>
  </r>
  <r>
    <x v="42"/>
    <x v="0"/>
    <x v="42"/>
    <x v="22"/>
    <n v="11"/>
    <n v="2017"/>
  </r>
  <r>
    <x v="43"/>
    <x v="0"/>
    <x v="43"/>
    <x v="22"/>
    <n v="11"/>
    <n v="2017"/>
  </r>
  <r>
    <x v="44"/>
    <x v="0"/>
    <x v="44"/>
    <x v="22"/>
    <n v="11"/>
    <n v="2017"/>
  </r>
  <r>
    <x v="45"/>
    <x v="0"/>
    <x v="45"/>
    <x v="22"/>
    <n v="11"/>
    <n v="2017"/>
  </r>
  <r>
    <x v="46"/>
    <x v="0"/>
    <x v="46"/>
    <x v="22"/>
    <n v="11"/>
    <n v="2017"/>
  </r>
  <r>
    <x v="47"/>
    <x v="0"/>
    <x v="47"/>
    <x v="22"/>
    <n v="11"/>
    <n v="2017"/>
  </r>
  <r>
    <x v="48"/>
    <x v="0"/>
    <x v="48"/>
    <x v="22"/>
    <n v="11"/>
    <n v="2017"/>
  </r>
  <r>
    <x v="49"/>
    <x v="0"/>
    <x v="49"/>
    <x v="22"/>
    <n v="11"/>
    <n v="2017"/>
  </r>
  <r>
    <x v="50"/>
    <x v="0"/>
    <x v="50"/>
    <x v="22"/>
    <n v="11"/>
    <n v="2017"/>
  </r>
  <r>
    <x v="51"/>
    <x v="0"/>
    <x v="51"/>
    <x v="22"/>
    <n v="11"/>
    <n v="2017"/>
  </r>
  <r>
    <x v="53"/>
    <x v="0"/>
    <x v="53"/>
    <x v="22"/>
    <n v="11"/>
    <n v="2017"/>
  </r>
  <r>
    <x v="55"/>
    <x v="0"/>
    <x v="55"/>
    <x v="22"/>
    <n v="11"/>
    <n v="2017"/>
  </r>
  <r>
    <x v="0"/>
    <x v="0"/>
    <x v="0"/>
    <x v="23"/>
    <n v="12"/>
    <n v="2017"/>
  </r>
  <r>
    <x v="1"/>
    <x v="0"/>
    <x v="1"/>
    <x v="23"/>
    <n v="12"/>
    <n v="2017"/>
  </r>
  <r>
    <x v="2"/>
    <x v="0"/>
    <x v="2"/>
    <x v="23"/>
    <n v="12"/>
    <n v="2017"/>
  </r>
  <r>
    <x v="3"/>
    <x v="0"/>
    <x v="3"/>
    <x v="23"/>
    <n v="12"/>
    <n v="2017"/>
  </r>
  <r>
    <x v="4"/>
    <x v="0"/>
    <x v="4"/>
    <x v="23"/>
    <n v="12"/>
    <n v="2017"/>
  </r>
  <r>
    <x v="5"/>
    <x v="0"/>
    <x v="5"/>
    <x v="23"/>
    <n v="12"/>
    <n v="2017"/>
  </r>
  <r>
    <x v="6"/>
    <x v="0"/>
    <x v="6"/>
    <x v="23"/>
    <n v="12"/>
    <n v="2017"/>
  </r>
  <r>
    <x v="7"/>
    <x v="0"/>
    <x v="7"/>
    <x v="23"/>
    <n v="12"/>
    <n v="2017"/>
  </r>
  <r>
    <x v="8"/>
    <x v="0"/>
    <x v="8"/>
    <x v="23"/>
    <n v="12"/>
    <n v="2017"/>
  </r>
  <r>
    <x v="9"/>
    <x v="0"/>
    <x v="9"/>
    <x v="23"/>
    <n v="12"/>
    <n v="2017"/>
  </r>
  <r>
    <x v="10"/>
    <x v="0"/>
    <x v="10"/>
    <x v="23"/>
    <n v="12"/>
    <n v="2017"/>
  </r>
  <r>
    <x v="11"/>
    <x v="0"/>
    <x v="11"/>
    <x v="23"/>
    <n v="12"/>
    <n v="2017"/>
  </r>
  <r>
    <x v="12"/>
    <x v="0"/>
    <x v="12"/>
    <x v="23"/>
    <n v="12"/>
    <n v="2017"/>
  </r>
  <r>
    <x v="13"/>
    <x v="0"/>
    <x v="13"/>
    <x v="23"/>
    <n v="12"/>
    <n v="2017"/>
  </r>
  <r>
    <x v="14"/>
    <x v="0"/>
    <x v="14"/>
    <x v="23"/>
    <n v="12"/>
    <n v="2017"/>
  </r>
  <r>
    <x v="15"/>
    <x v="0"/>
    <x v="15"/>
    <x v="23"/>
    <n v="12"/>
    <n v="2017"/>
  </r>
  <r>
    <x v="16"/>
    <x v="0"/>
    <x v="16"/>
    <x v="23"/>
    <n v="12"/>
    <n v="2017"/>
  </r>
  <r>
    <x v="17"/>
    <x v="0"/>
    <x v="17"/>
    <x v="23"/>
    <n v="12"/>
    <n v="2017"/>
  </r>
  <r>
    <x v="18"/>
    <x v="0"/>
    <x v="18"/>
    <x v="23"/>
    <n v="12"/>
    <n v="2017"/>
  </r>
  <r>
    <x v="19"/>
    <x v="0"/>
    <x v="19"/>
    <x v="23"/>
    <n v="12"/>
    <n v="2017"/>
  </r>
  <r>
    <x v="22"/>
    <x v="0"/>
    <x v="22"/>
    <x v="23"/>
    <n v="12"/>
    <n v="2017"/>
  </r>
  <r>
    <x v="26"/>
    <x v="1"/>
    <x v="26"/>
    <x v="23"/>
    <n v="12"/>
    <n v="2017"/>
  </r>
  <r>
    <x v="27"/>
    <x v="0"/>
    <x v="27"/>
    <x v="23"/>
    <n v="12"/>
    <n v="2017"/>
  </r>
  <r>
    <x v="28"/>
    <x v="0"/>
    <x v="28"/>
    <x v="23"/>
    <n v="12"/>
    <n v="2017"/>
  </r>
  <r>
    <x v="29"/>
    <x v="0"/>
    <x v="29"/>
    <x v="23"/>
    <n v="12"/>
    <n v="2017"/>
  </r>
  <r>
    <x v="30"/>
    <x v="0"/>
    <x v="30"/>
    <x v="23"/>
    <n v="12"/>
    <n v="2017"/>
  </r>
  <r>
    <x v="31"/>
    <x v="0"/>
    <x v="31"/>
    <x v="23"/>
    <n v="12"/>
    <n v="2017"/>
  </r>
  <r>
    <x v="32"/>
    <x v="0"/>
    <x v="32"/>
    <x v="23"/>
    <n v="12"/>
    <n v="2017"/>
  </r>
  <r>
    <x v="33"/>
    <x v="0"/>
    <x v="33"/>
    <x v="23"/>
    <n v="12"/>
    <n v="2017"/>
  </r>
  <r>
    <x v="34"/>
    <x v="0"/>
    <x v="34"/>
    <x v="23"/>
    <n v="12"/>
    <n v="2017"/>
  </r>
  <r>
    <x v="35"/>
    <x v="0"/>
    <x v="35"/>
    <x v="23"/>
    <n v="12"/>
    <n v="2017"/>
  </r>
  <r>
    <x v="36"/>
    <x v="0"/>
    <x v="36"/>
    <x v="23"/>
    <n v="12"/>
    <n v="2017"/>
  </r>
  <r>
    <x v="37"/>
    <x v="0"/>
    <x v="37"/>
    <x v="23"/>
    <n v="12"/>
    <n v="2017"/>
  </r>
  <r>
    <x v="38"/>
    <x v="0"/>
    <x v="38"/>
    <x v="23"/>
    <n v="12"/>
    <n v="2017"/>
  </r>
  <r>
    <x v="39"/>
    <x v="0"/>
    <x v="39"/>
    <x v="23"/>
    <n v="12"/>
    <n v="2017"/>
  </r>
  <r>
    <x v="40"/>
    <x v="0"/>
    <x v="40"/>
    <x v="23"/>
    <n v="12"/>
    <n v="2017"/>
  </r>
  <r>
    <x v="41"/>
    <x v="0"/>
    <x v="41"/>
    <x v="23"/>
    <n v="12"/>
    <n v="2017"/>
  </r>
  <r>
    <x v="42"/>
    <x v="0"/>
    <x v="42"/>
    <x v="23"/>
    <n v="12"/>
    <n v="2017"/>
  </r>
  <r>
    <x v="43"/>
    <x v="0"/>
    <x v="43"/>
    <x v="23"/>
    <n v="12"/>
    <n v="2017"/>
  </r>
  <r>
    <x v="44"/>
    <x v="0"/>
    <x v="44"/>
    <x v="23"/>
    <n v="12"/>
    <n v="2017"/>
  </r>
  <r>
    <x v="45"/>
    <x v="0"/>
    <x v="45"/>
    <x v="23"/>
    <n v="12"/>
    <n v="2017"/>
  </r>
  <r>
    <x v="46"/>
    <x v="0"/>
    <x v="46"/>
    <x v="23"/>
    <n v="12"/>
    <n v="2017"/>
  </r>
  <r>
    <x v="47"/>
    <x v="0"/>
    <x v="47"/>
    <x v="23"/>
    <n v="12"/>
    <n v="2017"/>
  </r>
  <r>
    <x v="48"/>
    <x v="0"/>
    <x v="48"/>
    <x v="23"/>
    <n v="12"/>
    <n v="2017"/>
  </r>
  <r>
    <x v="49"/>
    <x v="0"/>
    <x v="49"/>
    <x v="23"/>
    <n v="12"/>
    <n v="2017"/>
  </r>
  <r>
    <x v="50"/>
    <x v="0"/>
    <x v="50"/>
    <x v="23"/>
    <n v="12"/>
    <n v="2017"/>
  </r>
  <r>
    <x v="51"/>
    <x v="0"/>
    <x v="51"/>
    <x v="23"/>
    <n v="12"/>
    <n v="2017"/>
  </r>
  <r>
    <x v="53"/>
    <x v="0"/>
    <x v="53"/>
    <x v="23"/>
    <n v="12"/>
    <n v="2017"/>
  </r>
  <r>
    <x v="55"/>
    <x v="0"/>
    <x v="55"/>
    <x v="23"/>
    <n v="12"/>
    <n v="2017"/>
  </r>
  <r>
    <x v="0"/>
    <x v="0"/>
    <x v="0"/>
    <x v="24"/>
    <n v="1"/>
    <n v="2018"/>
  </r>
  <r>
    <x v="1"/>
    <x v="0"/>
    <x v="1"/>
    <x v="24"/>
    <n v="1"/>
    <n v="2018"/>
  </r>
  <r>
    <x v="2"/>
    <x v="0"/>
    <x v="2"/>
    <x v="24"/>
    <n v="1"/>
    <n v="2018"/>
  </r>
  <r>
    <x v="3"/>
    <x v="0"/>
    <x v="3"/>
    <x v="24"/>
    <n v="1"/>
    <n v="2018"/>
  </r>
  <r>
    <x v="4"/>
    <x v="0"/>
    <x v="4"/>
    <x v="24"/>
    <n v="1"/>
    <n v="2018"/>
  </r>
  <r>
    <x v="5"/>
    <x v="0"/>
    <x v="5"/>
    <x v="24"/>
    <n v="1"/>
    <n v="2018"/>
  </r>
  <r>
    <x v="6"/>
    <x v="0"/>
    <x v="6"/>
    <x v="24"/>
    <n v="1"/>
    <n v="2018"/>
  </r>
  <r>
    <x v="7"/>
    <x v="0"/>
    <x v="7"/>
    <x v="24"/>
    <n v="1"/>
    <n v="2018"/>
  </r>
  <r>
    <x v="8"/>
    <x v="0"/>
    <x v="8"/>
    <x v="24"/>
    <n v="1"/>
    <n v="2018"/>
  </r>
  <r>
    <x v="9"/>
    <x v="0"/>
    <x v="9"/>
    <x v="24"/>
    <n v="1"/>
    <n v="2018"/>
  </r>
  <r>
    <x v="10"/>
    <x v="0"/>
    <x v="10"/>
    <x v="24"/>
    <n v="1"/>
    <n v="2018"/>
  </r>
  <r>
    <x v="11"/>
    <x v="0"/>
    <x v="11"/>
    <x v="24"/>
    <n v="1"/>
    <n v="2018"/>
  </r>
  <r>
    <x v="12"/>
    <x v="0"/>
    <x v="12"/>
    <x v="24"/>
    <n v="1"/>
    <n v="2018"/>
  </r>
  <r>
    <x v="13"/>
    <x v="0"/>
    <x v="13"/>
    <x v="24"/>
    <n v="1"/>
    <n v="2018"/>
  </r>
  <r>
    <x v="14"/>
    <x v="0"/>
    <x v="14"/>
    <x v="24"/>
    <n v="1"/>
    <n v="2018"/>
  </r>
  <r>
    <x v="15"/>
    <x v="0"/>
    <x v="15"/>
    <x v="24"/>
    <n v="1"/>
    <n v="2018"/>
  </r>
  <r>
    <x v="16"/>
    <x v="0"/>
    <x v="16"/>
    <x v="24"/>
    <n v="1"/>
    <n v="2018"/>
  </r>
  <r>
    <x v="17"/>
    <x v="0"/>
    <x v="17"/>
    <x v="24"/>
    <n v="1"/>
    <n v="2018"/>
  </r>
  <r>
    <x v="18"/>
    <x v="0"/>
    <x v="18"/>
    <x v="24"/>
    <n v="1"/>
    <n v="2018"/>
  </r>
  <r>
    <x v="19"/>
    <x v="0"/>
    <x v="19"/>
    <x v="24"/>
    <n v="1"/>
    <n v="2018"/>
  </r>
  <r>
    <x v="22"/>
    <x v="0"/>
    <x v="22"/>
    <x v="24"/>
    <n v="1"/>
    <n v="2018"/>
  </r>
  <r>
    <x v="26"/>
    <x v="1"/>
    <x v="26"/>
    <x v="24"/>
    <n v="1"/>
    <n v="2018"/>
  </r>
  <r>
    <x v="56"/>
    <x v="0"/>
    <x v="27"/>
    <x v="24"/>
    <n v="1"/>
    <n v="2018"/>
  </r>
  <r>
    <x v="28"/>
    <x v="0"/>
    <x v="28"/>
    <x v="24"/>
    <n v="1"/>
    <n v="2018"/>
  </r>
  <r>
    <x v="29"/>
    <x v="0"/>
    <x v="29"/>
    <x v="24"/>
    <n v="1"/>
    <n v="2018"/>
  </r>
  <r>
    <x v="57"/>
    <x v="0"/>
    <x v="30"/>
    <x v="24"/>
    <n v="1"/>
    <n v="2018"/>
  </r>
  <r>
    <x v="31"/>
    <x v="0"/>
    <x v="31"/>
    <x v="24"/>
    <n v="1"/>
    <n v="2018"/>
  </r>
  <r>
    <x v="32"/>
    <x v="0"/>
    <x v="32"/>
    <x v="24"/>
    <n v="1"/>
    <n v="2018"/>
  </r>
  <r>
    <x v="33"/>
    <x v="0"/>
    <x v="33"/>
    <x v="24"/>
    <n v="1"/>
    <n v="2018"/>
  </r>
  <r>
    <x v="34"/>
    <x v="0"/>
    <x v="34"/>
    <x v="24"/>
    <n v="1"/>
    <n v="2018"/>
  </r>
  <r>
    <x v="58"/>
    <x v="0"/>
    <x v="35"/>
    <x v="24"/>
    <n v="1"/>
    <n v="2018"/>
  </r>
  <r>
    <x v="36"/>
    <x v="0"/>
    <x v="36"/>
    <x v="24"/>
    <n v="1"/>
    <n v="2018"/>
  </r>
  <r>
    <x v="37"/>
    <x v="0"/>
    <x v="37"/>
    <x v="24"/>
    <n v="1"/>
    <n v="2018"/>
  </r>
  <r>
    <x v="38"/>
    <x v="0"/>
    <x v="38"/>
    <x v="24"/>
    <n v="1"/>
    <n v="2018"/>
  </r>
  <r>
    <x v="39"/>
    <x v="0"/>
    <x v="39"/>
    <x v="24"/>
    <n v="1"/>
    <n v="2018"/>
  </r>
  <r>
    <x v="40"/>
    <x v="0"/>
    <x v="40"/>
    <x v="24"/>
    <n v="1"/>
    <n v="2018"/>
  </r>
  <r>
    <x v="41"/>
    <x v="0"/>
    <x v="41"/>
    <x v="24"/>
    <n v="1"/>
    <n v="2018"/>
  </r>
  <r>
    <x v="42"/>
    <x v="0"/>
    <x v="42"/>
    <x v="24"/>
    <n v="1"/>
    <n v="2018"/>
  </r>
  <r>
    <x v="43"/>
    <x v="0"/>
    <x v="43"/>
    <x v="24"/>
    <n v="1"/>
    <n v="2018"/>
  </r>
  <r>
    <x v="44"/>
    <x v="0"/>
    <x v="44"/>
    <x v="24"/>
    <n v="1"/>
    <n v="2018"/>
  </r>
  <r>
    <x v="45"/>
    <x v="0"/>
    <x v="45"/>
    <x v="24"/>
    <n v="1"/>
    <n v="2018"/>
  </r>
  <r>
    <x v="46"/>
    <x v="0"/>
    <x v="46"/>
    <x v="24"/>
    <n v="1"/>
    <n v="2018"/>
  </r>
  <r>
    <x v="47"/>
    <x v="0"/>
    <x v="47"/>
    <x v="24"/>
    <n v="1"/>
    <n v="2018"/>
  </r>
  <r>
    <x v="48"/>
    <x v="0"/>
    <x v="48"/>
    <x v="24"/>
    <n v="1"/>
    <n v="2018"/>
  </r>
  <r>
    <x v="49"/>
    <x v="0"/>
    <x v="49"/>
    <x v="24"/>
    <n v="1"/>
    <n v="2018"/>
  </r>
  <r>
    <x v="50"/>
    <x v="0"/>
    <x v="50"/>
    <x v="24"/>
    <n v="1"/>
    <n v="2018"/>
  </r>
  <r>
    <x v="51"/>
    <x v="0"/>
    <x v="51"/>
    <x v="24"/>
    <n v="1"/>
    <n v="2018"/>
  </r>
  <r>
    <x v="53"/>
    <x v="0"/>
    <x v="53"/>
    <x v="24"/>
    <n v="1"/>
    <n v="2018"/>
  </r>
  <r>
    <x v="55"/>
    <x v="0"/>
    <x v="55"/>
    <x v="24"/>
    <n v="1"/>
    <n v="2018"/>
  </r>
  <r>
    <x v="0"/>
    <x v="0"/>
    <x v="0"/>
    <x v="25"/>
    <n v="2"/>
    <n v="2018"/>
  </r>
  <r>
    <x v="1"/>
    <x v="0"/>
    <x v="1"/>
    <x v="25"/>
    <n v="2"/>
    <n v="2018"/>
  </r>
  <r>
    <x v="2"/>
    <x v="0"/>
    <x v="2"/>
    <x v="25"/>
    <n v="2"/>
    <n v="2018"/>
  </r>
  <r>
    <x v="3"/>
    <x v="0"/>
    <x v="3"/>
    <x v="25"/>
    <n v="2"/>
    <n v="2018"/>
  </r>
  <r>
    <x v="4"/>
    <x v="0"/>
    <x v="4"/>
    <x v="25"/>
    <n v="2"/>
    <n v="2018"/>
  </r>
  <r>
    <x v="5"/>
    <x v="0"/>
    <x v="5"/>
    <x v="25"/>
    <n v="2"/>
    <n v="2018"/>
  </r>
  <r>
    <x v="6"/>
    <x v="0"/>
    <x v="6"/>
    <x v="25"/>
    <n v="2"/>
    <n v="2018"/>
  </r>
  <r>
    <x v="7"/>
    <x v="0"/>
    <x v="7"/>
    <x v="25"/>
    <n v="2"/>
    <n v="2018"/>
  </r>
  <r>
    <x v="8"/>
    <x v="0"/>
    <x v="8"/>
    <x v="25"/>
    <n v="2"/>
    <n v="2018"/>
  </r>
  <r>
    <x v="9"/>
    <x v="0"/>
    <x v="9"/>
    <x v="25"/>
    <n v="2"/>
    <n v="2018"/>
  </r>
  <r>
    <x v="10"/>
    <x v="0"/>
    <x v="10"/>
    <x v="25"/>
    <n v="2"/>
    <n v="2018"/>
  </r>
  <r>
    <x v="11"/>
    <x v="0"/>
    <x v="11"/>
    <x v="25"/>
    <n v="2"/>
    <n v="2018"/>
  </r>
  <r>
    <x v="12"/>
    <x v="0"/>
    <x v="12"/>
    <x v="25"/>
    <n v="2"/>
    <n v="2018"/>
  </r>
  <r>
    <x v="13"/>
    <x v="0"/>
    <x v="13"/>
    <x v="25"/>
    <n v="2"/>
    <n v="2018"/>
  </r>
  <r>
    <x v="14"/>
    <x v="0"/>
    <x v="14"/>
    <x v="25"/>
    <n v="2"/>
    <n v="2018"/>
  </r>
  <r>
    <x v="15"/>
    <x v="0"/>
    <x v="15"/>
    <x v="25"/>
    <n v="2"/>
    <n v="2018"/>
  </r>
  <r>
    <x v="16"/>
    <x v="0"/>
    <x v="16"/>
    <x v="25"/>
    <n v="2"/>
    <n v="2018"/>
  </r>
  <r>
    <x v="17"/>
    <x v="0"/>
    <x v="17"/>
    <x v="25"/>
    <n v="2"/>
    <n v="2018"/>
  </r>
  <r>
    <x v="18"/>
    <x v="0"/>
    <x v="18"/>
    <x v="25"/>
    <n v="2"/>
    <n v="2018"/>
  </r>
  <r>
    <x v="19"/>
    <x v="0"/>
    <x v="19"/>
    <x v="25"/>
    <n v="2"/>
    <n v="2018"/>
  </r>
  <r>
    <x v="22"/>
    <x v="0"/>
    <x v="22"/>
    <x v="25"/>
    <n v="2"/>
    <n v="2018"/>
  </r>
  <r>
    <x v="26"/>
    <x v="1"/>
    <x v="26"/>
    <x v="25"/>
    <n v="2"/>
    <n v="2018"/>
  </r>
  <r>
    <x v="56"/>
    <x v="0"/>
    <x v="27"/>
    <x v="25"/>
    <n v="2"/>
    <n v="2018"/>
  </r>
  <r>
    <x v="28"/>
    <x v="0"/>
    <x v="28"/>
    <x v="25"/>
    <n v="2"/>
    <n v="2018"/>
  </r>
  <r>
    <x v="29"/>
    <x v="0"/>
    <x v="29"/>
    <x v="25"/>
    <n v="2"/>
    <n v="2018"/>
  </r>
  <r>
    <x v="57"/>
    <x v="0"/>
    <x v="30"/>
    <x v="25"/>
    <n v="2"/>
    <n v="2018"/>
  </r>
  <r>
    <x v="31"/>
    <x v="0"/>
    <x v="31"/>
    <x v="25"/>
    <n v="2"/>
    <n v="2018"/>
  </r>
  <r>
    <x v="32"/>
    <x v="0"/>
    <x v="32"/>
    <x v="25"/>
    <n v="2"/>
    <n v="2018"/>
  </r>
  <r>
    <x v="33"/>
    <x v="0"/>
    <x v="33"/>
    <x v="25"/>
    <n v="2"/>
    <n v="2018"/>
  </r>
  <r>
    <x v="34"/>
    <x v="0"/>
    <x v="34"/>
    <x v="25"/>
    <n v="2"/>
    <n v="2018"/>
  </r>
  <r>
    <x v="58"/>
    <x v="0"/>
    <x v="35"/>
    <x v="25"/>
    <n v="2"/>
    <n v="2018"/>
  </r>
  <r>
    <x v="36"/>
    <x v="0"/>
    <x v="36"/>
    <x v="25"/>
    <n v="2"/>
    <n v="2018"/>
  </r>
  <r>
    <x v="37"/>
    <x v="0"/>
    <x v="37"/>
    <x v="25"/>
    <n v="2"/>
    <n v="2018"/>
  </r>
  <r>
    <x v="38"/>
    <x v="0"/>
    <x v="38"/>
    <x v="25"/>
    <n v="2"/>
    <n v="2018"/>
  </r>
  <r>
    <x v="39"/>
    <x v="0"/>
    <x v="39"/>
    <x v="25"/>
    <n v="2"/>
    <n v="2018"/>
  </r>
  <r>
    <x v="40"/>
    <x v="0"/>
    <x v="40"/>
    <x v="25"/>
    <n v="2"/>
    <n v="2018"/>
  </r>
  <r>
    <x v="41"/>
    <x v="0"/>
    <x v="41"/>
    <x v="25"/>
    <n v="2"/>
    <n v="2018"/>
  </r>
  <r>
    <x v="42"/>
    <x v="0"/>
    <x v="42"/>
    <x v="25"/>
    <n v="2"/>
    <n v="2018"/>
  </r>
  <r>
    <x v="43"/>
    <x v="0"/>
    <x v="43"/>
    <x v="25"/>
    <n v="2"/>
    <n v="2018"/>
  </r>
  <r>
    <x v="44"/>
    <x v="0"/>
    <x v="44"/>
    <x v="25"/>
    <n v="2"/>
    <n v="2018"/>
  </r>
  <r>
    <x v="45"/>
    <x v="0"/>
    <x v="45"/>
    <x v="25"/>
    <n v="2"/>
    <n v="2018"/>
  </r>
  <r>
    <x v="46"/>
    <x v="0"/>
    <x v="46"/>
    <x v="25"/>
    <n v="2"/>
    <n v="2018"/>
  </r>
  <r>
    <x v="47"/>
    <x v="0"/>
    <x v="47"/>
    <x v="25"/>
    <n v="2"/>
    <n v="2018"/>
  </r>
  <r>
    <x v="48"/>
    <x v="0"/>
    <x v="48"/>
    <x v="25"/>
    <n v="2"/>
    <n v="2018"/>
  </r>
  <r>
    <x v="49"/>
    <x v="0"/>
    <x v="49"/>
    <x v="25"/>
    <n v="2"/>
    <n v="2018"/>
  </r>
  <r>
    <x v="50"/>
    <x v="0"/>
    <x v="50"/>
    <x v="25"/>
    <n v="2"/>
    <n v="2018"/>
  </r>
  <r>
    <x v="51"/>
    <x v="0"/>
    <x v="51"/>
    <x v="25"/>
    <n v="2"/>
    <n v="2018"/>
  </r>
  <r>
    <x v="53"/>
    <x v="0"/>
    <x v="53"/>
    <x v="25"/>
    <n v="2"/>
    <n v="2018"/>
  </r>
  <r>
    <x v="55"/>
    <x v="0"/>
    <x v="55"/>
    <x v="25"/>
    <n v="2"/>
    <n v="2018"/>
  </r>
  <r>
    <x v="0"/>
    <x v="0"/>
    <x v="0"/>
    <x v="26"/>
    <n v="3"/>
    <n v="2018"/>
  </r>
  <r>
    <x v="1"/>
    <x v="0"/>
    <x v="1"/>
    <x v="26"/>
    <n v="3"/>
    <n v="2018"/>
  </r>
  <r>
    <x v="2"/>
    <x v="0"/>
    <x v="2"/>
    <x v="26"/>
    <n v="3"/>
    <n v="2018"/>
  </r>
  <r>
    <x v="3"/>
    <x v="0"/>
    <x v="3"/>
    <x v="26"/>
    <n v="3"/>
    <n v="2018"/>
  </r>
  <r>
    <x v="4"/>
    <x v="0"/>
    <x v="4"/>
    <x v="26"/>
    <n v="3"/>
    <n v="2018"/>
  </r>
  <r>
    <x v="5"/>
    <x v="0"/>
    <x v="5"/>
    <x v="26"/>
    <n v="3"/>
    <n v="2018"/>
  </r>
  <r>
    <x v="6"/>
    <x v="0"/>
    <x v="6"/>
    <x v="26"/>
    <n v="3"/>
    <n v="2018"/>
  </r>
  <r>
    <x v="7"/>
    <x v="0"/>
    <x v="7"/>
    <x v="26"/>
    <n v="3"/>
    <n v="2018"/>
  </r>
  <r>
    <x v="8"/>
    <x v="0"/>
    <x v="8"/>
    <x v="26"/>
    <n v="3"/>
    <n v="2018"/>
  </r>
  <r>
    <x v="9"/>
    <x v="0"/>
    <x v="9"/>
    <x v="26"/>
    <n v="3"/>
    <n v="2018"/>
  </r>
  <r>
    <x v="10"/>
    <x v="0"/>
    <x v="10"/>
    <x v="26"/>
    <n v="3"/>
    <n v="2018"/>
  </r>
  <r>
    <x v="11"/>
    <x v="0"/>
    <x v="11"/>
    <x v="26"/>
    <n v="3"/>
    <n v="2018"/>
  </r>
  <r>
    <x v="12"/>
    <x v="0"/>
    <x v="12"/>
    <x v="26"/>
    <n v="3"/>
    <n v="2018"/>
  </r>
  <r>
    <x v="13"/>
    <x v="0"/>
    <x v="13"/>
    <x v="26"/>
    <n v="3"/>
    <n v="2018"/>
  </r>
  <r>
    <x v="14"/>
    <x v="0"/>
    <x v="14"/>
    <x v="26"/>
    <n v="3"/>
    <n v="2018"/>
  </r>
  <r>
    <x v="15"/>
    <x v="0"/>
    <x v="15"/>
    <x v="26"/>
    <n v="3"/>
    <n v="2018"/>
  </r>
  <r>
    <x v="16"/>
    <x v="0"/>
    <x v="16"/>
    <x v="26"/>
    <n v="3"/>
    <n v="2018"/>
  </r>
  <r>
    <x v="17"/>
    <x v="0"/>
    <x v="17"/>
    <x v="26"/>
    <n v="3"/>
    <n v="2018"/>
  </r>
  <r>
    <x v="18"/>
    <x v="0"/>
    <x v="18"/>
    <x v="26"/>
    <n v="3"/>
    <n v="2018"/>
  </r>
  <r>
    <x v="19"/>
    <x v="0"/>
    <x v="19"/>
    <x v="26"/>
    <n v="3"/>
    <n v="2018"/>
  </r>
  <r>
    <x v="22"/>
    <x v="0"/>
    <x v="22"/>
    <x v="26"/>
    <n v="3"/>
    <n v="2018"/>
  </r>
  <r>
    <x v="26"/>
    <x v="1"/>
    <x v="26"/>
    <x v="26"/>
    <n v="3"/>
    <n v="2018"/>
  </r>
  <r>
    <x v="56"/>
    <x v="0"/>
    <x v="27"/>
    <x v="26"/>
    <n v="3"/>
    <n v="2018"/>
  </r>
  <r>
    <x v="28"/>
    <x v="0"/>
    <x v="28"/>
    <x v="26"/>
    <n v="3"/>
    <n v="2018"/>
  </r>
  <r>
    <x v="29"/>
    <x v="0"/>
    <x v="29"/>
    <x v="26"/>
    <n v="3"/>
    <n v="2018"/>
  </r>
  <r>
    <x v="57"/>
    <x v="0"/>
    <x v="30"/>
    <x v="26"/>
    <n v="3"/>
    <n v="2018"/>
  </r>
  <r>
    <x v="31"/>
    <x v="0"/>
    <x v="31"/>
    <x v="26"/>
    <n v="3"/>
    <n v="2018"/>
  </r>
  <r>
    <x v="32"/>
    <x v="0"/>
    <x v="32"/>
    <x v="26"/>
    <n v="3"/>
    <n v="2018"/>
  </r>
  <r>
    <x v="33"/>
    <x v="0"/>
    <x v="33"/>
    <x v="26"/>
    <n v="3"/>
    <n v="2018"/>
  </r>
  <r>
    <x v="34"/>
    <x v="0"/>
    <x v="34"/>
    <x v="26"/>
    <n v="3"/>
    <n v="2018"/>
  </r>
  <r>
    <x v="58"/>
    <x v="0"/>
    <x v="35"/>
    <x v="26"/>
    <n v="3"/>
    <n v="2018"/>
  </r>
  <r>
    <x v="36"/>
    <x v="0"/>
    <x v="36"/>
    <x v="26"/>
    <n v="3"/>
    <n v="2018"/>
  </r>
  <r>
    <x v="37"/>
    <x v="0"/>
    <x v="37"/>
    <x v="26"/>
    <n v="3"/>
    <n v="2018"/>
  </r>
  <r>
    <x v="38"/>
    <x v="0"/>
    <x v="38"/>
    <x v="26"/>
    <n v="3"/>
    <n v="2018"/>
  </r>
  <r>
    <x v="39"/>
    <x v="0"/>
    <x v="39"/>
    <x v="26"/>
    <n v="3"/>
    <n v="2018"/>
  </r>
  <r>
    <x v="40"/>
    <x v="0"/>
    <x v="40"/>
    <x v="26"/>
    <n v="3"/>
    <n v="2018"/>
  </r>
  <r>
    <x v="41"/>
    <x v="0"/>
    <x v="41"/>
    <x v="26"/>
    <n v="3"/>
    <n v="2018"/>
  </r>
  <r>
    <x v="42"/>
    <x v="0"/>
    <x v="42"/>
    <x v="26"/>
    <n v="3"/>
    <n v="2018"/>
  </r>
  <r>
    <x v="43"/>
    <x v="0"/>
    <x v="43"/>
    <x v="26"/>
    <n v="3"/>
    <n v="2018"/>
  </r>
  <r>
    <x v="44"/>
    <x v="0"/>
    <x v="44"/>
    <x v="26"/>
    <n v="3"/>
    <n v="2018"/>
  </r>
  <r>
    <x v="45"/>
    <x v="0"/>
    <x v="45"/>
    <x v="26"/>
    <n v="3"/>
    <n v="2018"/>
  </r>
  <r>
    <x v="46"/>
    <x v="0"/>
    <x v="46"/>
    <x v="26"/>
    <n v="3"/>
    <n v="2018"/>
  </r>
  <r>
    <x v="47"/>
    <x v="0"/>
    <x v="47"/>
    <x v="26"/>
    <n v="3"/>
    <n v="2018"/>
  </r>
  <r>
    <x v="48"/>
    <x v="0"/>
    <x v="48"/>
    <x v="26"/>
    <n v="3"/>
    <n v="2018"/>
  </r>
  <r>
    <x v="49"/>
    <x v="0"/>
    <x v="49"/>
    <x v="26"/>
    <n v="3"/>
    <n v="2018"/>
  </r>
  <r>
    <x v="50"/>
    <x v="0"/>
    <x v="50"/>
    <x v="26"/>
    <n v="3"/>
    <n v="2018"/>
  </r>
  <r>
    <x v="51"/>
    <x v="0"/>
    <x v="51"/>
    <x v="26"/>
    <n v="3"/>
    <n v="2018"/>
  </r>
  <r>
    <x v="53"/>
    <x v="0"/>
    <x v="53"/>
    <x v="26"/>
    <n v="3"/>
    <n v="2018"/>
  </r>
  <r>
    <x v="55"/>
    <x v="0"/>
    <x v="55"/>
    <x v="26"/>
    <n v="3"/>
    <n v="2018"/>
  </r>
  <r>
    <x v="0"/>
    <x v="0"/>
    <x v="0"/>
    <x v="27"/>
    <n v="4"/>
    <n v="2018"/>
  </r>
  <r>
    <x v="1"/>
    <x v="0"/>
    <x v="1"/>
    <x v="27"/>
    <n v="4"/>
    <n v="2018"/>
  </r>
  <r>
    <x v="2"/>
    <x v="0"/>
    <x v="2"/>
    <x v="27"/>
    <n v="4"/>
    <n v="2018"/>
  </r>
  <r>
    <x v="3"/>
    <x v="0"/>
    <x v="3"/>
    <x v="27"/>
    <n v="4"/>
    <n v="2018"/>
  </r>
  <r>
    <x v="4"/>
    <x v="0"/>
    <x v="4"/>
    <x v="27"/>
    <n v="4"/>
    <n v="2018"/>
  </r>
  <r>
    <x v="5"/>
    <x v="0"/>
    <x v="5"/>
    <x v="27"/>
    <n v="4"/>
    <n v="2018"/>
  </r>
  <r>
    <x v="6"/>
    <x v="0"/>
    <x v="6"/>
    <x v="27"/>
    <n v="4"/>
    <n v="2018"/>
  </r>
  <r>
    <x v="7"/>
    <x v="0"/>
    <x v="7"/>
    <x v="27"/>
    <n v="4"/>
    <n v="2018"/>
  </r>
  <r>
    <x v="8"/>
    <x v="0"/>
    <x v="8"/>
    <x v="27"/>
    <n v="4"/>
    <n v="2018"/>
  </r>
  <r>
    <x v="9"/>
    <x v="0"/>
    <x v="9"/>
    <x v="27"/>
    <n v="4"/>
    <n v="2018"/>
  </r>
  <r>
    <x v="10"/>
    <x v="0"/>
    <x v="10"/>
    <x v="27"/>
    <n v="4"/>
    <n v="2018"/>
  </r>
  <r>
    <x v="11"/>
    <x v="0"/>
    <x v="11"/>
    <x v="27"/>
    <n v="4"/>
    <n v="2018"/>
  </r>
  <r>
    <x v="12"/>
    <x v="0"/>
    <x v="12"/>
    <x v="27"/>
    <n v="4"/>
    <n v="2018"/>
  </r>
  <r>
    <x v="13"/>
    <x v="0"/>
    <x v="13"/>
    <x v="27"/>
    <n v="4"/>
    <n v="2018"/>
  </r>
  <r>
    <x v="14"/>
    <x v="0"/>
    <x v="14"/>
    <x v="27"/>
    <n v="4"/>
    <n v="2018"/>
  </r>
  <r>
    <x v="15"/>
    <x v="0"/>
    <x v="15"/>
    <x v="27"/>
    <n v="4"/>
    <n v="2018"/>
  </r>
  <r>
    <x v="16"/>
    <x v="0"/>
    <x v="16"/>
    <x v="27"/>
    <n v="4"/>
    <n v="2018"/>
  </r>
  <r>
    <x v="17"/>
    <x v="0"/>
    <x v="17"/>
    <x v="27"/>
    <n v="4"/>
    <n v="2018"/>
  </r>
  <r>
    <x v="18"/>
    <x v="0"/>
    <x v="18"/>
    <x v="27"/>
    <n v="4"/>
    <n v="2018"/>
  </r>
  <r>
    <x v="19"/>
    <x v="0"/>
    <x v="19"/>
    <x v="27"/>
    <n v="4"/>
    <n v="2018"/>
  </r>
  <r>
    <x v="22"/>
    <x v="0"/>
    <x v="22"/>
    <x v="27"/>
    <n v="4"/>
    <n v="2018"/>
  </r>
  <r>
    <x v="26"/>
    <x v="1"/>
    <x v="26"/>
    <x v="27"/>
    <n v="4"/>
    <n v="2018"/>
  </r>
  <r>
    <x v="56"/>
    <x v="0"/>
    <x v="27"/>
    <x v="27"/>
    <n v="4"/>
    <n v="2018"/>
  </r>
  <r>
    <x v="28"/>
    <x v="0"/>
    <x v="28"/>
    <x v="27"/>
    <n v="4"/>
    <n v="2018"/>
  </r>
  <r>
    <x v="29"/>
    <x v="0"/>
    <x v="29"/>
    <x v="27"/>
    <n v="4"/>
    <n v="2018"/>
  </r>
  <r>
    <x v="59"/>
    <x v="0"/>
    <x v="56"/>
    <x v="27"/>
    <n v="4"/>
    <n v="2018"/>
  </r>
  <r>
    <x v="31"/>
    <x v="0"/>
    <x v="31"/>
    <x v="27"/>
    <n v="4"/>
    <n v="2018"/>
  </r>
  <r>
    <x v="32"/>
    <x v="0"/>
    <x v="32"/>
    <x v="27"/>
    <n v="4"/>
    <n v="2018"/>
  </r>
  <r>
    <x v="33"/>
    <x v="0"/>
    <x v="33"/>
    <x v="27"/>
    <n v="4"/>
    <n v="2018"/>
  </r>
  <r>
    <x v="34"/>
    <x v="0"/>
    <x v="34"/>
    <x v="27"/>
    <n v="4"/>
    <n v="2018"/>
  </r>
  <r>
    <x v="58"/>
    <x v="0"/>
    <x v="35"/>
    <x v="27"/>
    <n v="4"/>
    <n v="2018"/>
  </r>
  <r>
    <x v="36"/>
    <x v="0"/>
    <x v="36"/>
    <x v="27"/>
    <n v="4"/>
    <n v="2018"/>
  </r>
  <r>
    <x v="37"/>
    <x v="0"/>
    <x v="37"/>
    <x v="27"/>
    <n v="4"/>
    <n v="2018"/>
  </r>
  <r>
    <x v="38"/>
    <x v="0"/>
    <x v="38"/>
    <x v="27"/>
    <n v="4"/>
    <n v="2018"/>
  </r>
  <r>
    <x v="39"/>
    <x v="0"/>
    <x v="39"/>
    <x v="27"/>
    <n v="4"/>
    <n v="2018"/>
  </r>
  <r>
    <x v="40"/>
    <x v="0"/>
    <x v="40"/>
    <x v="27"/>
    <n v="4"/>
    <n v="2018"/>
  </r>
  <r>
    <x v="41"/>
    <x v="0"/>
    <x v="41"/>
    <x v="27"/>
    <n v="4"/>
    <n v="2018"/>
  </r>
  <r>
    <x v="42"/>
    <x v="0"/>
    <x v="42"/>
    <x v="27"/>
    <n v="4"/>
    <n v="2018"/>
  </r>
  <r>
    <x v="43"/>
    <x v="0"/>
    <x v="43"/>
    <x v="27"/>
    <n v="4"/>
    <n v="2018"/>
  </r>
  <r>
    <x v="44"/>
    <x v="0"/>
    <x v="44"/>
    <x v="27"/>
    <n v="4"/>
    <n v="2018"/>
  </r>
  <r>
    <x v="45"/>
    <x v="0"/>
    <x v="45"/>
    <x v="27"/>
    <n v="4"/>
    <n v="2018"/>
  </r>
  <r>
    <x v="46"/>
    <x v="0"/>
    <x v="46"/>
    <x v="27"/>
    <n v="4"/>
    <n v="2018"/>
  </r>
  <r>
    <x v="47"/>
    <x v="0"/>
    <x v="47"/>
    <x v="27"/>
    <n v="4"/>
    <n v="2018"/>
  </r>
  <r>
    <x v="48"/>
    <x v="0"/>
    <x v="48"/>
    <x v="27"/>
    <n v="4"/>
    <n v="2018"/>
  </r>
  <r>
    <x v="49"/>
    <x v="0"/>
    <x v="49"/>
    <x v="27"/>
    <n v="4"/>
    <n v="2018"/>
  </r>
  <r>
    <x v="50"/>
    <x v="0"/>
    <x v="50"/>
    <x v="27"/>
    <n v="4"/>
    <n v="2018"/>
  </r>
  <r>
    <x v="51"/>
    <x v="0"/>
    <x v="51"/>
    <x v="27"/>
    <n v="4"/>
    <n v="2018"/>
  </r>
  <r>
    <x v="53"/>
    <x v="0"/>
    <x v="53"/>
    <x v="27"/>
    <n v="4"/>
    <n v="2018"/>
  </r>
  <r>
    <x v="55"/>
    <x v="0"/>
    <x v="55"/>
    <x v="27"/>
    <n v="4"/>
    <n v="2018"/>
  </r>
  <r>
    <x v="60"/>
    <x v="0"/>
    <x v="57"/>
    <x v="27"/>
    <n v="4"/>
    <n v="2018"/>
  </r>
  <r>
    <x v="61"/>
    <x v="0"/>
    <x v="58"/>
    <x v="27"/>
    <n v="4"/>
    <n v="2018"/>
  </r>
  <r>
    <x v="62"/>
    <x v="0"/>
    <x v="59"/>
    <x v="27"/>
    <n v="4"/>
    <n v="2018"/>
  </r>
  <r>
    <x v="63"/>
    <x v="0"/>
    <x v="60"/>
    <x v="27"/>
    <n v="4"/>
    <n v="2018"/>
  </r>
  <r>
    <x v="64"/>
    <x v="0"/>
    <x v="61"/>
    <x v="27"/>
    <n v="4"/>
    <n v="2018"/>
  </r>
  <r>
    <x v="65"/>
    <x v="0"/>
    <x v="62"/>
    <x v="27"/>
    <n v="4"/>
    <n v="2018"/>
  </r>
  <r>
    <x v="66"/>
    <x v="0"/>
    <x v="63"/>
    <x v="27"/>
    <n v="4"/>
    <n v="2018"/>
  </r>
  <r>
    <x v="67"/>
    <x v="0"/>
    <x v="64"/>
    <x v="27"/>
    <n v="4"/>
    <n v="2018"/>
  </r>
  <r>
    <x v="68"/>
    <x v="0"/>
    <x v="65"/>
    <x v="27"/>
    <n v="4"/>
    <n v="2018"/>
  </r>
  <r>
    <x v="69"/>
    <x v="0"/>
    <x v="66"/>
    <x v="27"/>
    <n v="4"/>
    <n v="2018"/>
  </r>
  <r>
    <x v="70"/>
    <x v="0"/>
    <x v="67"/>
    <x v="27"/>
    <n v="4"/>
    <n v="2018"/>
  </r>
  <r>
    <x v="71"/>
    <x v="0"/>
    <x v="68"/>
    <x v="27"/>
    <n v="4"/>
    <n v="2018"/>
  </r>
  <r>
    <x v="72"/>
    <x v="0"/>
    <x v="69"/>
    <x v="27"/>
    <n v="4"/>
    <n v="2018"/>
  </r>
  <r>
    <x v="73"/>
    <x v="0"/>
    <x v="70"/>
    <x v="27"/>
    <n v="4"/>
    <n v="2018"/>
  </r>
  <r>
    <x v="74"/>
    <x v="0"/>
    <x v="71"/>
    <x v="27"/>
    <n v="4"/>
    <n v="2018"/>
  </r>
  <r>
    <x v="75"/>
    <x v="0"/>
    <x v="72"/>
    <x v="27"/>
    <n v="4"/>
    <n v="2018"/>
  </r>
  <r>
    <x v="76"/>
    <x v="0"/>
    <x v="73"/>
    <x v="27"/>
    <n v="4"/>
    <n v="2018"/>
  </r>
  <r>
    <x v="0"/>
    <x v="0"/>
    <x v="0"/>
    <x v="28"/>
    <n v="5"/>
    <n v="2018"/>
  </r>
  <r>
    <x v="1"/>
    <x v="0"/>
    <x v="1"/>
    <x v="28"/>
    <n v="5"/>
    <n v="2018"/>
  </r>
  <r>
    <x v="2"/>
    <x v="0"/>
    <x v="2"/>
    <x v="28"/>
    <n v="5"/>
    <n v="2018"/>
  </r>
  <r>
    <x v="3"/>
    <x v="0"/>
    <x v="3"/>
    <x v="28"/>
    <n v="5"/>
    <n v="2018"/>
  </r>
  <r>
    <x v="4"/>
    <x v="0"/>
    <x v="4"/>
    <x v="28"/>
    <n v="5"/>
    <n v="2018"/>
  </r>
  <r>
    <x v="5"/>
    <x v="0"/>
    <x v="5"/>
    <x v="28"/>
    <n v="5"/>
    <n v="2018"/>
  </r>
  <r>
    <x v="6"/>
    <x v="0"/>
    <x v="6"/>
    <x v="28"/>
    <n v="5"/>
    <n v="2018"/>
  </r>
  <r>
    <x v="7"/>
    <x v="0"/>
    <x v="7"/>
    <x v="28"/>
    <n v="5"/>
    <n v="2018"/>
  </r>
  <r>
    <x v="8"/>
    <x v="0"/>
    <x v="8"/>
    <x v="28"/>
    <n v="5"/>
    <n v="2018"/>
  </r>
  <r>
    <x v="9"/>
    <x v="0"/>
    <x v="9"/>
    <x v="28"/>
    <n v="5"/>
    <n v="2018"/>
  </r>
  <r>
    <x v="10"/>
    <x v="0"/>
    <x v="10"/>
    <x v="28"/>
    <n v="5"/>
    <n v="2018"/>
  </r>
  <r>
    <x v="11"/>
    <x v="0"/>
    <x v="11"/>
    <x v="28"/>
    <n v="5"/>
    <n v="2018"/>
  </r>
  <r>
    <x v="12"/>
    <x v="0"/>
    <x v="12"/>
    <x v="28"/>
    <n v="5"/>
    <n v="2018"/>
  </r>
  <r>
    <x v="13"/>
    <x v="0"/>
    <x v="13"/>
    <x v="28"/>
    <n v="5"/>
    <n v="2018"/>
  </r>
  <r>
    <x v="14"/>
    <x v="0"/>
    <x v="14"/>
    <x v="28"/>
    <n v="5"/>
    <n v="2018"/>
  </r>
  <r>
    <x v="15"/>
    <x v="0"/>
    <x v="15"/>
    <x v="28"/>
    <n v="5"/>
    <n v="2018"/>
  </r>
  <r>
    <x v="16"/>
    <x v="0"/>
    <x v="16"/>
    <x v="28"/>
    <n v="5"/>
    <n v="2018"/>
  </r>
  <r>
    <x v="17"/>
    <x v="0"/>
    <x v="17"/>
    <x v="28"/>
    <n v="5"/>
    <n v="2018"/>
  </r>
  <r>
    <x v="18"/>
    <x v="0"/>
    <x v="18"/>
    <x v="28"/>
    <n v="5"/>
    <n v="2018"/>
  </r>
  <r>
    <x v="19"/>
    <x v="0"/>
    <x v="19"/>
    <x v="28"/>
    <n v="5"/>
    <n v="2018"/>
  </r>
  <r>
    <x v="22"/>
    <x v="0"/>
    <x v="22"/>
    <x v="28"/>
    <n v="5"/>
    <n v="2018"/>
  </r>
  <r>
    <x v="26"/>
    <x v="1"/>
    <x v="26"/>
    <x v="28"/>
    <n v="5"/>
    <n v="2018"/>
  </r>
  <r>
    <x v="56"/>
    <x v="0"/>
    <x v="27"/>
    <x v="28"/>
    <n v="5"/>
    <n v="2018"/>
  </r>
  <r>
    <x v="28"/>
    <x v="0"/>
    <x v="28"/>
    <x v="28"/>
    <n v="5"/>
    <n v="2018"/>
  </r>
  <r>
    <x v="29"/>
    <x v="0"/>
    <x v="29"/>
    <x v="28"/>
    <n v="5"/>
    <n v="2018"/>
  </r>
  <r>
    <x v="77"/>
    <x v="0"/>
    <x v="56"/>
    <x v="28"/>
    <n v="5"/>
    <n v="2018"/>
  </r>
  <r>
    <x v="31"/>
    <x v="0"/>
    <x v="31"/>
    <x v="28"/>
    <n v="5"/>
    <n v="2018"/>
  </r>
  <r>
    <x v="32"/>
    <x v="0"/>
    <x v="32"/>
    <x v="28"/>
    <n v="5"/>
    <n v="2018"/>
  </r>
  <r>
    <x v="33"/>
    <x v="0"/>
    <x v="33"/>
    <x v="28"/>
    <n v="5"/>
    <n v="2018"/>
  </r>
  <r>
    <x v="34"/>
    <x v="0"/>
    <x v="34"/>
    <x v="28"/>
    <n v="5"/>
    <n v="2018"/>
  </r>
  <r>
    <x v="58"/>
    <x v="0"/>
    <x v="35"/>
    <x v="28"/>
    <n v="5"/>
    <n v="2018"/>
  </r>
  <r>
    <x v="36"/>
    <x v="0"/>
    <x v="36"/>
    <x v="28"/>
    <n v="5"/>
    <n v="2018"/>
  </r>
  <r>
    <x v="37"/>
    <x v="0"/>
    <x v="37"/>
    <x v="28"/>
    <n v="5"/>
    <n v="2018"/>
  </r>
  <r>
    <x v="38"/>
    <x v="0"/>
    <x v="38"/>
    <x v="28"/>
    <n v="5"/>
    <n v="2018"/>
  </r>
  <r>
    <x v="39"/>
    <x v="0"/>
    <x v="39"/>
    <x v="28"/>
    <n v="5"/>
    <n v="2018"/>
  </r>
  <r>
    <x v="40"/>
    <x v="0"/>
    <x v="40"/>
    <x v="28"/>
    <n v="5"/>
    <n v="2018"/>
  </r>
  <r>
    <x v="41"/>
    <x v="0"/>
    <x v="41"/>
    <x v="28"/>
    <n v="5"/>
    <n v="2018"/>
  </r>
  <r>
    <x v="42"/>
    <x v="0"/>
    <x v="42"/>
    <x v="28"/>
    <n v="5"/>
    <n v="2018"/>
  </r>
  <r>
    <x v="43"/>
    <x v="0"/>
    <x v="43"/>
    <x v="28"/>
    <n v="5"/>
    <n v="2018"/>
  </r>
  <r>
    <x v="44"/>
    <x v="0"/>
    <x v="44"/>
    <x v="28"/>
    <n v="5"/>
    <n v="2018"/>
  </r>
  <r>
    <x v="45"/>
    <x v="0"/>
    <x v="45"/>
    <x v="28"/>
    <n v="5"/>
    <n v="2018"/>
  </r>
  <r>
    <x v="46"/>
    <x v="0"/>
    <x v="46"/>
    <x v="28"/>
    <n v="5"/>
    <n v="2018"/>
  </r>
  <r>
    <x v="47"/>
    <x v="0"/>
    <x v="47"/>
    <x v="28"/>
    <n v="5"/>
    <n v="2018"/>
  </r>
  <r>
    <x v="48"/>
    <x v="0"/>
    <x v="48"/>
    <x v="28"/>
    <n v="5"/>
    <n v="2018"/>
  </r>
  <r>
    <x v="49"/>
    <x v="0"/>
    <x v="49"/>
    <x v="28"/>
    <n v="5"/>
    <n v="2018"/>
  </r>
  <r>
    <x v="50"/>
    <x v="0"/>
    <x v="50"/>
    <x v="28"/>
    <n v="5"/>
    <n v="2018"/>
  </r>
  <r>
    <x v="51"/>
    <x v="0"/>
    <x v="51"/>
    <x v="28"/>
    <n v="5"/>
    <n v="2018"/>
  </r>
  <r>
    <x v="53"/>
    <x v="0"/>
    <x v="53"/>
    <x v="28"/>
    <n v="5"/>
    <n v="2018"/>
  </r>
  <r>
    <x v="55"/>
    <x v="0"/>
    <x v="55"/>
    <x v="28"/>
    <n v="5"/>
    <n v="2018"/>
  </r>
  <r>
    <x v="60"/>
    <x v="0"/>
    <x v="57"/>
    <x v="28"/>
    <n v="5"/>
    <n v="2018"/>
  </r>
  <r>
    <x v="61"/>
    <x v="0"/>
    <x v="58"/>
    <x v="28"/>
    <n v="5"/>
    <n v="2018"/>
  </r>
  <r>
    <x v="62"/>
    <x v="0"/>
    <x v="59"/>
    <x v="28"/>
    <n v="5"/>
    <n v="2018"/>
  </r>
  <r>
    <x v="63"/>
    <x v="0"/>
    <x v="60"/>
    <x v="28"/>
    <n v="5"/>
    <n v="2018"/>
  </r>
  <r>
    <x v="64"/>
    <x v="0"/>
    <x v="61"/>
    <x v="28"/>
    <n v="5"/>
    <n v="2018"/>
  </r>
  <r>
    <x v="65"/>
    <x v="0"/>
    <x v="62"/>
    <x v="28"/>
    <n v="5"/>
    <n v="2018"/>
  </r>
  <r>
    <x v="66"/>
    <x v="0"/>
    <x v="63"/>
    <x v="28"/>
    <n v="5"/>
    <n v="2018"/>
  </r>
  <r>
    <x v="67"/>
    <x v="0"/>
    <x v="64"/>
    <x v="28"/>
    <n v="5"/>
    <n v="2018"/>
  </r>
  <r>
    <x v="68"/>
    <x v="0"/>
    <x v="65"/>
    <x v="28"/>
    <n v="5"/>
    <n v="2018"/>
  </r>
  <r>
    <x v="69"/>
    <x v="0"/>
    <x v="66"/>
    <x v="28"/>
    <n v="5"/>
    <n v="2018"/>
  </r>
  <r>
    <x v="70"/>
    <x v="0"/>
    <x v="67"/>
    <x v="28"/>
    <n v="5"/>
    <n v="2018"/>
  </r>
  <r>
    <x v="71"/>
    <x v="0"/>
    <x v="68"/>
    <x v="28"/>
    <n v="5"/>
    <n v="2018"/>
  </r>
  <r>
    <x v="72"/>
    <x v="0"/>
    <x v="69"/>
    <x v="28"/>
    <n v="5"/>
    <n v="2018"/>
  </r>
  <r>
    <x v="73"/>
    <x v="0"/>
    <x v="70"/>
    <x v="28"/>
    <n v="5"/>
    <n v="2018"/>
  </r>
  <r>
    <x v="74"/>
    <x v="0"/>
    <x v="71"/>
    <x v="28"/>
    <n v="5"/>
    <n v="2018"/>
  </r>
  <r>
    <x v="75"/>
    <x v="0"/>
    <x v="72"/>
    <x v="28"/>
    <n v="5"/>
    <n v="2018"/>
  </r>
  <r>
    <x v="76"/>
    <x v="0"/>
    <x v="73"/>
    <x v="28"/>
    <n v="5"/>
    <n v="2018"/>
  </r>
  <r>
    <x v="0"/>
    <x v="0"/>
    <x v="0"/>
    <x v="29"/>
    <n v="6"/>
    <n v="2018"/>
  </r>
  <r>
    <x v="1"/>
    <x v="0"/>
    <x v="1"/>
    <x v="29"/>
    <n v="6"/>
    <n v="2018"/>
  </r>
  <r>
    <x v="2"/>
    <x v="0"/>
    <x v="2"/>
    <x v="29"/>
    <n v="6"/>
    <n v="2018"/>
  </r>
  <r>
    <x v="3"/>
    <x v="0"/>
    <x v="3"/>
    <x v="29"/>
    <n v="6"/>
    <n v="2018"/>
  </r>
  <r>
    <x v="4"/>
    <x v="0"/>
    <x v="4"/>
    <x v="29"/>
    <n v="6"/>
    <n v="2018"/>
  </r>
  <r>
    <x v="5"/>
    <x v="0"/>
    <x v="5"/>
    <x v="29"/>
    <n v="6"/>
    <n v="2018"/>
  </r>
  <r>
    <x v="6"/>
    <x v="0"/>
    <x v="6"/>
    <x v="29"/>
    <n v="6"/>
    <n v="2018"/>
  </r>
  <r>
    <x v="7"/>
    <x v="0"/>
    <x v="7"/>
    <x v="29"/>
    <n v="6"/>
    <n v="2018"/>
  </r>
  <r>
    <x v="8"/>
    <x v="0"/>
    <x v="8"/>
    <x v="29"/>
    <n v="6"/>
    <n v="2018"/>
  </r>
  <r>
    <x v="9"/>
    <x v="0"/>
    <x v="9"/>
    <x v="29"/>
    <n v="6"/>
    <n v="2018"/>
  </r>
  <r>
    <x v="10"/>
    <x v="0"/>
    <x v="10"/>
    <x v="29"/>
    <n v="6"/>
    <n v="2018"/>
  </r>
  <r>
    <x v="11"/>
    <x v="0"/>
    <x v="11"/>
    <x v="29"/>
    <n v="6"/>
    <n v="2018"/>
  </r>
  <r>
    <x v="12"/>
    <x v="0"/>
    <x v="12"/>
    <x v="29"/>
    <n v="6"/>
    <n v="2018"/>
  </r>
  <r>
    <x v="13"/>
    <x v="0"/>
    <x v="13"/>
    <x v="29"/>
    <n v="6"/>
    <n v="2018"/>
  </r>
  <r>
    <x v="14"/>
    <x v="0"/>
    <x v="14"/>
    <x v="29"/>
    <n v="6"/>
    <n v="2018"/>
  </r>
  <r>
    <x v="15"/>
    <x v="0"/>
    <x v="15"/>
    <x v="29"/>
    <n v="6"/>
    <n v="2018"/>
  </r>
  <r>
    <x v="16"/>
    <x v="0"/>
    <x v="16"/>
    <x v="29"/>
    <n v="6"/>
    <n v="2018"/>
  </r>
  <r>
    <x v="17"/>
    <x v="0"/>
    <x v="17"/>
    <x v="29"/>
    <n v="6"/>
    <n v="2018"/>
  </r>
  <r>
    <x v="18"/>
    <x v="0"/>
    <x v="18"/>
    <x v="29"/>
    <n v="6"/>
    <n v="2018"/>
  </r>
  <r>
    <x v="19"/>
    <x v="0"/>
    <x v="19"/>
    <x v="29"/>
    <n v="6"/>
    <n v="2018"/>
  </r>
  <r>
    <x v="22"/>
    <x v="0"/>
    <x v="22"/>
    <x v="29"/>
    <n v="6"/>
    <n v="2018"/>
  </r>
  <r>
    <x v="26"/>
    <x v="1"/>
    <x v="26"/>
    <x v="29"/>
    <n v="6"/>
    <n v="2018"/>
  </r>
  <r>
    <x v="56"/>
    <x v="0"/>
    <x v="27"/>
    <x v="29"/>
    <n v="6"/>
    <n v="2018"/>
  </r>
  <r>
    <x v="28"/>
    <x v="0"/>
    <x v="28"/>
    <x v="29"/>
    <n v="6"/>
    <n v="2018"/>
  </r>
  <r>
    <x v="29"/>
    <x v="0"/>
    <x v="29"/>
    <x v="29"/>
    <n v="6"/>
    <n v="2018"/>
  </r>
  <r>
    <x v="59"/>
    <x v="0"/>
    <x v="56"/>
    <x v="29"/>
    <n v="6"/>
    <n v="2018"/>
  </r>
  <r>
    <x v="31"/>
    <x v="0"/>
    <x v="31"/>
    <x v="29"/>
    <n v="6"/>
    <n v="2018"/>
  </r>
  <r>
    <x v="32"/>
    <x v="0"/>
    <x v="32"/>
    <x v="29"/>
    <n v="6"/>
    <n v="2018"/>
  </r>
  <r>
    <x v="33"/>
    <x v="0"/>
    <x v="33"/>
    <x v="29"/>
    <n v="6"/>
    <n v="2018"/>
  </r>
  <r>
    <x v="34"/>
    <x v="0"/>
    <x v="34"/>
    <x v="29"/>
    <n v="6"/>
    <n v="2018"/>
  </r>
  <r>
    <x v="58"/>
    <x v="0"/>
    <x v="35"/>
    <x v="29"/>
    <n v="6"/>
    <n v="2018"/>
  </r>
  <r>
    <x v="36"/>
    <x v="0"/>
    <x v="36"/>
    <x v="29"/>
    <n v="6"/>
    <n v="2018"/>
  </r>
  <r>
    <x v="37"/>
    <x v="0"/>
    <x v="37"/>
    <x v="29"/>
    <n v="6"/>
    <n v="2018"/>
  </r>
  <r>
    <x v="38"/>
    <x v="0"/>
    <x v="38"/>
    <x v="29"/>
    <n v="6"/>
    <n v="2018"/>
  </r>
  <r>
    <x v="39"/>
    <x v="0"/>
    <x v="39"/>
    <x v="29"/>
    <n v="6"/>
    <n v="2018"/>
  </r>
  <r>
    <x v="40"/>
    <x v="0"/>
    <x v="40"/>
    <x v="29"/>
    <n v="6"/>
    <n v="2018"/>
  </r>
  <r>
    <x v="41"/>
    <x v="0"/>
    <x v="41"/>
    <x v="29"/>
    <n v="6"/>
    <n v="2018"/>
  </r>
  <r>
    <x v="42"/>
    <x v="0"/>
    <x v="42"/>
    <x v="29"/>
    <n v="6"/>
    <n v="2018"/>
  </r>
  <r>
    <x v="43"/>
    <x v="0"/>
    <x v="43"/>
    <x v="29"/>
    <n v="6"/>
    <n v="2018"/>
  </r>
  <r>
    <x v="44"/>
    <x v="0"/>
    <x v="44"/>
    <x v="29"/>
    <n v="6"/>
    <n v="2018"/>
  </r>
  <r>
    <x v="45"/>
    <x v="0"/>
    <x v="45"/>
    <x v="29"/>
    <n v="6"/>
    <n v="2018"/>
  </r>
  <r>
    <x v="46"/>
    <x v="0"/>
    <x v="46"/>
    <x v="29"/>
    <n v="6"/>
    <n v="2018"/>
  </r>
  <r>
    <x v="47"/>
    <x v="0"/>
    <x v="47"/>
    <x v="29"/>
    <n v="6"/>
    <n v="2018"/>
  </r>
  <r>
    <x v="48"/>
    <x v="0"/>
    <x v="48"/>
    <x v="29"/>
    <n v="6"/>
    <n v="2018"/>
  </r>
  <r>
    <x v="49"/>
    <x v="0"/>
    <x v="49"/>
    <x v="29"/>
    <n v="6"/>
    <n v="2018"/>
  </r>
  <r>
    <x v="50"/>
    <x v="0"/>
    <x v="50"/>
    <x v="29"/>
    <n v="6"/>
    <n v="2018"/>
  </r>
  <r>
    <x v="51"/>
    <x v="0"/>
    <x v="51"/>
    <x v="29"/>
    <n v="6"/>
    <n v="2018"/>
  </r>
  <r>
    <x v="53"/>
    <x v="0"/>
    <x v="53"/>
    <x v="29"/>
    <n v="6"/>
    <n v="2018"/>
  </r>
  <r>
    <x v="55"/>
    <x v="0"/>
    <x v="55"/>
    <x v="29"/>
    <n v="6"/>
    <n v="2018"/>
  </r>
  <r>
    <x v="60"/>
    <x v="0"/>
    <x v="57"/>
    <x v="29"/>
    <n v="6"/>
    <n v="2018"/>
  </r>
  <r>
    <x v="61"/>
    <x v="0"/>
    <x v="58"/>
    <x v="29"/>
    <n v="6"/>
    <n v="2018"/>
  </r>
  <r>
    <x v="62"/>
    <x v="0"/>
    <x v="59"/>
    <x v="29"/>
    <n v="6"/>
    <n v="2018"/>
  </r>
  <r>
    <x v="63"/>
    <x v="0"/>
    <x v="60"/>
    <x v="29"/>
    <n v="6"/>
    <n v="2018"/>
  </r>
  <r>
    <x v="64"/>
    <x v="0"/>
    <x v="61"/>
    <x v="29"/>
    <n v="6"/>
    <n v="2018"/>
  </r>
  <r>
    <x v="65"/>
    <x v="0"/>
    <x v="62"/>
    <x v="29"/>
    <n v="6"/>
    <n v="2018"/>
  </r>
  <r>
    <x v="66"/>
    <x v="0"/>
    <x v="63"/>
    <x v="29"/>
    <n v="6"/>
    <n v="2018"/>
  </r>
  <r>
    <x v="67"/>
    <x v="0"/>
    <x v="64"/>
    <x v="29"/>
    <n v="6"/>
    <n v="2018"/>
  </r>
  <r>
    <x v="68"/>
    <x v="0"/>
    <x v="65"/>
    <x v="29"/>
    <n v="6"/>
    <n v="2018"/>
  </r>
  <r>
    <x v="69"/>
    <x v="0"/>
    <x v="66"/>
    <x v="29"/>
    <n v="6"/>
    <n v="2018"/>
  </r>
  <r>
    <x v="70"/>
    <x v="0"/>
    <x v="67"/>
    <x v="29"/>
    <n v="6"/>
    <n v="2018"/>
  </r>
  <r>
    <x v="71"/>
    <x v="0"/>
    <x v="68"/>
    <x v="29"/>
    <n v="6"/>
    <n v="2018"/>
  </r>
  <r>
    <x v="72"/>
    <x v="0"/>
    <x v="69"/>
    <x v="29"/>
    <n v="6"/>
    <n v="2018"/>
  </r>
  <r>
    <x v="73"/>
    <x v="0"/>
    <x v="70"/>
    <x v="29"/>
    <n v="6"/>
    <n v="2018"/>
  </r>
  <r>
    <x v="74"/>
    <x v="0"/>
    <x v="71"/>
    <x v="29"/>
    <n v="6"/>
    <n v="2018"/>
  </r>
  <r>
    <x v="75"/>
    <x v="0"/>
    <x v="72"/>
    <x v="29"/>
    <n v="6"/>
    <n v="2018"/>
  </r>
  <r>
    <x v="76"/>
    <x v="0"/>
    <x v="73"/>
    <x v="29"/>
    <n v="6"/>
    <n v="2018"/>
  </r>
  <r>
    <x v="0"/>
    <x v="0"/>
    <x v="0"/>
    <x v="30"/>
    <n v="7"/>
    <n v="2018"/>
  </r>
  <r>
    <x v="1"/>
    <x v="0"/>
    <x v="1"/>
    <x v="30"/>
    <n v="7"/>
    <n v="2018"/>
  </r>
  <r>
    <x v="2"/>
    <x v="0"/>
    <x v="2"/>
    <x v="30"/>
    <n v="7"/>
    <n v="2018"/>
  </r>
  <r>
    <x v="3"/>
    <x v="0"/>
    <x v="3"/>
    <x v="30"/>
    <n v="7"/>
    <n v="2018"/>
  </r>
  <r>
    <x v="4"/>
    <x v="0"/>
    <x v="4"/>
    <x v="30"/>
    <n v="7"/>
    <n v="2018"/>
  </r>
  <r>
    <x v="5"/>
    <x v="0"/>
    <x v="5"/>
    <x v="30"/>
    <n v="7"/>
    <n v="2018"/>
  </r>
  <r>
    <x v="6"/>
    <x v="0"/>
    <x v="6"/>
    <x v="30"/>
    <n v="7"/>
    <n v="2018"/>
  </r>
  <r>
    <x v="7"/>
    <x v="0"/>
    <x v="7"/>
    <x v="30"/>
    <n v="7"/>
    <n v="2018"/>
  </r>
  <r>
    <x v="8"/>
    <x v="0"/>
    <x v="8"/>
    <x v="30"/>
    <n v="7"/>
    <n v="2018"/>
  </r>
  <r>
    <x v="9"/>
    <x v="0"/>
    <x v="9"/>
    <x v="30"/>
    <n v="7"/>
    <n v="2018"/>
  </r>
  <r>
    <x v="10"/>
    <x v="0"/>
    <x v="10"/>
    <x v="30"/>
    <n v="7"/>
    <n v="2018"/>
  </r>
  <r>
    <x v="11"/>
    <x v="0"/>
    <x v="11"/>
    <x v="30"/>
    <n v="7"/>
    <n v="2018"/>
  </r>
  <r>
    <x v="12"/>
    <x v="0"/>
    <x v="12"/>
    <x v="30"/>
    <n v="7"/>
    <n v="2018"/>
  </r>
  <r>
    <x v="13"/>
    <x v="0"/>
    <x v="13"/>
    <x v="30"/>
    <n v="7"/>
    <n v="2018"/>
  </r>
  <r>
    <x v="14"/>
    <x v="0"/>
    <x v="14"/>
    <x v="30"/>
    <n v="7"/>
    <n v="2018"/>
  </r>
  <r>
    <x v="15"/>
    <x v="0"/>
    <x v="15"/>
    <x v="30"/>
    <n v="7"/>
    <n v="2018"/>
  </r>
  <r>
    <x v="16"/>
    <x v="0"/>
    <x v="16"/>
    <x v="30"/>
    <n v="7"/>
    <n v="2018"/>
  </r>
  <r>
    <x v="17"/>
    <x v="0"/>
    <x v="17"/>
    <x v="30"/>
    <n v="7"/>
    <n v="2018"/>
  </r>
  <r>
    <x v="18"/>
    <x v="0"/>
    <x v="18"/>
    <x v="30"/>
    <n v="7"/>
    <n v="2018"/>
  </r>
  <r>
    <x v="19"/>
    <x v="0"/>
    <x v="19"/>
    <x v="30"/>
    <n v="7"/>
    <n v="2018"/>
  </r>
  <r>
    <x v="22"/>
    <x v="0"/>
    <x v="22"/>
    <x v="30"/>
    <n v="7"/>
    <n v="2018"/>
  </r>
  <r>
    <x v="26"/>
    <x v="1"/>
    <x v="26"/>
    <x v="30"/>
    <n v="7"/>
    <n v="2018"/>
  </r>
  <r>
    <x v="56"/>
    <x v="0"/>
    <x v="27"/>
    <x v="30"/>
    <n v="7"/>
    <n v="2018"/>
  </r>
  <r>
    <x v="28"/>
    <x v="0"/>
    <x v="28"/>
    <x v="30"/>
    <n v="7"/>
    <n v="2018"/>
  </r>
  <r>
    <x v="29"/>
    <x v="0"/>
    <x v="29"/>
    <x v="30"/>
    <n v="7"/>
    <n v="2018"/>
  </r>
  <r>
    <x v="59"/>
    <x v="0"/>
    <x v="56"/>
    <x v="30"/>
    <n v="7"/>
    <n v="2018"/>
  </r>
  <r>
    <x v="31"/>
    <x v="0"/>
    <x v="31"/>
    <x v="30"/>
    <n v="7"/>
    <n v="2018"/>
  </r>
  <r>
    <x v="32"/>
    <x v="0"/>
    <x v="32"/>
    <x v="30"/>
    <n v="7"/>
    <n v="2018"/>
  </r>
  <r>
    <x v="33"/>
    <x v="0"/>
    <x v="33"/>
    <x v="30"/>
    <n v="7"/>
    <n v="2018"/>
  </r>
  <r>
    <x v="34"/>
    <x v="0"/>
    <x v="34"/>
    <x v="30"/>
    <n v="7"/>
    <n v="2018"/>
  </r>
  <r>
    <x v="58"/>
    <x v="0"/>
    <x v="35"/>
    <x v="30"/>
    <n v="7"/>
    <n v="2018"/>
  </r>
  <r>
    <x v="36"/>
    <x v="0"/>
    <x v="36"/>
    <x v="30"/>
    <n v="7"/>
    <n v="2018"/>
  </r>
  <r>
    <x v="37"/>
    <x v="0"/>
    <x v="37"/>
    <x v="30"/>
    <n v="7"/>
    <n v="2018"/>
  </r>
  <r>
    <x v="38"/>
    <x v="0"/>
    <x v="38"/>
    <x v="30"/>
    <n v="7"/>
    <n v="2018"/>
  </r>
  <r>
    <x v="39"/>
    <x v="0"/>
    <x v="39"/>
    <x v="30"/>
    <n v="7"/>
    <n v="2018"/>
  </r>
  <r>
    <x v="40"/>
    <x v="0"/>
    <x v="40"/>
    <x v="30"/>
    <n v="7"/>
    <n v="2018"/>
  </r>
  <r>
    <x v="41"/>
    <x v="0"/>
    <x v="41"/>
    <x v="30"/>
    <n v="7"/>
    <n v="2018"/>
  </r>
  <r>
    <x v="42"/>
    <x v="0"/>
    <x v="42"/>
    <x v="30"/>
    <n v="7"/>
    <n v="2018"/>
  </r>
  <r>
    <x v="43"/>
    <x v="0"/>
    <x v="43"/>
    <x v="30"/>
    <n v="7"/>
    <n v="2018"/>
  </r>
  <r>
    <x v="44"/>
    <x v="0"/>
    <x v="44"/>
    <x v="30"/>
    <n v="7"/>
    <n v="2018"/>
  </r>
  <r>
    <x v="45"/>
    <x v="0"/>
    <x v="45"/>
    <x v="30"/>
    <n v="7"/>
    <n v="2018"/>
  </r>
  <r>
    <x v="46"/>
    <x v="0"/>
    <x v="46"/>
    <x v="30"/>
    <n v="7"/>
    <n v="2018"/>
  </r>
  <r>
    <x v="47"/>
    <x v="0"/>
    <x v="47"/>
    <x v="30"/>
    <n v="7"/>
    <n v="2018"/>
  </r>
  <r>
    <x v="48"/>
    <x v="0"/>
    <x v="48"/>
    <x v="30"/>
    <n v="7"/>
    <n v="2018"/>
  </r>
  <r>
    <x v="49"/>
    <x v="0"/>
    <x v="49"/>
    <x v="30"/>
    <n v="7"/>
    <n v="2018"/>
  </r>
  <r>
    <x v="50"/>
    <x v="0"/>
    <x v="50"/>
    <x v="30"/>
    <n v="7"/>
    <n v="2018"/>
  </r>
  <r>
    <x v="51"/>
    <x v="0"/>
    <x v="51"/>
    <x v="30"/>
    <n v="7"/>
    <n v="2018"/>
  </r>
  <r>
    <x v="53"/>
    <x v="0"/>
    <x v="53"/>
    <x v="30"/>
    <n v="7"/>
    <n v="2018"/>
  </r>
  <r>
    <x v="55"/>
    <x v="0"/>
    <x v="55"/>
    <x v="30"/>
    <n v="7"/>
    <n v="2018"/>
  </r>
  <r>
    <x v="60"/>
    <x v="0"/>
    <x v="57"/>
    <x v="30"/>
    <n v="7"/>
    <n v="2018"/>
  </r>
  <r>
    <x v="61"/>
    <x v="0"/>
    <x v="58"/>
    <x v="30"/>
    <n v="7"/>
    <n v="2018"/>
  </r>
  <r>
    <x v="62"/>
    <x v="0"/>
    <x v="59"/>
    <x v="30"/>
    <n v="7"/>
    <n v="2018"/>
  </r>
  <r>
    <x v="63"/>
    <x v="0"/>
    <x v="60"/>
    <x v="30"/>
    <n v="7"/>
    <n v="2018"/>
  </r>
  <r>
    <x v="64"/>
    <x v="0"/>
    <x v="61"/>
    <x v="30"/>
    <n v="7"/>
    <n v="2018"/>
  </r>
  <r>
    <x v="65"/>
    <x v="0"/>
    <x v="62"/>
    <x v="30"/>
    <n v="7"/>
    <n v="2018"/>
  </r>
  <r>
    <x v="66"/>
    <x v="0"/>
    <x v="63"/>
    <x v="30"/>
    <n v="7"/>
    <n v="2018"/>
  </r>
  <r>
    <x v="67"/>
    <x v="0"/>
    <x v="64"/>
    <x v="30"/>
    <n v="7"/>
    <n v="2018"/>
  </r>
  <r>
    <x v="68"/>
    <x v="0"/>
    <x v="65"/>
    <x v="30"/>
    <n v="7"/>
    <n v="2018"/>
  </r>
  <r>
    <x v="69"/>
    <x v="0"/>
    <x v="66"/>
    <x v="30"/>
    <n v="7"/>
    <n v="2018"/>
  </r>
  <r>
    <x v="70"/>
    <x v="0"/>
    <x v="67"/>
    <x v="30"/>
    <n v="7"/>
    <n v="2018"/>
  </r>
  <r>
    <x v="71"/>
    <x v="0"/>
    <x v="68"/>
    <x v="30"/>
    <n v="7"/>
    <n v="2018"/>
  </r>
  <r>
    <x v="72"/>
    <x v="0"/>
    <x v="69"/>
    <x v="30"/>
    <n v="7"/>
    <n v="2018"/>
  </r>
  <r>
    <x v="73"/>
    <x v="0"/>
    <x v="70"/>
    <x v="30"/>
    <n v="7"/>
    <n v="2018"/>
  </r>
  <r>
    <x v="74"/>
    <x v="0"/>
    <x v="71"/>
    <x v="30"/>
    <n v="7"/>
    <n v="2018"/>
  </r>
  <r>
    <x v="75"/>
    <x v="0"/>
    <x v="72"/>
    <x v="30"/>
    <n v="7"/>
    <n v="2018"/>
  </r>
  <r>
    <x v="76"/>
    <x v="0"/>
    <x v="73"/>
    <x v="30"/>
    <n v="7"/>
    <n v="2018"/>
  </r>
  <r>
    <x v="0"/>
    <x v="0"/>
    <x v="0"/>
    <x v="31"/>
    <n v="8"/>
    <n v="2018"/>
  </r>
  <r>
    <x v="1"/>
    <x v="0"/>
    <x v="1"/>
    <x v="31"/>
    <n v="8"/>
    <n v="2018"/>
  </r>
  <r>
    <x v="2"/>
    <x v="0"/>
    <x v="2"/>
    <x v="31"/>
    <n v="8"/>
    <n v="2018"/>
  </r>
  <r>
    <x v="3"/>
    <x v="0"/>
    <x v="3"/>
    <x v="31"/>
    <n v="8"/>
    <n v="2018"/>
  </r>
  <r>
    <x v="4"/>
    <x v="0"/>
    <x v="4"/>
    <x v="31"/>
    <n v="8"/>
    <n v="2018"/>
  </r>
  <r>
    <x v="5"/>
    <x v="0"/>
    <x v="5"/>
    <x v="31"/>
    <n v="8"/>
    <n v="2018"/>
  </r>
  <r>
    <x v="6"/>
    <x v="0"/>
    <x v="6"/>
    <x v="31"/>
    <n v="8"/>
    <n v="2018"/>
  </r>
  <r>
    <x v="7"/>
    <x v="0"/>
    <x v="7"/>
    <x v="31"/>
    <n v="8"/>
    <n v="2018"/>
  </r>
  <r>
    <x v="8"/>
    <x v="0"/>
    <x v="8"/>
    <x v="31"/>
    <n v="8"/>
    <n v="2018"/>
  </r>
  <r>
    <x v="9"/>
    <x v="0"/>
    <x v="9"/>
    <x v="31"/>
    <n v="8"/>
    <n v="2018"/>
  </r>
  <r>
    <x v="10"/>
    <x v="0"/>
    <x v="10"/>
    <x v="31"/>
    <n v="8"/>
    <n v="2018"/>
  </r>
  <r>
    <x v="11"/>
    <x v="0"/>
    <x v="11"/>
    <x v="31"/>
    <n v="8"/>
    <n v="2018"/>
  </r>
  <r>
    <x v="12"/>
    <x v="0"/>
    <x v="12"/>
    <x v="31"/>
    <n v="8"/>
    <n v="2018"/>
  </r>
  <r>
    <x v="13"/>
    <x v="0"/>
    <x v="13"/>
    <x v="31"/>
    <n v="8"/>
    <n v="2018"/>
  </r>
  <r>
    <x v="14"/>
    <x v="0"/>
    <x v="14"/>
    <x v="31"/>
    <n v="8"/>
    <n v="2018"/>
  </r>
  <r>
    <x v="15"/>
    <x v="0"/>
    <x v="15"/>
    <x v="31"/>
    <n v="8"/>
    <n v="2018"/>
  </r>
  <r>
    <x v="16"/>
    <x v="0"/>
    <x v="16"/>
    <x v="31"/>
    <n v="8"/>
    <n v="2018"/>
  </r>
  <r>
    <x v="17"/>
    <x v="0"/>
    <x v="17"/>
    <x v="31"/>
    <n v="8"/>
    <n v="2018"/>
  </r>
  <r>
    <x v="18"/>
    <x v="0"/>
    <x v="18"/>
    <x v="31"/>
    <n v="8"/>
    <n v="2018"/>
  </r>
  <r>
    <x v="19"/>
    <x v="0"/>
    <x v="19"/>
    <x v="31"/>
    <n v="8"/>
    <n v="2018"/>
  </r>
  <r>
    <x v="22"/>
    <x v="0"/>
    <x v="22"/>
    <x v="31"/>
    <n v="8"/>
    <n v="2018"/>
  </r>
  <r>
    <x v="26"/>
    <x v="1"/>
    <x v="26"/>
    <x v="31"/>
    <n v="8"/>
    <n v="2018"/>
  </r>
  <r>
    <x v="56"/>
    <x v="0"/>
    <x v="27"/>
    <x v="31"/>
    <n v="8"/>
    <n v="2018"/>
  </r>
  <r>
    <x v="28"/>
    <x v="0"/>
    <x v="28"/>
    <x v="31"/>
    <n v="8"/>
    <n v="2018"/>
  </r>
  <r>
    <x v="29"/>
    <x v="0"/>
    <x v="29"/>
    <x v="31"/>
    <n v="8"/>
    <n v="2018"/>
  </r>
  <r>
    <x v="59"/>
    <x v="0"/>
    <x v="56"/>
    <x v="31"/>
    <n v="8"/>
    <n v="2018"/>
  </r>
  <r>
    <x v="31"/>
    <x v="0"/>
    <x v="31"/>
    <x v="31"/>
    <n v="8"/>
    <n v="2018"/>
  </r>
  <r>
    <x v="32"/>
    <x v="0"/>
    <x v="32"/>
    <x v="31"/>
    <n v="8"/>
    <n v="2018"/>
  </r>
  <r>
    <x v="33"/>
    <x v="0"/>
    <x v="33"/>
    <x v="31"/>
    <n v="8"/>
    <n v="2018"/>
  </r>
  <r>
    <x v="34"/>
    <x v="0"/>
    <x v="34"/>
    <x v="31"/>
    <n v="8"/>
    <n v="2018"/>
  </r>
  <r>
    <x v="58"/>
    <x v="0"/>
    <x v="35"/>
    <x v="31"/>
    <n v="8"/>
    <n v="2018"/>
  </r>
  <r>
    <x v="36"/>
    <x v="0"/>
    <x v="36"/>
    <x v="31"/>
    <n v="8"/>
    <n v="2018"/>
  </r>
  <r>
    <x v="37"/>
    <x v="0"/>
    <x v="37"/>
    <x v="31"/>
    <n v="8"/>
    <n v="2018"/>
  </r>
  <r>
    <x v="38"/>
    <x v="0"/>
    <x v="38"/>
    <x v="31"/>
    <n v="8"/>
    <n v="2018"/>
  </r>
  <r>
    <x v="39"/>
    <x v="0"/>
    <x v="39"/>
    <x v="31"/>
    <n v="8"/>
    <n v="2018"/>
  </r>
  <r>
    <x v="40"/>
    <x v="0"/>
    <x v="40"/>
    <x v="31"/>
    <n v="8"/>
    <n v="2018"/>
  </r>
  <r>
    <x v="41"/>
    <x v="0"/>
    <x v="41"/>
    <x v="31"/>
    <n v="8"/>
    <n v="2018"/>
  </r>
  <r>
    <x v="42"/>
    <x v="0"/>
    <x v="42"/>
    <x v="31"/>
    <n v="8"/>
    <n v="2018"/>
  </r>
  <r>
    <x v="43"/>
    <x v="0"/>
    <x v="43"/>
    <x v="31"/>
    <n v="8"/>
    <n v="2018"/>
  </r>
  <r>
    <x v="44"/>
    <x v="0"/>
    <x v="44"/>
    <x v="31"/>
    <n v="8"/>
    <n v="2018"/>
  </r>
  <r>
    <x v="45"/>
    <x v="0"/>
    <x v="45"/>
    <x v="31"/>
    <n v="8"/>
    <n v="2018"/>
  </r>
  <r>
    <x v="46"/>
    <x v="0"/>
    <x v="46"/>
    <x v="31"/>
    <n v="8"/>
    <n v="2018"/>
  </r>
  <r>
    <x v="47"/>
    <x v="0"/>
    <x v="47"/>
    <x v="31"/>
    <n v="8"/>
    <n v="2018"/>
  </r>
  <r>
    <x v="48"/>
    <x v="0"/>
    <x v="48"/>
    <x v="31"/>
    <n v="8"/>
    <n v="2018"/>
  </r>
  <r>
    <x v="49"/>
    <x v="0"/>
    <x v="49"/>
    <x v="31"/>
    <n v="8"/>
    <n v="2018"/>
  </r>
  <r>
    <x v="50"/>
    <x v="0"/>
    <x v="50"/>
    <x v="31"/>
    <n v="8"/>
    <n v="2018"/>
  </r>
  <r>
    <x v="51"/>
    <x v="0"/>
    <x v="51"/>
    <x v="31"/>
    <n v="8"/>
    <n v="2018"/>
  </r>
  <r>
    <x v="53"/>
    <x v="0"/>
    <x v="53"/>
    <x v="31"/>
    <n v="8"/>
    <n v="2018"/>
  </r>
  <r>
    <x v="55"/>
    <x v="0"/>
    <x v="55"/>
    <x v="31"/>
    <n v="8"/>
    <n v="2018"/>
  </r>
  <r>
    <x v="60"/>
    <x v="0"/>
    <x v="57"/>
    <x v="31"/>
    <n v="8"/>
    <n v="2018"/>
  </r>
  <r>
    <x v="61"/>
    <x v="0"/>
    <x v="58"/>
    <x v="31"/>
    <n v="8"/>
    <n v="2018"/>
  </r>
  <r>
    <x v="62"/>
    <x v="0"/>
    <x v="59"/>
    <x v="31"/>
    <n v="8"/>
    <n v="2018"/>
  </r>
  <r>
    <x v="63"/>
    <x v="0"/>
    <x v="60"/>
    <x v="31"/>
    <n v="8"/>
    <n v="2018"/>
  </r>
  <r>
    <x v="64"/>
    <x v="0"/>
    <x v="61"/>
    <x v="31"/>
    <n v="8"/>
    <n v="2018"/>
  </r>
  <r>
    <x v="65"/>
    <x v="0"/>
    <x v="62"/>
    <x v="31"/>
    <n v="8"/>
    <n v="2018"/>
  </r>
  <r>
    <x v="66"/>
    <x v="0"/>
    <x v="63"/>
    <x v="31"/>
    <n v="8"/>
    <n v="2018"/>
  </r>
  <r>
    <x v="67"/>
    <x v="0"/>
    <x v="64"/>
    <x v="31"/>
    <n v="8"/>
    <n v="2018"/>
  </r>
  <r>
    <x v="68"/>
    <x v="0"/>
    <x v="65"/>
    <x v="31"/>
    <n v="8"/>
    <n v="2018"/>
  </r>
  <r>
    <x v="69"/>
    <x v="0"/>
    <x v="66"/>
    <x v="31"/>
    <n v="8"/>
    <n v="2018"/>
  </r>
  <r>
    <x v="70"/>
    <x v="0"/>
    <x v="67"/>
    <x v="31"/>
    <n v="8"/>
    <n v="2018"/>
  </r>
  <r>
    <x v="71"/>
    <x v="0"/>
    <x v="68"/>
    <x v="31"/>
    <n v="8"/>
    <n v="2018"/>
  </r>
  <r>
    <x v="72"/>
    <x v="0"/>
    <x v="69"/>
    <x v="31"/>
    <n v="8"/>
    <n v="2018"/>
  </r>
  <r>
    <x v="73"/>
    <x v="0"/>
    <x v="70"/>
    <x v="31"/>
    <n v="8"/>
    <n v="2018"/>
  </r>
  <r>
    <x v="74"/>
    <x v="0"/>
    <x v="71"/>
    <x v="31"/>
    <n v="8"/>
    <n v="2018"/>
  </r>
  <r>
    <x v="75"/>
    <x v="0"/>
    <x v="72"/>
    <x v="31"/>
    <n v="8"/>
    <n v="2018"/>
  </r>
  <r>
    <x v="76"/>
    <x v="0"/>
    <x v="73"/>
    <x v="31"/>
    <n v="8"/>
    <n v="2018"/>
  </r>
  <r>
    <x v="0"/>
    <x v="0"/>
    <x v="0"/>
    <x v="32"/>
    <n v="9"/>
    <n v="2018"/>
  </r>
  <r>
    <x v="1"/>
    <x v="0"/>
    <x v="1"/>
    <x v="32"/>
    <n v="9"/>
    <n v="2018"/>
  </r>
  <r>
    <x v="2"/>
    <x v="0"/>
    <x v="2"/>
    <x v="32"/>
    <n v="9"/>
    <n v="2018"/>
  </r>
  <r>
    <x v="3"/>
    <x v="0"/>
    <x v="3"/>
    <x v="32"/>
    <n v="9"/>
    <n v="2018"/>
  </r>
  <r>
    <x v="4"/>
    <x v="0"/>
    <x v="4"/>
    <x v="32"/>
    <n v="9"/>
    <n v="2018"/>
  </r>
  <r>
    <x v="5"/>
    <x v="0"/>
    <x v="5"/>
    <x v="32"/>
    <n v="9"/>
    <n v="2018"/>
  </r>
  <r>
    <x v="6"/>
    <x v="0"/>
    <x v="6"/>
    <x v="32"/>
    <n v="9"/>
    <n v="2018"/>
  </r>
  <r>
    <x v="7"/>
    <x v="0"/>
    <x v="7"/>
    <x v="32"/>
    <n v="9"/>
    <n v="2018"/>
  </r>
  <r>
    <x v="8"/>
    <x v="0"/>
    <x v="8"/>
    <x v="32"/>
    <n v="9"/>
    <n v="2018"/>
  </r>
  <r>
    <x v="9"/>
    <x v="0"/>
    <x v="9"/>
    <x v="32"/>
    <n v="9"/>
    <n v="2018"/>
  </r>
  <r>
    <x v="10"/>
    <x v="0"/>
    <x v="10"/>
    <x v="32"/>
    <n v="9"/>
    <n v="2018"/>
  </r>
  <r>
    <x v="11"/>
    <x v="0"/>
    <x v="11"/>
    <x v="32"/>
    <n v="9"/>
    <n v="2018"/>
  </r>
  <r>
    <x v="12"/>
    <x v="0"/>
    <x v="12"/>
    <x v="32"/>
    <n v="9"/>
    <n v="2018"/>
  </r>
  <r>
    <x v="13"/>
    <x v="0"/>
    <x v="13"/>
    <x v="32"/>
    <n v="9"/>
    <n v="2018"/>
  </r>
  <r>
    <x v="14"/>
    <x v="0"/>
    <x v="14"/>
    <x v="32"/>
    <n v="9"/>
    <n v="2018"/>
  </r>
  <r>
    <x v="15"/>
    <x v="0"/>
    <x v="15"/>
    <x v="32"/>
    <n v="9"/>
    <n v="2018"/>
  </r>
  <r>
    <x v="16"/>
    <x v="0"/>
    <x v="16"/>
    <x v="32"/>
    <n v="9"/>
    <n v="2018"/>
  </r>
  <r>
    <x v="17"/>
    <x v="0"/>
    <x v="17"/>
    <x v="32"/>
    <n v="9"/>
    <n v="2018"/>
  </r>
  <r>
    <x v="18"/>
    <x v="0"/>
    <x v="18"/>
    <x v="32"/>
    <n v="9"/>
    <n v="2018"/>
  </r>
  <r>
    <x v="19"/>
    <x v="0"/>
    <x v="19"/>
    <x v="32"/>
    <n v="9"/>
    <n v="2018"/>
  </r>
  <r>
    <x v="22"/>
    <x v="0"/>
    <x v="22"/>
    <x v="32"/>
    <n v="9"/>
    <n v="2018"/>
  </r>
  <r>
    <x v="26"/>
    <x v="1"/>
    <x v="26"/>
    <x v="32"/>
    <n v="9"/>
    <n v="2018"/>
  </r>
  <r>
    <x v="56"/>
    <x v="0"/>
    <x v="27"/>
    <x v="32"/>
    <n v="9"/>
    <n v="2018"/>
  </r>
  <r>
    <x v="28"/>
    <x v="0"/>
    <x v="28"/>
    <x v="32"/>
    <n v="9"/>
    <n v="2018"/>
  </r>
  <r>
    <x v="29"/>
    <x v="0"/>
    <x v="29"/>
    <x v="32"/>
    <n v="9"/>
    <n v="2018"/>
  </r>
  <r>
    <x v="77"/>
    <x v="0"/>
    <x v="56"/>
    <x v="32"/>
    <n v="9"/>
    <n v="2018"/>
  </r>
  <r>
    <x v="31"/>
    <x v="0"/>
    <x v="31"/>
    <x v="32"/>
    <n v="9"/>
    <n v="2018"/>
  </r>
  <r>
    <x v="32"/>
    <x v="0"/>
    <x v="32"/>
    <x v="32"/>
    <n v="9"/>
    <n v="2018"/>
  </r>
  <r>
    <x v="33"/>
    <x v="0"/>
    <x v="33"/>
    <x v="32"/>
    <n v="9"/>
    <n v="2018"/>
  </r>
  <r>
    <x v="34"/>
    <x v="0"/>
    <x v="34"/>
    <x v="32"/>
    <n v="9"/>
    <n v="2018"/>
  </r>
  <r>
    <x v="58"/>
    <x v="0"/>
    <x v="35"/>
    <x v="32"/>
    <n v="9"/>
    <n v="2018"/>
  </r>
  <r>
    <x v="36"/>
    <x v="0"/>
    <x v="36"/>
    <x v="32"/>
    <n v="9"/>
    <n v="2018"/>
  </r>
  <r>
    <x v="37"/>
    <x v="0"/>
    <x v="37"/>
    <x v="32"/>
    <n v="9"/>
    <n v="2018"/>
  </r>
  <r>
    <x v="38"/>
    <x v="0"/>
    <x v="38"/>
    <x v="32"/>
    <n v="9"/>
    <n v="2018"/>
  </r>
  <r>
    <x v="39"/>
    <x v="0"/>
    <x v="39"/>
    <x v="32"/>
    <n v="9"/>
    <n v="2018"/>
  </r>
  <r>
    <x v="40"/>
    <x v="0"/>
    <x v="40"/>
    <x v="32"/>
    <n v="9"/>
    <n v="2018"/>
  </r>
  <r>
    <x v="41"/>
    <x v="0"/>
    <x v="41"/>
    <x v="32"/>
    <n v="9"/>
    <n v="2018"/>
  </r>
  <r>
    <x v="42"/>
    <x v="0"/>
    <x v="42"/>
    <x v="32"/>
    <n v="9"/>
    <n v="2018"/>
  </r>
  <r>
    <x v="43"/>
    <x v="0"/>
    <x v="43"/>
    <x v="32"/>
    <n v="9"/>
    <n v="2018"/>
  </r>
  <r>
    <x v="44"/>
    <x v="0"/>
    <x v="44"/>
    <x v="32"/>
    <n v="9"/>
    <n v="2018"/>
  </r>
  <r>
    <x v="45"/>
    <x v="0"/>
    <x v="45"/>
    <x v="32"/>
    <n v="9"/>
    <n v="2018"/>
  </r>
  <r>
    <x v="46"/>
    <x v="0"/>
    <x v="46"/>
    <x v="32"/>
    <n v="9"/>
    <n v="2018"/>
  </r>
  <r>
    <x v="47"/>
    <x v="0"/>
    <x v="47"/>
    <x v="32"/>
    <n v="9"/>
    <n v="2018"/>
  </r>
  <r>
    <x v="48"/>
    <x v="0"/>
    <x v="48"/>
    <x v="32"/>
    <n v="9"/>
    <n v="2018"/>
  </r>
  <r>
    <x v="49"/>
    <x v="0"/>
    <x v="49"/>
    <x v="32"/>
    <n v="9"/>
    <n v="2018"/>
  </r>
  <r>
    <x v="50"/>
    <x v="0"/>
    <x v="50"/>
    <x v="32"/>
    <n v="9"/>
    <n v="2018"/>
  </r>
  <r>
    <x v="51"/>
    <x v="0"/>
    <x v="51"/>
    <x v="32"/>
    <n v="9"/>
    <n v="2018"/>
  </r>
  <r>
    <x v="53"/>
    <x v="0"/>
    <x v="53"/>
    <x v="32"/>
    <n v="9"/>
    <n v="2018"/>
  </r>
  <r>
    <x v="55"/>
    <x v="0"/>
    <x v="55"/>
    <x v="32"/>
    <n v="9"/>
    <n v="2018"/>
  </r>
  <r>
    <x v="60"/>
    <x v="0"/>
    <x v="57"/>
    <x v="32"/>
    <n v="9"/>
    <n v="2018"/>
  </r>
  <r>
    <x v="61"/>
    <x v="0"/>
    <x v="58"/>
    <x v="32"/>
    <n v="9"/>
    <n v="2018"/>
  </r>
  <r>
    <x v="62"/>
    <x v="0"/>
    <x v="59"/>
    <x v="32"/>
    <n v="9"/>
    <n v="2018"/>
  </r>
  <r>
    <x v="63"/>
    <x v="0"/>
    <x v="60"/>
    <x v="32"/>
    <n v="9"/>
    <n v="2018"/>
  </r>
  <r>
    <x v="64"/>
    <x v="0"/>
    <x v="61"/>
    <x v="32"/>
    <n v="9"/>
    <n v="2018"/>
  </r>
  <r>
    <x v="65"/>
    <x v="0"/>
    <x v="62"/>
    <x v="32"/>
    <n v="9"/>
    <n v="2018"/>
  </r>
  <r>
    <x v="66"/>
    <x v="0"/>
    <x v="63"/>
    <x v="32"/>
    <n v="9"/>
    <n v="2018"/>
  </r>
  <r>
    <x v="67"/>
    <x v="0"/>
    <x v="64"/>
    <x v="32"/>
    <n v="9"/>
    <n v="2018"/>
  </r>
  <r>
    <x v="68"/>
    <x v="0"/>
    <x v="65"/>
    <x v="32"/>
    <n v="9"/>
    <n v="2018"/>
  </r>
  <r>
    <x v="69"/>
    <x v="0"/>
    <x v="66"/>
    <x v="32"/>
    <n v="9"/>
    <n v="2018"/>
  </r>
  <r>
    <x v="70"/>
    <x v="0"/>
    <x v="67"/>
    <x v="32"/>
    <n v="9"/>
    <n v="2018"/>
  </r>
  <r>
    <x v="71"/>
    <x v="0"/>
    <x v="68"/>
    <x v="32"/>
    <n v="9"/>
    <n v="2018"/>
  </r>
  <r>
    <x v="72"/>
    <x v="0"/>
    <x v="69"/>
    <x v="32"/>
    <n v="9"/>
    <n v="2018"/>
  </r>
  <r>
    <x v="73"/>
    <x v="0"/>
    <x v="70"/>
    <x v="32"/>
    <n v="9"/>
    <n v="2018"/>
  </r>
  <r>
    <x v="74"/>
    <x v="0"/>
    <x v="71"/>
    <x v="32"/>
    <n v="9"/>
    <n v="2018"/>
  </r>
  <r>
    <x v="75"/>
    <x v="0"/>
    <x v="72"/>
    <x v="32"/>
    <n v="9"/>
    <n v="2018"/>
  </r>
  <r>
    <x v="76"/>
    <x v="0"/>
    <x v="73"/>
    <x v="32"/>
    <n v="9"/>
    <n v="2018"/>
  </r>
  <r>
    <x v="0"/>
    <x v="0"/>
    <x v="0"/>
    <x v="33"/>
    <n v="10"/>
    <n v="2018"/>
  </r>
  <r>
    <x v="1"/>
    <x v="0"/>
    <x v="1"/>
    <x v="33"/>
    <n v="10"/>
    <n v="2018"/>
  </r>
  <r>
    <x v="2"/>
    <x v="0"/>
    <x v="2"/>
    <x v="33"/>
    <n v="10"/>
    <n v="2018"/>
  </r>
  <r>
    <x v="3"/>
    <x v="0"/>
    <x v="3"/>
    <x v="33"/>
    <n v="10"/>
    <n v="2018"/>
  </r>
  <r>
    <x v="4"/>
    <x v="0"/>
    <x v="4"/>
    <x v="33"/>
    <n v="10"/>
    <n v="2018"/>
  </r>
  <r>
    <x v="5"/>
    <x v="0"/>
    <x v="5"/>
    <x v="33"/>
    <n v="10"/>
    <n v="2018"/>
  </r>
  <r>
    <x v="6"/>
    <x v="0"/>
    <x v="6"/>
    <x v="33"/>
    <n v="10"/>
    <n v="2018"/>
  </r>
  <r>
    <x v="7"/>
    <x v="0"/>
    <x v="7"/>
    <x v="33"/>
    <n v="10"/>
    <n v="2018"/>
  </r>
  <r>
    <x v="8"/>
    <x v="0"/>
    <x v="8"/>
    <x v="33"/>
    <n v="10"/>
    <n v="2018"/>
  </r>
  <r>
    <x v="9"/>
    <x v="0"/>
    <x v="9"/>
    <x v="33"/>
    <n v="10"/>
    <n v="2018"/>
  </r>
  <r>
    <x v="10"/>
    <x v="0"/>
    <x v="10"/>
    <x v="33"/>
    <n v="10"/>
    <n v="2018"/>
  </r>
  <r>
    <x v="11"/>
    <x v="0"/>
    <x v="11"/>
    <x v="33"/>
    <n v="10"/>
    <n v="2018"/>
  </r>
  <r>
    <x v="12"/>
    <x v="0"/>
    <x v="12"/>
    <x v="33"/>
    <n v="10"/>
    <n v="2018"/>
  </r>
  <r>
    <x v="13"/>
    <x v="0"/>
    <x v="13"/>
    <x v="33"/>
    <n v="10"/>
    <n v="2018"/>
  </r>
  <r>
    <x v="14"/>
    <x v="0"/>
    <x v="14"/>
    <x v="33"/>
    <n v="10"/>
    <n v="2018"/>
  </r>
  <r>
    <x v="15"/>
    <x v="0"/>
    <x v="15"/>
    <x v="33"/>
    <n v="10"/>
    <n v="2018"/>
  </r>
  <r>
    <x v="16"/>
    <x v="0"/>
    <x v="16"/>
    <x v="33"/>
    <n v="10"/>
    <n v="2018"/>
  </r>
  <r>
    <x v="17"/>
    <x v="0"/>
    <x v="17"/>
    <x v="33"/>
    <n v="10"/>
    <n v="2018"/>
  </r>
  <r>
    <x v="18"/>
    <x v="0"/>
    <x v="18"/>
    <x v="33"/>
    <n v="10"/>
    <n v="2018"/>
  </r>
  <r>
    <x v="19"/>
    <x v="0"/>
    <x v="19"/>
    <x v="33"/>
    <n v="10"/>
    <n v="2018"/>
  </r>
  <r>
    <x v="22"/>
    <x v="0"/>
    <x v="22"/>
    <x v="33"/>
    <n v="10"/>
    <n v="2018"/>
  </r>
  <r>
    <x v="26"/>
    <x v="1"/>
    <x v="26"/>
    <x v="33"/>
    <n v="10"/>
    <n v="2018"/>
  </r>
  <r>
    <x v="56"/>
    <x v="0"/>
    <x v="27"/>
    <x v="33"/>
    <n v="10"/>
    <n v="2018"/>
  </r>
  <r>
    <x v="28"/>
    <x v="0"/>
    <x v="28"/>
    <x v="33"/>
    <n v="10"/>
    <n v="2018"/>
  </r>
  <r>
    <x v="29"/>
    <x v="0"/>
    <x v="29"/>
    <x v="33"/>
    <n v="10"/>
    <n v="2018"/>
  </r>
  <r>
    <x v="77"/>
    <x v="0"/>
    <x v="56"/>
    <x v="33"/>
    <n v="10"/>
    <n v="2018"/>
  </r>
  <r>
    <x v="31"/>
    <x v="0"/>
    <x v="31"/>
    <x v="33"/>
    <n v="10"/>
    <n v="2018"/>
  </r>
  <r>
    <x v="32"/>
    <x v="0"/>
    <x v="32"/>
    <x v="33"/>
    <n v="10"/>
    <n v="2018"/>
  </r>
  <r>
    <x v="33"/>
    <x v="0"/>
    <x v="33"/>
    <x v="33"/>
    <n v="10"/>
    <n v="2018"/>
  </r>
  <r>
    <x v="34"/>
    <x v="0"/>
    <x v="34"/>
    <x v="33"/>
    <n v="10"/>
    <n v="2018"/>
  </r>
  <r>
    <x v="58"/>
    <x v="0"/>
    <x v="35"/>
    <x v="33"/>
    <n v="10"/>
    <n v="2018"/>
  </r>
  <r>
    <x v="36"/>
    <x v="0"/>
    <x v="36"/>
    <x v="33"/>
    <n v="10"/>
    <n v="2018"/>
  </r>
  <r>
    <x v="37"/>
    <x v="0"/>
    <x v="37"/>
    <x v="33"/>
    <n v="10"/>
    <n v="2018"/>
  </r>
  <r>
    <x v="38"/>
    <x v="0"/>
    <x v="38"/>
    <x v="33"/>
    <n v="10"/>
    <n v="2018"/>
  </r>
  <r>
    <x v="39"/>
    <x v="0"/>
    <x v="39"/>
    <x v="33"/>
    <n v="10"/>
    <n v="2018"/>
  </r>
  <r>
    <x v="40"/>
    <x v="0"/>
    <x v="40"/>
    <x v="33"/>
    <n v="10"/>
    <n v="2018"/>
  </r>
  <r>
    <x v="41"/>
    <x v="0"/>
    <x v="41"/>
    <x v="33"/>
    <n v="10"/>
    <n v="2018"/>
  </r>
  <r>
    <x v="42"/>
    <x v="0"/>
    <x v="42"/>
    <x v="33"/>
    <n v="10"/>
    <n v="2018"/>
  </r>
  <r>
    <x v="43"/>
    <x v="0"/>
    <x v="43"/>
    <x v="33"/>
    <n v="10"/>
    <n v="2018"/>
  </r>
  <r>
    <x v="44"/>
    <x v="0"/>
    <x v="44"/>
    <x v="33"/>
    <n v="10"/>
    <n v="2018"/>
  </r>
  <r>
    <x v="45"/>
    <x v="0"/>
    <x v="45"/>
    <x v="33"/>
    <n v="10"/>
    <n v="2018"/>
  </r>
  <r>
    <x v="46"/>
    <x v="0"/>
    <x v="46"/>
    <x v="33"/>
    <n v="10"/>
    <n v="2018"/>
  </r>
  <r>
    <x v="47"/>
    <x v="0"/>
    <x v="47"/>
    <x v="33"/>
    <n v="10"/>
    <n v="2018"/>
  </r>
  <r>
    <x v="48"/>
    <x v="0"/>
    <x v="48"/>
    <x v="33"/>
    <n v="10"/>
    <n v="2018"/>
  </r>
  <r>
    <x v="49"/>
    <x v="0"/>
    <x v="49"/>
    <x v="33"/>
    <n v="10"/>
    <n v="2018"/>
  </r>
  <r>
    <x v="50"/>
    <x v="0"/>
    <x v="50"/>
    <x v="33"/>
    <n v="10"/>
    <n v="2018"/>
  </r>
  <r>
    <x v="51"/>
    <x v="0"/>
    <x v="51"/>
    <x v="33"/>
    <n v="10"/>
    <n v="2018"/>
  </r>
  <r>
    <x v="53"/>
    <x v="0"/>
    <x v="53"/>
    <x v="33"/>
    <n v="10"/>
    <n v="2018"/>
  </r>
  <r>
    <x v="55"/>
    <x v="0"/>
    <x v="55"/>
    <x v="33"/>
    <n v="10"/>
    <n v="2018"/>
  </r>
  <r>
    <x v="60"/>
    <x v="0"/>
    <x v="57"/>
    <x v="33"/>
    <n v="10"/>
    <n v="2018"/>
  </r>
  <r>
    <x v="61"/>
    <x v="0"/>
    <x v="58"/>
    <x v="33"/>
    <n v="10"/>
    <n v="2018"/>
  </r>
  <r>
    <x v="62"/>
    <x v="0"/>
    <x v="59"/>
    <x v="33"/>
    <n v="10"/>
    <n v="2018"/>
  </r>
  <r>
    <x v="63"/>
    <x v="0"/>
    <x v="60"/>
    <x v="33"/>
    <n v="10"/>
    <n v="2018"/>
  </r>
  <r>
    <x v="64"/>
    <x v="0"/>
    <x v="61"/>
    <x v="33"/>
    <n v="10"/>
    <n v="2018"/>
  </r>
  <r>
    <x v="65"/>
    <x v="0"/>
    <x v="62"/>
    <x v="33"/>
    <n v="10"/>
    <n v="2018"/>
  </r>
  <r>
    <x v="66"/>
    <x v="0"/>
    <x v="63"/>
    <x v="33"/>
    <n v="10"/>
    <n v="2018"/>
  </r>
  <r>
    <x v="67"/>
    <x v="0"/>
    <x v="64"/>
    <x v="33"/>
    <n v="10"/>
    <n v="2018"/>
  </r>
  <r>
    <x v="68"/>
    <x v="0"/>
    <x v="65"/>
    <x v="33"/>
    <n v="10"/>
    <n v="2018"/>
  </r>
  <r>
    <x v="69"/>
    <x v="0"/>
    <x v="66"/>
    <x v="33"/>
    <n v="10"/>
    <n v="2018"/>
  </r>
  <r>
    <x v="70"/>
    <x v="0"/>
    <x v="67"/>
    <x v="33"/>
    <n v="10"/>
    <n v="2018"/>
  </r>
  <r>
    <x v="71"/>
    <x v="0"/>
    <x v="68"/>
    <x v="33"/>
    <n v="10"/>
    <n v="2018"/>
  </r>
  <r>
    <x v="72"/>
    <x v="0"/>
    <x v="69"/>
    <x v="33"/>
    <n v="10"/>
    <n v="2018"/>
  </r>
  <r>
    <x v="73"/>
    <x v="0"/>
    <x v="70"/>
    <x v="33"/>
    <n v="10"/>
    <n v="2018"/>
  </r>
  <r>
    <x v="74"/>
    <x v="0"/>
    <x v="71"/>
    <x v="33"/>
    <n v="10"/>
    <n v="2018"/>
  </r>
  <r>
    <x v="75"/>
    <x v="0"/>
    <x v="72"/>
    <x v="33"/>
    <n v="10"/>
    <n v="2018"/>
  </r>
  <r>
    <x v="76"/>
    <x v="0"/>
    <x v="73"/>
    <x v="33"/>
    <n v="10"/>
    <n v="2018"/>
  </r>
  <r>
    <x v="0"/>
    <x v="0"/>
    <x v="0"/>
    <x v="34"/>
    <n v="11"/>
    <n v="2018"/>
  </r>
  <r>
    <x v="1"/>
    <x v="0"/>
    <x v="1"/>
    <x v="34"/>
    <n v="11"/>
    <n v="2018"/>
  </r>
  <r>
    <x v="2"/>
    <x v="0"/>
    <x v="2"/>
    <x v="34"/>
    <n v="11"/>
    <n v="2018"/>
  </r>
  <r>
    <x v="3"/>
    <x v="0"/>
    <x v="3"/>
    <x v="34"/>
    <n v="11"/>
    <n v="2018"/>
  </r>
  <r>
    <x v="4"/>
    <x v="0"/>
    <x v="4"/>
    <x v="34"/>
    <n v="11"/>
    <n v="2018"/>
  </r>
  <r>
    <x v="5"/>
    <x v="0"/>
    <x v="5"/>
    <x v="34"/>
    <n v="11"/>
    <n v="2018"/>
  </r>
  <r>
    <x v="6"/>
    <x v="0"/>
    <x v="6"/>
    <x v="34"/>
    <n v="11"/>
    <n v="2018"/>
  </r>
  <r>
    <x v="7"/>
    <x v="0"/>
    <x v="7"/>
    <x v="34"/>
    <n v="11"/>
    <n v="2018"/>
  </r>
  <r>
    <x v="8"/>
    <x v="0"/>
    <x v="8"/>
    <x v="34"/>
    <n v="11"/>
    <n v="2018"/>
  </r>
  <r>
    <x v="9"/>
    <x v="0"/>
    <x v="9"/>
    <x v="34"/>
    <n v="11"/>
    <n v="2018"/>
  </r>
  <r>
    <x v="10"/>
    <x v="0"/>
    <x v="10"/>
    <x v="34"/>
    <n v="11"/>
    <n v="2018"/>
  </r>
  <r>
    <x v="11"/>
    <x v="0"/>
    <x v="11"/>
    <x v="34"/>
    <n v="11"/>
    <n v="2018"/>
  </r>
  <r>
    <x v="12"/>
    <x v="0"/>
    <x v="12"/>
    <x v="34"/>
    <n v="11"/>
    <n v="2018"/>
  </r>
  <r>
    <x v="13"/>
    <x v="0"/>
    <x v="13"/>
    <x v="34"/>
    <n v="11"/>
    <n v="2018"/>
  </r>
  <r>
    <x v="14"/>
    <x v="0"/>
    <x v="14"/>
    <x v="34"/>
    <n v="11"/>
    <n v="2018"/>
  </r>
  <r>
    <x v="15"/>
    <x v="0"/>
    <x v="15"/>
    <x v="34"/>
    <n v="11"/>
    <n v="2018"/>
  </r>
  <r>
    <x v="16"/>
    <x v="0"/>
    <x v="16"/>
    <x v="34"/>
    <n v="11"/>
    <n v="2018"/>
  </r>
  <r>
    <x v="17"/>
    <x v="0"/>
    <x v="17"/>
    <x v="34"/>
    <n v="11"/>
    <n v="2018"/>
  </r>
  <r>
    <x v="18"/>
    <x v="0"/>
    <x v="18"/>
    <x v="34"/>
    <n v="11"/>
    <n v="2018"/>
  </r>
  <r>
    <x v="19"/>
    <x v="0"/>
    <x v="19"/>
    <x v="34"/>
    <n v="11"/>
    <n v="2018"/>
  </r>
  <r>
    <x v="22"/>
    <x v="0"/>
    <x v="22"/>
    <x v="34"/>
    <n v="11"/>
    <n v="2018"/>
  </r>
  <r>
    <x v="26"/>
    <x v="1"/>
    <x v="26"/>
    <x v="34"/>
    <n v="11"/>
    <n v="2018"/>
  </r>
  <r>
    <x v="56"/>
    <x v="0"/>
    <x v="27"/>
    <x v="34"/>
    <n v="11"/>
    <n v="2018"/>
  </r>
  <r>
    <x v="28"/>
    <x v="0"/>
    <x v="28"/>
    <x v="34"/>
    <n v="11"/>
    <n v="2018"/>
  </r>
  <r>
    <x v="29"/>
    <x v="0"/>
    <x v="29"/>
    <x v="34"/>
    <n v="11"/>
    <n v="2018"/>
  </r>
  <r>
    <x v="77"/>
    <x v="0"/>
    <x v="56"/>
    <x v="34"/>
    <n v="11"/>
    <n v="2018"/>
  </r>
  <r>
    <x v="31"/>
    <x v="0"/>
    <x v="31"/>
    <x v="34"/>
    <n v="11"/>
    <n v="2018"/>
  </r>
  <r>
    <x v="32"/>
    <x v="0"/>
    <x v="32"/>
    <x v="34"/>
    <n v="11"/>
    <n v="2018"/>
  </r>
  <r>
    <x v="33"/>
    <x v="0"/>
    <x v="33"/>
    <x v="34"/>
    <n v="11"/>
    <n v="2018"/>
  </r>
  <r>
    <x v="34"/>
    <x v="0"/>
    <x v="34"/>
    <x v="34"/>
    <n v="11"/>
    <n v="2018"/>
  </r>
  <r>
    <x v="58"/>
    <x v="0"/>
    <x v="35"/>
    <x v="34"/>
    <n v="11"/>
    <n v="2018"/>
  </r>
  <r>
    <x v="36"/>
    <x v="0"/>
    <x v="36"/>
    <x v="34"/>
    <n v="11"/>
    <n v="2018"/>
  </r>
  <r>
    <x v="37"/>
    <x v="0"/>
    <x v="37"/>
    <x v="34"/>
    <n v="11"/>
    <n v="2018"/>
  </r>
  <r>
    <x v="38"/>
    <x v="0"/>
    <x v="38"/>
    <x v="34"/>
    <n v="11"/>
    <n v="2018"/>
  </r>
  <r>
    <x v="39"/>
    <x v="0"/>
    <x v="39"/>
    <x v="34"/>
    <n v="11"/>
    <n v="2018"/>
  </r>
  <r>
    <x v="40"/>
    <x v="0"/>
    <x v="40"/>
    <x v="34"/>
    <n v="11"/>
    <n v="2018"/>
  </r>
  <r>
    <x v="41"/>
    <x v="0"/>
    <x v="41"/>
    <x v="34"/>
    <n v="11"/>
    <n v="2018"/>
  </r>
  <r>
    <x v="42"/>
    <x v="0"/>
    <x v="42"/>
    <x v="34"/>
    <n v="11"/>
    <n v="2018"/>
  </r>
  <r>
    <x v="43"/>
    <x v="0"/>
    <x v="43"/>
    <x v="34"/>
    <n v="11"/>
    <n v="2018"/>
  </r>
  <r>
    <x v="44"/>
    <x v="0"/>
    <x v="44"/>
    <x v="34"/>
    <n v="11"/>
    <n v="2018"/>
  </r>
  <r>
    <x v="45"/>
    <x v="0"/>
    <x v="45"/>
    <x v="34"/>
    <n v="11"/>
    <n v="2018"/>
  </r>
  <r>
    <x v="46"/>
    <x v="0"/>
    <x v="46"/>
    <x v="34"/>
    <n v="11"/>
    <n v="2018"/>
  </r>
  <r>
    <x v="47"/>
    <x v="0"/>
    <x v="47"/>
    <x v="34"/>
    <n v="11"/>
    <n v="2018"/>
  </r>
  <r>
    <x v="48"/>
    <x v="0"/>
    <x v="48"/>
    <x v="34"/>
    <n v="11"/>
    <n v="2018"/>
  </r>
  <r>
    <x v="49"/>
    <x v="0"/>
    <x v="49"/>
    <x v="34"/>
    <n v="11"/>
    <n v="2018"/>
  </r>
  <r>
    <x v="50"/>
    <x v="0"/>
    <x v="50"/>
    <x v="34"/>
    <n v="11"/>
    <n v="2018"/>
  </r>
  <r>
    <x v="51"/>
    <x v="0"/>
    <x v="51"/>
    <x v="34"/>
    <n v="11"/>
    <n v="2018"/>
  </r>
  <r>
    <x v="53"/>
    <x v="0"/>
    <x v="53"/>
    <x v="34"/>
    <n v="11"/>
    <n v="2018"/>
  </r>
  <r>
    <x v="55"/>
    <x v="0"/>
    <x v="55"/>
    <x v="34"/>
    <n v="11"/>
    <n v="2018"/>
  </r>
  <r>
    <x v="60"/>
    <x v="0"/>
    <x v="57"/>
    <x v="34"/>
    <n v="11"/>
    <n v="2018"/>
  </r>
  <r>
    <x v="61"/>
    <x v="0"/>
    <x v="58"/>
    <x v="34"/>
    <n v="11"/>
    <n v="2018"/>
  </r>
  <r>
    <x v="62"/>
    <x v="0"/>
    <x v="59"/>
    <x v="34"/>
    <n v="11"/>
    <n v="2018"/>
  </r>
  <r>
    <x v="63"/>
    <x v="0"/>
    <x v="60"/>
    <x v="34"/>
    <n v="11"/>
    <n v="2018"/>
  </r>
  <r>
    <x v="64"/>
    <x v="0"/>
    <x v="61"/>
    <x v="34"/>
    <n v="11"/>
    <n v="2018"/>
  </r>
  <r>
    <x v="65"/>
    <x v="0"/>
    <x v="62"/>
    <x v="34"/>
    <n v="11"/>
    <n v="2018"/>
  </r>
  <r>
    <x v="66"/>
    <x v="0"/>
    <x v="63"/>
    <x v="34"/>
    <n v="11"/>
    <n v="2018"/>
  </r>
  <r>
    <x v="67"/>
    <x v="0"/>
    <x v="64"/>
    <x v="34"/>
    <n v="11"/>
    <n v="2018"/>
  </r>
  <r>
    <x v="68"/>
    <x v="0"/>
    <x v="65"/>
    <x v="34"/>
    <n v="11"/>
    <n v="2018"/>
  </r>
  <r>
    <x v="69"/>
    <x v="0"/>
    <x v="66"/>
    <x v="34"/>
    <n v="11"/>
    <n v="2018"/>
  </r>
  <r>
    <x v="70"/>
    <x v="0"/>
    <x v="67"/>
    <x v="34"/>
    <n v="11"/>
    <n v="2018"/>
  </r>
  <r>
    <x v="71"/>
    <x v="0"/>
    <x v="68"/>
    <x v="34"/>
    <n v="11"/>
    <n v="2018"/>
  </r>
  <r>
    <x v="72"/>
    <x v="0"/>
    <x v="69"/>
    <x v="34"/>
    <n v="11"/>
    <n v="2018"/>
  </r>
  <r>
    <x v="73"/>
    <x v="0"/>
    <x v="70"/>
    <x v="34"/>
    <n v="11"/>
    <n v="2018"/>
  </r>
  <r>
    <x v="74"/>
    <x v="0"/>
    <x v="71"/>
    <x v="34"/>
    <n v="11"/>
    <n v="2018"/>
  </r>
  <r>
    <x v="75"/>
    <x v="0"/>
    <x v="72"/>
    <x v="34"/>
    <n v="11"/>
    <n v="2018"/>
  </r>
  <r>
    <x v="76"/>
    <x v="0"/>
    <x v="73"/>
    <x v="34"/>
    <n v="11"/>
    <n v="2018"/>
  </r>
  <r>
    <x v="0"/>
    <x v="0"/>
    <x v="0"/>
    <x v="35"/>
    <n v="12"/>
    <n v="2018"/>
  </r>
  <r>
    <x v="1"/>
    <x v="0"/>
    <x v="1"/>
    <x v="35"/>
    <n v="12"/>
    <n v="2018"/>
  </r>
  <r>
    <x v="2"/>
    <x v="0"/>
    <x v="2"/>
    <x v="35"/>
    <n v="12"/>
    <n v="2018"/>
  </r>
  <r>
    <x v="3"/>
    <x v="0"/>
    <x v="3"/>
    <x v="35"/>
    <n v="12"/>
    <n v="2018"/>
  </r>
  <r>
    <x v="4"/>
    <x v="0"/>
    <x v="4"/>
    <x v="35"/>
    <n v="12"/>
    <n v="2018"/>
  </r>
  <r>
    <x v="5"/>
    <x v="0"/>
    <x v="5"/>
    <x v="35"/>
    <n v="12"/>
    <n v="2018"/>
  </r>
  <r>
    <x v="6"/>
    <x v="0"/>
    <x v="6"/>
    <x v="35"/>
    <n v="12"/>
    <n v="2018"/>
  </r>
  <r>
    <x v="7"/>
    <x v="0"/>
    <x v="7"/>
    <x v="35"/>
    <n v="12"/>
    <n v="2018"/>
  </r>
  <r>
    <x v="8"/>
    <x v="0"/>
    <x v="8"/>
    <x v="35"/>
    <n v="12"/>
    <n v="2018"/>
  </r>
  <r>
    <x v="9"/>
    <x v="0"/>
    <x v="9"/>
    <x v="35"/>
    <n v="12"/>
    <n v="2018"/>
  </r>
  <r>
    <x v="10"/>
    <x v="0"/>
    <x v="10"/>
    <x v="35"/>
    <n v="12"/>
    <n v="2018"/>
  </r>
  <r>
    <x v="11"/>
    <x v="0"/>
    <x v="11"/>
    <x v="35"/>
    <n v="12"/>
    <n v="2018"/>
  </r>
  <r>
    <x v="12"/>
    <x v="0"/>
    <x v="12"/>
    <x v="35"/>
    <n v="12"/>
    <n v="2018"/>
  </r>
  <r>
    <x v="13"/>
    <x v="0"/>
    <x v="13"/>
    <x v="35"/>
    <n v="12"/>
    <n v="2018"/>
  </r>
  <r>
    <x v="14"/>
    <x v="0"/>
    <x v="14"/>
    <x v="35"/>
    <n v="12"/>
    <n v="2018"/>
  </r>
  <r>
    <x v="15"/>
    <x v="0"/>
    <x v="15"/>
    <x v="35"/>
    <n v="12"/>
    <n v="2018"/>
  </r>
  <r>
    <x v="16"/>
    <x v="0"/>
    <x v="16"/>
    <x v="35"/>
    <n v="12"/>
    <n v="2018"/>
  </r>
  <r>
    <x v="17"/>
    <x v="0"/>
    <x v="17"/>
    <x v="35"/>
    <n v="12"/>
    <n v="2018"/>
  </r>
  <r>
    <x v="18"/>
    <x v="0"/>
    <x v="18"/>
    <x v="35"/>
    <n v="12"/>
    <n v="2018"/>
  </r>
  <r>
    <x v="19"/>
    <x v="0"/>
    <x v="19"/>
    <x v="35"/>
    <n v="12"/>
    <n v="2018"/>
  </r>
  <r>
    <x v="22"/>
    <x v="0"/>
    <x v="22"/>
    <x v="35"/>
    <n v="12"/>
    <n v="2018"/>
  </r>
  <r>
    <x v="26"/>
    <x v="1"/>
    <x v="26"/>
    <x v="35"/>
    <n v="12"/>
    <n v="2018"/>
  </r>
  <r>
    <x v="56"/>
    <x v="0"/>
    <x v="27"/>
    <x v="35"/>
    <n v="12"/>
    <n v="2018"/>
  </r>
  <r>
    <x v="28"/>
    <x v="0"/>
    <x v="28"/>
    <x v="35"/>
    <n v="12"/>
    <n v="2018"/>
  </r>
  <r>
    <x v="29"/>
    <x v="0"/>
    <x v="29"/>
    <x v="35"/>
    <n v="12"/>
    <n v="2018"/>
  </r>
  <r>
    <x v="77"/>
    <x v="0"/>
    <x v="56"/>
    <x v="35"/>
    <n v="12"/>
    <n v="2018"/>
  </r>
  <r>
    <x v="31"/>
    <x v="0"/>
    <x v="31"/>
    <x v="35"/>
    <n v="12"/>
    <n v="2018"/>
  </r>
  <r>
    <x v="32"/>
    <x v="0"/>
    <x v="32"/>
    <x v="35"/>
    <n v="12"/>
    <n v="2018"/>
  </r>
  <r>
    <x v="33"/>
    <x v="0"/>
    <x v="33"/>
    <x v="35"/>
    <n v="12"/>
    <n v="2018"/>
  </r>
  <r>
    <x v="34"/>
    <x v="0"/>
    <x v="34"/>
    <x v="35"/>
    <n v="12"/>
    <n v="2018"/>
  </r>
  <r>
    <x v="58"/>
    <x v="0"/>
    <x v="35"/>
    <x v="35"/>
    <n v="12"/>
    <n v="2018"/>
  </r>
  <r>
    <x v="36"/>
    <x v="0"/>
    <x v="36"/>
    <x v="35"/>
    <n v="12"/>
    <n v="2018"/>
  </r>
  <r>
    <x v="37"/>
    <x v="0"/>
    <x v="37"/>
    <x v="35"/>
    <n v="12"/>
    <n v="2018"/>
  </r>
  <r>
    <x v="38"/>
    <x v="0"/>
    <x v="38"/>
    <x v="35"/>
    <n v="12"/>
    <n v="2018"/>
  </r>
  <r>
    <x v="39"/>
    <x v="0"/>
    <x v="39"/>
    <x v="35"/>
    <n v="12"/>
    <n v="2018"/>
  </r>
  <r>
    <x v="40"/>
    <x v="0"/>
    <x v="40"/>
    <x v="35"/>
    <n v="12"/>
    <n v="2018"/>
  </r>
  <r>
    <x v="41"/>
    <x v="0"/>
    <x v="41"/>
    <x v="35"/>
    <n v="12"/>
    <n v="2018"/>
  </r>
  <r>
    <x v="42"/>
    <x v="0"/>
    <x v="42"/>
    <x v="35"/>
    <n v="12"/>
    <n v="2018"/>
  </r>
  <r>
    <x v="43"/>
    <x v="0"/>
    <x v="43"/>
    <x v="35"/>
    <n v="12"/>
    <n v="2018"/>
  </r>
  <r>
    <x v="44"/>
    <x v="0"/>
    <x v="44"/>
    <x v="35"/>
    <n v="12"/>
    <n v="2018"/>
  </r>
  <r>
    <x v="45"/>
    <x v="0"/>
    <x v="45"/>
    <x v="35"/>
    <n v="12"/>
    <n v="2018"/>
  </r>
  <r>
    <x v="46"/>
    <x v="0"/>
    <x v="46"/>
    <x v="35"/>
    <n v="12"/>
    <n v="2018"/>
  </r>
  <r>
    <x v="47"/>
    <x v="0"/>
    <x v="47"/>
    <x v="35"/>
    <n v="12"/>
    <n v="2018"/>
  </r>
  <r>
    <x v="48"/>
    <x v="0"/>
    <x v="48"/>
    <x v="35"/>
    <n v="12"/>
    <n v="2018"/>
  </r>
  <r>
    <x v="49"/>
    <x v="0"/>
    <x v="49"/>
    <x v="35"/>
    <n v="12"/>
    <n v="2018"/>
  </r>
  <r>
    <x v="50"/>
    <x v="0"/>
    <x v="50"/>
    <x v="35"/>
    <n v="12"/>
    <n v="2018"/>
  </r>
  <r>
    <x v="51"/>
    <x v="0"/>
    <x v="51"/>
    <x v="35"/>
    <n v="12"/>
    <n v="2018"/>
  </r>
  <r>
    <x v="53"/>
    <x v="0"/>
    <x v="53"/>
    <x v="35"/>
    <n v="12"/>
    <n v="2018"/>
  </r>
  <r>
    <x v="55"/>
    <x v="0"/>
    <x v="55"/>
    <x v="35"/>
    <n v="12"/>
    <n v="2018"/>
  </r>
  <r>
    <x v="60"/>
    <x v="0"/>
    <x v="57"/>
    <x v="35"/>
    <n v="12"/>
    <n v="2018"/>
  </r>
  <r>
    <x v="61"/>
    <x v="0"/>
    <x v="58"/>
    <x v="35"/>
    <n v="12"/>
    <n v="2018"/>
  </r>
  <r>
    <x v="62"/>
    <x v="0"/>
    <x v="59"/>
    <x v="35"/>
    <n v="12"/>
    <n v="2018"/>
  </r>
  <r>
    <x v="63"/>
    <x v="0"/>
    <x v="60"/>
    <x v="35"/>
    <n v="12"/>
    <n v="2018"/>
  </r>
  <r>
    <x v="64"/>
    <x v="0"/>
    <x v="61"/>
    <x v="35"/>
    <n v="12"/>
    <n v="2018"/>
  </r>
  <r>
    <x v="65"/>
    <x v="0"/>
    <x v="62"/>
    <x v="35"/>
    <n v="12"/>
    <n v="2018"/>
  </r>
  <r>
    <x v="66"/>
    <x v="0"/>
    <x v="63"/>
    <x v="35"/>
    <n v="12"/>
    <n v="2018"/>
  </r>
  <r>
    <x v="67"/>
    <x v="0"/>
    <x v="64"/>
    <x v="35"/>
    <n v="12"/>
    <n v="2018"/>
  </r>
  <r>
    <x v="68"/>
    <x v="0"/>
    <x v="65"/>
    <x v="35"/>
    <n v="12"/>
    <n v="2018"/>
  </r>
  <r>
    <x v="69"/>
    <x v="0"/>
    <x v="66"/>
    <x v="35"/>
    <n v="12"/>
    <n v="2018"/>
  </r>
  <r>
    <x v="70"/>
    <x v="0"/>
    <x v="67"/>
    <x v="35"/>
    <n v="12"/>
    <n v="2018"/>
  </r>
  <r>
    <x v="71"/>
    <x v="0"/>
    <x v="68"/>
    <x v="35"/>
    <n v="12"/>
    <n v="2018"/>
  </r>
  <r>
    <x v="72"/>
    <x v="0"/>
    <x v="69"/>
    <x v="35"/>
    <n v="12"/>
    <n v="2018"/>
  </r>
  <r>
    <x v="73"/>
    <x v="0"/>
    <x v="70"/>
    <x v="35"/>
    <n v="12"/>
    <n v="2018"/>
  </r>
  <r>
    <x v="74"/>
    <x v="0"/>
    <x v="71"/>
    <x v="35"/>
    <n v="12"/>
    <n v="2018"/>
  </r>
  <r>
    <x v="75"/>
    <x v="0"/>
    <x v="72"/>
    <x v="35"/>
    <n v="12"/>
    <n v="2018"/>
  </r>
  <r>
    <x v="76"/>
    <x v="0"/>
    <x v="73"/>
    <x v="35"/>
    <n v="12"/>
    <n v="2018"/>
  </r>
  <r>
    <x v="0"/>
    <x v="0"/>
    <x v="0"/>
    <x v="36"/>
    <n v="1"/>
    <n v="2019"/>
  </r>
  <r>
    <x v="1"/>
    <x v="0"/>
    <x v="1"/>
    <x v="36"/>
    <n v="1"/>
    <n v="2019"/>
  </r>
  <r>
    <x v="2"/>
    <x v="0"/>
    <x v="2"/>
    <x v="36"/>
    <n v="1"/>
    <n v="2019"/>
  </r>
  <r>
    <x v="3"/>
    <x v="0"/>
    <x v="3"/>
    <x v="36"/>
    <n v="1"/>
    <n v="2019"/>
  </r>
  <r>
    <x v="4"/>
    <x v="0"/>
    <x v="4"/>
    <x v="36"/>
    <n v="1"/>
    <n v="2019"/>
  </r>
  <r>
    <x v="5"/>
    <x v="0"/>
    <x v="5"/>
    <x v="36"/>
    <n v="1"/>
    <n v="2019"/>
  </r>
  <r>
    <x v="6"/>
    <x v="0"/>
    <x v="6"/>
    <x v="36"/>
    <n v="1"/>
    <n v="2019"/>
  </r>
  <r>
    <x v="7"/>
    <x v="0"/>
    <x v="7"/>
    <x v="36"/>
    <n v="1"/>
    <n v="2019"/>
  </r>
  <r>
    <x v="8"/>
    <x v="0"/>
    <x v="8"/>
    <x v="36"/>
    <n v="1"/>
    <n v="2019"/>
  </r>
  <r>
    <x v="9"/>
    <x v="0"/>
    <x v="9"/>
    <x v="36"/>
    <n v="1"/>
    <n v="2019"/>
  </r>
  <r>
    <x v="10"/>
    <x v="0"/>
    <x v="10"/>
    <x v="36"/>
    <n v="1"/>
    <n v="2019"/>
  </r>
  <r>
    <x v="11"/>
    <x v="0"/>
    <x v="11"/>
    <x v="36"/>
    <n v="1"/>
    <n v="2019"/>
  </r>
  <r>
    <x v="12"/>
    <x v="0"/>
    <x v="12"/>
    <x v="36"/>
    <n v="1"/>
    <n v="2019"/>
  </r>
  <r>
    <x v="13"/>
    <x v="0"/>
    <x v="13"/>
    <x v="36"/>
    <n v="1"/>
    <n v="2019"/>
  </r>
  <r>
    <x v="14"/>
    <x v="0"/>
    <x v="14"/>
    <x v="36"/>
    <n v="1"/>
    <n v="2019"/>
  </r>
  <r>
    <x v="15"/>
    <x v="0"/>
    <x v="15"/>
    <x v="36"/>
    <n v="1"/>
    <n v="2019"/>
  </r>
  <r>
    <x v="16"/>
    <x v="0"/>
    <x v="16"/>
    <x v="36"/>
    <n v="1"/>
    <n v="2019"/>
  </r>
  <r>
    <x v="17"/>
    <x v="0"/>
    <x v="17"/>
    <x v="36"/>
    <n v="1"/>
    <n v="2019"/>
  </r>
  <r>
    <x v="18"/>
    <x v="0"/>
    <x v="18"/>
    <x v="36"/>
    <n v="1"/>
    <n v="2019"/>
  </r>
  <r>
    <x v="19"/>
    <x v="0"/>
    <x v="19"/>
    <x v="36"/>
    <n v="1"/>
    <n v="2019"/>
  </r>
  <r>
    <x v="22"/>
    <x v="0"/>
    <x v="22"/>
    <x v="36"/>
    <n v="1"/>
    <n v="2019"/>
  </r>
  <r>
    <x v="26"/>
    <x v="1"/>
    <x v="26"/>
    <x v="36"/>
    <n v="1"/>
    <n v="2019"/>
  </r>
  <r>
    <x v="56"/>
    <x v="0"/>
    <x v="27"/>
    <x v="36"/>
    <n v="1"/>
    <n v="2019"/>
  </r>
  <r>
    <x v="28"/>
    <x v="0"/>
    <x v="28"/>
    <x v="36"/>
    <n v="1"/>
    <n v="2019"/>
  </r>
  <r>
    <x v="29"/>
    <x v="0"/>
    <x v="29"/>
    <x v="36"/>
    <n v="1"/>
    <n v="2019"/>
  </r>
  <r>
    <x v="77"/>
    <x v="0"/>
    <x v="56"/>
    <x v="36"/>
    <n v="1"/>
    <n v="2019"/>
  </r>
  <r>
    <x v="31"/>
    <x v="0"/>
    <x v="31"/>
    <x v="36"/>
    <n v="1"/>
    <n v="2019"/>
  </r>
  <r>
    <x v="32"/>
    <x v="0"/>
    <x v="32"/>
    <x v="36"/>
    <n v="1"/>
    <n v="2019"/>
  </r>
  <r>
    <x v="33"/>
    <x v="0"/>
    <x v="33"/>
    <x v="36"/>
    <n v="1"/>
    <n v="2019"/>
  </r>
  <r>
    <x v="34"/>
    <x v="0"/>
    <x v="34"/>
    <x v="36"/>
    <n v="1"/>
    <n v="2019"/>
  </r>
  <r>
    <x v="58"/>
    <x v="0"/>
    <x v="35"/>
    <x v="36"/>
    <n v="1"/>
    <n v="2019"/>
  </r>
  <r>
    <x v="36"/>
    <x v="0"/>
    <x v="36"/>
    <x v="36"/>
    <n v="1"/>
    <n v="2019"/>
  </r>
  <r>
    <x v="37"/>
    <x v="0"/>
    <x v="37"/>
    <x v="36"/>
    <n v="1"/>
    <n v="2019"/>
  </r>
  <r>
    <x v="38"/>
    <x v="0"/>
    <x v="38"/>
    <x v="36"/>
    <n v="1"/>
    <n v="2019"/>
  </r>
  <r>
    <x v="39"/>
    <x v="0"/>
    <x v="39"/>
    <x v="36"/>
    <n v="1"/>
    <n v="2019"/>
  </r>
  <r>
    <x v="40"/>
    <x v="0"/>
    <x v="40"/>
    <x v="36"/>
    <n v="1"/>
    <n v="2019"/>
  </r>
  <r>
    <x v="41"/>
    <x v="0"/>
    <x v="41"/>
    <x v="36"/>
    <n v="1"/>
    <n v="2019"/>
  </r>
  <r>
    <x v="42"/>
    <x v="0"/>
    <x v="42"/>
    <x v="36"/>
    <n v="1"/>
    <n v="2019"/>
  </r>
  <r>
    <x v="43"/>
    <x v="0"/>
    <x v="43"/>
    <x v="36"/>
    <n v="1"/>
    <n v="2019"/>
  </r>
  <r>
    <x v="44"/>
    <x v="0"/>
    <x v="44"/>
    <x v="36"/>
    <n v="1"/>
    <n v="2019"/>
  </r>
  <r>
    <x v="45"/>
    <x v="0"/>
    <x v="45"/>
    <x v="36"/>
    <n v="1"/>
    <n v="2019"/>
  </r>
  <r>
    <x v="46"/>
    <x v="0"/>
    <x v="46"/>
    <x v="36"/>
    <n v="1"/>
    <n v="2019"/>
  </r>
  <r>
    <x v="47"/>
    <x v="0"/>
    <x v="47"/>
    <x v="36"/>
    <n v="1"/>
    <n v="2019"/>
  </r>
  <r>
    <x v="48"/>
    <x v="0"/>
    <x v="48"/>
    <x v="36"/>
    <n v="1"/>
    <n v="2019"/>
  </r>
  <r>
    <x v="49"/>
    <x v="0"/>
    <x v="49"/>
    <x v="36"/>
    <n v="1"/>
    <n v="2019"/>
  </r>
  <r>
    <x v="50"/>
    <x v="0"/>
    <x v="50"/>
    <x v="36"/>
    <n v="1"/>
    <n v="2019"/>
  </r>
  <r>
    <x v="51"/>
    <x v="0"/>
    <x v="51"/>
    <x v="36"/>
    <n v="1"/>
    <n v="2019"/>
  </r>
  <r>
    <x v="53"/>
    <x v="0"/>
    <x v="53"/>
    <x v="36"/>
    <n v="1"/>
    <n v="2019"/>
  </r>
  <r>
    <x v="55"/>
    <x v="0"/>
    <x v="55"/>
    <x v="36"/>
    <n v="1"/>
    <n v="2019"/>
  </r>
  <r>
    <x v="60"/>
    <x v="0"/>
    <x v="57"/>
    <x v="36"/>
    <n v="1"/>
    <n v="2019"/>
  </r>
  <r>
    <x v="61"/>
    <x v="0"/>
    <x v="58"/>
    <x v="36"/>
    <n v="1"/>
    <n v="2019"/>
  </r>
  <r>
    <x v="62"/>
    <x v="0"/>
    <x v="59"/>
    <x v="36"/>
    <n v="1"/>
    <n v="2019"/>
  </r>
  <r>
    <x v="63"/>
    <x v="0"/>
    <x v="60"/>
    <x v="36"/>
    <n v="1"/>
    <n v="2019"/>
  </r>
  <r>
    <x v="64"/>
    <x v="0"/>
    <x v="61"/>
    <x v="36"/>
    <n v="1"/>
    <n v="2019"/>
  </r>
  <r>
    <x v="65"/>
    <x v="0"/>
    <x v="62"/>
    <x v="36"/>
    <n v="1"/>
    <n v="2019"/>
  </r>
  <r>
    <x v="66"/>
    <x v="0"/>
    <x v="63"/>
    <x v="36"/>
    <n v="1"/>
    <n v="2019"/>
  </r>
  <r>
    <x v="67"/>
    <x v="0"/>
    <x v="64"/>
    <x v="36"/>
    <n v="1"/>
    <n v="2019"/>
  </r>
  <r>
    <x v="68"/>
    <x v="0"/>
    <x v="65"/>
    <x v="36"/>
    <n v="1"/>
    <n v="2019"/>
  </r>
  <r>
    <x v="69"/>
    <x v="0"/>
    <x v="66"/>
    <x v="36"/>
    <n v="1"/>
    <n v="2019"/>
  </r>
  <r>
    <x v="70"/>
    <x v="0"/>
    <x v="67"/>
    <x v="36"/>
    <n v="1"/>
    <n v="2019"/>
  </r>
  <r>
    <x v="71"/>
    <x v="0"/>
    <x v="68"/>
    <x v="36"/>
    <n v="1"/>
    <n v="2019"/>
  </r>
  <r>
    <x v="72"/>
    <x v="0"/>
    <x v="69"/>
    <x v="36"/>
    <n v="1"/>
    <n v="2019"/>
  </r>
  <r>
    <x v="73"/>
    <x v="0"/>
    <x v="70"/>
    <x v="36"/>
    <n v="1"/>
    <n v="2019"/>
  </r>
  <r>
    <x v="74"/>
    <x v="0"/>
    <x v="71"/>
    <x v="36"/>
    <n v="1"/>
    <n v="2019"/>
  </r>
  <r>
    <x v="75"/>
    <x v="0"/>
    <x v="72"/>
    <x v="36"/>
    <n v="1"/>
    <n v="2019"/>
  </r>
  <r>
    <x v="76"/>
    <x v="0"/>
    <x v="73"/>
    <x v="36"/>
    <n v="1"/>
    <n v="2019"/>
  </r>
  <r>
    <x v="0"/>
    <x v="0"/>
    <x v="0"/>
    <x v="37"/>
    <n v="2"/>
    <n v="2019"/>
  </r>
  <r>
    <x v="1"/>
    <x v="0"/>
    <x v="1"/>
    <x v="37"/>
    <n v="2"/>
    <n v="2019"/>
  </r>
  <r>
    <x v="2"/>
    <x v="0"/>
    <x v="2"/>
    <x v="37"/>
    <n v="2"/>
    <n v="2019"/>
  </r>
  <r>
    <x v="3"/>
    <x v="0"/>
    <x v="3"/>
    <x v="37"/>
    <n v="2"/>
    <n v="2019"/>
  </r>
  <r>
    <x v="4"/>
    <x v="0"/>
    <x v="4"/>
    <x v="37"/>
    <n v="2"/>
    <n v="2019"/>
  </r>
  <r>
    <x v="5"/>
    <x v="0"/>
    <x v="5"/>
    <x v="37"/>
    <n v="2"/>
    <n v="2019"/>
  </r>
  <r>
    <x v="6"/>
    <x v="0"/>
    <x v="6"/>
    <x v="37"/>
    <n v="2"/>
    <n v="2019"/>
  </r>
  <r>
    <x v="7"/>
    <x v="0"/>
    <x v="7"/>
    <x v="37"/>
    <n v="2"/>
    <n v="2019"/>
  </r>
  <r>
    <x v="8"/>
    <x v="0"/>
    <x v="8"/>
    <x v="37"/>
    <n v="2"/>
    <n v="2019"/>
  </r>
  <r>
    <x v="9"/>
    <x v="0"/>
    <x v="9"/>
    <x v="37"/>
    <n v="2"/>
    <n v="2019"/>
  </r>
  <r>
    <x v="10"/>
    <x v="0"/>
    <x v="10"/>
    <x v="37"/>
    <n v="2"/>
    <n v="2019"/>
  </r>
  <r>
    <x v="11"/>
    <x v="0"/>
    <x v="11"/>
    <x v="37"/>
    <n v="2"/>
    <n v="2019"/>
  </r>
  <r>
    <x v="12"/>
    <x v="0"/>
    <x v="12"/>
    <x v="37"/>
    <n v="2"/>
    <n v="2019"/>
  </r>
  <r>
    <x v="13"/>
    <x v="0"/>
    <x v="13"/>
    <x v="37"/>
    <n v="2"/>
    <n v="2019"/>
  </r>
  <r>
    <x v="14"/>
    <x v="0"/>
    <x v="14"/>
    <x v="37"/>
    <n v="2"/>
    <n v="2019"/>
  </r>
  <r>
    <x v="15"/>
    <x v="0"/>
    <x v="15"/>
    <x v="37"/>
    <n v="2"/>
    <n v="2019"/>
  </r>
  <r>
    <x v="16"/>
    <x v="0"/>
    <x v="16"/>
    <x v="37"/>
    <n v="2"/>
    <n v="2019"/>
  </r>
  <r>
    <x v="17"/>
    <x v="0"/>
    <x v="17"/>
    <x v="37"/>
    <n v="2"/>
    <n v="2019"/>
  </r>
  <r>
    <x v="18"/>
    <x v="0"/>
    <x v="18"/>
    <x v="37"/>
    <n v="2"/>
    <n v="2019"/>
  </r>
  <r>
    <x v="19"/>
    <x v="0"/>
    <x v="19"/>
    <x v="37"/>
    <n v="2"/>
    <n v="2019"/>
  </r>
  <r>
    <x v="22"/>
    <x v="0"/>
    <x v="22"/>
    <x v="37"/>
    <n v="2"/>
    <n v="2019"/>
  </r>
  <r>
    <x v="26"/>
    <x v="1"/>
    <x v="26"/>
    <x v="37"/>
    <n v="2"/>
    <n v="2019"/>
  </r>
  <r>
    <x v="56"/>
    <x v="0"/>
    <x v="27"/>
    <x v="37"/>
    <n v="2"/>
    <n v="2019"/>
  </r>
  <r>
    <x v="28"/>
    <x v="0"/>
    <x v="28"/>
    <x v="37"/>
    <n v="2"/>
    <n v="2019"/>
  </r>
  <r>
    <x v="29"/>
    <x v="0"/>
    <x v="29"/>
    <x v="37"/>
    <n v="2"/>
    <n v="2019"/>
  </r>
  <r>
    <x v="77"/>
    <x v="0"/>
    <x v="56"/>
    <x v="37"/>
    <n v="2"/>
    <n v="2019"/>
  </r>
  <r>
    <x v="31"/>
    <x v="0"/>
    <x v="31"/>
    <x v="37"/>
    <n v="2"/>
    <n v="2019"/>
  </r>
  <r>
    <x v="32"/>
    <x v="0"/>
    <x v="32"/>
    <x v="37"/>
    <n v="2"/>
    <n v="2019"/>
  </r>
  <r>
    <x v="33"/>
    <x v="0"/>
    <x v="33"/>
    <x v="37"/>
    <n v="2"/>
    <n v="2019"/>
  </r>
  <r>
    <x v="34"/>
    <x v="0"/>
    <x v="34"/>
    <x v="37"/>
    <n v="2"/>
    <n v="2019"/>
  </r>
  <r>
    <x v="58"/>
    <x v="0"/>
    <x v="35"/>
    <x v="37"/>
    <n v="2"/>
    <n v="2019"/>
  </r>
  <r>
    <x v="36"/>
    <x v="0"/>
    <x v="36"/>
    <x v="37"/>
    <n v="2"/>
    <n v="2019"/>
  </r>
  <r>
    <x v="37"/>
    <x v="0"/>
    <x v="37"/>
    <x v="37"/>
    <n v="2"/>
    <n v="2019"/>
  </r>
  <r>
    <x v="38"/>
    <x v="0"/>
    <x v="38"/>
    <x v="37"/>
    <n v="2"/>
    <n v="2019"/>
  </r>
  <r>
    <x v="39"/>
    <x v="0"/>
    <x v="39"/>
    <x v="37"/>
    <n v="2"/>
    <n v="2019"/>
  </r>
  <r>
    <x v="40"/>
    <x v="0"/>
    <x v="40"/>
    <x v="37"/>
    <n v="2"/>
    <n v="2019"/>
  </r>
  <r>
    <x v="41"/>
    <x v="0"/>
    <x v="41"/>
    <x v="37"/>
    <n v="2"/>
    <n v="2019"/>
  </r>
  <r>
    <x v="42"/>
    <x v="0"/>
    <x v="42"/>
    <x v="37"/>
    <n v="2"/>
    <n v="2019"/>
  </r>
  <r>
    <x v="43"/>
    <x v="0"/>
    <x v="43"/>
    <x v="37"/>
    <n v="2"/>
    <n v="2019"/>
  </r>
  <r>
    <x v="44"/>
    <x v="0"/>
    <x v="44"/>
    <x v="37"/>
    <n v="2"/>
    <n v="2019"/>
  </r>
  <r>
    <x v="45"/>
    <x v="0"/>
    <x v="45"/>
    <x v="37"/>
    <n v="2"/>
    <n v="2019"/>
  </r>
  <r>
    <x v="46"/>
    <x v="0"/>
    <x v="46"/>
    <x v="37"/>
    <n v="2"/>
    <n v="2019"/>
  </r>
  <r>
    <x v="47"/>
    <x v="0"/>
    <x v="47"/>
    <x v="37"/>
    <n v="2"/>
    <n v="2019"/>
  </r>
  <r>
    <x v="48"/>
    <x v="0"/>
    <x v="48"/>
    <x v="37"/>
    <n v="2"/>
    <n v="2019"/>
  </r>
  <r>
    <x v="49"/>
    <x v="0"/>
    <x v="49"/>
    <x v="37"/>
    <n v="2"/>
    <n v="2019"/>
  </r>
  <r>
    <x v="50"/>
    <x v="0"/>
    <x v="50"/>
    <x v="37"/>
    <n v="2"/>
    <n v="2019"/>
  </r>
  <r>
    <x v="51"/>
    <x v="0"/>
    <x v="51"/>
    <x v="37"/>
    <n v="2"/>
    <n v="2019"/>
  </r>
  <r>
    <x v="53"/>
    <x v="0"/>
    <x v="53"/>
    <x v="37"/>
    <n v="2"/>
    <n v="2019"/>
  </r>
  <r>
    <x v="55"/>
    <x v="0"/>
    <x v="55"/>
    <x v="37"/>
    <n v="2"/>
    <n v="2019"/>
  </r>
  <r>
    <x v="60"/>
    <x v="0"/>
    <x v="57"/>
    <x v="37"/>
    <n v="2"/>
    <n v="2019"/>
  </r>
  <r>
    <x v="61"/>
    <x v="0"/>
    <x v="58"/>
    <x v="37"/>
    <n v="2"/>
    <n v="2019"/>
  </r>
  <r>
    <x v="62"/>
    <x v="0"/>
    <x v="59"/>
    <x v="37"/>
    <n v="2"/>
    <n v="2019"/>
  </r>
  <r>
    <x v="63"/>
    <x v="0"/>
    <x v="60"/>
    <x v="37"/>
    <n v="2"/>
    <n v="2019"/>
  </r>
  <r>
    <x v="64"/>
    <x v="0"/>
    <x v="61"/>
    <x v="37"/>
    <n v="2"/>
    <n v="2019"/>
  </r>
  <r>
    <x v="65"/>
    <x v="0"/>
    <x v="62"/>
    <x v="37"/>
    <n v="2"/>
    <n v="2019"/>
  </r>
  <r>
    <x v="66"/>
    <x v="0"/>
    <x v="63"/>
    <x v="37"/>
    <n v="2"/>
    <n v="2019"/>
  </r>
  <r>
    <x v="67"/>
    <x v="0"/>
    <x v="64"/>
    <x v="37"/>
    <n v="2"/>
    <n v="2019"/>
  </r>
  <r>
    <x v="68"/>
    <x v="0"/>
    <x v="65"/>
    <x v="37"/>
    <n v="2"/>
    <n v="2019"/>
  </r>
  <r>
    <x v="69"/>
    <x v="0"/>
    <x v="66"/>
    <x v="37"/>
    <n v="2"/>
    <n v="2019"/>
  </r>
  <r>
    <x v="70"/>
    <x v="0"/>
    <x v="67"/>
    <x v="37"/>
    <n v="2"/>
    <n v="2019"/>
  </r>
  <r>
    <x v="71"/>
    <x v="0"/>
    <x v="68"/>
    <x v="37"/>
    <n v="2"/>
    <n v="2019"/>
  </r>
  <r>
    <x v="72"/>
    <x v="0"/>
    <x v="69"/>
    <x v="37"/>
    <n v="2"/>
    <n v="2019"/>
  </r>
  <r>
    <x v="73"/>
    <x v="0"/>
    <x v="70"/>
    <x v="37"/>
    <n v="2"/>
    <n v="2019"/>
  </r>
  <r>
    <x v="74"/>
    <x v="0"/>
    <x v="71"/>
    <x v="37"/>
    <n v="2"/>
    <n v="2019"/>
  </r>
  <r>
    <x v="75"/>
    <x v="0"/>
    <x v="72"/>
    <x v="37"/>
    <n v="2"/>
    <n v="2019"/>
  </r>
  <r>
    <x v="76"/>
    <x v="0"/>
    <x v="73"/>
    <x v="37"/>
    <n v="2"/>
    <n v="2019"/>
  </r>
  <r>
    <x v="0"/>
    <x v="0"/>
    <x v="0"/>
    <x v="38"/>
    <n v="3"/>
    <n v="2019"/>
  </r>
  <r>
    <x v="1"/>
    <x v="0"/>
    <x v="1"/>
    <x v="38"/>
    <n v="3"/>
    <n v="2019"/>
  </r>
  <r>
    <x v="2"/>
    <x v="0"/>
    <x v="2"/>
    <x v="38"/>
    <n v="3"/>
    <n v="2019"/>
  </r>
  <r>
    <x v="3"/>
    <x v="0"/>
    <x v="3"/>
    <x v="38"/>
    <n v="3"/>
    <n v="2019"/>
  </r>
  <r>
    <x v="4"/>
    <x v="0"/>
    <x v="4"/>
    <x v="38"/>
    <n v="3"/>
    <n v="2019"/>
  </r>
  <r>
    <x v="5"/>
    <x v="0"/>
    <x v="5"/>
    <x v="38"/>
    <n v="3"/>
    <n v="2019"/>
  </r>
  <r>
    <x v="6"/>
    <x v="0"/>
    <x v="6"/>
    <x v="38"/>
    <n v="3"/>
    <n v="2019"/>
  </r>
  <r>
    <x v="7"/>
    <x v="0"/>
    <x v="7"/>
    <x v="38"/>
    <n v="3"/>
    <n v="2019"/>
  </r>
  <r>
    <x v="8"/>
    <x v="0"/>
    <x v="8"/>
    <x v="38"/>
    <n v="3"/>
    <n v="2019"/>
  </r>
  <r>
    <x v="9"/>
    <x v="0"/>
    <x v="9"/>
    <x v="38"/>
    <n v="3"/>
    <n v="2019"/>
  </r>
  <r>
    <x v="10"/>
    <x v="0"/>
    <x v="10"/>
    <x v="38"/>
    <n v="3"/>
    <n v="2019"/>
  </r>
  <r>
    <x v="11"/>
    <x v="0"/>
    <x v="11"/>
    <x v="38"/>
    <n v="3"/>
    <n v="2019"/>
  </r>
  <r>
    <x v="12"/>
    <x v="0"/>
    <x v="12"/>
    <x v="38"/>
    <n v="3"/>
    <n v="2019"/>
  </r>
  <r>
    <x v="13"/>
    <x v="0"/>
    <x v="13"/>
    <x v="38"/>
    <n v="3"/>
    <n v="2019"/>
  </r>
  <r>
    <x v="14"/>
    <x v="0"/>
    <x v="14"/>
    <x v="38"/>
    <n v="3"/>
    <n v="2019"/>
  </r>
  <r>
    <x v="15"/>
    <x v="0"/>
    <x v="15"/>
    <x v="38"/>
    <n v="3"/>
    <n v="2019"/>
  </r>
  <r>
    <x v="16"/>
    <x v="0"/>
    <x v="16"/>
    <x v="38"/>
    <n v="3"/>
    <n v="2019"/>
  </r>
  <r>
    <x v="17"/>
    <x v="0"/>
    <x v="17"/>
    <x v="38"/>
    <n v="3"/>
    <n v="2019"/>
  </r>
  <r>
    <x v="18"/>
    <x v="0"/>
    <x v="18"/>
    <x v="38"/>
    <n v="3"/>
    <n v="2019"/>
  </r>
  <r>
    <x v="19"/>
    <x v="0"/>
    <x v="19"/>
    <x v="38"/>
    <n v="3"/>
    <n v="2019"/>
  </r>
  <r>
    <x v="22"/>
    <x v="0"/>
    <x v="22"/>
    <x v="38"/>
    <n v="3"/>
    <n v="2019"/>
  </r>
  <r>
    <x v="26"/>
    <x v="1"/>
    <x v="26"/>
    <x v="38"/>
    <n v="3"/>
    <n v="2019"/>
  </r>
  <r>
    <x v="56"/>
    <x v="0"/>
    <x v="27"/>
    <x v="38"/>
    <n v="3"/>
    <n v="2019"/>
  </r>
  <r>
    <x v="28"/>
    <x v="0"/>
    <x v="28"/>
    <x v="38"/>
    <n v="3"/>
    <n v="2019"/>
  </r>
  <r>
    <x v="29"/>
    <x v="0"/>
    <x v="29"/>
    <x v="38"/>
    <n v="3"/>
    <n v="2019"/>
  </r>
  <r>
    <x v="77"/>
    <x v="0"/>
    <x v="56"/>
    <x v="38"/>
    <n v="3"/>
    <n v="2019"/>
  </r>
  <r>
    <x v="31"/>
    <x v="0"/>
    <x v="31"/>
    <x v="38"/>
    <n v="3"/>
    <n v="2019"/>
  </r>
  <r>
    <x v="32"/>
    <x v="0"/>
    <x v="32"/>
    <x v="38"/>
    <n v="3"/>
    <n v="2019"/>
  </r>
  <r>
    <x v="33"/>
    <x v="0"/>
    <x v="33"/>
    <x v="38"/>
    <n v="3"/>
    <n v="2019"/>
  </r>
  <r>
    <x v="34"/>
    <x v="0"/>
    <x v="34"/>
    <x v="38"/>
    <n v="3"/>
    <n v="2019"/>
  </r>
  <r>
    <x v="58"/>
    <x v="0"/>
    <x v="35"/>
    <x v="38"/>
    <n v="3"/>
    <n v="2019"/>
  </r>
  <r>
    <x v="36"/>
    <x v="0"/>
    <x v="36"/>
    <x v="38"/>
    <n v="3"/>
    <n v="2019"/>
  </r>
  <r>
    <x v="37"/>
    <x v="0"/>
    <x v="37"/>
    <x v="38"/>
    <n v="3"/>
    <n v="2019"/>
  </r>
  <r>
    <x v="38"/>
    <x v="0"/>
    <x v="38"/>
    <x v="38"/>
    <n v="3"/>
    <n v="2019"/>
  </r>
  <r>
    <x v="39"/>
    <x v="0"/>
    <x v="39"/>
    <x v="38"/>
    <n v="3"/>
    <n v="2019"/>
  </r>
  <r>
    <x v="40"/>
    <x v="0"/>
    <x v="40"/>
    <x v="38"/>
    <n v="3"/>
    <n v="2019"/>
  </r>
  <r>
    <x v="41"/>
    <x v="0"/>
    <x v="41"/>
    <x v="38"/>
    <n v="3"/>
    <n v="2019"/>
  </r>
  <r>
    <x v="42"/>
    <x v="0"/>
    <x v="42"/>
    <x v="38"/>
    <n v="3"/>
    <n v="2019"/>
  </r>
  <r>
    <x v="43"/>
    <x v="0"/>
    <x v="43"/>
    <x v="38"/>
    <n v="3"/>
    <n v="2019"/>
  </r>
  <r>
    <x v="44"/>
    <x v="0"/>
    <x v="44"/>
    <x v="38"/>
    <n v="3"/>
    <n v="2019"/>
  </r>
  <r>
    <x v="45"/>
    <x v="0"/>
    <x v="45"/>
    <x v="38"/>
    <n v="3"/>
    <n v="2019"/>
  </r>
  <r>
    <x v="46"/>
    <x v="0"/>
    <x v="46"/>
    <x v="38"/>
    <n v="3"/>
    <n v="2019"/>
  </r>
  <r>
    <x v="47"/>
    <x v="0"/>
    <x v="47"/>
    <x v="38"/>
    <n v="3"/>
    <n v="2019"/>
  </r>
  <r>
    <x v="48"/>
    <x v="0"/>
    <x v="48"/>
    <x v="38"/>
    <n v="3"/>
    <n v="2019"/>
  </r>
  <r>
    <x v="49"/>
    <x v="0"/>
    <x v="49"/>
    <x v="38"/>
    <n v="3"/>
    <n v="2019"/>
  </r>
  <r>
    <x v="50"/>
    <x v="0"/>
    <x v="50"/>
    <x v="38"/>
    <n v="3"/>
    <n v="2019"/>
  </r>
  <r>
    <x v="51"/>
    <x v="0"/>
    <x v="51"/>
    <x v="38"/>
    <n v="3"/>
    <n v="2019"/>
  </r>
  <r>
    <x v="53"/>
    <x v="0"/>
    <x v="53"/>
    <x v="38"/>
    <n v="3"/>
    <n v="2019"/>
  </r>
  <r>
    <x v="55"/>
    <x v="0"/>
    <x v="55"/>
    <x v="38"/>
    <n v="3"/>
    <n v="2019"/>
  </r>
  <r>
    <x v="60"/>
    <x v="0"/>
    <x v="57"/>
    <x v="38"/>
    <n v="3"/>
    <n v="2019"/>
  </r>
  <r>
    <x v="61"/>
    <x v="0"/>
    <x v="58"/>
    <x v="38"/>
    <n v="3"/>
    <n v="2019"/>
  </r>
  <r>
    <x v="62"/>
    <x v="0"/>
    <x v="59"/>
    <x v="38"/>
    <n v="3"/>
    <n v="2019"/>
  </r>
  <r>
    <x v="63"/>
    <x v="0"/>
    <x v="60"/>
    <x v="38"/>
    <n v="3"/>
    <n v="2019"/>
  </r>
  <r>
    <x v="64"/>
    <x v="0"/>
    <x v="61"/>
    <x v="38"/>
    <n v="3"/>
    <n v="2019"/>
  </r>
  <r>
    <x v="65"/>
    <x v="0"/>
    <x v="62"/>
    <x v="38"/>
    <n v="3"/>
    <n v="2019"/>
  </r>
  <r>
    <x v="66"/>
    <x v="0"/>
    <x v="63"/>
    <x v="38"/>
    <n v="3"/>
    <n v="2019"/>
  </r>
  <r>
    <x v="67"/>
    <x v="0"/>
    <x v="64"/>
    <x v="38"/>
    <n v="3"/>
    <n v="2019"/>
  </r>
  <r>
    <x v="68"/>
    <x v="0"/>
    <x v="65"/>
    <x v="38"/>
    <n v="3"/>
    <n v="2019"/>
  </r>
  <r>
    <x v="69"/>
    <x v="0"/>
    <x v="66"/>
    <x v="38"/>
    <n v="3"/>
    <n v="2019"/>
  </r>
  <r>
    <x v="70"/>
    <x v="0"/>
    <x v="67"/>
    <x v="38"/>
    <n v="3"/>
    <n v="2019"/>
  </r>
  <r>
    <x v="71"/>
    <x v="0"/>
    <x v="68"/>
    <x v="38"/>
    <n v="3"/>
    <n v="2019"/>
  </r>
  <r>
    <x v="72"/>
    <x v="0"/>
    <x v="69"/>
    <x v="38"/>
    <n v="3"/>
    <n v="2019"/>
  </r>
  <r>
    <x v="73"/>
    <x v="0"/>
    <x v="70"/>
    <x v="38"/>
    <n v="3"/>
    <n v="2019"/>
  </r>
  <r>
    <x v="74"/>
    <x v="0"/>
    <x v="71"/>
    <x v="38"/>
    <n v="3"/>
    <n v="2019"/>
  </r>
  <r>
    <x v="75"/>
    <x v="0"/>
    <x v="72"/>
    <x v="38"/>
    <n v="3"/>
    <n v="2019"/>
  </r>
  <r>
    <x v="76"/>
    <x v="0"/>
    <x v="73"/>
    <x v="38"/>
    <n v="3"/>
    <n v="2019"/>
  </r>
  <r>
    <x v="0"/>
    <x v="0"/>
    <x v="0"/>
    <x v="39"/>
    <n v="4"/>
    <n v="2019"/>
  </r>
  <r>
    <x v="1"/>
    <x v="0"/>
    <x v="1"/>
    <x v="39"/>
    <n v="4"/>
    <n v="2019"/>
  </r>
  <r>
    <x v="2"/>
    <x v="0"/>
    <x v="2"/>
    <x v="39"/>
    <n v="4"/>
    <n v="2019"/>
  </r>
  <r>
    <x v="3"/>
    <x v="0"/>
    <x v="3"/>
    <x v="39"/>
    <n v="4"/>
    <n v="2019"/>
  </r>
  <r>
    <x v="4"/>
    <x v="0"/>
    <x v="4"/>
    <x v="39"/>
    <n v="4"/>
    <n v="2019"/>
  </r>
  <r>
    <x v="5"/>
    <x v="0"/>
    <x v="5"/>
    <x v="39"/>
    <n v="4"/>
    <n v="2019"/>
  </r>
  <r>
    <x v="6"/>
    <x v="0"/>
    <x v="6"/>
    <x v="39"/>
    <n v="4"/>
    <n v="2019"/>
  </r>
  <r>
    <x v="7"/>
    <x v="0"/>
    <x v="7"/>
    <x v="39"/>
    <n v="4"/>
    <n v="2019"/>
  </r>
  <r>
    <x v="9"/>
    <x v="0"/>
    <x v="9"/>
    <x v="39"/>
    <n v="4"/>
    <n v="2019"/>
  </r>
  <r>
    <x v="10"/>
    <x v="0"/>
    <x v="10"/>
    <x v="39"/>
    <n v="4"/>
    <n v="2019"/>
  </r>
  <r>
    <x v="11"/>
    <x v="0"/>
    <x v="11"/>
    <x v="39"/>
    <n v="4"/>
    <n v="2019"/>
  </r>
  <r>
    <x v="12"/>
    <x v="0"/>
    <x v="12"/>
    <x v="39"/>
    <n v="4"/>
    <n v="2019"/>
  </r>
  <r>
    <x v="13"/>
    <x v="0"/>
    <x v="13"/>
    <x v="39"/>
    <n v="4"/>
    <n v="2019"/>
  </r>
  <r>
    <x v="14"/>
    <x v="0"/>
    <x v="14"/>
    <x v="39"/>
    <n v="4"/>
    <n v="2019"/>
  </r>
  <r>
    <x v="15"/>
    <x v="0"/>
    <x v="15"/>
    <x v="39"/>
    <n v="4"/>
    <n v="2019"/>
  </r>
  <r>
    <x v="16"/>
    <x v="0"/>
    <x v="16"/>
    <x v="39"/>
    <n v="4"/>
    <n v="2019"/>
  </r>
  <r>
    <x v="17"/>
    <x v="0"/>
    <x v="17"/>
    <x v="39"/>
    <n v="4"/>
    <n v="2019"/>
  </r>
  <r>
    <x v="19"/>
    <x v="0"/>
    <x v="19"/>
    <x v="39"/>
    <n v="4"/>
    <n v="2019"/>
  </r>
  <r>
    <x v="22"/>
    <x v="0"/>
    <x v="22"/>
    <x v="39"/>
    <n v="4"/>
    <n v="2019"/>
  </r>
  <r>
    <x v="26"/>
    <x v="1"/>
    <x v="26"/>
    <x v="39"/>
    <n v="4"/>
    <n v="2019"/>
  </r>
  <r>
    <x v="56"/>
    <x v="0"/>
    <x v="27"/>
    <x v="39"/>
    <n v="4"/>
    <n v="2019"/>
  </r>
  <r>
    <x v="28"/>
    <x v="0"/>
    <x v="28"/>
    <x v="39"/>
    <n v="4"/>
    <n v="2019"/>
  </r>
  <r>
    <x v="29"/>
    <x v="0"/>
    <x v="29"/>
    <x v="39"/>
    <n v="4"/>
    <n v="2019"/>
  </r>
  <r>
    <x v="77"/>
    <x v="0"/>
    <x v="56"/>
    <x v="39"/>
    <n v="4"/>
    <n v="2019"/>
  </r>
  <r>
    <x v="31"/>
    <x v="0"/>
    <x v="31"/>
    <x v="39"/>
    <n v="4"/>
    <n v="2019"/>
  </r>
  <r>
    <x v="32"/>
    <x v="0"/>
    <x v="32"/>
    <x v="39"/>
    <n v="4"/>
    <n v="2019"/>
  </r>
  <r>
    <x v="33"/>
    <x v="0"/>
    <x v="33"/>
    <x v="39"/>
    <n v="4"/>
    <n v="2019"/>
  </r>
  <r>
    <x v="34"/>
    <x v="0"/>
    <x v="34"/>
    <x v="39"/>
    <n v="4"/>
    <n v="2019"/>
  </r>
  <r>
    <x v="58"/>
    <x v="0"/>
    <x v="35"/>
    <x v="39"/>
    <n v="4"/>
    <n v="2019"/>
  </r>
  <r>
    <x v="36"/>
    <x v="0"/>
    <x v="36"/>
    <x v="39"/>
    <n v="4"/>
    <n v="2019"/>
  </r>
  <r>
    <x v="37"/>
    <x v="0"/>
    <x v="37"/>
    <x v="39"/>
    <n v="4"/>
    <n v="2019"/>
  </r>
  <r>
    <x v="38"/>
    <x v="0"/>
    <x v="38"/>
    <x v="39"/>
    <n v="4"/>
    <n v="2019"/>
  </r>
  <r>
    <x v="39"/>
    <x v="0"/>
    <x v="39"/>
    <x v="39"/>
    <n v="4"/>
    <n v="2019"/>
  </r>
  <r>
    <x v="40"/>
    <x v="0"/>
    <x v="40"/>
    <x v="39"/>
    <n v="4"/>
    <n v="2019"/>
  </r>
  <r>
    <x v="41"/>
    <x v="0"/>
    <x v="41"/>
    <x v="39"/>
    <n v="4"/>
    <n v="2019"/>
  </r>
  <r>
    <x v="42"/>
    <x v="0"/>
    <x v="42"/>
    <x v="39"/>
    <n v="4"/>
    <n v="2019"/>
  </r>
  <r>
    <x v="43"/>
    <x v="0"/>
    <x v="43"/>
    <x v="39"/>
    <n v="4"/>
    <n v="2019"/>
  </r>
  <r>
    <x v="44"/>
    <x v="0"/>
    <x v="44"/>
    <x v="39"/>
    <n v="4"/>
    <n v="2019"/>
  </r>
  <r>
    <x v="45"/>
    <x v="0"/>
    <x v="45"/>
    <x v="39"/>
    <n v="4"/>
    <n v="2019"/>
  </r>
  <r>
    <x v="46"/>
    <x v="0"/>
    <x v="46"/>
    <x v="39"/>
    <n v="4"/>
    <n v="2019"/>
  </r>
  <r>
    <x v="47"/>
    <x v="0"/>
    <x v="47"/>
    <x v="39"/>
    <n v="4"/>
    <n v="2019"/>
  </r>
  <r>
    <x v="48"/>
    <x v="0"/>
    <x v="48"/>
    <x v="39"/>
    <n v="4"/>
    <n v="2019"/>
  </r>
  <r>
    <x v="49"/>
    <x v="0"/>
    <x v="49"/>
    <x v="39"/>
    <n v="4"/>
    <n v="2019"/>
  </r>
  <r>
    <x v="50"/>
    <x v="0"/>
    <x v="50"/>
    <x v="39"/>
    <n v="4"/>
    <n v="2019"/>
  </r>
  <r>
    <x v="51"/>
    <x v="0"/>
    <x v="51"/>
    <x v="39"/>
    <n v="4"/>
    <n v="2019"/>
  </r>
  <r>
    <x v="53"/>
    <x v="0"/>
    <x v="53"/>
    <x v="39"/>
    <n v="4"/>
    <n v="2019"/>
  </r>
  <r>
    <x v="55"/>
    <x v="0"/>
    <x v="55"/>
    <x v="39"/>
    <n v="4"/>
    <n v="2019"/>
  </r>
  <r>
    <x v="60"/>
    <x v="0"/>
    <x v="57"/>
    <x v="39"/>
    <n v="4"/>
    <n v="2019"/>
  </r>
  <r>
    <x v="61"/>
    <x v="0"/>
    <x v="58"/>
    <x v="39"/>
    <n v="4"/>
    <n v="2019"/>
  </r>
  <r>
    <x v="62"/>
    <x v="0"/>
    <x v="59"/>
    <x v="39"/>
    <n v="4"/>
    <n v="2019"/>
  </r>
  <r>
    <x v="63"/>
    <x v="0"/>
    <x v="60"/>
    <x v="39"/>
    <n v="4"/>
    <n v="2019"/>
  </r>
  <r>
    <x v="64"/>
    <x v="0"/>
    <x v="61"/>
    <x v="39"/>
    <n v="4"/>
    <n v="2019"/>
  </r>
  <r>
    <x v="65"/>
    <x v="0"/>
    <x v="62"/>
    <x v="39"/>
    <n v="4"/>
    <n v="2019"/>
  </r>
  <r>
    <x v="66"/>
    <x v="0"/>
    <x v="63"/>
    <x v="39"/>
    <n v="4"/>
    <n v="2019"/>
  </r>
  <r>
    <x v="67"/>
    <x v="0"/>
    <x v="64"/>
    <x v="39"/>
    <n v="4"/>
    <n v="2019"/>
  </r>
  <r>
    <x v="68"/>
    <x v="0"/>
    <x v="65"/>
    <x v="39"/>
    <n v="4"/>
    <n v="2019"/>
  </r>
  <r>
    <x v="69"/>
    <x v="0"/>
    <x v="66"/>
    <x v="39"/>
    <n v="4"/>
    <n v="2019"/>
  </r>
  <r>
    <x v="70"/>
    <x v="0"/>
    <x v="67"/>
    <x v="39"/>
    <n v="4"/>
    <n v="2019"/>
  </r>
  <r>
    <x v="71"/>
    <x v="0"/>
    <x v="68"/>
    <x v="39"/>
    <n v="4"/>
    <n v="2019"/>
  </r>
  <r>
    <x v="72"/>
    <x v="0"/>
    <x v="69"/>
    <x v="39"/>
    <n v="4"/>
    <n v="2019"/>
  </r>
  <r>
    <x v="73"/>
    <x v="0"/>
    <x v="70"/>
    <x v="39"/>
    <n v="4"/>
    <n v="2019"/>
  </r>
  <r>
    <x v="74"/>
    <x v="0"/>
    <x v="71"/>
    <x v="39"/>
    <n v="4"/>
    <n v="2019"/>
  </r>
  <r>
    <x v="75"/>
    <x v="0"/>
    <x v="72"/>
    <x v="39"/>
    <n v="4"/>
    <n v="2019"/>
  </r>
  <r>
    <x v="76"/>
    <x v="0"/>
    <x v="73"/>
    <x v="39"/>
    <n v="4"/>
    <n v="2019"/>
  </r>
  <r>
    <x v="0"/>
    <x v="0"/>
    <x v="0"/>
    <x v="40"/>
    <n v="5"/>
    <n v="2019"/>
  </r>
  <r>
    <x v="1"/>
    <x v="0"/>
    <x v="1"/>
    <x v="40"/>
    <n v="5"/>
    <n v="2019"/>
  </r>
  <r>
    <x v="2"/>
    <x v="0"/>
    <x v="2"/>
    <x v="40"/>
    <n v="5"/>
    <n v="2019"/>
  </r>
  <r>
    <x v="3"/>
    <x v="0"/>
    <x v="3"/>
    <x v="40"/>
    <n v="5"/>
    <n v="2019"/>
  </r>
  <r>
    <x v="4"/>
    <x v="0"/>
    <x v="4"/>
    <x v="40"/>
    <n v="5"/>
    <n v="2019"/>
  </r>
  <r>
    <x v="5"/>
    <x v="0"/>
    <x v="5"/>
    <x v="40"/>
    <n v="5"/>
    <n v="2019"/>
  </r>
  <r>
    <x v="6"/>
    <x v="0"/>
    <x v="6"/>
    <x v="40"/>
    <n v="5"/>
    <n v="2019"/>
  </r>
  <r>
    <x v="7"/>
    <x v="0"/>
    <x v="7"/>
    <x v="40"/>
    <n v="5"/>
    <n v="2019"/>
  </r>
  <r>
    <x v="9"/>
    <x v="0"/>
    <x v="9"/>
    <x v="40"/>
    <n v="5"/>
    <n v="2019"/>
  </r>
  <r>
    <x v="10"/>
    <x v="0"/>
    <x v="10"/>
    <x v="40"/>
    <n v="5"/>
    <n v="2019"/>
  </r>
  <r>
    <x v="11"/>
    <x v="0"/>
    <x v="11"/>
    <x v="40"/>
    <n v="5"/>
    <n v="2019"/>
  </r>
  <r>
    <x v="12"/>
    <x v="0"/>
    <x v="12"/>
    <x v="40"/>
    <n v="5"/>
    <n v="2019"/>
  </r>
  <r>
    <x v="13"/>
    <x v="0"/>
    <x v="13"/>
    <x v="40"/>
    <n v="5"/>
    <n v="2019"/>
  </r>
  <r>
    <x v="14"/>
    <x v="0"/>
    <x v="14"/>
    <x v="40"/>
    <n v="5"/>
    <n v="2019"/>
  </r>
  <r>
    <x v="15"/>
    <x v="0"/>
    <x v="15"/>
    <x v="40"/>
    <n v="5"/>
    <n v="2019"/>
  </r>
  <r>
    <x v="16"/>
    <x v="0"/>
    <x v="16"/>
    <x v="40"/>
    <n v="5"/>
    <n v="2019"/>
  </r>
  <r>
    <x v="17"/>
    <x v="0"/>
    <x v="17"/>
    <x v="40"/>
    <n v="5"/>
    <n v="2019"/>
  </r>
  <r>
    <x v="19"/>
    <x v="0"/>
    <x v="19"/>
    <x v="40"/>
    <n v="5"/>
    <n v="2019"/>
  </r>
  <r>
    <x v="22"/>
    <x v="0"/>
    <x v="22"/>
    <x v="40"/>
    <n v="5"/>
    <n v="2019"/>
  </r>
  <r>
    <x v="26"/>
    <x v="1"/>
    <x v="26"/>
    <x v="40"/>
    <n v="5"/>
    <n v="2019"/>
  </r>
  <r>
    <x v="56"/>
    <x v="0"/>
    <x v="27"/>
    <x v="40"/>
    <n v="5"/>
    <n v="2019"/>
  </r>
  <r>
    <x v="28"/>
    <x v="0"/>
    <x v="28"/>
    <x v="40"/>
    <n v="5"/>
    <n v="2019"/>
  </r>
  <r>
    <x v="29"/>
    <x v="0"/>
    <x v="29"/>
    <x v="40"/>
    <n v="5"/>
    <n v="2019"/>
  </r>
  <r>
    <x v="77"/>
    <x v="0"/>
    <x v="56"/>
    <x v="40"/>
    <n v="5"/>
    <n v="2019"/>
  </r>
  <r>
    <x v="31"/>
    <x v="0"/>
    <x v="31"/>
    <x v="40"/>
    <n v="5"/>
    <n v="2019"/>
  </r>
  <r>
    <x v="32"/>
    <x v="0"/>
    <x v="32"/>
    <x v="40"/>
    <n v="5"/>
    <n v="2019"/>
  </r>
  <r>
    <x v="33"/>
    <x v="0"/>
    <x v="33"/>
    <x v="40"/>
    <n v="5"/>
    <n v="2019"/>
  </r>
  <r>
    <x v="34"/>
    <x v="0"/>
    <x v="34"/>
    <x v="40"/>
    <n v="5"/>
    <n v="2019"/>
  </r>
  <r>
    <x v="58"/>
    <x v="0"/>
    <x v="35"/>
    <x v="40"/>
    <n v="5"/>
    <n v="2019"/>
  </r>
  <r>
    <x v="36"/>
    <x v="0"/>
    <x v="36"/>
    <x v="40"/>
    <n v="5"/>
    <n v="2019"/>
  </r>
  <r>
    <x v="37"/>
    <x v="0"/>
    <x v="37"/>
    <x v="40"/>
    <n v="5"/>
    <n v="2019"/>
  </r>
  <r>
    <x v="38"/>
    <x v="0"/>
    <x v="38"/>
    <x v="40"/>
    <n v="5"/>
    <n v="2019"/>
  </r>
  <r>
    <x v="39"/>
    <x v="0"/>
    <x v="39"/>
    <x v="40"/>
    <n v="5"/>
    <n v="2019"/>
  </r>
  <r>
    <x v="40"/>
    <x v="0"/>
    <x v="40"/>
    <x v="40"/>
    <n v="5"/>
    <n v="2019"/>
  </r>
  <r>
    <x v="41"/>
    <x v="0"/>
    <x v="41"/>
    <x v="40"/>
    <n v="5"/>
    <n v="2019"/>
  </r>
  <r>
    <x v="42"/>
    <x v="0"/>
    <x v="42"/>
    <x v="40"/>
    <n v="5"/>
    <n v="2019"/>
  </r>
  <r>
    <x v="43"/>
    <x v="0"/>
    <x v="43"/>
    <x v="40"/>
    <n v="5"/>
    <n v="2019"/>
  </r>
  <r>
    <x v="44"/>
    <x v="0"/>
    <x v="44"/>
    <x v="40"/>
    <n v="5"/>
    <n v="2019"/>
  </r>
  <r>
    <x v="45"/>
    <x v="0"/>
    <x v="45"/>
    <x v="40"/>
    <n v="5"/>
    <n v="2019"/>
  </r>
  <r>
    <x v="46"/>
    <x v="0"/>
    <x v="46"/>
    <x v="40"/>
    <n v="5"/>
    <n v="2019"/>
  </r>
  <r>
    <x v="47"/>
    <x v="0"/>
    <x v="47"/>
    <x v="40"/>
    <n v="5"/>
    <n v="2019"/>
  </r>
  <r>
    <x v="48"/>
    <x v="0"/>
    <x v="48"/>
    <x v="40"/>
    <n v="5"/>
    <n v="2019"/>
  </r>
  <r>
    <x v="49"/>
    <x v="0"/>
    <x v="49"/>
    <x v="40"/>
    <n v="5"/>
    <n v="2019"/>
  </r>
  <r>
    <x v="50"/>
    <x v="0"/>
    <x v="50"/>
    <x v="40"/>
    <n v="5"/>
    <n v="2019"/>
  </r>
  <r>
    <x v="51"/>
    <x v="0"/>
    <x v="51"/>
    <x v="40"/>
    <n v="5"/>
    <n v="2019"/>
  </r>
  <r>
    <x v="53"/>
    <x v="0"/>
    <x v="53"/>
    <x v="40"/>
    <n v="5"/>
    <n v="2019"/>
  </r>
  <r>
    <x v="55"/>
    <x v="0"/>
    <x v="55"/>
    <x v="40"/>
    <n v="5"/>
    <n v="2019"/>
  </r>
  <r>
    <x v="60"/>
    <x v="0"/>
    <x v="57"/>
    <x v="40"/>
    <n v="5"/>
    <n v="2019"/>
  </r>
  <r>
    <x v="61"/>
    <x v="0"/>
    <x v="58"/>
    <x v="40"/>
    <n v="5"/>
    <n v="2019"/>
  </r>
  <r>
    <x v="62"/>
    <x v="0"/>
    <x v="59"/>
    <x v="40"/>
    <n v="5"/>
    <n v="2019"/>
  </r>
  <r>
    <x v="63"/>
    <x v="0"/>
    <x v="60"/>
    <x v="40"/>
    <n v="5"/>
    <n v="2019"/>
  </r>
  <r>
    <x v="64"/>
    <x v="0"/>
    <x v="61"/>
    <x v="40"/>
    <n v="5"/>
    <n v="2019"/>
  </r>
  <r>
    <x v="65"/>
    <x v="0"/>
    <x v="62"/>
    <x v="40"/>
    <n v="5"/>
    <n v="2019"/>
  </r>
  <r>
    <x v="66"/>
    <x v="0"/>
    <x v="63"/>
    <x v="40"/>
    <n v="5"/>
    <n v="2019"/>
  </r>
  <r>
    <x v="67"/>
    <x v="0"/>
    <x v="64"/>
    <x v="40"/>
    <n v="5"/>
    <n v="2019"/>
  </r>
  <r>
    <x v="68"/>
    <x v="0"/>
    <x v="65"/>
    <x v="40"/>
    <n v="5"/>
    <n v="2019"/>
  </r>
  <r>
    <x v="69"/>
    <x v="0"/>
    <x v="66"/>
    <x v="40"/>
    <n v="5"/>
    <n v="2019"/>
  </r>
  <r>
    <x v="70"/>
    <x v="0"/>
    <x v="67"/>
    <x v="40"/>
    <n v="5"/>
    <n v="2019"/>
  </r>
  <r>
    <x v="71"/>
    <x v="0"/>
    <x v="68"/>
    <x v="40"/>
    <n v="5"/>
    <n v="2019"/>
  </r>
  <r>
    <x v="72"/>
    <x v="0"/>
    <x v="69"/>
    <x v="40"/>
    <n v="5"/>
    <n v="2019"/>
  </r>
  <r>
    <x v="73"/>
    <x v="0"/>
    <x v="70"/>
    <x v="40"/>
    <n v="5"/>
    <n v="2019"/>
  </r>
  <r>
    <x v="74"/>
    <x v="0"/>
    <x v="71"/>
    <x v="40"/>
    <n v="5"/>
    <n v="2019"/>
  </r>
  <r>
    <x v="75"/>
    <x v="0"/>
    <x v="72"/>
    <x v="40"/>
    <n v="5"/>
    <n v="2019"/>
  </r>
  <r>
    <x v="76"/>
    <x v="0"/>
    <x v="73"/>
    <x v="40"/>
    <n v="5"/>
    <n v="2019"/>
  </r>
  <r>
    <x v="0"/>
    <x v="0"/>
    <x v="0"/>
    <x v="41"/>
    <n v="6"/>
    <n v="2019"/>
  </r>
  <r>
    <x v="1"/>
    <x v="0"/>
    <x v="1"/>
    <x v="41"/>
    <n v="6"/>
    <n v="2019"/>
  </r>
  <r>
    <x v="2"/>
    <x v="0"/>
    <x v="2"/>
    <x v="41"/>
    <n v="6"/>
    <n v="2019"/>
  </r>
  <r>
    <x v="3"/>
    <x v="0"/>
    <x v="3"/>
    <x v="41"/>
    <n v="6"/>
    <n v="2019"/>
  </r>
  <r>
    <x v="4"/>
    <x v="0"/>
    <x v="4"/>
    <x v="41"/>
    <n v="6"/>
    <n v="2019"/>
  </r>
  <r>
    <x v="5"/>
    <x v="0"/>
    <x v="5"/>
    <x v="41"/>
    <n v="6"/>
    <n v="2019"/>
  </r>
  <r>
    <x v="6"/>
    <x v="0"/>
    <x v="6"/>
    <x v="41"/>
    <n v="6"/>
    <n v="2019"/>
  </r>
  <r>
    <x v="7"/>
    <x v="0"/>
    <x v="7"/>
    <x v="41"/>
    <n v="6"/>
    <n v="2019"/>
  </r>
  <r>
    <x v="9"/>
    <x v="0"/>
    <x v="9"/>
    <x v="41"/>
    <n v="6"/>
    <n v="2019"/>
  </r>
  <r>
    <x v="10"/>
    <x v="0"/>
    <x v="10"/>
    <x v="41"/>
    <n v="6"/>
    <n v="2019"/>
  </r>
  <r>
    <x v="11"/>
    <x v="0"/>
    <x v="11"/>
    <x v="41"/>
    <n v="6"/>
    <n v="2019"/>
  </r>
  <r>
    <x v="12"/>
    <x v="0"/>
    <x v="12"/>
    <x v="41"/>
    <n v="6"/>
    <n v="2019"/>
  </r>
  <r>
    <x v="13"/>
    <x v="0"/>
    <x v="13"/>
    <x v="41"/>
    <n v="6"/>
    <n v="2019"/>
  </r>
  <r>
    <x v="14"/>
    <x v="0"/>
    <x v="14"/>
    <x v="41"/>
    <n v="6"/>
    <n v="2019"/>
  </r>
  <r>
    <x v="15"/>
    <x v="0"/>
    <x v="15"/>
    <x v="41"/>
    <n v="6"/>
    <n v="2019"/>
  </r>
  <r>
    <x v="16"/>
    <x v="0"/>
    <x v="16"/>
    <x v="41"/>
    <n v="6"/>
    <n v="2019"/>
  </r>
  <r>
    <x v="17"/>
    <x v="0"/>
    <x v="17"/>
    <x v="41"/>
    <n v="6"/>
    <n v="2019"/>
  </r>
  <r>
    <x v="19"/>
    <x v="0"/>
    <x v="19"/>
    <x v="41"/>
    <n v="6"/>
    <n v="2019"/>
  </r>
  <r>
    <x v="22"/>
    <x v="0"/>
    <x v="22"/>
    <x v="41"/>
    <n v="6"/>
    <n v="2019"/>
  </r>
  <r>
    <x v="26"/>
    <x v="1"/>
    <x v="26"/>
    <x v="41"/>
    <n v="6"/>
    <n v="2019"/>
  </r>
  <r>
    <x v="56"/>
    <x v="0"/>
    <x v="27"/>
    <x v="41"/>
    <n v="6"/>
    <n v="2019"/>
  </r>
  <r>
    <x v="28"/>
    <x v="0"/>
    <x v="28"/>
    <x v="41"/>
    <n v="6"/>
    <n v="2019"/>
  </r>
  <r>
    <x v="29"/>
    <x v="0"/>
    <x v="29"/>
    <x v="41"/>
    <n v="6"/>
    <n v="2019"/>
  </r>
  <r>
    <x v="77"/>
    <x v="0"/>
    <x v="56"/>
    <x v="41"/>
    <n v="6"/>
    <n v="2019"/>
  </r>
  <r>
    <x v="31"/>
    <x v="0"/>
    <x v="31"/>
    <x v="41"/>
    <n v="6"/>
    <n v="2019"/>
  </r>
  <r>
    <x v="32"/>
    <x v="0"/>
    <x v="32"/>
    <x v="41"/>
    <n v="6"/>
    <n v="2019"/>
  </r>
  <r>
    <x v="33"/>
    <x v="0"/>
    <x v="33"/>
    <x v="41"/>
    <n v="6"/>
    <n v="2019"/>
  </r>
  <r>
    <x v="34"/>
    <x v="0"/>
    <x v="34"/>
    <x v="41"/>
    <n v="6"/>
    <n v="2019"/>
  </r>
  <r>
    <x v="58"/>
    <x v="0"/>
    <x v="35"/>
    <x v="41"/>
    <n v="6"/>
    <n v="2019"/>
  </r>
  <r>
    <x v="36"/>
    <x v="0"/>
    <x v="36"/>
    <x v="41"/>
    <n v="6"/>
    <n v="2019"/>
  </r>
  <r>
    <x v="37"/>
    <x v="0"/>
    <x v="37"/>
    <x v="41"/>
    <n v="6"/>
    <n v="2019"/>
  </r>
  <r>
    <x v="38"/>
    <x v="0"/>
    <x v="38"/>
    <x v="41"/>
    <n v="6"/>
    <n v="2019"/>
  </r>
  <r>
    <x v="39"/>
    <x v="0"/>
    <x v="39"/>
    <x v="41"/>
    <n v="6"/>
    <n v="2019"/>
  </r>
  <r>
    <x v="40"/>
    <x v="0"/>
    <x v="40"/>
    <x v="41"/>
    <n v="6"/>
    <n v="2019"/>
  </r>
  <r>
    <x v="41"/>
    <x v="0"/>
    <x v="41"/>
    <x v="41"/>
    <n v="6"/>
    <n v="2019"/>
  </r>
  <r>
    <x v="42"/>
    <x v="0"/>
    <x v="42"/>
    <x v="41"/>
    <n v="6"/>
    <n v="2019"/>
  </r>
  <r>
    <x v="43"/>
    <x v="0"/>
    <x v="43"/>
    <x v="41"/>
    <n v="6"/>
    <n v="2019"/>
  </r>
  <r>
    <x v="44"/>
    <x v="0"/>
    <x v="44"/>
    <x v="41"/>
    <n v="6"/>
    <n v="2019"/>
  </r>
  <r>
    <x v="45"/>
    <x v="0"/>
    <x v="45"/>
    <x v="41"/>
    <n v="6"/>
    <n v="2019"/>
  </r>
  <r>
    <x v="46"/>
    <x v="0"/>
    <x v="46"/>
    <x v="41"/>
    <n v="6"/>
    <n v="2019"/>
  </r>
  <r>
    <x v="47"/>
    <x v="0"/>
    <x v="47"/>
    <x v="41"/>
    <n v="6"/>
    <n v="2019"/>
  </r>
  <r>
    <x v="48"/>
    <x v="0"/>
    <x v="48"/>
    <x v="41"/>
    <n v="6"/>
    <n v="2019"/>
  </r>
  <r>
    <x v="49"/>
    <x v="0"/>
    <x v="49"/>
    <x v="41"/>
    <n v="6"/>
    <n v="2019"/>
  </r>
  <r>
    <x v="50"/>
    <x v="0"/>
    <x v="50"/>
    <x v="41"/>
    <n v="6"/>
    <n v="2019"/>
  </r>
  <r>
    <x v="51"/>
    <x v="0"/>
    <x v="51"/>
    <x v="41"/>
    <n v="6"/>
    <n v="2019"/>
  </r>
  <r>
    <x v="53"/>
    <x v="0"/>
    <x v="53"/>
    <x v="41"/>
    <n v="6"/>
    <n v="2019"/>
  </r>
  <r>
    <x v="55"/>
    <x v="0"/>
    <x v="55"/>
    <x v="41"/>
    <n v="6"/>
    <n v="2019"/>
  </r>
  <r>
    <x v="60"/>
    <x v="0"/>
    <x v="57"/>
    <x v="41"/>
    <n v="6"/>
    <n v="2019"/>
  </r>
  <r>
    <x v="61"/>
    <x v="0"/>
    <x v="58"/>
    <x v="41"/>
    <n v="6"/>
    <n v="2019"/>
  </r>
  <r>
    <x v="62"/>
    <x v="0"/>
    <x v="59"/>
    <x v="41"/>
    <n v="6"/>
    <n v="2019"/>
  </r>
  <r>
    <x v="63"/>
    <x v="0"/>
    <x v="60"/>
    <x v="41"/>
    <n v="6"/>
    <n v="2019"/>
  </r>
  <r>
    <x v="64"/>
    <x v="0"/>
    <x v="61"/>
    <x v="41"/>
    <n v="6"/>
    <n v="2019"/>
  </r>
  <r>
    <x v="65"/>
    <x v="0"/>
    <x v="62"/>
    <x v="41"/>
    <n v="6"/>
    <n v="2019"/>
  </r>
  <r>
    <x v="66"/>
    <x v="0"/>
    <x v="63"/>
    <x v="41"/>
    <n v="6"/>
    <n v="2019"/>
  </r>
  <r>
    <x v="67"/>
    <x v="0"/>
    <x v="64"/>
    <x v="41"/>
    <n v="6"/>
    <n v="2019"/>
  </r>
  <r>
    <x v="68"/>
    <x v="0"/>
    <x v="65"/>
    <x v="41"/>
    <n v="6"/>
    <n v="2019"/>
  </r>
  <r>
    <x v="69"/>
    <x v="0"/>
    <x v="66"/>
    <x v="41"/>
    <n v="6"/>
    <n v="2019"/>
  </r>
  <r>
    <x v="70"/>
    <x v="0"/>
    <x v="67"/>
    <x v="41"/>
    <n v="6"/>
    <n v="2019"/>
  </r>
  <r>
    <x v="71"/>
    <x v="0"/>
    <x v="68"/>
    <x v="41"/>
    <n v="6"/>
    <n v="2019"/>
  </r>
  <r>
    <x v="72"/>
    <x v="0"/>
    <x v="69"/>
    <x v="41"/>
    <n v="6"/>
    <n v="2019"/>
  </r>
  <r>
    <x v="73"/>
    <x v="0"/>
    <x v="70"/>
    <x v="41"/>
    <n v="6"/>
    <n v="2019"/>
  </r>
  <r>
    <x v="74"/>
    <x v="0"/>
    <x v="71"/>
    <x v="41"/>
    <n v="6"/>
    <n v="2019"/>
  </r>
  <r>
    <x v="75"/>
    <x v="0"/>
    <x v="72"/>
    <x v="41"/>
    <n v="6"/>
    <n v="2019"/>
  </r>
  <r>
    <x v="76"/>
    <x v="0"/>
    <x v="73"/>
    <x v="41"/>
    <n v="6"/>
    <n v="2019"/>
  </r>
  <r>
    <x v="0"/>
    <x v="0"/>
    <x v="0"/>
    <x v="42"/>
    <n v="7"/>
    <n v="2019"/>
  </r>
  <r>
    <x v="1"/>
    <x v="0"/>
    <x v="1"/>
    <x v="42"/>
    <n v="7"/>
    <n v="2019"/>
  </r>
  <r>
    <x v="2"/>
    <x v="0"/>
    <x v="2"/>
    <x v="42"/>
    <n v="7"/>
    <n v="2019"/>
  </r>
  <r>
    <x v="3"/>
    <x v="0"/>
    <x v="3"/>
    <x v="42"/>
    <n v="7"/>
    <n v="2019"/>
  </r>
  <r>
    <x v="4"/>
    <x v="0"/>
    <x v="4"/>
    <x v="42"/>
    <n v="7"/>
    <n v="2019"/>
  </r>
  <r>
    <x v="5"/>
    <x v="0"/>
    <x v="5"/>
    <x v="42"/>
    <n v="7"/>
    <n v="2019"/>
  </r>
  <r>
    <x v="6"/>
    <x v="0"/>
    <x v="6"/>
    <x v="42"/>
    <n v="7"/>
    <n v="2019"/>
  </r>
  <r>
    <x v="7"/>
    <x v="0"/>
    <x v="7"/>
    <x v="42"/>
    <n v="7"/>
    <n v="2019"/>
  </r>
  <r>
    <x v="9"/>
    <x v="0"/>
    <x v="9"/>
    <x v="42"/>
    <n v="7"/>
    <n v="2019"/>
  </r>
  <r>
    <x v="10"/>
    <x v="0"/>
    <x v="10"/>
    <x v="42"/>
    <n v="7"/>
    <n v="2019"/>
  </r>
  <r>
    <x v="11"/>
    <x v="0"/>
    <x v="11"/>
    <x v="42"/>
    <n v="7"/>
    <n v="2019"/>
  </r>
  <r>
    <x v="12"/>
    <x v="0"/>
    <x v="12"/>
    <x v="42"/>
    <n v="7"/>
    <n v="2019"/>
  </r>
  <r>
    <x v="13"/>
    <x v="0"/>
    <x v="13"/>
    <x v="42"/>
    <n v="7"/>
    <n v="2019"/>
  </r>
  <r>
    <x v="14"/>
    <x v="0"/>
    <x v="14"/>
    <x v="42"/>
    <n v="7"/>
    <n v="2019"/>
  </r>
  <r>
    <x v="15"/>
    <x v="0"/>
    <x v="15"/>
    <x v="42"/>
    <n v="7"/>
    <n v="2019"/>
  </r>
  <r>
    <x v="16"/>
    <x v="0"/>
    <x v="16"/>
    <x v="42"/>
    <n v="7"/>
    <n v="2019"/>
  </r>
  <r>
    <x v="17"/>
    <x v="0"/>
    <x v="17"/>
    <x v="42"/>
    <n v="7"/>
    <n v="2019"/>
  </r>
  <r>
    <x v="19"/>
    <x v="0"/>
    <x v="19"/>
    <x v="42"/>
    <n v="7"/>
    <n v="2019"/>
  </r>
  <r>
    <x v="22"/>
    <x v="0"/>
    <x v="22"/>
    <x v="42"/>
    <n v="7"/>
    <n v="2019"/>
  </r>
  <r>
    <x v="26"/>
    <x v="1"/>
    <x v="26"/>
    <x v="42"/>
    <n v="7"/>
    <n v="2019"/>
  </r>
  <r>
    <x v="56"/>
    <x v="0"/>
    <x v="27"/>
    <x v="42"/>
    <n v="7"/>
    <n v="2019"/>
  </r>
  <r>
    <x v="28"/>
    <x v="0"/>
    <x v="28"/>
    <x v="42"/>
    <n v="7"/>
    <n v="2019"/>
  </r>
  <r>
    <x v="29"/>
    <x v="0"/>
    <x v="29"/>
    <x v="42"/>
    <n v="7"/>
    <n v="2019"/>
  </r>
  <r>
    <x v="77"/>
    <x v="0"/>
    <x v="56"/>
    <x v="42"/>
    <n v="7"/>
    <n v="2019"/>
  </r>
  <r>
    <x v="31"/>
    <x v="0"/>
    <x v="31"/>
    <x v="42"/>
    <n v="7"/>
    <n v="2019"/>
  </r>
  <r>
    <x v="32"/>
    <x v="0"/>
    <x v="32"/>
    <x v="42"/>
    <n v="7"/>
    <n v="2019"/>
  </r>
  <r>
    <x v="33"/>
    <x v="0"/>
    <x v="33"/>
    <x v="42"/>
    <n v="7"/>
    <n v="2019"/>
  </r>
  <r>
    <x v="34"/>
    <x v="0"/>
    <x v="34"/>
    <x v="42"/>
    <n v="7"/>
    <n v="2019"/>
  </r>
  <r>
    <x v="58"/>
    <x v="0"/>
    <x v="35"/>
    <x v="42"/>
    <n v="7"/>
    <n v="2019"/>
  </r>
  <r>
    <x v="36"/>
    <x v="0"/>
    <x v="36"/>
    <x v="42"/>
    <n v="7"/>
    <n v="2019"/>
  </r>
  <r>
    <x v="37"/>
    <x v="0"/>
    <x v="37"/>
    <x v="42"/>
    <n v="7"/>
    <n v="2019"/>
  </r>
  <r>
    <x v="38"/>
    <x v="0"/>
    <x v="38"/>
    <x v="42"/>
    <n v="7"/>
    <n v="2019"/>
  </r>
  <r>
    <x v="39"/>
    <x v="0"/>
    <x v="39"/>
    <x v="42"/>
    <n v="7"/>
    <n v="2019"/>
  </r>
  <r>
    <x v="40"/>
    <x v="0"/>
    <x v="40"/>
    <x v="42"/>
    <n v="7"/>
    <n v="2019"/>
  </r>
  <r>
    <x v="41"/>
    <x v="0"/>
    <x v="41"/>
    <x v="42"/>
    <n v="7"/>
    <n v="2019"/>
  </r>
  <r>
    <x v="42"/>
    <x v="0"/>
    <x v="42"/>
    <x v="42"/>
    <n v="7"/>
    <n v="2019"/>
  </r>
  <r>
    <x v="43"/>
    <x v="0"/>
    <x v="43"/>
    <x v="42"/>
    <n v="7"/>
    <n v="2019"/>
  </r>
  <r>
    <x v="44"/>
    <x v="0"/>
    <x v="44"/>
    <x v="42"/>
    <n v="7"/>
    <n v="2019"/>
  </r>
  <r>
    <x v="45"/>
    <x v="0"/>
    <x v="45"/>
    <x v="42"/>
    <n v="7"/>
    <n v="2019"/>
  </r>
  <r>
    <x v="46"/>
    <x v="0"/>
    <x v="46"/>
    <x v="42"/>
    <n v="7"/>
    <n v="2019"/>
  </r>
  <r>
    <x v="47"/>
    <x v="0"/>
    <x v="47"/>
    <x v="42"/>
    <n v="7"/>
    <n v="2019"/>
  </r>
  <r>
    <x v="48"/>
    <x v="0"/>
    <x v="48"/>
    <x v="42"/>
    <n v="7"/>
    <n v="2019"/>
  </r>
  <r>
    <x v="49"/>
    <x v="0"/>
    <x v="49"/>
    <x v="42"/>
    <n v="7"/>
    <n v="2019"/>
  </r>
  <r>
    <x v="50"/>
    <x v="0"/>
    <x v="50"/>
    <x v="42"/>
    <n v="7"/>
    <n v="2019"/>
  </r>
  <r>
    <x v="51"/>
    <x v="0"/>
    <x v="51"/>
    <x v="42"/>
    <n v="7"/>
    <n v="2019"/>
  </r>
  <r>
    <x v="53"/>
    <x v="0"/>
    <x v="53"/>
    <x v="42"/>
    <n v="7"/>
    <n v="2019"/>
  </r>
  <r>
    <x v="55"/>
    <x v="0"/>
    <x v="55"/>
    <x v="42"/>
    <n v="7"/>
    <n v="2019"/>
  </r>
  <r>
    <x v="60"/>
    <x v="0"/>
    <x v="57"/>
    <x v="42"/>
    <n v="7"/>
    <n v="2019"/>
  </r>
  <r>
    <x v="61"/>
    <x v="0"/>
    <x v="58"/>
    <x v="42"/>
    <n v="7"/>
    <n v="2019"/>
  </r>
  <r>
    <x v="62"/>
    <x v="0"/>
    <x v="59"/>
    <x v="42"/>
    <n v="7"/>
    <n v="2019"/>
  </r>
  <r>
    <x v="63"/>
    <x v="0"/>
    <x v="60"/>
    <x v="42"/>
    <n v="7"/>
    <n v="2019"/>
  </r>
  <r>
    <x v="64"/>
    <x v="0"/>
    <x v="61"/>
    <x v="42"/>
    <n v="7"/>
    <n v="2019"/>
  </r>
  <r>
    <x v="65"/>
    <x v="0"/>
    <x v="62"/>
    <x v="42"/>
    <n v="7"/>
    <n v="2019"/>
  </r>
  <r>
    <x v="66"/>
    <x v="0"/>
    <x v="63"/>
    <x v="42"/>
    <n v="7"/>
    <n v="2019"/>
  </r>
  <r>
    <x v="67"/>
    <x v="0"/>
    <x v="64"/>
    <x v="42"/>
    <n v="7"/>
    <n v="2019"/>
  </r>
  <r>
    <x v="68"/>
    <x v="0"/>
    <x v="65"/>
    <x v="42"/>
    <n v="7"/>
    <n v="2019"/>
  </r>
  <r>
    <x v="69"/>
    <x v="0"/>
    <x v="66"/>
    <x v="42"/>
    <n v="7"/>
    <n v="2019"/>
  </r>
  <r>
    <x v="70"/>
    <x v="0"/>
    <x v="67"/>
    <x v="42"/>
    <n v="7"/>
    <n v="2019"/>
  </r>
  <r>
    <x v="71"/>
    <x v="0"/>
    <x v="68"/>
    <x v="42"/>
    <n v="7"/>
    <n v="2019"/>
  </r>
  <r>
    <x v="72"/>
    <x v="0"/>
    <x v="69"/>
    <x v="42"/>
    <n v="7"/>
    <n v="2019"/>
  </r>
  <r>
    <x v="73"/>
    <x v="0"/>
    <x v="70"/>
    <x v="42"/>
    <n v="7"/>
    <n v="2019"/>
  </r>
  <r>
    <x v="74"/>
    <x v="0"/>
    <x v="71"/>
    <x v="42"/>
    <n v="7"/>
    <n v="2019"/>
  </r>
  <r>
    <x v="75"/>
    <x v="0"/>
    <x v="72"/>
    <x v="42"/>
    <n v="7"/>
    <n v="2019"/>
  </r>
  <r>
    <x v="76"/>
    <x v="0"/>
    <x v="73"/>
    <x v="42"/>
    <n v="7"/>
    <n v="2019"/>
  </r>
  <r>
    <x v="0"/>
    <x v="0"/>
    <x v="0"/>
    <x v="43"/>
    <n v="8"/>
    <n v="2019"/>
  </r>
  <r>
    <x v="1"/>
    <x v="0"/>
    <x v="1"/>
    <x v="43"/>
    <n v="8"/>
    <n v="2019"/>
  </r>
  <r>
    <x v="2"/>
    <x v="0"/>
    <x v="2"/>
    <x v="43"/>
    <n v="8"/>
    <n v="2019"/>
  </r>
  <r>
    <x v="3"/>
    <x v="0"/>
    <x v="3"/>
    <x v="43"/>
    <n v="8"/>
    <n v="2019"/>
  </r>
  <r>
    <x v="4"/>
    <x v="0"/>
    <x v="4"/>
    <x v="43"/>
    <n v="8"/>
    <n v="2019"/>
  </r>
  <r>
    <x v="5"/>
    <x v="0"/>
    <x v="5"/>
    <x v="43"/>
    <n v="8"/>
    <n v="2019"/>
  </r>
  <r>
    <x v="6"/>
    <x v="0"/>
    <x v="6"/>
    <x v="43"/>
    <n v="8"/>
    <n v="2019"/>
  </r>
  <r>
    <x v="7"/>
    <x v="0"/>
    <x v="7"/>
    <x v="43"/>
    <n v="8"/>
    <n v="2019"/>
  </r>
  <r>
    <x v="9"/>
    <x v="0"/>
    <x v="9"/>
    <x v="43"/>
    <n v="8"/>
    <n v="2019"/>
  </r>
  <r>
    <x v="10"/>
    <x v="0"/>
    <x v="10"/>
    <x v="43"/>
    <n v="8"/>
    <n v="2019"/>
  </r>
  <r>
    <x v="11"/>
    <x v="0"/>
    <x v="11"/>
    <x v="43"/>
    <n v="8"/>
    <n v="2019"/>
  </r>
  <r>
    <x v="12"/>
    <x v="0"/>
    <x v="12"/>
    <x v="43"/>
    <n v="8"/>
    <n v="2019"/>
  </r>
  <r>
    <x v="13"/>
    <x v="0"/>
    <x v="13"/>
    <x v="43"/>
    <n v="8"/>
    <n v="2019"/>
  </r>
  <r>
    <x v="14"/>
    <x v="0"/>
    <x v="14"/>
    <x v="43"/>
    <n v="8"/>
    <n v="2019"/>
  </r>
  <r>
    <x v="15"/>
    <x v="0"/>
    <x v="15"/>
    <x v="43"/>
    <n v="8"/>
    <n v="2019"/>
  </r>
  <r>
    <x v="16"/>
    <x v="0"/>
    <x v="16"/>
    <x v="43"/>
    <n v="8"/>
    <n v="2019"/>
  </r>
  <r>
    <x v="17"/>
    <x v="0"/>
    <x v="17"/>
    <x v="43"/>
    <n v="8"/>
    <n v="2019"/>
  </r>
  <r>
    <x v="19"/>
    <x v="0"/>
    <x v="19"/>
    <x v="43"/>
    <n v="8"/>
    <n v="2019"/>
  </r>
  <r>
    <x v="22"/>
    <x v="0"/>
    <x v="22"/>
    <x v="43"/>
    <n v="8"/>
    <n v="2019"/>
  </r>
  <r>
    <x v="26"/>
    <x v="1"/>
    <x v="26"/>
    <x v="43"/>
    <n v="8"/>
    <n v="2019"/>
  </r>
  <r>
    <x v="56"/>
    <x v="0"/>
    <x v="27"/>
    <x v="43"/>
    <n v="8"/>
    <n v="2019"/>
  </r>
  <r>
    <x v="28"/>
    <x v="0"/>
    <x v="28"/>
    <x v="43"/>
    <n v="8"/>
    <n v="2019"/>
  </r>
  <r>
    <x v="29"/>
    <x v="0"/>
    <x v="29"/>
    <x v="43"/>
    <n v="8"/>
    <n v="2019"/>
  </r>
  <r>
    <x v="77"/>
    <x v="0"/>
    <x v="56"/>
    <x v="43"/>
    <n v="8"/>
    <n v="2019"/>
  </r>
  <r>
    <x v="31"/>
    <x v="0"/>
    <x v="31"/>
    <x v="43"/>
    <n v="8"/>
    <n v="2019"/>
  </r>
  <r>
    <x v="32"/>
    <x v="0"/>
    <x v="32"/>
    <x v="43"/>
    <n v="8"/>
    <n v="2019"/>
  </r>
  <r>
    <x v="33"/>
    <x v="0"/>
    <x v="33"/>
    <x v="43"/>
    <n v="8"/>
    <n v="2019"/>
  </r>
  <r>
    <x v="34"/>
    <x v="0"/>
    <x v="34"/>
    <x v="43"/>
    <n v="8"/>
    <n v="2019"/>
  </r>
  <r>
    <x v="58"/>
    <x v="0"/>
    <x v="35"/>
    <x v="43"/>
    <n v="8"/>
    <n v="2019"/>
  </r>
  <r>
    <x v="36"/>
    <x v="0"/>
    <x v="36"/>
    <x v="43"/>
    <n v="8"/>
    <n v="2019"/>
  </r>
  <r>
    <x v="37"/>
    <x v="0"/>
    <x v="37"/>
    <x v="43"/>
    <n v="8"/>
    <n v="2019"/>
  </r>
  <r>
    <x v="38"/>
    <x v="0"/>
    <x v="38"/>
    <x v="43"/>
    <n v="8"/>
    <n v="2019"/>
  </r>
  <r>
    <x v="39"/>
    <x v="0"/>
    <x v="39"/>
    <x v="43"/>
    <n v="8"/>
    <n v="2019"/>
  </r>
  <r>
    <x v="40"/>
    <x v="0"/>
    <x v="40"/>
    <x v="43"/>
    <n v="8"/>
    <n v="2019"/>
  </r>
  <r>
    <x v="41"/>
    <x v="0"/>
    <x v="41"/>
    <x v="43"/>
    <n v="8"/>
    <n v="2019"/>
  </r>
  <r>
    <x v="42"/>
    <x v="0"/>
    <x v="42"/>
    <x v="43"/>
    <n v="8"/>
    <n v="2019"/>
  </r>
  <r>
    <x v="43"/>
    <x v="0"/>
    <x v="43"/>
    <x v="43"/>
    <n v="8"/>
    <n v="2019"/>
  </r>
  <r>
    <x v="44"/>
    <x v="0"/>
    <x v="44"/>
    <x v="43"/>
    <n v="8"/>
    <n v="2019"/>
  </r>
  <r>
    <x v="45"/>
    <x v="0"/>
    <x v="45"/>
    <x v="43"/>
    <n v="8"/>
    <n v="2019"/>
  </r>
  <r>
    <x v="46"/>
    <x v="0"/>
    <x v="46"/>
    <x v="43"/>
    <n v="8"/>
    <n v="2019"/>
  </r>
  <r>
    <x v="47"/>
    <x v="0"/>
    <x v="47"/>
    <x v="43"/>
    <n v="8"/>
    <n v="2019"/>
  </r>
  <r>
    <x v="48"/>
    <x v="0"/>
    <x v="48"/>
    <x v="43"/>
    <n v="8"/>
    <n v="2019"/>
  </r>
  <r>
    <x v="49"/>
    <x v="0"/>
    <x v="49"/>
    <x v="43"/>
    <n v="8"/>
    <n v="2019"/>
  </r>
  <r>
    <x v="50"/>
    <x v="0"/>
    <x v="50"/>
    <x v="43"/>
    <n v="8"/>
    <n v="2019"/>
  </r>
  <r>
    <x v="51"/>
    <x v="0"/>
    <x v="51"/>
    <x v="43"/>
    <n v="8"/>
    <n v="2019"/>
  </r>
  <r>
    <x v="53"/>
    <x v="0"/>
    <x v="53"/>
    <x v="43"/>
    <n v="8"/>
    <n v="2019"/>
  </r>
  <r>
    <x v="55"/>
    <x v="0"/>
    <x v="55"/>
    <x v="43"/>
    <n v="8"/>
    <n v="2019"/>
  </r>
  <r>
    <x v="60"/>
    <x v="0"/>
    <x v="57"/>
    <x v="43"/>
    <n v="8"/>
    <n v="2019"/>
  </r>
  <r>
    <x v="61"/>
    <x v="0"/>
    <x v="58"/>
    <x v="43"/>
    <n v="8"/>
    <n v="2019"/>
  </r>
  <r>
    <x v="62"/>
    <x v="0"/>
    <x v="59"/>
    <x v="43"/>
    <n v="8"/>
    <n v="2019"/>
  </r>
  <r>
    <x v="63"/>
    <x v="0"/>
    <x v="60"/>
    <x v="43"/>
    <n v="8"/>
    <n v="2019"/>
  </r>
  <r>
    <x v="64"/>
    <x v="0"/>
    <x v="61"/>
    <x v="43"/>
    <n v="8"/>
    <n v="2019"/>
  </r>
  <r>
    <x v="65"/>
    <x v="0"/>
    <x v="62"/>
    <x v="43"/>
    <n v="8"/>
    <n v="2019"/>
  </r>
  <r>
    <x v="66"/>
    <x v="0"/>
    <x v="63"/>
    <x v="43"/>
    <n v="8"/>
    <n v="2019"/>
  </r>
  <r>
    <x v="67"/>
    <x v="0"/>
    <x v="64"/>
    <x v="43"/>
    <n v="8"/>
    <n v="2019"/>
  </r>
  <r>
    <x v="68"/>
    <x v="0"/>
    <x v="65"/>
    <x v="43"/>
    <n v="8"/>
    <n v="2019"/>
  </r>
  <r>
    <x v="69"/>
    <x v="0"/>
    <x v="66"/>
    <x v="43"/>
    <n v="8"/>
    <n v="2019"/>
  </r>
  <r>
    <x v="70"/>
    <x v="0"/>
    <x v="67"/>
    <x v="43"/>
    <n v="8"/>
    <n v="2019"/>
  </r>
  <r>
    <x v="71"/>
    <x v="0"/>
    <x v="68"/>
    <x v="43"/>
    <n v="8"/>
    <n v="2019"/>
  </r>
  <r>
    <x v="72"/>
    <x v="0"/>
    <x v="69"/>
    <x v="43"/>
    <n v="8"/>
    <n v="2019"/>
  </r>
  <r>
    <x v="73"/>
    <x v="0"/>
    <x v="70"/>
    <x v="43"/>
    <n v="8"/>
    <n v="2019"/>
  </r>
  <r>
    <x v="74"/>
    <x v="0"/>
    <x v="71"/>
    <x v="43"/>
    <n v="8"/>
    <n v="2019"/>
  </r>
  <r>
    <x v="75"/>
    <x v="0"/>
    <x v="72"/>
    <x v="43"/>
    <n v="8"/>
    <n v="2019"/>
  </r>
  <r>
    <x v="76"/>
    <x v="0"/>
    <x v="73"/>
    <x v="43"/>
    <n v="8"/>
    <n v="2019"/>
  </r>
  <r>
    <x v="0"/>
    <x v="0"/>
    <x v="0"/>
    <x v="44"/>
    <n v="9"/>
    <n v="2019"/>
  </r>
  <r>
    <x v="1"/>
    <x v="0"/>
    <x v="1"/>
    <x v="44"/>
    <n v="9"/>
    <n v="2019"/>
  </r>
  <r>
    <x v="2"/>
    <x v="0"/>
    <x v="2"/>
    <x v="44"/>
    <n v="9"/>
    <n v="2019"/>
  </r>
  <r>
    <x v="3"/>
    <x v="0"/>
    <x v="3"/>
    <x v="44"/>
    <n v="9"/>
    <n v="2019"/>
  </r>
  <r>
    <x v="4"/>
    <x v="0"/>
    <x v="4"/>
    <x v="44"/>
    <n v="9"/>
    <n v="2019"/>
  </r>
  <r>
    <x v="5"/>
    <x v="0"/>
    <x v="5"/>
    <x v="44"/>
    <n v="9"/>
    <n v="2019"/>
  </r>
  <r>
    <x v="6"/>
    <x v="0"/>
    <x v="6"/>
    <x v="44"/>
    <n v="9"/>
    <n v="2019"/>
  </r>
  <r>
    <x v="7"/>
    <x v="0"/>
    <x v="7"/>
    <x v="44"/>
    <n v="9"/>
    <n v="2019"/>
  </r>
  <r>
    <x v="9"/>
    <x v="0"/>
    <x v="9"/>
    <x v="44"/>
    <n v="9"/>
    <n v="2019"/>
  </r>
  <r>
    <x v="10"/>
    <x v="0"/>
    <x v="10"/>
    <x v="44"/>
    <n v="9"/>
    <n v="2019"/>
  </r>
  <r>
    <x v="11"/>
    <x v="0"/>
    <x v="11"/>
    <x v="44"/>
    <n v="9"/>
    <n v="2019"/>
  </r>
  <r>
    <x v="12"/>
    <x v="0"/>
    <x v="12"/>
    <x v="44"/>
    <n v="9"/>
    <n v="2019"/>
  </r>
  <r>
    <x v="13"/>
    <x v="0"/>
    <x v="13"/>
    <x v="44"/>
    <n v="9"/>
    <n v="2019"/>
  </r>
  <r>
    <x v="14"/>
    <x v="0"/>
    <x v="14"/>
    <x v="44"/>
    <n v="9"/>
    <n v="2019"/>
  </r>
  <r>
    <x v="15"/>
    <x v="0"/>
    <x v="15"/>
    <x v="44"/>
    <n v="9"/>
    <n v="2019"/>
  </r>
  <r>
    <x v="16"/>
    <x v="0"/>
    <x v="16"/>
    <x v="44"/>
    <n v="9"/>
    <n v="2019"/>
  </r>
  <r>
    <x v="17"/>
    <x v="0"/>
    <x v="17"/>
    <x v="44"/>
    <n v="9"/>
    <n v="2019"/>
  </r>
  <r>
    <x v="19"/>
    <x v="0"/>
    <x v="19"/>
    <x v="44"/>
    <n v="9"/>
    <n v="2019"/>
  </r>
  <r>
    <x v="22"/>
    <x v="0"/>
    <x v="22"/>
    <x v="44"/>
    <n v="9"/>
    <n v="2019"/>
  </r>
  <r>
    <x v="26"/>
    <x v="1"/>
    <x v="26"/>
    <x v="44"/>
    <n v="9"/>
    <n v="2019"/>
  </r>
  <r>
    <x v="56"/>
    <x v="0"/>
    <x v="27"/>
    <x v="44"/>
    <n v="9"/>
    <n v="2019"/>
  </r>
  <r>
    <x v="28"/>
    <x v="0"/>
    <x v="28"/>
    <x v="44"/>
    <n v="9"/>
    <n v="2019"/>
  </r>
  <r>
    <x v="29"/>
    <x v="0"/>
    <x v="29"/>
    <x v="44"/>
    <n v="9"/>
    <n v="2019"/>
  </r>
  <r>
    <x v="77"/>
    <x v="0"/>
    <x v="56"/>
    <x v="44"/>
    <n v="9"/>
    <n v="2019"/>
  </r>
  <r>
    <x v="31"/>
    <x v="0"/>
    <x v="31"/>
    <x v="44"/>
    <n v="9"/>
    <n v="2019"/>
  </r>
  <r>
    <x v="32"/>
    <x v="0"/>
    <x v="32"/>
    <x v="44"/>
    <n v="9"/>
    <n v="2019"/>
  </r>
  <r>
    <x v="33"/>
    <x v="0"/>
    <x v="33"/>
    <x v="44"/>
    <n v="9"/>
    <n v="2019"/>
  </r>
  <r>
    <x v="34"/>
    <x v="0"/>
    <x v="34"/>
    <x v="44"/>
    <n v="9"/>
    <n v="2019"/>
  </r>
  <r>
    <x v="58"/>
    <x v="0"/>
    <x v="35"/>
    <x v="44"/>
    <n v="9"/>
    <n v="2019"/>
  </r>
  <r>
    <x v="36"/>
    <x v="0"/>
    <x v="36"/>
    <x v="44"/>
    <n v="9"/>
    <n v="2019"/>
  </r>
  <r>
    <x v="37"/>
    <x v="0"/>
    <x v="37"/>
    <x v="44"/>
    <n v="9"/>
    <n v="2019"/>
  </r>
  <r>
    <x v="38"/>
    <x v="0"/>
    <x v="38"/>
    <x v="44"/>
    <n v="9"/>
    <n v="2019"/>
  </r>
  <r>
    <x v="39"/>
    <x v="0"/>
    <x v="39"/>
    <x v="44"/>
    <n v="9"/>
    <n v="2019"/>
  </r>
  <r>
    <x v="40"/>
    <x v="0"/>
    <x v="40"/>
    <x v="44"/>
    <n v="9"/>
    <n v="2019"/>
  </r>
  <r>
    <x v="41"/>
    <x v="0"/>
    <x v="41"/>
    <x v="44"/>
    <n v="9"/>
    <n v="2019"/>
  </r>
  <r>
    <x v="42"/>
    <x v="0"/>
    <x v="42"/>
    <x v="44"/>
    <n v="9"/>
    <n v="2019"/>
  </r>
  <r>
    <x v="43"/>
    <x v="0"/>
    <x v="43"/>
    <x v="44"/>
    <n v="9"/>
    <n v="2019"/>
  </r>
  <r>
    <x v="44"/>
    <x v="0"/>
    <x v="44"/>
    <x v="44"/>
    <n v="9"/>
    <n v="2019"/>
  </r>
  <r>
    <x v="45"/>
    <x v="0"/>
    <x v="45"/>
    <x v="44"/>
    <n v="9"/>
    <n v="2019"/>
  </r>
  <r>
    <x v="46"/>
    <x v="0"/>
    <x v="46"/>
    <x v="44"/>
    <n v="9"/>
    <n v="2019"/>
  </r>
  <r>
    <x v="47"/>
    <x v="0"/>
    <x v="47"/>
    <x v="44"/>
    <n v="9"/>
    <n v="2019"/>
  </r>
  <r>
    <x v="48"/>
    <x v="0"/>
    <x v="48"/>
    <x v="44"/>
    <n v="9"/>
    <n v="2019"/>
  </r>
  <r>
    <x v="49"/>
    <x v="0"/>
    <x v="49"/>
    <x v="44"/>
    <n v="9"/>
    <n v="2019"/>
  </r>
  <r>
    <x v="50"/>
    <x v="0"/>
    <x v="50"/>
    <x v="44"/>
    <n v="9"/>
    <n v="2019"/>
  </r>
  <r>
    <x v="51"/>
    <x v="0"/>
    <x v="51"/>
    <x v="44"/>
    <n v="9"/>
    <n v="2019"/>
  </r>
  <r>
    <x v="53"/>
    <x v="0"/>
    <x v="53"/>
    <x v="44"/>
    <n v="9"/>
    <n v="2019"/>
  </r>
  <r>
    <x v="55"/>
    <x v="0"/>
    <x v="55"/>
    <x v="44"/>
    <n v="9"/>
    <n v="2019"/>
  </r>
  <r>
    <x v="60"/>
    <x v="0"/>
    <x v="57"/>
    <x v="44"/>
    <n v="9"/>
    <n v="2019"/>
  </r>
  <r>
    <x v="61"/>
    <x v="0"/>
    <x v="58"/>
    <x v="44"/>
    <n v="9"/>
    <n v="2019"/>
  </r>
  <r>
    <x v="62"/>
    <x v="0"/>
    <x v="59"/>
    <x v="44"/>
    <n v="9"/>
    <n v="2019"/>
  </r>
  <r>
    <x v="63"/>
    <x v="0"/>
    <x v="60"/>
    <x v="44"/>
    <n v="9"/>
    <n v="2019"/>
  </r>
  <r>
    <x v="64"/>
    <x v="0"/>
    <x v="61"/>
    <x v="44"/>
    <n v="9"/>
    <n v="2019"/>
  </r>
  <r>
    <x v="65"/>
    <x v="0"/>
    <x v="62"/>
    <x v="44"/>
    <n v="9"/>
    <n v="2019"/>
  </r>
  <r>
    <x v="66"/>
    <x v="0"/>
    <x v="63"/>
    <x v="44"/>
    <n v="9"/>
    <n v="2019"/>
  </r>
  <r>
    <x v="67"/>
    <x v="0"/>
    <x v="64"/>
    <x v="44"/>
    <n v="9"/>
    <n v="2019"/>
  </r>
  <r>
    <x v="68"/>
    <x v="0"/>
    <x v="65"/>
    <x v="44"/>
    <n v="9"/>
    <n v="2019"/>
  </r>
  <r>
    <x v="69"/>
    <x v="0"/>
    <x v="66"/>
    <x v="44"/>
    <n v="9"/>
    <n v="2019"/>
  </r>
  <r>
    <x v="70"/>
    <x v="0"/>
    <x v="67"/>
    <x v="44"/>
    <n v="9"/>
    <n v="2019"/>
  </r>
  <r>
    <x v="71"/>
    <x v="0"/>
    <x v="68"/>
    <x v="44"/>
    <n v="9"/>
    <n v="2019"/>
  </r>
  <r>
    <x v="72"/>
    <x v="0"/>
    <x v="69"/>
    <x v="44"/>
    <n v="9"/>
    <n v="2019"/>
  </r>
  <r>
    <x v="73"/>
    <x v="0"/>
    <x v="70"/>
    <x v="44"/>
    <n v="9"/>
    <n v="2019"/>
  </r>
  <r>
    <x v="74"/>
    <x v="0"/>
    <x v="71"/>
    <x v="44"/>
    <n v="9"/>
    <n v="2019"/>
  </r>
  <r>
    <x v="75"/>
    <x v="0"/>
    <x v="72"/>
    <x v="44"/>
    <n v="9"/>
    <n v="2019"/>
  </r>
  <r>
    <x v="76"/>
    <x v="0"/>
    <x v="73"/>
    <x v="44"/>
    <n v="9"/>
    <n v="2019"/>
  </r>
  <r>
    <x v="0"/>
    <x v="0"/>
    <x v="0"/>
    <x v="45"/>
    <n v="10"/>
    <n v="2019"/>
  </r>
  <r>
    <x v="1"/>
    <x v="0"/>
    <x v="1"/>
    <x v="45"/>
    <n v="10"/>
    <n v="2019"/>
  </r>
  <r>
    <x v="2"/>
    <x v="0"/>
    <x v="2"/>
    <x v="45"/>
    <n v="10"/>
    <n v="2019"/>
  </r>
  <r>
    <x v="3"/>
    <x v="0"/>
    <x v="3"/>
    <x v="45"/>
    <n v="10"/>
    <n v="2019"/>
  </r>
  <r>
    <x v="4"/>
    <x v="0"/>
    <x v="4"/>
    <x v="45"/>
    <n v="10"/>
    <n v="2019"/>
  </r>
  <r>
    <x v="5"/>
    <x v="0"/>
    <x v="5"/>
    <x v="45"/>
    <n v="10"/>
    <n v="2019"/>
  </r>
  <r>
    <x v="6"/>
    <x v="0"/>
    <x v="6"/>
    <x v="45"/>
    <n v="10"/>
    <n v="2019"/>
  </r>
  <r>
    <x v="7"/>
    <x v="0"/>
    <x v="7"/>
    <x v="45"/>
    <n v="10"/>
    <n v="2019"/>
  </r>
  <r>
    <x v="9"/>
    <x v="0"/>
    <x v="9"/>
    <x v="45"/>
    <n v="10"/>
    <n v="2019"/>
  </r>
  <r>
    <x v="10"/>
    <x v="0"/>
    <x v="10"/>
    <x v="45"/>
    <n v="10"/>
    <n v="2019"/>
  </r>
  <r>
    <x v="11"/>
    <x v="0"/>
    <x v="11"/>
    <x v="45"/>
    <n v="10"/>
    <n v="2019"/>
  </r>
  <r>
    <x v="12"/>
    <x v="0"/>
    <x v="12"/>
    <x v="45"/>
    <n v="10"/>
    <n v="2019"/>
  </r>
  <r>
    <x v="13"/>
    <x v="0"/>
    <x v="13"/>
    <x v="45"/>
    <n v="10"/>
    <n v="2019"/>
  </r>
  <r>
    <x v="14"/>
    <x v="0"/>
    <x v="14"/>
    <x v="45"/>
    <n v="10"/>
    <n v="2019"/>
  </r>
  <r>
    <x v="15"/>
    <x v="0"/>
    <x v="15"/>
    <x v="45"/>
    <n v="10"/>
    <n v="2019"/>
  </r>
  <r>
    <x v="16"/>
    <x v="0"/>
    <x v="16"/>
    <x v="45"/>
    <n v="10"/>
    <n v="2019"/>
  </r>
  <r>
    <x v="17"/>
    <x v="0"/>
    <x v="17"/>
    <x v="45"/>
    <n v="10"/>
    <n v="2019"/>
  </r>
  <r>
    <x v="19"/>
    <x v="0"/>
    <x v="19"/>
    <x v="45"/>
    <n v="10"/>
    <n v="2019"/>
  </r>
  <r>
    <x v="22"/>
    <x v="0"/>
    <x v="22"/>
    <x v="45"/>
    <n v="10"/>
    <n v="2019"/>
  </r>
  <r>
    <x v="26"/>
    <x v="1"/>
    <x v="26"/>
    <x v="45"/>
    <n v="10"/>
    <n v="2019"/>
  </r>
  <r>
    <x v="56"/>
    <x v="0"/>
    <x v="27"/>
    <x v="45"/>
    <n v="10"/>
    <n v="2019"/>
  </r>
  <r>
    <x v="28"/>
    <x v="0"/>
    <x v="28"/>
    <x v="45"/>
    <n v="10"/>
    <n v="2019"/>
  </r>
  <r>
    <x v="29"/>
    <x v="0"/>
    <x v="29"/>
    <x v="45"/>
    <n v="10"/>
    <n v="2019"/>
  </r>
  <r>
    <x v="77"/>
    <x v="0"/>
    <x v="56"/>
    <x v="45"/>
    <n v="10"/>
    <n v="2019"/>
  </r>
  <r>
    <x v="31"/>
    <x v="0"/>
    <x v="31"/>
    <x v="45"/>
    <n v="10"/>
    <n v="2019"/>
  </r>
  <r>
    <x v="32"/>
    <x v="0"/>
    <x v="32"/>
    <x v="45"/>
    <n v="10"/>
    <n v="2019"/>
  </r>
  <r>
    <x v="33"/>
    <x v="0"/>
    <x v="33"/>
    <x v="45"/>
    <n v="10"/>
    <n v="2019"/>
  </r>
  <r>
    <x v="34"/>
    <x v="0"/>
    <x v="34"/>
    <x v="45"/>
    <n v="10"/>
    <n v="2019"/>
  </r>
  <r>
    <x v="58"/>
    <x v="0"/>
    <x v="35"/>
    <x v="45"/>
    <n v="10"/>
    <n v="2019"/>
  </r>
  <r>
    <x v="36"/>
    <x v="0"/>
    <x v="36"/>
    <x v="45"/>
    <n v="10"/>
    <n v="2019"/>
  </r>
  <r>
    <x v="37"/>
    <x v="0"/>
    <x v="37"/>
    <x v="45"/>
    <n v="10"/>
    <n v="2019"/>
  </r>
  <r>
    <x v="38"/>
    <x v="0"/>
    <x v="38"/>
    <x v="45"/>
    <n v="10"/>
    <n v="2019"/>
  </r>
  <r>
    <x v="39"/>
    <x v="0"/>
    <x v="39"/>
    <x v="45"/>
    <n v="10"/>
    <n v="2019"/>
  </r>
  <r>
    <x v="40"/>
    <x v="0"/>
    <x v="40"/>
    <x v="45"/>
    <n v="10"/>
    <n v="2019"/>
  </r>
  <r>
    <x v="41"/>
    <x v="0"/>
    <x v="41"/>
    <x v="45"/>
    <n v="10"/>
    <n v="2019"/>
  </r>
  <r>
    <x v="42"/>
    <x v="0"/>
    <x v="42"/>
    <x v="45"/>
    <n v="10"/>
    <n v="2019"/>
  </r>
  <r>
    <x v="43"/>
    <x v="0"/>
    <x v="43"/>
    <x v="45"/>
    <n v="10"/>
    <n v="2019"/>
  </r>
  <r>
    <x v="44"/>
    <x v="0"/>
    <x v="44"/>
    <x v="45"/>
    <n v="10"/>
    <n v="2019"/>
  </r>
  <r>
    <x v="45"/>
    <x v="0"/>
    <x v="45"/>
    <x v="45"/>
    <n v="10"/>
    <n v="2019"/>
  </r>
  <r>
    <x v="46"/>
    <x v="0"/>
    <x v="46"/>
    <x v="45"/>
    <n v="10"/>
    <n v="2019"/>
  </r>
  <r>
    <x v="47"/>
    <x v="0"/>
    <x v="47"/>
    <x v="45"/>
    <n v="10"/>
    <n v="2019"/>
  </r>
  <r>
    <x v="48"/>
    <x v="0"/>
    <x v="48"/>
    <x v="45"/>
    <n v="10"/>
    <n v="2019"/>
  </r>
  <r>
    <x v="49"/>
    <x v="0"/>
    <x v="49"/>
    <x v="45"/>
    <n v="10"/>
    <n v="2019"/>
  </r>
  <r>
    <x v="50"/>
    <x v="0"/>
    <x v="50"/>
    <x v="45"/>
    <n v="10"/>
    <n v="2019"/>
  </r>
  <r>
    <x v="51"/>
    <x v="0"/>
    <x v="51"/>
    <x v="45"/>
    <n v="10"/>
    <n v="2019"/>
  </r>
  <r>
    <x v="53"/>
    <x v="0"/>
    <x v="53"/>
    <x v="45"/>
    <n v="10"/>
    <n v="2019"/>
  </r>
  <r>
    <x v="55"/>
    <x v="0"/>
    <x v="55"/>
    <x v="45"/>
    <n v="10"/>
    <n v="2019"/>
  </r>
  <r>
    <x v="60"/>
    <x v="0"/>
    <x v="57"/>
    <x v="45"/>
    <n v="10"/>
    <n v="2019"/>
  </r>
  <r>
    <x v="61"/>
    <x v="0"/>
    <x v="58"/>
    <x v="45"/>
    <n v="10"/>
    <n v="2019"/>
  </r>
  <r>
    <x v="62"/>
    <x v="0"/>
    <x v="59"/>
    <x v="45"/>
    <n v="10"/>
    <n v="2019"/>
  </r>
  <r>
    <x v="63"/>
    <x v="0"/>
    <x v="60"/>
    <x v="45"/>
    <n v="10"/>
    <n v="2019"/>
  </r>
  <r>
    <x v="64"/>
    <x v="0"/>
    <x v="61"/>
    <x v="45"/>
    <n v="10"/>
    <n v="2019"/>
  </r>
  <r>
    <x v="65"/>
    <x v="0"/>
    <x v="62"/>
    <x v="45"/>
    <n v="10"/>
    <n v="2019"/>
  </r>
  <r>
    <x v="66"/>
    <x v="0"/>
    <x v="63"/>
    <x v="45"/>
    <n v="10"/>
    <n v="2019"/>
  </r>
  <r>
    <x v="67"/>
    <x v="0"/>
    <x v="64"/>
    <x v="45"/>
    <n v="10"/>
    <n v="2019"/>
  </r>
  <r>
    <x v="68"/>
    <x v="0"/>
    <x v="65"/>
    <x v="45"/>
    <n v="10"/>
    <n v="2019"/>
  </r>
  <r>
    <x v="69"/>
    <x v="0"/>
    <x v="66"/>
    <x v="45"/>
    <n v="10"/>
    <n v="2019"/>
  </r>
  <r>
    <x v="70"/>
    <x v="0"/>
    <x v="67"/>
    <x v="45"/>
    <n v="10"/>
    <n v="2019"/>
  </r>
  <r>
    <x v="71"/>
    <x v="0"/>
    <x v="68"/>
    <x v="45"/>
    <n v="10"/>
    <n v="2019"/>
  </r>
  <r>
    <x v="72"/>
    <x v="0"/>
    <x v="69"/>
    <x v="45"/>
    <n v="10"/>
    <n v="2019"/>
  </r>
  <r>
    <x v="73"/>
    <x v="0"/>
    <x v="70"/>
    <x v="45"/>
    <n v="10"/>
    <n v="2019"/>
  </r>
  <r>
    <x v="74"/>
    <x v="0"/>
    <x v="71"/>
    <x v="45"/>
    <n v="10"/>
    <n v="2019"/>
  </r>
  <r>
    <x v="75"/>
    <x v="0"/>
    <x v="72"/>
    <x v="45"/>
    <n v="10"/>
    <n v="2019"/>
  </r>
  <r>
    <x v="76"/>
    <x v="0"/>
    <x v="73"/>
    <x v="45"/>
    <n v="10"/>
    <n v="2019"/>
  </r>
  <r>
    <x v="0"/>
    <x v="0"/>
    <x v="0"/>
    <x v="46"/>
    <n v="11"/>
    <n v="2019"/>
  </r>
  <r>
    <x v="1"/>
    <x v="0"/>
    <x v="1"/>
    <x v="46"/>
    <n v="11"/>
    <n v="2019"/>
  </r>
  <r>
    <x v="2"/>
    <x v="0"/>
    <x v="2"/>
    <x v="46"/>
    <n v="11"/>
    <n v="2019"/>
  </r>
  <r>
    <x v="3"/>
    <x v="0"/>
    <x v="3"/>
    <x v="46"/>
    <n v="11"/>
    <n v="2019"/>
  </r>
  <r>
    <x v="4"/>
    <x v="0"/>
    <x v="4"/>
    <x v="46"/>
    <n v="11"/>
    <n v="2019"/>
  </r>
  <r>
    <x v="5"/>
    <x v="0"/>
    <x v="5"/>
    <x v="46"/>
    <n v="11"/>
    <n v="2019"/>
  </r>
  <r>
    <x v="6"/>
    <x v="0"/>
    <x v="6"/>
    <x v="46"/>
    <n v="11"/>
    <n v="2019"/>
  </r>
  <r>
    <x v="7"/>
    <x v="0"/>
    <x v="7"/>
    <x v="46"/>
    <n v="11"/>
    <n v="2019"/>
  </r>
  <r>
    <x v="9"/>
    <x v="0"/>
    <x v="9"/>
    <x v="46"/>
    <n v="11"/>
    <n v="2019"/>
  </r>
  <r>
    <x v="10"/>
    <x v="0"/>
    <x v="10"/>
    <x v="46"/>
    <n v="11"/>
    <n v="2019"/>
  </r>
  <r>
    <x v="11"/>
    <x v="0"/>
    <x v="11"/>
    <x v="46"/>
    <n v="11"/>
    <n v="2019"/>
  </r>
  <r>
    <x v="12"/>
    <x v="0"/>
    <x v="12"/>
    <x v="46"/>
    <n v="11"/>
    <n v="2019"/>
  </r>
  <r>
    <x v="13"/>
    <x v="0"/>
    <x v="13"/>
    <x v="46"/>
    <n v="11"/>
    <n v="2019"/>
  </r>
  <r>
    <x v="14"/>
    <x v="0"/>
    <x v="14"/>
    <x v="46"/>
    <n v="11"/>
    <n v="2019"/>
  </r>
  <r>
    <x v="15"/>
    <x v="0"/>
    <x v="15"/>
    <x v="46"/>
    <n v="11"/>
    <n v="2019"/>
  </r>
  <r>
    <x v="16"/>
    <x v="0"/>
    <x v="16"/>
    <x v="46"/>
    <n v="11"/>
    <n v="2019"/>
  </r>
  <r>
    <x v="17"/>
    <x v="0"/>
    <x v="17"/>
    <x v="46"/>
    <n v="11"/>
    <n v="2019"/>
  </r>
  <r>
    <x v="19"/>
    <x v="0"/>
    <x v="19"/>
    <x v="46"/>
    <n v="11"/>
    <n v="2019"/>
  </r>
  <r>
    <x v="22"/>
    <x v="0"/>
    <x v="22"/>
    <x v="46"/>
    <n v="11"/>
    <n v="2019"/>
  </r>
  <r>
    <x v="26"/>
    <x v="1"/>
    <x v="26"/>
    <x v="46"/>
    <n v="11"/>
    <n v="2019"/>
  </r>
  <r>
    <x v="56"/>
    <x v="0"/>
    <x v="27"/>
    <x v="46"/>
    <n v="11"/>
    <n v="2019"/>
  </r>
  <r>
    <x v="28"/>
    <x v="0"/>
    <x v="28"/>
    <x v="46"/>
    <n v="11"/>
    <n v="2019"/>
  </r>
  <r>
    <x v="29"/>
    <x v="0"/>
    <x v="29"/>
    <x v="46"/>
    <n v="11"/>
    <n v="2019"/>
  </r>
  <r>
    <x v="77"/>
    <x v="0"/>
    <x v="56"/>
    <x v="46"/>
    <n v="11"/>
    <n v="2019"/>
  </r>
  <r>
    <x v="31"/>
    <x v="0"/>
    <x v="31"/>
    <x v="46"/>
    <n v="11"/>
    <n v="2019"/>
  </r>
  <r>
    <x v="32"/>
    <x v="0"/>
    <x v="32"/>
    <x v="46"/>
    <n v="11"/>
    <n v="2019"/>
  </r>
  <r>
    <x v="33"/>
    <x v="0"/>
    <x v="33"/>
    <x v="46"/>
    <n v="11"/>
    <n v="2019"/>
  </r>
  <r>
    <x v="34"/>
    <x v="0"/>
    <x v="34"/>
    <x v="46"/>
    <n v="11"/>
    <n v="2019"/>
  </r>
  <r>
    <x v="58"/>
    <x v="0"/>
    <x v="35"/>
    <x v="46"/>
    <n v="11"/>
    <n v="2019"/>
  </r>
  <r>
    <x v="36"/>
    <x v="0"/>
    <x v="36"/>
    <x v="46"/>
    <n v="11"/>
    <n v="2019"/>
  </r>
  <r>
    <x v="37"/>
    <x v="0"/>
    <x v="37"/>
    <x v="46"/>
    <n v="11"/>
    <n v="2019"/>
  </r>
  <r>
    <x v="38"/>
    <x v="0"/>
    <x v="38"/>
    <x v="46"/>
    <n v="11"/>
    <n v="2019"/>
  </r>
  <r>
    <x v="39"/>
    <x v="0"/>
    <x v="39"/>
    <x v="46"/>
    <n v="11"/>
    <n v="2019"/>
  </r>
  <r>
    <x v="40"/>
    <x v="0"/>
    <x v="40"/>
    <x v="46"/>
    <n v="11"/>
    <n v="2019"/>
  </r>
  <r>
    <x v="41"/>
    <x v="0"/>
    <x v="41"/>
    <x v="46"/>
    <n v="11"/>
    <n v="2019"/>
  </r>
  <r>
    <x v="42"/>
    <x v="0"/>
    <x v="42"/>
    <x v="46"/>
    <n v="11"/>
    <n v="2019"/>
  </r>
  <r>
    <x v="43"/>
    <x v="0"/>
    <x v="43"/>
    <x v="46"/>
    <n v="11"/>
    <n v="2019"/>
  </r>
  <r>
    <x v="44"/>
    <x v="0"/>
    <x v="44"/>
    <x v="46"/>
    <n v="11"/>
    <n v="2019"/>
  </r>
  <r>
    <x v="45"/>
    <x v="0"/>
    <x v="45"/>
    <x v="46"/>
    <n v="11"/>
    <n v="2019"/>
  </r>
  <r>
    <x v="46"/>
    <x v="0"/>
    <x v="46"/>
    <x v="46"/>
    <n v="11"/>
    <n v="2019"/>
  </r>
  <r>
    <x v="47"/>
    <x v="0"/>
    <x v="47"/>
    <x v="46"/>
    <n v="11"/>
    <n v="2019"/>
  </r>
  <r>
    <x v="48"/>
    <x v="0"/>
    <x v="48"/>
    <x v="46"/>
    <n v="11"/>
    <n v="2019"/>
  </r>
  <r>
    <x v="49"/>
    <x v="0"/>
    <x v="49"/>
    <x v="46"/>
    <n v="11"/>
    <n v="2019"/>
  </r>
  <r>
    <x v="50"/>
    <x v="0"/>
    <x v="50"/>
    <x v="46"/>
    <n v="11"/>
    <n v="2019"/>
  </r>
  <r>
    <x v="51"/>
    <x v="0"/>
    <x v="51"/>
    <x v="46"/>
    <n v="11"/>
    <n v="2019"/>
  </r>
  <r>
    <x v="53"/>
    <x v="0"/>
    <x v="53"/>
    <x v="46"/>
    <n v="11"/>
    <n v="2019"/>
  </r>
  <r>
    <x v="55"/>
    <x v="0"/>
    <x v="55"/>
    <x v="46"/>
    <n v="11"/>
    <n v="2019"/>
  </r>
  <r>
    <x v="60"/>
    <x v="0"/>
    <x v="57"/>
    <x v="46"/>
    <n v="11"/>
    <n v="2019"/>
  </r>
  <r>
    <x v="61"/>
    <x v="0"/>
    <x v="58"/>
    <x v="46"/>
    <n v="11"/>
    <n v="2019"/>
  </r>
  <r>
    <x v="62"/>
    <x v="0"/>
    <x v="59"/>
    <x v="46"/>
    <n v="11"/>
    <n v="2019"/>
  </r>
  <r>
    <x v="63"/>
    <x v="0"/>
    <x v="60"/>
    <x v="46"/>
    <n v="11"/>
    <n v="2019"/>
  </r>
  <r>
    <x v="64"/>
    <x v="0"/>
    <x v="61"/>
    <x v="46"/>
    <n v="11"/>
    <n v="2019"/>
  </r>
  <r>
    <x v="65"/>
    <x v="0"/>
    <x v="62"/>
    <x v="46"/>
    <n v="11"/>
    <n v="2019"/>
  </r>
  <r>
    <x v="66"/>
    <x v="0"/>
    <x v="63"/>
    <x v="46"/>
    <n v="11"/>
    <n v="2019"/>
  </r>
  <r>
    <x v="67"/>
    <x v="0"/>
    <x v="64"/>
    <x v="46"/>
    <n v="11"/>
    <n v="2019"/>
  </r>
  <r>
    <x v="68"/>
    <x v="0"/>
    <x v="65"/>
    <x v="46"/>
    <n v="11"/>
    <n v="2019"/>
  </r>
  <r>
    <x v="69"/>
    <x v="0"/>
    <x v="66"/>
    <x v="46"/>
    <n v="11"/>
    <n v="2019"/>
  </r>
  <r>
    <x v="70"/>
    <x v="0"/>
    <x v="67"/>
    <x v="46"/>
    <n v="11"/>
    <n v="2019"/>
  </r>
  <r>
    <x v="71"/>
    <x v="0"/>
    <x v="68"/>
    <x v="46"/>
    <n v="11"/>
    <n v="2019"/>
  </r>
  <r>
    <x v="72"/>
    <x v="0"/>
    <x v="69"/>
    <x v="46"/>
    <n v="11"/>
    <n v="2019"/>
  </r>
  <r>
    <x v="73"/>
    <x v="0"/>
    <x v="70"/>
    <x v="46"/>
    <n v="11"/>
    <n v="2019"/>
  </r>
  <r>
    <x v="74"/>
    <x v="0"/>
    <x v="71"/>
    <x v="46"/>
    <n v="11"/>
    <n v="2019"/>
  </r>
  <r>
    <x v="75"/>
    <x v="0"/>
    <x v="72"/>
    <x v="46"/>
    <n v="11"/>
    <n v="2019"/>
  </r>
  <r>
    <x v="76"/>
    <x v="0"/>
    <x v="73"/>
    <x v="46"/>
    <n v="11"/>
    <n v="2019"/>
  </r>
  <r>
    <x v="0"/>
    <x v="0"/>
    <x v="0"/>
    <x v="47"/>
    <n v="12"/>
    <n v="2019"/>
  </r>
  <r>
    <x v="1"/>
    <x v="0"/>
    <x v="1"/>
    <x v="47"/>
    <n v="12"/>
    <n v="2019"/>
  </r>
  <r>
    <x v="2"/>
    <x v="0"/>
    <x v="2"/>
    <x v="47"/>
    <n v="12"/>
    <n v="2019"/>
  </r>
  <r>
    <x v="3"/>
    <x v="0"/>
    <x v="3"/>
    <x v="47"/>
    <n v="12"/>
    <n v="2019"/>
  </r>
  <r>
    <x v="4"/>
    <x v="0"/>
    <x v="4"/>
    <x v="47"/>
    <n v="12"/>
    <n v="2019"/>
  </r>
  <r>
    <x v="5"/>
    <x v="0"/>
    <x v="5"/>
    <x v="47"/>
    <n v="12"/>
    <n v="2019"/>
  </r>
  <r>
    <x v="6"/>
    <x v="0"/>
    <x v="6"/>
    <x v="47"/>
    <n v="12"/>
    <n v="2019"/>
  </r>
  <r>
    <x v="7"/>
    <x v="0"/>
    <x v="7"/>
    <x v="47"/>
    <n v="12"/>
    <n v="2019"/>
  </r>
  <r>
    <x v="9"/>
    <x v="0"/>
    <x v="9"/>
    <x v="47"/>
    <n v="12"/>
    <n v="2019"/>
  </r>
  <r>
    <x v="10"/>
    <x v="0"/>
    <x v="10"/>
    <x v="47"/>
    <n v="12"/>
    <n v="2019"/>
  </r>
  <r>
    <x v="11"/>
    <x v="0"/>
    <x v="11"/>
    <x v="47"/>
    <n v="12"/>
    <n v="2019"/>
  </r>
  <r>
    <x v="12"/>
    <x v="0"/>
    <x v="12"/>
    <x v="47"/>
    <n v="12"/>
    <n v="2019"/>
  </r>
  <r>
    <x v="13"/>
    <x v="0"/>
    <x v="13"/>
    <x v="47"/>
    <n v="12"/>
    <n v="2019"/>
  </r>
  <r>
    <x v="14"/>
    <x v="0"/>
    <x v="14"/>
    <x v="47"/>
    <n v="12"/>
    <n v="2019"/>
  </r>
  <r>
    <x v="15"/>
    <x v="0"/>
    <x v="15"/>
    <x v="47"/>
    <n v="12"/>
    <n v="2019"/>
  </r>
  <r>
    <x v="16"/>
    <x v="0"/>
    <x v="16"/>
    <x v="47"/>
    <n v="12"/>
    <n v="2019"/>
  </r>
  <r>
    <x v="17"/>
    <x v="0"/>
    <x v="17"/>
    <x v="47"/>
    <n v="12"/>
    <n v="2019"/>
  </r>
  <r>
    <x v="19"/>
    <x v="0"/>
    <x v="19"/>
    <x v="47"/>
    <n v="12"/>
    <n v="2019"/>
  </r>
  <r>
    <x v="22"/>
    <x v="0"/>
    <x v="22"/>
    <x v="47"/>
    <n v="12"/>
    <n v="2019"/>
  </r>
  <r>
    <x v="26"/>
    <x v="1"/>
    <x v="26"/>
    <x v="47"/>
    <n v="12"/>
    <n v="2019"/>
  </r>
  <r>
    <x v="56"/>
    <x v="0"/>
    <x v="27"/>
    <x v="47"/>
    <n v="12"/>
    <n v="2019"/>
  </r>
  <r>
    <x v="28"/>
    <x v="0"/>
    <x v="28"/>
    <x v="47"/>
    <n v="12"/>
    <n v="2019"/>
  </r>
  <r>
    <x v="29"/>
    <x v="0"/>
    <x v="29"/>
    <x v="47"/>
    <n v="12"/>
    <n v="2019"/>
  </r>
  <r>
    <x v="77"/>
    <x v="0"/>
    <x v="56"/>
    <x v="47"/>
    <n v="12"/>
    <n v="2019"/>
  </r>
  <r>
    <x v="31"/>
    <x v="0"/>
    <x v="31"/>
    <x v="47"/>
    <n v="12"/>
    <n v="2019"/>
  </r>
  <r>
    <x v="32"/>
    <x v="0"/>
    <x v="32"/>
    <x v="47"/>
    <n v="12"/>
    <n v="2019"/>
  </r>
  <r>
    <x v="33"/>
    <x v="0"/>
    <x v="33"/>
    <x v="47"/>
    <n v="12"/>
    <n v="2019"/>
  </r>
  <r>
    <x v="34"/>
    <x v="0"/>
    <x v="34"/>
    <x v="47"/>
    <n v="12"/>
    <n v="2019"/>
  </r>
  <r>
    <x v="58"/>
    <x v="0"/>
    <x v="35"/>
    <x v="47"/>
    <n v="12"/>
    <n v="2019"/>
  </r>
  <r>
    <x v="36"/>
    <x v="0"/>
    <x v="36"/>
    <x v="47"/>
    <n v="12"/>
    <n v="2019"/>
  </r>
  <r>
    <x v="37"/>
    <x v="0"/>
    <x v="37"/>
    <x v="47"/>
    <n v="12"/>
    <n v="2019"/>
  </r>
  <r>
    <x v="38"/>
    <x v="0"/>
    <x v="38"/>
    <x v="47"/>
    <n v="12"/>
    <n v="2019"/>
  </r>
  <r>
    <x v="39"/>
    <x v="0"/>
    <x v="39"/>
    <x v="47"/>
    <n v="12"/>
    <n v="2019"/>
  </r>
  <r>
    <x v="40"/>
    <x v="0"/>
    <x v="40"/>
    <x v="47"/>
    <n v="12"/>
    <n v="2019"/>
  </r>
  <r>
    <x v="41"/>
    <x v="0"/>
    <x v="41"/>
    <x v="47"/>
    <n v="12"/>
    <n v="2019"/>
  </r>
  <r>
    <x v="42"/>
    <x v="0"/>
    <x v="42"/>
    <x v="47"/>
    <n v="12"/>
    <n v="2019"/>
  </r>
  <r>
    <x v="43"/>
    <x v="0"/>
    <x v="43"/>
    <x v="47"/>
    <n v="12"/>
    <n v="2019"/>
  </r>
  <r>
    <x v="44"/>
    <x v="0"/>
    <x v="44"/>
    <x v="47"/>
    <n v="12"/>
    <n v="2019"/>
  </r>
  <r>
    <x v="45"/>
    <x v="0"/>
    <x v="45"/>
    <x v="47"/>
    <n v="12"/>
    <n v="2019"/>
  </r>
  <r>
    <x v="46"/>
    <x v="0"/>
    <x v="46"/>
    <x v="47"/>
    <n v="12"/>
    <n v="2019"/>
  </r>
  <r>
    <x v="47"/>
    <x v="0"/>
    <x v="47"/>
    <x v="47"/>
    <n v="12"/>
    <n v="2019"/>
  </r>
  <r>
    <x v="48"/>
    <x v="0"/>
    <x v="48"/>
    <x v="47"/>
    <n v="12"/>
    <n v="2019"/>
  </r>
  <r>
    <x v="49"/>
    <x v="0"/>
    <x v="49"/>
    <x v="47"/>
    <n v="12"/>
    <n v="2019"/>
  </r>
  <r>
    <x v="50"/>
    <x v="0"/>
    <x v="50"/>
    <x v="47"/>
    <n v="12"/>
    <n v="2019"/>
  </r>
  <r>
    <x v="51"/>
    <x v="0"/>
    <x v="51"/>
    <x v="47"/>
    <n v="12"/>
    <n v="2019"/>
  </r>
  <r>
    <x v="53"/>
    <x v="0"/>
    <x v="53"/>
    <x v="47"/>
    <n v="12"/>
    <n v="2019"/>
  </r>
  <r>
    <x v="55"/>
    <x v="0"/>
    <x v="55"/>
    <x v="47"/>
    <n v="12"/>
    <n v="2019"/>
  </r>
  <r>
    <x v="60"/>
    <x v="0"/>
    <x v="57"/>
    <x v="47"/>
    <n v="12"/>
    <n v="2019"/>
  </r>
  <r>
    <x v="61"/>
    <x v="0"/>
    <x v="58"/>
    <x v="47"/>
    <n v="12"/>
    <n v="2019"/>
  </r>
  <r>
    <x v="62"/>
    <x v="0"/>
    <x v="59"/>
    <x v="47"/>
    <n v="12"/>
    <n v="2019"/>
  </r>
  <r>
    <x v="63"/>
    <x v="0"/>
    <x v="60"/>
    <x v="47"/>
    <n v="12"/>
    <n v="2019"/>
  </r>
  <r>
    <x v="64"/>
    <x v="0"/>
    <x v="61"/>
    <x v="47"/>
    <n v="12"/>
    <n v="2019"/>
  </r>
  <r>
    <x v="65"/>
    <x v="0"/>
    <x v="62"/>
    <x v="47"/>
    <n v="12"/>
    <n v="2019"/>
  </r>
  <r>
    <x v="66"/>
    <x v="0"/>
    <x v="63"/>
    <x v="47"/>
    <n v="12"/>
    <n v="2019"/>
  </r>
  <r>
    <x v="67"/>
    <x v="0"/>
    <x v="64"/>
    <x v="47"/>
    <n v="12"/>
    <n v="2019"/>
  </r>
  <r>
    <x v="68"/>
    <x v="0"/>
    <x v="65"/>
    <x v="47"/>
    <n v="12"/>
    <n v="2019"/>
  </r>
  <r>
    <x v="69"/>
    <x v="0"/>
    <x v="66"/>
    <x v="47"/>
    <n v="12"/>
    <n v="2019"/>
  </r>
  <r>
    <x v="70"/>
    <x v="0"/>
    <x v="67"/>
    <x v="47"/>
    <n v="12"/>
    <n v="2019"/>
  </r>
  <r>
    <x v="71"/>
    <x v="0"/>
    <x v="68"/>
    <x v="47"/>
    <n v="12"/>
    <n v="2019"/>
  </r>
  <r>
    <x v="72"/>
    <x v="0"/>
    <x v="69"/>
    <x v="47"/>
    <n v="12"/>
    <n v="2019"/>
  </r>
  <r>
    <x v="73"/>
    <x v="0"/>
    <x v="70"/>
    <x v="47"/>
    <n v="12"/>
    <n v="2019"/>
  </r>
  <r>
    <x v="74"/>
    <x v="0"/>
    <x v="71"/>
    <x v="47"/>
    <n v="12"/>
    <n v="2019"/>
  </r>
  <r>
    <x v="75"/>
    <x v="0"/>
    <x v="72"/>
    <x v="47"/>
    <n v="12"/>
    <n v="2019"/>
  </r>
  <r>
    <x v="76"/>
    <x v="0"/>
    <x v="73"/>
    <x v="47"/>
    <n v="12"/>
    <n v="2019"/>
  </r>
  <r>
    <x v="0"/>
    <x v="0"/>
    <x v="0"/>
    <x v="48"/>
    <n v="1"/>
    <n v="2020"/>
  </r>
  <r>
    <x v="1"/>
    <x v="0"/>
    <x v="1"/>
    <x v="48"/>
    <n v="1"/>
    <n v="2020"/>
  </r>
  <r>
    <x v="2"/>
    <x v="0"/>
    <x v="2"/>
    <x v="48"/>
    <n v="1"/>
    <n v="2020"/>
  </r>
  <r>
    <x v="3"/>
    <x v="0"/>
    <x v="3"/>
    <x v="48"/>
    <n v="1"/>
    <n v="2020"/>
  </r>
  <r>
    <x v="4"/>
    <x v="0"/>
    <x v="4"/>
    <x v="48"/>
    <n v="1"/>
    <n v="2020"/>
  </r>
  <r>
    <x v="5"/>
    <x v="0"/>
    <x v="5"/>
    <x v="48"/>
    <n v="1"/>
    <n v="2020"/>
  </r>
  <r>
    <x v="6"/>
    <x v="0"/>
    <x v="6"/>
    <x v="48"/>
    <n v="1"/>
    <n v="2020"/>
  </r>
  <r>
    <x v="7"/>
    <x v="0"/>
    <x v="7"/>
    <x v="48"/>
    <n v="1"/>
    <n v="2020"/>
  </r>
  <r>
    <x v="9"/>
    <x v="0"/>
    <x v="9"/>
    <x v="48"/>
    <n v="1"/>
    <n v="2020"/>
  </r>
  <r>
    <x v="10"/>
    <x v="0"/>
    <x v="10"/>
    <x v="48"/>
    <n v="1"/>
    <n v="2020"/>
  </r>
  <r>
    <x v="11"/>
    <x v="0"/>
    <x v="11"/>
    <x v="48"/>
    <n v="1"/>
    <n v="2020"/>
  </r>
  <r>
    <x v="12"/>
    <x v="0"/>
    <x v="12"/>
    <x v="48"/>
    <n v="1"/>
    <n v="2020"/>
  </r>
  <r>
    <x v="13"/>
    <x v="0"/>
    <x v="13"/>
    <x v="48"/>
    <n v="1"/>
    <n v="2020"/>
  </r>
  <r>
    <x v="14"/>
    <x v="0"/>
    <x v="14"/>
    <x v="48"/>
    <n v="1"/>
    <n v="2020"/>
  </r>
  <r>
    <x v="15"/>
    <x v="0"/>
    <x v="15"/>
    <x v="48"/>
    <n v="1"/>
    <n v="2020"/>
  </r>
  <r>
    <x v="16"/>
    <x v="0"/>
    <x v="16"/>
    <x v="48"/>
    <n v="1"/>
    <n v="2020"/>
  </r>
  <r>
    <x v="17"/>
    <x v="0"/>
    <x v="17"/>
    <x v="48"/>
    <n v="1"/>
    <n v="2020"/>
  </r>
  <r>
    <x v="19"/>
    <x v="0"/>
    <x v="19"/>
    <x v="48"/>
    <n v="1"/>
    <n v="2020"/>
  </r>
  <r>
    <x v="22"/>
    <x v="0"/>
    <x v="22"/>
    <x v="48"/>
    <n v="1"/>
    <n v="2020"/>
  </r>
  <r>
    <x v="26"/>
    <x v="1"/>
    <x v="26"/>
    <x v="48"/>
    <n v="1"/>
    <n v="2020"/>
  </r>
  <r>
    <x v="56"/>
    <x v="0"/>
    <x v="27"/>
    <x v="48"/>
    <n v="1"/>
    <n v="2020"/>
  </r>
  <r>
    <x v="28"/>
    <x v="0"/>
    <x v="28"/>
    <x v="48"/>
    <n v="1"/>
    <n v="2020"/>
  </r>
  <r>
    <x v="29"/>
    <x v="0"/>
    <x v="29"/>
    <x v="48"/>
    <n v="1"/>
    <n v="2020"/>
  </r>
  <r>
    <x v="77"/>
    <x v="0"/>
    <x v="56"/>
    <x v="48"/>
    <n v="1"/>
    <n v="2020"/>
  </r>
  <r>
    <x v="31"/>
    <x v="0"/>
    <x v="31"/>
    <x v="48"/>
    <n v="1"/>
    <n v="2020"/>
  </r>
  <r>
    <x v="32"/>
    <x v="0"/>
    <x v="32"/>
    <x v="48"/>
    <n v="1"/>
    <n v="2020"/>
  </r>
  <r>
    <x v="33"/>
    <x v="0"/>
    <x v="33"/>
    <x v="48"/>
    <n v="1"/>
    <n v="2020"/>
  </r>
  <r>
    <x v="34"/>
    <x v="0"/>
    <x v="34"/>
    <x v="48"/>
    <n v="1"/>
    <n v="2020"/>
  </r>
  <r>
    <x v="58"/>
    <x v="0"/>
    <x v="35"/>
    <x v="48"/>
    <n v="1"/>
    <n v="2020"/>
  </r>
  <r>
    <x v="36"/>
    <x v="0"/>
    <x v="36"/>
    <x v="48"/>
    <n v="1"/>
    <n v="2020"/>
  </r>
  <r>
    <x v="37"/>
    <x v="0"/>
    <x v="37"/>
    <x v="48"/>
    <n v="1"/>
    <n v="2020"/>
  </r>
  <r>
    <x v="38"/>
    <x v="0"/>
    <x v="38"/>
    <x v="48"/>
    <n v="1"/>
    <n v="2020"/>
  </r>
  <r>
    <x v="39"/>
    <x v="0"/>
    <x v="39"/>
    <x v="48"/>
    <n v="1"/>
    <n v="2020"/>
  </r>
  <r>
    <x v="40"/>
    <x v="0"/>
    <x v="40"/>
    <x v="48"/>
    <n v="1"/>
    <n v="2020"/>
  </r>
  <r>
    <x v="41"/>
    <x v="0"/>
    <x v="41"/>
    <x v="48"/>
    <n v="1"/>
    <n v="2020"/>
  </r>
  <r>
    <x v="42"/>
    <x v="0"/>
    <x v="42"/>
    <x v="48"/>
    <n v="1"/>
    <n v="2020"/>
  </r>
  <r>
    <x v="43"/>
    <x v="0"/>
    <x v="43"/>
    <x v="48"/>
    <n v="1"/>
    <n v="2020"/>
  </r>
  <r>
    <x v="44"/>
    <x v="0"/>
    <x v="44"/>
    <x v="48"/>
    <n v="1"/>
    <n v="2020"/>
  </r>
  <r>
    <x v="45"/>
    <x v="0"/>
    <x v="45"/>
    <x v="48"/>
    <n v="1"/>
    <n v="2020"/>
  </r>
  <r>
    <x v="46"/>
    <x v="0"/>
    <x v="46"/>
    <x v="48"/>
    <n v="1"/>
    <n v="2020"/>
  </r>
  <r>
    <x v="47"/>
    <x v="0"/>
    <x v="47"/>
    <x v="48"/>
    <n v="1"/>
    <n v="2020"/>
  </r>
  <r>
    <x v="48"/>
    <x v="0"/>
    <x v="48"/>
    <x v="48"/>
    <n v="1"/>
    <n v="2020"/>
  </r>
  <r>
    <x v="49"/>
    <x v="0"/>
    <x v="49"/>
    <x v="48"/>
    <n v="1"/>
    <n v="2020"/>
  </r>
  <r>
    <x v="50"/>
    <x v="0"/>
    <x v="50"/>
    <x v="48"/>
    <n v="1"/>
    <n v="2020"/>
  </r>
  <r>
    <x v="51"/>
    <x v="0"/>
    <x v="51"/>
    <x v="48"/>
    <n v="1"/>
    <n v="2020"/>
  </r>
  <r>
    <x v="53"/>
    <x v="0"/>
    <x v="53"/>
    <x v="48"/>
    <n v="1"/>
    <n v="2020"/>
  </r>
  <r>
    <x v="55"/>
    <x v="0"/>
    <x v="55"/>
    <x v="48"/>
    <n v="1"/>
    <n v="2020"/>
  </r>
  <r>
    <x v="60"/>
    <x v="0"/>
    <x v="57"/>
    <x v="48"/>
    <n v="1"/>
    <n v="2020"/>
  </r>
  <r>
    <x v="61"/>
    <x v="0"/>
    <x v="58"/>
    <x v="48"/>
    <n v="1"/>
    <n v="2020"/>
  </r>
  <r>
    <x v="62"/>
    <x v="0"/>
    <x v="59"/>
    <x v="48"/>
    <n v="1"/>
    <n v="2020"/>
  </r>
  <r>
    <x v="63"/>
    <x v="0"/>
    <x v="60"/>
    <x v="48"/>
    <n v="1"/>
    <n v="2020"/>
  </r>
  <r>
    <x v="64"/>
    <x v="0"/>
    <x v="61"/>
    <x v="48"/>
    <n v="1"/>
    <n v="2020"/>
  </r>
  <r>
    <x v="65"/>
    <x v="0"/>
    <x v="62"/>
    <x v="48"/>
    <n v="1"/>
    <n v="2020"/>
  </r>
  <r>
    <x v="66"/>
    <x v="0"/>
    <x v="63"/>
    <x v="48"/>
    <n v="1"/>
    <n v="2020"/>
  </r>
  <r>
    <x v="67"/>
    <x v="0"/>
    <x v="64"/>
    <x v="48"/>
    <n v="1"/>
    <n v="2020"/>
  </r>
  <r>
    <x v="68"/>
    <x v="0"/>
    <x v="65"/>
    <x v="48"/>
    <n v="1"/>
    <n v="2020"/>
  </r>
  <r>
    <x v="69"/>
    <x v="0"/>
    <x v="66"/>
    <x v="48"/>
    <n v="1"/>
    <n v="2020"/>
  </r>
  <r>
    <x v="70"/>
    <x v="0"/>
    <x v="67"/>
    <x v="48"/>
    <n v="1"/>
    <n v="2020"/>
  </r>
  <r>
    <x v="71"/>
    <x v="0"/>
    <x v="68"/>
    <x v="48"/>
    <n v="1"/>
    <n v="2020"/>
  </r>
  <r>
    <x v="72"/>
    <x v="0"/>
    <x v="69"/>
    <x v="48"/>
    <n v="1"/>
    <n v="2020"/>
  </r>
  <r>
    <x v="73"/>
    <x v="0"/>
    <x v="70"/>
    <x v="48"/>
    <n v="1"/>
    <n v="2020"/>
  </r>
  <r>
    <x v="74"/>
    <x v="0"/>
    <x v="71"/>
    <x v="48"/>
    <n v="1"/>
    <n v="2020"/>
  </r>
  <r>
    <x v="75"/>
    <x v="0"/>
    <x v="72"/>
    <x v="48"/>
    <n v="1"/>
    <n v="2020"/>
  </r>
  <r>
    <x v="76"/>
    <x v="0"/>
    <x v="73"/>
    <x v="48"/>
    <n v="1"/>
    <n v="2020"/>
  </r>
  <r>
    <x v="0"/>
    <x v="0"/>
    <x v="0"/>
    <x v="49"/>
    <n v="2"/>
    <n v="2020"/>
  </r>
  <r>
    <x v="1"/>
    <x v="0"/>
    <x v="1"/>
    <x v="49"/>
    <n v="2"/>
    <n v="2020"/>
  </r>
  <r>
    <x v="2"/>
    <x v="0"/>
    <x v="2"/>
    <x v="49"/>
    <n v="2"/>
    <n v="2020"/>
  </r>
  <r>
    <x v="3"/>
    <x v="0"/>
    <x v="3"/>
    <x v="49"/>
    <n v="2"/>
    <n v="2020"/>
  </r>
  <r>
    <x v="4"/>
    <x v="0"/>
    <x v="4"/>
    <x v="49"/>
    <n v="2"/>
    <n v="2020"/>
  </r>
  <r>
    <x v="5"/>
    <x v="0"/>
    <x v="5"/>
    <x v="49"/>
    <n v="2"/>
    <n v="2020"/>
  </r>
  <r>
    <x v="6"/>
    <x v="0"/>
    <x v="6"/>
    <x v="49"/>
    <n v="2"/>
    <n v="2020"/>
  </r>
  <r>
    <x v="7"/>
    <x v="0"/>
    <x v="7"/>
    <x v="49"/>
    <n v="2"/>
    <n v="2020"/>
  </r>
  <r>
    <x v="9"/>
    <x v="0"/>
    <x v="9"/>
    <x v="49"/>
    <n v="2"/>
    <n v="2020"/>
  </r>
  <r>
    <x v="10"/>
    <x v="0"/>
    <x v="10"/>
    <x v="49"/>
    <n v="2"/>
    <n v="2020"/>
  </r>
  <r>
    <x v="11"/>
    <x v="0"/>
    <x v="11"/>
    <x v="49"/>
    <n v="2"/>
    <n v="2020"/>
  </r>
  <r>
    <x v="12"/>
    <x v="0"/>
    <x v="12"/>
    <x v="49"/>
    <n v="2"/>
    <n v="2020"/>
  </r>
  <r>
    <x v="13"/>
    <x v="0"/>
    <x v="13"/>
    <x v="49"/>
    <n v="2"/>
    <n v="2020"/>
  </r>
  <r>
    <x v="14"/>
    <x v="0"/>
    <x v="14"/>
    <x v="49"/>
    <n v="2"/>
    <n v="2020"/>
  </r>
  <r>
    <x v="15"/>
    <x v="0"/>
    <x v="15"/>
    <x v="49"/>
    <n v="2"/>
    <n v="2020"/>
  </r>
  <r>
    <x v="16"/>
    <x v="0"/>
    <x v="16"/>
    <x v="49"/>
    <n v="2"/>
    <n v="2020"/>
  </r>
  <r>
    <x v="17"/>
    <x v="0"/>
    <x v="17"/>
    <x v="49"/>
    <n v="2"/>
    <n v="2020"/>
  </r>
  <r>
    <x v="19"/>
    <x v="0"/>
    <x v="19"/>
    <x v="49"/>
    <n v="2"/>
    <n v="2020"/>
  </r>
  <r>
    <x v="22"/>
    <x v="0"/>
    <x v="22"/>
    <x v="49"/>
    <n v="2"/>
    <n v="2020"/>
  </r>
  <r>
    <x v="26"/>
    <x v="1"/>
    <x v="26"/>
    <x v="49"/>
    <n v="2"/>
    <n v="2020"/>
  </r>
  <r>
    <x v="56"/>
    <x v="0"/>
    <x v="27"/>
    <x v="49"/>
    <n v="2"/>
    <n v="2020"/>
  </r>
  <r>
    <x v="28"/>
    <x v="0"/>
    <x v="28"/>
    <x v="49"/>
    <n v="2"/>
    <n v="2020"/>
  </r>
  <r>
    <x v="29"/>
    <x v="0"/>
    <x v="29"/>
    <x v="49"/>
    <n v="2"/>
    <n v="2020"/>
  </r>
  <r>
    <x v="77"/>
    <x v="0"/>
    <x v="56"/>
    <x v="49"/>
    <n v="2"/>
    <n v="2020"/>
  </r>
  <r>
    <x v="31"/>
    <x v="0"/>
    <x v="31"/>
    <x v="49"/>
    <n v="2"/>
    <n v="2020"/>
  </r>
  <r>
    <x v="32"/>
    <x v="0"/>
    <x v="32"/>
    <x v="49"/>
    <n v="2"/>
    <n v="2020"/>
  </r>
  <r>
    <x v="33"/>
    <x v="0"/>
    <x v="33"/>
    <x v="49"/>
    <n v="2"/>
    <n v="2020"/>
  </r>
  <r>
    <x v="34"/>
    <x v="0"/>
    <x v="34"/>
    <x v="49"/>
    <n v="2"/>
    <n v="2020"/>
  </r>
  <r>
    <x v="58"/>
    <x v="0"/>
    <x v="35"/>
    <x v="49"/>
    <n v="2"/>
    <n v="2020"/>
  </r>
  <r>
    <x v="36"/>
    <x v="0"/>
    <x v="36"/>
    <x v="49"/>
    <n v="2"/>
    <n v="2020"/>
  </r>
  <r>
    <x v="37"/>
    <x v="0"/>
    <x v="37"/>
    <x v="49"/>
    <n v="2"/>
    <n v="2020"/>
  </r>
  <r>
    <x v="38"/>
    <x v="0"/>
    <x v="38"/>
    <x v="49"/>
    <n v="2"/>
    <n v="2020"/>
  </r>
  <r>
    <x v="39"/>
    <x v="0"/>
    <x v="39"/>
    <x v="49"/>
    <n v="2"/>
    <n v="2020"/>
  </r>
  <r>
    <x v="40"/>
    <x v="0"/>
    <x v="40"/>
    <x v="49"/>
    <n v="2"/>
    <n v="2020"/>
  </r>
  <r>
    <x v="41"/>
    <x v="0"/>
    <x v="41"/>
    <x v="49"/>
    <n v="2"/>
    <n v="2020"/>
  </r>
  <r>
    <x v="42"/>
    <x v="0"/>
    <x v="42"/>
    <x v="49"/>
    <n v="2"/>
    <n v="2020"/>
  </r>
  <r>
    <x v="43"/>
    <x v="0"/>
    <x v="43"/>
    <x v="49"/>
    <n v="2"/>
    <n v="2020"/>
  </r>
  <r>
    <x v="44"/>
    <x v="0"/>
    <x v="44"/>
    <x v="49"/>
    <n v="2"/>
    <n v="2020"/>
  </r>
  <r>
    <x v="45"/>
    <x v="0"/>
    <x v="45"/>
    <x v="49"/>
    <n v="2"/>
    <n v="2020"/>
  </r>
  <r>
    <x v="46"/>
    <x v="0"/>
    <x v="46"/>
    <x v="49"/>
    <n v="2"/>
    <n v="2020"/>
  </r>
  <r>
    <x v="47"/>
    <x v="0"/>
    <x v="47"/>
    <x v="49"/>
    <n v="2"/>
    <n v="2020"/>
  </r>
  <r>
    <x v="48"/>
    <x v="0"/>
    <x v="48"/>
    <x v="49"/>
    <n v="2"/>
    <n v="2020"/>
  </r>
  <r>
    <x v="49"/>
    <x v="0"/>
    <x v="49"/>
    <x v="49"/>
    <n v="2"/>
    <n v="2020"/>
  </r>
  <r>
    <x v="50"/>
    <x v="0"/>
    <x v="50"/>
    <x v="49"/>
    <n v="2"/>
    <n v="2020"/>
  </r>
  <r>
    <x v="51"/>
    <x v="0"/>
    <x v="51"/>
    <x v="49"/>
    <n v="2"/>
    <n v="2020"/>
  </r>
  <r>
    <x v="53"/>
    <x v="0"/>
    <x v="53"/>
    <x v="49"/>
    <n v="2"/>
    <n v="2020"/>
  </r>
  <r>
    <x v="55"/>
    <x v="0"/>
    <x v="55"/>
    <x v="49"/>
    <n v="2"/>
    <n v="2020"/>
  </r>
  <r>
    <x v="61"/>
    <x v="0"/>
    <x v="58"/>
    <x v="49"/>
    <n v="2"/>
    <n v="2020"/>
  </r>
  <r>
    <x v="62"/>
    <x v="0"/>
    <x v="59"/>
    <x v="49"/>
    <n v="2"/>
    <n v="2020"/>
  </r>
  <r>
    <x v="63"/>
    <x v="0"/>
    <x v="60"/>
    <x v="49"/>
    <n v="2"/>
    <n v="2020"/>
  </r>
  <r>
    <x v="64"/>
    <x v="0"/>
    <x v="61"/>
    <x v="49"/>
    <n v="2"/>
    <n v="2020"/>
  </r>
  <r>
    <x v="65"/>
    <x v="0"/>
    <x v="62"/>
    <x v="49"/>
    <n v="2"/>
    <n v="2020"/>
  </r>
  <r>
    <x v="66"/>
    <x v="0"/>
    <x v="63"/>
    <x v="49"/>
    <n v="2"/>
    <n v="2020"/>
  </r>
  <r>
    <x v="67"/>
    <x v="0"/>
    <x v="64"/>
    <x v="49"/>
    <n v="2"/>
    <n v="2020"/>
  </r>
  <r>
    <x v="68"/>
    <x v="0"/>
    <x v="65"/>
    <x v="49"/>
    <n v="2"/>
    <n v="2020"/>
  </r>
  <r>
    <x v="69"/>
    <x v="0"/>
    <x v="66"/>
    <x v="49"/>
    <n v="2"/>
    <n v="2020"/>
  </r>
  <r>
    <x v="70"/>
    <x v="0"/>
    <x v="67"/>
    <x v="49"/>
    <n v="2"/>
    <n v="2020"/>
  </r>
  <r>
    <x v="71"/>
    <x v="0"/>
    <x v="68"/>
    <x v="49"/>
    <n v="2"/>
    <n v="2020"/>
  </r>
  <r>
    <x v="72"/>
    <x v="0"/>
    <x v="69"/>
    <x v="49"/>
    <n v="2"/>
    <n v="2020"/>
  </r>
  <r>
    <x v="73"/>
    <x v="0"/>
    <x v="70"/>
    <x v="49"/>
    <n v="2"/>
    <n v="2020"/>
  </r>
  <r>
    <x v="74"/>
    <x v="0"/>
    <x v="71"/>
    <x v="49"/>
    <n v="2"/>
    <n v="2020"/>
  </r>
  <r>
    <x v="75"/>
    <x v="0"/>
    <x v="72"/>
    <x v="49"/>
    <n v="2"/>
    <n v="2020"/>
  </r>
  <r>
    <x v="76"/>
    <x v="0"/>
    <x v="73"/>
    <x v="49"/>
    <n v="2"/>
    <n v="2020"/>
  </r>
  <r>
    <x v="0"/>
    <x v="0"/>
    <x v="0"/>
    <x v="50"/>
    <n v="3"/>
    <n v="2020"/>
  </r>
  <r>
    <x v="1"/>
    <x v="0"/>
    <x v="1"/>
    <x v="50"/>
    <n v="3"/>
    <n v="2020"/>
  </r>
  <r>
    <x v="2"/>
    <x v="0"/>
    <x v="2"/>
    <x v="50"/>
    <n v="3"/>
    <n v="2020"/>
  </r>
  <r>
    <x v="3"/>
    <x v="0"/>
    <x v="3"/>
    <x v="50"/>
    <n v="3"/>
    <n v="2020"/>
  </r>
  <r>
    <x v="4"/>
    <x v="0"/>
    <x v="4"/>
    <x v="50"/>
    <n v="3"/>
    <n v="2020"/>
  </r>
  <r>
    <x v="5"/>
    <x v="0"/>
    <x v="5"/>
    <x v="50"/>
    <n v="3"/>
    <n v="2020"/>
  </r>
  <r>
    <x v="6"/>
    <x v="0"/>
    <x v="6"/>
    <x v="50"/>
    <n v="3"/>
    <n v="2020"/>
  </r>
  <r>
    <x v="7"/>
    <x v="0"/>
    <x v="7"/>
    <x v="50"/>
    <n v="3"/>
    <n v="2020"/>
  </r>
  <r>
    <x v="9"/>
    <x v="0"/>
    <x v="9"/>
    <x v="50"/>
    <n v="3"/>
    <n v="2020"/>
  </r>
  <r>
    <x v="10"/>
    <x v="0"/>
    <x v="10"/>
    <x v="50"/>
    <n v="3"/>
    <n v="2020"/>
  </r>
  <r>
    <x v="11"/>
    <x v="0"/>
    <x v="11"/>
    <x v="50"/>
    <n v="3"/>
    <n v="2020"/>
  </r>
  <r>
    <x v="12"/>
    <x v="0"/>
    <x v="12"/>
    <x v="50"/>
    <n v="3"/>
    <n v="2020"/>
  </r>
  <r>
    <x v="13"/>
    <x v="0"/>
    <x v="13"/>
    <x v="50"/>
    <n v="3"/>
    <n v="2020"/>
  </r>
  <r>
    <x v="14"/>
    <x v="0"/>
    <x v="14"/>
    <x v="50"/>
    <n v="3"/>
    <n v="2020"/>
  </r>
  <r>
    <x v="15"/>
    <x v="0"/>
    <x v="15"/>
    <x v="50"/>
    <n v="3"/>
    <n v="2020"/>
  </r>
  <r>
    <x v="16"/>
    <x v="0"/>
    <x v="16"/>
    <x v="50"/>
    <n v="3"/>
    <n v="2020"/>
  </r>
  <r>
    <x v="17"/>
    <x v="0"/>
    <x v="17"/>
    <x v="50"/>
    <n v="3"/>
    <n v="2020"/>
  </r>
  <r>
    <x v="19"/>
    <x v="0"/>
    <x v="19"/>
    <x v="50"/>
    <n v="3"/>
    <n v="2020"/>
  </r>
  <r>
    <x v="22"/>
    <x v="0"/>
    <x v="22"/>
    <x v="50"/>
    <n v="3"/>
    <n v="2020"/>
  </r>
  <r>
    <x v="26"/>
    <x v="1"/>
    <x v="26"/>
    <x v="50"/>
    <n v="3"/>
    <n v="2020"/>
  </r>
  <r>
    <x v="56"/>
    <x v="0"/>
    <x v="27"/>
    <x v="50"/>
    <n v="3"/>
    <n v="2020"/>
  </r>
  <r>
    <x v="28"/>
    <x v="0"/>
    <x v="28"/>
    <x v="50"/>
    <n v="3"/>
    <n v="2020"/>
  </r>
  <r>
    <x v="29"/>
    <x v="0"/>
    <x v="29"/>
    <x v="50"/>
    <n v="3"/>
    <n v="2020"/>
  </r>
  <r>
    <x v="77"/>
    <x v="0"/>
    <x v="56"/>
    <x v="50"/>
    <n v="3"/>
    <n v="2020"/>
  </r>
  <r>
    <x v="31"/>
    <x v="0"/>
    <x v="31"/>
    <x v="50"/>
    <n v="3"/>
    <n v="2020"/>
  </r>
  <r>
    <x v="32"/>
    <x v="0"/>
    <x v="32"/>
    <x v="50"/>
    <n v="3"/>
    <n v="2020"/>
  </r>
  <r>
    <x v="33"/>
    <x v="0"/>
    <x v="33"/>
    <x v="50"/>
    <n v="3"/>
    <n v="2020"/>
  </r>
  <r>
    <x v="34"/>
    <x v="0"/>
    <x v="34"/>
    <x v="50"/>
    <n v="3"/>
    <n v="2020"/>
  </r>
  <r>
    <x v="58"/>
    <x v="0"/>
    <x v="35"/>
    <x v="50"/>
    <n v="3"/>
    <n v="2020"/>
  </r>
  <r>
    <x v="36"/>
    <x v="0"/>
    <x v="36"/>
    <x v="50"/>
    <n v="3"/>
    <n v="2020"/>
  </r>
  <r>
    <x v="37"/>
    <x v="0"/>
    <x v="37"/>
    <x v="50"/>
    <n v="3"/>
    <n v="2020"/>
  </r>
  <r>
    <x v="38"/>
    <x v="0"/>
    <x v="38"/>
    <x v="50"/>
    <n v="3"/>
    <n v="2020"/>
  </r>
  <r>
    <x v="39"/>
    <x v="0"/>
    <x v="39"/>
    <x v="50"/>
    <n v="3"/>
    <n v="2020"/>
  </r>
  <r>
    <x v="40"/>
    <x v="0"/>
    <x v="40"/>
    <x v="50"/>
    <n v="3"/>
    <n v="2020"/>
  </r>
  <r>
    <x v="41"/>
    <x v="0"/>
    <x v="41"/>
    <x v="50"/>
    <n v="3"/>
    <n v="2020"/>
  </r>
  <r>
    <x v="42"/>
    <x v="0"/>
    <x v="42"/>
    <x v="50"/>
    <n v="3"/>
    <n v="2020"/>
  </r>
  <r>
    <x v="43"/>
    <x v="0"/>
    <x v="43"/>
    <x v="50"/>
    <n v="3"/>
    <n v="2020"/>
  </r>
  <r>
    <x v="44"/>
    <x v="0"/>
    <x v="44"/>
    <x v="50"/>
    <n v="3"/>
    <n v="2020"/>
  </r>
  <r>
    <x v="45"/>
    <x v="0"/>
    <x v="45"/>
    <x v="50"/>
    <n v="3"/>
    <n v="2020"/>
  </r>
  <r>
    <x v="46"/>
    <x v="0"/>
    <x v="46"/>
    <x v="50"/>
    <n v="3"/>
    <n v="2020"/>
  </r>
  <r>
    <x v="47"/>
    <x v="0"/>
    <x v="47"/>
    <x v="50"/>
    <n v="3"/>
    <n v="2020"/>
  </r>
  <r>
    <x v="48"/>
    <x v="0"/>
    <x v="48"/>
    <x v="50"/>
    <n v="3"/>
    <n v="2020"/>
  </r>
  <r>
    <x v="49"/>
    <x v="0"/>
    <x v="49"/>
    <x v="50"/>
    <n v="3"/>
    <n v="2020"/>
  </r>
  <r>
    <x v="50"/>
    <x v="0"/>
    <x v="50"/>
    <x v="50"/>
    <n v="3"/>
    <n v="2020"/>
  </r>
  <r>
    <x v="51"/>
    <x v="0"/>
    <x v="51"/>
    <x v="50"/>
    <n v="3"/>
    <n v="2020"/>
  </r>
  <r>
    <x v="53"/>
    <x v="0"/>
    <x v="53"/>
    <x v="50"/>
    <n v="3"/>
    <n v="2020"/>
  </r>
  <r>
    <x v="55"/>
    <x v="0"/>
    <x v="55"/>
    <x v="50"/>
    <n v="3"/>
    <n v="2020"/>
  </r>
  <r>
    <x v="61"/>
    <x v="0"/>
    <x v="58"/>
    <x v="50"/>
    <n v="3"/>
    <n v="2020"/>
  </r>
  <r>
    <x v="62"/>
    <x v="0"/>
    <x v="59"/>
    <x v="50"/>
    <n v="3"/>
    <n v="2020"/>
  </r>
  <r>
    <x v="63"/>
    <x v="0"/>
    <x v="60"/>
    <x v="50"/>
    <n v="3"/>
    <n v="2020"/>
  </r>
  <r>
    <x v="64"/>
    <x v="0"/>
    <x v="61"/>
    <x v="50"/>
    <n v="3"/>
    <n v="2020"/>
  </r>
  <r>
    <x v="65"/>
    <x v="0"/>
    <x v="62"/>
    <x v="50"/>
    <n v="3"/>
    <n v="2020"/>
  </r>
  <r>
    <x v="66"/>
    <x v="0"/>
    <x v="63"/>
    <x v="50"/>
    <n v="3"/>
    <n v="2020"/>
  </r>
  <r>
    <x v="67"/>
    <x v="0"/>
    <x v="64"/>
    <x v="50"/>
    <n v="3"/>
    <n v="2020"/>
  </r>
  <r>
    <x v="68"/>
    <x v="0"/>
    <x v="65"/>
    <x v="50"/>
    <n v="3"/>
    <n v="2020"/>
  </r>
  <r>
    <x v="69"/>
    <x v="0"/>
    <x v="66"/>
    <x v="50"/>
    <n v="3"/>
    <n v="2020"/>
  </r>
  <r>
    <x v="70"/>
    <x v="0"/>
    <x v="67"/>
    <x v="50"/>
    <n v="3"/>
    <n v="2020"/>
  </r>
  <r>
    <x v="71"/>
    <x v="0"/>
    <x v="68"/>
    <x v="50"/>
    <n v="3"/>
    <n v="2020"/>
  </r>
  <r>
    <x v="72"/>
    <x v="0"/>
    <x v="69"/>
    <x v="50"/>
    <n v="3"/>
    <n v="2020"/>
  </r>
  <r>
    <x v="73"/>
    <x v="0"/>
    <x v="70"/>
    <x v="50"/>
    <n v="3"/>
    <n v="2020"/>
  </r>
  <r>
    <x v="74"/>
    <x v="0"/>
    <x v="71"/>
    <x v="50"/>
    <n v="3"/>
    <n v="2020"/>
  </r>
  <r>
    <x v="75"/>
    <x v="0"/>
    <x v="72"/>
    <x v="50"/>
    <n v="3"/>
    <n v="2020"/>
  </r>
  <r>
    <x v="76"/>
    <x v="0"/>
    <x v="73"/>
    <x v="50"/>
    <n v="3"/>
    <n v="2020"/>
  </r>
  <r>
    <x v="2"/>
    <x v="0"/>
    <x v="2"/>
    <x v="51"/>
    <n v="4"/>
    <n v="2020"/>
  </r>
  <r>
    <x v="3"/>
    <x v="0"/>
    <x v="3"/>
    <x v="51"/>
    <n v="4"/>
    <n v="2020"/>
  </r>
  <r>
    <x v="4"/>
    <x v="0"/>
    <x v="4"/>
    <x v="51"/>
    <n v="4"/>
    <n v="2020"/>
  </r>
  <r>
    <x v="5"/>
    <x v="0"/>
    <x v="5"/>
    <x v="51"/>
    <n v="4"/>
    <n v="2020"/>
  </r>
  <r>
    <x v="6"/>
    <x v="0"/>
    <x v="6"/>
    <x v="51"/>
    <n v="4"/>
    <n v="2020"/>
  </r>
  <r>
    <x v="9"/>
    <x v="0"/>
    <x v="9"/>
    <x v="51"/>
    <n v="4"/>
    <n v="2020"/>
  </r>
  <r>
    <x v="10"/>
    <x v="0"/>
    <x v="10"/>
    <x v="51"/>
    <n v="4"/>
    <n v="2020"/>
  </r>
  <r>
    <x v="12"/>
    <x v="0"/>
    <x v="12"/>
    <x v="51"/>
    <n v="4"/>
    <n v="2020"/>
  </r>
  <r>
    <x v="13"/>
    <x v="0"/>
    <x v="13"/>
    <x v="51"/>
    <n v="4"/>
    <n v="2020"/>
  </r>
  <r>
    <x v="15"/>
    <x v="0"/>
    <x v="15"/>
    <x v="51"/>
    <n v="4"/>
    <n v="2020"/>
  </r>
  <r>
    <x v="16"/>
    <x v="0"/>
    <x v="16"/>
    <x v="51"/>
    <n v="4"/>
    <n v="2020"/>
  </r>
  <r>
    <x v="19"/>
    <x v="0"/>
    <x v="19"/>
    <x v="51"/>
    <n v="4"/>
    <n v="2020"/>
  </r>
  <r>
    <x v="22"/>
    <x v="0"/>
    <x v="22"/>
    <x v="51"/>
    <n v="4"/>
    <n v="2020"/>
  </r>
  <r>
    <x v="26"/>
    <x v="1"/>
    <x v="26"/>
    <x v="51"/>
    <n v="4"/>
    <n v="2020"/>
  </r>
  <r>
    <x v="56"/>
    <x v="0"/>
    <x v="27"/>
    <x v="51"/>
    <n v="4"/>
    <n v="2020"/>
  </r>
  <r>
    <x v="28"/>
    <x v="0"/>
    <x v="28"/>
    <x v="51"/>
    <n v="4"/>
    <n v="2020"/>
  </r>
  <r>
    <x v="29"/>
    <x v="0"/>
    <x v="29"/>
    <x v="51"/>
    <n v="4"/>
    <n v="2020"/>
  </r>
  <r>
    <x v="77"/>
    <x v="0"/>
    <x v="56"/>
    <x v="51"/>
    <n v="4"/>
    <n v="2020"/>
  </r>
  <r>
    <x v="31"/>
    <x v="0"/>
    <x v="31"/>
    <x v="51"/>
    <n v="4"/>
    <n v="2020"/>
  </r>
  <r>
    <x v="32"/>
    <x v="0"/>
    <x v="32"/>
    <x v="51"/>
    <n v="4"/>
    <n v="2020"/>
  </r>
  <r>
    <x v="33"/>
    <x v="0"/>
    <x v="33"/>
    <x v="51"/>
    <n v="4"/>
    <n v="2020"/>
  </r>
  <r>
    <x v="34"/>
    <x v="0"/>
    <x v="34"/>
    <x v="51"/>
    <n v="4"/>
    <n v="2020"/>
  </r>
  <r>
    <x v="58"/>
    <x v="0"/>
    <x v="35"/>
    <x v="51"/>
    <n v="4"/>
    <n v="2020"/>
  </r>
  <r>
    <x v="36"/>
    <x v="0"/>
    <x v="36"/>
    <x v="51"/>
    <n v="4"/>
    <n v="2020"/>
  </r>
  <r>
    <x v="37"/>
    <x v="0"/>
    <x v="37"/>
    <x v="51"/>
    <n v="4"/>
    <n v="2020"/>
  </r>
  <r>
    <x v="38"/>
    <x v="0"/>
    <x v="38"/>
    <x v="51"/>
    <n v="4"/>
    <n v="2020"/>
  </r>
  <r>
    <x v="39"/>
    <x v="0"/>
    <x v="39"/>
    <x v="51"/>
    <n v="4"/>
    <n v="2020"/>
  </r>
  <r>
    <x v="40"/>
    <x v="0"/>
    <x v="40"/>
    <x v="51"/>
    <n v="4"/>
    <n v="2020"/>
  </r>
  <r>
    <x v="41"/>
    <x v="0"/>
    <x v="41"/>
    <x v="51"/>
    <n v="4"/>
    <n v="2020"/>
  </r>
  <r>
    <x v="42"/>
    <x v="0"/>
    <x v="42"/>
    <x v="51"/>
    <n v="4"/>
    <n v="2020"/>
  </r>
  <r>
    <x v="43"/>
    <x v="0"/>
    <x v="43"/>
    <x v="51"/>
    <n v="4"/>
    <n v="2020"/>
  </r>
  <r>
    <x v="44"/>
    <x v="0"/>
    <x v="44"/>
    <x v="51"/>
    <n v="4"/>
    <n v="2020"/>
  </r>
  <r>
    <x v="45"/>
    <x v="0"/>
    <x v="45"/>
    <x v="51"/>
    <n v="4"/>
    <n v="2020"/>
  </r>
  <r>
    <x v="46"/>
    <x v="0"/>
    <x v="46"/>
    <x v="51"/>
    <n v="4"/>
    <n v="2020"/>
  </r>
  <r>
    <x v="47"/>
    <x v="0"/>
    <x v="47"/>
    <x v="51"/>
    <n v="4"/>
    <n v="2020"/>
  </r>
  <r>
    <x v="48"/>
    <x v="0"/>
    <x v="48"/>
    <x v="51"/>
    <n v="4"/>
    <n v="2020"/>
  </r>
  <r>
    <x v="49"/>
    <x v="0"/>
    <x v="49"/>
    <x v="51"/>
    <n v="4"/>
    <n v="2020"/>
  </r>
  <r>
    <x v="50"/>
    <x v="0"/>
    <x v="50"/>
    <x v="51"/>
    <n v="4"/>
    <n v="2020"/>
  </r>
  <r>
    <x v="51"/>
    <x v="0"/>
    <x v="51"/>
    <x v="51"/>
    <n v="4"/>
    <n v="2020"/>
  </r>
  <r>
    <x v="53"/>
    <x v="0"/>
    <x v="53"/>
    <x v="51"/>
    <n v="4"/>
    <n v="2020"/>
  </r>
  <r>
    <x v="55"/>
    <x v="0"/>
    <x v="55"/>
    <x v="51"/>
    <n v="4"/>
    <n v="2020"/>
  </r>
  <r>
    <x v="61"/>
    <x v="0"/>
    <x v="58"/>
    <x v="51"/>
    <n v="4"/>
    <n v="2020"/>
  </r>
  <r>
    <x v="62"/>
    <x v="0"/>
    <x v="59"/>
    <x v="51"/>
    <n v="4"/>
    <n v="2020"/>
  </r>
  <r>
    <x v="63"/>
    <x v="0"/>
    <x v="60"/>
    <x v="51"/>
    <n v="4"/>
    <n v="2020"/>
  </r>
  <r>
    <x v="64"/>
    <x v="0"/>
    <x v="61"/>
    <x v="51"/>
    <n v="4"/>
    <n v="2020"/>
  </r>
  <r>
    <x v="65"/>
    <x v="0"/>
    <x v="62"/>
    <x v="51"/>
    <n v="4"/>
    <n v="2020"/>
  </r>
  <r>
    <x v="66"/>
    <x v="0"/>
    <x v="63"/>
    <x v="51"/>
    <n v="4"/>
    <n v="2020"/>
  </r>
  <r>
    <x v="67"/>
    <x v="0"/>
    <x v="64"/>
    <x v="51"/>
    <n v="4"/>
    <n v="2020"/>
  </r>
  <r>
    <x v="68"/>
    <x v="0"/>
    <x v="65"/>
    <x v="51"/>
    <n v="4"/>
    <n v="2020"/>
  </r>
  <r>
    <x v="69"/>
    <x v="0"/>
    <x v="66"/>
    <x v="51"/>
    <n v="4"/>
    <n v="2020"/>
  </r>
  <r>
    <x v="70"/>
    <x v="0"/>
    <x v="67"/>
    <x v="51"/>
    <n v="4"/>
    <n v="2020"/>
  </r>
  <r>
    <x v="71"/>
    <x v="0"/>
    <x v="68"/>
    <x v="51"/>
    <n v="4"/>
    <n v="2020"/>
  </r>
  <r>
    <x v="72"/>
    <x v="0"/>
    <x v="69"/>
    <x v="51"/>
    <n v="4"/>
    <n v="2020"/>
  </r>
  <r>
    <x v="73"/>
    <x v="0"/>
    <x v="70"/>
    <x v="51"/>
    <n v="4"/>
    <n v="2020"/>
  </r>
  <r>
    <x v="74"/>
    <x v="0"/>
    <x v="71"/>
    <x v="51"/>
    <n v="4"/>
    <n v="2020"/>
  </r>
  <r>
    <x v="75"/>
    <x v="0"/>
    <x v="72"/>
    <x v="51"/>
    <n v="4"/>
    <n v="2020"/>
  </r>
  <r>
    <x v="76"/>
    <x v="0"/>
    <x v="73"/>
    <x v="51"/>
    <n v="4"/>
    <n v="2020"/>
  </r>
  <r>
    <x v="2"/>
    <x v="2"/>
    <x v="2"/>
    <x v="52"/>
    <n v="5"/>
    <n v="2020"/>
  </r>
  <r>
    <x v="3"/>
    <x v="2"/>
    <x v="3"/>
    <x v="52"/>
    <n v="5"/>
    <n v="2020"/>
  </r>
  <r>
    <x v="4"/>
    <x v="2"/>
    <x v="4"/>
    <x v="52"/>
    <n v="5"/>
    <n v="2020"/>
  </r>
  <r>
    <x v="5"/>
    <x v="2"/>
    <x v="5"/>
    <x v="52"/>
    <n v="5"/>
    <n v="2020"/>
  </r>
  <r>
    <x v="6"/>
    <x v="2"/>
    <x v="6"/>
    <x v="52"/>
    <n v="5"/>
    <n v="2020"/>
  </r>
  <r>
    <x v="9"/>
    <x v="2"/>
    <x v="9"/>
    <x v="52"/>
    <n v="5"/>
    <n v="2020"/>
  </r>
  <r>
    <x v="10"/>
    <x v="2"/>
    <x v="10"/>
    <x v="52"/>
    <n v="5"/>
    <n v="2020"/>
  </r>
  <r>
    <x v="12"/>
    <x v="2"/>
    <x v="12"/>
    <x v="52"/>
    <n v="5"/>
    <n v="2020"/>
  </r>
  <r>
    <x v="13"/>
    <x v="2"/>
    <x v="13"/>
    <x v="52"/>
    <n v="5"/>
    <n v="2020"/>
  </r>
  <r>
    <x v="15"/>
    <x v="2"/>
    <x v="15"/>
    <x v="52"/>
    <n v="5"/>
    <n v="2020"/>
  </r>
  <r>
    <x v="16"/>
    <x v="2"/>
    <x v="16"/>
    <x v="52"/>
    <n v="5"/>
    <n v="2020"/>
  </r>
  <r>
    <x v="19"/>
    <x v="2"/>
    <x v="19"/>
    <x v="52"/>
    <n v="5"/>
    <n v="2020"/>
  </r>
  <r>
    <x v="22"/>
    <x v="2"/>
    <x v="22"/>
    <x v="52"/>
    <n v="5"/>
    <n v="2020"/>
  </r>
  <r>
    <x v="26"/>
    <x v="1"/>
    <x v="26"/>
    <x v="52"/>
    <n v="5"/>
    <n v="2020"/>
  </r>
  <r>
    <x v="56"/>
    <x v="1"/>
    <x v="27"/>
    <x v="52"/>
    <n v="5"/>
    <n v="2020"/>
  </r>
  <r>
    <x v="28"/>
    <x v="1"/>
    <x v="28"/>
    <x v="52"/>
    <n v="5"/>
    <n v="2020"/>
  </r>
  <r>
    <x v="29"/>
    <x v="1"/>
    <x v="29"/>
    <x v="52"/>
    <n v="5"/>
    <n v="2020"/>
  </r>
  <r>
    <x v="77"/>
    <x v="1"/>
    <x v="56"/>
    <x v="52"/>
    <n v="5"/>
    <n v="2020"/>
  </r>
  <r>
    <x v="31"/>
    <x v="1"/>
    <x v="31"/>
    <x v="52"/>
    <n v="5"/>
    <n v="2020"/>
  </r>
  <r>
    <x v="32"/>
    <x v="1"/>
    <x v="32"/>
    <x v="52"/>
    <n v="5"/>
    <n v="2020"/>
  </r>
  <r>
    <x v="33"/>
    <x v="1"/>
    <x v="33"/>
    <x v="52"/>
    <n v="5"/>
    <n v="2020"/>
  </r>
  <r>
    <x v="34"/>
    <x v="1"/>
    <x v="34"/>
    <x v="52"/>
    <n v="5"/>
    <n v="2020"/>
  </r>
  <r>
    <x v="58"/>
    <x v="1"/>
    <x v="35"/>
    <x v="52"/>
    <n v="5"/>
    <n v="2020"/>
  </r>
  <r>
    <x v="36"/>
    <x v="1"/>
    <x v="36"/>
    <x v="52"/>
    <n v="5"/>
    <n v="2020"/>
  </r>
  <r>
    <x v="37"/>
    <x v="1"/>
    <x v="37"/>
    <x v="52"/>
    <n v="5"/>
    <n v="2020"/>
  </r>
  <r>
    <x v="38"/>
    <x v="1"/>
    <x v="38"/>
    <x v="52"/>
    <n v="5"/>
    <n v="2020"/>
  </r>
  <r>
    <x v="39"/>
    <x v="1"/>
    <x v="39"/>
    <x v="52"/>
    <n v="5"/>
    <n v="2020"/>
  </r>
  <r>
    <x v="40"/>
    <x v="1"/>
    <x v="40"/>
    <x v="52"/>
    <n v="5"/>
    <n v="2020"/>
  </r>
  <r>
    <x v="41"/>
    <x v="1"/>
    <x v="41"/>
    <x v="52"/>
    <n v="5"/>
    <n v="2020"/>
  </r>
  <r>
    <x v="42"/>
    <x v="1"/>
    <x v="42"/>
    <x v="52"/>
    <n v="5"/>
    <n v="2020"/>
  </r>
  <r>
    <x v="43"/>
    <x v="1"/>
    <x v="43"/>
    <x v="52"/>
    <n v="5"/>
    <n v="2020"/>
  </r>
  <r>
    <x v="44"/>
    <x v="1"/>
    <x v="44"/>
    <x v="52"/>
    <n v="5"/>
    <n v="2020"/>
  </r>
  <r>
    <x v="45"/>
    <x v="1"/>
    <x v="45"/>
    <x v="52"/>
    <n v="5"/>
    <n v="2020"/>
  </r>
  <r>
    <x v="46"/>
    <x v="3"/>
    <x v="46"/>
    <x v="52"/>
    <n v="5"/>
    <n v="2020"/>
  </r>
  <r>
    <x v="47"/>
    <x v="3"/>
    <x v="47"/>
    <x v="52"/>
    <n v="5"/>
    <n v="2020"/>
  </r>
  <r>
    <x v="48"/>
    <x v="3"/>
    <x v="48"/>
    <x v="52"/>
    <n v="5"/>
    <n v="2020"/>
  </r>
  <r>
    <x v="49"/>
    <x v="3"/>
    <x v="49"/>
    <x v="52"/>
    <n v="5"/>
    <n v="2020"/>
  </r>
  <r>
    <x v="50"/>
    <x v="3"/>
    <x v="50"/>
    <x v="52"/>
    <n v="5"/>
    <n v="2020"/>
  </r>
  <r>
    <x v="51"/>
    <x v="3"/>
    <x v="51"/>
    <x v="52"/>
    <n v="5"/>
    <n v="2020"/>
  </r>
  <r>
    <x v="53"/>
    <x v="3"/>
    <x v="53"/>
    <x v="52"/>
    <n v="5"/>
    <n v="2020"/>
  </r>
  <r>
    <x v="55"/>
    <x v="3"/>
    <x v="55"/>
    <x v="52"/>
    <n v="5"/>
    <n v="2020"/>
  </r>
  <r>
    <x v="60"/>
    <x v="4"/>
    <x v="57"/>
    <x v="52"/>
    <n v="5"/>
    <n v="2020"/>
  </r>
  <r>
    <x v="61"/>
    <x v="4"/>
    <x v="58"/>
    <x v="52"/>
    <n v="5"/>
    <n v="2020"/>
  </r>
  <r>
    <x v="62"/>
    <x v="4"/>
    <x v="59"/>
    <x v="52"/>
    <n v="5"/>
    <n v="2020"/>
  </r>
  <r>
    <x v="63"/>
    <x v="4"/>
    <x v="60"/>
    <x v="52"/>
    <n v="5"/>
    <n v="2020"/>
  </r>
  <r>
    <x v="78"/>
    <x v="4"/>
    <x v="61"/>
    <x v="52"/>
    <n v="5"/>
    <n v="2020"/>
  </r>
  <r>
    <x v="65"/>
    <x v="4"/>
    <x v="62"/>
    <x v="52"/>
    <n v="5"/>
    <n v="2020"/>
  </r>
  <r>
    <x v="66"/>
    <x v="4"/>
    <x v="63"/>
    <x v="52"/>
    <n v="5"/>
    <n v="2020"/>
  </r>
  <r>
    <x v="67"/>
    <x v="5"/>
    <x v="64"/>
    <x v="52"/>
    <n v="5"/>
    <n v="2020"/>
  </r>
  <r>
    <x v="68"/>
    <x v="5"/>
    <x v="65"/>
    <x v="52"/>
    <n v="5"/>
    <n v="2020"/>
  </r>
  <r>
    <x v="69"/>
    <x v="5"/>
    <x v="66"/>
    <x v="52"/>
    <n v="5"/>
    <n v="2020"/>
  </r>
  <r>
    <x v="70"/>
    <x v="5"/>
    <x v="67"/>
    <x v="52"/>
    <n v="5"/>
    <n v="2020"/>
  </r>
  <r>
    <x v="71"/>
    <x v="5"/>
    <x v="68"/>
    <x v="52"/>
    <n v="5"/>
    <n v="2020"/>
  </r>
  <r>
    <x v="72"/>
    <x v="5"/>
    <x v="69"/>
    <x v="52"/>
    <n v="5"/>
    <n v="2020"/>
  </r>
  <r>
    <x v="73"/>
    <x v="5"/>
    <x v="70"/>
    <x v="52"/>
    <n v="5"/>
    <n v="2020"/>
  </r>
  <r>
    <x v="74"/>
    <x v="5"/>
    <x v="71"/>
    <x v="52"/>
    <n v="5"/>
    <n v="2020"/>
  </r>
  <r>
    <x v="75"/>
    <x v="5"/>
    <x v="72"/>
    <x v="52"/>
    <n v="5"/>
    <n v="2020"/>
  </r>
  <r>
    <x v="76"/>
    <x v="5"/>
    <x v="73"/>
    <x v="52"/>
    <n v="5"/>
    <n v="2020"/>
  </r>
  <r>
    <x v="2"/>
    <x v="2"/>
    <x v="2"/>
    <x v="53"/>
    <n v="6"/>
    <n v="2020"/>
  </r>
  <r>
    <x v="3"/>
    <x v="2"/>
    <x v="3"/>
    <x v="53"/>
    <n v="6"/>
    <n v="2020"/>
  </r>
  <r>
    <x v="4"/>
    <x v="2"/>
    <x v="4"/>
    <x v="53"/>
    <n v="6"/>
    <n v="2020"/>
  </r>
  <r>
    <x v="5"/>
    <x v="2"/>
    <x v="5"/>
    <x v="53"/>
    <n v="6"/>
    <n v="2020"/>
  </r>
  <r>
    <x v="6"/>
    <x v="2"/>
    <x v="6"/>
    <x v="53"/>
    <n v="6"/>
    <n v="2020"/>
  </r>
  <r>
    <x v="9"/>
    <x v="2"/>
    <x v="9"/>
    <x v="53"/>
    <n v="6"/>
    <n v="2020"/>
  </r>
  <r>
    <x v="10"/>
    <x v="2"/>
    <x v="10"/>
    <x v="53"/>
    <n v="6"/>
    <n v="2020"/>
  </r>
  <r>
    <x v="12"/>
    <x v="2"/>
    <x v="12"/>
    <x v="53"/>
    <n v="6"/>
    <n v="2020"/>
  </r>
  <r>
    <x v="13"/>
    <x v="2"/>
    <x v="13"/>
    <x v="53"/>
    <n v="6"/>
    <n v="2020"/>
  </r>
  <r>
    <x v="15"/>
    <x v="2"/>
    <x v="15"/>
    <x v="53"/>
    <n v="6"/>
    <n v="2020"/>
  </r>
  <r>
    <x v="16"/>
    <x v="2"/>
    <x v="16"/>
    <x v="53"/>
    <n v="6"/>
    <n v="2020"/>
  </r>
  <r>
    <x v="19"/>
    <x v="2"/>
    <x v="19"/>
    <x v="53"/>
    <n v="6"/>
    <n v="2020"/>
  </r>
  <r>
    <x v="22"/>
    <x v="2"/>
    <x v="22"/>
    <x v="53"/>
    <n v="6"/>
    <n v="2020"/>
  </r>
  <r>
    <x v="26"/>
    <x v="1"/>
    <x v="26"/>
    <x v="53"/>
    <n v="6"/>
    <n v="2020"/>
  </r>
  <r>
    <x v="56"/>
    <x v="1"/>
    <x v="27"/>
    <x v="53"/>
    <n v="6"/>
    <n v="2020"/>
  </r>
  <r>
    <x v="28"/>
    <x v="1"/>
    <x v="28"/>
    <x v="53"/>
    <n v="6"/>
    <n v="2020"/>
  </r>
  <r>
    <x v="29"/>
    <x v="1"/>
    <x v="29"/>
    <x v="53"/>
    <n v="6"/>
    <n v="2020"/>
  </r>
  <r>
    <x v="77"/>
    <x v="1"/>
    <x v="56"/>
    <x v="53"/>
    <n v="6"/>
    <n v="2020"/>
  </r>
  <r>
    <x v="31"/>
    <x v="1"/>
    <x v="31"/>
    <x v="53"/>
    <n v="6"/>
    <n v="2020"/>
  </r>
  <r>
    <x v="32"/>
    <x v="1"/>
    <x v="32"/>
    <x v="53"/>
    <n v="6"/>
    <n v="2020"/>
  </r>
  <r>
    <x v="33"/>
    <x v="1"/>
    <x v="33"/>
    <x v="53"/>
    <n v="6"/>
    <n v="2020"/>
  </r>
  <r>
    <x v="34"/>
    <x v="1"/>
    <x v="34"/>
    <x v="53"/>
    <n v="6"/>
    <n v="2020"/>
  </r>
  <r>
    <x v="58"/>
    <x v="1"/>
    <x v="35"/>
    <x v="53"/>
    <n v="6"/>
    <n v="2020"/>
  </r>
  <r>
    <x v="36"/>
    <x v="1"/>
    <x v="36"/>
    <x v="53"/>
    <n v="6"/>
    <n v="2020"/>
  </r>
  <r>
    <x v="37"/>
    <x v="1"/>
    <x v="37"/>
    <x v="53"/>
    <n v="6"/>
    <n v="2020"/>
  </r>
  <r>
    <x v="38"/>
    <x v="1"/>
    <x v="38"/>
    <x v="53"/>
    <n v="6"/>
    <n v="2020"/>
  </r>
  <r>
    <x v="39"/>
    <x v="1"/>
    <x v="39"/>
    <x v="53"/>
    <n v="6"/>
    <n v="2020"/>
  </r>
  <r>
    <x v="40"/>
    <x v="1"/>
    <x v="40"/>
    <x v="53"/>
    <n v="6"/>
    <n v="2020"/>
  </r>
  <r>
    <x v="41"/>
    <x v="1"/>
    <x v="41"/>
    <x v="53"/>
    <n v="6"/>
    <n v="2020"/>
  </r>
  <r>
    <x v="42"/>
    <x v="1"/>
    <x v="42"/>
    <x v="53"/>
    <n v="6"/>
    <n v="2020"/>
  </r>
  <r>
    <x v="43"/>
    <x v="1"/>
    <x v="43"/>
    <x v="53"/>
    <n v="6"/>
    <n v="2020"/>
  </r>
  <r>
    <x v="44"/>
    <x v="1"/>
    <x v="44"/>
    <x v="53"/>
    <n v="6"/>
    <n v="2020"/>
  </r>
  <r>
    <x v="45"/>
    <x v="1"/>
    <x v="45"/>
    <x v="53"/>
    <n v="6"/>
    <n v="2020"/>
  </r>
  <r>
    <x v="46"/>
    <x v="3"/>
    <x v="46"/>
    <x v="53"/>
    <n v="6"/>
    <n v="2020"/>
  </r>
  <r>
    <x v="47"/>
    <x v="3"/>
    <x v="47"/>
    <x v="53"/>
    <n v="6"/>
    <n v="2020"/>
  </r>
  <r>
    <x v="48"/>
    <x v="3"/>
    <x v="48"/>
    <x v="53"/>
    <n v="6"/>
    <n v="2020"/>
  </r>
  <r>
    <x v="49"/>
    <x v="3"/>
    <x v="49"/>
    <x v="53"/>
    <n v="6"/>
    <n v="2020"/>
  </r>
  <r>
    <x v="50"/>
    <x v="3"/>
    <x v="50"/>
    <x v="53"/>
    <n v="6"/>
    <n v="2020"/>
  </r>
  <r>
    <x v="51"/>
    <x v="3"/>
    <x v="51"/>
    <x v="53"/>
    <n v="6"/>
    <n v="2020"/>
  </r>
  <r>
    <x v="53"/>
    <x v="3"/>
    <x v="53"/>
    <x v="53"/>
    <n v="6"/>
    <n v="2020"/>
  </r>
  <r>
    <x v="55"/>
    <x v="3"/>
    <x v="55"/>
    <x v="53"/>
    <n v="6"/>
    <n v="2020"/>
  </r>
  <r>
    <x v="61"/>
    <x v="4"/>
    <x v="58"/>
    <x v="53"/>
    <n v="6"/>
    <n v="2020"/>
  </r>
  <r>
    <x v="62"/>
    <x v="4"/>
    <x v="59"/>
    <x v="53"/>
    <n v="6"/>
    <n v="2020"/>
  </r>
  <r>
    <x v="63"/>
    <x v="4"/>
    <x v="60"/>
    <x v="53"/>
    <n v="6"/>
    <n v="2020"/>
  </r>
  <r>
    <x v="78"/>
    <x v="4"/>
    <x v="61"/>
    <x v="53"/>
    <n v="6"/>
    <n v="2020"/>
  </r>
  <r>
    <x v="65"/>
    <x v="4"/>
    <x v="62"/>
    <x v="53"/>
    <n v="6"/>
    <n v="2020"/>
  </r>
  <r>
    <x v="66"/>
    <x v="4"/>
    <x v="63"/>
    <x v="53"/>
    <n v="6"/>
    <n v="2020"/>
  </r>
  <r>
    <x v="67"/>
    <x v="5"/>
    <x v="64"/>
    <x v="53"/>
    <n v="6"/>
    <n v="2020"/>
  </r>
  <r>
    <x v="68"/>
    <x v="5"/>
    <x v="65"/>
    <x v="53"/>
    <n v="6"/>
    <n v="2020"/>
  </r>
  <r>
    <x v="69"/>
    <x v="5"/>
    <x v="66"/>
    <x v="53"/>
    <n v="6"/>
    <n v="2020"/>
  </r>
  <r>
    <x v="70"/>
    <x v="5"/>
    <x v="67"/>
    <x v="53"/>
    <n v="6"/>
    <n v="2020"/>
  </r>
  <r>
    <x v="71"/>
    <x v="5"/>
    <x v="68"/>
    <x v="53"/>
    <n v="6"/>
    <n v="2020"/>
  </r>
  <r>
    <x v="72"/>
    <x v="5"/>
    <x v="69"/>
    <x v="53"/>
    <n v="6"/>
    <n v="2020"/>
  </r>
  <r>
    <x v="73"/>
    <x v="5"/>
    <x v="70"/>
    <x v="53"/>
    <n v="6"/>
    <n v="2020"/>
  </r>
  <r>
    <x v="74"/>
    <x v="5"/>
    <x v="71"/>
    <x v="53"/>
    <n v="6"/>
    <n v="2020"/>
  </r>
  <r>
    <x v="75"/>
    <x v="5"/>
    <x v="72"/>
    <x v="53"/>
    <n v="6"/>
    <n v="2020"/>
  </r>
  <r>
    <x v="76"/>
    <x v="5"/>
    <x v="73"/>
    <x v="53"/>
    <n v="6"/>
    <n v="2020"/>
  </r>
  <r>
    <x v="2"/>
    <x v="2"/>
    <x v="2"/>
    <x v="54"/>
    <n v="7"/>
    <n v="2020"/>
  </r>
  <r>
    <x v="3"/>
    <x v="2"/>
    <x v="3"/>
    <x v="54"/>
    <n v="7"/>
    <n v="2020"/>
  </r>
  <r>
    <x v="4"/>
    <x v="2"/>
    <x v="4"/>
    <x v="54"/>
    <n v="7"/>
    <n v="2020"/>
  </r>
  <r>
    <x v="5"/>
    <x v="2"/>
    <x v="5"/>
    <x v="54"/>
    <n v="7"/>
    <n v="2020"/>
  </r>
  <r>
    <x v="6"/>
    <x v="2"/>
    <x v="6"/>
    <x v="54"/>
    <n v="7"/>
    <n v="2020"/>
  </r>
  <r>
    <x v="9"/>
    <x v="2"/>
    <x v="9"/>
    <x v="54"/>
    <n v="7"/>
    <n v="2020"/>
  </r>
  <r>
    <x v="10"/>
    <x v="2"/>
    <x v="10"/>
    <x v="54"/>
    <n v="7"/>
    <n v="2020"/>
  </r>
  <r>
    <x v="12"/>
    <x v="2"/>
    <x v="12"/>
    <x v="54"/>
    <n v="7"/>
    <n v="2020"/>
  </r>
  <r>
    <x v="13"/>
    <x v="2"/>
    <x v="13"/>
    <x v="54"/>
    <n v="7"/>
    <n v="2020"/>
  </r>
  <r>
    <x v="15"/>
    <x v="2"/>
    <x v="15"/>
    <x v="54"/>
    <n v="7"/>
    <n v="2020"/>
  </r>
  <r>
    <x v="16"/>
    <x v="2"/>
    <x v="16"/>
    <x v="54"/>
    <n v="7"/>
    <n v="2020"/>
  </r>
  <r>
    <x v="19"/>
    <x v="2"/>
    <x v="19"/>
    <x v="54"/>
    <n v="7"/>
    <n v="2020"/>
  </r>
  <r>
    <x v="22"/>
    <x v="2"/>
    <x v="22"/>
    <x v="54"/>
    <n v="7"/>
    <n v="2020"/>
  </r>
  <r>
    <x v="26"/>
    <x v="1"/>
    <x v="26"/>
    <x v="54"/>
    <n v="7"/>
    <n v="2020"/>
  </r>
  <r>
    <x v="56"/>
    <x v="1"/>
    <x v="27"/>
    <x v="54"/>
    <n v="7"/>
    <n v="2020"/>
  </r>
  <r>
    <x v="28"/>
    <x v="1"/>
    <x v="28"/>
    <x v="54"/>
    <n v="7"/>
    <n v="2020"/>
  </r>
  <r>
    <x v="29"/>
    <x v="1"/>
    <x v="29"/>
    <x v="54"/>
    <n v="7"/>
    <n v="2020"/>
  </r>
  <r>
    <x v="77"/>
    <x v="1"/>
    <x v="56"/>
    <x v="54"/>
    <n v="7"/>
    <n v="2020"/>
  </r>
  <r>
    <x v="31"/>
    <x v="1"/>
    <x v="31"/>
    <x v="54"/>
    <n v="7"/>
    <n v="2020"/>
  </r>
  <r>
    <x v="32"/>
    <x v="1"/>
    <x v="32"/>
    <x v="54"/>
    <n v="7"/>
    <n v="2020"/>
  </r>
  <r>
    <x v="33"/>
    <x v="1"/>
    <x v="33"/>
    <x v="54"/>
    <n v="7"/>
    <n v="2020"/>
  </r>
  <r>
    <x v="34"/>
    <x v="1"/>
    <x v="34"/>
    <x v="54"/>
    <n v="7"/>
    <n v="2020"/>
  </r>
  <r>
    <x v="58"/>
    <x v="1"/>
    <x v="35"/>
    <x v="54"/>
    <n v="7"/>
    <n v="2020"/>
  </r>
  <r>
    <x v="36"/>
    <x v="1"/>
    <x v="36"/>
    <x v="54"/>
    <n v="7"/>
    <n v="2020"/>
  </r>
  <r>
    <x v="37"/>
    <x v="1"/>
    <x v="37"/>
    <x v="54"/>
    <n v="7"/>
    <n v="2020"/>
  </r>
  <r>
    <x v="38"/>
    <x v="1"/>
    <x v="38"/>
    <x v="54"/>
    <n v="7"/>
    <n v="2020"/>
  </r>
  <r>
    <x v="39"/>
    <x v="1"/>
    <x v="39"/>
    <x v="54"/>
    <n v="7"/>
    <n v="2020"/>
  </r>
  <r>
    <x v="40"/>
    <x v="1"/>
    <x v="40"/>
    <x v="54"/>
    <n v="7"/>
    <n v="2020"/>
  </r>
  <r>
    <x v="41"/>
    <x v="1"/>
    <x v="41"/>
    <x v="54"/>
    <n v="7"/>
    <n v="2020"/>
  </r>
  <r>
    <x v="42"/>
    <x v="1"/>
    <x v="42"/>
    <x v="54"/>
    <n v="7"/>
    <n v="2020"/>
  </r>
  <r>
    <x v="43"/>
    <x v="1"/>
    <x v="43"/>
    <x v="54"/>
    <n v="7"/>
    <n v="2020"/>
  </r>
  <r>
    <x v="44"/>
    <x v="1"/>
    <x v="44"/>
    <x v="54"/>
    <n v="7"/>
    <n v="2020"/>
  </r>
  <r>
    <x v="45"/>
    <x v="1"/>
    <x v="45"/>
    <x v="54"/>
    <n v="7"/>
    <n v="2020"/>
  </r>
  <r>
    <x v="46"/>
    <x v="3"/>
    <x v="46"/>
    <x v="54"/>
    <n v="7"/>
    <n v="2020"/>
  </r>
  <r>
    <x v="47"/>
    <x v="3"/>
    <x v="47"/>
    <x v="54"/>
    <n v="7"/>
    <n v="2020"/>
  </r>
  <r>
    <x v="48"/>
    <x v="3"/>
    <x v="48"/>
    <x v="54"/>
    <n v="7"/>
    <n v="2020"/>
  </r>
  <r>
    <x v="49"/>
    <x v="3"/>
    <x v="49"/>
    <x v="54"/>
    <n v="7"/>
    <n v="2020"/>
  </r>
  <r>
    <x v="50"/>
    <x v="3"/>
    <x v="50"/>
    <x v="54"/>
    <n v="7"/>
    <n v="2020"/>
  </r>
  <r>
    <x v="51"/>
    <x v="3"/>
    <x v="51"/>
    <x v="54"/>
    <n v="7"/>
    <n v="2020"/>
  </r>
  <r>
    <x v="53"/>
    <x v="3"/>
    <x v="53"/>
    <x v="54"/>
    <n v="7"/>
    <n v="2020"/>
  </r>
  <r>
    <x v="55"/>
    <x v="3"/>
    <x v="55"/>
    <x v="54"/>
    <n v="7"/>
    <n v="2020"/>
  </r>
  <r>
    <x v="61"/>
    <x v="4"/>
    <x v="58"/>
    <x v="54"/>
    <n v="7"/>
    <n v="2020"/>
  </r>
  <r>
    <x v="62"/>
    <x v="4"/>
    <x v="59"/>
    <x v="54"/>
    <n v="7"/>
    <n v="2020"/>
  </r>
  <r>
    <x v="63"/>
    <x v="4"/>
    <x v="60"/>
    <x v="54"/>
    <n v="7"/>
    <n v="2020"/>
  </r>
  <r>
    <x v="78"/>
    <x v="4"/>
    <x v="61"/>
    <x v="54"/>
    <n v="7"/>
    <n v="2020"/>
  </r>
  <r>
    <x v="65"/>
    <x v="4"/>
    <x v="62"/>
    <x v="54"/>
    <n v="7"/>
    <n v="2020"/>
  </r>
  <r>
    <x v="66"/>
    <x v="4"/>
    <x v="63"/>
    <x v="54"/>
    <n v="7"/>
    <n v="2020"/>
  </r>
  <r>
    <x v="67"/>
    <x v="5"/>
    <x v="64"/>
    <x v="54"/>
    <n v="7"/>
    <n v="2020"/>
  </r>
  <r>
    <x v="68"/>
    <x v="5"/>
    <x v="65"/>
    <x v="54"/>
    <n v="7"/>
    <n v="2020"/>
  </r>
  <r>
    <x v="69"/>
    <x v="5"/>
    <x v="66"/>
    <x v="54"/>
    <n v="7"/>
    <n v="2020"/>
  </r>
  <r>
    <x v="70"/>
    <x v="5"/>
    <x v="67"/>
    <x v="54"/>
    <n v="7"/>
    <n v="2020"/>
  </r>
  <r>
    <x v="71"/>
    <x v="5"/>
    <x v="68"/>
    <x v="54"/>
    <n v="7"/>
    <n v="2020"/>
  </r>
  <r>
    <x v="72"/>
    <x v="5"/>
    <x v="69"/>
    <x v="54"/>
    <n v="7"/>
    <n v="2020"/>
  </r>
  <r>
    <x v="73"/>
    <x v="5"/>
    <x v="70"/>
    <x v="54"/>
    <n v="7"/>
    <n v="2020"/>
  </r>
  <r>
    <x v="74"/>
    <x v="5"/>
    <x v="71"/>
    <x v="54"/>
    <n v="7"/>
    <n v="2020"/>
  </r>
  <r>
    <x v="75"/>
    <x v="5"/>
    <x v="72"/>
    <x v="54"/>
    <n v="7"/>
    <n v="2020"/>
  </r>
  <r>
    <x v="76"/>
    <x v="5"/>
    <x v="73"/>
    <x v="54"/>
    <n v="7"/>
    <n v="2020"/>
  </r>
  <r>
    <x v="2"/>
    <x v="2"/>
    <x v="2"/>
    <x v="55"/>
    <n v="8"/>
    <n v="2020"/>
  </r>
  <r>
    <x v="3"/>
    <x v="2"/>
    <x v="3"/>
    <x v="55"/>
    <n v="8"/>
    <n v="2020"/>
  </r>
  <r>
    <x v="4"/>
    <x v="2"/>
    <x v="4"/>
    <x v="55"/>
    <n v="8"/>
    <n v="2020"/>
  </r>
  <r>
    <x v="5"/>
    <x v="2"/>
    <x v="5"/>
    <x v="55"/>
    <n v="8"/>
    <n v="2020"/>
  </r>
  <r>
    <x v="6"/>
    <x v="2"/>
    <x v="6"/>
    <x v="55"/>
    <n v="8"/>
    <n v="2020"/>
  </r>
  <r>
    <x v="9"/>
    <x v="2"/>
    <x v="9"/>
    <x v="55"/>
    <n v="8"/>
    <n v="2020"/>
  </r>
  <r>
    <x v="10"/>
    <x v="2"/>
    <x v="10"/>
    <x v="55"/>
    <n v="8"/>
    <n v="2020"/>
  </r>
  <r>
    <x v="12"/>
    <x v="2"/>
    <x v="12"/>
    <x v="55"/>
    <n v="8"/>
    <n v="2020"/>
  </r>
  <r>
    <x v="13"/>
    <x v="2"/>
    <x v="13"/>
    <x v="55"/>
    <n v="8"/>
    <n v="2020"/>
  </r>
  <r>
    <x v="15"/>
    <x v="2"/>
    <x v="15"/>
    <x v="55"/>
    <n v="8"/>
    <n v="2020"/>
  </r>
  <r>
    <x v="16"/>
    <x v="2"/>
    <x v="16"/>
    <x v="55"/>
    <n v="8"/>
    <n v="2020"/>
  </r>
  <r>
    <x v="19"/>
    <x v="2"/>
    <x v="19"/>
    <x v="55"/>
    <n v="8"/>
    <n v="2020"/>
  </r>
  <r>
    <x v="22"/>
    <x v="2"/>
    <x v="22"/>
    <x v="55"/>
    <n v="8"/>
    <n v="2020"/>
  </r>
  <r>
    <x v="26"/>
    <x v="1"/>
    <x v="26"/>
    <x v="55"/>
    <n v="8"/>
    <n v="2020"/>
  </r>
  <r>
    <x v="56"/>
    <x v="1"/>
    <x v="27"/>
    <x v="55"/>
    <n v="8"/>
    <n v="2020"/>
  </r>
  <r>
    <x v="28"/>
    <x v="1"/>
    <x v="28"/>
    <x v="55"/>
    <n v="8"/>
    <n v="2020"/>
  </r>
  <r>
    <x v="29"/>
    <x v="1"/>
    <x v="29"/>
    <x v="55"/>
    <n v="8"/>
    <n v="2020"/>
  </r>
  <r>
    <x v="77"/>
    <x v="1"/>
    <x v="56"/>
    <x v="55"/>
    <n v="8"/>
    <n v="2020"/>
  </r>
  <r>
    <x v="31"/>
    <x v="1"/>
    <x v="31"/>
    <x v="55"/>
    <n v="8"/>
    <n v="2020"/>
  </r>
  <r>
    <x v="32"/>
    <x v="1"/>
    <x v="32"/>
    <x v="55"/>
    <n v="8"/>
    <n v="2020"/>
  </r>
  <r>
    <x v="33"/>
    <x v="1"/>
    <x v="33"/>
    <x v="55"/>
    <n v="8"/>
    <n v="2020"/>
  </r>
  <r>
    <x v="34"/>
    <x v="1"/>
    <x v="34"/>
    <x v="55"/>
    <n v="8"/>
    <n v="2020"/>
  </r>
  <r>
    <x v="58"/>
    <x v="1"/>
    <x v="35"/>
    <x v="55"/>
    <n v="8"/>
    <n v="2020"/>
  </r>
  <r>
    <x v="36"/>
    <x v="1"/>
    <x v="36"/>
    <x v="55"/>
    <n v="8"/>
    <n v="2020"/>
  </r>
  <r>
    <x v="37"/>
    <x v="1"/>
    <x v="37"/>
    <x v="55"/>
    <n v="8"/>
    <n v="2020"/>
  </r>
  <r>
    <x v="38"/>
    <x v="1"/>
    <x v="38"/>
    <x v="55"/>
    <n v="8"/>
    <n v="2020"/>
  </r>
  <r>
    <x v="39"/>
    <x v="1"/>
    <x v="39"/>
    <x v="55"/>
    <n v="8"/>
    <n v="2020"/>
  </r>
  <r>
    <x v="40"/>
    <x v="1"/>
    <x v="40"/>
    <x v="55"/>
    <n v="8"/>
    <n v="2020"/>
  </r>
  <r>
    <x v="41"/>
    <x v="1"/>
    <x v="41"/>
    <x v="55"/>
    <n v="8"/>
    <n v="2020"/>
  </r>
  <r>
    <x v="42"/>
    <x v="1"/>
    <x v="42"/>
    <x v="55"/>
    <n v="8"/>
    <n v="2020"/>
  </r>
  <r>
    <x v="43"/>
    <x v="1"/>
    <x v="43"/>
    <x v="55"/>
    <n v="8"/>
    <n v="2020"/>
  </r>
  <r>
    <x v="44"/>
    <x v="1"/>
    <x v="44"/>
    <x v="55"/>
    <n v="8"/>
    <n v="2020"/>
  </r>
  <r>
    <x v="45"/>
    <x v="1"/>
    <x v="45"/>
    <x v="55"/>
    <n v="8"/>
    <n v="2020"/>
  </r>
  <r>
    <x v="46"/>
    <x v="3"/>
    <x v="46"/>
    <x v="55"/>
    <n v="8"/>
    <n v="2020"/>
  </r>
  <r>
    <x v="47"/>
    <x v="3"/>
    <x v="47"/>
    <x v="55"/>
    <n v="8"/>
    <n v="2020"/>
  </r>
  <r>
    <x v="48"/>
    <x v="3"/>
    <x v="48"/>
    <x v="55"/>
    <n v="8"/>
    <n v="2020"/>
  </r>
  <r>
    <x v="49"/>
    <x v="3"/>
    <x v="49"/>
    <x v="55"/>
    <n v="8"/>
    <n v="2020"/>
  </r>
  <r>
    <x v="50"/>
    <x v="3"/>
    <x v="50"/>
    <x v="55"/>
    <n v="8"/>
    <n v="2020"/>
  </r>
  <r>
    <x v="51"/>
    <x v="3"/>
    <x v="51"/>
    <x v="55"/>
    <n v="8"/>
    <n v="2020"/>
  </r>
  <r>
    <x v="53"/>
    <x v="3"/>
    <x v="53"/>
    <x v="55"/>
    <n v="8"/>
    <n v="2020"/>
  </r>
  <r>
    <x v="55"/>
    <x v="3"/>
    <x v="55"/>
    <x v="55"/>
    <n v="8"/>
    <n v="2020"/>
  </r>
  <r>
    <x v="61"/>
    <x v="4"/>
    <x v="58"/>
    <x v="55"/>
    <n v="8"/>
    <n v="2020"/>
  </r>
  <r>
    <x v="62"/>
    <x v="4"/>
    <x v="59"/>
    <x v="55"/>
    <n v="8"/>
    <n v="2020"/>
  </r>
  <r>
    <x v="63"/>
    <x v="4"/>
    <x v="60"/>
    <x v="55"/>
    <n v="8"/>
    <n v="2020"/>
  </r>
  <r>
    <x v="64"/>
    <x v="4"/>
    <x v="61"/>
    <x v="55"/>
    <n v="8"/>
    <n v="2020"/>
  </r>
  <r>
    <x v="65"/>
    <x v="4"/>
    <x v="62"/>
    <x v="55"/>
    <n v="8"/>
    <n v="2020"/>
  </r>
  <r>
    <x v="66"/>
    <x v="4"/>
    <x v="63"/>
    <x v="55"/>
    <n v="8"/>
    <n v="2020"/>
  </r>
  <r>
    <x v="67"/>
    <x v="5"/>
    <x v="64"/>
    <x v="55"/>
    <n v="8"/>
    <n v="2020"/>
  </r>
  <r>
    <x v="68"/>
    <x v="5"/>
    <x v="65"/>
    <x v="55"/>
    <n v="8"/>
    <n v="2020"/>
  </r>
  <r>
    <x v="69"/>
    <x v="5"/>
    <x v="66"/>
    <x v="55"/>
    <n v="8"/>
    <n v="2020"/>
  </r>
  <r>
    <x v="70"/>
    <x v="5"/>
    <x v="67"/>
    <x v="55"/>
    <n v="8"/>
    <n v="2020"/>
  </r>
  <r>
    <x v="71"/>
    <x v="5"/>
    <x v="68"/>
    <x v="55"/>
    <n v="8"/>
    <n v="2020"/>
  </r>
  <r>
    <x v="72"/>
    <x v="5"/>
    <x v="69"/>
    <x v="55"/>
    <n v="8"/>
    <n v="2020"/>
  </r>
  <r>
    <x v="73"/>
    <x v="5"/>
    <x v="70"/>
    <x v="55"/>
    <n v="8"/>
    <n v="2020"/>
  </r>
  <r>
    <x v="74"/>
    <x v="5"/>
    <x v="71"/>
    <x v="55"/>
    <n v="8"/>
    <n v="2020"/>
  </r>
  <r>
    <x v="75"/>
    <x v="5"/>
    <x v="72"/>
    <x v="55"/>
    <n v="8"/>
    <n v="2020"/>
  </r>
  <r>
    <x v="76"/>
    <x v="5"/>
    <x v="73"/>
    <x v="55"/>
    <n v="8"/>
    <n v="2020"/>
  </r>
  <r>
    <x v="2"/>
    <x v="2"/>
    <x v="2"/>
    <x v="56"/>
    <n v="9"/>
    <n v="2020"/>
  </r>
  <r>
    <x v="3"/>
    <x v="2"/>
    <x v="3"/>
    <x v="56"/>
    <n v="9"/>
    <n v="2020"/>
  </r>
  <r>
    <x v="4"/>
    <x v="2"/>
    <x v="4"/>
    <x v="56"/>
    <n v="9"/>
    <n v="2020"/>
  </r>
  <r>
    <x v="5"/>
    <x v="2"/>
    <x v="5"/>
    <x v="56"/>
    <n v="9"/>
    <n v="2020"/>
  </r>
  <r>
    <x v="6"/>
    <x v="2"/>
    <x v="6"/>
    <x v="56"/>
    <n v="9"/>
    <n v="2020"/>
  </r>
  <r>
    <x v="9"/>
    <x v="2"/>
    <x v="9"/>
    <x v="56"/>
    <n v="9"/>
    <n v="2020"/>
  </r>
  <r>
    <x v="10"/>
    <x v="2"/>
    <x v="10"/>
    <x v="56"/>
    <n v="9"/>
    <n v="2020"/>
  </r>
  <r>
    <x v="12"/>
    <x v="2"/>
    <x v="12"/>
    <x v="56"/>
    <n v="9"/>
    <n v="2020"/>
  </r>
  <r>
    <x v="13"/>
    <x v="2"/>
    <x v="13"/>
    <x v="56"/>
    <n v="9"/>
    <n v="2020"/>
  </r>
  <r>
    <x v="15"/>
    <x v="2"/>
    <x v="15"/>
    <x v="56"/>
    <n v="9"/>
    <n v="2020"/>
  </r>
  <r>
    <x v="16"/>
    <x v="2"/>
    <x v="16"/>
    <x v="56"/>
    <n v="9"/>
    <n v="2020"/>
  </r>
  <r>
    <x v="19"/>
    <x v="2"/>
    <x v="19"/>
    <x v="56"/>
    <n v="9"/>
    <n v="2020"/>
  </r>
  <r>
    <x v="22"/>
    <x v="2"/>
    <x v="22"/>
    <x v="56"/>
    <n v="9"/>
    <n v="2020"/>
  </r>
  <r>
    <x v="26"/>
    <x v="1"/>
    <x v="26"/>
    <x v="56"/>
    <n v="9"/>
    <n v="2020"/>
  </r>
  <r>
    <x v="56"/>
    <x v="1"/>
    <x v="27"/>
    <x v="56"/>
    <n v="9"/>
    <n v="2020"/>
  </r>
  <r>
    <x v="28"/>
    <x v="1"/>
    <x v="28"/>
    <x v="56"/>
    <n v="9"/>
    <n v="2020"/>
  </r>
  <r>
    <x v="29"/>
    <x v="1"/>
    <x v="29"/>
    <x v="56"/>
    <n v="9"/>
    <n v="2020"/>
  </r>
  <r>
    <x v="77"/>
    <x v="1"/>
    <x v="56"/>
    <x v="56"/>
    <n v="9"/>
    <n v="2020"/>
  </r>
  <r>
    <x v="31"/>
    <x v="1"/>
    <x v="31"/>
    <x v="56"/>
    <n v="9"/>
    <n v="2020"/>
  </r>
  <r>
    <x v="32"/>
    <x v="1"/>
    <x v="32"/>
    <x v="56"/>
    <n v="9"/>
    <n v="2020"/>
  </r>
  <r>
    <x v="33"/>
    <x v="1"/>
    <x v="33"/>
    <x v="56"/>
    <n v="9"/>
    <n v="2020"/>
  </r>
  <r>
    <x v="34"/>
    <x v="1"/>
    <x v="34"/>
    <x v="56"/>
    <n v="9"/>
    <n v="2020"/>
  </r>
  <r>
    <x v="58"/>
    <x v="1"/>
    <x v="35"/>
    <x v="56"/>
    <n v="9"/>
    <n v="2020"/>
  </r>
  <r>
    <x v="36"/>
    <x v="1"/>
    <x v="36"/>
    <x v="56"/>
    <n v="9"/>
    <n v="2020"/>
  </r>
  <r>
    <x v="37"/>
    <x v="1"/>
    <x v="37"/>
    <x v="56"/>
    <n v="9"/>
    <n v="2020"/>
  </r>
  <r>
    <x v="38"/>
    <x v="1"/>
    <x v="38"/>
    <x v="56"/>
    <n v="9"/>
    <n v="2020"/>
  </r>
  <r>
    <x v="39"/>
    <x v="1"/>
    <x v="39"/>
    <x v="56"/>
    <n v="9"/>
    <n v="2020"/>
  </r>
  <r>
    <x v="40"/>
    <x v="1"/>
    <x v="40"/>
    <x v="56"/>
    <n v="9"/>
    <n v="2020"/>
  </r>
  <r>
    <x v="41"/>
    <x v="1"/>
    <x v="41"/>
    <x v="56"/>
    <n v="9"/>
    <n v="2020"/>
  </r>
  <r>
    <x v="42"/>
    <x v="1"/>
    <x v="42"/>
    <x v="56"/>
    <n v="9"/>
    <n v="2020"/>
  </r>
  <r>
    <x v="43"/>
    <x v="1"/>
    <x v="43"/>
    <x v="56"/>
    <n v="9"/>
    <n v="2020"/>
  </r>
  <r>
    <x v="44"/>
    <x v="1"/>
    <x v="44"/>
    <x v="56"/>
    <n v="9"/>
    <n v="2020"/>
  </r>
  <r>
    <x v="45"/>
    <x v="1"/>
    <x v="45"/>
    <x v="56"/>
    <n v="9"/>
    <n v="2020"/>
  </r>
  <r>
    <x v="46"/>
    <x v="3"/>
    <x v="46"/>
    <x v="56"/>
    <n v="9"/>
    <n v="2020"/>
  </r>
  <r>
    <x v="47"/>
    <x v="3"/>
    <x v="47"/>
    <x v="56"/>
    <n v="9"/>
    <n v="2020"/>
  </r>
  <r>
    <x v="48"/>
    <x v="3"/>
    <x v="48"/>
    <x v="56"/>
    <n v="9"/>
    <n v="2020"/>
  </r>
  <r>
    <x v="49"/>
    <x v="3"/>
    <x v="49"/>
    <x v="56"/>
    <n v="9"/>
    <n v="2020"/>
  </r>
  <r>
    <x v="50"/>
    <x v="3"/>
    <x v="50"/>
    <x v="56"/>
    <n v="9"/>
    <n v="2020"/>
  </r>
  <r>
    <x v="51"/>
    <x v="3"/>
    <x v="51"/>
    <x v="56"/>
    <n v="9"/>
    <n v="2020"/>
  </r>
  <r>
    <x v="53"/>
    <x v="3"/>
    <x v="53"/>
    <x v="56"/>
    <n v="9"/>
    <n v="2020"/>
  </r>
  <r>
    <x v="55"/>
    <x v="3"/>
    <x v="55"/>
    <x v="56"/>
    <n v="9"/>
    <n v="2020"/>
  </r>
  <r>
    <x v="61"/>
    <x v="4"/>
    <x v="58"/>
    <x v="56"/>
    <n v="9"/>
    <n v="2020"/>
  </r>
  <r>
    <x v="62"/>
    <x v="4"/>
    <x v="59"/>
    <x v="56"/>
    <n v="9"/>
    <n v="2020"/>
  </r>
  <r>
    <x v="63"/>
    <x v="4"/>
    <x v="60"/>
    <x v="56"/>
    <n v="9"/>
    <n v="2020"/>
  </r>
  <r>
    <x v="64"/>
    <x v="4"/>
    <x v="61"/>
    <x v="56"/>
    <n v="9"/>
    <n v="2020"/>
  </r>
  <r>
    <x v="65"/>
    <x v="4"/>
    <x v="62"/>
    <x v="56"/>
    <n v="9"/>
    <n v="2020"/>
  </r>
  <r>
    <x v="66"/>
    <x v="4"/>
    <x v="63"/>
    <x v="56"/>
    <n v="9"/>
    <n v="2020"/>
  </r>
  <r>
    <x v="67"/>
    <x v="5"/>
    <x v="64"/>
    <x v="56"/>
    <n v="9"/>
    <n v="2020"/>
  </r>
  <r>
    <x v="68"/>
    <x v="5"/>
    <x v="65"/>
    <x v="56"/>
    <n v="9"/>
    <n v="2020"/>
  </r>
  <r>
    <x v="69"/>
    <x v="5"/>
    <x v="66"/>
    <x v="56"/>
    <n v="9"/>
    <n v="2020"/>
  </r>
  <r>
    <x v="70"/>
    <x v="5"/>
    <x v="67"/>
    <x v="56"/>
    <n v="9"/>
    <n v="2020"/>
  </r>
  <r>
    <x v="71"/>
    <x v="5"/>
    <x v="68"/>
    <x v="56"/>
    <n v="9"/>
    <n v="2020"/>
  </r>
  <r>
    <x v="72"/>
    <x v="5"/>
    <x v="69"/>
    <x v="56"/>
    <n v="9"/>
    <n v="2020"/>
  </r>
  <r>
    <x v="73"/>
    <x v="5"/>
    <x v="70"/>
    <x v="56"/>
    <n v="9"/>
    <n v="2020"/>
  </r>
  <r>
    <x v="74"/>
    <x v="5"/>
    <x v="71"/>
    <x v="56"/>
    <n v="9"/>
    <n v="2020"/>
  </r>
  <r>
    <x v="75"/>
    <x v="5"/>
    <x v="72"/>
    <x v="56"/>
    <n v="9"/>
    <n v="2020"/>
  </r>
  <r>
    <x v="76"/>
    <x v="5"/>
    <x v="73"/>
    <x v="56"/>
    <n v="9"/>
    <n v="2020"/>
  </r>
  <r>
    <x v="2"/>
    <x v="2"/>
    <x v="2"/>
    <x v="57"/>
    <n v="10"/>
    <n v="2020"/>
  </r>
  <r>
    <x v="3"/>
    <x v="2"/>
    <x v="3"/>
    <x v="57"/>
    <n v="10"/>
    <n v="2020"/>
  </r>
  <r>
    <x v="4"/>
    <x v="2"/>
    <x v="4"/>
    <x v="57"/>
    <n v="10"/>
    <n v="2020"/>
  </r>
  <r>
    <x v="5"/>
    <x v="2"/>
    <x v="5"/>
    <x v="57"/>
    <n v="10"/>
    <n v="2020"/>
  </r>
  <r>
    <x v="6"/>
    <x v="2"/>
    <x v="6"/>
    <x v="57"/>
    <n v="10"/>
    <n v="2020"/>
  </r>
  <r>
    <x v="9"/>
    <x v="2"/>
    <x v="9"/>
    <x v="57"/>
    <n v="10"/>
    <n v="2020"/>
  </r>
  <r>
    <x v="10"/>
    <x v="2"/>
    <x v="10"/>
    <x v="57"/>
    <n v="10"/>
    <n v="2020"/>
  </r>
  <r>
    <x v="12"/>
    <x v="2"/>
    <x v="12"/>
    <x v="57"/>
    <n v="10"/>
    <n v="2020"/>
  </r>
  <r>
    <x v="13"/>
    <x v="2"/>
    <x v="13"/>
    <x v="57"/>
    <n v="10"/>
    <n v="2020"/>
  </r>
  <r>
    <x v="15"/>
    <x v="2"/>
    <x v="15"/>
    <x v="57"/>
    <n v="10"/>
    <n v="2020"/>
  </r>
  <r>
    <x v="16"/>
    <x v="2"/>
    <x v="16"/>
    <x v="57"/>
    <n v="10"/>
    <n v="2020"/>
  </r>
  <r>
    <x v="19"/>
    <x v="2"/>
    <x v="19"/>
    <x v="57"/>
    <n v="10"/>
    <n v="2020"/>
  </r>
  <r>
    <x v="22"/>
    <x v="2"/>
    <x v="22"/>
    <x v="57"/>
    <n v="10"/>
    <n v="2020"/>
  </r>
  <r>
    <x v="26"/>
    <x v="1"/>
    <x v="26"/>
    <x v="57"/>
    <n v="10"/>
    <n v="2020"/>
  </r>
  <r>
    <x v="56"/>
    <x v="1"/>
    <x v="27"/>
    <x v="57"/>
    <n v="10"/>
    <n v="2020"/>
  </r>
  <r>
    <x v="28"/>
    <x v="1"/>
    <x v="28"/>
    <x v="57"/>
    <n v="10"/>
    <n v="2020"/>
  </r>
  <r>
    <x v="29"/>
    <x v="1"/>
    <x v="29"/>
    <x v="57"/>
    <n v="10"/>
    <n v="2020"/>
  </r>
  <r>
    <x v="77"/>
    <x v="1"/>
    <x v="56"/>
    <x v="57"/>
    <n v="10"/>
    <n v="2020"/>
  </r>
  <r>
    <x v="31"/>
    <x v="1"/>
    <x v="31"/>
    <x v="57"/>
    <n v="10"/>
    <n v="2020"/>
  </r>
  <r>
    <x v="32"/>
    <x v="1"/>
    <x v="32"/>
    <x v="57"/>
    <n v="10"/>
    <n v="2020"/>
  </r>
  <r>
    <x v="33"/>
    <x v="1"/>
    <x v="33"/>
    <x v="57"/>
    <n v="10"/>
    <n v="2020"/>
  </r>
  <r>
    <x v="34"/>
    <x v="1"/>
    <x v="34"/>
    <x v="57"/>
    <n v="10"/>
    <n v="2020"/>
  </r>
  <r>
    <x v="58"/>
    <x v="1"/>
    <x v="35"/>
    <x v="57"/>
    <n v="10"/>
    <n v="2020"/>
  </r>
  <r>
    <x v="36"/>
    <x v="1"/>
    <x v="36"/>
    <x v="57"/>
    <n v="10"/>
    <n v="2020"/>
  </r>
  <r>
    <x v="37"/>
    <x v="1"/>
    <x v="37"/>
    <x v="57"/>
    <n v="10"/>
    <n v="2020"/>
  </r>
  <r>
    <x v="38"/>
    <x v="1"/>
    <x v="38"/>
    <x v="57"/>
    <n v="10"/>
    <n v="2020"/>
  </r>
  <r>
    <x v="39"/>
    <x v="1"/>
    <x v="39"/>
    <x v="57"/>
    <n v="10"/>
    <n v="2020"/>
  </r>
  <r>
    <x v="40"/>
    <x v="1"/>
    <x v="40"/>
    <x v="57"/>
    <n v="10"/>
    <n v="2020"/>
  </r>
  <r>
    <x v="41"/>
    <x v="1"/>
    <x v="41"/>
    <x v="57"/>
    <n v="10"/>
    <n v="2020"/>
  </r>
  <r>
    <x v="42"/>
    <x v="1"/>
    <x v="42"/>
    <x v="57"/>
    <n v="10"/>
    <n v="2020"/>
  </r>
  <r>
    <x v="43"/>
    <x v="1"/>
    <x v="43"/>
    <x v="57"/>
    <n v="10"/>
    <n v="2020"/>
  </r>
  <r>
    <x v="44"/>
    <x v="1"/>
    <x v="44"/>
    <x v="57"/>
    <n v="10"/>
    <n v="2020"/>
  </r>
  <r>
    <x v="45"/>
    <x v="1"/>
    <x v="45"/>
    <x v="57"/>
    <n v="10"/>
    <n v="2020"/>
  </r>
  <r>
    <x v="46"/>
    <x v="3"/>
    <x v="46"/>
    <x v="57"/>
    <n v="10"/>
    <n v="2020"/>
  </r>
  <r>
    <x v="47"/>
    <x v="3"/>
    <x v="47"/>
    <x v="57"/>
    <n v="10"/>
    <n v="2020"/>
  </r>
  <r>
    <x v="48"/>
    <x v="3"/>
    <x v="48"/>
    <x v="57"/>
    <n v="10"/>
    <n v="2020"/>
  </r>
  <r>
    <x v="49"/>
    <x v="3"/>
    <x v="49"/>
    <x v="57"/>
    <n v="10"/>
    <n v="2020"/>
  </r>
  <r>
    <x v="50"/>
    <x v="3"/>
    <x v="50"/>
    <x v="57"/>
    <n v="10"/>
    <n v="2020"/>
  </r>
  <r>
    <x v="51"/>
    <x v="3"/>
    <x v="51"/>
    <x v="57"/>
    <n v="10"/>
    <n v="2020"/>
  </r>
  <r>
    <x v="53"/>
    <x v="3"/>
    <x v="53"/>
    <x v="57"/>
    <n v="10"/>
    <n v="2020"/>
  </r>
  <r>
    <x v="55"/>
    <x v="3"/>
    <x v="55"/>
    <x v="57"/>
    <n v="10"/>
    <n v="2020"/>
  </r>
  <r>
    <x v="61"/>
    <x v="4"/>
    <x v="58"/>
    <x v="57"/>
    <n v="10"/>
    <n v="2020"/>
  </r>
  <r>
    <x v="62"/>
    <x v="4"/>
    <x v="59"/>
    <x v="57"/>
    <n v="10"/>
    <n v="2020"/>
  </r>
  <r>
    <x v="63"/>
    <x v="4"/>
    <x v="60"/>
    <x v="57"/>
    <n v="10"/>
    <n v="2020"/>
  </r>
  <r>
    <x v="64"/>
    <x v="4"/>
    <x v="61"/>
    <x v="57"/>
    <n v="10"/>
    <n v="2020"/>
  </r>
  <r>
    <x v="65"/>
    <x v="4"/>
    <x v="62"/>
    <x v="57"/>
    <n v="10"/>
    <n v="2020"/>
  </r>
  <r>
    <x v="66"/>
    <x v="4"/>
    <x v="63"/>
    <x v="57"/>
    <n v="10"/>
    <n v="2020"/>
  </r>
  <r>
    <x v="67"/>
    <x v="5"/>
    <x v="64"/>
    <x v="57"/>
    <n v="10"/>
    <n v="2020"/>
  </r>
  <r>
    <x v="68"/>
    <x v="5"/>
    <x v="65"/>
    <x v="57"/>
    <n v="10"/>
    <n v="2020"/>
  </r>
  <r>
    <x v="69"/>
    <x v="5"/>
    <x v="66"/>
    <x v="57"/>
    <n v="10"/>
    <n v="2020"/>
  </r>
  <r>
    <x v="70"/>
    <x v="5"/>
    <x v="67"/>
    <x v="57"/>
    <n v="10"/>
    <n v="2020"/>
  </r>
  <r>
    <x v="71"/>
    <x v="5"/>
    <x v="68"/>
    <x v="57"/>
    <n v="10"/>
    <n v="2020"/>
  </r>
  <r>
    <x v="72"/>
    <x v="5"/>
    <x v="69"/>
    <x v="57"/>
    <n v="10"/>
    <n v="2020"/>
  </r>
  <r>
    <x v="73"/>
    <x v="5"/>
    <x v="70"/>
    <x v="57"/>
    <n v="10"/>
    <n v="2020"/>
  </r>
  <r>
    <x v="74"/>
    <x v="5"/>
    <x v="71"/>
    <x v="57"/>
    <n v="10"/>
    <n v="2020"/>
  </r>
  <r>
    <x v="75"/>
    <x v="5"/>
    <x v="72"/>
    <x v="57"/>
    <n v="10"/>
    <n v="2020"/>
  </r>
  <r>
    <x v="76"/>
    <x v="5"/>
    <x v="73"/>
    <x v="57"/>
    <n v="10"/>
    <n v="2020"/>
  </r>
  <r>
    <x v="2"/>
    <x v="2"/>
    <x v="2"/>
    <x v="58"/>
    <n v="11"/>
    <n v="2020"/>
  </r>
  <r>
    <x v="3"/>
    <x v="2"/>
    <x v="3"/>
    <x v="58"/>
    <n v="11"/>
    <n v="2020"/>
  </r>
  <r>
    <x v="4"/>
    <x v="2"/>
    <x v="4"/>
    <x v="58"/>
    <n v="11"/>
    <n v="2020"/>
  </r>
  <r>
    <x v="5"/>
    <x v="2"/>
    <x v="5"/>
    <x v="58"/>
    <n v="11"/>
    <n v="2020"/>
  </r>
  <r>
    <x v="6"/>
    <x v="2"/>
    <x v="6"/>
    <x v="58"/>
    <n v="11"/>
    <n v="2020"/>
  </r>
  <r>
    <x v="9"/>
    <x v="2"/>
    <x v="9"/>
    <x v="58"/>
    <n v="11"/>
    <n v="2020"/>
  </r>
  <r>
    <x v="10"/>
    <x v="2"/>
    <x v="10"/>
    <x v="58"/>
    <n v="11"/>
    <n v="2020"/>
  </r>
  <r>
    <x v="12"/>
    <x v="2"/>
    <x v="12"/>
    <x v="58"/>
    <n v="11"/>
    <n v="2020"/>
  </r>
  <r>
    <x v="13"/>
    <x v="2"/>
    <x v="13"/>
    <x v="58"/>
    <n v="11"/>
    <n v="2020"/>
  </r>
  <r>
    <x v="15"/>
    <x v="2"/>
    <x v="15"/>
    <x v="58"/>
    <n v="11"/>
    <n v="2020"/>
  </r>
  <r>
    <x v="16"/>
    <x v="2"/>
    <x v="16"/>
    <x v="58"/>
    <n v="11"/>
    <n v="2020"/>
  </r>
  <r>
    <x v="22"/>
    <x v="2"/>
    <x v="22"/>
    <x v="58"/>
    <n v="11"/>
    <n v="2020"/>
  </r>
  <r>
    <x v="26"/>
    <x v="1"/>
    <x v="26"/>
    <x v="58"/>
    <n v="11"/>
    <n v="2020"/>
  </r>
  <r>
    <x v="56"/>
    <x v="1"/>
    <x v="27"/>
    <x v="58"/>
    <n v="11"/>
    <n v="2020"/>
  </r>
  <r>
    <x v="28"/>
    <x v="1"/>
    <x v="28"/>
    <x v="58"/>
    <n v="11"/>
    <n v="2020"/>
  </r>
  <r>
    <x v="29"/>
    <x v="1"/>
    <x v="29"/>
    <x v="58"/>
    <n v="11"/>
    <n v="2020"/>
  </r>
  <r>
    <x v="77"/>
    <x v="1"/>
    <x v="56"/>
    <x v="58"/>
    <n v="11"/>
    <n v="2020"/>
  </r>
  <r>
    <x v="31"/>
    <x v="1"/>
    <x v="31"/>
    <x v="58"/>
    <n v="11"/>
    <n v="2020"/>
  </r>
  <r>
    <x v="32"/>
    <x v="1"/>
    <x v="32"/>
    <x v="58"/>
    <n v="11"/>
    <n v="2020"/>
  </r>
  <r>
    <x v="33"/>
    <x v="1"/>
    <x v="33"/>
    <x v="58"/>
    <n v="11"/>
    <n v="2020"/>
  </r>
  <r>
    <x v="34"/>
    <x v="1"/>
    <x v="34"/>
    <x v="58"/>
    <n v="11"/>
    <n v="2020"/>
  </r>
  <r>
    <x v="19"/>
    <x v="1"/>
    <x v="19"/>
    <x v="58"/>
    <n v="11"/>
    <n v="2020"/>
  </r>
  <r>
    <x v="58"/>
    <x v="1"/>
    <x v="35"/>
    <x v="58"/>
    <n v="11"/>
    <n v="2020"/>
  </r>
  <r>
    <x v="36"/>
    <x v="1"/>
    <x v="36"/>
    <x v="58"/>
    <n v="11"/>
    <n v="2020"/>
  </r>
  <r>
    <x v="37"/>
    <x v="1"/>
    <x v="37"/>
    <x v="58"/>
    <n v="11"/>
    <n v="2020"/>
  </r>
  <r>
    <x v="38"/>
    <x v="1"/>
    <x v="38"/>
    <x v="58"/>
    <n v="11"/>
    <n v="2020"/>
  </r>
  <r>
    <x v="39"/>
    <x v="1"/>
    <x v="39"/>
    <x v="58"/>
    <n v="11"/>
    <n v="2020"/>
  </r>
  <r>
    <x v="40"/>
    <x v="1"/>
    <x v="40"/>
    <x v="58"/>
    <n v="11"/>
    <n v="2020"/>
  </r>
  <r>
    <x v="41"/>
    <x v="1"/>
    <x v="41"/>
    <x v="58"/>
    <n v="11"/>
    <n v="2020"/>
  </r>
  <r>
    <x v="42"/>
    <x v="1"/>
    <x v="42"/>
    <x v="58"/>
    <n v="11"/>
    <n v="2020"/>
  </r>
  <r>
    <x v="43"/>
    <x v="1"/>
    <x v="43"/>
    <x v="58"/>
    <n v="11"/>
    <n v="2020"/>
  </r>
  <r>
    <x v="44"/>
    <x v="1"/>
    <x v="44"/>
    <x v="58"/>
    <n v="11"/>
    <n v="2020"/>
  </r>
  <r>
    <x v="45"/>
    <x v="1"/>
    <x v="45"/>
    <x v="58"/>
    <n v="11"/>
    <n v="2020"/>
  </r>
  <r>
    <x v="46"/>
    <x v="3"/>
    <x v="46"/>
    <x v="58"/>
    <n v="11"/>
    <n v="2020"/>
  </r>
  <r>
    <x v="47"/>
    <x v="3"/>
    <x v="47"/>
    <x v="58"/>
    <n v="11"/>
    <n v="2020"/>
  </r>
  <r>
    <x v="48"/>
    <x v="3"/>
    <x v="48"/>
    <x v="58"/>
    <n v="11"/>
    <n v="2020"/>
  </r>
  <r>
    <x v="49"/>
    <x v="3"/>
    <x v="49"/>
    <x v="58"/>
    <n v="11"/>
    <n v="2020"/>
  </r>
  <r>
    <x v="50"/>
    <x v="3"/>
    <x v="50"/>
    <x v="58"/>
    <n v="11"/>
    <n v="2020"/>
  </r>
  <r>
    <x v="51"/>
    <x v="3"/>
    <x v="51"/>
    <x v="58"/>
    <n v="11"/>
    <n v="2020"/>
  </r>
  <r>
    <x v="53"/>
    <x v="3"/>
    <x v="53"/>
    <x v="58"/>
    <n v="11"/>
    <n v="2020"/>
  </r>
  <r>
    <x v="55"/>
    <x v="3"/>
    <x v="55"/>
    <x v="58"/>
    <n v="11"/>
    <n v="2020"/>
  </r>
  <r>
    <x v="61"/>
    <x v="4"/>
    <x v="58"/>
    <x v="58"/>
    <n v="11"/>
    <n v="2020"/>
  </r>
  <r>
    <x v="62"/>
    <x v="4"/>
    <x v="59"/>
    <x v="58"/>
    <n v="11"/>
    <n v="2020"/>
  </r>
  <r>
    <x v="63"/>
    <x v="4"/>
    <x v="60"/>
    <x v="58"/>
    <n v="11"/>
    <n v="2020"/>
  </r>
  <r>
    <x v="64"/>
    <x v="4"/>
    <x v="61"/>
    <x v="58"/>
    <n v="11"/>
    <n v="2020"/>
  </r>
  <r>
    <x v="65"/>
    <x v="4"/>
    <x v="62"/>
    <x v="58"/>
    <n v="11"/>
    <n v="2020"/>
  </r>
  <r>
    <x v="66"/>
    <x v="4"/>
    <x v="63"/>
    <x v="58"/>
    <n v="11"/>
    <n v="2020"/>
  </r>
  <r>
    <x v="67"/>
    <x v="5"/>
    <x v="64"/>
    <x v="58"/>
    <n v="11"/>
    <n v="2020"/>
  </r>
  <r>
    <x v="68"/>
    <x v="5"/>
    <x v="65"/>
    <x v="58"/>
    <n v="11"/>
    <n v="2020"/>
  </r>
  <r>
    <x v="69"/>
    <x v="5"/>
    <x v="66"/>
    <x v="58"/>
    <n v="11"/>
    <n v="2020"/>
  </r>
  <r>
    <x v="70"/>
    <x v="5"/>
    <x v="67"/>
    <x v="58"/>
    <n v="11"/>
    <n v="2020"/>
  </r>
  <r>
    <x v="71"/>
    <x v="5"/>
    <x v="68"/>
    <x v="58"/>
    <n v="11"/>
    <n v="2020"/>
  </r>
  <r>
    <x v="72"/>
    <x v="5"/>
    <x v="69"/>
    <x v="58"/>
    <n v="11"/>
    <n v="2020"/>
  </r>
  <r>
    <x v="73"/>
    <x v="5"/>
    <x v="70"/>
    <x v="58"/>
    <n v="11"/>
    <n v="2020"/>
  </r>
  <r>
    <x v="74"/>
    <x v="5"/>
    <x v="71"/>
    <x v="58"/>
    <n v="11"/>
    <n v="2020"/>
  </r>
  <r>
    <x v="75"/>
    <x v="5"/>
    <x v="72"/>
    <x v="58"/>
    <n v="11"/>
    <n v="2020"/>
  </r>
  <r>
    <x v="76"/>
    <x v="5"/>
    <x v="73"/>
    <x v="58"/>
    <n v="11"/>
    <n v="2020"/>
  </r>
  <r>
    <x v="2"/>
    <x v="2"/>
    <x v="2"/>
    <x v="59"/>
    <n v="12"/>
    <n v="2020"/>
  </r>
  <r>
    <x v="3"/>
    <x v="2"/>
    <x v="3"/>
    <x v="59"/>
    <n v="12"/>
    <n v="2020"/>
  </r>
  <r>
    <x v="4"/>
    <x v="2"/>
    <x v="4"/>
    <x v="59"/>
    <n v="12"/>
    <n v="2020"/>
  </r>
  <r>
    <x v="5"/>
    <x v="2"/>
    <x v="5"/>
    <x v="59"/>
    <n v="12"/>
    <n v="2020"/>
  </r>
  <r>
    <x v="6"/>
    <x v="2"/>
    <x v="6"/>
    <x v="59"/>
    <n v="12"/>
    <n v="2020"/>
  </r>
  <r>
    <x v="9"/>
    <x v="2"/>
    <x v="9"/>
    <x v="59"/>
    <n v="12"/>
    <n v="2020"/>
  </r>
  <r>
    <x v="10"/>
    <x v="2"/>
    <x v="10"/>
    <x v="59"/>
    <n v="12"/>
    <n v="2020"/>
  </r>
  <r>
    <x v="12"/>
    <x v="2"/>
    <x v="12"/>
    <x v="59"/>
    <n v="12"/>
    <n v="2020"/>
  </r>
  <r>
    <x v="13"/>
    <x v="2"/>
    <x v="13"/>
    <x v="59"/>
    <n v="12"/>
    <n v="2020"/>
  </r>
  <r>
    <x v="15"/>
    <x v="2"/>
    <x v="15"/>
    <x v="59"/>
    <n v="12"/>
    <n v="2020"/>
  </r>
  <r>
    <x v="16"/>
    <x v="2"/>
    <x v="16"/>
    <x v="59"/>
    <n v="12"/>
    <n v="2020"/>
  </r>
  <r>
    <x v="22"/>
    <x v="2"/>
    <x v="22"/>
    <x v="59"/>
    <n v="12"/>
    <n v="2020"/>
  </r>
  <r>
    <x v="26"/>
    <x v="1"/>
    <x v="26"/>
    <x v="59"/>
    <n v="12"/>
    <n v="2020"/>
  </r>
  <r>
    <x v="56"/>
    <x v="1"/>
    <x v="27"/>
    <x v="59"/>
    <n v="12"/>
    <n v="2020"/>
  </r>
  <r>
    <x v="28"/>
    <x v="1"/>
    <x v="28"/>
    <x v="59"/>
    <n v="12"/>
    <n v="2020"/>
  </r>
  <r>
    <x v="29"/>
    <x v="1"/>
    <x v="29"/>
    <x v="59"/>
    <n v="12"/>
    <n v="2020"/>
  </r>
  <r>
    <x v="77"/>
    <x v="1"/>
    <x v="56"/>
    <x v="59"/>
    <n v="12"/>
    <n v="2020"/>
  </r>
  <r>
    <x v="31"/>
    <x v="1"/>
    <x v="31"/>
    <x v="59"/>
    <n v="12"/>
    <n v="2020"/>
  </r>
  <r>
    <x v="32"/>
    <x v="1"/>
    <x v="32"/>
    <x v="59"/>
    <n v="12"/>
    <n v="2020"/>
  </r>
  <r>
    <x v="33"/>
    <x v="1"/>
    <x v="33"/>
    <x v="59"/>
    <n v="12"/>
    <n v="2020"/>
  </r>
  <r>
    <x v="34"/>
    <x v="1"/>
    <x v="34"/>
    <x v="59"/>
    <n v="12"/>
    <n v="2020"/>
  </r>
  <r>
    <x v="19"/>
    <x v="1"/>
    <x v="19"/>
    <x v="59"/>
    <n v="12"/>
    <n v="2020"/>
  </r>
  <r>
    <x v="58"/>
    <x v="1"/>
    <x v="35"/>
    <x v="59"/>
    <n v="12"/>
    <n v="2020"/>
  </r>
  <r>
    <x v="36"/>
    <x v="1"/>
    <x v="36"/>
    <x v="59"/>
    <n v="12"/>
    <n v="2020"/>
  </r>
  <r>
    <x v="37"/>
    <x v="1"/>
    <x v="37"/>
    <x v="59"/>
    <n v="12"/>
    <n v="2020"/>
  </r>
  <r>
    <x v="38"/>
    <x v="1"/>
    <x v="38"/>
    <x v="59"/>
    <n v="12"/>
    <n v="2020"/>
  </r>
  <r>
    <x v="39"/>
    <x v="1"/>
    <x v="39"/>
    <x v="59"/>
    <n v="12"/>
    <n v="2020"/>
  </r>
  <r>
    <x v="40"/>
    <x v="1"/>
    <x v="40"/>
    <x v="59"/>
    <n v="12"/>
    <n v="2020"/>
  </r>
  <r>
    <x v="41"/>
    <x v="1"/>
    <x v="41"/>
    <x v="59"/>
    <n v="12"/>
    <n v="2020"/>
  </r>
  <r>
    <x v="42"/>
    <x v="1"/>
    <x v="42"/>
    <x v="59"/>
    <n v="12"/>
    <n v="2020"/>
  </r>
  <r>
    <x v="43"/>
    <x v="1"/>
    <x v="43"/>
    <x v="59"/>
    <n v="12"/>
    <n v="2020"/>
  </r>
  <r>
    <x v="44"/>
    <x v="1"/>
    <x v="44"/>
    <x v="59"/>
    <n v="12"/>
    <n v="2020"/>
  </r>
  <r>
    <x v="45"/>
    <x v="1"/>
    <x v="45"/>
    <x v="59"/>
    <n v="12"/>
    <n v="2020"/>
  </r>
  <r>
    <x v="46"/>
    <x v="3"/>
    <x v="46"/>
    <x v="59"/>
    <n v="12"/>
    <n v="2020"/>
  </r>
  <r>
    <x v="47"/>
    <x v="3"/>
    <x v="47"/>
    <x v="59"/>
    <n v="12"/>
    <n v="2020"/>
  </r>
  <r>
    <x v="48"/>
    <x v="3"/>
    <x v="48"/>
    <x v="59"/>
    <n v="12"/>
    <n v="2020"/>
  </r>
  <r>
    <x v="49"/>
    <x v="3"/>
    <x v="49"/>
    <x v="59"/>
    <n v="12"/>
    <n v="2020"/>
  </r>
  <r>
    <x v="50"/>
    <x v="3"/>
    <x v="50"/>
    <x v="59"/>
    <n v="12"/>
    <n v="2020"/>
  </r>
  <r>
    <x v="51"/>
    <x v="3"/>
    <x v="51"/>
    <x v="59"/>
    <n v="12"/>
    <n v="2020"/>
  </r>
  <r>
    <x v="53"/>
    <x v="3"/>
    <x v="53"/>
    <x v="59"/>
    <n v="12"/>
    <n v="2020"/>
  </r>
  <r>
    <x v="55"/>
    <x v="3"/>
    <x v="55"/>
    <x v="59"/>
    <n v="12"/>
    <n v="2020"/>
  </r>
  <r>
    <x v="61"/>
    <x v="4"/>
    <x v="58"/>
    <x v="59"/>
    <n v="12"/>
    <n v="2020"/>
  </r>
  <r>
    <x v="62"/>
    <x v="4"/>
    <x v="59"/>
    <x v="59"/>
    <n v="12"/>
    <n v="2020"/>
  </r>
  <r>
    <x v="63"/>
    <x v="4"/>
    <x v="60"/>
    <x v="59"/>
    <n v="12"/>
    <n v="2020"/>
  </r>
  <r>
    <x v="64"/>
    <x v="4"/>
    <x v="61"/>
    <x v="59"/>
    <n v="12"/>
    <n v="2020"/>
  </r>
  <r>
    <x v="65"/>
    <x v="4"/>
    <x v="62"/>
    <x v="59"/>
    <n v="12"/>
    <n v="2020"/>
  </r>
  <r>
    <x v="66"/>
    <x v="4"/>
    <x v="63"/>
    <x v="59"/>
    <n v="12"/>
    <n v="2020"/>
  </r>
  <r>
    <x v="67"/>
    <x v="5"/>
    <x v="64"/>
    <x v="59"/>
    <n v="12"/>
    <n v="2020"/>
  </r>
  <r>
    <x v="68"/>
    <x v="5"/>
    <x v="65"/>
    <x v="59"/>
    <n v="12"/>
    <n v="2020"/>
  </r>
  <r>
    <x v="69"/>
    <x v="5"/>
    <x v="66"/>
    <x v="59"/>
    <n v="12"/>
    <n v="2020"/>
  </r>
  <r>
    <x v="70"/>
    <x v="5"/>
    <x v="67"/>
    <x v="59"/>
    <n v="12"/>
    <n v="2020"/>
  </r>
  <r>
    <x v="71"/>
    <x v="5"/>
    <x v="68"/>
    <x v="59"/>
    <n v="12"/>
    <n v="2020"/>
  </r>
  <r>
    <x v="72"/>
    <x v="5"/>
    <x v="69"/>
    <x v="59"/>
    <n v="12"/>
    <n v="2020"/>
  </r>
  <r>
    <x v="73"/>
    <x v="5"/>
    <x v="70"/>
    <x v="59"/>
    <n v="12"/>
    <n v="2020"/>
  </r>
  <r>
    <x v="74"/>
    <x v="5"/>
    <x v="71"/>
    <x v="59"/>
    <n v="12"/>
    <n v="2020"/>
  </r>
  <r>
    <x v="75"/>
    <x v="5"/>
    <x v="72"/>
    <x v="59"/>
    <n v="12"/>
    <n v="2020"/>
  </r>
  <r>
    <x v="76"/>
    <x v="5"/>
    <x v="73"/>
    <x v="59"/>
    <n v="12"/>
    <n v="2020"/>
  </r>
  <r>
    <x v="2"/>
    <x v="2"/>
    <x v="2"/>
    <x v="60"/>
    <n v="1"/>
    <n v="2021"/>
  </r>
  <r>
    <x v="3"/>
    <x v="2"/>
    <x v="3"/>
    <x v="60"/>
    <n v="1"/>
    <n v="2021"/>
  </r>
  <r>
    <x v="4"/>
    <x v="2"/>
    <x v="4"/>
    <x v="60"/>
    <n v="1"/>
    <n v="2021"/>
  </r>
  <r>
    <x v="5"/>
    <x v="2"/>
    <x v="5"/>
    <x v="60"/>
    <n v="1"/>
    <n v="2021"/>
  </r>
  <r>
    <x v="6"/>
    <x v="2"/>
    <x v="6"/>
    <x v="60"/>
    <n v="1"/>
    <n v="2021"/>
  </r>
  <r>
    <x v="9"/>
    <x v="2"/>
    <x v="9"/>
    <x v="60"/>
    <n v="1"/>
    <n v="2021"/>
  </r>
  <r>
    <x v="10"/>
    <x v="2"/>
    <x v="10"/>
    <x v="60"/>
    <n v="1"/>
    <n v="2021"/>
  </r>
  <r>
    <x v="12"/>
    <x v="2"/>
    <x v="12"/>
    <x v="60"/>
    <n v="1"/>
    <n v="2021"/>
  </r>
  <r>
    <x v="13"/>
    <x v="2"/>
    <x v="13"/>
    <x v="60"/>
    <n v="1"/>
    <n v="2021"/>
  </r>
  <r>
    <x v="22"/>
    <x v="2"/>
    <x v="22"/>
    <x v="60"/>
    <n v="1"/>
    <n v="2021"/>
  </r>
  <r>
    <x v="15"/>
    <x v="2"/>
    <x v="15"/>
    <x v="60"/>
    <n v="1"/>
    <n v="2021"/>
  </r>
  <r>
    <x v="16"/>
    <x v="2"/>
    <x v="16"/>
    <x v="60"/>
    <n v="1"/>
    <n v="2021"/>
  </r>
  <r>
    <x v="26"/>
    <x v="1"/>
    <x v="26"/>
    <x v="60"/>
    <n v="1"/>
    <n v="2021"/>
  </r>
  <r>
    <x v="56"/>
    <x v="1"/>
    <x v="27"/>
    <x v="60"/>
    <n v="1"/>
    <n v="2021"/>
  </r>
  <r>
    <x v="28"/>
    <x v="1"/>
    <x v="28"/>
    <x v="60"/>
    <n v="1"/>
    <n v="2021"/>
  </r>
  <r>
    <x v="29"/>
    <x v="1"/>
    <x v="29"/>
    <x v="60"/>
    <n v="1"/>
    <n v="2021"/>
  </r>
  <r>
    <x v="77"/>
    <x v="1"/>
    <x v="56"/>
    <x v="60"/>
    <n v="1"/>
    <n v="2021"/>
  </r>
  <r>
    <x v="31"/>
    <x v="1"/>
    <x v="31"/>
    <x v="60"/>
    <n v="1"/>
    <n v="2021"/>
  </r>
  <r>
    <x v="32"/>
    <x v="1"/>
    <x v="32"/>
    <x v="60"/>
    <n v="1"/>
    <n v="2021"/>
  </r>
  <r>
    <x v="33"/>
    <x v="1"/>
    <x v="33"/>
    <x v="60"/>
    <n v="1"/>
    <n v="2021"/>
  </r>
  <r>
    <x v="34"/>
    <x v="1"/>
    <x v="34"/>
    <x v="60"/>
    <n v="1"/>
    <n v="2021"/>
  </r>
  <r>
    <x v="19"/>
    <x v="1"/>
    <x v="19"/>
    <x v="60"/>
    <n v="1"/>
    <n v="2021"/>
  </r>
  <r>
    <x v="58"/>
    <x v="1"/>
    <x v="35"/>
    <x v="60"/>
    <n v="1"/>
    <n v="2021"/>
  </r>
  <r>
    <x v="36"/>
    <x v="1"/>
    <x v="36"/>
    <x v="60"/>
    <n v="1"/>
    <n v="2021"/>
  </r>
  <r>
    <x v="37"/>
    <x v="1"/>
    <x v="37"/>
    <x v="60"/>
    <n v="1"/>
    <n v="2021"/>
  </r>
  <r>
    <x v="38"/>
    <x v="1"/>
    <x v="38"/>
    <x v="60"/>
    <n v="1"/>
    <n v="2021"/>
  </r>
  <r>
    <x v="39"/>
    <x v="1"/>
    <x v="39"/>
    <x v="60"/>
    <n v="1"/>
    <n v="2021"/>
  </r>
  <r>
    <x v="40"/>
    <x v="1"/>
    <x v="40"/>
    <x v="60"/>
    <n v="1"/>
    <n v="2021"/>
  </r>
  <r>
    <x v="41"/>
    <x v="1"/>
    <x v="41"/>
    <x v="60"/>
    <n v="1"/>
    <n v="2021"/>
  </r>
  <r>
    <x v="42"/>
    <x v="1"/>
    <x v="42"/>
    <x v="60"/>
    <n v="1"/>
    <n v="2021"/>
  </r>
  <r>
    <x v="43"/>
    <x v="1"/>
    <x v="43"/>
    <x v="60"/>
    <n v="1"/>
    <n v="2021"/>
  </r>
  <r>
    <x v="44"/>
    <x v="1"/>
    <x v="44"/>
    <x v="60"/>
    <n v="1"/>
    <n v="2021"/>
  </r>
  <r>
    <x v="45"/>
    <x v="1"/>
    <x v="45"/>
    <x v="60"/>
    <n v="1"/>
    <n v="2021"/>
  </r>
  <r>
    <x v="46"/>
    <x v="0"/>
    <x v="46"/>
    <x v="60"/>
    <n v="1"/>
    <n v="2021"/>
  </r>
  <r>
    <x v="47"/>
    <x v="0"/>
    <x v="47"/>
    <x v="60"/>
    <n v="1"/>
    <n v="2021"/>
  </r>
  <r>
    <x v="48"/>
    <x v="0"/>
    <x v="48"/>
    <x v="60"/>
    <n v="1"/>
    <n v="2021"/>
  </r>
  <r>
    <x v="49"/>
    <x v="0"/>
    <x v="49"/>
    <x v="60"/>
    <n v="1"/>
    <n v="2021"/>
  </r>
  <r>
    <x v="50"/>
    <x v="0"/>
    <x v="50"/>
    <x v="60"/>
    <n v="1"/>
    <n v="2021"/>
  </r>
  <r>
    <x v="51"/>
    <x v="0"/>
    <x v="51"/>
    <x v="60"/>
    <n v="1"/>
    <n v="2021"/>
  </r>
  <r>
    <x v="53"/>
    <x v="0"/>
    <x v="53"/>
    <x v="60"/>
    <n v="1"/>
    <n v="2021"/>
  </r>
  <r>
    <x v="79"/>
    <x v="0"/>
    <x v="74"/>
    <x v="60"/>
    <n v="1"/>
    <n v="2021"/>
  </r>
  <r>
    <x v="55"/>
    <x v="0"/>
    <x v="55"/>
    <x v="60"/>
    <n v="1"/>
    <n v="2021"/>
  </r>
  <r>
    <x v="61"/>
    <x v="0"/>
    <x v="58"/>
    <x v="60"/>
    <n v="1"/>
    <n v="2021"/>
  </r>
  <r>
    <x v="62"/>
    <x v="0"/>
    <x v="59"/>
    <x v="60"/>
    <n v="1"/>
    <n v="2021"/>
  </r>
  <r>
    <x v="63"/>
    <x v="0"/>
    <x v="60"/>
    <x v="60"/>
    <n v="1"/>
    <n v="2021"/>
  </r>
  <r>
    <x v="64"/>
    <x v="0"/>
    <x v="61"/>
    <x v="60"/>
    <n v="1"/>
    <n v="2021"/>
  </r>
  <r>
    <x v="65"/>
    <x v="0"/>
    <x v="62"/>
    <x v="60"/>
    <n v="1"/>
    <n v="2021"/>
  </r>
  <r>
    <x v="66"/>
    <x v="0"/>
    <x v="63"/>
    <x v="60"/>
    <n v="1"/>
    <n v="2021"/>
  </r>
  <r>
    <x v="67"/>
    <x v="0"/>
    <x v="64"/>
    <x v="60"/>
    <n v="1"/>
    <n v="2021"/>
  </r>
  <r>
    <x v="68"/>
    <x v="0"/>
    <x v="65"/>
    <x v="60"/>
    <n v="1"/>
    <n v="2021"/>
  </r>
  <r>
    <x v="69"/>
    <x v="0"/>
    <x v="66"/>
    <x v="60"/>
    <n v="1"/>
    <n v="2021"/>
  </r>
  <r>
    <x v="70"/>
    <x v="0"/>
    <x v="67"/>
    <x v="60"/>
    <n v="1"/>
    <n v="2021"/>
  </r>
  <r>
    <x v="71"/>
    <x v="0"/>
    <x v="68"/>
    <x v="60"/>
    <n v="1"/>
    <n v="2021"/>
  </r>
  <r>
    <x v="72"/>
    <x v="0"/>
    <x v="69"/>
    <x v="60"/>
    <n v="1"/>
    <n v="2021"/>
  </r>
  <r>
    <x v="73"/>
    <x v="0"/>
    <x v="70"/>
    <x v="60"/>
    <n v="1"/>
    <n v="2021"/>
  </r>
  <r>
    <x v="74"/>
    <x v="0"/>
    <x v="71"/>
    <x v="60"/>
    <n v="1"/>
    <n v="2021"/>
  </r>
  <r>
    <x v="75"/>
    <x v="0"/>
    <x v="72"/>
    <x v="60"/>
    <n v="1"/>
    <n v="2021"/>
  </r>
  <r>
    <x v="76"/>
    <x v="0"/>
    <x v="73"/>
    <x v="60"/>
    <n v="1"/>
    <n v="2021"/>
  </r>
  <r>
    <x v="2"/>
    <x v="0"/>
    <x v="2"/>
    <x v="61"/>
    <n v="2"/>
    <n v="2021"/>
  </r>
  <r>
    <x v="3"/>
    <x v="0"/>
    <x v="3"/>
    <x v="61"/>
    <n v="2"/>
    <n v="2021"/>
  </r>
  <r>
    <x v="4"/>
    <x v="0"/>
    <x v="4"/>
    <x v="61"/>
    <n v="2"/>
    <n v="2021"/>
  </r>
  <r>
    <x v="5"/>
    <x v="0"/>
    <x v="5"/>
    <x v="61"/>
    <n v="2"/>
    <n v="2021"/>
  </r>
  <r>
    <x v="6"/>
    <x v="0"/>
    <x v="6"/>
    <x v="61"/>
    <n v="2"/>
    <n v="2021"/>
  </r>
  <r>
    <x v="9"/>
    <x v="0"/>
    <x v="9"/>
    <x v="61"/>
    <n v="2"/>
    <n v="2021"/>
  </r>
  <r>
    <x v="10"/>
    <x v="0"/>
    <x v="10"/>
    <x v="61"/>
    <n v="2"/>
    <n v="2021"/>
  </r>
  <r>
    <x v="12"/>
    <x v="0"/>
    <x v="12"/>
    <x v="61"/>
    <n v="2"/>
    <n v="2021"/>
  </r>
  <r>
    <x v="13"/>
    <x v="0"/>
    <x v="13"/>
    <x v="61"/>
    <n v="2"/>
    <n v="2021"/>
  </r>
  <r>
    <x v="22"/>
    <x v="0"/>
    <x v="22"/>
    <x v="61"/>
    <n v="2"/>
    <n v="2021"/>
  </r>
  <r>
    <x v="15"/>
    <x v="0"/>
    <x v="15"/>
    <x v="61"/>
    <n v="2"/>
    <n v="2021"/>
  </r>
  <r>
    <x v="16"/>
    <x v="0"/>
    <x v="16"/>
    <x v="61"/>
    <n v="2"/>
    <n v="2021"/>
  </r>
  <r>
    <x v="26"/>
    <x v="1"/>
    <x v="26"/>
    <x v="61"/>
    <n v="2"/>
    <n v="2021"/>
  </r>
  <r>
    <x v="56"/>
    <x v="0"/>
    <x v="27"/>
    <x v="61"/>
    <n v="2"/>
    <n v="2021"/>
  </r>
  <r>
    <x v="28"/>
    <x v="0"/>
    <x v="28"/>
    <x v="61"/>
    <n v="2"/>
    <n v="2021"/>
  </r>
  <r>
    <x v="29"/>
    <x v="0"/>
    <x v="29"/>
    <x v="61"/>
    <n v="2"/>
    <n v="2021"/>
  </r>
  <r>
    <x v="77"/>
    <x v="0"/>
    <x v="56"/>
    <x v="61"/>
    <n v="2"/>
    <n v="2021"/>
  </r>
  <r>
    <x v="31"/>
    <x v="0"/>
    <x v="31"/>
    <x v="61"/>
    <n v="2"/>
    <n v="2021"/>
  </r>
  <r>
    <x v="32"/>
    <x v="0"/>
    <x v="32"/>
    <x v="61"/>
    <n v="2"/>
    <n v="2021"/>
  </r>
  <r>
    <x v="33"/>
    <x v="0"/>
    <x v="33"/>
    <x v="61"/>
    <n v="2"/>
    <n v="2021"/>
  </r>
  <r>
    <x v="34"/>
    <x v="0"/>
    <x v="34"/>
    <x v="61"/>
    <n v="2"/>
    <n v="2021"/>
  </r>
  <r>
    <x v="19"/>
    <x v="0"/>
    <x v="19"/>
    <x v="61"/>
    <n v="2"/>
    <n v="2021"/>
  </r>
  <r>
    <x v="58"/>
    <x v="0"/>
    <x v="35"/>
    <x v="61"/>
    <n v="2"/>
    <n v="2021"/>
  </r>
  <r>
    <x v="36"/>
    <x v="0"/>
    <x v="36"/>
    <x v="61"/>
    <n v="2"/>
    <n v="2021"/>
  </r>
  <r>
    <x v="37"/>
    <x v="0"/>
    <x v="37"/>
    <x v="61"/>
    <n v="2"/>
    <n v="2021"/>
  </r>
  <r>
    <x v="38"/>
    <x v="0"/>
    <x v="38"/>
    <x v="61"/>
    <n v="2"/>
    <n v="2021"/>
  </r>
  <r>
    <x v="39"/>
    <x v="0"/>
    <x v="39"/>
    <x v="61"/>
    <n v="2"/>
    <n v="2021"/>
  </r>
  <r>
    <x v="40"/>
    <x v="0"/>
    <x v="40"/>
    <x v="61"/>
    <n v="2"/>
    <n v="2021"/>
  </r>
  <r>
    <x v="41"/>
    <x v="0"/>
    <x v="41"/>
    <x v="61"/>
    <n v="2"/>
    <n v="2021"/>
  </r>
  <r>
    <x v="42"/>
    <x v="0"/>
    <x v="42"/>
    <x v="61"/>
    <n v="2"/>
    <n v="2021"/>
  </r>
  <r>
    <x v="43"/>
    <x v="0"/>
    <x v="43"/>
    <x v="61"/>
    <n v="2"/>
    <n v="2021"/>
  </r>
  <r>
    <x v="44"/>
    <x v="0"/>
    <x v="44"/>
    <x v="61"/>
    <n v="2"/>
    <n v="2021"/>
  </r>
  <r>
    <x v="45"/>
    <x v="0"/>
    <x v="45"/>
    <x v="61"/>
    <n v="2"/>
    <n v="2021"/>
  </r>
  <r>
    <x v="46"/>
    <x v="0"/>
    <x v="46"/>
    <x v="61"/>
    <n v="2"/>
    <n v="2021"/>
  </r>
  <r>
    <x v="47"/>
    <x v="0"/>
    <x v="47"/>
    <x v="61"/>
    <n v="2"/>
    <n v="2021"/>
  </r>
  <r>
    <x v="48"/>
    <x v="0"/>
    <x v="48"/>
    <x v="61"/>
    <n v="2"/>
    <n v="2021"/>
  </r>
  <r>
    <x v="49"/>
    <x v="0"/>
    <x v="49"/>
    <x v="61"/>
    <n v="2"/>
    <n v="2021"/>
  </r>
  <r>
    <x v="50"/>
    <x v="0"/>
    <x v="50"/>
    <x v="61"/>
    <n v="2"/>
    <n v="2021"/>
  </r>
  <r>
    <x v="51"/>
    <x v="0"/>
    <x v="51"/>
    <x v="61"/>
    <n v="2"/>
    <n v="2021"/>
  </r>
  <r>
    <x v="53"/>
    <x v="0"/>
    <x v="53"/>
    <x v="61"/>
    <n v="2"/>
    <n v="2021"/>
  </r>
  <r>
    <x v="79"/>
    <x v="0"/>
    <x v="74"/>
    <x v="61"/>
    <n v="2"/>
    <n v="2021"/>
  </r>
  <r>
    <x v="55"/>
    <x v="0"/>
    <x v="55"/>
    <x v="61"/>
    <n v="2"/>
    <n v="2021"/>
  </r>
  <r>
    <x v="61"/>
    <x v="0"/>
    <x v="58"/>
    <x v="61"/>
    <n v="2"/>
    <n v="2021"/>
  </r>
  <r>
    <x v="62"/>
    <x v="0"/>
    <x v="59"/>
    <x v="61"/>
    <n v="2"/>
    <n v="2021"/>
  </r>
  <r>
    <x v="63"/>
    <x v="0"/>
    <x v="60"/>
    <x v="61"/>
    <n v="2"/>
    <n v="2021"/>
  </r>
  <r>
    <x v="64"/>
    <x v="0"/>
    <x v="61"/>
    <x v="61"/>
    <n v="2"/>
    <n v="2021"/>
  </r>
  <r>
    <x v="65"/>
    <x v="0"/>
    <x v="62"/>
    <x v="61"/>
    <n v="2"/>
    <n v="2021"/>
  </r>
  <r>
    <x v="66"/>
    <x v="0"/>
    <x v="63"/>
    <x v="61"/>
    <n v="2"/>
    <n v="2021"/>
  </r>
  <r>
    <x v="67"/>
    <x v="0"/>
    <x v="64"/>
    <x v="61"/>
    <n v="2"/>
    <n v="2021"/>
  </r>
  <r>
    <x v="68"/>
    <x v="0"/>
    <x v="65"/>
    <x v="61"/>
    <n v="2"/>
    <n v="2021"/>
  </r>
  <r>
    <x v="69"/>
    <x v="0"/>
    <x v="66"/>
    <x v="61"/>
    <n v="2"/>
    <n v="2021"/>
  </r>
  <r>
    <x v="70"/>
    <x v="0"/>
    <x v="67"/>
    <x v="61"/>
    <n v="2"/>
    <n v="2021"/>
  </r>
  <r>
    <x v="71"/>
    <x v="0"/>
    <x v="68"/>
    <x v="61"/>
    <n v="2"/>
    <n v="2021"/>
  </r>
  <r>
    <x v="72"/>
    <x v="0"/>
    <x v="69"/>
    <x v="61"/>
    <n v="2"/>
    <n v="2021"/>
  </r>
  <r>
    <x v="73"/>
    <x v="0"/>
    <x v="70"/>
    <x v="61"/>
    <n v="2"/>
    <n v="2021"/>
  </r>
  <r>
    <x v="74"/>
    <x v="0"/>
    <x v="71"/>
    <x v="61"/>
    <n v="2"/>
    <n v="2021"/>
  </r>
  <r>
    <x v="75"/>
    <x v="0"/>
    <x v="72"/>
    <x v="61"/>
    <n v="2"/>
    <n v="2021"/>
  </r>
  <r>
    <x v="76"/>
    <x v="0"/>
    <x v="73"/>
    <x v="61"/>
    <n v="2"/>
    <n v="2021"/>
  </r>
  <r>
    <x v="2"/>
    <x v="0"/>
    <x v="2"/>
    <x v="62"/>
    <n v="3"/>
    <n v="2021"/>
  </r>
  <r>
    <x v="3"/>
    <x v="0"/>
    <x v="3"/>
    <x v="62"/>
    <n v="3"/>
    <n v="2021"/>
  </r>
  <r>
    <x v="4"/>
    <x v="0"/>
    <x v="4"/>
    <x v="62"/>
    <n v="3"/>
    <n v="2021"/>
  </r>
  <r>
    <x v="5"/>
    <x v="0"/>
    <x v="5"/>
    <x v="62"/>
    <n v="3"/>
    <n v="2021"/>
  </r>
  <r>
    <x v="6"/>
    <x v="0"/>
    <x v="6"/>
    <x v="62"/>
    <n v="3"/>
    <n v="2021"/>
  </r>
  <r>
    <x v="9"/>
    <x v="0"/>
    <x v="9"/>
    <x v="62"/>
    <n v="3"/>
    <n v="2021"/>
  </r>
  <r>
    <x v="10"/>
    <x v="0"/>
    <x v="10"/>
    <x v="62"/>
    <n v="3"/>
    <n v="2021"/>
  </r>
  <r>
    <x v="12"/>
    <x v="0"/>
    <x v="12"/>
    <x v="62"/>
    <n v="3"/>
    <n v="2021"/>
  </r>
  <r>
    <x v="13"/>
    <x v="0"/>
    <x v="13"/>
    <x v="62"/>
    <n v="3"/>
    <n v="2021"/>
  </r>
  <r>
    <x v="22"/>
    <x v="0"/>
    <x v="22"/>
    <x v="62"/>
    <n v="3"/>
    <n v="2021"/>
  </r>
  <r>
    <x v="15"/>
    <x v="0"/>
    <x v="15"/>
    <x v="62"/>
    <n v="3"/>
    <n v="2021"/>
  </r>
  <r>
    <x v="16"/>
    <x v="0"/>
    <x v="16"/>
    <x v="62"/>
    <n v="3"/>
    <n v="2021"/>
  </r>
  <r>
    <x v="26"/>
    <x v="1"/>
    <x v="26"/>
    <x v="62"/>
    <n v="3"/>
    <n v="2021"/>
  </r>
  <r>
    <x v="56"/>
    <x v="0"/>
    <x v="27"/>
    <x v="62"/>
    <n v="3"/>
    <n v="2021"/>
  </r>
  <r>
    <x v="28"/>
    <x v="0"/>
    <x v="28"/>
    <x v="62"/>
    <n v="3"/>
    <n v="2021"/>
  </r>
  <r>
    <x v="29"/>
    <x v="0"/>
    <x v="29"/>
    <x v="62"/>
    <n v="3"/>
    <n v="2021"/>
  </r>
  <r>
    <x v="77"/>
    <x v="0"/>
    <x v="56"/>
    <x v="62"/>
    <n v="3"/>
    <n v="2021"/>
  </r>
  <r>
    <x v="31"/>
    <x v="0"/>
    <x v="31"/>
    <x v="62"/>
    <n v="3"/>
    <n v="2021"/>
  </r>
  <r>
    <x v="32"/>
    <x v="0"/>
    <x v="32"/>
    <x v="62"/>
    <n v="3"/>
    <n v="2021"/>
  </r>
  <r>
    <x v="33"/>
    <x v="0"/>
    <x v="33"/>
    <x v="62"/>
    <n v="3"/>
    <n v="2021"/>
  </r>
  <r>
    <x v="34"/>
    <x v="0"/>
    <x v="34"/>
    <x v="62"/>
    <n v="3"/>
    <n v="2021"/>
  </r>
  <r>
    <x v="19"/>
    <x v="0"/>
    <x v="19"/>
    <x v="62"/>
    <n v="3"/>
    <n v="2021"/>
  </r>
  <r>
    <x v="58"/>
    <x v="0"/>
    <x v="35"/>
    <x v="62"/>
    <n v="3"/>
    <n v="2021"/>
  </r>
  <r>
    <x v="36"/>
    <x v="0"/>
    <x v="36"/>
    <x v="62"/>
    <n v="3"/>
    <n v="2021"/>
  </r>
  <r>
    <x v="37"/>
    <x v="0"/>
    <x v="37"/>
    <x v="62"/>
    <n v="3"/>
    <n v="2021"/>
  </r>
  <r>
    <x v="38"/>
    <x v="0"/>
    <x v="38"/>
    <x v="62"/>
    <n v="3"/>
    <n v="2021"/>
  </r>
  <r>
    <x v="39"/>
    <x v="0"/>
    <x v="39"/>
    <x v="62"/>
    <n v="3"/>
    <n v="2021"/>
  </r>
  <r>
    <x v="40"/>
    <x v="0"/>
    <x v="40"/>
    <x v="62"/>
    <n v="3"/>
    <n v="2021"/>
  </r>
  <r>
    <x v="41"/>
    <x v="0"/>
    <x v="41"/>
    <x v="62"/>
    <n v="3"/>
    <n v="2021"/>
  </r>
  <r>
    <x v="42"/>
    <x v="0"/>
    <x v="42"/>
    <x v="62"/>
    <n v="3"/>
    <n v="2021"/>
  </r>
  <r>
    <x v="43"/>
    <x v="0"/>
    <x v="43"/>
    <x v="62"/>
    <n v="3"/>
    <n v="2021"/>
  </r>
  <r>
    <x v="44"/>
    <x v="0"/>
    <x v="44"/>
    <x v="62"/>
    <n v="3"/>
    <n v="2021"/>
  </r>
  <r>
    <x v="45"/>
    <x v="0"/>
    <x v="45"/>
    <x v="62"/>
    <n v="3"/>
    <n v="2021"/>
  </r>
  <r>
    <x v="46"/>
    <x v="0"/>
    <x v="46"/>
    <x v="62"/>
    <n v="3"/>
    <n v="2021"/>
  </r>
  <r>
    <x v="47"/>
    <x v="0"/>
    <x v="47"/>
    <x v="62"/>
    <n v="3"/>
    <n v="2021"/>
  </r>
  <r>
    <x v="48"/>
    <x v="0"/>
    <x v="48"/>
    <x v="62"/>
    <n v="3"/>
    <n v="2021"/>
  </r>
  <r>
    <x v="49"/>
    <x v="0"/>
    <x v="49"/>
    <x v="62"/>
    <n v="3"/>
    <n v="2021"/>
  </r>
  <r>
    <x v="50"/>
    <x v="0"/>
    <x v="50"/>
    <x v="62"/>
    <n v="3"/>
    <n v="2021"/>
  </r>
  <r>
    <x v="51"/>
    <x v="0"/>
    <x v="51"/>
    <x v="62"/>
    <n v="3"/>
    <n v="2021"/>
  </r>
  <r>
    <x v="53"/>
    <x v="0"/>
    <x v="53"/>
    <x v="62"/>
    <n v="3"/>
    <n v="2021"/>
  </r>
  <r>
    <x v="79"/>
    <x v="0"/>
    <x v="74"/>
    <x v="62"/>
    <n v="3"/>
    <n v="2021"/>
  </r>
  <r>
    <x v="55"/>
    <x v="0"/>
    <x v="55"/>
    <x v="62"/>
    <n v="3"/>
    <n v="2021"/>
  </r>
  <r>
    <x v="61"/>
    <x v="0"/>
    <x v="58"/>
    <x v="62"/>
    <n v="3"/>
    <n v="2021"/>
  </r>
  <r>
    <x v="62"/>
    <x v="0"/>
    <x v="59"/>
    <x v="62"/>
    <n v="3"/>
    <n v="2021"/>
  </r>
  <r>
    <x v="63"/>
    <x v="0"/>
    <x v="60"/>
    <x v="62"/>
    <n v="3"/>
    <n v="2021"/>
  </r>
  <r>
    <x v="64"/>
    <x v="0"/>
    <x v="61"/>
    <x v="62"/>
    <n v="3"/>
    <n v="2021"/>
  </r>
  <r>
    <x v="65"/>
    <x v="0"/>
    <x v="62"/>
    <x v="62"/>
    <n v="3"/>
    <n v="2021"/>
  </r>
  <r>
    <x v="66"/>
    <x v="0"/>
    <x v="63"/>
    <x v="62"/>
    <n v="3"/>
    <n v="2021"/>
  </r>
  <r>
    <x v="67"/>
    <x v="0"/>
    <x v="64"/>
    <x v="62"/>
    <n v="3"/>
    <n v="2021"/>
  </r>
  <r>
    <x v="68"/>
    <x v="0"/>
    <x v="65"/>
    <x v="62"/>
    <n v="3"/>
    <n v="2021"/>
  </r>
  <r>
    <x v="69"/>
    <x v="0"/>
    <x v="66"/>
    <x v="62"/>
    <n v="3"/>
    <n v="2021"/>
  </r>
  <r>
    <x v="70"/>
    <x v="0"/>
    <x v="67"/>
    <x v="62"/>
    <n v="3"/>
    <n v="2021"/>
  </r>
  <r>
    <x v="71"/>
    <x v="0"/>
    <x v="68"/>
    <x v="62"/>
    <n v="3"/>
    <n v="2021"/>
  </r>
  <r>
    <x v="72"/>
    <x v="0"/>
    <x v="69"/>
    <x v="62"/>
    <n v="3"/>
    <n v="2021"/>
  </r>
  <r>
    <x v="73"/>
    <x v="0"/>
    <x v="70"/>
    <x v="62"/>
    <n v="3"/>
    <n v="2021"/>
  </r>
  <r>
    <x v="74"/>
    <x v="0"/>
    <x v="71"/>
    <x v="62"/>
    <n v="3"/>
    <n v="2021"/>
  </r>
  <r>
    <x v="75"/>
    <x v="0"/>
    <x v="72"/>
    <x v="62"/>
    <n v="3"/>
    <n v="2021"/>
  </r>
  <r>
    <x v="76"/>
    <x v="0"/>
    <x v="73"/>
    <x v="62"/>
    <n v="3"/>
    <n v="2021"/>
  </r>
  <r>
    <x v="2"/>
    <x v="0"/>
    <x v="2"/>
    <x v="63"/>
    <n v="4"/>
    <n v="2021"/>
  </r>
  <r>
    <x v="3"/>
    <x v="0"/>
    <x v="3"/>
    <x v="63"/>
    <n v="4"/>
    <n v="2021"/>
  </r>
  <r>
    <x v="4"/>
    <x v="0"/>
    <x v="4"/>
    <x v="63"/>
    <n v="4"/>
    <n v="2021"/>
  </r>
  <r>
    <x v="5"/>
    <x v="0"/>
    <x v="5"/>
    <x v="63"/>
    <n v="4"/>
    <n v="2021"/>
  </r>
  <r>
    <x v="6"/>
    <x v="0"/>
    <x v="6"/>
    <x v="63"/>
    <n v="4"/>
    <n v="2021"/>
  </r>
  <r>
    <x v="9"/>
    <x v="0"/>
    <x v="9"/>
    <x v="63"/>
    <n v="4"/>
    <n v="2021"/>
  </r>
  <r>
    <x v="10"/>
    <x v="0"/>
    <x v="10"/>
    <x v="63"/>
    <n v="4"/>
    <n v="2021"/>
  </r>
  <r>
    <x v="12"/>
    <x v="0"/>
    <x v="12"/>
    <x v="63"/>
    <n v="4"/>
    <n v="2021"/>
  </r>
  <r>
    <x v="13"/>
    <x v="0"/>
    <x v="13"/>
    <x v="63"/>
    <n v="4"/>
    <n v="2021"/>
  </r>
  <r>
    <x v="22"/>
    <x v="0"/>
    <x v="22"/>
    <x v="63"/>
    <n v="4"/>
    <n v="2021"/>
  </r>
  <r>
    <x v="15"/>
    <x v="0"/>
    <x v="15"/>
    <x v="63"/>
    <n v="4"/>
    <n v="2021"/>
  </r>
  <r>
    <x v="16"/>
    <x v="0"/>
    <x v="16"/>
    <x v="63"/>
    <n v="4"/>
    <n v="2021"/>
  </r>
  <r>
    <x v="26"/>
    <x v="1"/>
    <x v="26"/>
    <x v="63"/>
    <n v="4"/>
    <n v="2021"/>
  </r>
  <r>
    <x v="56"/>
    <x v="0"/>
    <x v="27"/>
    <x v="63"/>
    <n v="4"/>
    <n v="2021"/>
  </r>
  <r>
    <x v="28"/>
    <x v="0"/>
    <x v="28"/>
    <x v="63"/>
    <n v="4"/>
    <n v="2021"/>
  </r>
  <r>
    <x v="29"/>
    <x v="0"/>
    <x v="29"/>
    <x v="63"/>
    <n v="4"/>
    <n v="2021"/>
  </r>
  <r>
    <x v="77"/>
    <x v="0"/>
    <x v="56"/>
    <x v="63"/>
    <n v="4"/>
    <n v="2021"/>
  </r>
  <r>
    <x v="31"/>
    <x v="0"/>
    <x v="31"/>
    <x v="63"/>
    <n v="4"/>
    <n v="2021"/>
  </r>
  <r>
    <x v="32"/>
    <x v="0"/>
    <x v="32"/>
    <x v="63"/>
    <n v="4"/>
    <n v="2021"/>
  </r>
  <r>
    <x v="33"/>
    <x v="0"/>
    <x v="33"/>
    <x v="63"/>
    <n v="4"/>
    <n v="2021"/>
  </r>
  <r>
    <x v="34"/>
    <x v="0"/>
    <x v="34"/>
    <x v="63"/>
    <n v="4"/>
    <n v="2021"/>
  </r>
  <r>
    <x v="19"/>
    <x v="0"/>
    <x v="19"/>
    <x v="63"/>
    <n v="4"/>
    <n v="2021"/>
  </r>
  <r>
    <x v="58"/>
    <x v="0"/>
    <x v="35"/>
    <x v="63"/>
    <n v="4"/>
    <n v="2021"/>
  </r>
  <r>
    <x v="36"/>
    <x v="0"/>
    <x v="36"/>
    <x v="63"/>
    <n v="4"/>
    <n v="2021"/>
  </r>
  <r>
    <x v="37"/>
    <x v="0"/>
    <x v="37"/>
    <x v="63"/>
    <n v="4"/>
    <n v="2021"/>
  </r>
  <r>
    <x v="38"/>
    <x v="0"/>
    <x v="38"/>
    <x v="63"/>
    <n v="4"/>
    <n v="2021"/>
  </r>
  <r>
    <x v="39"/>
    <x v="0"/>
    <x v="39"/>
    <x v="63"/>
    <n v="4"/>
    <n v="2021"/>
  </r>
  <r>
    <x v="40"/>
    <x v="0"/>
    <x v="40"/>
    <x v="63"/>
    <n v="4"/>
    <n v="2021"/>
  </r>
  <r>
    <x v="41"/>
    <x v="0"/>
    <x v="41"/>
    <x v="63"/>
    <n v="4"/>
    <n v="2021"/>
  </r>
  <r>
    <x v="42"/>
    <x v="0"/>
    <x v="42"/>
    <x v="63"/>
    <n v="4"/>
    <n v="2021"/>
  </r>
  <r>
    <x v="43"/>
    <x v="0"/>
    <x v="43"/>
    <x v="63"/>
    <n v="4"/>
    <n v="2021"/>
  </r>
  <r>
    <x v="44"/>
    <x v="0"/>
    <x v="44"/>
    <x v="63"/>
    <n v="4"/>
    <n v="2021"/>
  </r>
  <r>
    <x v="45"/>
    <x v="0"/>
    <x v="45"/>
    <x v="63"/>
    <n v="4"/>
    <n v="2021"/>
  </r>
  <r>
    <x v="46"/>
    <x v="0"/>
    <x v="46"/>
    <x v="63"/>
    <n v="4"/>
    <n v="2021"/>
  </r>
  <r>
    <x v="47"/>
    <x v="0"/>
    <x v="47"/>
    <x v="63"/>
    <n v="4"/>
    <n v="2021"/>
  </r>
  <r>
    <x v="48"/>
    <x v="0"/>
    <x v="48"/>
    <x v="63"/>
    <n v="4"/>
    <n v="2021"/>
  </r>
  <r>
    <x v="49"/>
    <x v="0"/>
    <x v="49"/>
    <x v="63"/>
    <n v="4"/>
    <n v="2021"/>
  </r>
  <r>
    <x v="50"/>
    <x v="0"/>
    <x v="50"/>
    <x v="63"/>
    <n v="4"/>
    <n v="2021"/>
  </r>
  <r>
    <x v="51"/>
    <x v="0"/>
    <x v="51"/>
    <x v="63"/>
    <n v="4"/>
    <n v="2021"/>
  </r>
  <r>
    <x v="53"/>
    <x v="0"/>
    <x v="53"/>
    <x v="63"/>
    <n v="4"/>
    <n v="2021"/>
  </r>
  <r>
    <x v="79"/>
    <x v="0"/>
    <x v="74"/>
    <x v="63"/>
    <n v="4"/>
    <n v="2021"/>
  </r>
  <r>
    <x v="55"/>
    <x v="0"/>
    <x v="55"/>
    <x v="63"/>
    <n v="4"/>
    <n v="2021"/>
  </r>
  <r>
    <x v="61"/>
    <x v="0"/>
    <x v="58"/>
    <x v="63"/>
    <n v="4"/>
    <n v="2021"/>
  </r>
  <r>
    <x v="62"/>
    <x v="0"/>
    <x v="59"/>
    <x v="63"/>
    <n v="4"/>
    <n v="2021"/>
  </r>
  <r>
    <x v="63"/>
    <x v="0"/>
    <x v="60"/>
    <x v="63"/>
    <n v="4"/>
    <n v="2021"/>
  </r>
  <r>
    <x v="64"/>
    <x v="0"/>
    <x v="61"/>
    <x v="63"/>
    <n v="4"/>
    <n v="2021"/>
  </r>
  <r>
    <x v="65"/>
    <x v="0"/>
    <x v="62"/>
    <x v="63"/>
    <n v="4"/>
    <n v="2021"/>
  </r>
  <r>
    <x v="66"/>
    <x v="0"/>
    <x v="63"/>
    <x v="63"/>
    <n v="4"/>
    <n v="2021"/>
  </r>
  <r>
    <x v="67"/>
    <x v="0"/>
    <x v="64"/>
    <x v="63"/>
    <n v="4"/>
    <n v="2021"/>
  </r>
  <r>
    <x v="68"/>
    <x v="0"/>
    <x v="65"/>
    <x v="63"/>
    <n v="4"/>
    <n v="2021"/>
  </r>
  <r>
    <x v="69"/>
    <x v="0"/>
    <x v="66"/>
    <x v="63"/>
    <n v="4"/>
    <n v="2021"/>
  </r>
  <r>
    <x v="70"/>
    <x v="0"/>
    <x v="67"/>
    <x v="63"/>
    <n v="4"/>
    <n v="2021"/>
  </r>
  <r>
    <x v="71"/>
    <x v="0"/>
    <x v="68"/>
    <x v="63"/>
    <n v="4"/>
    <n v="2021"/>
  </r>
  <r>
    <x v="72"/>
    <x v="0"/>
    <x v="69"/>
    <x v="63"/>
    <n v="4"/>
    <n v="2021"/>
  </r>
  <r>
    <x v="73"/>
    <x v="0"/>
    <x v="70"/>
    <x v="63"/>
    <n v="4"/>
    <n v="2021"/>
  </r>
  <r>
    <x v="74"/>
    <x v="0"/>
    <x v="71"/>
    <x v="63"/>
    <n v="4"/>
    <n v="2021"/>
  </r>
  <r>
    <x v="75"/>
    <x v="0"/>
    <x v="72"/>
    <x v="63"/>
    <n v="4"/>
    <n v="2021"/>
  </r>
  <r>
    <x v="76"/>
    <x v="0"/>
    <x v="73"/>
    <x v="63"/>
    <n v="4"/>
    <n v="2021"/>
  </r>
  <r>
    <x v="2"/>
    <x v="0"/>
    <x v="2"/>
    <x v="64"/>
    <n v="5"/>
    <n v="2021"/>
  </r>
  <r>
    <x v="3"/>
    <x v="0"/>
    <x v="3"/>
    <x v="64"/>
    <n v="5"/>
    <n v="2021"/>
  </r>
  <r>
    <x v="4"/>
    <x v="0"/>
    <x v="4"/>
    <x v="64"/>
    <n v="5"/>
    <n v="2021"/>
  </r>
  <r>
    <x v="5"/>
    <x v="0"/>
    <x v="5"/>
    <x v="64"/>
    <n v="5"/>
    <n v="2021"/>
  </r>
  <r>
    <x v="6"/>
    <x v="0"/>
    <x v="6"/>
    <x v="64"/>
    <n v="5"/>
    <n v="2021"/>
  </r>
  <r>
    <x v="9"/>
    <x v="0"/>
    <x v="9"/>
    <x v="64"/>
    <n v="5"/>
    <n v="2021"/>
  </r>
  <r>
    <x v="10"/>
    <x v="0"/>
    <x v="10"/>
    <x v="64"/>
    <n v="5"/>
    <n v="2021"/>
  </r>
  <r>
    <x v="12"/>
    <x v="0"/>
    <x v="12"/>
    <x v="64"/>
    <n v="5"/>
    <n v="2021"/>
  </r>
  <r>
    <x v="13"/>
    <x v="0"/>
    <x v="13"/>
    <x v="64"/>
    <n v="5"/>
    <n v="2021"/>
  </r>
  <r>
    <x v="22"/>
    <x v="0"/>
    <x v="22"/>
    <x v="64"/>
    <n v="5"/>
    <n v="2021"/>
  </r>
  <r>
    <x v="15"/>
    <x v="0"/>
    <x v="15"/>
    <x v="64"/>
    <n v="5"/>
    <n v="2021"/>
  </r>
  <r>
    <x v="16"/>
    <x v="0"/>
    <x v="16"/>
    <x v="64"/>
    <n v="5"/>
    <n v="2021"/>
  </r>
  <r>
    <x v="26"/>
    <x v="1"/>
    <x v="26"/>
    <x v="64"/>
    <n v="5"/>
    <n v="2021"/>
  </r>
  <r>
    <x v="56"/>
    <x v="0"/>
    <x v="27"/>
    <x v="64"/>
    <n v="5"/>
    <n v="2021"/>
  </r>
  <r>
    <x v="28"/>
    <x v="0"/>
    <x v="28"/>
    <x v="64"/>
    <n v="5"/>
    <n v="2021"/>
  </r>
  <r>
    <x v="29"/>
    <x v="0"/>
    <x v="29"/>
    <x v="64"/>
    <n v="5"/>
    <n v="2021"/>
  </r>
  <r>
    <x v="77"/>
    <x v="0"/>
    <x v="56"/>
    <x v="64"/>
    <n v="5"/>
    <n v="2021"/>
  </r>
  <r>
    <x v="31"/>
    <x v="0"/>
    <x v="31"/>
    <x v="64"/>
    <n v="5"/>
    <n v="2021"/>
  </r>
  <r>
    <x v="32"/>
    <x v="0"/>
    <x v="32"/>
    <x v="64"/>
    <n v="5"/>
    <n v="2021"/>
  </r>
  <r>
    <x v="33"/>
    <x v="0"/>
    <x v="33"/>
    <x v="64"/>
    <n v="5"/>
    <n v="2021"/>
  </r>
  <r>
    <x v="34"/>
    <x v="0"/>
    <x v="34"/>
    <x v="64"/>
    <n v="5"/>
    <n v="2021"/>
  </r>
  <r>
    <x v="19"/>
    <x v="0"/>
    <x v="19"/>
    <x v="64"/>
    <n v="5"/>
    <n v="2021"/>
  </r>
  <r>
    <x v="58"/>
    <x v="0"/>
    <x v="35"/>
    <x v="64"/>
    <n v="5"/>
    <n v="2021"/>
  </r>
  <r>
    <x v="36"/>
    <x v="0"/>
    <x v="36"/>
    <x v="64"/>
    <n v="5"/>
    <n v="2021"/>
  </r>
  <r>
    <x v="37"/>
    <x v="0"/>
    <x v="37"/>
    <x v="64"/>
    <n v="5"/>
    <n v="2021"/>
  </r>
  <r>
    <x v="38"/>
    <x v="0"/>
    <x v="38"/>
    <x v="64"/>
    <n v="5"/>
    <n v="2021"/>
  </r>
  <r>
    <x v="39"/>
    <x v="0"/>
    <x v="39"/>
    <x v="64"/>
    <n v="5"/>
    <n v="2021"/>
  </r>
  <r>
    <x v="40"/>
    <x v="0"/>
    <x v="40"/>
    <x v="64"/>
    <n v="5"/>
    <n v="2021"/>
  </r>
  <r>
    <x v="41"/>
    <x v="0"/>
    <x v="41"/>
    <x v="64"/>
    <n v="5"/>
    <n v="2021"/>
  </r>
  <r>
    <x v="42"/>
    <x v="0"/>
    <x v="42"/>
    <x v="64"/>
    <n v="5"/>
    <n v="2021"/>
  </r>
  <r>
    <x v="43"/>
    <x v="0"/>
    <x v="43"/>
    <x v="64"/>
    <n v="5"/>
    <n v="2021"/>
  </r>
  <r>
    <x v="44"/>
    <x v="0"/>
    <x v="44"/>
    <x v="64"/>
    <n v="5"/>
    <n v="2021"/>
  </r>
  <r>
    <x v="45"/>
    <x v="0"/>
    <x v="45"/>
    <x v="64"/>
    <n v="5"/>
    <n v="2021"/>
  </r>
  <r>
    <x v="46"/>
    <x v="0"/>
    <x v="46"/>
    <x v="64"/>
    <n v="5"/>
    <n v="2021"/>
  </r>
  <r>
    <x v="47"/>
    <x v="0"/>
    <x v="47"/>
    <x v="64"/>
    <n v="5"/>
    <n v="2021"/>
  </r>
  <r>
    <x v="48"/>
    <x v="0"/>
    <x v="48"/>
    <x v="64"/>
    <n v="5"/>
    <n v="2021"/>
  </r>
  <r>
    <x v="49"/>
    <x v="0"/>
    <x v="49"/>
    <x v="64"/>
    <n v="5"/>
    <n v="2021"/>
  </r>
  <r>
    <x v="50"/>
    <x v="0"/>
    <x v="50"/>
    <x v="64"/>
    <n v="5"/>
    <n v="2021"/>
  </r>
  <r>
    <x v="51"/>
    <x v="0"/>
    <x v="51"/>
    <x v="64"/>
    <n v="5"/>
    <n v="2021"/>
  </r>
  <r>
    <x v="53"/>
    <x v="0"/>
    <x v="53"/>
    <x v="64"/>
    <n v="5"/>
    <n v="2021"/>
  </r>
  <r>
    <x v="79"/>
    <x v="0"/>
    <x v="74"/>
    <x v="64"/>
    <n v="5"/>
    <n v="2021"/>
  </r>
  <r>
    <x v="55"/>
    <x v="0"/>
    <x v="55"/>
    <x v="64"/>
    <n v="5"/>
    <n v="2021"/>
  </r>
  <r>
    <x v="61"/>
    <x v="0"/>
    <x v="58"/>
    <x v="64"/>
    <n v="5"/>
    <n v="2021"/>
  </r>
  <r>
    <x v="62"/>
    <x v="0"/>
    <x v="59"/>
    <x v="64"/>
    <n v="5"/>
    <n v="2021"/>
  </r>
  <r>
    <x v="63"/>
    <x v="0"/>
    <x v="60"/>
    <x v="64"/>
    <n v="5"/>
    <n v="2021"/>
  </r>
  <r>
    <x v="64"/>
    <x v="0"/>
    <x v="61"/>
    <x v="64"/>
    <n v="5"/>
    <n v="2021"/>
  </r>
  <r>
    <x v="65"/>
    <x v="0"/>
    <x v="62"/>
    <x v="64"/>
    <n v="5"/>
    <n v="2021"/>
  </r>
  <r>
    <x v="66"/>
    <x v="0"/>
    <x v="63"/>
    <x v="64"/>
    <n v="5"/>
    <n v="2021"/>
  </r>
  <r>
    <x v="67"/>
    <x v="0"/>
    <x v="64"/>
    <x v="64"/>
    <n v="5"/>
    <n v="2021"/>
  </r>
  <r>
    <x v="68"/>
    <x v="0"/>
    <x v="65"/>
    <x v="64"/>
    <n v="5"/>
    <n v="2021"/>
  </r>
  <r>
    <x v="69"/>
    <x v="0"/>
    <x v="66"/>
    <x v="64"/>
    <n v="5"/>
    <n v="2021"/>
  </r>
  <r>
    <x v="70"/>
    <x v="0"/>
    <x v="67"/>
    <x v="64"/>
    <n v="5"/>
    <n v="2021"/>
  </r>
  <r>
    <x v="71"/>
    <x v="0"/>
    <x v="68"/>
    <x v="64"/>
    <n v="5"/>
    <n v="2021"/>
  </r>
  <r>
    <x v="72"/>
    <x v="0"/>
    <x v="69"/>
    <x v="64"/>
    <n v="5"/>
    <n v="2021"/>
  </r>
  <r>
    <x v="73"/>
    <x v="0"/>
    <x v="70"/>
    <x v="64"/>
    <n v="5"/>
    <n v="2021"/>
  </r>
  <r>
    <x v="74"/>
    <x v="0"/>
    <x v="71"/>
    <x v="64"/>
    <n v="5"/>
    <n v="2021"/>
  </r>
  <r>
    <x v="75"/>
    <x v="0"/>
    <x v="72"/>
    <x v="64"/>
    <n v="5"/>
    <n v="2021"/>
  </r>
  <r>
    <x v="76"/>
    <x v="0"/>
    <x v="73"/>
    <x v="64"/>
    <n v="5"/>
    <n v="2021"/>
  </r>
  <r>
    <x v="2"/>
    <x v="0"/>
    <x v="2"/>
    <x v="65"/>
    <n v="6"/>
    <n v="2021"/>
  </r>
  <r>
    <x v="3"/>
    <x v="0"/>
    <x v="3"/>
    <x v="65"/>
    <n v="6"/>
    <n v="2021"/>
  </r>
  <r>
    <x v="4"/>
    <x v="0"/>
    <x v="4"/>
    <x v="65"/>
    <n v="6"/>
    <n v="2021"/>
  </r>
  <r>
    <x v="5"/>
    <x v="0"/>
    <x v="5"/>
    <x v="65"/>
    <n v="6"/>
    <n v="2021"/>
  </r>
  <r>
    <x v="6"/>
    <x v="0"/>
    <x v="6"/>
    <x v="65"/>
    <n v="6"/>
    <n v="2021"/>
  </r>
  <r>
    <x v="9"/>
    <x v="0"/>
    <x v="9"/>
    <x v="65"/>
    <n v="6"/>
    <n v="2021"/>
  </r>
  <r>
    <x v="10"/>
    <x v="0"/>
    <x v="10"/>
    <x v="65"/>
    <n v="6"/>
    <n v="2021"/>
  </r>
  <r>
    <x v="12"/>
    <x v="0"/>
    <x v="12"/>
    <x v="65"/>
    <n v="6"/>
    <n v="2021"/>
  </r>
  <r>
    <x v="13"/>
    <x v="0"/>
    <x v="13"/>
    <x v="65"/>
    <n v="6"/>
    <n v="2021"/>
  </r>
  <r>
    <x v="22"/>
    <x v="0"/>
    <x v="22"/>
    <x v="65"/>
    <n v="6"/>
    <n v="2021"/>
  </r>
  <r>
    <x v="15"/>
    <x v="0"/>
    <x v="15"/>
    <x v="65"/>
    <n v="6"/>
    <n v="2021"/>
  </r>
  <r>
    <x v="16"/>
    <x v="0"/>
    <x v="16"/>
    <x v="65"/>
    <n v="6"/>
    <n v="2021"/>
  </r>
  <r>
    <x v="26"/>
    <x v="1"/>
    <x v="26"/>
    <x v="65"/>
    <n v="6"/>
    <n v="2021"/>
  </r>
  <r>
    <x v="56"/>
    <x v="0"/>
    <x v="27"/>
    <x v="65"/>
    <n v="6"/>
    <n v="2021"/>
  </r>
  <r>
    <x v="28"/>
    <x v="0"/>
    <x v="28"/>
    <x v="65"/>
    <n v="6"/>
    <n v="2021"/>
  </r>
  <r>
    <x v="29"/>
    <x v="0"/>
    <x v="29"/>
    <x v="65"/>
    <n v="6"/>
    <n v="2021"/>
  </r>
  <r>
    <x v="77"/>
    <x v="0"/>
    <x v="56"/>
    <x v="65"/>
    <n v="6"/>
    <n v="2021"/>
  </r>
  <r>
    <x v="31"/>
    <x v="0"/>
    <x v="31"/>
    <x v="65"/>
    <n v="6"/>
    <n v="2021"/>
  </r>
  <r>
    <x v="32"/>
    <x v="0"/>
    <x v="32"/>
    <x v="65"/>
    <n v="6"/>
    <n v="2021"/>
  </r>
  <r>
    <x v="33"/>
    <x v="0"/>
    <x v="33"/>
    <x v="65"/>
    <n v="6"/>
    <n v="2021"/>
  </r>
  <r>
    <x v="34"/>
    <x v="0"/>
    <x v="34"/>
    <x v="65"/>
    <n v="6"/>
    <n v="2021"/>
  </r>
  <r>
    <x v="19"/>
    <x v="0"/>
    <x v="19"/>
    <x v="65"/>
    <n v="6"/>
    <n v="2021"/>
  </r>
  <r>
    <x v="58"/>
    <x v="0"/>
    <x v="35"/>
    <x v="65"/>
    <n v="6"/>
    <n v="2021"/>
  </r>
  <r>
    <x v="36"/>
    <x v="0"/>
    <x v="36"/>
    <x v="65"/>
    <n v="6"/>
    <n v="2021"/>
  </r>
  <r>
    <x v="37"/>
    <x v="0"/>
    <x v="37"/>
    <x v="65"/>
    <n v="6"/>
    <n v="2021"/>
  </r>
  <r>
    <x v="38"/>
    <x v="0"/>
    <x v="38"/>
    <x v="65"/>
    <n v="6"/>
    <n v="2021"/>
  </r>
  <r>
    <x v="39"/>
    <x v="0"/>
    <x v="39"/>
    <x v="65"/>
    <n v="6"/>
    <n v="2021"/>
  </r>
  <r>
    <x v="40"/>
    <x v="0"/>
    <x v="40"/>
    <x v="65"/>
    <n v="6"/>
    <n v="2021"/>
  </r>
  <r>
    <x v="41"/>
    <x v="0"/>
    <x v="41"/>
    <x v="65"/>
    <n v="6"/>
    <n v="2021"/>
  </r>
  <r>
    <x v="42"/>
    <x v="0"/>
    <x v="42"/>
    <x v="65"/>
    <n v="6"/>
    <n v="2021"/>
  </r>
  <r>
    <x v="43"/>
    <x v="0"/>
    <x v="43"/>
    <x v="65"/>
    <n v="6"/>
    <n v="2021"/>
  </r>
  <r>
    <x v="44"/>
    <x v="0"/>
    <x v="44"/>
    <x v="65"/>
    <n v="6"/>
    <n v="2021"/>
  </r>
  <r>
    <x v="45"/>
    <x v="0"/>
    <x v="45"/>
    <x v="65"/>
    <n v="6"/>
    <n v="2021"/>
  </r>
  <r>
    <x v="46"/>
    <x v="0"/>
    <x v="46"/>
    <x v="65"/>
    <n v="6"/>
    <n v="2021"/>
  </r>
  <r>
    <x v="47"/>
    <x v="0"/>
    <x v="47"/>
    <x v="65"/>
    <n v="6"/>
    <n v="2021"/>
  </r>
  <r>
    <x v="48"/>
    <x v="0"/>
    <x v="48"/>
    <x v="65"/>
    <n v="6"/>
    <n v="2021"/>
  </r>
  <r>
    <x v="49"/>
    <x v="0"/>
    <x v="49"/>
    <x v="65"/>
    <n v="6"/>
    <n v="2021"/>
  </r>
  <r>
    <x v="50"/>
    <x v="0"/>
    <x v="50"/>
    <x v="65"/>
    <n v="6"/>
    <n v="2021"/>
  </r>
  <r>
    <x v="51"/>
    <x v="0"/>
    <x v="51"/>
    <x v="65"/>
    <n v="6"/>
    <n v="2021"/>
  </r>
  <r>
    <x v="53"/>
    <x v="0"/>
    <x v="53"/>
    <x v="65"/>
    <n v="6"/>
    <n v="2021"/>
  </r>
  <r>
    <x v="79"/>
    <x v="0"/>
    <x v="74"/>
    <x v="65"/>
    <n v="6"/>
    <n v="2021"/>
  </r>
  <r>
    <x v="55"/>
    <x v="0"/>
    <x v="55"/>
    <x v="65"/>
    <n v="6"/>
    <n v="2021"/>
  </r>
  <r>
    <x v="61"/>
    <x v="0"/>
    <x v="58"/>
    <x v="65"/>
    <n v="6"/>
    <n v="2021"/>
  </r>
  <r>
    <x v="62"/>
    <x v="0"/>
    <x v="59"/>
    <x v="65"/>
    <n v="6"/>
    <n v="2021"/>
  </r>
  <r>
    <x v="63"/>
    <x v="0"/>
    <x v="60"/>
    <x v="65"/>
    <n v="6"/>
    <n v="2021"/>
  </r>
  <r>
    <x v="64"/>
    <x v="0"/>
    <x v="61"/>
    <x v="65"/>
    <n v="6"/>
    <n v="2021"/>
  </r>
  <r>
    <x v="65"/>
    <x v="0"/>
    <x v="62"/>
    <x v="65"/>
    <n v="6"/>
    <n v="2021"/>
  </r>
  <r>
    <x v="66"/>
    <x v="0"/>
    <x v="63"/>
    <x v="65"/>
    <n v="6"/>
    <n v="2021"/>
  </r>
  <r>
    <x v="67"/>
    <x v="0"/>
    <x v="64"/>
    <x v="65"/>
    <n v="6"/>
    <n v="2021"/>
  </r>
  <r>
    <x v="68"/>
    <x v="0"/>
    <x v="65"/>
    <x v="65"/>
    <n v="6"/>
    <n v="2021"/>
  </r>
  <r>
    <x v="69"/>
    <x v="0"/>
    <x v="66"/>
    <x v="65"/>
    <n v="6"/>
    <n v="2021"/>
  </r>
  <r>
    <x v="70"/>
    <x v="0"/>
    <x v="67"/>
    <x v="65"/>
    <n v="6"/>
    <n v="2021"/>
  </r>
  <r>
    <x v="71"/>
    <x v="0"/>
    <x v="68"/>
    <x v="65"/>
    <n v="6"/>
    <n v="2021"/>
  </r>
  <r>
    <x v="72"/>
    <x v="0"/>
    <x v="69"/>
    <x v="65"/>
    <n v="6"/>
    <n v="2021"/>
  </r>
  <r>
    <x v="73"/>
    <x v="0"/>
    <x v="70"/>
    <x v="65"/>
    <n v="6"/>
    <n v="2021"/>
  </r>
  <r>
    <x v="74"/>
    <x v="0"/>
    <x v="71"/>
    <x v="65"/>
    <n v="6"/>
    <n v="2021"/>
  </r>
  <r>
    <x v="75"/>
    <x v="0"/>
    <x v="72"/>
    <x v="65"/>
    <n v="6"/>
    <n v="2021"/>
  </r>
  <r>
    <x v="76"/>
    <x v="0"/>
    <x v="73"/>
    <x v="65"/>
    <n v="6"/>
    <n v="2021"/>
  </r>
  <r>
    <x v="2"/>
    <x v="0"/>
    <x v="2"/>
    <x v="66"/>
    <n v="7"/>
    <n v="2021"/>
  </r>
  <r>
    <x v="3"/>
    <x v="0"/>
    <x v="3"/>
    <x v="66"/>
    <n v="7"/>
    <n v="2021"/>
  </r>
  <r>
    <x v="4"/>
    <x v="0"/>
    <x v="4"/>
    <x v="66"/>
    <n v="7"/>
    <n v="2021"/>
  </r>
  <r>
    <x v="5"/>
    <x v="0"/>
    <x v="5"/>
    <x v="66"/>
    <n v="7"/>
    <n v="2021"/>
  </r>
  <r>
    <x v="6"/>
    <x v="0"/>
    <x v="6"/>
    <x v="66"/>
    <n v="7"/>
    <n v="2021"/>
  </r>
  <r>
    <x v="9"/>
    <x v="0"/>
    <x v="9"/>
    <x v="66"/>
    <n v="7"/>
    <n v="2021"/>
  </r>
  <r>
    <x v="10"/>
    <x v="0"/>
    <x v="10"/>
    <x v="66"/>
    <n v="7"/>
    <n v="2021"/>
  </r>
  <r>
    <x v="12"/>
    <x v="0"/>
    <x v="12"/>
    <x v="66"/>
    <n v="7"/>
    <n v="2021"/>
  </r>
  <r>
    <x v="13"/>
    <x v="0"/>
    <x v="13"/>
    <x v="66"/>
    <n v="7"/>
    <n v="2021"/>
  </r>
  <r>
    <x v="22"/>
    <x v="0"/>
    <x v="22"/>
    <x v="66"/>
    <n v="7"/>
    <n v="2021"/>
  </r>
  <r>
    <x v="15"/>
    <x v="0"/>
    <x v="15"/>
    <x v="66"/>
    <n v="7"/>
    <n v="2021"/>
  </r>
  <r>
    <x v="16"/>
    <x v="0"/>
    <x v="16"/>
    <x v="66"/>
    <n v="7"/>
    <n v="2021"/>
  </r>
  <r>
    <x v="26"/>
    <x v="1"/>
    <x v="26"/>
    <x v="66"/>
    <n v="7"/>
    <n v="2021"/>
  </r>
  <r>
    <x v="56"/>
    <x v="0"/>
    <x v="27"/>
    <x v="66"/>
    <n v="7"/>
    <n v="2021"/>
  </r>
  <r>
    <x v="28"/>
    <x v="0"/>
    <x v="28"/>
    <x v="66"/>
    <n v="7"/>
    <n v="2021"/>
  </r>
  <r>
    <x v="29"/>
    <x v="0"/>
    <x v="29"/>
    <x v="66"/>
    <n v="7"/>
    <n v="2021"/>
  </r>
  <r>
    <x v="77"/>
    <x v="0"/>
    <x v="56"/>
    <x v="66"/>
    <n v="7"/>
    <n v="2021"/>
  </r>
  <r>
    <x v="31"/>
    <x v="0"/>
    <x v="31"/>
    <x v="66"/>
    <n v="7"/>
    <n v="2021"/>
  </r>
  <r>
    <x v="32"/>
    <x v="0"/>
    <x v="32"/>
    <x v="66"/>
    <n v="7"/>
    <n v="2021"/>
  </r>
  <r>
    <x v="33"/>
    <x v="0"/>
    <x v="33"/>
    <x v="66"/>
    <n v="7"/>
    <n v="2021"/>
  </r>
  <r>
    <x v="34"/>
    <x v="0"/>
    <x v="34"/>
    <x v="66"/>
    <n v="7"/>
    <n v="2021"/>
  </r>
  <r>
    <x v="19"/>
    <x v="0"/>
    <x v="19"/>
    <x v="66"/>
    <n v="7"/>
    <n v="2021"/>
  </r>
  <r>
    <x v="58"/>
    <x v="0"/>
    <x v="35"/>
    <x v="66"/>
    <n v="7"/>
    <n v="2021"/>
  </r>
  <r>
    <x v="36"/>
    <x v="0"/>
    <x v="36"/>
    <x v="66"/>
    <n v="7"/>
    <n v="2021"/>
  </r>
  <r>
    <x v="37"/>
    <x v="0"/>
    <x v="37"/>
    <x v="66"/>
    <n v="7"/>
    <n v="2021"/>
  </r>
  <r>
    <x v="38"/>
    <x v="0"/>
    <x v="38"/>
    <x v="66"/>
    <n v="7"/>
    <n v="2021"/>
  </r>
  <r>
    <x v="39"/>
    <x v="0"/>
    <x v="39"/>
    <x v="66"/>
    <n v="7"/>
    <n v="2021"/>
  </r>
  <r>
    <x v="40"/>
    <x v="0"/>
    <x v="40"/>
    <x v="66"/>
    <n v="7"/>
    <n v="2021"/>
  </r>
  <r>
    <x v="41"/>
    <x v="0"/>
    <x v="41"/>
    <x v="66"/>
    <n v="7"/>
    <n v="2021"/>
  </r>
  <r>
    <x v="42"/>
    <x v="0"/>
    <x v="42"/>
    <x v="66"/>
    <n v="7"/>
    <n v="2021"/>
  </r>
  <r>
    <x v="43"/>
    <x v="0"/>
    <x v="43"/>
    <x v="66"/>
    <n v="7"/>
    <n v="2021"/>
  </r>
  <r>
    <x v="44"/>
    <x v="0"/>
    <x v="44"/>
    <x v="66"/>
    <n v="7"/>
    <n v="2021"/>
  </r>
  <r>
    <x v="45"/>
    <x v="0"/>
    <x v="45"/>
    <x v="66"/>
    <n v="7"/>
    <n v="2021"/>
  </r>
  <r>
    <x v="46"/>
    <x v="0"/>
    <x v="46"/>
    <x v="66"/>
    <n v="7"/>
    <n v="2021"/>
  </r>
  <r>
    <x v="47"/>
    <x v="0"/>
    <x v="47"/>
    <x v="66"/>
    <n v="7"/>
    <n v="2021"/>
  </r>
  <r>
    <x v="48"/>
    <x v="0"/>
    <x v="48"/>
    <x v="66"/>
    <n v="7"/>
    <n v="2021"/>
  </r>
  <r>
    <x v="49"/>
    <x v="0"/>
    <x v="49"/>
    <x v="66"/>
    <n v="7"/>
    <n v="2021"/>
  </r>
  <r>
    <x v="50"/>
    <x v="0"/>
    <x v="50"/>
    <x v="66"/>
    <n v="7"/>
    <n v="2021"/>
  </r>
  <r>
    <x v="51"/>
    <x v="0"/>
    <x v="51"/>
    <x v="66"/>
    <n v="7"/>
    <n v="2021"/>
  </r>
  <r>
    <x v="53"/>
    <x v="0"/>
    <x v="53"/>
    <x v="66"/>
    <n v="7"/>
    <n v="2021"/>
  </r>
  <r>
    <x v="79"/>
    <x v="0"/>
    <x v="74"/>
    <x v="66"/>
    <n v="7"/>
    <n v="2021"/>
  </r>
  <r>
    <x v="55"/>
    <x v="0"/>
    <x v="55"/>
    <x v="66"/>
    <n v="7"/>
    <n v="2021"/>
  </r>
  <r>
    <x v="61"/>
    <x v="0"/>
    <x v="58"/>
    <x v="66"/>
    <n v="7"/>
    <n v="2021"/>
  </r>
  <r>
    <x v="62"/>
    <x v="0"/>
    <x v="59"/>
    <x v="66"/>
    <n v="7"/>
    <n v="2021"/>
  </r>
  <r>
    <x v="63"/>
    <x v="0"/>
    <x v="60"/>
    <x v="66"/>
    <n v="7"/>
    <n v="2021"/>
  </r>
  <r>
    <x v="64"/>
    <x v="0"/>
    <x v="61"/>
    <x v="66"/>
    <n v="7"/>
    <n v="2021"/>
  </r>
  <r>
    <x v="65"/>
    <x v="0"/>
    <x v="62"/>
    <x v="66"/>
    <n v="7"/>
    <n v="2021"/>
  </r>
  <r>
    <x v="66"/>
    <x v="0"/>
    <x v="63"/>
    <x v="66"/>
    <n v="7"/>
    <n v="2021"/>
  </r>
  <r>
    <x v="67"/>
    <x v="0"/>
    <x v="64"/>
    <x v="66"/>
    <n v="7"/>
    <n v="2021"/>
  </r>
  <r>
    <x v="68"/>
    <x v="0"/>
    <x v="65"/>
    <x v="66"/>
    <n v="7"/>
    <n v="2021"/>
  </r>
  <r>
    <x v="69"/>
    <x v="0"/>
    <x v="66"/>
    <x v="66"/>
    <n v="7"/>
    <n v="2021"/>
  </r>
  <r>
    <x v="70"/>
    <x v="0"/>
    <x v="67"/>
    <x v="66"/>
    <n v="7"/>
    <n v="2021"/>
  </r>
  <r>
    <x v="71"/>
    <x v="0"/>
    <x v="68"/>
    <x v="66"/>
    <n v="7"/>
    <n v="2021"/>
  </r>
  <r>
    <x v="72"/>
    <x v="0"/>
    <x v="69"/>
    <x v="66"/>
    <n v="7"/>
    <n v="2021"/>
  </r>
  <r>
    <x v="73"/>
    <x v="0"/>
    <x v="70"/>
    <x v="66"/>
    <n v="7"/>
    <n v="2021"/>
  </r>
  <r>
    <x v="74"/>
    <x v="0"/>
    <x v="71"/>
    <x v="66"/>
    <n v="7"/>
    <n v="2021"/>
  </r>
  <r>
    <x v="75"/>
    <x v="0"/>
    <x v="72"/>
    <x v="66"/>
    <n v="7"/>
    <n v="2021"/>
  </r>
  <r>
    <x v="76"/>
    <x v="0"/>
    <x v="73"/>
    <x v="66"/>
    <n v="7"/>
    <n v="2021"/>
  </r>
  <r>
    <x v="2"/>
    <x v="0"/>
    <x v="2"/>
    <x v="67"/>
    <n v="8"/>
    <n v="2021"/>
  </r>
  <r>
    <x v="3"/>
    <x v="0"/>
    <x v="3"/>
    <x v="67"/>
    <n v="8"/>
    <n v="2021"/>
  </r>
  <r>
    <x v="4"/>
    <x v="0"/>
    <x v="4"/>
    <x v="67"/>
    <n v="8"/>
    <n v="2021"/>
  </r>
  <r>
    <x v="5"/>
    <x v="0"/>
    <x v="5"/>
    <x v="67"/>
    <n v="8"/>
    <n v="2021"/>
  </r>
  <r>
    <x v="6"/>
    <x v="0"/>
    <x v="6"/>
    <x v="67"/>
    <n v="8"/>
    <n v="2021"/>
  </r>
  <r>
    <x v="9"/>
    <x v="0"/>
    <x v="9"/>
    <x v="67"/>
    <n v="8"/>
    <n v="2021"/>
  </r>
  <r>
    <x v="10"/>
    <x v="0"/>
    <x v="10"/>
    <x v="67"/>
    <n v="8"/>
    <n v="2021"/>
  </r>
  <r>
    <x v="12"/>
    <x v="0"/>
    <x v="12"/>
    <x v="67"/>
    <n v="8"/>
    <n v="2021"/>
  </r>
  <r>
    <x v="13"/>
    <x v="0"/>
    <x v="13"/>
    <x v="67"/>
    <n v="8"/>
    <n v="2021"/>
  </r>
  <r>
    <x v="22"/>
    <x v="0"/>
    <x v="22"/>
    <x v="67"/>
    <n v="8"/>
    <n v="2021"/>
  </r>
  <r>
    <x v="15"/>
    <x v="0"/>
    <x v="15"/>
    <x v="67"/>
    <n v="8"/>
    <n v="2021"/>
  </r>
  <r>
    <x v="16"/>
    <x v="0"/>
    <x v="16"/>
    <x v="67"/>
    <n v="8"/>
    <n v="2021"/>
  </r>
  <r>
    <x v="26"/>
    <x v="1"/>
    <x v="26"/>
    <x v="67"/>
    <n v="8"/>
    <n v="2021"/>
  </r>
  <r>
    <x v="56"/>
    <x v="0"/>
    <x v="27"/>
    <x v="67"/>
    <n v="8"/>
    <n v="2021"/>
  </r>
  <r>
    <x v="28"/>
    <x v="0"/>
    <x v="28"/>
    <x v="67"/>
    <n v="8"/>
    <n v="2021"/>
  </r>
  <r>
    <x v="29"/>
    <x v="0"/>
    <x v="29"/>
    <x v="67"/>
    <n v="8"/>
    <n v="2021"/>
  </r>
  <r>
    <x v="77"/>
    <x v="0"/>
    <x v="56"/>
    <x v="67"/>
    <n v="8"/>
    <n v="2021"/>
  </r>
  <r>
    <x v="31"/>
    <x v="0"/>
    <x v="31"/>
    <x v="67"/>
    <n v="8"/>
    <n v="2021"/>
  </r>
  <r>
    <x v="32"/>
    <x v="0"/>
    <x v="32"/>
    <x v="67"/>
    <n v="8"/>
    <n v="2021"/>
  </r>
  <r>
    <x v="33"/>
    <x v="0"/>
    <x v="33"/>
    <x v="67"/>
    <n v="8"/>
    <n v="2021"/>
  </r>
  <r>
    <x v="34"/>
    <x v="0"/>
    <x v="34"/>
    <x v="67"/>
    <n v="8"/>
    <n v="2021"/>
  </r>
  <r>
    <x v="19"/>
    <x v="0"/>
    <x v="19"/>
    <x v="67"/>
    <n v="8"/>
    <n v="2021"/>
  </r>
  <r>
    <x v="58"/>
    <x v="0"/>
    <x v="35"/>
    <x v="67"/>
    <n v="8"/>
    <n v="2021"/>
  </r>
  <r>
    <x v="36"/>
    <x v="0"/>
    <x v="36"/>
    <x v="67"/>
    <n v="8"/>
    <n v="2021"/>
  </r>
  <r>
    <x v="37"/>
    <x v="0"/>
    <x v="37"/>
    <x v="67"/>
    <n v="8"/>
    <n v="2021"/>
  </r>
  <r>
    <x v="38"/>
    <x v="0"/>
    <x v="38"/>
    <x v="67"/>
    <n v="8"/>
    <n v="2021"/>
  </r>
  <r>
    <x v="39"/>
    <x v="0"/>
    <x v="39"/>
    <x v="67"/>
    <n v="8"/>
    <n v="2021"/>
  </r>
  <r>
    <x v="40"/>
    <x v="0"/>
    <x v="40"/>
    <x v="67"/>
    <n v="8"/>
    <n v="2021"/>
  </r>
  <r>
    <x v="41"/>
    <x v="0"/>
    <x v="41"/>
    <x v="67"/>
    <n v="8"/>
    <n v="2021"/>
  </r>
  <r>
    <x v="42"/>
    <x v="0"/>
    <x v="42"/>
    <x v="67"/>
    <n v="8"/>
    <n v="2021"/>
  </r>
  <r>
    <x v="43"/>
    <x v="0"/>
    <x v="43"/>
    <x v="67"/>
    <n v="8"/>
    <n v="2021"/>
  </r>
  <r>
    <x v="44"/>
    <x v="0"/>
    <x v="44"/>
    <x v="67"/>
    <n v="8"/>
    <n v="2021"/>
  </r>
  <r>
    <x v="45"/>
    <x v="0"/>
    <x v="45"/>
    <x v="67"/>
    <n v="8"/>
    <n v="2021"/>
  </r>
  <r>
    <x v="46"/>
    <x v="0"/>
    <x v="46"/>
    <x v="67"/>
    <n v="8"/>
    <n v="2021"/>
  </r>
  <r>
    <x v="47"/>
    <x v="0"/>
    <x v="47"/>
    <x v="67"/>
    <n v="8"/>
    <n v="2021"/>
  </r>
  <r>
    <x v="48"/>
    <x v="0"/>
    <x v="48"/>
    <x v="67"/>
    <n v="8"/>
    <n v="2021"/>
  </r>
  <r>
    <x v="49"/>
    <x v="0"/>
    <x v="49"/>
    <x v="67"/>
    <n v="8"/>
    <n v="2021"/>
  </r>
  <r>
    <x v="50"/>
    <x v="0"/>
    <x v="50"/>
    <x v="67"/>
    <n v="8"/>
    <n v="2021"/>
  </r>
  <r>
    <x v="51"/>
    <x v="0"/>
    <x v="51"/>
    <x v="67"/>
    <n v="8"/>
    <n v="2021"/>
  </r>
  <r>
    <x v="53"/>
    <x v="0"/>
    <x v="53"/>
    <x v="67"/>
    <n v="8"/>
    <n v="2021"/>
  </r>
  <r>
    <x v="79"/>
    <x v="0"/>
    <x v="74"/>
    <x v="67"/>
    <n v="8"/>
    <n v="2021"/>
  </r>
  <r>
    <x v="55"/>
    <x v="0"/>
    <x v="55"/>
    <x v="67"/>
    <n v="8"/>
    <n v="2021"/>
  </r>
  <r>
    <x v="61"/>
    <x v="0"/>
    <x v="58"/>
    <x v="67"/>
    <n v="8"/>
    <n v="2021"/>
  </r>
  <r>
    <x v="62"/>
    <x v="0"/>
    <x v="59"/>
    <x v="67"/>
    <n v="8"/>
    <n v="2021"/>
  </r>
  <r>
    <x v="63"/>
    <x v="0"/>
    <x v="60"/>
    <x v="67"/>
    <n v="8"/>
    <n v="2021"/>
  </r>
  <r>
    <x v="64"/>
    <x v="0"/>
    <x v="61"/>
    <x v="67"/>
    <n v="8"/>
    <n v="2021"/>
  </r>
  <r>
    <x v="65"/>
    <x v="0"/>
    <x v="62"/>
    <x v="67"/>
    <n v="8"/>
    <n v="2021"/>
  </r>
  <r>
    <x v="66"/>
    <x v="0"/>
    <x v="63"/>
    <x v="67"/>
    <n v="8"/>
    <n v="2021"/>
  </r>
  <r>
    <x v="67"/>
    <x v="0"/>
    <x v="64"/>
    <x v="67"/>
    <n v="8"/>
    <n v="2021"/>
  </r>
  <r>
    <x v="68"/>
    <x v="0"/>
    <x v="65"/>
    <x v="67"/>
    <n v="8"/>
    <n v="2021"/>
  </r>
  <r>
    <x v="69"/>
    <x v="0"/>
    <x v="66"/>
    <x v="67"/>
    <n v="8"/>
    <n v="2021"/>
  </r>
  <r>
    <x v="70"/>
    <x v="0"/>
    <x v="67"/>
    <x v="67"/>
    <n v="8"/>
    <n v="2021"/>
  </r>
  <r>
    <x v="71"/>
    <x v="0"/>
    <x v="68"/>
    <x v="67"/>
    <n v="8"/>
    <n v="2021"/>
  </r>
  <r>
    <x v="72"/>
    <x v="0"/>
    <x v="69"/>
    <x v="67"/>
    <n v="8"/>
    <n v="2021"/>
  </r>
  <r>
    <x v="73"/>
    <x v="0"/>
    <x v="70"/>
    <x v="67"/>
    <n v="8"/>
    <n v="2021"/>
  </r>
  <r>
    <x v="74"/>
    <x v="0"/>
    <x v="71"/>
    <x v="67"/>
    <n v="8"/>
    <n v="2021"/>
  </r>
  <r>
    <x v="75"/>
    <x v="0"/>
    <x v="72"/>
    <x v="67"/>
    <n v="8"/>
    <n v="2021"/>
  </r>
  <r>
    <x v="76"/>
    <x v="0"/>
    <x v="73"/>
    <x v="67"/>
    <n v="8"/>
    <n v="2021"/>
  </r>
  <r>
    <x v="2"/>
    <x v="0"/>
    <x v="2"/>
    <x v="68"/>
    <n v="9"/>
    <n v="2021"/>
  </r>
  <r>
    <x v="3"/>
    <x v="0"/>
    <x v="3"/>
    <x v="68"/>
    <n v="9"/>
    <n v="2021"/>
  </r>
  <r>
    <x v="4"/>
    <x v="0"/>
    <x v="4"/>
    <x v="68"/>
    <n v="9"/>
    <n v="2021"/>
  </r>
  <r>
    <x v="5"/>
    <x v="0"/>
    <x v="5"/>
    <x v="68"/>
    <n v="9"/>
    <n v="2021"/>
  </r>
  <r>
    <x v="6"/>
    <x v="0"/>
    <x v="6"/>
    <x v="68"/>
    <n v="9"/>
    <n v="2021"/>
  </r>
  <r>
    <x v="9"/>
    <x v="0"/>
    <x v="9"/>
    <x v="68"/>
    <n v="9"/>
    <n v="2021"/>
  </r>
  <r>
    <x v="10"/>
    <x v="0"/>
    <x v="10"/>
    <x v="68"/>
    <n v="9"/>
    <n v="2021"/>
  </r>
  <r>
    <x v="12"/>
    <x v="0"/>
    <x v="12"/>
    <x v="68"/>
    <n v="9"/>
    <n v="2021"/>
  </r>
  <r>
    <x v="13"/>
    <x v="0"/>
    <x v="13"/>
    <x v="68"/>
    <n v="9"/>
    <n v="2021"/>
  </r>
  <r>
    <x v="22"/>
    <x v="0"/>
    <x v="22"/>
    <x v="68"/>
    <n v="9"/>
    <n v="2021"/>
  </r>
  <r>
    <x v="15"/>
    <x v="0"/>
    <x v="15"/>
    <x v="68"/>
    <n v="9"/>
    <n v="2021"/>
  </r>
  <r>
    <x v="16"/>
    <x v="0"/>
    <x v="16"/>
    <x v="68"/>
    <n v="9"/>
    <n v="2021"/>
  </r>
  <r>
    <x v="26"/>
    <x v="1"/>
    <x v="26"/>
    <x v="68"/>
    <n v="9"/>
    <n v="2021"/>
  </r>
  <r>
    <x v="56"/>
    <x v="0"/>
    <x v="27"/>
    <x v="68"/>
    <n v="9"/>
    <n v="2021"/>
  </r>
  <r>
    <x v="28"/>
    <x v="0"/>
    <x v="28"/>
    <x v="68"/>
    <n v="9"/>
    <n v="2021"/>
  </r>
  <r>
    <x v="29"/>
    <x v="0"/>
    <x v="29"/>
    <x v="68"/>
    <n v="9"/>
    <n v="2021"/>
  </r>
  <r>
    <x v="77"/>
    <x v="0"/>
    <x v="56"/>
    <x v="68"/>
    <n v="9"/>
    <n v="2021"/>
  </r>
  <r>
    <x v="31"/>
    <x v="0"/>
    <x v="31"/>
    <x v="68"/>
    <n v="9"/>
    <n v="2021"/>
  </r>
  <r>
    <x v="32"/>
    <x v="0"/>
    <x v="32"/>
    <x v="68"/>
    <n v="9"/>
    <n v="2021"/>
  </r>
  <r>
    <x v="33"/>
    <x v="0"/>
    <x v="33"/>
    <x v="68"/>
    <n v="9"/>
    <n v="2021"/>
  </r>
  <r>
    <x v="34"/>
    <x v="0"/>
    <x v="34"/>
    <x v="68"/>
    <n v="9"/>
    <n v="2021"/>
  </r>
  <r>
    <x v="19"/>
    <x v="0"/>
    <x v="19"/>
    <x v="68"/>
    <n v="9"/>
    <n v="2021"/>
  </r>
  <r>
    <x v="58"/>
    <x v="0"/>
    <x v="35"/>
    <x v="68"/>
    <n v="9"/>
    <n v="2021"/>
  </r>
  <r>
    <x v="36"/>
    <x v="0"/>
    <x v="36"/>
    <x v="68"/>
    <n v="9"/>
    <n v="2021"/>
  </r>
  <r>
    <x v="37"/>
    <x v="0"/>
    <x v="37"/>
    <x v="68"/>
    <n v="9"/>
    <n v="2021"/>
  </r>
  <r>
    <x v="38"/>
    <x v="0"/>
    <x v="38"/>
    <x v="68"/>
    <n v="9"/>
    <n v="2021"/>
  </r>
  <r>
    <x v="39"/>
    <x v="0"/>
    <x v="39"/>
    <x v="68"/>
    <n v="9"/>
    <n v="2021"/>
  </r>
  <r>
    <x v="40"/>
    <x v="0"/>
    <x v="40"/>
    <x v="68"/>
    <n v="9"/>
    <n v="2021"/>
  </r>
  <r>
    <x v="41"/>
    <x v="0"/>
    <x v="41"/>
    <x v="68"/>
    <n v="9"/>
    <n v="2021"/>
  </r>
  <r>
    <x v="42"/>
    <x v="0"/>
    <x v="42"/>
    <x v="68"/>
    <n v="9"/>
    <n v="2021"/>
  </r>
  <r>
    <x v="43"/>
    <x v="0"/>
    <x v="43"/>
    <x v="68"/>
    <n v="9"/>
    <n v="2021"/>
  </r>
  <r>
    <x v="44"/>
    <x v="0"/>
    <x v="44"/>
    <x v="68"/>
    <n v="9"/>
    <n v="2021"/>
  </r>
  <r>
    <x v="45"/>
    <x v="0"/>
    <x v="45"/>
    <x v="68"/>
    <n v="9"/>
    <n v="2021"/>
  </r>
  <r>
    <x v="46"/>
    <x v="0"/>
    <x v="46"/>
    <x v="68"/>
    <n v="9"/>
    <n v="2021"/>
  </r>
  <r>
    <x v="47"/>
    <x v="0"/>
    <x v="47"/>
    <x v="68"/>
    <n v="9"/>
    <n v="2021"/>
  </r>
  <r>
    <x v="48"/>
    <x v="0"/>
    <x v="48"/>
    <x v="68"/>
    <n v="9"/>
    <n v="2021"/>
  </r>
  <r>
    <x v="49"/>
    <x v="0"/>
    <x v="49"/>
    <x v="68"/>
    <n v="9"/>
    <n v="2021"/>
  </r>
  <r>
    <x v="50"/>
    <x v="0"/>
    <x v="50"/>
    <x v="68"/>
    <n v="9"/>
    <n v="2021"/>
  </r>
  <r>
    <x v="51"/>
    <x v="0"/>
    <x v="51"/>
    <x v="68"/>
    <n v="9"/>
    <n v="2021"/>
  </r>
  <r>
    <x v="53"/>
    <x v="0"/>
    <x v="53"/>
    <x v="68"/>
    <n v="9"/>
    <n v="2021"/>
  </r>
  <r>
    <x v="79"/>
    <x v="0"/>
    <x v="74"/>
    <x v="68"/>
    <n v="9"/>
    <n v="2021"/>
  </r>
  <r>
    <x v="55"/>
    <x v="0"/>
    <x v="55"/>
    <x v="68"/>
    <n v="9"/>
    <n v="2021"/>
  </r>
  <r>
    <x v="61"/>
    <x v="0"/>
    <x v="58"/>
    <x v="68"/>
    <n v="9"/>
    <n v="2021"/>
  </r>
  <r>
    <x v="62"/>
    <x v="0"/>
    <x v="59"/>
    <x v="68"/>
    <n v="9"/>
    <n v="2021"/>
  </r>
  <r>
    <x v="63"/>
    <x v="0"/>
    <x v="60"/>
    <x v="68"/>
    <n v="9"/>
    <n v="2021"/>
  </r>
  <r>
    <x v="64"/>
    <x v="0"/>
    <x v="61"/>
    <x v="68"/>
    <n v="9"/>
    <n v="2021"/>
  </r>
  <r>
    <x v="65"/>
    <x v="0"/>
    <x v="62"/>
    <x v="68"/>
    <n v="9"/>
    <n v="2021"/>
  </r>
  <r>
    <x v="66"/>
    <x v="0"/>
    <x v="63"/>
    <x v="68"/>
    <n v="9"/>
    <n v="2021"/>
  </r>
  <r>
    <x v="67"/>
    <x v="0"/>
    <x v="64"/>
    <x v="68"/>
    <n v="9"/>
    <n v="2021"/>
  </r>
  <r>
    <x v="68"/>
    <x v="0"/>
    <x v="65"/>
    <x v="68"/>
    <n v="9"/>
    <n v="2021"/>
  </r>
  <r>
    <x v="69"/>
    <x v="0"/>
    <x v="66"/>
    <x v="68"/>
    <n v="9"/>
    <n v="2021"/>
  </r>
  <r>
    <x v="70"/>
    <x v="0"/>
    <x v="67"/>
    <x v="68"/>
    <n v="9"/>
    <n v="2021"/>
  </r>
  <r>
    <x v="71"/>
    <x v="0"/>
    <x v="68"/>
    <x v="68"/>
    <n v="9"/>
    <n v="2021"/>
  </r>
  <r>
    <x v="72"/>
    <x v="0"/>
    <x v="69"/>
    <x v="68"/>
    <n v="9"/>
    <n v="2021"/>
  </r>
  <r>
    <x v="73"/>
    <x v="0"/>
    <x v="70"/>
    <x v="68"/>
    <n v="9"/>
    <n v="2021"/>
  </r>
  <r>
    <x v="74"/>
    <x v="0"/>
    <x v="71"/>
    <x v="68"/>
    <n v="9"/>
    <n v="2021"/>
  </r>
  <r>
    <x v="75"/>
    <x v="0"/>
    <x v="72"/>
    <x v="68"/>
    <n v="9"/>
    <n v="2021"/>
  </r>
  <r>
    <x v="76"/>
    <x v="0"/>
    <x v="73"/>
    <x v="68"/>
    <n v="9"/>
    <n v="2021"/>
  </r>
  <r>
    <x v="2"/>
    <x v="0"/>
    <x v="2"/>
    <x v="69"/>
    <n v="10"/>
    <n v="2021"/>
  </r>
  <r>
    <x v="3"/>
    <x v="0"/>
    <x v="3"/>
    <x v="69"/>
    <n v="10"/>
    <n v="2021"/>
  </r>
  <r>
    <x v="4"/>
    <x v="0"/>
    <x v="4"/>
    <x v="69"/>
    <n v="10"/>
    <n v="2021"/>
  </r>
  <r>
    <x v="5"/>
    <x v="0"/>
    <x v="5"/>
    <x v="69"/>
    <n v="10"/>
    <n v="2021"/>
  </r>
  <r>
    <x v="6"/>
    <x v="0"/>
    <x v="6"/>
    <x v="69"/>
    <n v="10"/>
    <n v="2021"/>
  </r>
  <r>
    <x v="9"/>
    <x v="0"/>
    <x v="9"/>
    <x v="69"/>
    <n v="10"/>
    <n v="2021"/>
  </r>
  <r>
    <x v="10"/>
    <x v="0"/>
    <x v="10"/>
    <x v="69"/>
    <n v="10"/>
    <n v="2021"/>
  </r>
  <r>
    <x v="12"/>
    <x v="0"/>
    <x v="12"/>
    <x v="69"/>
    <n v="10"/>
    <n v="2021"/>
  </r>
  <r>
    <x v="13"/>
    <x v="0"/>
    <x v="13"/>
    <x v="69"/>
    <n v="10"/>
    <n v="2021"/>
  </r>
  <r>
    <x v="22"/>
    <x v="0"/>
    <x v="22"/>
    <x v="69"/>
    <n v="10"/>
    <n v="2021"/>
  </r>
  <r>
    <x v="15"/>
    <x v="0"/>
    <x v="15"/>
    <x v="69"/>
    <n v="10"/>
    <n v="2021"/>
  </r>
  <r>
    <x v="16"/>
    <x v="0"/>
    <x v="16"/>
    <x v="69"/>
    <n v="10"/>
    <n v="2021"/>
  </r>
  <r>
    <x v="26"/>
    <x v="1"/>
    <x v="26"/>
    <x v="69"/>
    <n v="10"/>
    <n v="2021"/>
  </r>
  <r>
    <x v="56"/>
    <x v="0"/>
    <x v="27"/>
    <x v="69"/>
    <n v="10"/>
    <n v="2021"/>
  </r>
  <r>
    <x v="28"/>
    <x v="0"/>
    <x v="28"/>
    <x v="69"/>
    <n v="10"/>
    <n v="2021"/>
  </r>
  <r>
    <x v="29"/>
    <x v="0"/>
    <x v="29"/>
    <x v="69"/>
    <n v="10"/>
    <n v="2021"/>
  </r>
  <r>
    <x v="77"/>
    <x v="0"/>
    <x v="56"/>
    <x v="69"/>
    <n v="10"/>
    <n v="2021"/>
  </r>
  <r>
    <x v="31"/>
    <x v="0"/>
    <x v="31"/>
    <x v="69"/>
    <n v="10"/>
    <n v="2021"/>
  </r>
  <r>
    <x v="32"/>
    <x v="0"/>
    <x v="32"/>
    <x v="69"/>
    <n v="10"/>
    <n v="2021"/>
  </r>
  <r>
    <x v="33"/>
    <x v="0"/>
    <x v="33"/>
    <x v="69"/>
    <n v="10"/>
    <n v="2021"/>
  </r>
  <r>
    <x v="34"/>
    <x v="0"/>
    <x v="34"/>
    <x v="69"/>
    <n v="10"/>
    <n v="2021"/>
  </r>
  <r>
    <x v="19"/>
    <x v="0"/>
    <x v="19"/>
    <x v="69"/>
    <n v="10"/>
    <n v="2021"/>
  </r>
  <r>
    <x v="58"/>
    <x v="0"/>
    <x v="35"/>
    <x v="69"/>
    <n v="10"/>
    <n v="2021"/>
  </r>
  <r>
    <x v="36"/>
    <x v="0"/>
    <x v="36"/>
    <x v="69"/>
    <n v="10"/>
    <n v="2021"/>
  </r>
  <r>
    <x v="37"/>
    <x v="0"/>
    <x v="37"/>
    <x v="69"/>
    <n v="10"/>
    <n v="2021"/>
  </r>
  <r>
    <x v="38"/>
    <x v="0"/>
    <x v="38"/>
    <x v="69"/>
    <n v="10"/>
    <n v="2021"/>
  </r>
  <r>
    <x v="39"/>
    <x v="0"/>
    <x v="39"/>
    <x v="69"/>
    <n v="10"/>
    <n v="2021"/>
  </r>
  <r>
    <x v="40"/>
    <x v="0"/>
    <x v="40"/>
    <x v="69"/>
    <n v="10"/>
    <n v="2021"/>
  </r>
  <r>
    <x v="41"/>
    <x v="0"/>
    <x v="41"/>
    <x v="69"/>
    <n v="10"/>
    <n v="2021"/>
  </r>
  <r>
    <x v="42"/>
    <x v="0"/>
    <x v="42"/>
    <x v="69"/>
    <n v="10"/>
    <n v="2021"/>
  </r>
  <r>
    <x v="43"/>
    <x v="0"/>
    <x v="43"/>
    <x v="69"/>
    <n v="10"/>
    <n v="2021"/>
  </r>
  <r>
    <x v="44"/>
    <x v="0"/>
    <x v="44"/>
    <x v="69"/>
    <n v="10"/>
    <n v="2021"/>
  </r>
  <r>
    <x v="45"/>
    <x v="0"/>
    <x v="45"/>
    <x v="69"/>
    <n v="10"/>
    <n v="2021"/>
  </r>
  <r>
    <x v="46"/>
    <x v="0"/>
    <x v="46"/>
    <x v="69"/>
    <n v="10"/>
    <n v="2021"/>
  </r>
  <r>
    <x v="47"/>
    <x v="0"/>
    <x v="47"/>
    <x v="69"/>
    <n v="10"/>
    <n v="2021"/>
  </r>
  <r>
    <x v="48"/>
    <x v="0"/>
    <x v="48"/>
    <x v="69"/>
    <n v="10"/>
    <n v="2021"/>
  </r>
  <r>
    <x v="49"/>
    <x v="0"/>
    <x v="49"/>
    <x v="69"/>
    <n v="10"/>
    <n v="2021"/>
  </r>
  <r>
    <x v="50"/>
    <x v="0"/>
    <x v="50"/>
    <x v="69"/>
    <n v="10"/>
    <n v="2021"/>
  </r>
  <r>
    <x v="51"/>
    <x v="0"/>
    <x v="51"/>
    <x v="69"/>
    <n v="10"/>
    <n v="2021"/>
  </r>
  <r>
    <x v="53"/>
    <x v="0"/>
    <x v="53"/>
    <x v="69"/>
    <n v="10"/>
    <n v="2021"/>
  </r>
  <r>
    <x v="79"/>
    <x v="0"/>
    <x v="74"/>
    <x v="69"/>
    <n v="10"/>
    <n v="2021"/>
  </r>
  <r>
    <x v="55"/>
    <x v="0"/>
    <x v="55"/>
    <x v="69"/>
    <n v="10"/>
    <n v="2021"/>
  </r>
  <r>
    <x v="61"/>
    <x v="0"/>
    <x v="58"/>
    <x v="69"/>
    <n v="10"/>
    <n v="2021"/>
  </r>
  <r>
    <x v="62"/>
    <x v="0"/>
    <x v="59"/>
    <x v="69"/>
    <n v="10"/>
    <n v="2021"/>
  </r>
  <r>
    <x v="63"/>
    <x v="0"/>
    <x v="60"/>
    <x v="69"/>
    <n v="10"/>
    <n v="2021"/>
  </r>
  <r>
    <x v="64"/>
    <x v="0"/>
    <x v="61"/>
    <x v="69"/>
    <n v="10"/>
    <n v="2021"/>
  </r>
  <r>
    <x v="65"/>
    <x v="0"/>
    <x v="62"/>
    <x v="69"/>
    <n v="10"/>
    <n v="2021"/>
  </r>
  <r>
    <x v="66"/>
    <x v="0"/>
    <x v="63"/>
    <x v="69"/>
    <n v="10"/>
    <n v="2021"/>
  </r>
  <r>
    <x v="67"/>
    <x v="0"/>
    <x v="64"/>
    <x v="69"/>
    <n v="10"/>
    <n v="2021"/>
  </r>
  <r>
    <x v="68"/>
    <x v="0"/>
    <x v="65"/>
    <x v="69"/>
    <n v="10"/>
    <n v="2021"/>
  </r>
  <r>
    <x v="69"/>
    <x v="0"/>
    <x v="66"/>
    <x v="69"/>
    <n v="10"/>
    <n v="2021"/>
  </r>
  <r>
    <x v="70"/>
    <x v="0"/>
    <x v="67"/>
    <x v="69"/>
    <n v="10"/>
    <n v="2021"/>
  </r>
  <r>
    <x v="71"/>
    <x v="0"/>
    <x v="68"/>
    <x v="69"/>
    <n v="10"/>
    <n v="2021"/>
  </r>
  <r>
    <x v="72"/>
    <x v="0"/>
    <x v="69"/>
    <x v="69"/>
    <n v="10"/>
    <n v="2021"/>
  </r>
  <r>
    <x v="73"/>
    <x v="0"/>
    <x v="70"/>
    <x v="69"/>
    <n v="10"/>
    <n v="2021"/>
  </r>
  <r>
    <x v="74"/>
    <x v="0"/>
    <x v="71"/>
    <x v="69"/>
    <n v="10"/>
    <n v="2021"/>
  </r>
  <r>
    <x v="75"/>
    <x v="0"/>
    <x v="72"/>
    <x v="69"/>
    <n v="10"/>
    <n v="2021"/>
  </r>
  <r>
    <x v="76"/>
    <x v="0"/>
    <x v="73"/>
    <x v="69"/>
    <n v="10"/>
    <n v="2021"/>
  </r>
  <r>
    <x v="2"/>
    <x v="0"/>
    <x v="2"/>
    <x v="70"/>
    <n v="11"/>
    <n v="2021"/>
  </r>
  <r>
    <x v="3"/>
    <x v="0"/>
    <x v="3"/>
    <x v="70"/>
    <n v="11"/>
    <n v="2021"/>
  </r>
  <r>
    <x v="4"/>
    <x v="0"/>
    <x v="4"/>
    <x v="70"/>
    <n v="11"/>
    <n v="2021"/>
  </r>
  <r>
    <x v="5"/>
    <x v="0"/>
    <x v="5"/>
    <x v="70"/>
    <n v="11"/>
    <n v="2021"/>
  </r>
  <r>
    <x v="6"/>
    <x v="0"/>
    <x v="6"/>
    <x v="70"/>
    <n v="11"/>
    <n v="2021"/>
  </r>
  <r>
    <x v="9"/>
    <x v="0"/>
    <x v="9"/>
    <x v="70"/>
    <n v="11"/>
    <n v="2021"/>
  </r>
  <r>
    <x v="10"/>
    <x v="0"/>
    <x v="10"/>
    <x v="70"/>
    <n v="11"/>
    <n v="2021"/>
  </r>
  <r>
    <x v="12"/>
    <x v="0"/>
    <x v="12"/>
    <x v="70"/>
    <n v="11"/>
    <n v="2021"/>
  </r>
  <r>
    <x v="13"/>
    <x v="0"/>
    <x v="13"/>
    <x v="70"/>
    <n v="11"/>
    <n v="2021"/>
  </r>
  <r>
    <x v="22"/>
    <x v="0"/>
    <x v="22"/>
    <x v="70"/>
    <n v="11"/>
    <n v="2021"/>
  </r>
  <r>
    <x v="15"/>
    <x v="0"/>
    <x v="15"/>
    <x v="70"/>
    <n v="11"/>
    <n v="2021"/>
  </r>
  <r>
    <x v="16"/>
    <x v="0"/>
    <x v="16"/>
    <x v="70"/>
    <n v="11"/>
    <n v="2021"/>
  </r>
  <r>
    <x v="26"/>
    <x v="1"/>
    <x v="26"/>
    <x v="70"/>
    <n v="11"/>
    <n v="2021"/>
  </r>
  <r>
    <x v="56"/>
    <x v="0"/>
    <x v="27"/>
    <x v="70"/>
    <n v="11"/>
    <n v="2021"/>
  </r>
  <r>
    <x v="28"/>
    <x v="0"/>
    <x v="28"/>
    <x v="70"/>
    <n v="11"/>
    <n v="2021"/>
  </r>
  <r>
    <x v="29"/>
    <x v="0"/>
    <x v="29"/>
    <x v="70"/>
    <n v="11"/>
    <n v="2021"/>
  </r>
  <r>
    <x v="77"/>
    <x v="0"/>
    <x v="56"/>
    <x v="70"/>
    <n v="11"/>
    <n v="2021"/>
  </r>
  <r>
    <x v="31"/>
    <x v="0"/>
    <x v="31"/>
    <x v="70"/>
    <n v="11"/>
    <n v="2021"/>
  </r>
  <r>
    <x v="32"/>
    <x v="0"/>
    <x v="32"/>
    <x v="70"/>
    <n v="11"/>
    <n v="2021"/>
  </r>
  <r>
    <x v="33"/>
    <x v="0"/>
    <x v="33"/>
    <x v="70"/>
    <n v="11"/>
    <n v="2021"/>
  </r>
  <r>
    <x v="34"/>
    <x v="0"/>
    <x v="34"/>
    <x v="70"/>
    <n v="11"/>
    <n v="2021"/>
  </r>
  <r>
    <x v="19"/>
    <x v="0"/>
    <x v="19"/>
    <x v="70"/>
    <n v="11"/>
    <n v="2021"/>
  </r>
  <r>
    <x v="58"/>
    <x v="0"/>
    <x v="35"/>
    <x v="70"/>
    <n v="11"/>
    <n v="2021"/>
  </r>
  <r>
    <x v="36"/>
    <x v="0"/>
    <x v="36"/>
    <x v="70"/>
    <n v="11"/>
    <n v="2021"/>
  </r>
  <r>
    <x v="37"/>
    <x v="0"/>
    <x v="37"/>
    <x v="70"/>
    <n v="11"/>
    <n v="2021"/>
  </r>
  <r>
    <x v="38"/>
    <x v="0"/>
    <x v="38"/>
    <x v="70"/>
    <n v="11"/>
    <n v="2021"/>
  </r>
  <r>
    <x v="39"/>
    <x v="0"/>
    <x v="39"/>
    <x v="70"/>
    <n v="11"/>
    <n v="2021"/>
  </r>
  <r>
    <x v="40"/>
    <x v="0"/>
    <x v="40"/>
    <x v="70"/>
    <n v="11"/>
    <n v="2021"/>
  </r>
  <r>
    <x v="41"/>
    <x v="0"/>
    <x v="41"/>
    <x v="70"/>
    <n v="11"/>
    <n v="2021"/>
  </r>
  <r>
    <x v="42"/>
    <x v="0"/>
    <x v="42"/>
    <x v="70"/>
    <n v="11"/>
    <n v="2021"/>
  </r>
  <r>
    <x v="43"/>
    <x v="0"/>
    <x v="43"/>
    <x v="70"/>
    <n v="11"/>
    <n v="2021"/>
  </r>
  <r>
    <x v="45"/>
    <x v="0"/>
    <x v="45"/>
    <x v="70"/>
    <n v="11"/>
    <n v="2021"/>
  </r>
  <r>
    <x v="46"/>
    <x v="0"/>
    <x v="46"/>
    <x v="70"/>
    <n v="11"/>
    <n v="2021"/>
  </r>
  <r>
    <x v="47"/>
    <x v="0"/>
    <x v="47"/>
    <x v="70"/>
    <n v="11"/>
    <n v="2021"/>
  </r>
  <r>
    <x v="48"/>
    <x v="0"/>
    <x v="48"/>
    <x v="70"/>
    <n v="11"/>
    <n v="2021"/>
  </r>
  <r>
    <x v="49"/>
    <x v="0"/>
    <x v="49"/>
    <x v="70"/>
    <n v="11"/>
    <n v="2021"/>
  </r>
  <r>
    <x v="50"/>
    <x v="0"/>
    <x v="50"/>
    <x v="70"/>
    <n v="11"/>
    <n v="2021"/>
  </r>
  <r>
    <x v="51"/>
    <x v="0"/>
    <x v="51"/>
    <x v="70"/>
    <n v="11"/>
    <n v="2021"/>
  </r>
  <r>
    <x v="53"/>
    <x v="0"/>
    <x v="53"/>
    <x v="70"/>
    <n v="11"/>
    <n v="2021"/>
  </r>
  <r>
    <x v="79"/>
    <x v="0"/>
    <x v="74"/>
    <x v="70"/>
    <n v="11"/>
    <n v="2021"/>
  </r>
  <r>
    <x v="55"/>
    <x v="0"/>
    <x v="55"/>
    <x v="70"/>
    <n v="11"/>
    <n v="2021"/>
  </r>
  <r>
    <x v="61"/>
    <x v="0"/>
    <x v="58"/>
    <x v="70"/>
    <n v="11"/>
    <n v="2021"/>
  </r>
  <r>
    <x v="62"/>
    <x v="0"/>
    <x v="59"/>
    <x v="70"/>
    <n v="11"/>
    <n v="2021"/>
  </r>
  <r>
    <x v="63"/>
    <x v="0"/>
    <x v="60"/>
    <x v="70"/>
    <n v="11"/>
    <n v="2021"/>
  </r>
  <r>
    <x v="64"/>
    <x v="0"/>
    <x v="61"/>
    <x v="70"/>
    <n v="11"/>
    <n v="2021"/>
  </r>
  <r>
    <x v="65"/>
    <x v="0"/>
    <x v="62"/>
    <x v="70"/>
    <n v="11"/>
    <n v="2021"/>
  </r>
  <r>
    <x v="66"/>
    <x v="0"/>
    <x v="63"/>
    <x v="70"/>
    <n v="11"/>
    <n v="2021"/>
  </r>
  <r>
    <x v="67"/>
    <x v="0"/>
    <x v="64"/>
    <x v="70"/>
    <n v="11"/>
    <n v="2021"/>
  </r>
  <r>
    <x v="68"/>
    <x v="0"/>
    <x v="65"/>
    <x v="70"/>
    <n v="11"/>
    <n v="2021"/>
  </r>
  <r>
    <x v="69"/>
    <x v="0"/>
    <x v="66"/>
    <x v="70"/>
    <n v="11"/>
    <n v="2021"/>
  </r>
  <r>
    <x v="70"/>
    <x v="0"/>
    <x v="67"/>
    <x v="70"/>
    <n v="11"/>
    <n v="2021"/>
  </r>
  <r>
    <x v="71"/>
    <x v="0"/>
    <x v="68"/>
    <x v="70"/>
    <n v="11"/>
    <n v="2021"/>
  </r>
  <r>
    <x v="72"/>
    <x v="0"/>
    <x v="69"/>
    <x v="70"/>
    <n v="11"/>
    <n v="2021"/>
  </r>
  <r>
    <x v="73"/>
    <x v="0"/>
    <x v="70"/>
    <x v="70"/>
    <n v="11"/>
    <n v="2021"/>
  </r>
  <r>
    <x v="74"/>
    <x v="0"/>
    <x v="71"/>
    <x v="70"/>
    <n v="11"/>
    <n v="2021"/>
  </r>
  <r>
    <x v="75"/>
    <x v="0"/>
    <x v="72"/>
    <x v="70"/>
    <n v="11"/>
    <n v="2021"/>
  </r>
  <r>
    <x v="76"/>
    <x v="0"/>
    <x v="73"/>
    <x v="70"/>
    <n v="11"/>
    <n v="2021"/>
  </r>
  <r>
    <x v="2"/>
    <x v="0"/>
    <x v="2"/>
    <x v="71"/>
    <n v="12"/>
    <n v="2021"/>
  </r>
  <r>
    <x v="3"/>
    <x v="0"/>
    <x v="3"/>
    <x v="71"/>
    <n v="12"/>
    <n v="2021"/>
  </r>
  <r>
    <x v="4"/>
    <x v="0"/>
    <x v="4"/>
    <x v="71"/>
    <n v="12"/>
    <n v="2021"/>
  </r>
  <r>
    <x v="5"/>
    <x v="0"/>
    <x v="5"/>
    <x v="71"/>
    <n v="12"/>
    <n v="2021"/>
  </r>
  <r>
    <x v="6"/>
    <x v="0"/>
    <x v="6"/>
    <x v="71"/>
    <n v="12"/>
    <n v="2021"/>
  </r>
  <r>
    <x v="9"/>
    <x v="0"/>
    <x v="9"/>
    <x v="71"/>
    <n v="12"/>
    <n v="2021"/>
  </r>
  <r>
    <x v="10"/>
    <x v="0"/>
    <x v="10"/>
    <x v="71"/>
    <n v="12"/>
    <n v="2021"/>
  </r>
  <r>
    <x v="12"/>
    <x v="0"/>
    <x v="12"/>
    <x v="71"/>
    <n v="12"/>
    <n v="2021"/>
  </r>
  <r>
    <x v="13"/>
    <x v="0"/>
    <x v="13"/>
    <x v="71"/>
    <n v="12"/>
    <n v="2021"/>
  </r>
  <r>
    <x v="22"/>
    <x v="0"/>
    <x v="22"/>
    <x v="71"/>
    <n v="12"/>
    <n v="2021"/>
  </r>
  <r>
    <x v="15"/>
    <x v="0"/>
    <x v="15"/>
    <x v="71"/>
    <n v="12"/>
    <n v="2021"/>
  </r>
  <r>
    <x v="16"/>
    <x v="0"/>
    <x v="16"/>
    <x v="71"/>
    <n v="12"/>
    <n v="2021"/>
  </r>
  <r>
    <x v="26"/>
    <x v="1"/>
    <x v="26"/>
    <x v="71"/>
    <n v="12"/>
    <n v="2021"/>
  </r>
  <r>
    <x v="56"/>
    <x v="0"/>
    <x v="27"/>
    <x v="71"/>
    <n v="12"/>
    <n v="2021"/>
  </r>
  <r>
    <x v="29"/>
    <x v="0"/>
    <x v="29"/>
    <x v="71"/>
    <n v="12"/>
    <n v="2021"/>
  </r>
  <r>
    <x v="80"/>
    <x v="0"/>
    <x v="75"/>
    <x v="71"/>
    <n v="12"/>
    <n v="2021"/>
  </r>
  <r>
    <x v="77"/>
    <x v="0"/>
    <x v="56"/>
    <x v="71"/>
    <n v="12"/>
    <n v="2021"/>
  </r>
  <r>
    <x v="31"/>
    <x v="0"/>
    <x v="31"/>
    <x v="71"/>
    <n v="12"/>
    <n v="2021"/>
  </r>
  <r>
    <x v="32"/>
    <x v="0"/>
    <x v="32"/>
    <x v="71"/>
    <n v="12"/>
    <n v="2021"/>
  </r>
  <r>
    <x v="33"/>
    <x v="0"/>
    <x v="33"/>
    <x v="71"/>
    <n v="12"/>
    <n v="2021"/>
  </r>
  <r>
    <x v="34"/>
    <x v="0"/>
    <x v="34"/>
    <x v="71"/>
    <n v="12"/>
    <n v="2021"/>
  </r>
  <r>
    <x v="19"/>
    <x v="0"/>
    <x v="19"/>
    <x v="71"/>
    <n v="12"/>
    <n v="2021"/>
  </r>
  <r>
    <x v="58"/>
    <x v="0"/>
    <x v="35"/>
    <x v="71"/>
    <n v="12"/>
    <n v="2021"/>
  </r>
  <r>
    <x v="36"/>
    <x v="0"/>
    <x v="36"/>
    <x v="71"/>
    <n v="12"/>
    <n v="2021"/>
  </r>
  <r>
    <x v="37"/>
    <x v="0"/>
    <x v="37"/>
    <x v="71"/>
    <n v="12"/>
    <n v="2021"/>
  </r>
  <r>
    <x v="38"/>
    <x v="0"/>
    <x v="38"/>
    <x v="71"/>
    <n v="12"/>
    <n v="2021"/>
  </r>
  <r>
    <x v="39"/>
    <x v="0"/>
    <x v="39"/>
    <x v="71"/>
    <n v="12"/>
    <n v="2021"/>
  </r>
  <r>
    <x v="40"/>
    <x v="0"/>
    <x v="40"/>
    <x v="71"/>
    <n v="12"/>
    <n v="2021"/>
  </r>
  <r>
    <x v="41"/>
    <x v="0"/>
    <x v="41"/>
    <x v="71"/>
    <n v="12"/>
    <n v="2021"/>
  </r>
  <r>
    <x v="42"/>
    <x v="0"/>
    <x v="42"/>
    <x v="71"/>
    <n v="12"/>
    <n v="2021"/>
  </r>
  <r>
    <x v="43"/>
    <x v="0"/>
    <x v="43"/>
    <x v="71"/>
    <n v="12"/>
    <n v="2021"/>
  </r>
  <r>
    <x v="45"/>
    <x v="0"/>
    <x v="45"/>
    <x v="71"/>
    <n v="12"/>
    <n v="2021"/>
  </r>
  <r>
    <x v="46"/>
    <x v="0"/>
    <x v="46"/>
    <x v="71"/>
    <n v="12"/>
    <n v="2021"/>
  </r>
  <r>
    <x v="47"/>
    <x v="0"/>
    <x v="47"/>
    <x v="71"/>
    <n v="12"/>
    <n v="2021"/>
  </r>
  <r>
    <x v="48"/>
    <x v="0"/>
    <x v="48"/>
    <x v="71"/>
    <n v="12"/>
    <n v="2021"/>
  </r>
  <r>
    <x v="49"/>
    <x v="0"/>
    <x v="49"/>
    <x v="71"/>
    <n v="12"/>
    <n v="2021"/>
  </r>
  <r>
    <x v="50"/>
    <x v="0"/>
    <x v="50"/>
    <x v="71"/>
    <n v="12"/>
    <n v="2021"/>
  </r>
  <r>
    <x v="51"/>
    <x v="0"/>
    <x v="51"/>
    <x v="71"/>
    <n v="12"/>
    <n v="2021"/>
  </r>
  <r>
    <x v="53"/>
    <x v="0"/>
    <x v="53"/>
    <x v="71"/>
    <n v="12"/>
    <n v="2021"/>
  </r>
  <r>
    <x v="79"/>
    <x v="0"/>
    <x v="74"/>
    <x v="71"/>
    <n v="12"/>
    <n v="2021"/>
  </r>
  <r>
    <x v="55"/>
    <x v="0"/>
    <x v="55"/>
    <x v="71"/>
    <n v="12"/>
    <n v="2021"/>
  </r>
  <r>
    <x v="61"/>
    <x v="0"/>
    <x v="58"/>
    <x v="71"/>
    <n v="12"/>
    <n v="2021"/>
  </r>
  <r>
    <x v="62"/>
    <x v="0"/>
    <x v="59"/>
    <x v="71"/>
    <n v="12"/>
    <n v="2021"/>
  </r>
  <r>
    <x v="63"/>
    <x v="0"/>
    <x v="60"/>
    <x v="71"/>
    <n v="12"/>
    <n v="2021"/>
  </r>
  <r>
    <x v="64"/>
    <x v="0"/>
    <x v="61"/>
    <x v="71"/>
    <n v="12"/>
    <n v="2021"/>
  </r>
  <r>
    <x v="65"/>
    <x v="0"/>
    <x v="62"/>
    <x v="71"/>
    <n v="12"/>
    <n v="2021"/>
  </r>
  <r>
    <x v="66"/>
    <x v="0"/>
    <x v="63"/>
    <x v="71"/>
    <n v="12"/>
    <n v="2021"/>
  </r>
  <r>
    <x v="67"/>
    <x v="0"/>
    <x v="64"/>
    <x v="71"/>
    <n v="12"/>
    <n v="2021"/>
  </r>
  <r>
    <x v="68"/>
    <x v="0"/>
    <x v="65"/>
    <x v="71"/>
    <n v="12"/>
    <n v="2021"/>
  </r>
  <r>
    <x v="70"/>
    <x v="0"/>
    <x v="67"/>
    <x v="71"/>
    <n v="12"/>
    <n v="2021"/>
  </r>
  <r>
    <x v="71"/>
    <x v="0"/>
    <x v="68"/>
    <x v="71"/>
    <n v="12"/>
    <n v="2021"/>
  </r>
  <r>
    <x v="69"/>
    <x v="0"/>
    <x v="66"/>
    <x v="71"/>
    <n v="12"/>
    <n v="2021"/>
  </r>
  <r>
    <x v="72"/>
    <x v="0"/>
    <x v="69"/>
    <x v="71"/>
    <n v="12"/>
    <n v="2021"/>
  </r>
  <r>
    <x v="73"/>
    <x v="0"/>
    <x v="70"/>
    <x v="71"/>
    <n v="12"/>
    <n v="2021"/>
  </r>
  <r>
    <x v="74"/>
    <x v="0"/>
    <x v="71"/>
    <x v="71"/>
    <n v="12"/>
    <n v="2021"/>
  </r>
  <r>
    <x v="75"/>
    <x v="0"/>
    <x v="72"/>
    <x v="71"/>
    <n v="12"/>
    <n v="2021"/>
  </r>
  <r>
    <x v="76"/>
    <x v="0"/>
    <x v="73"/>
    <x v="71"/>
    <n v="12"/>
    <n v="2021"/>
  </r>
  <r>
    <x v="2"/>
    <x v="0"/>
    <x v="2"/>
    <x v="72"/>
    <n v="1"/>
    <n v="2022"/>
  </r>
  <r>
    <x v="3"/>
    <x v="0"/>
    <x v="3"/>
    <x v="72"/>
    <n v="1"/>
    <n v="2022"/>
  </r>
  <r>
    <x v="4"/>
    <x v="0"/>
    <x v="4"/>
    <x v="72"/>
    <n v="1"/>
    <n v="2022"/>
  </r>
  <r>
    <x v="5"/>
    <x v="0"/>
    <x v="5"/>
    <x v="72"/>
    <n v="1"/>
    <n v="2022"/>
  </r>
  <r>
    <x v="6"/>
    <x v="0"/>
    <x v="6"/>
    <x v="72"/>
    <n v="1"/>
    <n v="2022"/>
  </r>
  <r>
    <x v="9"/>
    <x v="0"/>
    <x v="9"/>
    <x v="72"/>
    <n v="1"/>
    <n v="2022"/>
  </r>
  <r>
    <x v="10"/>
    <x v="0"/>
    <x v="10"/>
    <x v="72"/>
    <n v="1"/>
    <n v="2022"/>
  </r>
  <r>
    <x v="12"/>
    <x v="0"/>
    <x v="12"/>
    <x v="72"/>
    <n v="1"/>
    <n v="2022"/>
  </r>
  <r>
    <x v="13"/>
    <x v="0"/>
    <x v="13"/>
    <x v="72"/>
    <n v="1"/>
    <n v="2022"/>
  </r>
  <r>
    <x v="22"/>
    <x v="0"/>
    <x v="22"/>
    <x v="72"/>
    <n v="1"/>
    <n v="2022"/>
  </r>
  <r>
    <x v="15"/>
    <x v="0"/>
    <x v="15"/>
    <x v="72"/>
    <n v="1"/>
    <n v="2022"/>
  </r>
  <r>
    <x v="16"/>
    <x v="0"/>
    <x v="16"/>
    <x v="72"/>
    <n v="1"/>
    <n v="2022"/>
  </r>
  <r>
    <x v="26"/>
    <x v="1"/>
    <x v="26"/>
    <x v="72"/>
    <n v="1"/>
    <n v="2022"/>
  </r>
  <r>
    <x v="56"/>
    <x v="0"/>
    <x v="27"/>
    <x v="72"/>
    <n v="1"/>
    <n v="2022"/>
  </r>
  <r>
    <x v="28"/>
    <x v="0"/>
    <x v="28"/>
    <x v="72"/>
    <n v="1"/>
    <n v="2022"/>
  </r>
  <r>
    <x v="29"/>
    <x v="0"/>
    <x v="29"/>
    <x v="72"/>
    <n v="1"/>
    <n v="2022"/>
  </r>
  <r>
    <x v="77"/>
    <x v="0"/>
    <x v="56"/>
    <x v="72"/>
    <n v="1"/>
    <n v="2022"/>
  </r>
  <r>
    <x v="31"/>
    <x v="0"/>
    <x v="31"/>
    <x v="72"/>
    <n v="1"/>
    <n v="2022"/>
  </r>
  <r>
    <x v="32"/>
    <x v="0"/>
    <x v="32"/>
    <x v="72"/>
    <n v="1"/>
    <n v="2022"/>
  </r>
  <r>
    <x v="33"/>
    <x v="0"/>
    <x v="33"/>
    <x v="72"/>
    <n v="1"/>
    <n v="2022"/>
  </r>
  <r>
    <x v="34"/>
    <x v="0"/>
    <x v="34"/>
    <x v="72"/>
    <n v="1"/>
    <n v="2022"/>
  </r>
  <r>
    <x v="19"/>
    <x v="0"/>
    <x v="19"/>
    <x v="72"/>
    <n v="1"/>
    <n v="2022"/>
  </r>
  <r>
    <x v="58"/>
    <x v="0"/>
    <x v="35"/>
    <x v="72"/>
    <n v="1"/>
    <n v="2022"/>
  </r>
  <r>
    <x v="36"/>
    <x v="0"/>
    <x v="36"/>
    <x v="72"/>
    <n v="1"/>
    <n v="2022"/>
  </r>
  <r>
    <x v="37"/>
    <x v="0"/>
    <x v="37"/>
    <x v="72"/>
    <n v="1"/>
    <n v="2022"/>
  </r>
  <r>
    <x v="38"/>
    <x v="0"/>
    <x v="38"/>
    <x v="72"/>
    <n v="1"/>
    <n v="2022"/>
  </r>
  <r>
    <x v="39"/>
    <x v="0"/>
    <x v="39"/>
    <x v="72"/>
    <n v="1"/>
    <n v="2022"/>
  </r>
  <r>
    <x v="40"/>
    <x v="0"/>
    <x v="40"/>
    <x v="72"/>
    <n v="1"/>
    <n v="2022"/>
  </r>
  <r>
    <x v="41"/>
    <x v="0"/>
    <x v="41"/>
    <x v="72"/>
    <n v="1"/>
    <n v="2022"/>
  </r>
  <r>
    <x v="42"/>
    <x v="0"/>
    <x v="42"/>
    <x v="72"/>
    <n v="1"/>
    <n v="2022"/>
  </r>
  <r>
    <x v="43"/>
    <x v="0"/>
    <x v="43"/>
    <x v="72"/>
    <n v="1"/>
    <n v="2022"/>
  </r>
  <r>
    <x v="45"/>
    <x v="0"/>
    <x v="45"/>
    <x v="72"/>
    <n v="1"/>
    <n v="2022"/>
  </r>
  <r>
    <x v="46"/>
    <x v="0"/>
    <x v="46"/>
    <x v="72"/>
    <n v="1"/>
    <n v="2022"/>
  </r>
  <r>
    <x v="47"/>
    <x v="0"/>
    <x v="47"/>
    <x v="72"/>
    <n v="1"/>
    <n v="2022"/>
  </r>
  <r>
    <x v="48"/>
    <x v="0"/>
    <x v="48"/>
    <x v="72"/>
    <n v="1"/>
    <n v="2022"/>
  </r>
  <r>
    <x v="49"/>
    <x v="0"/>
    <x v="49"/>
    <x v="72"/>
    <n v="1"/>
    <n v="2022"/>
  </r>
  <r>
    <x v="50"/>
    <x v="0"/>
    <x v="50"/>
    <x v="72"/>
    <n v="1"/>
    <n v="2022"/>
  </r>
  <r>
    <x v="51"/>
    <x v="0"/>
    <x v="51"/>
    <x v="72"/>
    <n v="1"/>
    <n v="2022"/>
  </r>
  <r>
    <x v="53"/>
    <x v="0"/>
    <x v="53"/>
    <x v="72"/>
    <n v="1"/>
    <n v="2022"/>
  </r>
  <r>
    <x v="79"/>
    <x v="0"/>
    <x v="74"/>
    <x v="72"/>
    <n v="1"/>
    <n v="2022"/>
  </r>
  <r>
    <x v="55"/>
    <x v="0"/>
    <x v="55"/>
    <x v="72"/>
    <n v="1"/>
    <n v="2022"/>
  </r>
  <r>
    <x v="61"/>
    <x v="0"/>
    <x v="58"/>
    <x v="72"/>
    <n v="1"/>
    <n v="2022"/>
  </r>
  <r>
    <x v="62"/>
    <x v="0"/>
    <x v="59"/>
    <x v="72"/>
    <n v="1"/>
    <n v="2022"/>
  </r>
  <r>
    <x v="63"/>
    <x v="0"/>
    <x v="60"/>
    <x v="72"/>
    <n v="1"/>
    <n v="2022"/>
  </r>
  <r>
    <x v="64"/>
    <x v="0"/>
    <x v="61"/>
    <x v="72"/>
    <n v="1"/>
    <n v="2022"/>
  </r>
  <r>
    <x v="65"/>
    <x v="0"/>
    <x v="62"/>
    <x v="72"/>
    <n v="1"/>
    <n v="2022"/>
  </r>
  <r>
    <x v="66"/>
    <x v="0"/>
    <x v="63"/>
    <x v="72"/>
    <n v="1"/>
    <n v="2022"/>
  </r>
  <r>
    <x v="67"/>
    <x v="0"/>
    <x v="64"/>
    <x v="72"/>
    <n v="1"/>
    <n v="2022"/>
  </r>
  <r>
    <x v="68"/>
    <x v="0"/>
    <x v="65"/>
    <x v="72"/>
    <n v="1"/>
    <n v="2022"/>
  </r>
  <r>
    <x v="69"/>
    <x v="0"/>
    <x v="66"/>
    <x v="72"/>
    <n v="1"/>
    <n v="2022"/>
  </r>
  <r>
    <x v="70"/>
    <x v="0"/>
    <x v="67"/>
    <x v="72"/>
    <n v="1"/>
    <n v="2022"/>
  </r>
  <r>
    <x v="71"/>
    <x v="0"/>
    <x v="68"/>
    <x v="72"/>
    <n v="1"/>
    <n v="2022"/>
  </r>
  <r>
    <x v="72"/>
    <x v="0"/>
    <x v="69"/>
    <x v="72"/>
    <n v="1"/>
    <n v="2022"/>
  </r>
  <r>
    <x v="73"/>
    <x v="0"/>
    <x v="70"/>
    <x v="72"/>
    <n v="1"/>
    <n v="2022"/>
  </r>
  <r>
    <x v="74"/>
    <x v="0"/>
    <x v="71"/>
    <x v="72"/>
    <n v="1"/>
    <n v="2022"/>
  </r>
  <r>
    <x v="75"/>
    <x v="0"/>
    <x v="72"/>
    <x v="72"/>
    <n v="1"/>
    <n v="2022"/>
  </r>
  <r>
    <x v="81"/>
    <x v="0"/>
    <x v="76"/>
    <x v="72"/>
    <n v="1"/>
    <n v="2022"/>
  </r>
  <r>
    <x v="76"/>
    <x v="0"/>
    <x v="73"/>
    <x v="72"/>
    <n v="1"/>
    <n v="2022"/>
  </r>
  <r>
    <x v="2"/>
    <x v="0"/>
    <x v="2"/>
    <x v="73"/>
    <n v="2"/>
    <n v="2022"/>
  </r>
  <r>
    <x v="3"/>
    <x v="0"/>
    <x v="3"/>
    <x v="73"/>
    <n v="2"/>
    <n v="2022"/>
  </r>
  <r>
    <x v="4"/>
    <x v="0"/>
    <x v="4"/>
    <x v="73"/>
    <n v="2"/>
    <n v="2022"/>
  </r>
  <r>
    <x v="5"/>
    <x v="0"/>
    <x v="5"/>
    <x v="73"/>
    <n v="2"/>
    <n v="2022"/>
  </r>
  <r>
    <x v="6"/>
    <x v="0"/>
    <x v="6"/>
    <x v="73"/>
    <n v="2"/>
    <n v="2022"/>
  </r>
  <r>
    <x v="9"/>
    <x v="0"/>
    <x v="9"/>
    <x v="73"/>
    <n v="2"/>
    <n v="2022"/>
  </r>
  <r>
    <x v="10"/>
    <x v="0"/>
    <x v="10"/>
    <x v="73"/>
    <n v="2"/>
    <n v="2022"/>
  </r>
  <r>
    <x v="12"/>
    <x v="0"/>
    <x v="12"/>
    <x v="73"/>
    <n v="2"/>
    <n v="2022"/>
  </r>
  <r>
    <x v="13"/>
    <x v="0"/>
    <x v="13"/>
    <x v="73"/>
    <n v="2"/>
    <n v="2022"/>
  </r>
  <r>
    <x v="22"/>
    <x v="0"/>
    <x v="22"/>
    <x v="73"/>
    <n v="2"/>
    <n v="2022"/>
  </r>
  <r>
    <x v="15"/>
    <x v="0"/>
    <x v="15"/>
    <x v="73"/>
    <n v="2"/>
    <n v="2022"/>
  </r>
  <r>
    <x v="16"/>
    <x v="0"/>
    <x v="16"/>
    <x v="73"/>
    <n v="2"/>
    <n v="2022"/>
  </r>
  <r>
    <x v="26"/>
    <x v="1"/>
    <x v="26"/>
    <x v="73"/>
    <n v="2"/>
    <n v="2022"/>
  </r>
  <r>
    <x v="56"/>
    <x v="0"/>
    <x v="27"/>
    <x v="73"/>
    <n v="2"/>
    <n v="2022"/>
  </r>
  <r>
    <x v="28"/>
    <x v="0"/>
    <x v="28"/>
    <x v="73"/>
    <n v="2"/>
    <n v="2022"/>
  </r>
  <r>
    <x v="29"/>
    <x v="0"/>
    <x v="29"/>
    <x v="73"/>
    <n v="2"/>
    <n v="2022"/>
  </r>
  <r>
    <x v="77"/>
    <x v="0"/>
    <x v="56"/>
    <x v="73"/>
    <n v="2"/>
    <n v="2022"/>
  </r>
  <r>
    <x v="31"/>
    <x v="0"/>
    <x v="31"/>
    <x v="73"/>
    <n v="2"/>
    <n v="2022"/>
  </r>
  <r>
    <x v="32"/>
    <x v="0"/>
    <x v="32"/>
    <x v="73"/>
    <n v="2"/>
    <n v="2022"/>
  </r>
  <r>
    <x v="33"/>
    <x v="0"/>
    <x v="33"/>
    <x v="73"/>
    <n v="2"/>
    <n v="2022"/>
  </r>
  <r>
    <x v="34"/>
    <x v="0"/>
    <x v="34"/>
    <x v="73"/>
    <n v="2"/>
    <n v="2022"/>
  </r>
  <r>
    <x v="19"/>
    <x v="0"/>
    <x v="19"/>
    <x v="73"/>
    <n v="2"/>
    <n v="2022"/>
  </r>
  <r>
    <x v="58"/>
    <x v="0"/>
    <x v="35"/>
    <x v="73"/>
    <n v="2"/>
    <n v="2022"/>
  </r>
  <r>
    <x v="36"/>
    <x v="0"/>
    <x v="36"/>
    <x v="73"/>
    <n v="2"/>
    <n v="2022"/>
  </r>
  <r>
    <x v="37"/>
    <x v="0"/>
    <x v="37"/>
    <x v="73"/>
    <n v="2"/>
    <n v="2022"/>
  </r>
  <r>
    <x v="38"/>
    <x v="0"/>
    <x v="38"/>
    <x v="73"/>
    <n v="2"/>
    <n v="2022"/>
  </r>
  <r>
    <x v="39"/>
    <x v="0"/>
    <x v="39"/>
    <x v="73"/>
    <n v="2"/>
    <n v="2022"/>
  </r>
  <r>
    <x v="40"/>
    <x v="0"/>
    <x v="40"/>
    <x v="73"/>
    <n v="2"/>
    <n v="2022"/>
  </r>
  <r>
    <x v="41"/>
    <x v="0"/>
    <x v="41"/>
    <x v="73"/>
    <n v="2"/>
    <n v="2022"/>
  </r>
  <r>
    <x v="42"/>
    <x v="0"/>
    <x v="42"/>
    <x v="73"/>
    <n v="2"/>
    <n v="2022"/>
  </r>
  <r>
    <x v="43"/>
    <x v="0"/>
    <x v="43"/>
    <x v="73"/>
    <n v="2"/>
    <n v="2022"/>
  </r>
  <r>
    <x v="45"/>
    <x v="0"/>
    <x v="45"/>
    <x v="73"/>
    <n v="2"/>
    <n v="2022"/>
  </r>
  <r>
    <x v="46"/>
    <x v="0"/>
    <x v="46"/>
    <x v="73"/>
    <n v="2"/>
    <n v="2022"/>
  </r>
  <r>
    <x v="47"/>
    <x v="0"/>
    <x v="47"/>
    <x v="73"/>
    <n v="2"/>
    <n v="2022"/>
  </r>
  <r>
    <x v="48"/>
    <x v="0"/>
    <x v="48"/>
    <x v="73"/>
    <n v="2"/>
    <n v="2022"/>
  </r>
  <r>
    <x v="49"/>
    <x v="0"/>
    <x v="49"/>
    <x v="73"/>
    <n v="2"/>
    <n v="2022"/>
  </r>
  <r>
    <x v="50"/>
    <x v="0"/>
    <x v="50"/>
    <x v="73"/>
    <n v="2"/>
    <n v="2022"/>
  </r>
  <r>
    <x v="51"/>
    <x v="0"/>
    <x v="51"/>
    <x v="73"/>
    <n v="2"/>
    <n v="2022"/>
  </r>
  <r>
    <x v="53"/>
    <x v="0"/>
    <x v="53"/>
    <x v="73"/>
    <n v="2"/>
    <n v="2022"/>
  </r>
  <r>
    <x v="79"/>
    <x v="0"/>
    <x v="74"/>
    <x v="73"/>
    <n v="2"/>
    <n v="2022"/>
  </r>
  <r>
    <x v="55"/>
    <x v="0"/>
    <x v="55"/>
    <x v="73"/>
    <n v="2"/>
    <n v="2022"/>
  </r>
  <r>
    <x v="61"/>
    <x v="0"/>
    <x v="58"/>
    <x v="73"/>
    <n v="2"/>
    <n v="2022"/>
  </r>
  <r>
    <x v="62"/>
    <x v="0"/>
    <x v="59"/>
    <x v="73"/>
    <n v="2"/>
    <n v="2022"/>
  </r>
  <r>
    <x v="63"/>
    <x v="0"/>
    <x v="60"/>
    <x v="73"/>
    <n v="2"/>
    <n v="2022"/>
  </r>
  <r>
    <x v="64"/>
    <x v="0"/>
    <x v="61"/>
    <x v="73"/>
    <n v="2"/>
    <n v="2022"/>
  </r>
  <r>
    <x v="65"/>
    <x v="0"/>
    <x v="62"/>
    <x v="73"/>
    <n v="2"/>
    <n v="2022"/>
  </r>
  <r>
    <x v="66"/>
    <x v="0"/>
    <x v="63"/>
    <x v="73"/>
    <n v="2"/>
    <n v="2022"/>
  </r>
  <r>
    <x v="67"/>
    <x v="0"/>
    <x v="64"/>
    <x v="73"/>
    <n v="2"/>
    <n v="2022"/>
  </r>
  <r>
    <x v="68"/>
    <x v="0"/>
    <x v="65"/>
    <x v="73"/>
    <n v="2"/>
    <n v="2022"/>
  </r>
  <r>
    <x v="70"/>
    <x v="0"/>
    <x v="67"/>
    <x v="73"/>
    <n v="2"/>
    <n v="2022"/>
  </r>
  <r>
    <x v="71"/>
    <x v="0"/>
    <x v="68"/>
    <x v="73"/>
    <n v="2"/>
    <n v="2022"/>
  </r>
  <r>
    <x v="69"/>
    <x v="0"/>
    <x v="66"/>
    <x v="73"/>
    <n v="2"/>
    <n v="2022"/>
  </r>
  <r>
    <x v="72"/>
    <x v="0"/>
    <x v="69"/>
    <x v="73"/>
    <n v="2"/>
    <n v="2022"/>
  </r>
  <r>
    <x v="73"/>
    <x v="0"/>
    <x v="70"/>
    <x v="73"/>
    <n v="2"/>
    <n v="2022"/>
  </r>
  <r>
    <x v="74"/>
    <x v="0"/>
    <x v="71"/>
    <x v="73"/>
    <n v="2"/>
    <n v="2022"/>
  </r>
  <r>
    <x v="75"/>
    <x v="0"/>
    <x v="72"/>
    <x v="73"/>
    <n v="2"/>
    <n v="2022"/>
  </r>
  <r>
    <x v="81"/>
    <x v="0"/>
    <x v="76"/>
    <x v="73"/>
    <n v="2"/>
    <n v="2022"/>
  </r>
  <r>
    <x v="76"/>
    <x v="0"/>
    <x v="73"/>
    <x v="73"/>
    <n v="2"/>
    <n v="2022"/>
  </r>
  <r>
    <x v="2"/>
    <x v="0"/>
    <x v="2"/>
    <x v="74"/>
    <n v="3"/>
    <n v="2022"/>
  </r>
  <r>
    <x v="3"/>
    <x v="0"/>
    <x v="3"/>
    <x v="74"/>
    <n v="3"/>
    <n v="2022"/>
  </r>
  <r>
    <x v="4"/>
    <x v="0"/>
    <x v="4"/>
    <x v="74"/>
    <n v="3"/>
    <n v="2022"/>
  </r>
  <r>
    <x v="5"/>
    <x v="0"/>
    <x v="5"/>
    <x v="74"/>
    <n v="3"/>
    <n v="2022"/>
  </r>
  <r>
    <x v="6"/>
    <x v="0"/>
    <x v="6"/>
    <x v="74"/>
    <n v="3"/>
    <n v="2022"/>
  </r>
  <r>
    <x v="9"/>
    <x v="0"/>
    <x v="9"/>
    <x v="74"/>
    <n v="3"/>
    <n v="2022"/>
  </r>
  <r>
    <x v="10"/>
    <x v="0"/>
    <x v="10"/>
    <x v="74"/>
    <n v="3"/>
    <n v="2022"/>
  </r>
  <r>
    <x v="12"/>
    <x v="0"/>
    <x v="12"/>
    <x v="74"/>
    <n v="3"/>
    <n v="2022"/>
  </r>
  <r>
    <x v="13"/>
    <x v="0"/>
    <x v="13"/>
    <x v="74"/>
    <n v="3"/>
    <n v="2022"/>
  </r>
  <r>
    <x v="22"/>
    <x v="0"/>
    <x v="22"/>
    <x v="74"/>
    <n v="3"/>
    <n v="2022"/>
  </r>
  <r>
    <x v="15"/>
    <x v="0"/>
    <x v="15"/>
    <x v="74"/>
    <n v="3"/>
    <n v="2022"/>
  </r>
  <r>
    <x v="16"/>
    <x v="0"/>
    <x v="16"/>
    <x v="74"/>
    <n v="3"/>
    <n v="2022"/>
  </r>
  <r>
    <x v="26"/>
    <x v="1"/>
    <x v="26"/>
    <x v="74"/>
    <n v="3"/>
    <n v="2022"/>
  </r>
  <r>
    <x v="56"/>
    <x v="0"/>
    <x v="27"/>
    <x v="74"/>
    <n v="3"/>
    <n v="2022"/>
  </r>
  <r>
    <x v="28"/>
    <x v="0"/>
    <x v="28"/>
    <x v="74"/>
    <n v="3"/>
    <n v="2022"/>
  </r>
  <r>
    <x v="29"/>
    <x v="0"/>
    <x v="29"/>
    <x v="74"/>
    <n v="3"/>
    <n v="2022"/>
  </r>
  <r>
    <x v="77"/>
    <x v="0"/>
    <x v="56"/>
    <x v="74"/>
    <n v="3"/>
    <n v="2022"/>
  </r>
  <r>
    <x v="31"/>
    <x v="0"/>
    <x v="31"/>
    <x v="74"/>
    <n v="3"/>
    <n v="2022"/>
  </r>
  <r>
    <x v="32"/>
    <x v="0"/>
    <x v="32"/>
    <x v="74"/>
    <n v="3"/>
    <n v="2022"/>
  </r>
  <r>
    <x v="33"/>
    <x v="0"/>
    <x v="33"/>
    <x v="74"/>
    <n v="3"/>
    <n v="2022"/>
  </r>
  <r>
    <x v="34"/>
    <x v="0"/>
    <x v="34"/>
    <x v="74"/>
    <n v="3"/>
    <n v="2022"/>
  </r>
  <r>
    <x v="19"/>
    <x v="0"/>
    <x v="19"/>
    <x v="74"/>
    <n v="3"/>
    <n v="2022"/>
  </r>
  <r>
    <x v="58"/>
    <x v="0"/>
    <x v="35"/>
    <x v="74"/>
    <n v="3"/>
    <n v="2022"/>
  </r>
  <r>
    <x v="36"/>
    <x v="0"/>
    <x v="36"/>
    <x v="74"/>
    <n v="3"/>
    <n v="2022"/>
  </r>
  <r>
    <x v="37"/>
    <x v="0"/>
    <x v="37"/>
    <x v="74"/>
    <n v="3"/>
    <n v="2022"/>
  </r>
  <r>
    <x v="38"/>
    <x v="0"/>
    <x v="38"/>
    <x v="74"/>
    <n v="3"/>
    <n v="2022"/>
  </r>
  <r>
    <x v="39"/>
    <x v="0"/>
    <x v="39"/>
    <x v="74"/>
    <n v="3"/>
    <n v="2022"/>
  </r>
  <r>
    <x v="40"/>
    <x v="0"/>
    <x v="40"/>
    <x v="74"/>
    <n v="3"/>
    <n v="2022"/>
  </r>
  <r>
    <x v="41"/>
    <x v="0"/>
    <x v="41"/>
    <x v="74"/>
    <n v="3"/>
    <n v="2022"/>
  </r>
  <r>
    <x v="42"/>
    <x v="0"/>
    <x v="42"/>
    <x v="74"/>
    <n v="3"/>
    <n v="2022"/>
  </r>
  <r>
    <x v="43"/>
    <x v="0"/>
    <x v="43"/>
    <x v="74"/>
    <n v="3"/>
    <n v="2022"/>
  </r>
  <r>
    <x v="45"/>
    <x v="0"/>
    <x v="45"/>
    <x v="74"/>
    <n v="3"/>
    <n v="2022"/>
  </r>
  <r>
    <x v="46"/>
    <x v="0"/>
    <x v="46"/>
    <x v="74"/>
    <n v="3"/>
    <n v="2022"/>
  </r>
  <r>
    <x v="47"/>
    <x v="0"/>
    <x v="47"/>
    <x v="74"/>
    <n v="3"/>
    <n v="2022"/>
  </r>
  <r>
    <x v="48"/>
    <x v="0"/>
    <x v="48"/>
    <x v="74"/>
    <n v="3"/>
    <n v="2022"/>
  </r>
  <r>
    <x v="49"/>
    <x v="0"/>
    <x v="49"/>
    <x v="74"/>
    <n v="3"/>
    <n v="2022"/>
  </r>
  <r>
    <x v="50"/>
    <x v="0"/>
    <x v="50"/>
    <x v="74"/>
    <n v="3"/>
    <n v="2022"/>
  </r>
  <r>
    <x v="51"/>
    <x v="0"/>
    <x v="51"/>
    <x v="74"/>
    <n v="3"/>
    <n v="2022"/>
  </r>
  <r>
    <x v="53"/>
    <x v="0"/>
    <x v="53"/>
    <x v="74"/>
    <n v="3"/>
    <n v="2022"/>
  </r>
  <r>
    <x v="79"/>
    <x v="0"/>
    <x v="74"/>
    <x v="74"/>
    <n v="3"/>
    <n v="2022"/>
  </r>
  <r>
    <x v="55"/>
    <x v="0"/>
    <x v="55"/>
    <x v="74"/>
    <n v="3"/>
    <n v="2022"/>
  </r>
  <r>
    <x v="61"/>
    <x v="0"/>
    <x v="58"/>
    <x v="74"/>
    <n v="3"/>
    <n v="2022"/>
  </r>
  <r>
    <x v="62"/>
    <x v="0"/>
    <x v="59"/>
    <x v="74"/>
    <n v="3"/>
    <n v="2022"/>
  </r>
  <r>
    <x v="63"/>
    <x v="0"/>
    <x v="60"/>
    <x v="74"/>
    <n v="3"/>
    <n v="2022"/>
  </r>
  <r>
    <x v="64"/>
    <x v="0"/>
    <x v="61"/>
    <x v="74"/>
    <n v="3"/>
    <n v="2022"/>
  </r>
  <r>
    <x v="65"/>
    <x v="0"/>
    <x v="62"/>
    <x v="74"/>
    <n v="3"/>
    <n v="2022"/>
  </r>
  <r>
    <x v="66"/>
    <x v="0"/>
    <x v="63"/>
    <x v="74"/>
    <n v="3"/>
    <n v="2022"/>
  </r>
  <r>
    <x v="67"/>
    <x v="0"/>
    <x v="64"/>
    <x v="74"/>
    <n v="3"/>
    <n v="2022"/>
  </r>
  <r>
    <x v="68"/>
    <x v="0"/>
    <x v="65"/>
    <x v="74"/>
    <n v="3"/>
    <n v="2022"/>
  </r>
  <r>
    <x v="69"/>
    <x v="0"/>
    <x v="66"/>
    <x v="74"/>
    <n v="3"/>
    <n v="2022"/>
  </r>
  <r>
    <x v="70"/>
    <x v="0"/>
    <x v="67"/>
    <x v="74"/>
    <n v="3"/>
    <n v="2022"/>
  </r>
  <r>
    <x v="71"/>
    <x v="0"/>
    <x v="68"/>
    <x v="74"/>
    <n v="3"/>
    <n v="2022"/>
  </r>
  <r>
    <x v="72"/>
    <x v="0"/>
    <x v="69"/>
    <x v="74"/>
    <n v="3"/>
    <n v="2022"/>
  </r>
  <r>
    <x v="73"/>
    <x v="0"/>
    <x v="70"/>
    <x v="74"/>
    <n v="3"/>
    <n v="2022"/>
  </r>
  <r>
    <x v="74"/>
    <x v="0"/>
    <x v="71"/>
    <x v="74"/>
    <n v="3"/>
    <n v="2022"/>
  </r>
  <r>
    <x v="75"/>
    <x v="0"/>
    <x v="72"/>
    <x v="74"/>
    <n v="3"/>
    <n v="2022"/>
  </r>
  <r>
    <x v="81"/>
    <x v="0"/>
    <x v="76"/>
    <x v="74"/>
    <n v="3"/>
    <n v="2022"/>
  </r>
  <r>
    <x v="76"/>
    <x v="0"/>
    <x v="73"/>
    <x v="74"/>
    <n v="3"/>
    <n v="2022"/>
  </r>
  <r>
    <x v="2"/>
    <x v="0"/>
    <x v="2"/>
    <x v="75"/>
    <n v="4"/>
    <n v="2022"/>
  </r>
  <r>
    <x v="3"/>
    <x v="0"/>
    <x v="3"/>
    <x v="75"/>
    <n v="4"/>
    <n v="2022"/>
  </r>
  <r>
    <x v="4"/>
    <x v="0"/>
    <x v="4"/>
    <x v="75"/>
    <n v="4"/>
    <n v="2022"/>
  </r>
  <r>
    <x v="5"/>
    <x v="0"/>
    <x v="5"/>
    <x v="75"/>
    <n v="4"/>
    <n v="2022"/>
  </r>
  <r>
    <x v="6"/>
    <x v="0"/>
    <x v="6"/>
    <x v="75"/>
    <n v="4"/>
    <n v="2022"/>
  </r>
  <r>
    <x v="9"/>
    <x v="0"/>
    <x v="9"/>
    <x v="75"/>
    <n v="4"/>
    <n v="2022"/>
  </r>
  <r>
    <x v="10"/>
    <x v="0"/>
    <x v="10"/>
    <x v="75"/>
    <n v="4"/>
    <n v="2022"/>
  </r>
  <r>
    <x v="12"/>
    <x v="0"/>
    <x v="12"/>
    <x v="75"/>
    <n v="4"/>
    <n v="2022"/>
  </r>
  <r>
    <x v="13"/>
    <x v="0"/>
    <x v="13"/>
    <x v="75"/>
    <n v="4"/>
    <n v="2022"/>
  </r>
  <r>
    <x v="22"/>
    <x v="0"/>
    <x v="22"/>
    <x v="75"/>
    <n v="4"/>
    <n v="2022"/>
  </r>
  <r>
    <x v="15"/>
    <x v="0"/>
    <x v="15"/>
    <x v="75"/>
    <n v="4"/>
    <n v="2022"/>
  </r>
  <r>
    <x v="16"/>
    <x v="0"/>
    <x v="16"/>
    <x v="75"/>
    <n v="4"/>
    <n v="2022"/>
  </r>
  <r>
    <x v="26"/>
    <x v="1"/>
    <x v="26"/>
    <x v="75"/>
    <n v="4"/>
    <n v="2022"/>
  </r>
  <r>
    <x v="56"/>
    <x v="0"/>
    <x v="27"/>
    <x v="75"/>
    <n v="4"/>
    <n v="2022"/>
  </r>
  <r>
    <x v="82"/>
    <x v="0"/>
    <x v="75"/>
    <x v="75"/>
    <n v="4"/>
    <n v="2022"/>
  </r>
  <r>
    <x v="29"/>
    <x v="0"/>
    <x v="29"/>
    <x v="75"/>
    <n v="4"/>
    <n v="2022"/>
  </r>
  <r>
    <x v="77"/>
    <x v="0"/>
    <x v="56"/>
    <x v="75"/>
    <n v="4"/>
    <n v="2022"/>
  </r>
  <r>
    <x v="31"/>
    <x v="0"/>
    <x v="31"/>
    <x v="75"/>
    <n v="4"/>
    <n v="2022"/>
  </r>
  <r>
    <x v="32"/>
    <x v="0"/>
    <x v="32"/>
    <x v="75"/>
    <n v="4"/>
    <n v="2022"/>
  </r>
  <r>
    <x v="33"/>
    <x v="0"/>
    <x v="33"/>
    <x v="75"/>
    <n v="4"/>
    <n v="2022"/>
  </r>
  <r>
    <x v="34"/>
    <x v="0"/>
    <x v="34"/>
    <x v="75"/>
    <n v="4"/>
    <n v="2022"/>
  </r>
  <r>
    <x v="83"/>
    <x v="0"/>
    <x v="19"/>
    <x v="75"/>
    <n v="4"/>
    <n v="2022"/>
  </r>
  <r>
    <x v="84"/>
    <x v="0"/>
    <x v="35"/>
    <x v="75"/>
    <n v="4"/>
    <n v="2022"/>
  </r>
  <r>
    <x v="36"/>
    <x v="0"/>
    <x v="36"/>
    <x v="75"/>
    <n v="4"/>
    <n v="2022"/>
  </r>
  <r>
    <x v="85"/>
    <x v="0"/>
    <x v="37"/>
    <x v="75"/>
    <n v="4"/>
    <n v="2022"/>
  </r>
  <r>
    <x v="38"/>
    <x v="0"/>
    <x v="38"/>
    <x v="75"/>
    <n v="4"/>
    <n v="2022"/>
  </r>
  <r>
    <x v="39"/>
    <x v="0"/>
    <x v="39"/>
    <x v="75"/>
    <n v="4"/>
    <n v="2022"/>
  </r>
  <r>
    <x v="40"/>
    <x v="0"/>
    <x v="40"/>
    <x v="75"/>
    <n v="4"/>
    <n v="2022"/>
  </r>
  <r>
    <x v="86"/>
    <x v="0"/>
    <x v="77"/>
    <x v="75"/>
    <n v="4"/>
    <n v="2022"/>
  </r>
  <r>
    <x v="42"/>
    <x v="0"/>
    <x v="42"/>
    <x v="75"/>
    <n v="4"/>
    <n v="2022"/>
  </r>
  <r>
    <x v="43"/>
    <x v="0"/>
    <x v="43"/>
    <x v="75"/>
    <n v="4"/>
    <n v="2022"/>
  </r>
  <r>
    <x v="45"/>
    <x v="0"/>
    <x v="45"/>
    <x v="75"/>
    <n v="4"/>
    <n v="2022"/>
  </r>
  <r>
    <x v="87"/>
    <x v="0"/>
    <x v="46"/>
    <x v="75"/>
    <n v="4"/>
    <n v="2022"/>
  </r>
  <r>
    <x v="47"/>
    <x v="0"/>
    <x v="47"/>
    <x v="75"/>
    <n v="4"/>
    <n v="2022"/>
  </r>
  <r>
    <x v="48"/>
    <x v="0"/>
    <x v="48"/>
    <x v="75"/>
    <n v="4"/>
    <n v="2022"/>
  </r>
  <r>
    <x v="49"/>
    <x v="0"/>
    <x v="49"/>
    <x v="75"/>
    <n v="4"/>
    <n v="2022"/>
  </r>
  <r>
    <x v="88"/>
    <x v="0"/>
    <x v="50"/>
    <x v="75"/>
    <n v="4"/>
    <n v="2022"/>
  </r>
  <r>
    <x v="51"/>
    <x v="0"/>
    <x v="51"/>
    <x v="75"/>
    <n v="4"/>
    <n v="2022"/>
  </r>
  <r>
    <x v="89"/>
    <x v="0"/>
    <x v="78"/>
    <x v="75"/>
    <n v="4"/>
    <n v="2022"/>
  </r>
  <r>
    <x v="90"/>
    <x v="0"/>
    <x v="74"/>
    <x v="75"/>
    <n v="4"/>
    <n v="2022"/>
  </r>
  <r>
    <x v="55"/>
    <x v="0"/>
    <x v="55"/>
    <x v="75"/>
    <n v="4"/>
    <n v="2022"/>
  </r>
  <r>
    <x v="61"/>
    <x v="0"/>
    <x v="58"/>
    <x v="75"/>
    <n v="4"/>
    <n v="2022"/>
  </r>
  <r>
    <x v="62"/>
    <x v="0"/>
    <x v="59"/>
    <x v="75"/>
    <n v="4"/>
    <n v="2022"/>
  </r>
  <r>
    <x v="63"/>
    <x v="0"/>
    <x v="60"/>
    <x v="75"/>
    <n v="4"/>
    <n v="2022"/>
  </r>
  <r>
    <x v="64"/>
    <x v="0"/>
    <x v="61"/>
    <x v="75"/>
    <n v="4"/>
    <n v="2022"/>
  </r>
  <r>
    <x v="65"/>
    <x v="0"/>
    <x v="62"/>
    <x v="75"/>
    <n v="4"/>
    <n v="2022"/>
  </r>
  <r>
    <x v="66"/>
    <x v="0"/>
    <x v="63"/>
    <x v="75"/>
    <n v="4"/>
    <n v="2022"/>
  </r>
  <r>
    <x v="67"/>
    <x v="0"/>
    <x v="64"/>
    <x v="75"/>
    <n v="4"/>
    <n v="2022"/>
  </r>
  <r>
    <x v="68"/>
    <x v="0"/>
    <x v="65"/>
    <x v="75"/>
    <n v="4"/>
    <n v="2022"/>
  </r>
  <r>
    <x v="69"/>
    <x v="0"/>
    <x v="66"/>
    <x v="75"/>
    <n v="4"/>
    <n v="2022"/>
  </r>
  <r>
    <x v="70"/>
    <x v="0"/>
    <x v="67"/>
    <x v="75"/>
    <n v="4"/>
    <n v="2022"/>
  </r>
  <r>
    <x v="71"/>
    <x v="0"/>
    <x v="68"/>
    <x v="75"/>
    <n v="4"/>
    <n v="2022"/>
  </r>
  <r>
    <x v="72"/>
    <x v="0"/>
    <x v="69"/>
    <x v="75"/>
    <n v="4"/>
    <n v="2022"/>
  </r>
  <r>
    <x v="73"/>
    <x v="0"/>
    <x v="70"/>
    <x v="75"/>
    <n v="4"/>
    <n v="2022"/>
  </r>
  <r>
    <x v="74"/>
    <x v="0"/>
    <x v="71"/>
    <x v="75"/>
    <n v="4"/>
    <n v="2022"/>
  </r>
  <r>
    <x v="75"/>
    <x v="0"/>
    <x v="72"/>
    <x v="75"/>
    <n v="4"/>
    <n v="2022"/>
  </r>
  <r>
    <x v="81"/>
    <x v="0"/>
    <x v="76"/>
    <x v="75"/>
    <n v="4"/>
    <n v="2022"/>
  </r>
  <r>
    <x v="76"/>
    <x v="0"/>
    <x v="73"/>
    <x v="75"/>
    <n v="4"/>
    <n v="2022"/>
  </r>
  <r>
    <x v="2"/>
    <x v="0"/>
    <x v="2"/>
    <x v="76"/>
    <n v="5"/>
    <n v="2022"/>
  </r>
  <r>
    <x v="3"/>
    <x v="0"/>
    <x v="3"/>
    <x v="76"/>
    <n v="5"/>
    <n v="2022"/>
  </r>
  <r>
    <x v="4"/>
    <x v="0"/>
    <x v="4"/>
    <x v="76"/>
    <n v="5"/>
    <n v="2022"/>
  </r>
  <r>
    <x v="5"/>
    <x v="0"/>
    <x v="5"/>
    <x v="76"/>
    <n v="5"/>
    <n v="2022"/>
  </r>
  <r>
    <x v="6"/>
    <x v="0"/>
    <x v="6"/>
    <x v="76"/>
    <n v="5"/>
    <n v="2022"/>
  </r>
  <r>
    <x v="9"/>
    <x v="0"/>
    <x v="9"/>
    <x v="76"/>
    <n v="5"/>
    <n v="2022"/>
  </r>
  <r>
    <x v="10"/>
    <x v="0"/>
    <x v="10"/>
    <x v="76"/>
    <n v="5"/>
    <n v="2022"/>
  </r>
  <r>
    <x v="12"/>
    <x v="0"/>
    <x v="12"/>
    <x v="76"/>
    <n v="5"/>
    <n v="2022"/>
  </r>
  <r>
    <x v="13"/>
    <x v="0"/>
    <x v="13"/>
    <x v="76"/>
    <n v="5"/>
    <n v="2022"/>
  </r>
  <r>
    <x v="22"/>
    <x v="0"/>
    <x v="22"/>
    <x v="76"/>
    <n v="5"/>
    <n v="2022"/>
  </r>
  <r>
    <x v="15"/>
    <x v="0"/>
    <x v="15"/>
    <x v="76"/>
    <n v="5"/>
    <n v="2022"/>
  </r>
  <r>
    <x v="16"/>
    <x v="0"/>
    <x v="16"/>
    <x v="76"/>
    <n v="5"/>
    <n v="2022"/>
  </r>
  <r>
    <x v="26"/>
    <x v="1"/>
    <x v="26"/>
    <x v="76"/>
    <n v="5"/>
    <n v="2022"/>
  </r>
  <r>
    <x v="56"/>
    <x v="0"/>
    <x v="27"/>
    <x v="76"/>
    <n v="5"/>
    <n v="2022"/>
  </r>
  <r>
    <x v="29"/>
    <x v="0"/>
    <x v="29"/>
    <x v="76"/>
    <n v="5"/>
    <n v="2022"/>
  </r>
  <r>
    <x v="28"/>
    <x v="0"/>
    <x v="28"/>
    <x v="76"/>
    <n v="5"/>
    <n v="2022"/>
  </r>
  <r>
    <x v="77"/>
    <x v="0"/>
    <x v="56"/>
    <x v="76"/>
    <n v="5"/>
    <n v="2022"/>
  </r>
  <r>
    <x v="31"/>
    <x v="0"/>
    <x v="31"/>
    <x v="76"/>
    <n v="5"/>
    <n v="2022"/>
  </r>
  <r>
    <x v="32"/>
    <x v="0"/>
    <x v="32"/>
    <x v="76"/>
    <n v="5"/>
    <n v="2022"/>
  </r>
  <r>
    <x v="33"/>
    <x v="0"/>
    <x v="33"/>
    <x v="76"/>
    <n v="5"/>
    <n v="2022"/>
  </r>
  <r>
    <x v="34"/>
    <x v="0"/>
    <x v="34"/>
    <x v="76"/>
    <n v="5"/>
    <n v="2022"/>
  </r>
  <r>
    <x v="19"/>
    <x v="0"/>
    <x v="19"/>
    <x v="76"/>
    <n v="5"/>
    <n v="2022"/>
  </r>
  <r>
    <x v="58"/>
    <x v="0"/>
    <x v="35"/>
    <x v="76"/>
    <n v="5"/>
    <n v="2022"/>
  </r>
  <r>
    <x v="36"/>
    <x v="0"/>
    <x v="36"/>
    <x v="76"/>
    <n v="5"/>
    <n v="2022"/>
  </r>
  <r>
    <x v="37"/>
    <x v="0"/>
    <x v="37"/>
    <x v="76"/>
    <n v="5"/>
    <n v="2022"/>
  </r>
  <r>
    <x v="38"/>
    <x v="0"/>
    <x v="38"/>
    <x v="76"/>
    <n v="5"/>
    <n v="2022"/>
  </r>
  <r>
    <x v="39"/>
    <x v="0"/>
    <x v="39"/>
    <x v="76"/>
    <n v="5"/>
    <n v="2022"/>
  </r>
  <r>
    <x v="40"/>
    <x v="0"/>
    <x v="40"/>
    <x v="76"/>
    <n v="5"/>
    <n v="2022"/>
  </r>
  <r>
    <x v="41"/>
    <x v="0"/>
    <x v="41"/>
    <x v="76"/>
    <n v="5"/>
    <n v="2022"/>
  </r>
  <r>
    <x v="42"/>
    <x v="0"/>
    <x v="42"/>
    <x v="76"/>
    <n v="5"/>
    <n v="2022"/>
  </r>
  <r>
    <x v="43"/>
    <x v="0"/>
    <x v="43"/>
    <x v="76"/>
    <n v="5"/>
    <n v="2022"/>
  </r>
  <r>
    <x v="45"/>
    <x v="0"/>
    <x v="45"/>
    <x v="76"/>
    <n v="5"/>
    <n v="2022"/>
  </r>
  <r>
    <x v="46"/>
    <x v="0"/>
    <x v="46"/>
    <x v="76"/>
    <n v="5"/>
    <n v="2022"/>
  </r>
  <r>
    <x v="47"/>
    <x v="0"/>
    <x v="47"/>
    <x v="76"/>
    <n v="5"/>
    <n v="2022"/>
  </r>
  <r>
    <x v="48"/>
    <x v="0"/>
    <x v="48"/>
    <x v="76"/>
    <n v="5"/>
    <n v="2022"/>
  </r>
  <r>
    <x v="49"/>
    <x v="0"/>
    <x v="49"/>
    <x v="76"/>
    <n v="5"/>
    <n v="2022"/>
  </r>
  <r>
    <x v="50"/>
    <x v="0"/>
    <x v="50"/>
    <x v="76"/>
    <n v="5"/>
    <n v="2022"/>
  </r>
  <r>
    <x v="51"/>
    <x v="0"/>
    <x v="51"/>
    <x v="76"/>
    <n v="5"/>
    <n v="2022"/>
  </r>
  <r>
    <x v="53"/>
    <x v="0"/>
    <x v="53"/>
    <x v="76"/>
    <n v="5"/>
    <n v="2022"/>
  </r>
  <r>
    <x v="79"/>
    <x v="0"/>
    <x v="74"/>
    <x v="76"/>
    <n v="5"/>
    <n v="2022"/>
  </r>
  <r>
    <x v="55"/>
    <x v="0"/>
    <x v="55"/>
    <x v="76"/>
    <n v="5"/>
    <n v="2022"/>
  </r>
  <r>
    <x v="61"/>
    <x v="0"/>
    <x v="58"/>
    <x v="76"/>
    <n v="5"/>
    <n v="2022"/>
  </r>
  <r>
    <x v="62"/>
    <x v="0"/>
    <x v="59"/>
    <x v="76"/>
    <n v="5"/>
    <n v="2022"/>
  </r>
  <r>
    <x v="63"/>
    <x v="0"/>
    <x v="60"/>
    <x v="76"/>
    <n v="5"/>
    <n v="2022"/>
  </r>
  <r>
    <x v="64"/>
    <x v="0"/>
    <x v="61"/>
    <x v="76"/>
    <n v="5"/>
    <n v="2022"/>
  </r>
  <r>
    <x v="65"/>
    <x v="0"/>
    <x v="62"/>
    <x v="76"/>
    <n v="5"/>
    <n v="2022"/>
  </r>
  <r>
    <x v="66"/>
    <x v="0"/>
    <x v="63"/>
    <x v="76"/>
    <n v="5"/>
    <n v="2022"/>
  </r>
  <r>
    <x v="67"/>
    <x v="0"/>
    <x v="64"/>
    <x v="76"/>
    <n v="5"/>
    <n v="2022"/>
  </r>
  <r>
    <x v="68"/>
    <x v="0"/>
    <x v="65"/>
    <x v="76"/>
    <n v="5"/>
    <n v="2022"/>
  </r>
  <r>
    <x v="70"/>
    <x v="0"/>
    <x v="67"/>
    <x v="76"/>
    <n v="5"/>
    <n v="2022"/>
  </r>
  <r>
    <x v="71"/>
    <x v="0"/>
    <x v="68"/>
    <x v="76"/>
    <n v="5"/>
    <n v="2022"/>
  </r>
  <r>
    <x v="69"/>
    <x v="0"/>
    <x v="66"/>
    <x v="76"/>
    <n v="5"/>
    <n v="2022"/>
  </r>
  <r>
    <x v="72"/>
    <x v="0"/>
    <x v="69"/>
    <x v="76"/>
    <n v="5"/>
    <n v="2022"/>
  </r>
  <r>
    <x v="73"/>
    <x v="0"/>
    <x v="70"/>
    <x v="76"/>
    <n v="5"/>
    <n v="2022"/>
  </r>
  <r>
    <x v="74"/>
    <x v="0"/>
    <x v="71"/>
    <x v="76"/>
    <n v="5"/>
    <n v="2022"/>
  </r>
  <r>
    <x v="75"/>
    <x v="0"/>
    <x v="72"/>
    <x v="76"/>
    <n v="5"/>
    <n v="2022"/>
  </r>
  <r>
    <x v="81"/>
    <x v="0"/>
    <x v="76"/>
    <x v="76"/>
    <n v="5"/>
    <n v="2022"/>
  </r>
  <r>
    <x v="76"/>
    <x v="0"/>
    <x v="73"/>
    <x v="76"/>
    <n v="5"/>
    <n v="2022"/>
  </r>
  <r>
    <x v="2"/>
    <x v="0"/>
    <x v="2"/>
    <x v="77"/>
    <n v="6"/>
    <n v="2022"/>
  </r>
  <r>
    <x v="3"/>
    <x v="0"/>
    <x v="3"/>
    <x v="77"/>
    <n v="6"/>
    <n v="2022"/>
  </r>
  <r>
    <x v="4"/>
    <x v="0"/>
    <x v="4"/>
    <x v="77"/>
    <n v="6"/>
    <n v="2022"/>
  </r>
  <r>
    <x v="5"/>
    <x v="0"/>
    <x v="5"/>
    <x v="77"/>
    <n v="6"/>
    <n v="2022"/>
  </r>
  <r>
    <x v="6"/>
    <x v="0"/>
    <x v="6"/>
    <x v="77"/>
    <n v="6"/>
    <n v="2022"/>
  </r>
  <r>
    <x v="9"/>
    <x v="0"/>
    <x v="9"/>
    <x v="77"/>
    <n v="6"/>
    <n v="2022"/>
  </r>
  <r>
    <x v="10"/>
    <x v="0"/>
    <x v="10"/>
    <x v="77"/>
    <n v="6"/>
    <n v="2022"/>
  </r>
  <r>
    <x v="12"/>
    <x v="0"/>
    <x v="12"/>
    <x v="77"/>
    <n v="6"/>
    <n v="2022"/>
  </r>
  <r>
    <x v="13"/>
    <x v="0"/>
    <x v="13"/>
    <x v="77"/>
    <n v="6"/>
    <n v="2022"/>
  </r>
  <r>
    <x v="22"/>
    <x v="0"/>
    <x v="22"/>
    <x v="77"/>
    <n v="6"/>
    <n v="2022"/>
  </r>
  <r>
    <x v="15"/>
    <x v="0"/>
    <x v="15"/>
    <x v="77"/>
    <n v="6"/>
    <n v="2022"/>
  </r>
  <r>
    <x v="16"/>
    <x v="0"/>
    <x v="16"/>
    <x v="77"/>
    <n v="6"/>
    <n v="2022"/>
  </r>
  <r>
    <x v="26"/>
    <x v="1"/>
    <x v="26"/>
    <x v="77"/>
    <n v="6"/>
    <n v="2022"/>
  </r>
  <r>
    <x v="56"/>
    <x v="0"/>
    <x v="27"/>
    <x v="77"/>
    <n v="6"/>
    <n v="2022"/>
  </r>
  <r>
    <x v="91"/>
    <x v="0"/>
    <x v="29"/>
    <x v="77"/>
    <n v="6"/>
    <n v="2022"/>
  </r>
  <r>
    <x v="92"/>
    <x v="0"/>
    <x v="75"/>
    <x v="77"/>
    <n v="6"/>
    <n v="2022"/>
  </r>
  <r>
    <x v="77"/>
    <x v="0"/>
    <x v="56"/>
    <x v="77"/>
    <n v="6"/>
    <n v="2022"/>
  </r>
  <r>
    <x v="31"/>
    <x v="0"/>
    <x v="31"/>
    <x v="77"/>
    <n v="6"/>
    <n v="2022"/>
  </r>
  <r>
    <x v="32"/>
    <x v="0"/>
    <x v="32"/>
    <x v="77"/>
    <n v="6"/>
    <n v="2022"/>
  </r>
  <r>
    <x v="33"/>
    <x v="0"/>
    <x v="33"/>
    <x v="77"/>
    <n v="6"/>
    <n v="2022"/>
  </r>
  <r>
    <x v="34"/>
    <x v="0"/>
    <x v="34"/>
    <x v="77"/>
    <n v="6"/>
    <n v="2022"/>
  </r>
  <r>
    <x v="83"/>
    <x v="0"/>
    <x v="19"/>
    <x v="77"/>
    <n v="6"/>
    <n v="2022"/>
  </r>
  <r>
    <x v="84"/>
    <x v="0"/>
    <x v="35"/>
    <x v="77"/>
    <n v="6"/>
    <n v="2022"/>
  </r>
  <r>
    <x v="36"/>
    <x v="0"/>
    <x v="36"/>
    <x v="77"/>
    <n v="6"/>
    <n v="2022"/>
  </r>
  <r>
    <x v="85"/>
    <x v="0"/>
    <x v="37"/>
    <x v="77"/>
    <n v="6"/>
    <n v="2022"/>
  </r>
  <r>
    <x v="38"/>
    <x v="0"/>
    <x v="38"/>
    <x v="77"/>
    <n v="6"/>
    <n v="2022"/>
  </r>
  <r>
    <x v="39"/>
    <x v="0"/>
    <x v="39"/>
    <x v="77"/>
    <n v="6"/>
    <n v="2022"/>
  </r>
  <r>
    <x v="40"/>
    <x v="0"/>
    <x v="40"/>
    <x v="77"/>
    <n v="6"/>
    <n v="2022"/>
  </r>
  <r>
    <x v="86"/>
    <x v="0"/>
    <x v="77"/>
    <x v="77"/>
    <n v="6"/>
    <n v="2022"/>
  </r>
  <r>
    <x v="42"/>
    <x v="0"/>
    <x v="42"/>
    <x v="77"/>
    <n v="6"/>
    <n v="2022"/>
  </r>
  <r>
    <x v="43"/>
    <x v="0"/>
    <x v="43"/>
    <x v="77"/>
    <n v="6"/>
    <n v="2022"/>
  </r>
  <r>
    <x v="45"/>
    <x v="0"/>
    <x v="45"/>
    <x v="77"/>
    <n v="6"/>
    <n v="2022"/>
  </r>
  <r>
    <x v="87"/>
    <x v="0"/>
    <x v="46"/>
    <x v="77"/>
    <n v="6"/>
    <n v="2022"/>
  </r>
  <r>
    <x v="47"/>
    <x v="0"/>
    <x v="47"/>
    <x v="77"/>
    <n v="6"/>
    <n v="2022"/>
  </r>
  <r>
    <x v="48"/>
    <x v="0"/>
    <x v="48"/>
    <x v="77"/>
    <n v="6"/>
    <n v="2022"/>
  </r>
  <r>
    <x v="49"/>
    <x v="0"/>
    <x v="49"/>
    <x v="77"/>
    <n v="6"/>
    <n v="2022"/>
  </r>
  <r>
    <x v="88"/>
    <x v="0"/>
    <x v="50"/>
    <x v="77"/>
    <n v="6"/>
    <n v="2022"/>
  </r>
  <r>
    <x v="51"/>
    <x v="0"/>
    <x v="51"/>
    <x v="77"/>
    <n v="6"/>
    <n v="2022"/>
  </r>
  <r>
    <x v="89"/>
    <x v="0"/>
    <x v="78"/>
    <x v="77"/>
    <n v="6"/>
    <n v="2022"/>
  </r>
  <r>
    <x v="90"/>
    <x v="0"/>
    <x v="74"/>
    <x v="77"/>
    <n v="6"/>
    <n v="2022"/>
  </r>
  <r>
    <x v="55"/>
    <x v="0"/>
    <x v="55"/>
    <x v="77"/>
    <n v="6"/>
    <n v="2022"/>
  </r>
  <r>
    <x v="61"/>
    <x v="0"/>
    <x v="58"/>
    <x v="77"/>
    <n v="6"/>
    <n v="2022"/>
  </r>
  <r>
    <x v="62"/>
    <x v="0"/>
    <x v="59"/>
    <x v="77"/>
    <n v="6"/>
    <n v="2022"/>
  </r>
  <r>
    <x v="63"/>
    <x v="0"/>
    <x v="60"/>
    <x v="77"/>
    <n v="6"/>
    <n v="2022"/>
  </r>
  <r>
    <x v="64"/>
    <x v="0"/>
    <x v="61"/>
    <x v="77"/>
    <n v="6"/>
    <n v="2022"/>
  </r>
  <r>
    <x v="65"/>
    <x v="0"/>
    <x v="62"/>
    <x v="77"/>
    <n v="6"/>
    <n v="2022"/>
  </r>
  <r>
    <x v="66"/>
    <x v="0"/>
    <x v="63"/>
    <x v="77"/>
    <n v="6"/>
    <n v="2022"/>
  </r>
  <r>
    <x v="67"/>
    <x v="0"/>
    <x v="64"/>
    <x v="77"/>
    <n v="6"/>
    <n v="2022"/>
  </r>
  <r>
    <x v="68"/>
    <x v="0"/>
    <x v="65"/>
    <x v="77"/>
    <n v="6"/>
    <n v="2022"/>
  </r>
  <r>
    <x v="70"/>
    <x v="0"/>
    <x v="67"/>
    <x v="77"/>
    <n v="6"/>
    <n v="2022"/>
  </r>
  <r>
    <x v="71"/>
    <x v="0"/>
    <x v="68"/>
    <x v="77"/>
    <n v="6"/>
    <n v="2022"/>
  </r>
  <r>
    <x v="69"/>
    <x v="0"/>
    <x v="66"/>
    <x v="77"/>
    <n v="6"/>
    <n v="2022"/>
  </r>
  <r>
    <x v="72"/>
    <x v="0"/>
    <x v="69"/>
    <x v="77"/>
    <n v="6"/>
    <n v="2022"/>
  </r>
  <r>
    <x v="73"/>
    <x v="0"/>
    <x v="70"/>
    <x v="77"/>
    <n v="6"/>
    <n v="2022"/>
  </r>
  <r>
    <x v="74"/>
    <x v="0"/>
    <x v="71"/>
    <x v="77"/>
    <n v="6"/>
    <n v="2022"/>
  </r>
  <r>
    <x v="75"/>
    <x v="0"/>
    <x v="72"/>
    <x v="77"/>
    <n v="6"/>
    <n v="2022"/>
  </r>
  <r>
    <x v="81"/>
    <x v="0"/>
    <x v="76"/>
    <x v="77"/>
    <n v="6"/>
    <n v="2022"/>
  </r>
  <r>
    <x v="76"/>
    <x v="0"/>
    <x v="73"/>
    <x v="77"/>
    <n v="6"/>
    <n v="2022"/>
  </r>
  <r>
    <x v="2"/>
    <x v="0"/>
    <x v="2"/>
    <x v="78"/>
    <n v="7"/>
    <n v="2022"/>
  </r>
  <r>
    <x v="3"/>
    <x v="0"/>
    <x v="3"/>
    <x v="78"/>
    <n v="7"/>
    <n v="2022"/>
  </r>
  <r>
    <x v="4"/>
    <x v="0"/>
    <x v="4"/>
    <x v="78"/>
    <n v="7"/>
    <n v="2022"/>
  </r>
  <r>
    <x v="5"/>
    <x v="0"/>
    <x v="5"/>
    <x v="78"/>
    <n v="7"/>
    <n v="2022"/>
  </r>
  <r>
    <x v="6"/>
    <x v="0"/>
    <x v="6"/>
    <x v="78"/>
    <n v="7"/>
    <n v="2022"/>
  </r>
  <r>
    <x v="9"/>
    <x v="0"/>
    <x v="9"/>
    <x v="78"/>
    <n v="7"/>
    <n v="2022"/>
  </r>
  <r>
    <x v="10"/>
    <x v="0"/>
    <x v="10"/>
    <x v="78"/>
    <n v="7"/>
    <n v="2022"/>
  </r>
  <r>
    <x v="12"/>
    <x v="0"/>
    <x v="12"/>
    <x v="78"/>
    <n v="7"/>
    <n v="2022"/>
  </r>
  <r>
    <x v="13"/>
    <x v="0"/>
    <x v="13"/>
    <x v="78"/>
    <n v="7"/>
    <n v="2022"/>
  </r>
  <r>
    <x v="22"/>
    <x v="0"/>
    <x v="22"/>
    <x v="78"/>
    <n v="7"/>
    <n v="2022"/>
  </r>
  <r>
    <x v="15"/>
    <x v="0"/>
    <x v="15"/>
    <x v="78"/>
    <n v="7"/>
    <n v="2022"/>
  </r>
  <r>
    <x v="16"/>
    <x v="0"/>
    <x v="16"/>
    <x v="78"/>
    <n v="7"/>
    <n v="2022"/>
  </r>
  <r>
    <x v="26"/>
    <x v="1"/>
    <x v="26"/>
    <x v="78"/>
    <n v="7"/>
    <n v="2022"/>
  </r>
  <r>
    <x v="56"/>
    <x v="0"/>
    <x v="27"/>
    <x v="78"/>
    <n v="7"/>
    <n v="2022"/>
  </r>
  <r>
    <x v="91"/>
    <x v="0"/>
    <x v="29"/>
    <x v="78"/>
    <n v="7"/>
    <n v="2022"/>
  </r>
  <r>
    <x v="92"/>
    <x v="0"/>
    <x v="75"/>
    <x v="78"/>
    <n v="7"/>
    <n v="2022"/>
  </r>
  <r>
    <x v="77"/>
    <x v="0"/>
    <x v="56"/>
    <x v="78"/>
    <n v="7"/>
    <n v="2022"/>
  </r>
  <r>
    <x v="31"/>
    <x v="0"/>
    <x v="31"/>
    <x v="78"/>
    <n v="7"/>
    <n v="2022"/>
  </r>
  <r>
    <x v="32"/>
    <x v="0"/>
    <x v="32"/>
    <x v="78"/>
    <n v="7"/>
    <n v="2022"/>
  </r>
  <r>
    <x v="33"/>
    <x v="0"/>
    <x v="33"/>
    <x v="78"/>
    <n v="7"/>
    <n v="2022"/>
  </r>
  <r>
    <x v="34"/>
    <x v="0"/>
    <x v="34"/>
    <x v="78"/>
    <n v="7"/>
    <n v="2022"/>
  </r>
  <r>
    <x v="83"/>
    <x v="0"/>
    <x v="19"/>
    <x v="78"/>
    <n v="7"/>
    <n v="2022"/>
  </r>
  <r>
    <x v="84"/>
    <x v="0"/>
    <x v="35"/>
    <x v="78"/>
    <n v="7"/>
    <n v="2022"/>
  </r>
  <r>
    <x v="36"/>
    <x v="0"/>
    <x v="36"/>
    <x v="78"/>
    <n v="7"/>
    <n v="2022"/>
  </r>
  <r>
    <x v="85"/>
    <x v="0"/>
    <x v="37"/>
    <x v="78"/>
    <n v="7"/>
    <n v="2022"/>
  </r>
  <r>
    <x v="38"/>
    <x v="0"/>
    <x v="38"/>
    <x v="78"/>
    <n v="7"/>
    <n v="2022"/>
  </r>
  <r>
    <x v="39"/>
    <x v="0"/>
    <x v="39"/>
    <x v="78"/>
    <n v="7"/>
    <n v="2022"/>
  </r>
  <r>
    <x v="40"/>
    <x v="0"/>
    <x v="40"/>
    <x v="78"/>
    <n v="7"/>
    <n v="2022"/>
  </r>
  <r>
    <x v="86"/>
    <x v="0"/>
    <x v="77"/>
    <x v="78"/>
    <n v="7"/>
    <n v="2022"/>
  </r>
  <r>
    <x v="42"/>
    <x v="0"/>
    <x v="42"/>
    <x v="78"/>
    <n v="7"/>
    <n v="2022"/>
  </r>
  <r>
    <x v="43"/>
    <x v="0"/>
    <x v="43"/>
    <x v="78"/>
    <n v="7"/>
    <n v="2022"/>
  </r>
  <r>
    <x v="45"/>
    <x v="0"/>
    <x v="45"/>
    <x v="78"/>
    <n v="7"/>
    <n v="2022"/>
  </r>
  <r>
    <x v="87"/>
    <x v="0"/>
    <x v="46"/>
    <x v="78"/>
    <n v="7"/>
    <n v="2022"/>
  </r>
  <r>
    <x v="47"/>
    <x v="0"/>
    <x v="47"/>
    <x v="78"/>
    <n v="7"/>
    <n v="2022"/>
  </r>
  <r>
    <x v="48"/>
    <x v="0"/>
    <x v="48"/>
    <x v="78"/>
    <n v="7"/>
    <n v="2022"/>
  </r>
  <r>
    <x v="49"/>
    <x v="0"/>
    <x v="49"/>
    <x v="78"/>
    <n v="7"/>
    <n v="2022"/>
  </r>
  <r>
    <x v="88"/>
    <x v="0"/>
    <x v="50"/>
    <x v="78"/>
    <n v="7"/>
    <n v="2022"/>
  </r>
  <r>
    <x v="51"/>
    <x v="0"/>
    <x v="51"/>
    <x v="78"/>
    <n v="7"/>
    <n v="2022"/>
  </r>
  <r>
    <x v="89"/>
    <x v="0"/>
    <x v="78"/>
    <x v="78"/>
    <n v="7"/>
    <n v="2022"/>
  </r>
  <r>
    <x v="90"/>
    <x v="0"/>
    <x v="74"/>
    <x v="78"/>
    <n v="7"/>
    <n v="2022"/>
  </r>
  <r>
    <x v="55"/>
    <x v="0"/>
    <x v="55"/>
    <x v="78"/>
    <n v="7"/>
    <n v="2022"/>
  </r>
  <r>
    <x v="61"/>
    <x v="0"/>
    <x v="58"/>
    <x v="78"/>
    <n v="7"/>
    <n v="2022"/>
  </r>
  <r>
    <x v="62"/>
    <x v="0"/>
    <x v="59"/>
    <x v="78"/>
    <n v="7"/>
    <n v="2022"/>
  </r>
  <r>
    <x v="63"/>
    <x v="0"/>
    <x v="60"/>
    <x v="78"/>
    <n v="7"/>
    <n v="2022"/>
  </r>
  <r>
    <x v="64"/>
    <x v="0"/>
    <x v="61"/>
    <x v="78"/>
    <n v="7"/>
    <n v="2022"/>
  </r>
  <r>
    <x v="65"/>
    <x v="0"/>
    <x v="62"/>
    <x v="78"/>
    <n v="7"/>
    <n v="2022"/>
  </r>
  <r>
    <x v="66"/>
    <x v="0"/>
    <x v="63"/>
    <x v="78"/>
    <n v="7"/>
    <n v="2022"/>
  </r>
  <r>
    <x v="67"/>
    <x v="0"/>
    <x v="64"/>
    <x v="78"/>
    <n v="7"/>
    <n v="2022"/>
  </r>
  <r>
    <x v="68"/>
    <x v="0"/>
    <x v="65"/>
    <x v="78"/>
    <n v="7"/>
    <n v="2022"/>
  </r>
  <r>
    <x v="70"/>
    <x v="0"/>
    <x v="67"/>
    <x v="78"/>
    <n v="7"/>
    <n v="2022"/>
  </r>
  <r>
    <x v="71"/>
    <x v="0"/>
    <x v="68"/>
    <x v="78"/>
    <n v="7"/>
    <n v="2022"/>
  </r>
  <r>
    <x v="69"/>
    <x v="0"/>
    <x v="66"/>
    <x v="78"/>
    <n v="7"/>
    <n v="2022"/>
  </r>
  <r>
    <x v="72"/>
    <x v="0"/>
    <x v="69"/>
    <x v="78"/>
    <n v="7"/>
    <n v="2022"/>
  </r>
  <r>
    <x v="73"/>
    <x v="0"/>
    <x v="70"/>
    <x v="78"/>
    <n v="7"/>
    <n v="2022"/>
  </r>
  <r>
    <x v="74"/>
    <x v="0"/>
    <x v="71"/>
    <x v="78"/>
    <n v="7"/>
    <n v="2022"/>
  </r>
  <r>
    <x v="75"/>
    <x v="0"/>
    <x v="72"/>
    <x v="78"/>
    <n v="7"/>
    <n v="2022"/>
  </r>
  <r>
    <x v="81"/>
    <x v="0"/>
    <x v="76"/>
    <x v="78"/>
    <n v="7"/>
    <n v="2022"/>
  </r>
  <r>
    <x v="76"/>
    <x v="0"/>
    <x v="73"/>
    <x v="78"/>
    <n v="7"/>
    <n v="2022"/>
  </r>
  <r>
    <x v="2"/>
    <x v="0"/>
    <x v="2"/>
    <x v="79"/>
    <n v="8"/>
    <n v="2022"/>
  </r>
  <r>
    <x v="3"/>
    <x v="0"/>
    <x v="3"/>
    <x v="79"/>
    <n v="8"/>
    <n v="2022"/>
  </r>
  <r>
    <x v="4"/>
    <x v="0"/>
    <x v="4"/>
    <x v="79"/>
    <n v="8"/>
    <n v="2022"/>
  </r>
  <r>
    <x v="5"/>
    <x v="0"/>
    <x v="5"/>
    <x v="79"/>
    <n v="8"/>
    <n v="2022"/>
  </r>
  <r>
    <x v="6"/>
    <x v="0"/>
    <x v="6"/>
    <x v="79"/>
    <n v="8"/>
    <n v="2022"/>
  </r>
  <r>
    <x v="9"/>
    <x v="0"/>
    <x v="9"/>
    <x v="79"/>
    <n v="8"/>
    <n v="2022"/>
  </r>
  <r>
    <x v="10"/>
    <x v="0"/>
    <x v="10"/>
    <x v="79"/>
    <n v="8"/>
    <n v="2022"/>
  </r>
  <r>
    <x v="12"/>
    <x v="0"/>
    <x v="12"/>
    <x v="79"/>
    <n v="8"/>
    <n v="2022"/>
  </r>
  <r>
    <x v="13"/>
    <x v="0"/>
    <x v="13"/>
    <x v="79"/>
    <n v="8"/>
    <n v="2022"/>
  </r>
  <r>
    <x v="22"/>
    <x v="0"/>
    <x v="22"/>
    <x v="79"/>
    <n v="8"/>
    <n v="2022"/>
  </r>
  <r>
    <x v="15"/>
    <x v="0"/>
    <x v="15"/>
    <x v="79"/>
    <n v="8"/>
    <n v="2022"/>
  </r>
  <r>
    <x v="16"/>
    <x v="0"/>
    <x v="16"/>
    <x v="79"/>
    <n v="8"/>
    <n v="2022"/>
  </r>
  <r>
    <x v="26"/>
    <x v="1"/>
    <x v="26"/>
    <x v="79"/>
    <n v="8"/>
    <n v="2022"/>
  </r>
  <r>
    <x v="56"/>
    <x v="0"/>
    <x v="27"/>
    <x v="79"/>
    <n v="8"/>
    <n v="2022"/>
  </r>
  <r>
    <x v="91"/>
    <x v="0"/>
    <x v="29"/>
    <x v="79"/>
    <n v="8"/>
    <n v="2022"/>
  </r>
  <r>
    <x v="92"/>
    <x v="0"/>
    <x v="75"/>
    <x v="79"/>
    <n v="8"/>
    <n v="2022"/>
  </r>
  <r>
    <x v="77"/>
    <x v="0"/>
    <x v="56"/>
    <x v="79"/>
    <n v="8"/>
    <n v="2022"/>
  </r>
  <r>
    <x v="31"/>
    <x v="0"/>
    <x v="31"/>
    <x v="79"/>
    <n v="8"/>
    <n v="2022"/>
  </r>
  <r>
    <x v="32"/>
    <x v="0"/>
    <x v="32"/>
    <x v="79"/>
    <n v="8"/>
    <n v="2022"/>
  </r>
  <r>
    <x v="33"/>
    <x v="0"/>
    <x v="33"/>
    <x v="79"/>
    <n v="8"/>
    <n v="2022"/>
  </r>
  <r>
    <x v="34"/>
    <x v="0"/>
    <x v="34"/>
    <x v="79"/>
    <n v="8"/>
    <n v="2022"/>
  </r>
  <r>
    <x v="83"/>
    <x v="0"/>
    <x v="19"/>
    <x v="79"/>
    <n v="8"/>
    <n v="2022"/>
  </r>
  <r>
    <x v="84"/>
    <x v="0"/>
    <x v="35"/>
    <x v="79"/>
    <n v="8"/>
    <n v="2022"/>
  </r>
  <r>
    <x v="36"/>
    <x v="0"/>
    <x v="36"/>
    <x v="79"/>
    <n v="8"/>
    <n v="2022"/>
  </r>
  <r>
    <x v="85"/>
    <x v="0"/>
    <x v="37"/>
    <x v="79"/>
    <n v="8"/>
    <n v="2022"/>
  </r>
  <r>
    <x v="38"/>
    <x v="0"/>
    <x v="38"/>
    <x v="79"/>
    <n v="8"/>
    <n v="2022"/>
  </r>
  <r>
    <x v="39"/>
    <x v="0"/>
    <x v="39"/>
    <x v="79"/>
    <n v="8"/>
    <n v="2022"/>
  </r>
  <r>
    <x v="40"/>
    <x v="0"/>
    <x v="40"/>
    <x v="79"/>
    <n v="8"/>
    <n v="2022"/>
  </r>
  <r>
    <x v="86"/>
    <x v="0"/>
    <x v="77"/>
    <x v="79"/>
    <n v="8"/>
    <n v="2022"/>
  </r>
  <r>
    <x v="42"/>
    <x v="0"/>
    <x v="42"/>
    <x v="79"/>
    <n v="8"/>
    <n v="2022"/>
  </r>
  <r>
    <x v="43"/>
    <x v="0"/>
    <x v="43"/>
    <x v="79"/>
    <n v="8"/>
    <n v="2022"/>
  </r>
  <r>
    <x v="45"/>
    <x v="0"/>
    <x v="45"/>
    <x v="79"/>
    <n v="8"/>
    <n v="2022"/>
  </r>
  <r>
    <x v="87"/>
    <x v="0"/>
    <x v="46"/>
    <x v="79"/>
    <n v="8"/>
    <n v="2022"/>
  </r>
  <r>
    <x v="47"/>
    <x v="0"/>
    <x v="47"/>
    <x v="79"/>
    <n v="8"/>
    <n v="2022"/>
  </r>
  <r>
    <x v="48"/>
    <x v="0"/>
    <x v="48"/>
    <x v="79"/>
    <n v="8"/>
    <n v="2022"/>
  </r>
  <r>
    <x v="49"/>
    <x v="0"/>
    <x v="49"/>
    <x v="79"/>
    <n v="8"/>
    <n v="2022"/>
  </r>
  <r>
    <x v="88"/>
    <x v="0"/>
    <x v="50"/>
    <x v="79"/>
    <n v="8"/>
    <n v="2022"/>
  </r>
  <r>
    <x v="51"/>
    <x v="0"/>
    <x v="51"/>
    <x v="79"/>
    <n v="8"/>
    <n v="2022"/>
  </r>
  <r>
    <x v="89"/>
    <x v="0"/>
    <x v="78"/>
    <x v="79"/>
    <n v="8"/>
    <n v="2022"/>
  </r>
  <r>
    <x v="90"/>
    <x v="0"/>
    <x v="74"/>
    <x v="79"/>
    <n v="8"/>
    <n v="2022"/>
  </r>
  <r>
    <x v="55"/>
    <x v="0"/>
    <x v="55"/>
    <x v="79"/>
    <n v="8"/>
    <n v="2022"/>
  </r>
  <r>
    <x v="61"/>
    <x v="0"/>
    <x v="58"/>
    <x v="79"/>
    <n v="8"/>
    <n v="2022"/>
  </r>
  <r>
    <x v="62"/>
    <x v="0"/>
    <x v="59"/>
    <x v="79"/>
    <n v="8"/>
    <n v="2022"/>
  </r>
  <r>
    <x v="63"/>
    <x v="0"/>
    <x v="60"/>
    <x v="79"/>
    <n v="8"/>
    <n v="2022"/>
  </r>
  <r>
    <x v="64"/>
    <x v="0"/>
    <x v="61"/>
    <x v="79"/>
    <n v="8"/>
    <n v="2022"/>
  </r>
  <r>
    <x v="65"/>
    <x v="0"/>
    <x v="62"/>
    <x v="79"/>
    <n v="8"/>
    <n v="2022"/>
  </r>
  <r>
    <x v="66"/>
    <x v="0"/>
    <x v="63"/>
    <x v="79"/>
    <n v="8"/>
    <n v="2022"/>
  </r>
  <r>
    <x v="67"/>
    <x v="0"/>
    <x v="64"/>
    <x v="79"/>
    <n v="8"/>
    <n v="2022"/>
  </r>
  <r>
    <x v="68"/>
    <x v="0"/>
    <x v="65"/>
    <x v="79"/>
    <n v="8"/>
    <n v="2022"/>
  </r>
  <r>
    <x v="70"/>
    <x v="0"/>
    <x v="67"/>
    <x v="79"/>
    <n v="8"/>
    <n v="2022"/>
  </r>
  <r>
    <x v="71"/>
    <x v="0"/>
    <x v="68"/>
    <x v="79"/>
    <n v="8"/>
    <n v="2022"/>
  </r>
  <r>
    <x v="69"/>
    <x v="0"/>
    <x v="66"/>
    <x v="79"/>
    <n v="8"/>
    <n v="2022"/>
  </r>
  <r>
    <x v="72"/>
    <x v="0"/>
    <x v="69"/>
    <x v="79"/>
    <n v="8"/>
    <n v="2022"/>
  </r>
  <r>
    <x v="73"/>
    <x v="0"/>
    <x v="70"/>
    <x v="79"/>
    <n v="8"/>
    <n v="2022"/>
  </r>
  <r>
    <x v="74"/>
    <x v="0"/>
    <x v="71"/>
    <x v="79"/>
    <n v="8"/>
    <n v="2022"/>
  </r>
  <r>
    <x v="75"/>
    <x v="0"/>
    <x v="72"/>
    <x v="79"/>
    <n v="8"/>
    <n v="2022"/>
  </r>
  <r>
    <x v="81"/>
    <x v="0"/>
    <x v="76"/>
    <x v="79"/>
    <n v="8"/>
    <n v="2022"/>
  </r>
  <r>
    <x v="76"/>
    <x v="0"/>
    <x v="73"/>
    <x v="79"/>
    <n v="8"/>
    <n v="2022"/>
  </r>
  <r>
    <x v="2"/>
    <x v="0"/>
    <x v="2"/>
    <x v="80"/>
    <n v="9"/>
    <n v="2022"/>
  </r>
  <r>
    <x v="3"/>
    <x v="0"/>
    <x v="3"/>
    <x v="80"/>
    <n v="9"/>
    <n v="2022"/>
  </r>
  <r>
    <x v="4"/>
    <x v="0"/>
    <x v="4"/>
    <x v="80"/>
    <n v="9"/>
    <n v="2022"/>
  </r>
  <r>
    <x v="5"/>
    <x v="0"/>
    <x v="5"/>
    <x v="80"/>
    <n v="9"/>
    <n v="2022"/>
  </r>
  <r>
    <x v="6"/>
    <x v="0"/>
    <x v="6"/>
    <x v="80"/>
    <n v="9"/>
    <n v="2022"/>
  </r>
  <r>
    <x v="9"/>
    <x v="0"/>
    <x v="9"/>
    <x v="80"/>
    <n v="9"/>
    <n v="2022"/>
  </r>
  <r>
    <x v="10"/>
    <x v="0"/>
    <x v="10"/>
    <x v="80"/>
    <n v="9"/>
    <n v="2022"/>
  </r>
  <r>
    <x v="12"/>
    <x v="0"/>
    <x v="12"/>
    <x v="80"/>
    <n v="9"/>
    <n v="2022"/>
  </r>
  <r>
    <x v="13"/>
    <x v="0"/>
    <x v="13"/>
    <x v="80"/>
    <n v="9"/>
    <n v="2022"/>
  </r>
  <r>
    <x v="22"/>
    <x v="0"/>
    <x v="22"/>
    <x v="80"/>
    <n v="9"/>
    <n v="2022"/>
  </r>
  <r>
    <x v="15"/>
    <x v="0"/>
    <x v="15"/>
    <x v="80"/>
    <n v="9"/>
    <n v="2022"/>
  </r>
  <r>
    <x v="16"/>
    <x v="0"/>
    <x v="16"/>
    <x v="80"/>
    <n v="9"/>
    <n v="2022"/>
  </r>
  <r>
    <x v="26"/>
    <x v="1"/>
    <x v="26"/>
    <x v="80"/>
    <n v="9"/>
    <n v="2022"/>
  </r>
  <r>
    <x v="56"/>
    <x v="0"/>
    <x v="27"/>
    <x v="80"/>
    <n v="9"/>
    <n v="2022"/>
  </r>
  <r>
    <x v="91"/>
    <x v="0"/>
    <x v="29"/>
    <x v="80"/>
    <n v="9"/>
    <n v="2022"/>
  </r>
  <r>
    <x v="92"/>
    <x v="0"/>
    <x v="75"/>
    <x v="80"/>
    <n v="9"/>
    <n v="2022"/>
  </r>
  <r>
    <x v="77"/>
    <x v="0"/>
    <x v="56"/>
    <x v="80"/>
    <n v="9"/>
    <n v="2022"/>
  </r>
  <r>
    <x v="31"/>
    <x v="0"/>
    <x v="31"/>
    <x v="80"/>
    <n v="9"/>
    <n v="2022"/>
  </r>
  <r>
    <x v="32"/>
    <x v="0"/>
    <x v="32"/>
    <x v="80"/>
    <n v="9"/>
    <n v="2022"/>
  </r>
  <r>
    <x v="33"/>
    <x v="0"/>
    <x v="33"/>
    <x v="80"/>
    <n v="9"/>
    <n v="2022"/>
  </r>
  <r>
    <x v="34"/>
    <x v="0"/>
    <x v="34"/>
    <x v="80"/>
    <n v="9"/>
    <n v="2022"/>
  </r>
  <r>
    <x v="83"/>
    <x v="0"/>
    <x v="19"/>
    <x v="80"/>
    <n v="9"/>
    <n v="2022"/>
  </r>
  <r>
    <x v="84"/>
    <x v="0"/>
    <x v="35"/>
    <x v="80"/>
    <n v="9"/>
    <n v="2022"/>
  </r>
  <r>
    <x v="36"/>
    <x v="0"/>
    <x v="36"/>
    <x v="80"/>
    <n v="9"/>
    <n v="2022"/>
  </r>
  <r>
    <x v="85"/>
    <x v="0"/>
    <x v="37"/>
    <x v="80"/>
    <n v="9"/>
    <n v="2022"/>
  </r>
  <r>
    <x v="38"/>
    <x v="0"/>
    <x v="38"/>
    <x v="80"/>
    <n v="9"/>
    <n v="2022"/>
  </r>
  <r>
    <x v="39"/>
    <x v="0"/>
    <x v="39"/>
    <x v="80"/>
    <n v="9"/>
    <n v="2022"/>
  </r>
  <r>
    <x v="40"/>
    <x v="0"/>
    <x v="40"/>
    <x v="80"/>
    <n v="9"/>
    <n v="2022"/>
  </r>
  <r>
    <x v="86"/>
    <x v="0"/>
    <x v="77"/>
    <x v="80"/>
    <n v="9"/>
    <n v="2022"/>
  </r>
  <r>
    <x v="42"/>
    <x v="0"/>
    <x v="42"/>
    <x v="80"/>
    <n v="9"/>
    <n v="2022"/>
  </r>
  <r>
    <x v="43"/>
    <x v="0"/>
    <x v="43"/>
    <x v="80"/>
    <n v="9"/>
    <n v="2022"/>
  </r>
  <r>
    <x v="45"/>
    <x v="0"/>
    <x v="45"/>
    <x v="80"/>
    <n v="9"/>
    <n v="2022"/>
  </r>
  <r>
    <x v="87"/>
    <x v="0"/>
    <x v="46"/>
    <x v="80"/>
    <n v="9"/>
    <n v="2022"/>
  </r>
  <r>
    <x v="47"/>
    <x v="0"/>
    <x v="47"/>
    <x v="80"/>
    <n v="9"/>
    <n v="2022"/>
  </r>
  <r>
    <x v="48"/>
    <x v="0"/>
    <x v="48"/>
    <x v="80"/>
    <n v="9"/>
    <n v="2022"/>
  </r>
  <r>
    <x v="49"/>
    <x v="0"/>
    <x v="49"/>
    <x v="80"/>
    <n v="9"/>
    <n v="2022"/>
  </r>
  <r>
    <x v="88"/>
    <x v="0"/>
    <x v="50"/>
    <x v="80"/>
    <n v="9"/>
    <n v="2022"/>
  </r>
  <r>
    <x v="51"/>
    <x v="0"/>
    <x v="51"/>
    <x v="80"/>
    <n v="9"/>
    <n v="2022"/>
  </r>
  <r>
    <x v="89"/>
    <x v="0"/>
    <x v="78"/>
    <x v="80"/>
    <n v="9"/>
    <n v="2022"/>
  </r>
  <r>
    <x v="90"/>
    <x v="0"/>
    <x v="74"/>
    <x v="80"/>
    <n v="9"/>
    <n v="2022"/>
  </r>
  <r>
    <x v="55"/>
    <x v="0"/>
    <x v="55"/>
    <x v="80"/>
    <n v="9"/>
    <n v="2022"/>
  </r>
  <r>
    <x v="61"/>
    <x v="0"/>
    <x v="58"/>
    <x v="80"/>
    <n v="9"/>
    <n v="2022"/>
  </r>
  <r>
    <x v="62"/>
    <x v="0"/>
    <x v="59"/>
    <x v="80"/>
    <n v="9"/>
    <n v="2022"/>
  </r>
  <r>
    <x v="63"/>
    <x v="0"/>
    <x v="60"/>
    <x v="80"/>
    <n v="9"/>
    <n v="2022"/>
  </r>
  <r>
    <x v="78"/>
    <x v="0"/>
    <x v="61"/>
    <x v="80"/>
    <n v="9"/>
    <n v="2022"/>
  </r>
  <r>
    <x v="65"/>
    <x v="0"/>
    <x v="62"/>
    <x v="80"/>
    <n v="9"/>
    <n v="2022"/>
  </r>
  <r>
    <x v="66"/>
    <x v="0"/>
    <x v="63"/>
    <x v="80"/>
    <n v="9"/>
    <n v="2022"/>
  </r>
  <r>
    <x v="67"/>
    <x v="0"/>
    <x v="64"/>
    <x v="80"/>
    <n v="9"/>
    <n v="2022"/>
  </r>
  <r>
    <x v="68"/>
    <x v="0"/>
    <x v="65"/>
    <x v="80"/>
    <n v="9"/>
    <n v="2022"/>
  </r>
  <r>
    <x v="70"/>
    <x v="0"/>
    <x v="67"/>
    <x v="80"/>
    <n v="9"/>
    <n v="2022"/>
  </r>
  <r>
    <x v="71"/>
    <x v="0"/>
    <x v="68"/>
    <x v="80"/>
    <n v="9"/>
    <n v="2022"/>
  </r>
  <r>
    <x v="69"/>
    <x v="0"/>
    <x v="66"/>
    <x v="80"/>
    <n v="9"/>
    <n v="2022"/>
  </r>
  <r>
    <x v="72"/>
    <x v="0"/>
    <x v="69"/>
    <x v="80"/>
    <n v="9"/>
    <n v="2022"/>
  </r>
  <r>
    <x v="73"/>
    <x v="0"/>
    <x v="70"/>
    <x v="80"/>
    <n v="9"/>
    <n v="2022"/>
  </r>
  <r>
    <x v="74"/>
    <x v="0"/>
    <x v="71"/>
    <x v="80"/>
    <n v="9"/>
    <n v="2022"/>
  </r>
  <r>
    <x v="75"/>
    <x v="0"/>
    <x v="72"/>
    <x v="80"/>
    <n v="9"/>
    <n v="2022"/>
  </r>
  <r>
    <x v="81"/>
    <x v="0"/>
    <x v="76"/>
    <x v="80"/>
    <n v="9"/>
    <n v="2022"/>
  </r>
  <r>
    <x v="76"/>
    <x v="0"/>
    <x v="73"/>
    <x v="80"/>
    <n v="9"/>
    <n v="2022"/>
  </r>
  <r>
    <x v="2"/>
    <x v="0"/>
    <x v="2"/>
    <x v="81"/>
    <n v="10"/>
    <n v="2022"/>
  </r>
  <r>
    <x v="3"/>
    <x v="0"/>
    <x v="3"/>
    <x v="81"/>
    <n v="10"/>
    <n v="2022"/>
  </r>
  <r>
    <x v="4"/>
    <x v="0"/>
    <x v="4"/>
    <x v="81"/>
    <n v="10"/>
    <n v="2022"/>
  </r>
  <r>
    <x v="5"/>
    <x v="0"/>
    <x v="5"/>
    <x v="81"/>
    <n v="10"/>
    <n v="2022"/>
  </r>
  <r>
    <x v="6"/>
    <x v="0"/>
    <x v="6"/>
    <x v="81"/>
    <n v="10"/>
    <n v="2022"/>
  </r>
  <r>
    <x v="9"/>
    <x v="0"/>
    <x v="9"/>
    <x v="81"/>
    <n v="10"/>
    <n v="2022"/>
  </r>
  <r>
    <x v="10"/>
    <x v="0"/>
    <x v="10"/>
    <x v="81"/>
    <n v="10"/>
    <n v="2022"/>
  </r>
  <r>
    <x v="12"/>
    <x v="0"/>
    <x v="12"/>
    <x v="81"/>
    <n v="10"/>
    <n v="2022"/>
  </r>
  <r>
    <x v="13"/>
    <x v="0"/>
    <x v="13"/>
    <x v="81"/>
    <n v="10"/>
    <n v="2022"/>
  </r>
  <r>
    <x v="22"/>
    <x v="0"/>
    <x v="22"/>
    <x v="81"/>
    <n v="10"/>
    <n v="2022"/>
  </r>
  <r>
    <x v="15"/>
    <x v="0"/>
    <x v="15"/>
    <x v="81"/>
    <n v="10"/>
    <n v="2022"/>
  </r>
  <r>
    <x v="16"/>
    <x v="0"/>
    <x v="16"/>
    <x v="81"/>
    <n v="10"/>
    <n v="2022"/>
  </r>
  <r>
    <x v="26"/>
    <x v="1"/>
    <x v="26"/>
    <x v="81"/>
    <n v="10"/>
    <n v="2022"/>
  </r>
  <r>
    <x v="56"/>
    <x v="0"/>
    <x v="27"/>
    <x v="81"/>
    <n v="10"/>
    <n v="2022"/>
  </r>
  <r>
    <x v="91"/>
    <x v="0"/>
    <x v="29"/>
    <x v="81"/>
    <n v="10"/>
    <n v="2022"/>
  </r>
  <r>
    <x v="92"/>
    <x v="0"/>
    <x v="75"/>
    <x v="81"/>
    <n v="10"/>
    <n v="2022"/>
  </r>
  <r>
    <x v="77"/>
    <x v="0"/>
    <x v="56"/>
    <x v="81"/>
    <n v="10"/>
    <n v="2022"/>
  </r>
  <r>
    <x v="31"/>
    <x v="0"/>
    <x v="31"/>
    <x v="81"/>
    <n v="10"/>
    <n v="2022"/>
  </r>
  <r>
    <x v="32"/>
    <x v="0"/>
    <x v="32"/>
    <x v="81"/>
    <n v="10"/>
    <n v="2022"/>
  </r>
  <r>
    <x v="33"/>
    <x v="0"/>
    <x v="33"/>
    <x v="81"/>
    <n v="10"/>
    <n v="2022"/>
  </r>
  <r>
    <x v="34"/>
    <x v="0"/>
    <x v="34"/>
    <x v="81"/>
    <n v="10"/>
    <n v="2022"/>
  </r>
  <r>
    <x v="83"/>
    <x v="0"/>
    <x v="19"/>
    <x v="81"/>
    <n v="10"/>
    <n v="2022"/>
  </r>
  <r>
    <x v="84"/>
    <x v="0"/>
    <x v="35"/>
    <x v="81"/>
    <n v="10"/>
    <n v="2022"/>
  </r>
  <r>
    <x v="36"/>
    <x v="0"/>
    <x v="36"/>
    <x v="81"/>
    <n v="10"/>
    <n v="2022"/>
  </r>
  <r>
    <x v="85"/>
    <x v="0"/>
    <x v="37"/>
    <x v="81"/>
    <n v="10"/>
    <n v="2022"/>
  </r>
  <r>
    <x v="38"/>
    <x v="0"/>
    <x v="38"/>
    <x v="81"/>
    <n v="10"/>
    <n v="2022"/>
  </r>
  <r>
    <x v="39"/>
    <x v="0"/>
    <x v="39"/>
    <x v="81"/>
    <n v="10"/>
    <n v="2022"/>
  </r>
  <r>
    <x v="40"/>
    <x v="0"/>
    <x v="40"/>
    <x v="81"/>
    <n v="10"/>
    <n v="2022"/>
  </r>
  <r>
    <x v="93"/>
    <x v="0"/>
    <x v="79"/>
    <x v="81"/>
    <n v="10"/>
    <n v="2022"/>
  </r>
  <r>
    <x v="86"/>
    <x v="0"/>
    <x v="77"/>
    <x v="81"/>
    <n v="10"/>
    <n v="2022"/>
  </r>
  <r>
    <x v="42"/>
    <x v="0"/>
    <x v="42"/>
    <x v="81"/>
    <n v="10"/>
    <n v="2022"/>
  </r>
  <r>
    <x v="43"/>
    <x v="0"/>
    <x v="43"/>
    <x v="81"/>
    <n v="10"/>
    <n v="2022"/>
  </r>
  <r>
    <x v="45"/>
    <x v="0"/>
    <x v="45"/>
    <x v="81"/>
    <n v="10"/>
    <n v="2022"/>
  </r>
  <r>
    <x v="87"/>
    <x v="0"/>
    <x v="46"/>
    <x v="81"/>
    <n v="10"/>
    <n v="2022"/>
  </r>
  <r>
    <x v="47"/>
    <x v="0"/>
    <x v="47"/>
    <x v="81"/>
    <n v="10"/>
    <n v="2022"/>
  </r>
  <r>
    <x v="48"/>
    <x v="0"/>
    <x v="48"/>
    <x v="81"/>
    <n v="10"/>
    <n v="2022"/>
  </r>
  <r>
    <x v="49"/>
    <x v="0"/>
    <x v="49"/>
    <x v="81"/>
    <n v="10"/>
    <n v="2022"/>
  </r>
  <r>
    <x v="88"/>
    <x v="0"/>
    <x v="50"/>
    <x v="81"/>
    <n v="10"/>
    <n v="2022"/>
  </r>
  <r>
    <x v="51"/>
    <x v="0"/>
    <x v="51"/>
    <x v="81"/>
    <n v="10"/>
    <n v="2022"/>
  </r>
  <r>
    <x v="89"/>
    <x v="0"/>
    <x v="78"/>
    <x v="81"/>
    <n v="10"/>
    <n v="2022"/>
  </r>
  <r>
    <x v="90"/>
    <x v="0"/>
    <x v="74"/>
    <x v="81"/>
    <n v="10"/>
    <n v="2022"/>
  </r>
  <r>
    <x v="55"/>
    <x v="0"/>
    <x v="55"/>
    <x v="81"/>
    <n v="10"/>
    <n v="2022"/>
  </r>
  <r>
    <x v="61"/>
    <x v="0"/>
    <x v="58"/>
    <x v="81"/>
    <n v="10"/>
    <n v="2022"/>
  </r>
  <r>
    <x v="62"/>
    <x v="0"/>
    <x v="59"/>
    <x v="81"/>
    <n v="10"/>
    <n v="2022"/>
  </r>
  <r>
    <x v="63"/>
    <x v="0"/>
    <x v="60"/>
    <x v="81"/>
    <n v="10"/>
    <n v="2022"/>
  </r>
  <r>
    <x v="64"/>
    <x v="0"/>
    <x v="61"/>
    <x v="81"/>
    <n v="10"/>
    <n v="2022"/>
  </r>
  <r>
    <x v="65"/>
    <x v="0"/>
    <x v="62"/>
    <x v="81"/>
    <n v="10"/>
    <n v="2022"/>
  </r>
  <r>
    <x v="66"/>
    <x v="0"/>
    <x v="63"/>
    <x v="81"/>
    <n v="10"/>
    <n v="2022"/>
  </r>
  <r>
    <x v="67"/>
    <x v="0"/>
    <x v="64"/>
    <x v="81"/>
    <n v="10"/>
    <n v="2022"/>
  </r>
  <r>
    <x v="68"/>
    <x v="0"/>
    <x v="65"/>
    <x v="81"/>
    <n v="10"/>
    <n v="2022"/>
  </r>
  <r>
    <x v="70"/>
    <x v="0"/>
    <x v="67"/>
    <x v="81"/>
    <n v="10"/>
    <n v="2022"/>
  </r>
  <r>
    <x v="71"/>
    <x v="0"/>
    <x v="68"/>
    <x v="81"/>
    <n v="10"/>
    <n v="2022"/>
  </r>
  <r>
    <x v="69"/>
    <x v="0"/>
    <x v="66"/>
    <x v="81"/>
    <n v="10"/>
    <n v="2022"/>
  </r>
  <r>
    <x v="72"/>
    <x v="0"/>
    <x v="69"/>
    <x v="81"/>
    <n v="10"/>
    <n v="2022"/>
  </r>
  <r>
    <x v="73"/>
    <x v="0"/>
    <x v="70"/>
    <x v="81"/>
    <n v="10"/>
    <n v="2022"/>
  </r>
  <r>
    <x v="94"/>
    <x v="0"/>
    <x v="80"/>
    <x v="81"/>
    <n v="10"/>
    <n v="2022"/>
  </r>
  <r>
    <x v="74"/>
    <x v="0"/>
    <x v="71"/>
    <x v="81"/>
    <n v="10"/>
    <n v="2022"/>
  </r>
  <r>
    <x v="75"/>
    <x v="0"/>
    <x v="72"/>
    <x v="81"/>
    <n v="10"/>
    <n v="2022"/>
  </r>
  <r>
    <x v="81"/>
    <x v="0"/>
    <x v="76"/>
    <x v="81"/>
    <n v="10"/>
    <n v="2022"/>
  </r>
  <r>
    <x v="76"/>
    <x v="0"/>
    <x v="73"/>
    <x v="81"/>
    <n v="10"/>
    <n v="2022"/>
  </r>
  <r>
    <x v="2"/>
    <x v="0"/>
    <x v="2"/>
    <x v="82"/>
    <n v="11"/>
    <n v="2022"/>
  </r>
  <r>
    <x v="3"/>
    <x v="0"/>
    <x v="3"/>
    <x v="82"/>
    <n v="11"/>
    <n v="2022"/>
  </r>
  <r>
    <x v="4"/>
    <x v="0"/>
    <x v="4"/>
    <x v="82"/>
    <n v="11"/>
    <n v="2022"/>
  </r>
  <r>
    <x v="5"/>
    <x v="0"/>
    <x v="5"/>
    <x v="82"/>
    <n v="11"/>
    <n v="2022"/>
  </r>
  <r>
    <x v="6"/>
    <x v="0"/>
    <x v="6"/>
    <x v="82"/>
    <n v="11"/>
    <n v="2022"/>
  </r>
  <r>
    <x v="9"/>
    <x v="0"/>
    <x v="9"/>
    <x v="82"/>
    <n v="11"/>
    <n v="2022"/>
  </r>
  <r>
    <x v="10"/>
    <x v="0"/>
    <x v="10"/>
    <x v="82"/>
    <n v="11"/>
    <n v="2022"/>
  </r>
  <r>
    <x v="12"/>
    <x v="0"/>
    <x v="12"/>
    <x v="82"/>
    <n v="11"/>
    <n v="2022"/>
  </r>
  <r>
    <x v="13"/>
    <x v="0"/>
    <x v="13"/>
    <x v="82"/>
    <n v="11"/>
    <n v="2022"/>
  </r>
  <r>
    <x v="22"/>
    <x v="0"/>
    <x v="22"/>
    <x v="82"/>
    <n v="11"/>
    <n v="2022"/>
  </r>
  <r>
    <x v="15"/>
    <x v="0"/>
    <x v="15"/>
    <x v="82"/>
    <n v="11"/>
    <n v="2022"/>
  </r>
  <r>
    <x v="16"/>
    <x v="0"/>
    <x v="16"/>
    <x v="82"/>
    <n v="11"/>
    <n v="2022"/>
  </r>
  <r>
    <x v="26"/>
    <x v="1"/>
    <x v="26"/>
    <x v="82"/>
    <n v="11"/>
    <n v="2022"/>
  </r>
  <r>
    <x v="56"/>
    <x v="0"/>
    <x v="27"/>
    <x v="82"/>
    <n v="11"/>
    <n v="2022"/>
  </r>
  <r>
    <x v="91"/>
    <x v="0"/>
    <x v="29"/>
    <x v="82"/>
    <n v="11"/>
    <n v="2022"/>
  </r>
  <r>
    <x v="92"/>
    <x v="0"/>
    <x v="75"/>
    <x v="82"/>
    <n v="11"/>
    <n v="2022"/>
  </r>
  <r>
    <x v="77"/>
    <x v="0"/>
    <x v="56"/>
    <x v="82"/>
    <n v="11"/>
    <n v="2022"/>
  </r>
  <r>
    <x v="31"/>
    <x v="0"/>
    <x v="31"/>
    <x v="82"/>
    <n v="11"/>
    <n v="2022"/>
  </r>
  <r>
    <x v="32"/>
    <x v="0"/>
    <x v="32"/>
    <x v="82"/>
    <n v="11"/>
    <n v="2022"/>
  </r>
  <r>
    <x v="33"/>
    <x v="0"/>
    <x v="33"/>
    <x v="82"/>
    <n v="11"/>
    <n v="2022"/>
  </r>
  <r>
    <x v="34"/>
    <x v="0"/>
    <x v="34"/>
    <x v="82"/>
    <n v="11"/>
    <n v="2022"/>
  </r>
  <r>
    <x v="83"/>
    <x v="0"/>
    <x v="19"/>
    <x v="82"/>
    <n v="11"/>
    <n v="2022"/>
  </r>
  <r>
    <x v="84"/>
    <x v="0"/>
    <x v="35"/>
    <x v="82"/>
    <n v="11"/>
    <n v="2022"/>
  </r>
  <r>
    <x v="36"/>
    <x v="0"/>
    <x v="36"/>
    <x v="82"/>
    <n v="11"/>
    <n v="2022"/>
  </r>
  <r>
    <x v="85"/>
    <x v="0"/>
    <x v="37"/>
    <x v="82"/>
    <n v="11"/>
    <n v="2022"/>
  </r>
  <r>
    <x v="38"/>
    <x v="0"/>
    <x v="38"/>
    <x v="82"/>
    <n v="11"/>
    <n v="2022"/>
  </r>
  <r>
    <x v="39"/>
    <x v="0"/>
    <x v="39"/>
    <x v="82"/>
    <n v="11"/>
    <n v="2022"/>
  </r>
  <r>
    <x v="40"/>
    <x v="0"/>
    <x v="40"/>
    <x v="82"/>
    <n v="11"/>
    <n v="2022"/>
  </r>
  <r>
    <x v="93"/>
    <x v="0"/>
    <x v="79"/>
    <x v="82"/>
    <n v="11"/>
    <n v="2022"/>
  </r>
  <r>
    <x v="86"/>
    <x v="0"/>
    <x v="77"/>
    <x v="82"/>
    <n v="11"/>
    <n v="2022"/>
  </r>
  <r>
    <x v="42"/>
    <x v="0"/>
    <x v="42"/>
    <x v="82"/>
    <n v="11"/>
    <n v="2022"/>
  </r>
  <r>
    <x v="43"/>
    <x v="0"/>
    <x v="43"/>
    <x v="82"/>
    <n v="11"/>
    <n v="2022"/>
  </r>
  <r>
    <x v="45"/>
    <x v="0"/>
    <x v="45"/>
    <x v="82"/>
    <n v="11"/>
    <n v="2022"/>
  </r>
  <r>
    <x v="87"/>
    <x v="0"/>
    <x v="46"/>
    <x v="82"/>
    <n v="11"/>
    <n v="2022"/>
  </r>
  <r>
    <x v="47"/>
    <x v="0"/>
    <x v="47"/>
    <x v="82"/>
    <n v="11"/>
    <n v="2022"/>
  </r>
  <r>
    <x v="48"/>
    <x v="0"/>
    <x v="48"/>
    <x v="82"/>
    <n v="11"/>
    <n v="2022"/>
  </r>
  <r>
    <x v="49"/>
    <x v="0"/>
    <x v="49"/>
    <x v="82"/>
    <n v="11"/>
    <n v="2022"/>
  </r>
  <r>
    <x v="88"/>
    <x v="0"/>
    <x v="50"/>
    <x v="82"/>
    <n v="11"/>
    <n v="2022"/>
  </r>
  <r>
    <x v="51"/>
    <x v="0"/>
    <x v="51"/>
    <x v="82"/>
    <n v="11"/>
    <n v="2022"/>
  </r>
  <r>
    <x v="89"/>
    <x v="0"/>
    <x v="78"/>
    <x v="82"/>
    <n v="11"/>
    <n v="2022"/>
  </r>
  <r>
    <x v="90"/>
    <x v="0"/>
    <x v="74"/>
    <x v="82"/>
    <n v="11"/>
    <n v="2022"/>
  </r>
  <r>
    <x v="55"/>
    <x v="0"/>
    <x v="55"/>
    <x v="82"/>
    <n v="11"/>
    <n v="2022"/>
  </r>
  <r>
    <x v="95"/>
    <x v="0"/>
    <x v="81"/>
    <x v="82"/>
    <n v="11"/>
    <n v="2022"/>
  </r>
  <r>
    <x v="61"/>
    <x v="0"/>
    <x v="58"/>
    <x v="82"/>
    <n v="11"/>
    <n v="2022"/>
  </r>
  <r>
    <x v="62"/>
    <x v="0"/>
    <x v="59"/>
    <x v="82"/>
    <n v="11"/>
    <n v="2022"/>
  </r>
  <r>
    <x v="63"/>
    <x v="0"/>
    <x v="60"/>
    <x v="82"/>
    <n v="11"/>
    <n v="2022"/>
  </r>
  <r>
    <x v="64"/>
    <x v="0"/>
    <x v="61"/>
    <x v="82"/>
    <n v="11"/>
    <n v="2022"/>
  </r>
  <r>
    <x v="65"/>
    <x v="0"/>
    <x v="62"/>
    <x v="82"/>
    <n v="11"/>
    <n v="2022"/>
  </r>
  <r>
    <x v="66"/>
    <x v="0"/>
    <x v="63"/>
    <x v="82"/>
    <n v="11"/>
    <n v="2022"/>
  </r>
  <r>
    <x v="67"/>
    <x v="0"/>
    <x v="64"/>
    <x v="82"/>
    <n v="11"/>
    <n v="2022"/>
  </r>
  <r>
    <x v="68"/>
    <x v="0"/>
    <x v="65"/>
    <x v="82"/>
    <n v="11"/>
    <n v="2022"/>
  </r>
  <r>
    <x v="70"/>
    <x v="0"/>
    <x v="67"/>
    <x v="82"/>
    <n v="11"/>
    <n v="2022"/>
  </r>
  <r>
    <x v="71"/>
    <x v="0"/>
    <x v="68"/>
    <x v="82"/>
    <n v="11"/>
    <n v="2022"/>
  </r>
  <r>
    <x v="69"/>
    <x v="0"/>
    <x v="66"/>
    <x v="82"/>
    <n v="11"/>
    <n v="2022"/>
  </r>
  <r>
    <x v="72"/>
    <x v="0"/>
    <x v="69"/>
    <x v="82"/>
    <n v="11"/>
    <n v="2022"/>
  </r>
  <r>
    <x v="73"/>
    <x v="0"/>
    <x v="70"/>
    <x v="82"/>
    <n v="11"/>
    <n v="2022"/>
  </r>
  <r>
    <x v="94"/>
    <x v="0"/>
    <x v="80"/>
    <x v="82"/>
    <n v="11"/>
    <n v="2022"/>
  </r>
  <r>
    <x v="74"/>
    <x v="0"/>
    <x v="71"/>
    <x v="82"/>
    <n v="11"/>
    <n v="2022"/>
  </r>
  <r>
    <x v="75"/>
    <x v="0"/>
    <x v="72"/>
    <x v="82"/>
    <n v="11"/>
    <n v="2022"/>
  </r>
  <r>
    <x v="81"/>
    <x v="0"/>
    <x v="76"/>
    <x v="82"/>
    <n v="11"/>
    <n v="2022"/>
  </r>
  <r>
    <x v="76"/>
    <x v="0"/>
    <x v="73"/>
    <x v="82"/>
    <n v="11"/>
    <n v="2022"/>
  </r>
  <r>
    <x v="2"/>
    <x v="0"/>
    <x v="2"/>
    <x v="83"/>
    <n v="12"/>
    <n v="2022"/>
  </r>
  <r>
    <x v="3"/>
    <x v="0"/>
    <x v="3"/>
    <x v="83"/>
    <n v="12"/>
    <n v="2022"/>
  </r>
  <r>
    <x v="4"/>
    <x v="0"/>
    <x v="4"/>
    <x v="83"/>
    <n v="12"/>
    <n v="2022"/>
  </r>
  <r>
    <x v="5"/>
    <x v="0"/>
    <x v="5"/>
    <x v="83"/>
    <n v="12"/>
    <n v="2022"/>
  </r>
  <r>
    <x v="6"/>
    <x v="0"/>
    <x v="6"/>
    <x v="83"/>
    <n v="12"/>
    <n v="2022"/>
  </r>
  <r>
    <x v="9"/>
    <x v="0"/>
    <x v="9"/>
    <x v="83"/>
    <n v="12"/>
    <n v="2022"/>
  </r>
  <r>
    <x v="10"/>
    <x v="0"/>
    <x v="10"/>
    <x v="83"/>
    <n v="12"/>
    <n v="2022"/>
  </r>
  <r>
    <x v="12"/>
    <x v="0"/>
    <x v="12"/>
    <x v="83"/>
    <n v="12"/>
    <n v="2022"/>
  </r>
  <r>
    <x v="13"/>
    <x v="0"/>
    <x v="13"/>
    <x v="83"/>
    <n v="12"/>
    <n v="2022"/>
  </r>
  <r>
    <x v="22"/>
    <x v="0"/>
    <x v="22"/>
    <x v="83"/>
    <n v="12"/>
    <n v="2022"/>
  </r>
  <r>
    <x v="15"/>
    <x v="0"/>
    <x v="15"/>
    <x v="83"/>
    <n v="12"/>
    <n v="2022"/>
  </r>
  <r>
    <x v="16"/>
    <x v="0"/>
    <x v="16"/>
    <x v="83"/>
    <n v="12"/>
    <n v="2022"/>
  </r>
  <r>
    <x v="26"/>
    <x v="1"/>
    <x v="26"/>
    <x v="83"/>
    <n v="12"/>
    <n v="2022"/>
  </r>
  <r>
    <x v="56"/>
    <x v="0"/>
    <x v="27"/>
    <x v="83"/>
    <n v="12"/>
    <n v="2022"/>
  </r>
  <r>
    <x v="91"/>
    <x v="0"/>
    <x v="29"/>
    <x v="83"/>
    <n v="12"/>
    <n v="2022"/>
  </r>
  <r>
    <x v="92"/>
    <x v="0"/>
    <x v="75"/>
    <x v="83"/>
    <n v="12"/>
    <n v="2022"/>
  </r>
  <r>
    <x v="77"/>
    <x v="0"/>
    <x v="56"/>
    <x v="83"/>
    <n v="12"/>
    <n v="2022"/>
  </r>
  <r>
    <x v="31"/>
    <x v="0"/>
    <x v="31"/>
    <x v="83"/>
    <n v="12"/>
    <n v="2022"/>
  </r>
  <r>
    <x v="32"/>
    <x v="0"/>
    <x v="32"/>
    <x v="83"/>
    <n v="12"/>
    <n v="2022"/>
  </r>
  <r>
    <x v="33"/>
    <x v="0"/>
    <x v="33"/>
    <x v="83"/>
    <n v="12"/>
    <n v="2022"/>
  </r>
  <r>
    <x v="34"/>
    <x v="0"/>
    <x v="34"/>
    <x v="83"/>
    <n v="12"/>
    <n v="2022"/>
  </r>
  <r>
    <x v="83"/>
    <x v="0"/>
    <x v="19"/>
    <x v="83"/>
    <n v="12"/>
    <n v="2022"/>
  </r>
  <r>
    <x v="84"/>
    <x v="0"/>
    <x v="35"/>
    <x v="83"/>
    <n v="12"/>
    <n v="2022"/>
  </r>
  <r>
    <x v="36"/>
    <x v="0"/>
    <x v="36"/>
    <x v="83"/>
    <n v="12"/>
    <n v="2022"/>
  </r>
  <r>
    <x v="85"/>
    <x v="0"/>
    <x v="37"/>
    <x v="83"/>
    <n v="12"/>
    <n v="2022"/>
  </r>
  <r>
    <x v="38"/>
    <x v="0"/>
    <x v="38"/>
    <x v="83"/>
    <n v="12"/>
    <n v="2022"/>
  </r>
  <r>
    <x v="39"/>
    <x v="0"/>
    <x v="39"/>
    <x v="83"/>
    <n v="12"/>
    <n v="2022"/>
  </r>
  <r>
    <x v="40"/>
    <x v="0"/>
    <x v="40"/>
    <x v="83"/>
    <n v="12"/>
    <n v="2022"/>
  </r>
  <r>
    <x v="93"/>
    <x v="0"/>
    <x v="79"/>
    <x v="83"/>
    <n v="12"/>
    <n v="2022"/>
  </r>
  <r>
    <x v="86"/>
    <x v="0"/>
    <x v="77"/>
    <x v="83"/>
    <n v="12"/>
    <n v="2022"/>
  </r>
  <r>
    <x v="42"/>
    <x v="0"/>
    <x v="42"/>
    <x v="83"/>
    <n v="12"/>
    <n v="2022"/>
  </r>
  <r>
    <x v="43"/>
    <x v="0"/>
    <x v="43"/>
    <x v="83"/>
    <n v="12"/>
    <n v="2022"/>
  </r>
  <r>
    <x v="45"/>
    <x v="0"/>
    <x v="45"/>
    <x v="83"/>
    <n v="12"/>
    <n v="2022"/>
  </r>
  <r>
    <x v="87"/>
    <x v="0"/>
    <x v="46"/>
    <x v="83"/>
    <n v="12"/>
    <n v="2022"/>
  </r>
  <r>
    <x v="47"/>
    <x v="0"/>
    <x v="47"/>
    <x v="83"/>
    <n v="12"/>
    <n v="2022"/>
  </r>
  <r>
    <x v="48"/>
    <x v="0"/>
    <x v="48"/>
    <x v="83"/>
    <n v="12"/>
    <n v="2022"/>
  </r>
  <r>
    <x v="49"/>
    <x v="0"/>
    <x v="49"/>
    <x v="83"/>
    <n v="12"/>
    <n v="2022"/>
  </r>
  <r>
    <x v="88"/>
    <x v="0"/>
    <x v="50"/>
    <x v="83"/>
    <n v="12"/>
    <n v="2022"/>
  </r>
  <r>
    <x v="51"/>
    <x v="0"/>
    <x v="51"/>
    <x v="83"/>
    <n v="12"/>
    <n v="2022"/>
  </r>
  <r>
    <x v="89"/>
    <x v="0"/>
    <x v="78"/>
    <x v="83"/>
    <n v="12"/>
    <n v="2022"/>
  </r>
  <r>
    <x v="90"/>
    <x v="0"/>
    <x v="74"/>
    <x v="83"/>
    <n v="12"/>
    <n v="2022"/>
  </r>
  <r>
    <x v="55"/>
    <x v="0"/>
    <x v="55"/>
    <x v="83"/>
    <n v="12"/>
    <n v="2022"/>
  </r>
  <r>
    <x v="95"/>
    <x v="0"/>
    <x v="81"/>
    <x v="83"/>
    <n v="12"/>
    <n v="2022"/>
  </r>
  <r>
    <x v="61"/>
    <x v="0"/>
    <x v="58"/>
    <x v="83"/>
    <n v="12"/>
    <n v="2022"/>
  </r>
  <r>
    <x v="62"/>
    <x v="0"/>
    <x v="59"/>
    <x v="83"/>
    <n v="12"/>
    <n v="2022"/>
  </r>
  <r>
    <x v="63"/>
    <x v="0"/>
    <x v="60"/>
    <x v="83"/>
    <n v="12"/>
    <n v="2022"/>
  </r>
  <r>
    <x v="64"/>
    <x v="0"/>
    <x v="61"/>
    <x v="83"/>
    <n v="12"/>
    <n v="2022"/>
  </r>
  <r>
    <x v="65"/>
    <x v="0"/>
    <x v="62"/>
    <x v="83"/>
    <n v="12"/>
    <n v="2022"/>
  </r>
  <r>
    <x v="66"/>
    <x v="0"/>
    <x v="63"/>
    <x v="83"/>
    <n v="12"/>
    <n v="2022"/>
  </r>
  <r>
    <x v="96"/>
    <x v="0"/>
    <x v="64"/>
    <x v="83"/>
    <n v="12"/>
    <n v="2022"/>
  </r>
  <r>
    <x v="97"/>
    <x v="0"/>
    <x v="65"/>
    <x v="83"/>
    <n v="12"/>
    <n v="2022"/>
  </r>
  <r>
    <x v="98"/>
    <x v="0"/>
    <x v="67"/>
    <x v="83"/>
    <n v="12"/>
    <n v="2022"/>
  </r>
  <r>
    <x v="99"/>
    <x v="0"/>
    <x v="68"/>
    <x v="83"/>
    <n v="12"/>
    <n v="2022"/>
  </r>
  <r>
    <x v="100"/>
    <x v="0"/>
    <x v="66"/>
    <x v="83"/>
    <n v="12"/>
    <n v="2022"/>
  </r>
  <r>
    <x v="101"/>
    <x v="0"/>
    <x v="69"/>
    <x v="83"/>
    <n v="12"/>
    <n v="2022"/>
  </r>
  <r>
    <x v="102"/>
    <x v="0"/>
    <x v="70"/>
    <x v="83"/>
    <n v="12"/>
    <n v="2022"/>
  </r>
  <r>
    <x v="103"/>
    <x v="0"/>
    <x v="80"/>
    <x v="83"/>
    <n v="12"/>
    <n v="2022"/>
  </r>
  <r>
    <x v="104"/>
    <x v="0"/>
    <x v="71"/>
    <x v="83"/>
    <n v="12"/>
    <n v="2022"/>
  </r>
  <r>
    <x v="105"/>
    <x v="0"/>
    <x v="72"/>
    <x v="83"/>
    <n v="12"/>
    <n v="2022"/>
  </r>
  <r>
    <x v="106"/>
    <x v="0"/>
    <x v="76"/>
    <x v="83"/>
    <n v="12"/>
    <n v="2022"/>
  </r>
  <r>
    <x v="107"/>
    <x v="0"/>
    <x v="73"/>
    <x v="83"/>
    <n v="12"/>
    <n v="2022"/>
  </r>
  <r>
    <x v="2"/>
    <x v="0"/>
    <x v="2"/>
    <x v="84"/>
    <n v="1"/>
    <n v="2023"/>
  </r>
  <r>
    <x v="3"/>
    <x v="0"/>
    <x v="3"/>
    <x v="84"/>
    <n v="1"/>
    <n v="2023"/>
  </r>
  <r>
    <x v="4"/>
    <x v="0"/>
    <x v="4"/>
    <x v="84"/>
    <n v="1"/>
    <n v="2023"/>
  </r>
  <r>
    <x v="5"/>
    <x v="0"/>
    <x v="5"/>
    <x v="84"/>
    <n v="1"/>
    <n v="2023"/>
  </r>
  <r>
    <x v="6"/>
    <x v="0"/>
    <x v="6"/>
    <x v="84"/>
    <n v="1"/>
    <n v="2023"/>
  </r>
  <r>
    <x v="9"/>
    <x v="0"/>
    <x v="9"/>
    <x v="84"/>
    <n v="1"/>
    <n v="2023"/>
  </r>
  <r>
    <x v="10"/>
    <x v="0"/>
    <x v="10"/>
    <x v="84"/>
    <n v="1"/>
    <n v="2023"/>
  </r>
  <r>
    <x v="12"/>
    <x v="0"/>
    <x v="12"/>
    <x v="84"/>
    <n v="1"/>
    <n v="2023"/>
  </r>
  <r>
    <x v="13"/>
    <x v="0"/>
    <x v="13"/>
    <x v="84"/>
    <n v="1"/>
    <n v="2023"/>
  </r>
  <r>
    <x v="22"/>
    <x v="0"/>
    <x v="22"/>
    <x v="84"/>
    <n v="1"/>
    <n v="2023"/>
  </r>
  <r>
    <x v="15"/>
    <x v="0"/>
    <x v="15"/>
    <x v="84"/>
    <n v="1"/>
    <n v="2023"/>
  </r>
  <r>
    <x v="16"/>
    <x v="0"/>
    <x v="16"/>
    <x v="84"/>
    <n v="1"/>
    <n v="2023"/>
  </r>
  <r>
    <x v="26"/>
    <x v="1"/>
    <x v="26"/>
    <x v="84"/>
    <n v="1"/>
    <n v="2023"/>
  </r>
  <r>
    <x v="56"/>
    <x v="0"/>
    <x v="27"/>
    <x v="84"/>
    <n v="1"/>
    <n v="2023"/>
  </r>
  <r>
    <x v="91"/>
    <x v="0"/>
    <x v="29"/>
    <x v="84"/>
    <n v="1"/>
    <n v="2023"/>
  </r>
  <r>
    <x v="92"/>
    <x v="0"/>
    <x v="75"/>
    <x v="84"/>
    <n v="1"/>
    <n v="2023"/>
  </r>
  <r>
    <x v="77"/>
    <x v="0"/>
    <x v="56"/>
    <x v="84"/>
    <n v="1"/>
    <n v="2023"/>
  </r>
  <r>
    <x v="31"/>
    <x v="0"/>
    <x v="31"/>
    <x v="84"/>
    <n v="1"/>
    <n v="2023"/>
  </r>
  <r>
    <x v="32"/>
    <x v="0"/>
    <x v="32"/>
    <x v="84"/>
    <n v="1"/>
    <n v="2023"/>
  </r>
  <r>
    <x v="33"/>
    <x v="0"/>
    <x v="33"/>
    <x v="84"/>
    <n v="1"/>
    <n v="2023"/>
  </r>
  <r>
    <x v="34"/>
    <x v="0"/>
    <x v="34"/>
    <x v="84"/>
    <n v="1"/>
    <n v="2023"/>
  </r>
  <r>
    <x v="83"/>
    <x v="0"/>
    <x v="19"/>
    <x v="84"/>
    <n v="1"/>
    <n v="2023"/>
  </r>
  <r>
    <x v="84"/>
    <x v="0"/>
    <x v="35"/>
    <x v="84"/>
    <n v="1"/>
    <n v="2023"/>
  </r>
  <r>
    <x v="36"/>
    <x v="0"/>
    <x v="36"/>
    <x v="84"/>
    <n v="1"/>
    <n v="2023"/>
  </r>
  <r>
    <x v="85"/>
    <x v="0"/>
    <x v="37"/>
    <x v="84"/>
    <n v="1"/>
    <n v="2023"/>
  </r>
  <r>
    <x v="38"/>
    <x v="0"/>
    <x v="38"/>
    <x v="84"/>
    <n v="1"/>
    <n v="2023"/>
  </r>
  <r>
    <x v="39"/>
    <x v="0"/>
    <x v="39"/>
    <x v="84"/>
    <n v="1"/>
    <n v="2023"/>
  </r>
  <r>
    <x v="40"/>
    <x v="0"/>
    <x v="40"/>
    <x v="84"/>
    <n v="1"/>
    <n v="2023"/>
  </r>
  <r>
    <x v="93"/>
    <x v="0"/>
    <x v="79"/>
    <x v="84"/>
    <n v="1"/>
    <n v="2023"/>
  </r>
  <r>
    <x v="86"/>
    <x v="0"/>
    <x v="77"/>
    <x v="84"/>
    <n v="1"/>
    <n v="2023"/>
  </r>
  <r>
    <x v="42"/>
    <x v="0"/>
    <x v="42"/>
    <x v="84"/>
    <n v="1"/>
    <n v="2023"/>
  </r>
  <r>
    <x v="43"/>
    <x v="0"/>
    <x v="43"/>
    <x v="84"/>
    <n v="1"/>
    <n v="2023"/>
  </r>
  <r>
    <x v="45"/>
    <x v="0"/>
    <x v="45"/>
    <x v="84"/>
    <n v="1"/>
    <n v="2023"/>
  </r>
  <r>
    <x v="87"/>
    <x v="0"/>
    <x v="46"/>
    <x v="84"/>
    <n v="1"/>
    <n v="2023"/>
  </r>
  <r>
    <x v="47"/>
    <x v="0"/>
    <x v="47"/>
    <x v="84"/>
    <n v="1"/>
    <n v="2023"/>
  </r>
  <r>
    <x v="48"/>
    <x v="0"/>
    <x v="48"/>
    <x v="84"/>
    <n v="1"/>
    <n v="2023"/>
  </r>
  <r>
    <x v="49"/>
    <x v="0"/>
    <x v="49"/>
    <x v="84"/>
    <n v="1"/>
    <n v="2023"/>
  </r>
  <r>
    <x v="88"/>
    <x v="0"/>
    <x v="50"/>
    <x v="84"/>
    <n v="1"/>
    <n v="2023"/>
  </r>
  <r>
    <x v="51"/>
    <x v="0"/>
    <x v="51"/>
    <x v="84"/>
    <n v="1"/>
    <n v="2023"/>
  </r>
  <r>
    <x v="89"/>
    <x v="0"/>
    <x v="78"/>
    <x v="84"/>
    <n v="1"/>
    <n v="2023"/>
  </r>
  <r>
    <x v="90"/>
    <x v="0"/>
    <x v="74"/>
    <x v="84"/>
    <n v="1"/>
    <n v="2023"/>
  </r>
  <r>
    <x v="55"/>
    <x v="0"/>
    <x v="55"/>
    <x v="84"/>
    <n v="1"/>
    <n v="2023"/>
  </r>
  <r>
    <x v="95"/>
    <x v="0"/>
    <x v="81"/>
    <x v="84"/>
    <n v="1"/>
    <n v="2023"/>
  </r>
  <r>
    <x v="61"/>
    <x v="0"/>
    <x v="58"/>
    <x v="84"/>
    <n v="1"/>
    <n v="2023"/>
  </r>
  <r>
    <x v="62"/>
    <x v="0"/>
    <x v="59"/>
    <x v="84"/>
    <n v="1"/>
    <n v="2023"/>
  </r>
  <r>
    <x v="63"/>
    <x v="0"/>
    <x v="60"/>
    <x v="84"/>
    <n v="1"/>
    <n v="2023"/>
  </r>
  <r>
    <x v="64"/>
    <x v="0"/>
    <x v="61"/>
    <x v="84"/>
    <n v="1"/>
    <n v="2023"/>
  </r>
  <r>
    <x v="65"/>
    <x v="0"/>
    <x v="62"/>
    <x v="84"/>
    <n v="1"/>
    <n v="2023"/>
  </r>
  <r>
    <x v="66"/>
    <x v="0"/>
    <x v="63"/>
    <x v="84"/>
    <n v="1"/>
    <n v="2023"/>
  </r>
  <r>
    <x v="96"/>
    <x v="0"/>
    <x v="64"/>
    <x v="84"/>
    <n v="1"/>
    <n v="2023"/>
  </r>
  <r>
    <x v="97"/>
    <x v="0"/>
    <x v="65"/>
    <x v="84"/>
    <n v="1"/>
    <n v="2023"/>
  </r>
  <r>
    <x v="98"/>
    <x v="0"/>
    <x v="67"/>
    <x v="84"/>
    <n v="1"/>
    <n v="2023"/>
  </r>
  <r>
    <x v="99"/>
    <x v="0"/>
    <x v="68"/>
    <x v="84"/>
    <n v="1"/>
    <n v="2023"/>
  </r>
  <r>
    <x v="100"/>
    <x v="0"/>
    <x v="66"/>
    <x v="84"/>
    <n v="1"/>
    <n v="2023"/>
  </r>
  <r>
    <x v="101"/>
    <x v="0"/>
    <x v="69"/>
    <x v="84"/>
    <n v="1"/>
    <n v="2023"/>
  </r>
  <r>
    <x v="102"/>
    <x v="0"/>
    <x v="70"/>
    <x v="84"/>
    <n v="1"/>
    <n v="2023"/>
  </r>
  <r>
    <x v="103"/>
    <x v="0"/>
    <x v="80"/>
    <x v="84"/>
    <n v="1"/>
    <n v="2023"/>
  </r>
  <r>
    <x v="104"/>
    <x v="0"/>
    <x v="71"/>
    <x v="84"/>
    <n v="1"/>
    <n v="2023"/>
  </r>
  <r>
    <x v="105"/>
    <x v="0"/>
    <x v="72"/>
    <x v="84"/>
    <n v="1"/>
    <n v="2023"/>
  </r>
  <r>
    <x v="106"/>
    <x v="0"/>
    <x v="76"/>
    <x v="84"/>
    <n v="1"/>
    <n v="2023"/>
  </r>
  <r>
    <x v="107"/>
    <x v="0"/>
    <x v="73"/>
    <x v="84"/>
    <n v="1"/>
    <n v="2023"/>
  </r>
  <r>
    <x v="2"/>
    <x v="0"/>
    <x v="2"/>
    <x v="85"/>
    <n v="2"/>
    <n v="2023"/>
  </r>
  <r>
    <x v="3"/>
    <x v="0"/>
    <x v="3"/>
    <x v="85"/>
    <n v="2"/>
    <n v="2023"/>
  </r>
  <r>
    <x v="4"/>
    <x v="0"/>
    <x v="4"/>
    <x v="85"/>
    <n v="2"/>
    <n v="2023"/>
  </r>
  <r>
    <x v="5"/>
    <x v="0"/>
    <x v="5"/>
    <x v="85"/>
    <n v="2"/>
    <n v="2023"/>
  </r>
  <r>
    <x v="6"/>
    <x v="0"/>
    <x v="6"/>
    <x v="85"/>
    <n v="2"/>
    <n v="2023"/>
  </r>
  <r>
    <x v="9"/>
    <x v="0"/>
    <x v="9"/>
    <x v="85"/>
    <n v="2"/>
    <n v="2023"/>
  </r>
  <r>
    <x v="10"/>
    <x v="0"/>
    <x v="10"/>
    <x v="85"/>
    <n v="2"/>
    <n v="2023"/>
  </r>
  <r>
    <x v="12"/>
    <x v="0"/>
    <x v="12"/>
    <x v="85"/>
    <n v="2"/>
    <n v="2023"/>
  </r>
  <r>
    <x v="13"/>
    <x v="0"/>
    <x v="13"/>
    <x v="85"/>
    <n v="2"/>
    <n v="2023"/>
  </r>
  <r>
    <x v="22"/>
    <x v="0"/>
    <x v="22"/>
    <x v="85"/>
    <n v="2"/>
    <n v="2023"/>
  </r>
  <r>
    <x v="15"/>
    <x v="0"/>
    <x v="15"/>
    <x v="85"/>
    <n v="2"/>
    <n v="2023"/>
  </r>
  <r>
    <x v="16"/>
    <x v="0"/>
    <x v="16"/>
    <x v="85"/>
    <n v="2"/>
    <n v="2023"/>
  </r>
  <r>
    <x v="26"/>
    <x v="1"/>
    <x v="26"/>
    <x v="85"/>
    <n v="2"/>
    <n v="2023"/>
  </r>
  <r>
    <x v="56"/>
    <x v="0"/>
    <x v="27"/>
    <x v="85"/>
    <n v="2"/>
    <n v="2023"/>
  </r>
  <r>
    <x v="91"/>
    <x v="0"/>
    <x v="29"/>
    <x v="85"/>
    <n v="2"/>
    <n v="2023"/>
  </r>
  <r>
    <x v="92"/>
    <x v="0"/>
    <x v="75"/>
    <x v="85"/>
    <n v="2"/>
    <n v="2023"/>
  </r>
  <r>
    <x v="77"/>
    <x v="0"/>
    <x v="56"/>
    <x v="85"/>
    <n v="2"/>
    <n v="2023"/>
  </r>
  <r>
    <x v="31"/>
    <x v="0"/>
    <x v="31"/>
    <x v="85"/>
    <n v="2"/>
    <n v="2023"/>
  </r>
  <r>
    <x v="32"/>
    <x v="0"/>
    <x v="32"/>
    <x v="85"/>
    <n v="2"/>
    <n v="2023"/>
  </r>
  <r>
    <x v="33"/>
    <x v="0"/>
    <x v="33"/>
    <x v="85"/>
    <n v="2"/>
    <n v="2023"/>
  </r>
  <r>
    <x v="34"/>
    <x v="0"/>
    <x v="34"/>
    <x v="85"/>
    <n v="2"/>
    <n v="2023"/>
  </r>
  <r>
    <x v="83"/>
    <x v="0"/>
    <x v="19"/>
    <x v="85"/>
    <n v="2"/>
    <n v="2023"/>
  </r>
  <r>
    <x v="84"/>
    <x v="0"/>
    <x v="35"/>
    <x v="85"/>
    <n v="2"/>
    <n v="2023"/>
  </r>
  <r>
    <x v="36"/>
    <x v="0"/>
    <x v="36"/>
    <x v="85"/>
    <n v="2"/>
    <n v="2023"/>
  </r>
  <r>
    <x v="85"/>
    <x v="0"/>
    <x v="37"/>
    <x v="85"/>
    <n v="2"/>
    <n v="2023"/>
  </r>
  <r>
    <x v="38"/>
    <x v="0"/>
    <x v="38"/>
    <x v="85"/>
    <n v="2"/>
    <n v="2023"/>
  </r>
  <r>
    <x v="39"/>
    <x v="0"/>
    <x v="39"/>
    <x v="85"/>
    <n v="2"/>
    <n v="2023"/>
  </r>
  <r>
    <x v="40"/>
    <x v="0"/>
    <x v="40"/>
    <x v="85"/>
    <n v="2"/>
    <n v="2023"/>
  </r>
  <r>
    <x v="93"/>
    <x v="0"/>
    <x v="79"/>
    <x v="85"/>
    <n v="2"/>
    <n v="2023"/>
  </r>
  <r>
    <x v="86"/>
    <x v="0"/>
    <x v="77"/>
    <x v="85"/>
    <n v="2"/>
    <n v="2023"/>
  </r>
  <r>
    <x v="42"/>
    <x v="0"/>
    <x v="42"/>
    <x v="85"/>
    <n v="2"/>
    <n v="2023"/>
  </r>
  <r>
    <x v="43"/>
    <x v="0"/>
    <x v="43"/>
    <x v="85"/>
    <n v="2"/>
    <n v="2023"/>
  </r>
  <r>
    <x v="45"/>
    <x v="0"/>
    <x v="45"/>
    <x v="85"/>
    <n v="2"/>
    <n v="2023"/>
  </r>
  <r>
    <x v="87"/>
    <x v="0"/>
    <x v="46"/>
    <x v="85"/>
    <n v="2"/>
    <n v="2023"/>
  </r>
  <r>
    <x v="47"/>
    <x v="0"/>
    <x v="47"/>
    <x v="85"/>
    <n v="2"/>
    <n v="2023"/>
  </r>
  <r>
    <x v="48"/>
    <x v="0"/>
    <x v="48"/>
    <x v="85"/>
    <n v="2"/>
    <n v="2023"/>
  </r>
  <r>
    <x v="49"/>
    <x v="0"/>
    <x v="49"/>
    <x v="85"/>
    <n v="2"/>
    <n v="2023"/>
  </r>
  <r>
    <x v="88"/>
    <x v="0"/>
    <x v="50"/>
    <x v="85"/>
    <n v="2"/>
    <n v="2023"/>
  </r>
  <r>
    <x v="51"/>
    <x v="0"/>
    <x v="51"/>
    <x v="85"/>
    <n v="2"/>
    <n v="2023"/>
  </r>
  <r>
    <x v="89"/>
    <x v="0"/>
    <x v="78"/>
    <x v="85"/>
    <n v="2"/>
    <n v="2023"/>
  </r>
  <r>
    <x v="90"/>
    <x v="0"/>
    <x v="74"/>
    <x v="85"/>
    <n v="2"/>
    <n v="2023"/>
  </r>
  <r>
    <x v="55"/>
    <x v="0"/>
    <x v="55"/>
    <x v="85"/>
    <n v="2"/>
    <n v="2023"/>
  </r>
  <r>
    <x v="95"/>
    <x v="0"/>
    <x v="81"/>
    <x v="85"/>
    <n v="2"/>
    <n v="2023"/>
  </r>
  <r>
    <x v="61"/>
    <x v="0"/>
    <x v="58"/>
    <x v="85"/>
    <n v="2"/>
    <n v="2023"/>
  </r>
  <r>
    <x v="62"/>
    <x v="0"/>
    <x v="59"/>
    <x v="85"/>
    <n v="2"/>
    <n v="2023"/>
  </r>
  <r>
    <x v="63"/>
    <x v="0"/>
    <x v="60"/>
    <x v="85"/>
    <n v="2"/>
    <n v="2023"/>
  </r>
  <r>
    <x v="64"/>
    <x v="0"/>
    <x v="61"/>
    <x v="85"/>
    <n v="2"/>
    <n v="2023"/>
  </r>
  <r>
    <x v="65"/>
    <x v="0"/>
    <x v="62"/>
    <x v="85"/>
    <n v="2"/>
    <n v="2023"/>
  </r>
  <r>
    <x v="66"/>
    <x v="0"/>
    <x v="63"/>
    <x v="85"/>
    <n v="2"/>
    <n v="2023"/>
  </r>
  <r>
    <x v="96"/>
    <x v="0"/>
    <x v="64"/>
    <x v="85"/>
    <n v="2"/>
    <n v="2023"/>
  </r>
  <r>
    <x v="97"/>
    <x v="0"/>
    <x v="65"/>
    <x v="85"/>
    <n v="2"/>
    <n v="2023"/>
  </r>
  <r>
    <x v="98"/>
    <x v="0"/>
    <x v="67"/>
    <x v="85"/>
    <n v="2"/>
    <n v="2023"/>
  </r>
  <r>
    <x v="99"/>
    <x v="0"/>
    <x v="68"/>
    <x v="85"/>
    <n v="2"/>
    <n v="2023"/>
  </r>
  <r>
    <x v="100"/>
    <x v="0"/>
    <x v="66"/>
    <x v="85"/>
    <n v="2"/>
    <n v="2023"/>
  </r>
  <r>
    <x v="101"/>
    <x v="0"/>
    <x v="69"/>
    <x v="85"/>
    <n v="2"/>
    <n v="2023"/>
  </r>
  <r>
    <x v="102"/>
    <x v="0"/>
    <x v="70"/>
    <x v="85"/>
    <n v="2"/>
    <n v="2023"/>
  </r>
  <r>
    <x v="103"/>
    <x v="0"/>
    <x v="80"/>
    <x v="85"/>
    <n v="2"/>
    <n v="2023"/>
  </r>
  <r>
    <x v="104"/>
    <x v="0"/>
    <x v="71"/>
    <x v="85"/>
    <n v="2"/>
    <n v="2023"/>
  </r>
  <r>
    <x v="105"/>
    <x v="0"/>
    <x v="72"/>
    <x v="85"/>
    <n v="2"/>
    <n v="2023"/>
  </r>
  <r>
    <x v="106"/>
    <x v="0"/>
    <x v="76"/>
    <x v="85"/>
    <n v="2"/>
    <n v="2023"/>
  </r>
  <r>
    <x v="107"/>
    <x v="0"/>
    <x v="73"/>
    <x v="85"/>
    <n v="2"/>
    <n v="2023"/>
  </r>
  <r>
    <x v="2"/>
    <x v="0"/>
    <x v="2"/>
    <x v="86"/>
    <n v="3"/>
    <n v="2023"/>
  </r>
  <r>
    <x v="3"/>
    <x v="0"/>
    <x v="3"/>
    <x v="86"/>
    <n v="3"/>
    <n v="2023"/>
  </r>
  <r>
    <x v="4"/>
    <x v="0"/>
    <x v="4"/>
    <x v="86"/>
    <n v="3"/>
    <n v="2023"/>
  </r>
  <r>
    <x v="5"/>
    <x v="0"/>
    <x v="5"/>
    <x v="86"/>
    <n v="3"/>
    <n v="2023"/>
  </r>
  <r>
    <x v="6"/>
    <x v="0"/>
    <x v="6"/>
    <x v="86"/>
    <n v="3"/>
    <n v="2023"/>
  </r>
  <r>
    <x v="9"/>
    <x v="0"/>
    <x v="9"/>
    <x v="86"/>
    <n v="3"/>
    <n v="2023"/>
  </r>
  <r>
    <x v="10"/>
    <x v="0"/>
    <x v="10"/>
    <x v="86"/>
    <n v="3"/>
    <n v="2023"/>
  </r>
  <r>
    <x v="12"/>
    <x v="0"/>
    <x v="12"/>
    <x v="86"/>
    <n v="3"/>
    <n v="2023"/>
  </r>
  <r>
    <x v="13"/>
    <x v="0"/>
    <x v="13"/>
    <x v="86"/>
    <n v="3"/>
    <n v="2023"/>
  </r>
  <r>
    <x v="22"/>
    <x v="0"/>
    <x v="22"/>
    <x v="86"/>
    <n v="3"/>
    <n v="2023"/>
  </r>
  <r>
    <x v="15"/>
    <x v="0"/>
    <x v="15"/>
    <x v="86"/>
    <n v="3"/>
    <n v="2023"/>
  </r>
  <r>
    <x v="16"/>
    <x v="0"/>
    <x v="16"/>
    <x v="86"/>
    <n v="3"/>
    <n v="2023"/>
  </r>
  <r>
    <x v="26"/>
    <x v="1"/>
    <x v="26"/>
    <x v="86"/>
    <n v="3"/>
    <n v="2023"/>
  </r>
  <r>
    <x v="56"/>
    <x v="0"/>
    <x v="27"/>
    <x v="86"/>
    <n v="3"/>
    <n v="2023"/>
  </r>
  <r>
    <x v="91"/>
    <x v="0"/>
    <x v="29"/>
    <x v="86"/>
    <n v="3"/>
    <n v="2023"/>
  </r>
  <r>
    <x v="92"/>
    <x v="0"/>
    <x v="75"/>
    <x v="86"/>
    <n v="3"/>
    <n v="2023"/>
  </r>
  <r>
    <x v="77"/>
    <x v="0"/>
    <x v="56"/>
    <x v="86"/>
    <n v="3"/>
    <n v="2023"/>
  </r>
  <r>
    <x v="31"/>
    <x v="0"/>
    <x v="31"/>
    <x v="86"/>
    <n v="3"/>
    <n v="2023"/>
  </r>
  <r>
    <x v="32"/>
    <x v="0"/>
    <x v="32"/>
    <x v="86"/>
    <n v="3"/>
    <n v="2023"/>
  </r>
  <r>
    <x v="33"/>
    <x v="0"/>
    <x v="33"/>
    <x v="86"/>
    <n v="3"/>
    <n v="2023"/>
  </r>
  <r>
    <x v="34"/>
    <x v="0"/>
    <x v="34"/>
    <x v="86"/>
    <n v="3"/>
    <n v="2023"/>
  </r>
  <r>
    <x v="83"/>
    <x v="0"/>
    <x v="19"/>
    <x v="86"/>
    <n v="3"/>
    <n v="2023"/>
  </r>
  <r>
    <x v="84"/>
    <x v="0"/>
    <x v="35"/>
    <x v="86"/>
    <n v="3"/>
    <n v="2023"/>
  </r>
  <r>
    <x v="36"/>
    <x v="0"/>
    <x v="36"/>
    <x v="86"/>
    <n v="3"/>
    <n v="2023"/>
  </r>
  <r>
    <x v="85"/>
    <x v="0"/>
    <x v="37"/>
    <x v="86"/>
    <n v="3"/>
    <n v="2023"/>
  </r>
  <r>
    <x v="38"/>
    <x v="0"/>
    <x v="38"/>
    <x v="86"/>
    <n v="3"/>
    <n v="2023"/>
  </r>
  <r>
    <x v="39"/>
    <x v="0"/>
    <x v="39"/>
    <x v="86"/>
    <n v="3"/>
    <n v="2023"/>
  </r>
  <r>
    <x v="40"/>
    <x v="0"/>
    <x v="40"/>
    <x v="86"/>
    <n v="3"/>
    <n v="2023"/>
  </r>
  <r>
    <x v="93"/>
    <x v="0"/>
    <x v="79"/>
    <x v="86"/>
    <n v="3"/>
    <n v="2023"/>
  </r>
  <r>
    <x v="86"/>
    <x v="0"/>
    <x v="77"/>
    <x v="86"/>
    <n v="3"/>
    <n v="2023"/>
  </r>
  <r>
    <x v="42"/>
    <x v="0"/>
    <x v="42"/>
    <x v="86"/>
    <n v="3"/>
    <n v="2023"/>
  </r>
  <r>
    <x v="43"/>
    <x v="0"/>
    <x v="43"/>
    <x v="86"/>
    <n v="3"/>
    <n v="2023"/>
  </r>
  <r>
    <x v="45"/>
    <x v="0"/>
    <x v="45"/>
    <x v="86"/>
    <n v="3"/>
    <n v="2023"/>
  </r>
  <r>
    <x v="87"/>
    <x v="0"/>
    <x v="46"/>
    <x v="86"/>
    <n v="3"/>
    <n v="2023"/>
  </r>
  <r>
    <x v="47"/>
    <x v="0"/>
    <x v="47"/>
    <x v="86"/>
    <n v="3"/>
    <n v="2023"/>
  </r>
  <r>
    <x v="48"/>
    <x v="0"/>
    <x v="48"/>
    <x v="86"/>
    <n v="3"/>
    <n v="2023"/>
  </r>
  <r>
    <x v="49"/>
    <x v="0"/>
    <x v="49"/>
    <x v="86"/>
    <n v="3"/>
    <n v="2023"/>
  </r>
  <r>
    <x v="88"/>
    <x v="0"/>
    <x v="50"/>
    <x v="86"/>
    <n v="3"/>
    <n v="2023"/>
  </r>
  <r>
    <x v="51"/>
    <x v="0"/>
    <x v="51"/>
    <x v="86"/>
    <n v="3"/>
    <n v="2023"/>
  </r>
  <r>
    <x v="89"/>
    <x v="0"/>
    <x v="78"/>
    <x v="86"/>
    <n v="3"/>
    <n v="2023"/>
  </r>
  <r>
    <x v="90"/>
    <x v="0"/>
    <x v="74"/>
    <x v="86"/>
    <n v="3"/>
    <n v="2023"/>
  </r>
  <r>
    <x v="55"/>
    <x v="0"/>
    <x v="55"/>
    <x v="86"/>
    <n v="3"/>
    <n v="2023"/>
  </r>
  <r>
    <x v="95"/>
    <x v="0"/>
    <x v="81"/>
    <x v="86"/>
    <n v="3"/>
    <n v="2023"/>
  </r>
  <r>
    <x v="61"/>
    <x v="0"/>
    <x v="58"/>
    <x v="86"/>
    <n v="3"/>
    <n v="2023"/>
  </r>
  <r>
    <x v="62"/>
    <x v="0"/>
    <x v="59"/>
    <x v="86"/>
    <n v="3"/>
    <n v="2023"/>
  </r>
  <r>
    <x v="63"/>
    <x v="0"/>
    <x v="60"/>
    <x v="86"/>
    <n v="3"/>
    <n v="2023"/>
  </r>
  <r>
    <x v="64"/>
    <x v="0"/>
    <x v="61"/>
    <x v="86"/>
    <n v="3"/>
    <n v="2023"/>
  </r>
  <r>
    <x v="65"/>
    <x v="0"/>
    <x v="62"/>
    <x v="86"/>
    <n v="3"/>
    <n v="2023"/>
  </r>
  <r>
    <x v="66"/>
    <x v="0"/>
    <x v="63"/>
    <x v="86"/>
    <n v="3"/>
    <n v="2023"/>
  </r>
  <r>
    <x v="96"/>
    <x v="0"/>
    <x v="64"/>
    <x v="86"/>
    <n v="3"/>
    <n v="2023"/>
  </r>
  <r>
    <x v="97"/>
    <x v="0"/>
    <x v="65"/>
    <x v="86"/>
    <n v="3"/>
    <n v="2023"/>
  </r>
  <r>
    <x v="98"/>
    <x v="0"/>
    <x v="67"/>
    <x v="86"/>
    <n v="3"/>
    <n v="2023"/>
  </r>
  <r>
    <x v="99"/>
    <x v="0"/>
    <x v="68"/>
    <x v="86"/>
    <n v="3"/>
    <n v="2023"/>
  </r>
  <r>
    <x v="100"/>
    <x v="0"/>
    <x v="66"/>
    <x v="86"/>
    <n v="3"/>
    <n v="2023"/>
  </r>
  <r>
    <x v="101"/>
    <x v="0"/>
    <x v="69"/>
    <x v="86"/>
    <n v="3"/>
    <n v="2023"/>
  </r>
  <r>
    <x v="102"/>
    <x v="0"/>
    <x v="70"/>
    <x v="86"/>
    <n v="3"/>
    <n v="2023"/>
  </r>
  <r>
    <x v="103"/>
    <x v="0"/>
    <x v="80"/>
    <x v="86"/>
    <n v="3"/>
    <n v="2023"/>
  </r>
  <r>
    <x v="104"/>
    <x v="0"/>
    <x v="71"/>
    <x v="86"/>
    <n v="3"/>
    <n v="2023"/>
  </r>
  <r>
    <x v="105"/>
    <x v="0"/>
    <x v="72"/>
    <x v="86"/>
    <n v="3"/>
    <n v="2023"/>
  </r>
  <r>
    <x v="106"/>
    <x v="0"/>
    <x v="76"/>
    <x v="86"/>
    <n v="3"/>
    <n v="2023"/>
  </r>
  <r>
    <x v="107"/>
    <x v="0"/>
    <x v="73"/>
    <x v="86"/>
    <n v="3"/>
    <n v="2023"/>
  </r>
  <r>
    <x v="2"/>
    <x v="0"/>
    <x v="2"/>
    <x v="87"/>
    <n v="4"/>
    <n v="2023"/>
  </r>
  <r>
    <x v="3"/>
    <x v="0"/>
    <x v="3"/>
    <x v="87"/>
    <n v="4"/>
    <n v="2023"/>
  </r>
  <r>
    <x v="4"/>
    <x v="0"/>
    <x v="4"/>
    <x v="87"/>
    <n v="4"/>
    <n v="2023"/>
  </r>
  <r>
    <x v="5"/>
    <x v="0"/>
    <x v="5"/>
    <x v="87"/>
    <n v="4"/>
    <n v="2023"/>
  </r>
  <r>
    <x v="6"/>
    <x v="0"/>
    <x v="6"/>
    <x v="87"/>
    <n v="4"/>
    <n v="2023"/>
  </r>
  <r>
    <x v="9"/>
    <x v="0"/>
    <x v="9"/>
    <x v="87"/>
    <n v="4"/>
    <n v="2023"/>
  </r>
  <r>
    <x v="10"/>
    <x v="0"/>
    <x v="10"/>
    <x v="87"/>
    <n v="4"/>
    <n v="2023"/>
  </r>
  <r>
    <x v="12"/>
    <x v="0"/>
    <x v="12"/>
    <x v="87"/>
    <n v="4"/>
    <n v="2023"/>
  </r>
  <r>
    <x v="13"/>
    <x v="0"/>
    <x v="13"/>
    <x v="87"/>
    <n v="4"/>
    <n v="2023"/>
  </r>
  <r>
    <x v="22"/>
    <x v="0"/>
    <x v="22"/>
    <x v="87"/>
    <n v="4"/>
    <n v="2023"/>
  </r>
  <r>
    <x v="15"/>
    <x v="0"/>
    <x v="15"/>
    <x v="87"/>
    <n v="4"/>
    <n v="2023"/>
  </r>
  <r>
    <x v="16"/>
    <x v="0"/>
    <x v="16"/>
    <x v="87"/>
    <n v="4"/>
    <n v="2023"/>
  </r>
  <r>
    <x v="26"/>
    <x v="1"/>
    <x v="26"/>
    <x v="87"/>
    <n v="4"/>
    <n v="2023"/>
  </r>
  <r>
    <x v="56"/>
    <x v="0"/>
    <x v="27"/>
    <x v="87"/>
    <n v="4"/>
    <n v="2023"/>
  </r>
  <r>
    <x v="91"/>
    <x v="0"/>
    <x v="29"/>
    <x v="87"/>
    <n v="4"/>
    <n v="2023"/>
  </r>
  <r>
    <x v="92"/>
    <x v="0"/>
    <x v="75"/>
    <x v="87"/>
    <n v="4"/>
    <n v="2023"/>
  </r>
  <r>
    <x v="77"/>
    <x v="0"/>
    <x v="56"/>
    <x v="87"/>
    <n v="4"/>
    <n v="2023"/>
  </r>
  <r>
    <x v="31"/>
    <x v="0"/>
    <x v="31"/>
    <x v="87"/>
    <n v="4"/>
    <n v="2023"/>
  </r>
  <r>
    <x v="32"/>
    <x v="0"/>
    <x v="32"/>
    <x v="87"/>
    <n v="4"/>
    <n v="2023"/>
  </r>
  <r>
    <x v="33"/>
    <x v="0"/>
    <x v="33"/>
    <x v="87"/>
    <n v="4"/>
    <n v="2023"/>
  </r>
  <r>
    <x v="34"/>
    <x v="0"/>
    <x v="34"/>
    <x v="87"/>
    <n v="4"/>
    <n v="2023"/>
  </r>
  <r>
    <x v="83"/>
    <x v="0"/>
    <x v="19"/>
    <x v="87"/>
    <n v="4"/>
    <n v="2023"/>
  </r>
  <r>
    <x v="84"/>
    <x v="0"/>
    <x v="35"/>
    <x v="87"/>
    <n v="4"/>
    <n v="2023"/>
  </r>
  <r>
    <x v="36"/>
    <x v="0"/>
    <x v="36"/>
    <x v="87"/>
    <n v="4"/>
    <n v="2023"/>
  </r>
  <r>
    <x v="85"/>
    <x v="0"/>
    <x v="37"/>
    <x v="87"/>
    <n v="4"/>
    <n v="2023"/>
  </r>
  <r>
    <x v="38"/>
    <x v="0"/>
    <x v="38"/>
    <x v="87"/>
    <n v="4"/>
    <n v="2023"/>
  </r>
  <r>
    <x v="39"/>
    <x v="0"/>
    <x v="39"/>
    <x v="87"/>
    <n v="4"/>
    <n v="2023"/>
  </r>
  <r>
    <x v="40"/>
    <x v="0"/>
    <x v="40"/>
    <x v="87"/>
    <n v="4"/>
    <n v="2023"/>
  </r>
  <r>
    <x v="93"/>
    <x v="0"/>
    <x v="79"/>
    <x v="87"/>
    <n v="4"/>
    <n v="2023"/>
  </r>
  <r>
    <x v="86"/>
    <x v="0"/>
    <x v="77"/>
    <x v="87"/>
    <n v="4"/>
    <n v="2023"/>
  </r>
  <r>
    <x v="42"/>
    <x v="0"/>
    <x v="42"/>
    <x v="87"/>
    <n v="4"/>
    <n v="2023"/>
  </r>
  <r>
    <x v="43"/>
    <x v="0"/>
    <x v="43"/>
    <x v="87"/>
    <n v="4"/>
    <n v="2023"/>
  </r>
  <r>
    <x v="45"/>
    <x v="0"/>
    <x v="45"/>
    <x v="87"/>
    <n v="4"/>
    <n v="2023"/>
  </r>
  <r>
    <x v="87"/>
    <x v="0"/>
    <x v="46"/>
    <x v="87"/>
    <n v="4"/>
    <n v="2023"/>
  </r>
  <r>
    <x v="47"/>
    <x v="0"/>
    <x v="47"/>
    <x v="87"/>
    <n v="4"/>
    <n v="2023"/>
  </r>
  <r>
    <x v="48"/>
    <x v="0"/>
    <x v="48"/>
    <x v="87"/>
    <n v="4"/>
    <n v="2023"/>
  </r>
  <r>
    <x v="49"/>
    <x v="0"/>
    <x v="49"/>
    <x v="87"/>
    <n v="4"/>
    <n v="2023"/>
  </r>
  <r>
    <x v="88"/>
    <x v="0"/>
    <x v="50"/>
    <x v="87"/>
    <n v="4"/>
    <n v="2023"/>
  </r>
  <r>
    <x v="51"/>
    <x v="0"/>
    <x v="51"/>
    <x v="87"/>
    <n v="4"/>
    <n v="2023"/>
  </r>
  <r>
    <x v="89"/>
    <x v="0"/>
    <x v="78"/>
    <x v="87"/>
    <n v="4"/>
    <n v="2023"/>
  </r>
  <r>
    <x v="90"/>
    <x v="0"/>
    <x v="74"/>
    <x v="87"/>
    <n v="4"/>
    <n v="2023"/>
  </r>
  <r>
    <x v="55"/>
    <x v="0"/>
    <x v="55"/>
    <x v="87"/>
    <n v="4"/>
    <n v="2023"/>
  </r>
  <r>
    <x v="95"/>
    <x v="0"/>
    <x v="81"/>
    <x v="87"/>
    <n v="4"/>
    <n v="2023"/>
  </r>
  <r>
    <x v="61"/>
    <x v="0"/>
    <x v="58"/>
    <x v="87"/>
    <n v="4"/>
    <n v="2023"/>
  </r>
  <r>
    <x v="62"/>
    <x v="0"/>
    <x v="59"/>
    <x v="87"/>
    <n v="4"/>
    <n v="2023"/>
  </r>
  <r>
    <x v="63"/>
    <x v="0"/>
    <x v="60"/>
    <x v="87"/>
    <n v="4"/>
    <n v="2023"/>
  </r>
  <r>
    <x v="64"/>
    <x v="0"/>
    <x v="61"/>
    <x v="87"/>
    <n v="4"/>
    <n v="2023"/>
  </r>
  <r>
    <x v="65"/>
    <x v="0"/>
    <x v="62"/>
    <x v="87"/>
    <n v="4"/>
    <n v="2023"/>
  </r>
  <r>
    <x v="66"/>
    <x v="0"/>
    <x v="63"/>
    <x v="87"/>
    <n v="4"/>
    <n v="2023"/>
  </r>
  <r>
    <x v="96"/>
    <x v="0"/>
    <x v="64"/>
    <x v="87"/>
    <n v="4"/>
    <n v="2023"/>
  </r>
  <r>
    <x v="97"/>
    <x v="0"/>
    <x v="65"/>
    <x v="87"/>
    <n v="4"/>
    <n v="2023"/>
  </r>
  <r>
    <x v="98"/>
    <x v="0"/>
    <x v="67"/>
    <x v="87"/>
    <n v="4"/>
    <n v="2023"/>
  </r>
  <r>
    <x v="99"/>
    <x v="0"/>
    <x v="68"/>
    <x v="87"/>
    <n v="4"/>
    <n v="2023"/>
  </r>
  <r>
    <x v="100"/>
    <x v="0"/>
    <x v="66"/>
    <x v="87"/>
    <n v="4"/>
    <n v="2023"/>
  </r>
  <r>
    <x v="101"/>
    <x v="0"/>
    <x v="69"/>
    <x v="87"/>
    <n v="4"/>
    <n v="2023"/>
  </r>
  <r>
    <x v="102"/>
    <x v="0"/>
    <x v="70"/>
    <x v="87"/>
    <n v="4"/>
    <n v="2023"/>
  </r>
  <r>
    <x v="103"/>
    <x v="0"/>
    <x v="80"/>
    <x v="87"/>
    <n v="4"/>
    <n v="2023"/>
  </r>
  <r>
    <x v="104"/>
    <x v="0"/>
    <x v="71"/>
    <x v="87"/>
    <n v="4"/>
    <n v="2023"/>
  </r>
  <r>
    <x v="105"/>
    <x v="0"/>
    <x v="72"/>
    <x v="87"/>
    <n v="4"/>
    <n v="2023"/>
  </r>
  <r>
    <x v="106"/>
    <x v="0"/>
    <x v="76"/>
    <x v="87"/>
    <n v="4"/>
    <n v="2023"/>
  </r>
  <r>
    <x v="107"/>
    <x v="0"/>
    <x v="73"/>
    <x v="87"/>
    <n v="4"/>
    <n v="2023"/>
  </r>
  <r>
    <x v="2"/>
    <x v="0"/>
    <x v="2"/>
    <x v="88"/>
    <n v="5"/>
    <n v="2023"/>
  </r>
  <r>
    <x v="3"/>
    <x v="0"/>
    <x v="3"/>
    <x v="88"/>
    <n v="5"/>
    <n v="2023"/>
  </r>
  <r>
    <x v="4"/>
    <x v="0"/>
    <x v="4"/>
    <x v="88"/>
    <n v="5"/>
    <n v="2023"/>
  </r>
  <r>
    <x v="5"/>
    <x v="0"/>
    <x v="5"/>
    <x v="88"/>
    <n v="5"/>
    <n v="2023"/>
  </r>
  <r>
    <x v="6"/>
    <x v="0"/>
    <x v="6"/>
    <x v="88"/>
    <n v="5"/>
    <n v="2023"/>
  </r>
  <r>
    <x v="9"/>
    <x v="0"/>
    <x v="9"/>
    <x v="88"/>
    <n v="5"/>
    <n v="2023"/>
  </r>
  <r>
    <x v="10"/>
    <x v="0"/>
    <x v="10"/>
    <x v="88"/>
    <n v="5"/>
    <n v="2023"/>
  </r>
  <r>
    <x v="12"/>
    <x v="0"/>
    <x v="12"/>
    <x v="88"/>
    <n v="5"/>
    <n v="2023"/>
  </r>
  <r>
    <x v="13"/>
    <x v="0"/>
    <x v="13"/>
    <x v="88"/>
    <n v="5"/>
    <n v="2023"/>
  </r>
  <r>
    <x v="22"/>
    <x v="0"/>
    <x v="22"/>
    <x v="88"/>
    <n v="5"/>
    <n v="2023"/>
  </r>
  <r>
    <x v="15"/>
    <x v="0"/>
    <x v="15"/>
    <x v="88"/>
    <n v="5"/>
    <n v="2023"/>
  </r>
  <r>
    <x v="16"/>
    <x v="0"/>
    <x v="16"/>
    <x v="88"/>
    <n v="5"/>
    <n v="2023"/>
  </r>
  <r>
    <x v="26"/>
    <x v="1"/>
    <x v="26"/>
    <x v="88"/>
    <n v="5"/>
    <n v="2023"/>
  </r>
  <r>
    <x v="56"/>
    <x v="0"/>
    <x v="27"/>
    <x v="88"/>
    <n v="5"/>
    <n v="2023"/>
  </r>
  <r>
    <x v="91"/>
    <x v="0"/>
    <x v="29"/>
    <x v="88"/>
    <n v="5"/>
    <n v="2023"/>
  </r>
  <r>
    <x v="92"/>
    <x v="0"/>
    <x v="75"/>
    <x v="88"/>
    <n v="5"/>
    <n v="2023"/>
  </r>
  <r>
    <x v="77"/>
    <x v="0"/>
    <x v="56"/>
    <x v="88"/>
    <n v="5"/>
    <n v="2023"/>
  </r>
  <r>
    <x v="31"/>
    <x v="0"/>
    <x v="31"/>
    <x v="88"/>
    <n v="5"/>
    <n v="2023"/>
  </r>
  <r>
    <x v="32"/>
    <x v="0"/>
    <x v="32"/>
    <x v="88"/>
    <n v="5"/>
    <n v="2023"/>
  </r>
  <r>
    <x v="33"/>
    <x v="0"/>
    <x v="33"/>
    <x v="88"/>
    <n v="5"/>
    <n v="2023"/>
  </r>
  <r>
    <x v="34"/>
    <x v="0"/>
    <x v="34"/>
    <x v="88"/>
    <n v="5"/>
    <n v="2023"/>
  </r>
  <r>
    <x v="83"/>
    <x v="0"/>
    <x v="19"/>
    <x v="88"/>
    <n v="5"/>
    <n v="2023"/>
  </r>
  <r>
    <x v="84"/>
    <x v="0"/>
    <x v="35"/>
    <x v="88"/>
    <n v="5"/>
    <n v="2023"/>
  </r>
  <r>
    <x v="36"/>
    <x v="0"/>
    <x v="36"/>
    <x v="88"/>
    <n v="5"/>
    <n v="2023"/>
  </r>
  <r>
    <x v="85"/>
    <x v="0"/>
    <x v="37"/>
    <x v="88"/>
    <n v="5"/>
    <n v="2023"/>
  </r>
  <r>
    <x v="38"/>
    <x v="0"/>
    <x v="38"/>
    <x v="88"/>
    <n v="5"/>
    <n v="2023"/>
  </r>
  <r>
    <x v="39"/>
    <x v="0"/>
    <x v="39"/>
    <x v="88"/>
    <n v="5"/>
    <n v="2023"/>
  </r>
  <r>
    <x v="40"/>
    <x v="0"/>
    <x v="40"/>
    <x v="88"/>
    <n v="5"/>
    <n v="2023"/>
  </r>
  <r>
    <x v="93"/>
    <x v="0"/>
    <x v="79"/>
    <x v="88"/>
    <n v="5"/>
    <n v="2023"/>
  </r>
  <r>
    <x v="86"/>
    <x v="0"/>
    <x v="77"/>
    <x v="88"/>
    <n v="5"/>
    <n v="2023"/>
  </r>
  <r>
    <x v="42"/>
    <x v="0"/>
    <x v="42"/>
    <x v="88"/>
    <n v="5"/>
    <n v="2023"/>
  </r>
  <r>
    <x v="43"/>
    <x v="0"/>
    <x v="43"/>
    <x v="88"/>
    <n v="5"/>
    <n v="2023"/>
  </r>
  <r>
    <x v="45"/>
    <x v="0"/>
    <x v="45"/>
    <x v="88"/>
    <n v="5"/>
    <n v="2023"/>
  </r>
  <r>
    <x v="87"/>
    <x v="0"/>
    <x v="46"/>
    <x v="88"/>
    <n v="5"/>
    <n v="2023"/>
  </r>
  <r>
    <x v="47"/>
    <x v="0"/>
    <x v="47"/>
    <x v="88"/>
    <n v="5"/>
    <n v="2023"/>
  </r>
  <r>
    <x v="48"/>
    <x v="0"/>
    <x v="48"/>
    <x v="88"/>
    <n v="5"/>
    <n v="2023"/>
  </r>
  <r>
    <x v="49"/>
    <x v="0"/>
    <x v="49"/>
    <x v="88"/>
    <n v="5"/>
    <n v="2023"/>
  </r>
  <r>
    <x v="88"/>
    <x v="0"/>
    <x v="50"/>
    <x v="88"/>
    <n v="5"/>
    <n v="2023"/>
  </r>
  <r>
    <x v="51"/>
    <x v="0"/>
    <x v="51"/>
    <x v="88"/>
    <n v="5"/>
    <n v="2023"/>
  </r>
  <r>
    <x v="89"/>
    <x v="0"/>
    <x v="78"/>
    <x v="88"/>
    <n v="5"/>
    <n v="2023"/>
  </r>
  <r>
    <x v="90"/>
    <x v="0"/>
    <x v="74"/>
    <x v="88"/>
    <n v="5"/>
    <n v="2023"/>
  </r>
  <r>
    <x v="55"/>
    <x v="0"/>
    <x v="55"/>
    <x v="88"/>
    <n v="5"/>
    <n v="2023"/>
  </r>
  <r>
    <x v="95"/>
    <x v="0"/>
    <x v="81"/>
    <x v="88"/>
    <n v="5"/>
    <n v="2023"/>
  </r>
  <r>
    <x v="61"/>
    <x v="0"/>
    <x v="58"/>
    <x v="88"/>
    <n v="5"/>
    <n v="2023"/>
  </r>
  <r>
    <x v="62"/>
    <x v="0"/>
    <x v="59"/>
    <x v="88"/>
    <n v="5"/>
    <n v="2023"/>
  </r>
  <r>
    <x v="63"/>
    <x v="0"/>
    <x v="60"/>
    <x v="88"/>
    <n v="5"/>
    <n v="2023"/>
  </r>
  <r>
    <x v="64"/>
    <x v="0"/>
    <x v="61"/>
    <x v="88"/>
    <n v="5"/>
    <n v="2023"/>
  </r>
  <r>
    <x v="65"/>
    <x v="0"/>
    <x v="62"/>
    <x v="88"/>
    <n v="5"/>
    <n v="2023"/>
  </r>
  <r>
    <x v="66"/>
    <x v="0"/>
    <x v="63"/>
    <x v="88"/>
    <n v="5"/>
    <n v="2023"/>
  </r>
  <r>
    <x v="96"/>
    <x v="0"/>
    <x v="64"/>
    <x v="88"/>
    <n v="5"/>
    <n v="2023"/>
  </r>
  <r>
    <x v="97"/>
    <x v="0"/>
    <x v="65"/>
    <x v="88"/>
    <n v="5"/>
    <n v="2023"/>
  </r>
  <r>
    <x v="98"/>
    <x v="0"/>
    <x v="67"/>
    <x v="88"/>
    <n v="5"/>
    <n v="2023"/>
  </r>
  <r>
    <x v="99"/>
    <x v="0"/>
    <x v="68"/>
    <x v="88"/>
    <n v="5"/>
    <n v="2023"/>
  </r>
  <r>
    <x v="100"/>
    <x v="0"/>
    <x v="66"/>
    <x v="88"/>
    <n v="5"/>
    <n v="2023"/>
  </r>
  <r>
    <x v="101"/>
    <x v="0"/>
    <x v="69"/>
    <x v="88"/>
    <n v="5"/>
    <n v="2023"/>
  </r>
  <r>
    <x v="102"/>
    <x v="0"/>
    <x v="70"/>
    <x v="88"/>
    <n v="5"/>
    <n v="2023"/>
  </r>
  <r>
    <x v="103"/>
    <x v="0"/>
    <x v="80"/>
    <x v="88"/>
    <n v="5"/>
    <n v="2023"/>
  </r>
  <r>
    <x v="104"/>
    <x v="0"/>
    <x v="71"/>
    <x v="88"/>
    <n v="5"/>
    <n v="2023"/>
  </r>
  <r>
    <x v="105"/>
    <x v="0"/>
    <x v="72"/>
    <x v="88"/>
    <n v="5"/>
    <n v="2023"/>
  </r>
  <r>
    <x v="106"/>
    <x v="0"/>
    <x v="76"/>
    <x v="88"/>
    <n v="5"/>
    <n v="2023"/>
  </r>
  <r>
    <x v="107"/>
    <x v="0"/>
    <x v="73"/>
    <x v="88"/>
    <n v="5"/>
    <n v="2023"/>
  </r>
  <r>
    <x v="2"/>
    <x v="0"/>
    <x v="2"/>
    <x v="89"/>
    <n v="6"/>
    <n v="2023"/>
  </r>
  <r>
    <x v="3"/>
    <x v="0"/>
    <x v="3"/>
    <x v="89"/>
    <n v="6"/>
    <n v="2023"/>
  </r>
  <r>
    <x v="4"/>
    <x v="0"/>
    <x v="4"/>
    <x v="89"/>
    <n v="6"/>
    <n v="2023"/>
  </r>
  <r>
    <x v="5"/>
    <x v="0"/>
    <x v="5"/>
    <x v="89"/>
    <n v="6"/>
    <n v="2023"/>
  </r>
  <r>
    <x v="6"/>
    <x v="0"/>
    <x v="6"/>
    <x v="89"/>
    <n v="6"/>
    <n v="2023"/>
  </r>
  <r>
    <x v="9"/>
    <x v="0"/>
    <x v="9"/>
    <x v="89"/>
    <n v="6"/>
    <n v="2023"/>
  </r>
  <r>
    <x v="10"/>
    <x v="0"/>
    <x v="10"/>
    <x v="89"/>
    <n v="6"/>
    <n v="2023"/>
  </r>
  <r>
    <x v="12"/>
    <x v="0"/>
    <x v="12"/>
    <x v="89"/>
    <n v="6"/>
    <n v="2023"/>
  </r>
  <r>
    <x v="13"/>
    <x v="0"/>
    <x v="13"/>
    <x v="89"/>
    <n v="6"/>
    <n v="2023"/>
  </r>
  <r>
    <x v="22"/>
    <x v="0"/>
    <x v="22"/>
    <x v="89"/>
    <n v="6"/>
    <n v="2023"/>
  </r>
  <r>
    <x v="15"/>
    <x v="0"/>
    <x v="15"/>
    <x v="89"/>
    <n v="6"/>
    <n v="2023"/>
  </r>
  <r>
    <x v="16"/>
    <x v="0"/>
    <x v="16"/>
    <x v="89"/>
    <n v="6"/>
    <n v="2023"/>
  </r>
  <r>
    <x v="26"/>
    <x v="1"/>
    <x v="26"/>
    <x v="89"/>
    <n v="6"/>
    <n v="2023"/>
  </r>
  <r>
    <x v="56"/>
    <x v="0"/>
    <x v="27"/>
    <x v="89"/>
    <n v="6"/>
    <n v="2023"/>
  </r>
  <r>
    <x v="91"/>
    <x v="0"/>
    <x v="29"/>
    <x v="89"/>
    <n v="6"/>
    <n v="2023"/>
  </r>
  <r>
    <x v="92"/>
    <x v="0"/>
    <x v="75"/>
    <x v="89"/>
    <n v="6"/>
    <n v="2023"/>
  </r>
  <r>
    <x v="77"/>
    <x v="0"/>
    <x v="56"/>
    <x v="89"/>
    <n v="6"/>
    <n v="2023"/>
  </r>
  <r>
    <x v="31"/>
    <x v="0"/>
    <x v="31"/>
    <x v="89"/>
    <n v="6"/>
    <n v="2023"/>
  </r>
  <r>
    <x v="32"/>
    <x v="0"/>
    <x v="32"/>
    <x v="89"/>
    <n v="6"/>
    <n v="2023"/>
  </r>
  <r>
    <x v="33"/>
    <x v="0"/>
    <x v="33"/>
    <x v="89"/>
    <n v="6"/>
    <n v="2023"/>
  </r>
  <r>
    <x v="34"/>
    <x v="0"/>
    <x v="34"/>
    <x v="89"/>
    <n v="6"/>
    <n v="2023"/>
  </r>
  <r>
    <x v="83"/>
    <x v="0"/>
    <x v="19"/>
    <x v="89"/>
    <n v="6"/>
    <n v="2023"/>
  </r>
  <r>
    <x v="84"/>
    <x v="0"/>
    <x v="35"/>
    <x v="89"/>
    <n v="6"/>
    <n v="2023"/>
  </r>
  <r>
    <x v="36"/>
    <x v="0"/>
    <x v="36"/>
    <x v="89"/>
    <n v="6"/>
    <n v="2023"/>
  </r>
  <r>
    <x v="85"/>
    <x v="0"/>
    <x v="37"/>
    <x v="89"/>
    <n v="6"/>
    <n v="2023"/>
  </r>
  <r>
    <x v="38"/>
    <x v="0"/>
    <x v="38"/>
    <x v="89"/>
    <n v="6"/>
    <n v="2023"/>
  </r>
  <r>
    <x v="39"/>
    <x v="0"/>
    <x v="39"/>
    <x v="89"/>
    <n v="6"/>
    <n v="2023"/>
  </r>
  <r>
    <x v="40"/>
    <x v="0"/>
    <x v="40"/>
    <x v="89"/>
    <n v="6"/>
    <n v="2023"/>
  </r>
  <r>
    <x v="93"/>
    <x v="0"/>
    <x v="79"/>
    <x v="89"/>
    <n v="6"/>
    <n v="2023"/>
  </r>
  <r>
    <x v="86"/>
    <x v="0"/>
    <x v="77"/>
    <x v="89"/>
    <n v="6"/>
    <n v="2023"/>
  </r>
  <r>
    <x v="42"/>
    <x v="0"/>
    <x v="42"/>
    <x v="89"/>
    <n v="6"/>
    <n v="2023"/>
  </r>
  <r>
    <x v="43"/>
    <x v="0"/>
    <x v="43"/>
    <x v="89"/>
    <n v="6"/>
    <n v="2023"/>
  </r>
  <r>
    <x v="45"/>
    <x v="0"/>
    <x v="45"/>
    <x v="89"/>
    <n v="6"/>
    <n v="2023"/>
  </r>
  <r>
    <x v="87"/>
    <x v="0"/>
    <x v="46"/>
    <x v="89"/>
    <n v="6"/>
    <n v="2023"/>
  </r>
  <r>
    <x v="47"/>
    <x v="0"/>
    <x v="47"/>
    <x v="89"/>
    <n v="6"/>
    <n v="2023"/>
  </r>
  <r>
    <x v="48"/>
    <x v="0"/>
    <x v="48"/>
    <x v="89"/>
    <n v="6"/>
    <n v="2023"/>
  </r>
  <r>
    <x v="49"/>
    <x v="0"/>
    <x v="49"/>
    <x v="89"/>
    <n v="6"/>
    <n v="2023"/>
  </r>
  <r>
    <x v="88"/>
    <x v="0"/>
    <x v="50"/>
    <x v="89"/>
    <n v="6"/>
    <n v="2023"/>
  </r>
  <r>
    <x v="51"/>
    <x v="0"/>
    <x v="51"/>
    <x v="89"/>
    <n v="6"/>
    <n v="2023"/>
  </r>
  <r>
    <x v="89"/>
    <x v="0"/>
    <x v="78"/>
    <x v="89"/>
    <n v="6"/>
    <n v="2023"/>
  </r>
  <r>
    <x v="90"/>
    <x v="0"/>
    <x v="74"/>
    <x v="89"/>
    <n v="6"/>
    <n v="2023"/>
  </r>
  <r>
    <x v="55"/>
    <x v="0"/>
    <x v="55"/>
    <x v="89"/>
    <n v="6"/>
    <n v="2023"/>
  </r>
  <r>
    <x v="95"/>
    <x v="0"/>
    <x v="81"/>
    <x v="89"/>
    <n v="6"/>
    <n v="2023"/>
  </r>
  <r>
    <x v="61"/>
    <x v="0"/>
    <x v="58"/>
    <x v="89"/>
    <n v="6"/>
    <n v="2023"/>
  </r>
  <r>
    <x v="62"/>
    <x v="0"/>
    <x v="59"/>
    <x v="89"/>
    <n v="6"/>
    <n v="2023"/>
  </r>
  <r>
    <x v="63"/>
    <x v="0"/>
    <x v="60"/>
    <x v="89"/>
    <n v="6"/>
    <n v="2023"/>
  </r>
  <r>
    <x v="64"/>
    <x v="0"/>
    <x v="61"/>
    <x v="89"/>
    <n v="6"/>
    <n v="2023"/>
  </r>
  <r>
    <x v="65"/>
    <x v="0"/>
    <x v="62"/>
    <x v="89"/>
    <n v="6"/>
    <n v="2023"/>
  </r>
  <r>
    <x v="66"/>
    <x v="0"/>
    <x v="63"/>
    <x v="89"/>
    <n v="6"/>
    <n v="2023"/>
  </r>
  <r>
    <x v="96"/>
    <x v="0"/>
    <x v="64"/>
    <x v="89"/>
    <n v="6"/>
    <n v="2023"/>
  </r>
  <r>
    <x v="97"/>
    <x v="0"/>
    <x v="65"/>
    <x v="89"/>
    <n v="6"/>
    <n v="2023"/>
  </r>
  <r>
    <x v="98"/>
    <x v="0"/>
    <x v="67"/>
    <x v="89"/>
    <n v="6"/>
    <n v="2023"/>
  </r>
  <r>
    <x v="99"/>
    <x v="0"/>
    <x v="68"/>
    <x v="89"/>
    <n v="6"/>
    <n v="2023"/>
  </r>
  <r>
    <x v="100"/>
    <x v="0"/>
    <x v="66"/>
    <x v="89"/>
    <n v="6"/>
    <n v="2023"/>
  </r>
  <r>
    <x v="101"/>
    <x v="0"/>
    <x v="69"/>
    <x v="89"/>
    <n v="6"/>
    <n v="2023"/>
  </r>
  <r>
    <x v="102"/>
    <x v="0"/>
    <x v="70"/>
    <x v="89"/>
    <n v="6"/>
    <n v="2023"/>
  </r>
  <r>
    <x v="103"/>
    <x v="0"/>
    <x v="80"/>
    <x v="89"/>
    <n v="6"/>
    <n v="2023"/>
  </r>
  <r>
    <x v="104"/>
    <x v="0"/>
    <x v="71"/>
    <x v="89"/>
    <n v="6"/>
    <n v="2023"/>
  </r>
  <r>
    <x v="105"/>
    <x v="0"/>
    <x v="72"/>
    <x v="89"/>
    <n v="6"/>
    <n v="2023"/>
  </r>
  <r>
    <x v="106"/>
    <x v="0"/>
    <x v="76"/>
    <x v="89"/>
    <n v="6"/>
    <n v="2023"/>
  </r>
  <r>
    <x v="107"/>
    <x v="0"/>
    <x v="73"/>
    <x v="89"/>
    <n v="6"/>
    <n v="2023"/>
  </r>
  <r>
    <x v="2"/>
    <x v="0"/>
    <x v="2"/>
    <x v="90"/>
    <n v="7"/>
    <n v="2023"/>
  </r>
  <r>
    <x v="3"/>
    <x v="0"/>
    <x v="3"/>
    <x v="90"/>
    <n v="7"/>
    <n v="2023"/>
  </r>
  <r>
    <x v="4"/>
    <x v="0"/>
    <x v="4"/>
    <x v="90"/>
    <n v="7"/>
    <n v="2023"/>
  </r>
  <r>
    <x v="5"/>
    <x v="0"/>
    <x v="5"/>
    <x v="90"/>
    <n v="7"/>
    <n v="2023"/>
  </r>
  <r>
    <x v="6"/>
    <x v="0"/>
    <x v="6"/>
    <x v="90"/>
    <n v="7"/>
    <n v="2023"/>
  </r>
  <r>
    <x v="9"/>
    <x v="0"/>
    <x v="9"/>
    <x v="90"/>
    <n v="7"/>
    <n v="2023"/>
  </r>
  <r>
    <x v="10"/>
    <x v="0"/>
    <x v="10"/>
    <x v="90"/>
    <n v="7"/>
    <n v="2023"/>
  </r>
  <r>
    <x v="12"/>
    <x v="0"/>
    <x v="12"/>
    <x v="90"/>
    <n v="7"/>
    <n v="2023"/>
  </r>
  <r>
    <x v="13"/>
    <x v="0"/>
    <x v="13"/>
    <x v="90"/>
    <n v="7"/>
    <n v="2023"/>
  </r>
  <r>
    <x v="22"/>
    <x v="0"/>
    <x v="22"/>
    <x v="90"/>
    <n v="7"/>
    <n v="2023"/>
  </r>
  <r>
    <x v="15"/>
    <x v="0"/>
    <x v="15"/>
    <x v="90"/>
    <n v="7"/>
    <n v="2023"/>
  </r>
  <r>
    <x v="16"/>
    <x v="0"/>
    <x v="16"/>
    <x v="90"/>
    <n v="7"/>
    <n v="2023"/>
  </r>
  <r>
    <x v="26"/>
    <x v="1"/>
    <x v="26"/>
    <x v="90"/>
    <n v="7"/>
    <n v="2023"/>
  </r>
  <r>
    <x v="56"/>
    <x v="0"/>
    <x v="27"/>
    <x v="90"/>
    <n v="7"/>
    <n v="2023"/>
  </r>
  <r>
    <x v="91"/>
    <x v="0"/>
    <x v="29"/>
    <x v="90"/>
    <n v="7"/>
    <n v="2023"/>
  </r>
  <r>
    <x v="92"/>
    <x v="0"/>
    <x v="75"/>
    <x v="90"/>
    <n v="7"/>
    <n v="2023"/>
  </r>
  <r>
    <x v="77"/>
    <x v="0"/>
    <x v="56"/>
    <x v="90"/>
    <n v="7"/>
    <n v="2023"/>
  </r>
  <r>
    <x v="31"/>
    <x v="0"/>
    <x v="31"/>
    <x v="90"/>
    <n v="7"/>
    <n v="2023"/>
  </r>
  <r>
    <x v="32"/>
    <x v="0"/>
    <x v="32"/>
    <x v="90"/>
    <n v="7"/>
    <n v="2023"/>
  </r>
  <r>
    <x v="33"/>
    <x v="0"/>
    <x v="33"/>
    <x v="90"/>
    <n v="7"/>
    <n v="2023"/>
  </r>
  <r>
    <x v="34"/>
    <x v="0"/>
    <x v="34"/>
    <x v="90"/>
    <n v="7"/>
    <n v="2023"/>
  </r>
  <r>
    <x v="83"/>
    <x v="0"/>
    <x v="19"/>
    <x v="90"/>
    <n v="7"/>
    <n v="2023"/>
  </r>
  <r>
    <x v="84"/>
    <x v="0"/>
    <x v="35"/>
    <x v="90"/>
    <n v="7"/>
    <n v="2023"/>
  </r>
  <r>
    <x v="36"/>
    <x v="0"/>
    <x v="36"/>
    <x v="90"/>
    <n v="7"/>
    <n v="2023"/>
  </r>
  <r>
    <x v="85"/>
    <x v="0"/>
    <x v="37"/>
    <x v="90"/>
    <n v="7"/>
    <n v="2023"/>
  </r>
  <r>
    <x v="38"/>
    <x v="0"/>
    <x v="38"/>
    <x v="90"/>
    <n v="7"/>
    <n v="2023"/>
  </r>
  <r>
    <x v="39"/>
    <x v="0"/>
    <x v="39"/>
    <x v="90"/>
    <n v="7"/>
    <n v="2023"/>
  </r>
  <r>
    <x v="40"/>
    <x v="0"/>
    <x v="40"/>
    <x v="90"/>
    <n v="7"/>
    <n v="2023"/>
  </r>
  <r>
    <x v="93"/>
    <x v="0"/>
    <x v="79"/>
    <x v="90"/>
    <n v="7"/>
    <n v="2023"/>
  </r>
  <r>
    <x v="86"/>
    <x v="0"/>
    <x v="77"/>
    <x v="90"/>
    <n v="7"/>
    <n v="2023"/>
  </r>
  <r>
    <x v="42"/>
    <x v="0"/>
    <x v="42"/>
    <x v="90"/>
    <n v="7"/>
    <n v="2023"/>
  </r>
  <r>
    <x v="43"/>
    <x v="0"/>
    <x v="43"/>
    <x v="90"/>
    <n v="7"/>
    <n v="2023"/>
  </r>
  <r>
    <x v="45"/>
    <x v="0"/>
    <x v="45"/>
    <x v="90"/>
    <n v="7"/>
    <n v="2023"/>
  </r>
  <r>
    <x v="87"/>
    <x v="0"/>
    <x v="46"/>
    <x v="90"/>
    <n v="7"/>
    <n v="2023"/>
  </r>
  <r>
    <x v="47"/>
    <x v="0"/>
    <x v="47"/>
    <x v="90"/>
    <n v="7"/>
    <n v="2023"/>
  </r>
  <r>
    <x v="48"/>
    <x v="0"/>
    <x v="48"/>
    <x v="90"/>
    <n v="7"/>
    <n v="2023"/>
  </r>
  <r>
    <x v="49"/>
    <x v="0"/>
    <x v="49"/>
    <x v="90"/>
    <n v="7"/>
    <n v="2023"/>
  </r>
  <r>
    <x v="88"/>
    <x v="0"/>
    <x v="50"/>
    <x v="90"/>
    <n v="7"/>
    <n v="2023"/>
  </r>
  <r>
    <x v="51"/>
    <x v="0"/>
    <x v="51"/>
    <x v="90"/>
    <n v="7"/>
    <n v="2023"/>
  </r>
  <r>
    <x v="89"/>
    <x v="0"/>
    <x v="78"/>
    <x v="90"/>
    <n v="7"/>
    <n v="2023"/>
  </r>
  <r>
    <x v="90"/>
    <x v="0"/>
    <x v="74"/>
    <x v="90"/>
    <n v="7"/>
    <n v="2023"/>
  </r>
  <r>
    <x v="55"/>
    <x v="0"/>
    <x v="55"/>
    <x v="90"/>
    <n v="7"/>
    <n v="2023"/>
  </r>
  <r>
    <x v="95"/>
    <x v="0"/>
    <x v="81"/>
    <x v="90"/>
    <n v="7"/>
    <n v="2023"/>
  </r>
  <r>
    <x v="61"/>
    <x v="0"/>
    <x v="58"/>
    <x v="90"/>
    <n v="7"/>
    <n v="2023"/>
  </r>
  <r>
    <x v="62"/>
    <x v="0"/>
    <x v="59"/>
    <x v="90"/>
    <n v="7"/>
    <n v="2023"/>
  </r>
  <r>
    <x v="63"/>
    <x v="0"/>
    <x v="60"/>
    <x v="90"/>
    <n v="7"/>
    <n v="2023"/>
  </r>
  <r>
    <x v="64"/>
    <x v="0"/>
    <x v="61"/>
    <x v="90"/>
    <n v="7"/>
    <n v="2023"/>
  </r>
  <r>
    <x v="65"/>
    <x v="0"/>
    <x v="62"/>
    <x v="90"/>
    <n v="7"/>
    <n v="2023"/>
  </r>
  <r>
    <x v="66"/>
    <x v="0"/>
    <x v="63"/>
    <x v="90"/>
    <n v="7"/>
    <n v="2023"/>
  </r>
  <r>
    <x v="96"/>
    <x v="0"/>
    <x v="64"/>
    <x v="90"/>
    <n v="7"/>
    <n v="2023"/>
  </r>
  <r>
    <x v="97"/>
    <x v="0"/>
    <x v="65"/>
    <x v="90"/>
    <n v="7"/>
    <n v="2023"/>
  </r>
  <r>
    <x v="98"/>
    <x v="0"/>
    <x v="67"/>
    <x v="90"/>
    <n v="7"/>
    <n v="2023"/>
  </r>
  <r>
    <x v="99"/>
    <x v="0"/>
    <x v="68"/>
    <x v="90"/>
    <n v="7"/>
    <n v="2023"/>
  </r>
  <r>
    <x v="100"/>
    <x v="0"/>
    <x v="66"/>
    <x v="90"/>
    <n v="7"/>
    <n v="2023"/>
  </r>
  <r>
    <x v="101"/>
    <x v="0"/>
    <x v="69"/>
    <x v="90"/>
    <n v="7"/>
    <n v="2023"/>
  </r>
  <r>
    <x v="102"/>
    <x v="0"/>
    <x v="70"/>
    <x v="90"/>
    <n v="7"/>
    <n v="2023"/>
  </r>
  <r>
    <x v="103"/>
    <x v="0"/>
    <x v="80"/>
    <x v="90"/>
    <n v="7"/>
    <n v="2023"/>
  </r>
  <r>
    <x v="104"/>
    <x v="0"/>
    <x v="71"/>
    <x v="90"/>
    <n v="7"/>
    <n v="2023"/>
  </r>
  <r>
    <x v="105"/>
    <x v="0"/>
    <x v="72"/>
    <x v="90"/>
    <n v="7"/>
    <n v="2023"/>
  </r>
  <r>
    <x v="106"/>
    <x v="0"/>
    <x v="76"/>
    <x v="90"/>
    <n v="7"/>
    <n v="2023"/>
  </r>
  <r>
    <x v="107"/>
    <x v="0"/>
    <x v="73"/>
    <x v="90"/>
    <n v="7"/>
    <n v="2023"/>
  </r>
  <r>
    <x v="2"/>
    <x v="0"/>
    <x v="2"/>
    <x v="91"/>
    <n v="8"/>
    <n v="2023"/>
  </r>
  <r>
    <x v="3"/>
    <x v="0"/>
    <x v="3"/>
    <x v="91"/>
    <n v="8"/>
    <n v="2023"/>
  </r>
  <r>
    <x v="4"/>
    <x v="0"/>
    <x v="4"/>
    <x v="91"/>
    <n v="8"/>
    <n v="2023"/>
  </r>
  <r>
    <x v="5"/>
    <x v="0"/>
    <x v="5"/>
    <x v="91"/>
    <n v="8"/>
    <n v="2023"/>
  </r>
  <r>
    <x v="6"/>
    <x v="0"/>
    <x v="6"/>
    <x v="91"/>
    <n v="8"/>
    <n v="2023"/>
  </r>
  <r>
    <x v="9"/>
    <x v="0"/>
    <x v="9"/>
    <x v="91"/>
    <n v="8"/>
    <n v="2023"/>
  </r>
  <r>
    <x v="10"/>
    <x v="0"/>
    <x v="10"/>
    <x v="91"/>
    <n v="8"/>
    <n v="2023"/>
  </r>
  <r>
    <x v="12"/>
    <x v="0"/>
    <x v="12"/>
    <x v="91"/>
    <n v="8"/>
    <n v="2023"/>
  </r>
  <r>
    <x v="13"/>
    <x v="0"/>
    <x v="13"/>
    <x v="91"/>
    <n v="8"/>
    <n v="2023"/>
  </r>
  <r>
    <x v="22"/>
    <x v="0"/>
    <x v="22"/>
    <x v="91"/>
    <n v="8"/>
    <n v="2023"/>
  </r>
  <r>
    <x v="15"/>
    <x v="0"/>
    <x v="15"/>
    <x v="91"/>
    <n v="8"/>
    <n v="2023"/>
  </r>
  <r>
    <x v="16"/>
    <x v="0"/>
    <x v="16"/>
    <x v="91"/>
    <n v="8"/>
    <n v="2023"/>
  </r>
  <r>
    <x v="26"/>
    <x v="1"/>
    <x v="26"/>
    <x v="91"/>
    <n v="8"/>
    <n v="2023"/>
  </r>
  <r>
    <x v="56"/>
    <x v="0"/>
    <x v="27"/>
    <x v="91"/>
    <n v="8"/>
    <n v="2023"/>
  </r>
  <r>
    <x v="91"/>
    <x v="0"/>
    <x v="29"/>
    <x v="91"/>
    <n v="8"/>
    <n v="2023"/>
  </r>
  <r>
    <x v="92"/>
    <x v="0"/>
    <x v="75"/>
    <x v="91"/>
    <n v="8"/>
    <n v="2023"/>
  </r>
  <r>
    <x v="77"/>
    <x v="0"/>
    <x v="56"/>
    <x v="91"/>
    <n v="8"/>
    <n v="2023"/>
  </r>
  <r>
    <x v="31"/>
    <x v="0"/>
    <x v="31"/>
    <x v="91"/>
    <n v="8"/>
    <n v="2023"/>
  </r>
  <r>
    <x v="32"/>
    <x v="0"/>
    <x v="32"/>
    <x v="91"/>
    <n v="8"/>
    <n v="2023"/>
  </r>
  <r>
    <x v="33"/>
    <x v="0"/>
    <x v="33"/>
    <x v="91"/>
    <n v="8"/>
    <n v="2023"/>
  </r>
  <r>
    <x v="34"/>
    <x v="0"/>
    <x v="34"/>
    <x v="91"/>
    <n v="8"/>
    <n v="2023"/>
  </r>
  <r>
    <x v="83"/>
    <x v="0"/>
    <x v="19"/>
    <x v="91"/>
    <n v="8"/>
    <n v="2023"/>
  </r>
  <r>
    <x v="84"/>
    <x v="0"/>
    <x v="35"/>
    <x v="91"/>
    <n v="8"/>
    <n v="2023"/>
  </r>
  <r>
    <x v="36"/>
    <x v="0"/>
    <x v="36"/>
    <x v="91"/>
    <n v="8"/>
    <n v="2023"/>
  </r>
  <r>
    <x v="85"/>
    <x v="0"/>
    <x v="37"/>
    <x v="91"/>
    <n v="8"/>
    <n v="2023"/>
  </r>
  <r>
    <x v="38"/>
    <x v="0"/>
    <x v="38"/>
    <x v="91"/>
    <n v="8"/>
    <n v="2023"/>
  </r>
  <r>
    <x v="39"/>
    <x v="0"/>
    <x v="39"/>
    <x v="91"/>
    <n v="8"/>
    <n v="2023"/>
  </r>
  <r>
    <x v="40"/>
    <x v="0"/>
    <x v="40"/>
    <x v="91"/>
    <n v="8"/>
    <n v="2023"/>
  </r>
  <r>
    <x v="93"/>
    <x v="0"/>
    <x v="79"/>
    <x v="91"/>
    <n v="8"/>
    <n v="2023"/>
  </r>
  <r>
    <x v="86"/>
    <x v="0"/>
    <x v="77"/>
    <x v="91"/>
    <n v="8"/>
    <n v="2023"/>
  </r>
  <r>
    <x v="42"/>
    <x v="0"/>
    <x v="42"/>
    <x v="91"/>
    <n v="8"/>
    <n v="2023"/>
  </r>
  <r>
    <x v="43"/>
    <x v="0"/>
    <x v="43"/>
    <x v="91"/>
    <n v="8"/>
    <n v="2023"/>
  </r>
  <r>
    <x v="45"/>
    <x v="0"/>
    <x v="45"/>
    <x v="91"/>
    <n v="8"/>
    <n v="2023"/>
  </r>
  <r>
    <x v="87"/>
    <x v="0"/>
    <x v="46"/>
    <x v="91"/>
    <n v="8"/>
    <n v="2023"/>
  </r>
  <r>
    <x v="47"/>
    <x v="0"/>
    <x v="47"/>
    <x v="91"/>
    <n v="8"/>
    <n v="2023"/>
  </r>
  <r>
    <x v="48"/>
    <x v="0"/>
    <x v="48"/>
    <x v="91"/>
    <n v="8"/>
    <n v="2023"/>
  </r>
  <r>
    <x v="49"/>
    <x v="0"/>
    <x v="49"/>
    <x v="91"/>
    <n v="8"/>
    <n v="2023"/>
  </r>
  <r>
    <x v="88"/>
    <x v="0"/>
    <x v="50"/>
    <x v="91"/>
    <n v="8"/>
    <n v="2023"/>
  </r>
  <r>
    <x v="51"/>
    <x v="0"/>
    <x v="51"/>
    <x v="91"/>
    <n v="8"/>
    <n v="2023"/>
  </r>
  <r>
    <x v="89"/>
    <x v="0"/>
    <x v="78"/>
    <x v="91"/>
    <n v="8"/>
    <n v="2023"/>
  </r>
  <r>
    <x v="90"/>
    <x v="0"/>
    <x v="74"/>
    <x v="91"/>
    <n v="8"/>
    <n v="2023"/>
  </r>
  <r>
    <x v="55"/>
    <x v="0"/>
    <x v="55"/>
    <x v="91"/>
    <n v="8"/>
    <n v="2023"/>
  </r>
  <r>
    <x v="95"/>
    <x v="0"/>
    <x v="81"/>
    <x v="91"/>
    <n v="8"/>
    <n v="2023"/>
  </r>
  <r>
    <x v="61"/>
    <x v="0"/>
    <x v="58"/>
    <x v="91"/>
    <n v="8"/>
    <n v="2023"/>
  </r>
  <r>
    <x v="62"/>
    <x v="0"/>
    <x v="59"/>
    <x v="91"/>
    <n v="8"/>
    <n v="2023"/>
  </r>
  <r>
    <x v="63"/>
    <x v="0"/>
    <x v="60"/>
    <x v="91"/>
    <n v="8"/>
    <n v="2023"/>
  </r>
  <r>
    <x v="64"/>
    <x v="0"/>
    <x v="61"/>
    <x v="91"/>
    <n v="8"/>
    <n v="2023"/>
  </r>
  <r>
    <x v="65"/>
    <x v="0"/>
    <x v="62"/>
    <x v="91"/>
    <n v="8"/>
    <n v="2023"/>
  </r>
  <r>
    <x v="66"/>
    <x v="0"/>
    <x v="63"/>
    <x v="91"/>
    <n v="8"/>
    <n v="2023"/>
  </r>
  <r>
    <x v="96"/>
    <x v="0"/>
    <x v="64"/>
    <x v="91"/>
    <n v="8"/>
    <n v="2023"/>
  </r>
  <r>
    <x v="97"/>
    <x v="0"/>
    <x v="65"/>
    <x v="91"/>
    <n v="8"/>
    <n v="2023"/>
  </r>
  <r>
    <x v="98"/>
    <x v="0"/>
    <x v="67"/>
    <x v="91"/>
    <n v="8"/>
    <n v="2023"/>
  </r>
  <r>
    <x v="99"/>
    <x v="0"/>
    <x v="68"/>
    <x v="91"/>
    <n v="8"/>
    <n v="2023"/>
  </r>
  <r>
    <x v="100"/>
    <x v="0"/>
    <x v="66"/>
    <x v="91"/>
    <n v="8"/>
    <n v="2023"/>
  </r>
  <r>
    <x v="101"/>
    <x v="0"/>
    <x v="69"/>
    <x v="91"/>
    <n v="8"/>
    <n v="2023"/>
  </r>
  <r>
    <x v="102"/>
    <x v="0"/>
    <x v="70"/>
    <x v="91"/>
    <n v="8"/>
    <n v="2023"/>
  </r>
  <r>
    <x v="103"/>
    <x v="0"/>
    <x v="80"/>
    <x v="91"/>
    <n v="8"/>
    <n v="2023"/>
  </r>
  <r>
    <x v="104"/>
    <x v="0"/>
    <x v="71"/>
    <x v="91"/>
    <n v="8"/>
    <n v="2023"/>
  </r>
  <r>
    <x v="105"/>
    <x v="0"/>
    <x v="72"/>
    <x v="91"/>
    <n v="8"/>
    <n v="2023"/>
  </r>
  <r>
    <x v="106"/>
    <x v="0"/>
    <x v="76"/>
    <x v="91"/>
    <n v="8"/>
    <n v="2023"/>
  </r>
  <r>
    <x v="107"/>
    <x v="0"/>
    <x v="73"/>
    <x v="91"/>
    <n v="8"/>
    <n v="2023"/>
  </r>
  <r>
    <x v="2"/>
    <x v="0"/>
    <x v="2"/>
    <x v="92"/>
    <n v="9"/>
    <n v="2023"/>
  </r>
  <r>
    <x v="3"/>
    <x v="0"/>
    <x v="3"/>
    <x v="92"/>
    <n v="9"/>
    <n v="2023"/>
  </r>
  <r>
    <x v="4"/>
    <x v="0"/>
    <x v="4"/>
    <x v="92"/>
    <n v="9"/>
    <n v="2023"/>
  </r>
  <r>
    <x v="5"/>
    <x v="0"/>
    <x v="5"/>
    <x v="92"/>
    <n v="9"/>
    <n v="2023"/>
  </r>
  <r>
    <x v="6"/>
    <x v="0"/>
    <x v="6"/>
    <x v="92"/>
    <n v="9"/>
    <n v="2023"/>
  </r>
  <r>
    <x v="9"/>
    <x v="0"/>
    <x v="9"/>
    <x v="92"/>
    <n v="9"/>
    <n v="2023"/>
  </r>
  <r>
    <x v="10"/>
    <x v="0"/>
    <x v="10"/>
    <x v="92"/>
    <n v="9"/>
    <n v="2023"/>
  </r>
  <r>
    <x v="12"/>
    <x v="0"/>
    <x v="12"/>
    <x v="92"/>
    <n v="9"/>
    <n v="2023"/>
  </r>
  <r>
    <x v="13"/>
    <x v="0"/>
    <x v="13"/>
    <x v="92"/>
    <n v="9"/>
    <n v="2023"/>
  </r>
  <r>
    <x v="22"/>
    <x v="0"/>
    <x v="22"/>
    <x v="92"/>
    <n v="9"/>
    <n v="2023"/>
  </r>
  <r>
    <x v="15"/>
    <x v="0"/>
    <x v="15"/>
    <x v="92"/>
    <n v="9"/>
    <n v="2023"/>
  </r>
  <r>
    <x v="16"/>
    <x v="0"/>
    <x v="16"/>
    <x v="92"/>
    <n v="9"/>
    <n v="2023"/>
  </r>
  <r>
    <x v="26"/>
    <x v="1"/>
    <x v="26"/>
    <x v="92"/>
    <n v="9"/>
    <n v="2023"/>
  </r>
  <r>
    <x v="56"/>
    <x v="0"/>
    <x v="27"/>
    <x v="92"/>
    <n v="9"/>
    <n v="2023"/>
  </r>
  <r>
    <x v="91"/>
    <x v="0"/>
    <x v="29"/>
    <x v="92"/>
    <n v="9"/>
    <n v="2023"/>
  </r>
  <r>
    <x v="92"/>
    <x v="0"/>
    <x v="75"/>
    <x v="92"/>
    <n v="9"/>
    <n v="2023"/>
  </r>
  <r>
    <x v="77"/>
    <x v="0"/>
    <x v="56"/>
    <x v="92"/>
    <n v="9"/>
    <n v="2023"/>
  </r>
  <r>
    <x v="31"/>
    <x v="0"/>
    <x v="31"/>
    <x v="92"/>
    <n v="9"/>
    <n v="2023"/>
  </r>
  <r>
    <x v="32"/>
    <x v="0"/>
    <x v="32"/>
    <x v="92"/>
    <n v="9"/>
    <n v="2023"/>
  </r>
  <r>
    <x v="33"/>
    <x v="0"/>
    <x v="33"/>
    <x v="92"/>
    <n v="9"/>
    <n v="2023"/>
  </r>
  <r>
    <x v="34"/>
    <x v="0"/>
    <x v="34"/>
    <x v="92"/>
    <n v="9"/>
    <n v="2023"/>
  </r>
  <r>
    <x v="83"/>
    <x v="0"/>
    <x v="19"/>
    <x v="92"/>
    <n v="9"/>
    <n v="2023"/>
  </r>
  <r>
    <x v="84"/>
    <x v="0"/>
    <x v="35"/>
    <x v="92"/>
    <n v="9"/>
    <n v="2023"/>
  </r>
  <r>
    <x v="36"/>
    <x v="0"/>
    <x v="36"/>
    <x v="92"/>
    <n v="9"/>
    <n v="2023"/>
  </r>
  <r>
    <x v="85"/>
    <x v="0"/>
    <x v="37"/>
    <x v="92"/>
    <n v="9"/>
    <n v="2023"/>
  </r>
  <r>
    <x v="38"/>
    <x v="0"/>
    <x v="38"/>
    <x v="92"/>
    <n v="9"/>
    <n v="2023"/>
  </r>
  <r>
    <x v="39"/>
    <x v="0"/>
    <x v="39"/>
    <x v="92"/>
    <n v="9"/>
    <n v="2023"/>
  </r>
  <r>
    <x v="40"/>
    <x v="0"/>
    <x v="40"/>
    <x v="92"/>
    <n v="9"/>
    <n v="2023"/>
  </r>
  <r>
    <x v="93"/>
    <x v="0"/>
    <x v="79"/>
    <x v="92"/>
    <n v="9"/>
    <n v="2023"/>
  </r>
  <r>
    <x v="86"/>
    <x v="0"/>
    <x v="77"/>
    <x v="92"/>
    <n v="9"/>
    <n v="2023"/>
  </r>
  <r>
    <x v="42"/>
    <x v="0"/>
    <x v="42"/>
    <x v="92"/>
    <n v="9"/>
    <n v="2023"/>
  </r>
  <r>
    <x v="43"/>
    <x v="0"/>
    <x v="43"/>
    <x v="92"/>
    <n v="9"/>
    <n v="2023"/>
  </r>
  <r>
    <x v="45"/>
    <x v="0"/>
    <x v="45"/>
    <x v="92"/>
    <n v="9"/>
    <n v="2023"/>
  </r>
  <r>
    <x v="87"/>
    <x v="0"/>
    <x v="46"/>
    <x v="92"/>
    <n v="9"/>
    <n v="2023"/>
  </r>
  <r>
    <x v="47"/>
    <x v="0"/>
    <x v="47"/>
    <x v="92"/>
    <n v="9"/>
    <n v="2023"/>
  </r>
  <r>
    <x v="48"/>
    <x v="0"/>
    <x v="48"/>
    <x v="92"/>
    <n v="9"/>
    <n v="2023"/>
  </r>
  <r>
    <x v="49"/>
    <x v="0"/>
    <x v="49"/>
    <x v="92"/>
    <n v="9"/>
    <n v="2023"/>
  </r>
  <r>
    <x v="88"/>
    <x v="0"/>
    <x v="50"/>
    <x v="92"/>
    <n v="9"/>
    <n v="2023"/>
  </r>
  <r>
    <x v="51"/>
    <x v="0"/>
    <x v="51"/>
    <x v="92"/>
    <n v="9"/>
    <n v="2023"/>
  </r>
  <r>
    <x v="89"/>
    <x v="0"/>
    <x v="78"/>
    <x v="92"/>
    <n v="9"/>
    <n v="2023"/>
  </r>
  <r>
    <x v="90"/>
    <x v="0"/>
    <x v="74"/>
    <x v="92"/>
    <n v="9"/>
    <n v="2023"/>
  </r>
  <r>
    <x v="55"/>
    <x v="0"/>
    <x v="55"/>
    <x v="92"/>
    <n v="9"/>
    <n v="2023"/>
  </r>
  <r>
    <x v="95"/>
    <x v="0"/>
    <x v="81"/>
    <x v="92"/>
    <n v="9"/>
    <n v="2023"/>
  </r>
  <r>
    <x v="61"/>
    <x v="0"/>
    <x v="58"/>
    <x v="92"/>
    <n v="9"/>
    <n v="2023"/>
  </r>
  <r>
    <x v="62"/>
    <x v="0"/>
    <x v="59"/>
    <x v="92"/>
    <n v="9"/>
    <n v="2023"/>
  </r>
  <r>
    <x v="63"/>
    <x v="0"/>
    <x v="60"/>
    <x v="92"/>
    <n v="9"/>
    <n v="2023"/>
  </r>
  <r>
    <x v="64"/>
    <x v="0"/>
    <x v="61"/>
    <x v="92"/>
    <n v="9"/>
    <n v="2023"/>
  </r>
  <r>
    <x v="65"/>
    <x v="0"/>
    <x v="62"/>
    <x v="92"/>
    <n v="9"/>
    <n v="2023"/>
  </r>
  <r>
    <x v="66"/>
    <x v="0"/>
    <x v="63"/>
    <x v="92"/>
    <n v="9"/>
    <n v="2023"/>
  </r>
  <r>
    <x v="96"/>
    <x v="0"/>
    <x v="64"/>
    <x v="92"/>
    <n v="9"/>
    <n v="2023"/>
  </r>
  <r>
    <x v="97"/>
    <x v="0"/>
    <x v="65"/>
    <x v="92"/>
    <n v="9"/>
    <n v="2023"/>
  </r>
  <r>
    <x v="98"/>
    <x v="0"/>
    <x v="67"/>
    <x v="92"/>
    <n v="9"/>
    <n v="2023"/>
  </r>
  <r>
    <x v="99"/>
    <x v="0"/>
    <x v="68"/>
    <x v="92"/>
    <n v="9"/>
    <n v="2023"/>
  </r>
  <r>
    <x v="100"/>
    <x v="0"/>
    <x v="66"/>
    <x v="92"/>
    <n v="9"/>
    <n v="2023"/>
  </r>
  <r>
    <x v="101"/>
    <x v="0"/>
    <x v="69"/>
    <x v="92"/>
    <n v="9"/>
    <n v="2023"/>
  </r>
  <r>
    <x v="102"/>
    <x v="0"/>
    <x v="70"/>
    <x v="92"/>
    <n v="9"/>
    <n v="2023"/>
  </r>
  <r>
    <x v="103"/>
    <x v="0"/>
    <x v="80"/>
    <x v="92"/>
    <n v="9"/>
    <n v="2023"/>
  </r>
  <r>
    <x v="104"/>
    <x v="0"/>
    <x v="71"/>
    <x v="92"/>
    <n v="9"/>
    <n v="2023"/>
  </r>
  <r>
    <x v="105"/>
    <x v="0"/>
    <x v="72"/>
    <x v="92"/>
    <n v="9"/>
    <n v="2023"/>
  </r>
  <r>
    <x v="106"/>
    <x v="0"/>
    <x v="76"/>
    <x v="92"/>
    <n v="9"/>
    <n v="2023"/>
  </r>
  <r>
    <x v="107"/>
    <x v="0"/>
    <x v="73"/>
    <x v="92"/>
    <n v="9"/>
    <n v="2023"/>
  </r>
  <r>
    <x v="2"/>
    <x v="0"/>
    <x v="2"/>
    <x v="93"/>
    <n v="10"/>
    <n v="2023"/>
  </r>
  <r>
    <x v="3"/>
    <x v="0"/>
    <x v="3"/>
    <x v="93"/>
    <n v="10"/>
    <n v="2023"/>
  </r>
  <r>
    <x v="4"/>
    <x v="0"/>
    <x v="4"/>
    <x v="93"/>
    <n v="10"/>
    <n v="2023"/>
  </r>
  <r>
    <x v="5"/>
    <x v="0"/>
    <x v="5"/>
    <x v="93"/>
    <n v="10"/>
    <n v="2023"/>
  </r>
  <r>
    <x v="6"/>
    <x v="0"/>
    <x v="6"/>
    <x v="93"/>
    <n v="10"/>
    <n v="2023"/>
  </r>
  <r>
    <x v="9"/>
    <x v="0"/>
    <x v="9"/>
    <x v="93"/>
    <n v="10"/>
    <n v="2023"/>
  </r>
  <r>
    <x v="10"/>
    <x v="0"/>
    <x v="10"/>
    <x v="93"/>
    <n v="10"/>
    <n v="2023"/>
  </r>
  <r>
    <x v="12"/>
    <x v="0"/>
    <x v="12"/>
    <x v="93"/>
    <n v="10"/>
    <n v="2023"/>
  </r>
  <r>
    <x v="13"/>
    <x v="0"/>
    <x v="13"/>
    <x v="93"/>
    <n v="10"/>
    <n v="2023"/>
  </r>
  <r>
    <x v="22"/>
    <x v="0"/>
    <x v="22"/>
    <x v="93"/>
    <n v="10"/>
    <n v="2023"/>
  </r>
  <r>
    <x v="15"/>
    <x v="0"/>
    <x v="15"/>
    <x v="93"/>
    <n v="10"/>
    <n v="2023"/>
  </r>
  <r>
    <x v="16"/>
    <x v="0"/>
    <x v="16"/>
    <x v="93"/>
    <n v="10"/>
    <n v="2023"/>
  </r>
  <r>
    <x v="26"/>
    <x v="1"/>
    <x v="26"/>
    <x v="93"/>
    <n v="10"/>
    <n v="2023"/>
  </r>
  <r>
    <x v="56"/>
    <x v="0"/>
    <x v="27"/>
    <x v="93"/>
    <n v="10"/>
    <n v="2023"/>
  </r>
  <r>
    <x v="91"/>
    <x v="0"/>
    <x v="29"/>
    <x v="93"/>
    <n v="10"/>
    <n v="2023"/>
  </r>
  <r>
    <x v="92"/>
    <x v="0"/>
    <x v="75"/>
    <x v="93"/>
    <n v="10"/>
    <n v="2023"/>
  </r>
  <r>
    <x v="77"/>
    <x v="0"/>
    <x v="56"/>
    <x v="93"/>
    <n v="10"/>
    <n v="2023"/>
  </r>
  <r>
    <x v="31"/>
    <x v="0"/>
    <x v="31"/>
    <x v="93"/>
    <n v="10"/>
    <n v="2023"/>
  </r>
  <r>
    <x v="32"/>
    <x v="0"/>
    <x v="32"/>
    <x v="93"/>
    <n v="10"/>
    <n v="2023"/>
  </r>
  <r>
    <x v="33"/>
    <x v="0"/>
    <x v="33"/>
    <x v="93"/>
    <n v="10"/>
    <n v="2023"/>
  </r>
  <r>
    <x v="34"/>
    <x v="0"/>
    <x v="34"/>
    <x v="93"/>
    <n v="10"/>
    <n v="2023"/>
  </r>
  <r>
    <x v="83"/>
    <x v="0"/>
    <x v="19"/>
    <x v="93"/>
    <n v="10"/>
    <n v="2023"/>
  </r>
  <r>
    <x v="84"/>
    <x v="0"/>
    <x v="35"/>
    <x v="93"/>
    <n v="10"/>
    <n v="2023"/>
  </r>
  <r>
    <x v="36"/>
    <x v="0"/>
    <x v="36"/>
    <x v="93"/>
    <n v="10"/>
    <n v="2023"/>
  </r>
  <r>
    <x v="85"/>
    <x v="0"/>
    <x v="37"/>
    <x v="93"/>
    <n v="10"/>
    <n v="2023"/>
  </r>
  <r>
    <x v="38"/>
    <x v="0"/>
    <x v="38"/>
    <x v="93"/>
    <n v="10"/>
    <n v="2023"/>
  </r>
  <r>
    <x v="39"/>
    <x v="0"/>
    <x v="39"/>
    <x v="93"/>
    <n v="10"/>
    <n v="2023"/>
  </r>
  <r>
    <x v="40"/>
    <x v="0"/>
    <x v="40"/>
    <x v="93"/>
    <n v="10"/>
    <n v="2023"/>
  </r>
  <r>
    <x v="93"/>
    <x v="0"/>
    <x v="79"/>
    <x v="93"/>
    <n v="10"/>
    <n v="2023"/>
  </r>
  <r>
    <x v="86"/>
    <x v="0"/>
    <x v="77"/>
    <x v="93"/>
    <n v="10"/>
    <n v="2023"/>
  </r>
  <r>
    <x v="42"/>
    <x v="0"/>
    <x v="42"/>
    <x v="93"/>
    <n v="10"/>
    <n v="2023"/>
  </r>
  <r>
    <x v="43"/>
    <x v="0"/>
    <x v="43"/>
    <x v="93"/>
    <n v="10"/>
    <n v="2023"/>
  </r>
  <r>
    <x v="45"/>
    <x v="0"/>
    <x v="45"/>
    <x v="93"/>
    <n v="10"/>
    <n v="2023"/>
  </r>
  <r>
    <x v="87"/>
    <x v="0"/>
    <x v="46"/>
    <x v="93"/>
    <n v="10"/>
    <n v="2023"/>
  </r>
  <r>
    <x v="47"/>
    <x v="0"/>
    <x v="47"/>
    <x v="93"/>
    <n v="10"/>
    <n v="2023"/>
  </r>
  <r>
    <x v="48"/>
    <x v="0"/>
    <x v="48"/>
    <x v="93"/>
    <n v="10"/>
    <n v="2023"/>
  </r>
  <r>
    <x v="49"/>
    <x v="0"/>
    <x v="49"/>
    <x v="93"/>
    <n v="10"/>
    <n v="2023"/>
  </r>
  <r>
    <x v="88"/>
    <x v="0"/>
    <x v="50"/>
    <x v="93"/>
    <n v="10"/>
    <n v="2023"/>
  </r>
  <r>
    <x v="51"/>
    <x v="0"/>
    <x v="51"/>
    <x v="93"/>
    <n v="10"/>
    <n v="2023"/>
  </r>
  <r>
    <x v="89"/>
    <x v="0"/>
    <x v="78"/>
    <x v="93"/>
    <n v="10"/>
    <n v="2023"/>
  </r>
  <r>
    <x v="90"/>
    <x v="0"/>
    <x v="74"/>
    <x v="93"/>
    <n v="10"/>
    <n v="2023"/>
  </r>
  <r>
    <x v="55"/>
    <x v="0"/>
    <x v="55"/>
    <x v="93"/>
    <n v="10"/>
    <n v="2023"/>
  </r>
  <r>
    <x v="95"/>
    <x v="0"/>
    <x v="81"/>
    <x v="93"/>
    <n v="10"/>
    <n v="2023"/>
  </r>
  <r>
    <x v="61"/>
    <x v="0"/>
    <x v="58"/>
    <x v="93"/>
    <n v="10"/>
    <n v="2023"/>
  </r>
  <r>
    <x v="62"/>
    <x v="0"/>
    <x v="59"/>
    <x v="93"/>
    <n v="10"/>
    <n v="2023"/>
  </r>
  <r>
    <x v="63"/>
    <x v="0"/>
    <x v="60"/>
    <x v="93"/>
    <n v="10"/>
    <n v="2023"/>
  </r>
  <r>
    <x v="64"/>
    <x v="0"/>
    <x v="61"/>
    <x v="93"/>
    <n v="10"/>
    <n v="2023"/>
  </r>
  <r>
    <x v="65"/>
    <x v="0"/>
    <x v="62"/>
    <x v="93"/>
    <n v="10"/>
    <n v="2023"/>
  </r>
  <r>
    <x v="66"/>
    <x v="0"/>
    <x v="63"/>
    <x v="93"/>
    <n v="10"/>
    <n v="2023"/>
  </r>
  <r>
    <x v="96"/>
    <x v="0"/>
    <x v="64"/>
    <x v="93"/>
    <n v="10"/>
    <n v="2023"/>
  </r>
  <r>
    <x v="97"/>
    <x v="0"/>
    <x v="65"/>
    <x v="93"/>
    <n v="10"/>
    <n v="2023"/>
  </r>
  <r>
    <x v="98"/>
    <x v="0"/>
    <x v="67"/>
    <x v="93"/>
    <n v="10"/>
    <n v="2023"/>
  </r>
  <r>
    <x v="99"/>
    <x v="0"/>
    <x v="68"/>
    <x v="93"/>
    <n v="10"/>
    <n v="2023"/>
  </r>
  <r>
    <x v="100"/>
    <x v="0"/>
    <x v="66"/>
    <x v="93"/>
    <n v="10"/>
    <n v="2023"/>
  </r>
  <r>
    <x v="101"/>
    <x v="0"/>
    <x v="69"/>
    <x v="93"/>
    <n v="10"/>
    <n v="2023"/>
  </r>
  <r>
    <x v="102"/>
    <x v="0"/>
    <x v="70"/>
    <x v="93"/>
    <n v="10"/>
    <n v="2023"/>
  </r>
  <r>
    <x v="103"/>
    <x v="0"/>
    <x v="80"/>
    <x v="93"/>
    <n v="10"/>
    <n v="2023"/>
  </r>
  <r>
    <x v="104"/>
    <x v="0"/>
    <x v="71"/>
    <x v="93"/>
    <n v="10"/>
    <n v="2023"/>
  </r>
  <r>
    <x v="105"/>
    <x v="0"/>
    <x v="72"/>
    <x v="93"/>
    <n v="10"/>
    <n v="2023"/>
  </r>
  <r>
    <x v="106"/>
    <x v="0"/>
    <x v="76"/>
    <x v="93"/>
    <n v="10"/>
    <n v="2023"/>
  </r>
  <r>
    <x v="107"/>
    <x v="0"/>
    <x v="73"/>
    <x v="93"/>
    <n v="10"/>
    <n v="2023"/>
  </r>
  <r>
    <x v="2"/>
    <x v="0"/>
    <x v="2"/>
    <x v="94"/>
    <n v="11"/>
    <n v="2023"/>
  </r>
  <r>
    <x v="3"/>
    <x v="0"/>
    <x v="3"/>
    <x v="94"/>
    <n v="11"/>
    <n v="2023"/>
  </r>
  <r>
    <x v="4"/>
    <x v="0"/>
    <x v="4"/>
    <x v="94"/>
    <n v="11"/>
    <n v="2023"/>
  </r>
  <r>
    <x v="5"/>
    <x v="0"/>
    <x v="5"/>
    <x v="94"/>
    <n v="11"/>
    <n v="2023"/>
  </r>
  <r>
    <x v="6"/>
    <x v="0"/>
    <x v="6"/>
    <x v="94"/>
    <n v="11"/>
    <n v="2023"/>
  </r>
  <r>
    <x v="9"/>
    <x v="0"/>
    <x v="9"/>
    <x v="94"/>
    <n v="11"/>
    <n v="2023"/>
  </r>
  <r>
    <x v="10"/>
    <x v="0"/>
    <x v="10"/>
    <x v="94"/>
    <n v="11"/>
    <n v="2023"/>
  </r>
  <r>
    <x v="12"/>
    <x v="0"/>
    <x v="12"/>
    <x v="94"/>
    <n v="11"/>
    <n v="2023"/>
  </r>
  <r>
    <x v="13"/>
    <x v="0"/>
    <x v="13"/>
    <x v="94"/>
    <n v="11"/>
    <n v="2023"/>
  </r>
  <r>
    <x v="22"/>
    <x v="0"/>
    <x v="22"/>
    <x v="94"/>
    <n v="11"/>
    <n v="2023"/>
  </r>
  <r>
    <x v="15"/>
    <x v="0"/>
    <x v="15"/>
    <x v="94"/>
    <n v="11"/>
    <n v="2023"/>
  </r>
  <r>
    <x v="16"/>
    <x v="0"/>
    <x v="16"/>
    <x v="94"/>
    <n v="11"/>
    <n v="2023"/>
  </r>
  <r>
    <x v="26"/>
    <x v="1"/>
    <x v="26"/>
    <x v="94"/>
    <n v="11"/>
    <n v="2023"/>
  </r>
  <r>
    <x v="56"/>
    <x v="0"/>
    <x v="27"/>
    <x v="94"/>
    <n v="11"/>
    <n v="2023"/>
  </r>
  <r>
    <x v="91"/>
    <x v="0"/>
    <x v="29"/>
    <x v="94"/>
    <n v="11"/>
    <n v="2023"/>
  </r>
  <r>
    <x v="92"/>
    <x v="0"/>
    <x v="75"/>
    <x v="94"/>
    <n v="11"/>
    <n v="2023"/>
  </r>
  <r>
    <x v="77"/>
    <x v="0"/>
    <x v="56"/>
    <x v="94"/>
    <n v="11"/>
    <n v="2023"/>
  </r>
  <r>
    <x v="31"/>
    <x v="0"/>
    <x v="31"/>
    <x v="94"/>
    <n v="11"/>
    <n v="2023"/>
  </r>
  <r>
    <x v="32"/>
    <x v="0"/>
    <x v="32"/>
    <x v="94"/>
    <n v="11"/>
    <n v="2023"/>
  </r>
  <r>
    <x v="33"/>
    <x v="0"/>
    <x v="33"/>
    <x v="94"/>
    <n v="11"/>
    <n v="2023"/>
  </r>
  <r>
    <x v="34"/>
    <x v="0"/>
    <x v="34"/>
    <x v="94"/>
    <n v="11"/>
    <n v="2023"/>
  </r>
  <r>
    <x v="83"/>
    <x v="0"/>
    <x v="19"/>
    <x v="94"/>
    <n v="11"/>
    <n v="2023"/>
  </r>
  <r>
    <x v="84"/>
    <x v="0"/>
    <x v="35"/>
    <x v="94"/>
    <n v="11"/>
    <n v="2023"/>
  </r>
  <r>
    <x v="36"/>
    <x v="0"/>
    <x v="36"/>
    <x v="94"/>
    <n v="11"/>
    <n v="2023"/>
  </r>
  <r>
    <x v="85"/>
    <x v="0"/>
    <x v="37"/>
    <x v="94"/>
    <n v="11"/>
    <n v="2023"/>
  </r>
  <r>
    <x v="38"/>
    <x v="0"/>
    <x v="38"/>
    <x v="94"/>
    <n v="11"/>
    <n v="2023"/>
  </r>
  <r>
    <x v="39"/>
    <x v="0"/>
    <x v="39"/>
    <x v="94"/>
    <n v="11"/>
    <n v="2023"/>
  </r>
  <r>
    <x v="40"/>
    <x v="0"/>
    <x v="40"/>
    <x v="94"/>
    <n v="11"/>
    <n v="2023"/>
  </r>
  <r>
    <x v="93"/>
    <x v="0"/>
    <x v="79"/>
    <x v="94"/>
    <n v="11"/>
    <n v="2023"/>
  </r>
  <r>
    <x v="86"/>
    <x v="0"/>
    <x v="77"/>
    <x v="94"/>
    <n v="11"/>
    <n v="2023"/>
  </r>
  <r>
    <x v="42"/>
    <x v="0"/>
    <x v="42"/>
    <x v="94"/>
    <n v="11"/>
    <n v="2023"/>
  </r>
  <r>
    <x v="43"/>
    <x v="0"/>
    <x v="43"/>
    <x v="94"/>
    <n v="11"/>
    <n v="2023"/>
  </r>
  <r>
    <x v="45"/>
    <x v="0"/>
    <x v="45"/>
    <x v="94"/>
    <n v="11"/>
    <n v="2023"/>
  </r>
  <r>
    <x v="87"/>
    <x v="0"/>
    <x v="46"/>
    <x v="94"/>
    <n v="11"/>
    <n v="2023"/>
  </r>
  <r>
    <x v="47"/>
    <x v="0"/>
    <x v="47"/>
    <x v="94"/>
    <n v="11"/>
    <n v="2023"/>
  </r>
  <r>
    <x v="48"/>
    <x v="0"/>
    <x v="48"/>
    <x v="94"/>
    <n v="11"/>
    <n v="2023"/>
  </r>
  <r>
    <x v="49"/>
    <x v="0"/>
    <x v="49"/>
    <x v="94"/>
    <n v="11"/>
    <n v="2023"/>
  </r>
  <r>
    <x v="88"/>
    <x v="0"/>
    <x v="50"/>
    <x v="94"/>
    <n v="11"/>
    <n v="2023"/>
  </r>
  <r>
    <x v="51"/>
    <x v="0"/>
    <x v="51"/>
    <x v="94"/>
    <n v="11"/>
    <n v="2023"/>
  </r>
  <r>
    <x v="89"/>
    <x v="0"/>
    <x v="78"/>
    <x v="94"/>
    <n v="11"/>
    <n v="2023"/>
  </r>
  <r>
    <x v="90"/>
    <x v="0"/>
    <x v="74"/>
    <x v="94"/>
    <n v="11"/>
    <n v="2023"/>
  </r>
  <r>
    <x v="55"/>
    <x v="0"/>
    <x v="55"/>
    <x v="94"/>
    <n v="11"/>
    <n v="2023"/>
  </r>
  <r>
    <x v="95"/>
    <x v="0"/>
    <x v="81"/>
    <x v="94"/>
    <n v="11"/>
    <n v="2023"/>
  </r>
  <r>
    <x v="61"/>
    <x v="0"/>
    <x v="58"/>
    <x v="94"/>
    <n v="11"/>
    <n v="2023"/>
  </r>
  <r>
    <x v="62"/>
    <x v="0"/>
    <x v="59"/>
    <x v="94"/>
    <n v="11"/>
    <n v="2023"/>
  </r>
  <r>
    <x v="63"/>
    <x v="0"/>
    <x v="60"/>
    <x v="94"/>
    <n v="11"/>
    <n v="2023"/>
  </r>
  <r>
    <x v="64"/>
    <x v="0"/>
    <x v="61"/>
    <x v="94"/>
    <n v="11"/>
    <n v="2023"/>
  </r>
  <r>
    <x v="65"/>
    <x v="0"/>
    <x v="62"/>
    <x v="94"/>
    <n v="11"/>
    <n v="2023"/>
  </r>
  <r>
    <x v="66"/>
    <x v="0"/>
    <x v="63"/>
    <x v="94"/>
    <n v="11"/>
    <n v="2023"/>
  </r>
  <r>
    <x v="96"/>
    <x v="0"/>
    <x v="64"/>
    <x v="94"/>
    <n v="11"/>
    <n v="2023"/>
  </r>
  <r>
    <x v="97"/>
    <x v="0"/>
    <x v="65"/>
    <x v="94"/>
    <n v="11"/>
    <n v="2023"/>
  </r>
  <r>
    <x v="98"/>
    <x v="0"/>
    <x v="67"/>
    <x v="94"/>
    <n v="11"/>
    <n v="2023"/>
  </r>
  <r>
    <x v="99"/>
    <x v="0"/>
    <x v="68"/>
    <x v="94"/>
    <n v="11"/>
    <n v="2023"/>
  </r>
  <r>
    <x v="100"/>
    <x v="0"/>
    <x v="66"/>
    <x v="94"/>
    <n v="11"/>
    <n v="2023"/>
  </r>
  <r>
    <x v="101"/>
    <x v="0"/>
    <x v="69"/>
    <x v="94"/>
    <n v="11"/>
    <n v="2023"/>
  </r>
  <r>
    <x v="102"/>
    <x v="0"/>
    <x v="70"/>
    <x v="94"/>
    <n v="11"/>
    <n v="2023"/>
  </r>
  <r>
    <x v="103"/>
    <x v="0"/>
    <x v="80"/>
    <x v="94"/>
    <n v="11"/>
    <n v="2023"/>
  </r>
  <r>
    <x v="104"/>
    <x v="0"/>
    <x v="71"/>
    <x v="94"/>
    <n v="11"/>
    <n v="2023"/>
  </r>
  <r>
    <x v="105"/>
    <x v="0"/>
    <x v="72"/>
    <x v="94"/>
    <n v="11"/>
    <n v="2023"/>
  </r>
  <r>
    <x v="106"/>
    <x v="0"/>
    <x v="76"/>
    <x v="94"/>
    <n v="11"/>
    <n v="2023"/>
  </r>
  <r>
    <x v="107"/>
    <x v="0"/>
    <x v="73"/>
    <x v="94"/>
    <n v="11"/>
    <n v="2023"/>
  </r>
  <r>
    <x v="2"/>
    <x v="0"/>
    <x v="2"/>
    <x v="95"/>
    <n v="12"/>
    <n v="2023"/>
  </r>
  <r>
    <x v="3"/>
    <x v="0"/>
    <x v="3"/>
    <x v="95"/>
    <n v="12"/>
    <n v="2023"/>
  </r>
  <r>
    <x v="4"/>
    <x v="0"/>
    <x v="4"/>
    <x v="95"/>
    <n v="12"/>
    <n v="2023"/>
  </r>
  <r>
    <x v="5"/>
    <x v="0"/>
    <x v="5"/>
    <x v="95"/>
    <n v="12"/>
    <n v="2023"/>
  </r>
  <r>
    <x v="6"/>
    <x v="0"/>
    <x v="6"/>
    <x v="95"/>
    <n v="12"/>
    <n v="2023"/>
  </r>
  <r>
    <x v="9"/>
    <x v="0"/>
    <x v="9"/>
    <x v="95"/>
    <n v="12"/>
    <n v="2023"/>
  </r>
  <r>
    <x v="10"/>
    <x v="0"/>
    <x v="10"/>
    <x v="95"/>
    <n v="12"/>
    <n v="2023"/>
  </r>
  <r>
    <x v="12"/>
    <x v="0"/>
    <x v="12"/>
    <x v="95"/>
    <n v="12"/>
    <n v="2023"/>
  </r>
  <r>
    <x v="13"/>
    <x v="0"/>
    <x v="13"/>
    <x v="95"/>
    <n v="12"/>
    <n v="2023"/>
  </r>
  <r>
    <x v="22"/>
    <x v="0"/>
    <x v="22"/>
    <x v="95"/>
    <n v="12"/>
    <n v="2023"/>
  </r>
  <r>
    <x v="15"/>
    <x v="0"/>
    <x v="15"/>
    <x v="95"/>
    <n v="12"/>
    <n v="2023"/>
  </r>
  <r>
    <x v="16"/>
    <x v="0"/>
    <x v="16"/>
    <x v="95"/>
    <n v="12"/>
    <n v="2023"/>
  </r>
  <r>
    <x v="26"/>
    <x v="1"/>
    <x v="26"/>
    <x v="95"/>
    <n v="12"/>
    <n v="2023"/>
  </r>
  <r>
    <x v="56"/>
    <x v="0"/>
    <x v="27"/>
    <x v="95"/>
    <n v="12"/>
    <n v="2023"/>
  </r>
  <r>
    <x v="91"/>
    <x v="0"/>
    <x v="29"/>
    <x v="95"/>
    <n v="12"/>
    <n v="2023"/>
  </r>
  <r>
    <x v="92"/>
    <x v="0"/>
    <x v="75"/>
    <x v="95"/>
    <n v="12"/>
    <n v="2023"/>
  </r>
  <r>
    <x v="77"/>
    <x v="0"/>
    <x v="56"/>
    <x v="95"/>
    <n v="12"/>
    <n v="2023"/>
  </r>
  <r>
    <x v="31"/>
    <x v="0"/>
    <x v="31"/>
    <x v="95"/>
    <n v="12"/>
    <n v="2023"/>
  </r>
  <r>
    <x v="32"/>
    <x v="0"/>
    <x v="32"/>
    <x v="95"/>
    <n v="12"/>
    <n v="2023"/>
  </r>
  <r>
    <x v="33"/>
    <x v="0"/>
    <x v="33"/>
    <x v="95"/>
    <n v="12"/>
    <n v="2023"/>
  </r>
  <r>
    <x v="34"/>
    <x v="0"/>
    <x v="34"/>
    <x v="95"/>
    <n v="12"/>
    <n v="2023"/>
  </r>
  <r>
    <x v="83"/>
    <x v="0"/>
    <x v="19"/>
    <x v="95"/>
    <n v="12"/>
    <n v="2023"/>
  </r>
  <r>
    <x v="84"/>
    <x v="0"/>
    <x v="35"/>
    <x v="95"/>
    <n v="12"/>
    <n v="2023"/>
  </r>
  <r>
    <x v="36"/>
    <x v="0"/>
    <x v="36"/>
    <x v="95"/>
    <n v="12"/>
    <n v="2023"/>
  </r>
  <r>
    <x v="85"/>
    <x v="0"/>
    <x v="37"/>
    <x v="95"/>
    <n v="12"/>
    <n v="2023"/>
  </r>
  <r>
    <x v="38"/>
    <x v="0"/>
    <x v="38"/>
    <x v="95"/>
    <n v="12"/>
    <n v="2023"/>
  </r>
  <r>
    <x v="39"/>
    <x v="0"/>
    <x v="39"/>
    <x v="95"/>
    <n v="12"/>
    <n v="2023"/>
  </r>
  <r>
    <x v="40"/>
    <x v="0"/>
    <x v="40"/>
    <x v="95"/>
    <n v="12"/>
    <n v="2023"/>
  </r>
  <r>
    <x v="93"/>
    <x v="0"/>
    <x v="79"/>
    <x v="95"/>
    <n v="12"/>
    <n v="2023"/>
  </r>
  <r>
    <x v="86"/>
    <x v="0"/>
    <x v="77"/>
    <x v="95"/>
    <n v="12"/>
    <n v="2023"/>
  </r>
  <r>
    <x v="42"/>
    <x v="0"/>
    <x v="42"/>
    <x v="95"/>
    <n v="12"/>
    <n v="2023"/>
  </r>
  <r>
    <x v="43"/>
    <x v="0"/>
    <x v="43"/>
    <x v="95"/>
    <n v="12"/>
    <n v="2023"/>
  </r>
  <r>
    <x v="45"/>
    <x v="0"/>
    <x v="45"/>
    <x v="95"/>
    <n v="12"/>
    <n v="2023"/>
  </r>
  <r>
    <x v="87"/>
    <x v="0"/>
    <x v="46"/>
    <x v="95"/>
    <n v="12"/>
    <n v="2023"/>
  </r>
  <r>
    <x v="47"/>
    <x v="0"/>
    <x v="47"/>
    <x v="95"/>
    <n v="12"/>
    <n v="2023"/>
  </r>
  <r>
    <x v="108"/>
    <x v="0"/>
    <x v="82"/>
    <x v="95"/>
    <n v="12"/>
    <n v="2023"/>
  </r>
  <r>
    <x v="48"/>
    <x v="0"/>
    <x v="48"/>
    <x v="95"/>
    <n v="12"/>
    <n v="2023"/>
  </r>
  <r>
    <x v="49"/>
    <x v="0"/>
    <x v="49"/>
    <x v="95"/>
    <n v="12"/>
    <n v="2023"/>
  </r>
  <r>
    <x v="88"/>
    <x v="0"/>
    <x v="50"/>
    <x v="95"/>
    <n v="12"/>
    <n v="2023"/>
  </r>
  <r>
    <x v="51"/>
    <x v="0"/>
    <x v="51"/>
    <x v="95"/>
    <n v="12"/>
    <n v="2023"/>
  </r>
  <r>
    <x v="109"/>
    <x v="0"/>
    <x v="83"/>
    <x v="95"/>
    <n v="12"/>
    <n v="2023"/>
  </r>
  <r>
    <x v="89"/>
    <x v="0"/>
    <x v="78"/>
    <x v="95"/>
    <n v="12"/>
    <n v="2023"/>
  </r>
  <r>
    <x v="110"/>
    <x v="0"/>
    <x v="84"/>
    <x v="95"/>
    <n v="12"/>
    <n v="2023"/>
  </r>
  <r>
    <x v="111"/>
    <x v="0"/>
    <x v="85"/>
    <x v="95"/>
    <n v="12"/>
    <n v="2023"/>
  </r>
  <r>
    <x v="90"/>
    <x v="0"/>
    <x v="74"/>
    <x v="95"/>
    <n v="12"/>
    <n v="2023"/>
  </r>
  <r>
    <x v="55"/>
    <x v="0"/>
    <x v="55"/>
    <x v="95"/>
    <n v="12"/>
    <n v="2023"/>
  </r>
  <r>
    <x v="95"/>
    <x v="0"/>
    <x v="81"/>
    <x v="95"/>
    <n v="12"/>
    <n v="2023"/>
  </r>
  <r>
    <x v="61"/>
    <x v="0"/>
    <x v="58"/>
    <x v="95"/>
    <n v="12"/>
    <n v="2023"/>
  </r>
  <r>
    <x v="62"/>
    <x v="0"/>
    <x v="59"/>
    <x v="95"/>
    <n v="12"/>
    <n v="2023"/>
  </r>
  <r>
    <x v="63"/>
    <x v="0"/>
    <x v="60"/>
    <x v="95"/>
    <n v="12"/>
    <n v="2023"/>
  </r>
  <r>
    <x v="64"/>
    <x v="0"/>
    <x v="61"/>
    <x v="95"/>
    <n v="12"/>
    <n v="2023"/>
  </r>
  <r>
    <x v="65"/>
    <x v="0"/>
    <x v="62"/>
    <x v="95"/>
    <n v="12"/>
    <n v="2023"/>
  </r>
  <r>
    <x v="66"/>
    <x v="0"/>
    <x v="63"/>
    <x v="95"/>
    <n v="12"/>
    <n v="2023"/>
  </r>
  <r>
    <x v="96"/>
    <x v="0"/>
    <x v="64"/>
    <x v="95"/>
    <n v="12"/>
    <n v="2023"/>
  </r>
  <r>
    <x v="97"/>
    <x v="0"/>
    <x v="65"/>
    <x v="95"/>
    <n v="12"/>
    <n v="2023"/>
  </r>
  <r>
    <x v="98"/>
    <x v="0"/>
    <x v="67"/>
    <x v="95"/>
    <n v="12"/>
    <n v="2023"/>
  </r>
  <r>
    <x v="99"/>
    <x v="0"/>
    <x v="68"/>
    <x v="95"/>
    <n v="12"/>
    <n v="2023"/>
  </r>
  <r>
    <x v="100"/>
    <x v="0"/>
    <x v="66"/>
    <x v="95"/>
    <n v="12"/>
    <n v="2023"/>
  </r>
  <r>
    <x v="101"/>
    <x v="0"/>
    <x v="69"/>
    <x v="95"/>
    <n v="12"/>
    <n v="2023"/>
  </r>
  <r>
    <x v="102"/>
    <x v="0"/>
    <x v="70"/>
    <x v="95"/>
    <n v="12"/>
    <n v="2023"/>
  </r>
  <r>
    <x v="103"/>
    <x v="0"/>
    <x v="80"/>
    <x v="95"/>
    <n v="12"/>
    <n v="2023"/>
  </r>
  <r>
    <x v="104"/>
    <x v="0"/>
    <x v="71"/>
    <x v="95"/>
    <n v="12"/>
    <n v="2023"/>
  </r>
  <r>
    <x v="105"/>
    <x v="0"/>
    <x v="72"/>
    <x v="95"/>
    <n v="12"/>
    <n v="2023"/>
  </r>
  <r>
    <x v="106"/>
    <x v="0"/>
    <x v="76"/>
    <x v="95"/>
    <n v="12"/>
    <n v="2023"/>
  </r>
  <r>
    <x v="107"/>
    <x v="0"/>
    <x v="73"/>
    <x v="95"/>
    <n v="12"/>
    <n v="2023"/>
  </r>
  <r>
    <x v="2"/>
    <x v="0"/>
    <x v="2"/>
    <x v="96"/>
    <n v="1"/>
    <n v="2024"/>
  </r>
  <r>
    <x v="3"/>
    <x v="0"/>
    <x v="3"/>
    <x v="96"/>
    <n v="1"/>
    <n v="2024"/>
  </r>
  <r>
    <x v="4"/>
    <x v="0"/>
    <x v="4"/>
    <x v="96"/>
    <n v="1"/>
    <n v="2024"/>
  </r>
  <r>
    <x v="5"/>
    <x v="0"/>
    <x v="5"/>
    <x v="96"/>
    <n v="1"/>
    <n v="2024"/>
  </r>
  <r>
    <x v="6"/>
    <x v="0"/>
    <x v="6"/>
    <x v="96"/>
    <n v="1"/>
    <n v="2024"/>
  </r>
  <r>
    <x v="9"/>
    <x v="0"/>
    <x v="9"/>
    <x v="96"/>
    <n v="1"/>
    <n v="2024"/>
  </r>
  <r>
    <x v="10"/>
    <x v="0"/>
    <x v="10"/>
    <x v="96"/>
    <n v="1"/>
    <n v="2024"/>
  </r>
  <r>
    <x v="12"/>
    <x v="0"/>
    <x v="12"/>
    <x v="96"/>
    <n v="1"/>
    <n v="2024"/>
  </r>
  <r>
    <x v="13"/>
    <x v="0"/>
    <x v="13"/>
    <x v="96"/>
    <n v="1"/>
    <n v="2024"/>
  </r>
  <r>
    <x v="22"/>
    <x v="0"/>
    <x v="22"/>
    <x v="96"/>
    <n v="1"/>
    <n v="2024"/>
  </r>
  <r>
    <x v="15"/>
    <x v="0"/>
    <x v="15"/>
    <x v="96"/>
    <n v="1"/>
    <n v="2024"/>
  </r>
  <r>
    <x v="16"/>
    <x v="0"/>
    <x v="16"/>
    <x v="96"/>
    <n v="1"/>
    <n v="2024"/>
  </r>
  <r>
    <x v="26"/>
    <x v="1"/>
    <x v="26"/>
    <x v="96"/>
    <n v="1"/>
    <n v="2024"/>
  </r>
  <r>
    <x v="56"/>
    <x v="0"/>
    <x v="27"/>
    <x v="96"/>
    <n v="1"/>
    <n v="2024"/>
  </r>
  <r>
    <x v="91"/>
    <x v="0"/>
    <x v="29"/>
    <x v="96"/>
    <n v="1"/>
    <n v="2024"/>
  </r>
  <r>
    <x v="92"/>
    <x v="0"/>
    <x v="75"/>
    <x v="96"/>
    <n v="1"/>
    <n v="2024"/>
  </r>
  <r>
    <x v="77"/>
    <x v="0"/>
    <x v="56"/>
    <x v="96"/>
    <n v="1"/>
    <n v="2024"/>
  </r>
  <r>
    <x v="31"/>
    <x v="0"/>
    <x v="31"/>
    <x v="96"/>
    <n v="1"/>
    <n v="2024"/>
  </r>
  <r>
    <x v="32"/>
    <x v="0"/>
    <x v="32"/>
    <x v="96"/>
    <n v="1"/>
    <n v="2024"/>
  </r>
  <r>
    <x v="33"/>
    <x v="0"/>
    <x v="33"/>
    <x v="96"/>
    <n v="1"/>
    <n v="2024"/>
  </r>
  <r>
    <x v="34"/>
    <x v="0"/>
    <x v="34"/>
    <x v="96"/>
    <n v="1"/>
    <n v="2024"/>
  </r>
  <r>
    <x v="83"/>
    <x v="0"/>
    <x v="19"/>
    <x v="96"/>
    <n v="1"/>
    <n v="2024"/>
  </r>
  <r>
    <x v="84"/>
    <x v="0"/>
    <x v="35"/>
    <x v="96"/>
    <n v="1"/>
    <n v="2024"/>
  </r>
  <r>
    <x v="36"/>
    <x v="0"/>
    <x v="36"/>
    <x v="96"/>
    <n v="1"/>
    <n v="2024"/>
  </r>
  <r>
    <x v="85"/>
    <x v="0"/>
    <x v="37"/>
    <x v="96"/>
    <n v="1"/>
    <n v="2024"/>
  </r>
  <r>
    <x v="38"/>
    <x v="0"/>
    <x v="38"/>
    <x v="96"/>
    <n v="1"/>
    <n v="2024"/>
  </r>
  <r>
    <x v="39"/>
    <x v="0"/>
    <x v="39"/>
    <x v="96"/>
    <n v="1"/>
    <n v="2024"/>
  </r>
  <r>
    <x v="40"/>
    <x v="0"/>
    <x v="40"/>
    <x v="96"/>
    <n v="1"/>
    <n v="2024"/>
  </r>
  <r>
    <x v="93"/>
    <x v="0"/>
    <x v="79"/>
    <x v="96"/>
    <n v="1"/>
    <n v="2024"/>
  </r>
  <r>
    <x v="86"/>
    <x v="0"/>
    <x v="77"/>
    <x v="96"/>
    <n v="1"/>
    <n v="2024"/>
  </r>
  <r>
    <x v="42"/>
    <x v="0"/>
    <x v="42"/>
    <x v="96"/>
    <n v="1"/>
    <n v="2024"/>
  </r>
  <r>
    <x v="43"/>
    <x v="0"/>
    <x v="43"/>
    <x v="96"/>
    <n v="1"/>
    <n v="2024"/>
  </r>
  <r>
    <x v="45"/>
    <x v="0"/>
    <x v="45"/>
    <x v="96"/>
    <n v="1"/>
    <n v="2024"/>
  </r>
  <r>
    <x v="87"/>
    <x v="0"/>
    <x v="46"/>
    <x v="96"/>
    <n v="1"/>
    <n v="2024"/>
  </r>
  <r>
    <x v="47"/>
    <x v="0"/>
    <x v="47"/>
    <x v="96"/>
    <n v="1"/>
    <n v="2024"/>
  </r>
  <r>
    <x v="108"/>
    <x v="0"/>
    <x v="82"/>
    <x v="96"/>
    <n v="1"/>
    <n v="2024"/>
  </r>
  <r>
    <x v="48"/>
    <x v="0"/>
    <x v="48"/>
    <x v="96"/>
    <n v="1"/>
    <n v="2024"/>
  </r>
  <r>
    <x v="49"/>
    <x v="0"/>
    <x v="49"/>
    <x v="96"/>
    <n v="1"/>
    <n v="2024"/>
  </r>
  <r>
    <x v="88"/>
    <x v="0"/>
    <x v="50"/>
    <x v="96"/>
    <n v="1"/>
    <n v="2024"/>
  </r>
  <r>
    <x v="51"/>
    <x v="0"/>
    <x v="51"/>
    <x v="96"/>
    <n v="1"/>
    <n v="2024"/>
  </r>
  <r>
    <x v="109"/>
    <x v="0"/>
    <x v="83"/>
    <x v="96"/>
    <n v="1"/>
    <n v="2024"/>
  </r>
  <r>
    <x v="89"/>
    <x v="0"/>
    <x v="78"/>
    <x v="96"/>
    <n v="1"/>
    <n v="2024"/>
  </r>
  <r>
    <x v="110"/>
    <x v="0"/>
    <x v="84"/>
    <x v="96"/>
    <n v="1"/>
    <n v="2024"/>
  </r>
  <r>
    <x v="111"/>
    <x v="0"/>
    <x v="85"/>
    <x v="96"/>
    <n v="1"/>
    <n v="2024"/>
  </r>
  <r>
    <x v="90"/>
    <x v="0"/>
    <x v="74"/>
    <x v="96"/>
    <n v="1"/>
    <n v="2024"/>
  </r>
  <r>
    <x v="55"/>
    <x v="0"/>
    <x v="55"/>
    <x v="96"/>
    <n v="1"/>
    <n v="2024"/>
  </r>
  <r>
    <x v="95"/>
    <x v="0"/>
    <x v="81"/>
    <x v="96"/>
    <n v="1"/>
    <n v="2024"/>
  </r>
  <r>
    <x v="61"/>
    <x v="0"/>
    <x v="58"/>
    <x v="96"/>
    <n v="1"/>
    <n v="2024"/>
  </r>
  <r>
    <x v="62"/>
    <x v="0"/>
    <x v="59"/>
    <x v="96"/>
    <n v="1"/>
    <n v="2024"/>
  </r>
  <r>
    <x v="63"/>
    <x v="0"/>
    <x v="60"/>
    <x v="96"/>
    <n v="1"/>
    <n v="2024"/>
  </r>
  <r>
    <x v="64"/>
    <x v="0"/>
    <x v="61"/>
    <x v="96"/>
    <n v="1"/>
    <n v="2024"/>
  </r>
  <r>
    <x v="65"/>
    <x v="0"/>
    <x v="62"/>
    <x v="96"/>
    <n v="1"/>
    <n v="2024"/>
  </r>
  <r>
    <x v="66"/>
    <x v="0"/>
    <x v="63"/>
    <x v="96"/>
    <n v="1"/>
    <n v="2024"/>
  </r>
  <r>
    <x v="96"/>
    <x v="0"/>
    <x v="64"/>
    <x v="96"/>
    <n v="1"/>
    <n v="2024"/>
  </r>
  <r>
    <x v="97"/>
    <x v="0"/>
    <x v="65"/>
    <x v="96"/>
    <n v="1"/>
    <n v="2024"/>
  </r>
  <r>
    <x v="98"/>
    <x v="0"/>
    <x v="67"/>
    <x v="96"/>
    <n v="1"/>
    <n v="2024"/>
  </r>
  <r>
    <x v="99"/>
    <x v="0"/>
    <x v="68"/>
    <x v="96"/>
    <n v="1"/>
    <n v="2024"/>
  </r>
  <r>
    <x v="100"/>
    <x v="0"/>
    <x v="66"/>
    <x v="96"/>
    <n v="1"/>
    <n v="2024"/>
  </r>
  <r>
    <x v="101"/>
    <x v="0"/>
    <x v="69"/>
    <x v="96"/>
    <n v="1"/>
    <n v="2024"/>
  </r>
  <r>
    <x v="102"/>
    <x v="0"/>
    <x v="70"/>
    <x v="96"/>
    <n v="1"/>
    <n v="2024"/>
  </r>
  <r>
    <x v="103"/>
    <x v="0"/>
    <x v="80"/>
    <x v="96"/>
    <n v="1"/>
    <n v="2024"/>
  </r>
  <r>
    <x v="104"/>
    <x v="0"/>
    <x v="71"/>
    <x v="96"/>
    <n v="1"/>
    <n v="2024"/>
  </r>
  <r>
    <x v="105"/>
    <x v="0"/>
    <x v="72"/>
    <x v="96"/>
    <n v="1"/>
    <n v="2024"/>
  </r>
  <r>
    <x v="106"/>
    <x v="0"/>
    <x v="76"/>
    <x v="96"/>
    <n v="1"/>
    <n v="2024"/>
  </r>
  <r>
    <x v="107"/>
    <x v="0"/>
    <x v="73"/>
    <x v="96"/>
    <n v="1"/>
    <n v="2024"/>
  </r>
  <r>
    <x v="2"/>
    <x v="0"/>
    <x v="2"/>
    <x v="97"/>
    <n v="2"/>
    <n v="2024"/>
  </r>
  <r>
    <x v="3"/>
    <x v="0"/>
    <x v="3"/>
    <x v="97"/>
    <n v="2"/>
    <n v="2024"/>
  </r>
  <r>
    <x v="4"/>
    <x v="0"/>
    <x v="4"/>
    <x v="97"/>
    <n v="2"/>
    <n v="2024"/>
  </r>
  <r>
    <x v="5"/>
    <x v="0"/>
    <x v="5"/>
    <x v="97"/>
    <n v="2"/>
    <n v="2024"/>
  </r>
  <r>
    <x v="6"/>
    <x v="0"/>
    <x v="6"/>
    <x v="97"/>
    <n v="2"/>
    <n v="2024"/>
  </r>
  <r>
    <x v="9"/>
    <x v="0"/>
    <x v="9"/>
    <x v="97"/>
    <n v="2"/>
    <n v="2024"/>
  </r>
  <r>
    <x v="10"/>
    <x v="0"/>
    <x v="10"/>
    <x v="97"/>
    <n v="2"/>
    <n v="2024"/>
  </r>
  <r>
    <x v="12"/>
    <x v="0"/>
    <x v="12"/>
    <x v="97"/>
    <n v="2"/>
    <n v="2024"/>
  </r>
  <r>
    <x v="13"/>
    <x v="0"/>
    <x v="13"/>
    <x v="97"/>
    <n v="2"/>
    <n v="2024"/>
  </r>
  <r>
    <x v="22"/>
    <x v="0"/>
    <x v="22"/>
    <x v="97"/>
    <n v="2"/>
    <n v="2024"/>
  </r>
  <r>
    <x v="15"/>
    <x v="0"/>
    <x v="15"/>
    <x v="97"/>
    <n v="2"/>
    <n v="2024"/>
  </r>
  <r>
    <x v="16"/>
    <x v="0"/>
    <x v="16"/>
    <x v="97"/>
    <n v="2"/>
    <n v="2024"/>
  </r>
  <r>
    <x v="26"/>
    <x v="1"/>
    <x v="26"/>
    <x v="97"/>
    <n v="2"/>
    <n v="2024"/>
  </r>
  <r>
    <x v="56"/>
    <x v="0"/>
    <x v="27"/>
    <x v="97"/>
    <n v="2"/>
    <n v="2024"/>
  </r>
  <r>
    <x v="91"/>
    <x v="0"/>
    <x v="29"/>
    <x v="97"/>
    <n v="2"/>
    <n v="2024"/>
  </r>
  <r>
    <x v="92"/>
    <x v="0"/>
    <x v="75"/>
    <x v="97"/>
    <n v="2"/>
    <n v="2024"/>
  </r>
  <r>
    <x v="77"/>
    <x v="0"/>
    <x v="56"/>
    <x v="97"/>
    <n v="2"/>
    <n v="2024"/>
  </r>
  <r>
    <x v="31"/>
    <x v="0"/>
    <x v="31"/>
    <x v="97"/>
    <n v="2"/>
    <n v="2024"/>
  </r>
  <r>
    <x v="32"/>
    <x v="0"/>
    <x v="32"/>
    <x v="97"/>
    <n v="2"/>
    <n v="2024"/>
  </r>
  <r>
    <x v="33"/>
    <x v="0"/>
    <x v="33"/>
    <x v="97"/>
    <n v="2"/>
    <n v="2024"/>
  </r>
  <r>
    <x v="34"/>
    <x v="0"/>
    <x v="34"/>
    <x v="97"/>
    <n v="2"/>
    <n v="2024"/>
  </r>
  <r>
    <x v="83"/>
    <x v="0"/>
    <x v="19"/>
    <x v="97"/>
    <n v="2"/>
    <n v="2024"/>
  </r>
  <r>
    <x v="84"/>
    <x v="0"/>
    <x v="35"/>
    <x v="97"/>
    <n v="2"/>
    <n v="2024"/>
  </r>
  <r>
    <x v="36"/>
    <x v="0"/>
    <x v="36"/>
    <x v="97"/>
    <n v="2"/>
    <n v="2024"/>
  </r>
  <r>
    <x v="85"/>
    <x v="0"/>
    <x v="37"/>
    <x v="97"/>
    <n v="2"/>
    <n v="2024"/>
  </r>
  <r>
    <x v="38"/>
    <x v="0"/>
    <x v="38"/>
    <x v="97"/>
    <n v="2"/>
    <n v="2024"/>
  </r>
  <r>
    <x v="39"/>
    <x v="0"/>
    <x v="39"/>
    <x v="97"/>
    <n v="2"/>
    <n v="2024"/>
  </r>
  <r>
    <x v="40"/>
    <x v="0"/>
    <x v="40"/>
    <x v="97"/>
    <n v="2"/>
    <n v="2024"/>
  </r>
  <r>
    <x v="93"/>
    <x v="0"/>
    <x v="79"/>
    <x v="97"/>
    <n v="2"/>
    <n v="2024"/>
  </r>
  <r>
    <x v="86"/>
    <x v="0"/>
    <x v="77"/>
    <x v="97"/>
    <n v="2"/>
    <n v="2024"/>
  </r>
  <r>
    <x v="42"/>
    <x v="0"/>
    <x v="42"/>
    <x v="97"/>
    <n v="2"/>
    <n v="2024"/>
  </r>
  <r>
    <x v="43"/>
    <x v="0"/>
    <x v="43"/>
    <x v="97"/>
    <n v="2"/>
    <n v="2024"/>
  </r>
  <r>
    <x v="45"/>
    <x v="0"/>
    <x v="45"/>
    <x v="97"/>
    <n v="2"/>
    <n v="2024"/>
  </r>
  <r>
    <x v="87"/>
    <x v="0"/>
    <x v="46"/>
    <x v="97"/>
    <n v="2"/>
    <n v="2024"/>
  </r>
  <r>
    <x v="47"/>
    <x v="0"/>
    <x v="47"/>
    <x v="97"/>
    <n v="2"/>
    <n v="2024"/>
  </r>
  <r>
    <x v="108"/>
    <x v="0"/>
    <x v="82"/>
    <x v="97"/>
    <n v="2"/>
    <n v="2024"/>
  </r>
  <r>
    <x v="48"/>
    <x v="0"/>
    <x v="48"/>
    <x v="97"/>
    <n v="2"/>
    <n v="2024"/>
  </r>
  <r>
    <x v="49"/>
    <x v="0"/>
    <x v="49"/>
    <x v="97"/>
    <n v="2"/>
    <n v="2024"/>
  </r>
  <r>
    <x v="88"/>
    <x v="0"/>
    <x v="50"/>
    <x v="97"/>
    <n v="2"/>
    <n v="2024"/>
  </r>
  <r>
    <x v="51"/>
    <x v="0"/>
    <x v="51"/>
    <x v="97"/>
    <n v="2"/>
    <n v="2024"/>
  </r>
  <r>
    <x v="109"/>
    <x v="0"/>
    <x v="83"/>
    <x v="97"/>
    <n v="2"/>
    <n v="2024"/>
  </r>
  <r>
    <x v="89"/>
    <x v="0"/>
    <x v="78"/>
    <x v="97"/>
    <n v="2"/>
    <n v="2024"/>
  </r>
  <r>
    <x v="110"/>
    <x v="0"/>
    <x v="84"/>
    <x v="97"/>
    <n v="2"/>
    <n v="2024"/>
  </r>
  <r>
    <x v="111"/>
    <x v="0"/>
    <x v="85"/>
    <x v="97"/>
    <n v="2"/>
    <n v="2024"/>
  </r>
  <r>
    <x v="90"/>
    <x v="0"/>
    <x v="74"/>
    <x v="97"/>
    <n v="2"/>
    <n v="2024"/>
  </r>
  <r>
    <x v="55"/>
    <x v="0"/>
    <x v="55"/>
    <x v="97"/>
    <n v="2"/>
    <n v="2024"/>
  </r>
  <r>
    <x v="95"/>
    <x v="0"/>
    <x v="81"/>
    <x v="97"/>
    <n v="2"/>
    <n v="2024"/>
  </r>
  <r>
    <x v="61"/>
    <x v="0"/>
    <x v="58"/>
    <x v="97"/>
    <n v="2"/>
    <n v="2024"/>
  </r>
  <r>
    <x v="62"/>
    <x v="0"/>
    <x v="59"/>
    <x v="97"/>
    <n v="2"/>
    <n v="2024"/>
  </r>
  <r>
    <x v="63"/>
    <x v="0"/>
    <x v="60"/>
    <x v="97"/>
    <n v="2"/>
    <n v="2024"/>
  </r>
  <r>
    <x v="64"/>
    <x v="0"/>
    <x v="61"/>
    <x v="97"/>
    <n v="2"/>
    <n v="2024"/>
  </r>
  <r>
    <x v="65"/>
    <x v="0"/>
    <x v="62"/>
    <x v="97"/>
    <n v="2"/>
    <n v="2024"/>
  </r>
  <r>
    <x v="66"/>
    <x v="0"/>
    <x v="63"/>
    <x v="97"/>
    <n v="2"/>
    <n v="2024"/>
  </r>
  <r>
    <x v="96"/>
    <x v="0"/>
    <x v="64"/>
    <x v="97"/>
    <n v="2"/>
    <n v="2024"/>
  </r>
  <r>
    <x v="97"/>
    <x v="0"/>
    <x v="65"/>
    <x v="97"/>
    <n v="2"/>
    <n v="2024"/>
  </r>
  <r>
    <x v="98"/>
    <x v="0"/>
    <x v="67"/>
    <x v="97"/>
    <n v="2"/>
    <n v="2024"/>
  </r>
  <r>
    <x v="99"/>
    <x v="0"/>
    <x v="68"/>
    <x v="97"/>
    <n v="2"/>
    <n v="2024"/>
  </r>
  <r>
    <x v="100"/>
    <x v="0"/>
    <x v="66"/>
    <x v="97"/>
    <n v="2"/>
    <n v="2024"/>
  </r>
  <r>
    <x v="101"/>
    <x v="0"/>
    <x v="69"/>
    <x v="97"/>
    <n v="2"/>
    <n v="2024"/>
  </r>
  <r>
    <x v="102"/>
    <x v="0"/>
    <x v="70"/>
    <x v="97"/>
    <n v="2"/>
    <n v="2024"/>
  </r>
  <r>
    <x v="103"/>
    <x v="0"/>
    <x v="80"/>
    <x v="97"/>
    <n v="2"/>
    <n v="2024"/>
  </r>
  <r>
    <x v="104"/>
    <x v="0"/>
    <x v="71"/>
    <x v="97"/>
    <n v="2"/>
    <n v="2024"/>
  </r>
  <r>
    <x v="105"/>
    <x v="0"/>
    <x v="72"/>
    <x v="97"/>
    <n v="2"/>
    <n v="2024"/>
  </r>
  <r>
    <x v="106"/>
    <x v="0"/>
    <x v="76"/>
    <x v="97"/>
    <n v="2"/>
    <n v="2024"/>
  </r>
  <r>
    <x v="107"/>
    <x v="0"/>
    <x v="73"/>
    <x v="97"/>
    <n v="2"/>
    <n v="2024"/>
  </r>
  <r>
    <x v="2"/>
    <x v="0"/>
    <x v="2"/>
    <x v="98"/>
    <n v="3"/>
    <n v="2024"/>
  </r>
  <r>
    <x v="3"/>
    <x v="0"/>
    <x v="3"/>
    <x v="98"/>
    <n v="3"/>
    <n v="2024"/>
  </r>
  <r>
    <x v="4"/>
    <x v="0"/>
    <x v="4"/>
    <x v="98"/>
    <n v="3"/>
    <n v="2024"/>
  </r>
  <r>
    <x v="5"/>
    <x v="0"/>
    <x v="5"/>
    <x v="98"/>
    <n v="3"/>
    <n v="2024"/>
  </r>
  <r>
    <x v="6"/>
    <x v="0"/>
    <x v="6"/>
    <x v="98"/>
    <n v="3"/>
    <n v="2024"/>
  </r>
  <r>
    <x v="9"/>
    <x v="0"/>
    <x v="9"/>
    <x v="98"/>
    <n v="3"/>
    <n v="2024"/>
  </r>
  <r>
    <x v="10"/>
    <x v="0"/>
    <x v="10"/>
    <x v="98"/>
    <n v="3"/>
    <n v="2024"/>
  </r>
  <r>
    <x v="12"/>
    <x v="0"/>
    <x v="12"/>
    <x v="98"/>
    <n v="3"/>
    <n v="2024"/>
  </r>
  <r>
    <x v="13"/>
    <x v="0"/>
    <x v="13"/>
    <x v="98"/>
    <n v="3"/>
    <n v="2024"/>
  </r>
  <r>
    <x v="22"/>
    <x v="0"/>
    <x v="22"/>
    <x v="98"/>
    <n v="3"/>
    <n v="2024"/>
  </r>
  <r>
    <x v="15"/>
    <x v="0"/>
    <x v="15"/>
    <x v="98"/>
    <n v="3"/>
    <n v="2024"/>
  </r>
  <r>
    <x v="16"/>
    <x v="0"/>
    <x v="16"/>
    <x v="98"/>
    <n v="3"/>
    <n v="2024"/>
  </r>
  <r>
    <x v="26"/>
    <x v="1"/>
    <x v="26"/>
    <x v="98"/>
    <n v="3"/>
    <n v="2024"/>
  </r>
  <r>
    <x v="56"/>
    <x v="0"/>
    <x v="27"/>
    <x v="98"/>
    <n v="3"/>
    <n v="2024"/>
  </r>
  <r>
    <x v="91"/>
    <x v="0"/>
    <x v="29"/>
    <x v="98"/>
    <n v="3"/>
    <n v="2024"/>
  </r>
  <r>
    <x v="92"/>
    <x v="0"/>
    <x v="75"/>
    <x v="98"/>
    <n v="3"/>
    <n v="2024"/>
  </r>
  <r>
    <x v="77"/>
    <x v="0"/>
    <x v="56"/>
    <x v="98"/>
    <n v="3"/>
    <n v="2024"/>
  </r>
  <r>
    <x v="31"/>
    <x v="0"/>
    <x v="31"/>
    <x v="98"/>
    <n v="3"/>
    <n v="2024"/>
  </r>
  <r>
    <x v="32"/>
    <x v="0"/>
    <x v="32"/>
    <x v="98"/>
    <n v="3"/>
    <n v="2024"/>
  </r>
  <r>
    <x v="33"/>
    <x v="0"/>
    <x v="33"/>
    <x v="98"/>
    <n v="3"/>
    <n v="2024"/>
  </r>
  <r>
    <x v="34"/>
    <x v="0"/>
    <x v="34"/>
    <x v="98"/>
    <n v="3"/>
    <n v="2024"/>
  </r>
  <r>
    <x v="83"/>
    <x v="0"/>
    <x v="19"/>
    <x v="98"/>
    <n v="3"/>
    <n v="2024"/>
  </r>
  <r>
    <x v="84"/>
    <x v="0"/>
    <x v="35"/>
    <x v="98"/>
    <n v="3"/>
    <n v="2024"/>
  </r>
  <r>
    <x v="36"/>
    <x v="0"/>
    <x v="36"/>
    <x v="98"/>
    <n v="3"/>
    <n v="2024"/>
  </r>
  <r>
    <x v="85"/>
    <x v="0"/>
    <x v="37"/>
    <x v="98"/>
    <n v="3"/>
    <n v="2024"/>
  </r>
  <r>
    <x v="38"/>
    <x v="0"/>
    <x v="38"/>
    <x v="98"/>
    <n v="3"/>
    <n v="2024"/>
  </r>
  <r>
    <x v="39"/>
    <x v="0"/>
    <x v="39"/>
    <x v="98"/>
    <n v="3"/>
    <n v="2024"/>
  </r>
  <r>
    <x v="40"/>
    <x v="0"/>
    <x v="40"/>
    <x v="98"/>
    <n v="3"/>
    <n v="2024"/>
  </r>
  <r>
    <x v="93"/>
    <x v="0"/>
    <x v="79"/>
    <x v="98"/>
    <n v="3"/>
    <n v="2024"/>
  </r>
  <r>
    <x v="86"/>
    <x v="0"/>
    <x v="77"/>
    <x v="98"/>
    <n v="3"/>
    <n v="2024"/>
  </r>
  <r>
    <x v="42"/>
    <x v="0"/>
    <x v="42"/>
    <x v="98"/>
    <n v="3"/>
    <n v="2024"/>
  </r>
  <r>
    <x v="43"/>
    <x v="0"/>
    <x v="43"/>
    <x v="98"/>
    <n v="3"/>
    <n v="2024"/>
  </r>
  <r>
    <x v="45"/>
    <x v="0"/>
    <x v="45"/>
    <x v="98"/>
    <n v="3"/>
    <n v="2024"/>
  </r>
  <r>
    <x v="87"/>
    <x v="0"/>
    <x v="46"/>
    <x v="98"/>
    <n v="3"/>
    <n v="2024"/>
  </r>
  <r>
    <x v="47"/>
    <x v="0"/>
    <x v="47"/>
    <x v="98"/>
    <n v="3"/>
    <n v="2024"/>
  </r>
  <r>
    <x v="108"/>
    <x v="0"/>
    <x v="82"/>
    <x v="98"/>
    <n v="3"/>
    <n v="2024"/>
  </r>
  <r>
    <x v="48"/>
    <x v="0"/>
    <x v="48"/>
    <x v="98"/>
    <n v="3"/>
    <n v="2024"/>
  </r>
  <r>
    <x v="49"/>
    <x v="0"/>
    <x v="49"/>
    <x v="98"/>
    <n v="3"/>
    <n v="2024"/>
  </r>
  <r>
    <x v="88"/>
    <x v="0"/>
    <x v="50"/>
    <x v="98"/>
    <n v="3"/>
    <n v="2024"/>
  </r>
  <r>
    <x v="51"/>
    <x v="0"/>
    <x v="51"/>
    <x v="98"/>
    <n v="3"/>
    <n v="2024"/>
  </r>
  <r>
    <x v="109"/>
    <x v="0"/>
    <x v="83"/>
    <x v="98"/>
    <n v="3"/>
    <n v="2024"/>
  </r>
  <r>
    <x v="89"/>
    <x v="0"/>
    <x v="78"/>
    <x v="98"/>
    <n v="3"/>
    <n v="2024"/>
  </r>
  <r>
    <x v="110"/>
    <x v="0"/>
    <x v="84"/>
    <x v="98"/>
    <n v="3"/>
    <n v="2024"/>
  </r>
  <r>
    <x v="111"/>
    <x v="0"/>
    <x v="85"/>
    <x v="98"/>
    <n v="3"/>
    <n v="2024"/>
  </r>
  <r>
    <x v="90"/>
    <x v="0"/>
    <x v="74"/>
    <x v="98"/>
    <n v="3"/>
    <n v="2024"/>
  </r>
  <r>
    <x v="55"/>
    <x v="0"/>
    <x v="55"/>
    <x v="98"/>
    <n v="3"/>
    <n v="2024"/>
  </r>
  <r>
    <x v="95"/>
    <x v="0"/>
    <x v="81"/>
    <x v="98"/>
    <n v="3"/>
    <n v="2024"/>
  </r>
  <r>
    <x v="61"/>
    <x v="0"/>
    <x v="58"/>
    <x v="98"/>
    <n v="3"/>
    <n v="2024"/>
  </r>
  <r>
    <x v="62"/>
    <x v="0"/>
    <x v="59"/>
    <x v="98"/>
    <n v="3"/>
    <n v="2024"/>
  </r>
  <r>
    <x v="63"/>
    <x v="0"/>
    <x v="60"/>
    <x v="98"/>
    <n v="3"/>
    <n v="2024"/>
  </r>
  <r>
    <x v="64"/>
    <x v="0"/>
    <x v="61"/>
    <x v="98"/>
    <n v="3"/>
    <n v="2024"/>
  </r>
  <r>
    <x v="65"/>
    <x v="0"/>
    <x v="62"/>
    <x v="98"/>
    <n v="3"/>
    <n v="2024"/>
  </r>
  <r>
    <x v="66"/>
    <x v="0"/>
    <x v="63"/>
    <x v="98"/>
    <n v="3"/>
    <n v="2024"/>
  </r>
  <r>
    <x v="96"/>
    <x v="0"/>
    <x v="64"/>
    <x v="98"/>
    <n v="3"/>
    <n v="2024"/>
  </r>
  <r>
    <x v="97"/>
    <x v="0"/>
    <x v="65"/>
    <x v="98"/>
    <n v="3"/>
    <n v="2024"/>
  </r>
  <r>
    <x v="98"/>
    <x v="0"/>
    <x v="67"/>
    <x v="98"/>
    <n v="3"/>
    <n v="2024"/>
  </r>
  <r>
    <x v="99"/>
    <x v="0"/>
    <x v="68"/>
    <x v="98"/>
    <n v="3"/>
    <n v="2024"/>
  </r>
  <r>
    <x v="100"/>
    <x v="0"/>
    <x v="66"/>
    <x v="98"/>
    <n v="3"/>
    <n v="2024"/>
  </r>
  <r>
    <x v="101"/>
    <x v="0"/>
    <x v="69"/>
    <x v="98"/>
    <n v="3"/>
    <n v="2024"/>
  </r>
  <r>
    <x v="102"/>
    <x v="0"/>
    <x v="70"/>
    <x v="98"/>
    <n v="3"/>
    <n v="2024"/>
  </r>
  <r>
    <x v="103"/>
    <x v="0"/>
    <x v="80"/>
    <x v="98"/>
    <n v="3"/>
    <n v="2024"/>
  </r>
  <r>
    <x v="104"/>
    <x v="0"/>
    <x v="71"/>
    <x v="98"/>
    <n v="3"/>
    <n v="2024"/>
  </r>
  <r>
    <x v="105"/>
    <x v="0"/>
    <x v="72"/>
    <x v="98"/>
    <n v="3"/>
    <n v="2024"/>
  </r>
  <r>
    <x v="106"/>
    <x v="0"/>
    <x v="76"/>
    <x v="98"/>
    <n v="3"/>
    <n v="2024"/>
  </r>
  <r>
    <x v="107"/>
    <x v="0"/>
    <x v="73"/>
    <x v="98"/>
    <n v="3"/>
    <n v="2024"/>
  </r>
  <r>
    <x v="2"/>
    <x v="0"/>
    <x v="2"/>
    <x v="99"/>
    <n v="4"/>
    <n v="2024"/>
  </r>
  <r>
    <x v="3"/>
    <x v="0"/>
    <x v="3"/>
    <x v="99"/>
    <n v="4"/>
    <n v="2024"/>
  </r>
  <r>
    <x v="4"/>
    <x v="0"/>
    <x v="4"/>
    <x v="99"/>
    <n v="4"/>
    <n v="2024"/>
  </r>
  <r>
    <x v="5"/>
    <x v="0"/>
    <x v="5"/>
    <x v="99"/>
    <n v="4"/>
    <n v="2024"/>
  </r>
  <r>
    <x v="6"/>
    <x v="0"/>
    <x v="6"/>
    <x v="99"/>
    <n v="4"/>
    <n v="2024"/>
  </r>
  <r>
    <x v="9"/>
    <x v="0"/>
    <x v="9"/>
    <x v="99"/>
    <n v="4"/>
    <n v="2024"/>
  </r>
  <r>
    <x v="10"/>
    <x v="0"/>
    <x v="10"/>
    <x v="99"/>
    <n v="4"/>
    <n v="2024"/>
  </r>
  <r>
    <x v="12"/>
    <x v="0"/>
    <x v="12"/>
    <x v="99"/>
    <n v="4"/>
    <n v="2024"/>
  </r>
  <r>
    <x v="13"/>
    <x v="0"/>
    <x v="13"/>
    <x v="99"/>
    <n v="4"/>
    <n v="2024"/>
  </r>
  <r>
    <x v="22"/>
    <x v="0"/>
    <x v="22"/>
    <x v="99"/>
    <n v="4"/>
    <n v="2024"/>
  </r>
  <r>
    <x v="15"/>
    <x v="0"/>
    <x v="15"/>
    <x v="99"/>
    <n v="4"/>
    <n v="2024"/>
  </r>
  <r>
    <x v="16"/>
    <x v="0"/>
    <x v="16"/>
    <x v="99"/>
    <n v="4"/>
    <n v="2024"/>
  </r>
  <r>
    <x v="26"/>
    <x v="1"/>
    <x v="26"/>
    <x v="99"/>
    <n v="4"/>
    <n v="2024"/>
  </r>
  <r>
    <x v="56"/>
    <x v="0"/>
    <x v="27"/>
    <x v="99"/>
    <n v="4"/>
    <n v="2024"/>
  </r>
  <r>
    <x v="91"/>
    <x v="0"/>
    <x v="29"/>
    <x v="99"/>
    <n v="4"/>
    <n v="2024"/>
  </r>
  <r>
    <x v="92"/>
    <x v="0"/>
    <x v="75"/>
    <x v="99"/>
    <n v="4"/>
    <n v="2024"/>
  </r>
  <r>
    <x v="77"/>
    <x v="0"/>
    <x v="56"/>
    <x v="99"/>
    <n v="4"/>
    <n v="2024"/>
  </r>
  <r>
    <x v="31"/>
    <x v="0"/>
    <x v="31"/>
    <x v="99"/>
    <n v="4"/>
    <n v="2024"/>
  </r>
  <r>
    <x v="32"/>
    <x v="0"/>
    <x v="32"/>
    <x v="99"/>
    <n v="4"/>
    <n v="2024"/>
  </r>
  <r>
    <x v="33"/>
    <x v="0"/>
    <x v="33"/>
    <x v="99"/>
    <n v="4"/>
    <n v="2024"/>
  </r>
  <r>
    <x v="34"/>
    <x v="0"/>
    <x v="34"/>
    <x v="99"/>
    <n v="4"/>
    <n v="2024"/>
  </r>
  <r>
    <x v="83"/>
    <x v="0"/>
    <x v="19"/>
    <x v="99"/>
    <n v="4"/>
    <n v="2024"/>
  </r>
  <r>
    <x v="84"/>
    <x v="0"/>
    <x v="35"/>
    <x v="99"/>
    <n v="4"/>
    <n v="2024"/>
  </r>
  <r>
    <x v="36"/>
    <x v="0"/>
    <x v="36"/>
    <x v="99"/>
    <n v="4"/>
    <n v="2024"/>
  </r>
  <r>
    <x v="85"/>
    <x v="0"/>
    <x v="37"/>
    <x v="99"/>
    <n v="4"/>
    <n v="2024"/>
  </r>
  <r>
    <x v="38"/>
    <x v="0"/>
    <x v="38"/>
    <x v="99"/>
    <n v="4"/>
    <n v="2024"/>
  </r>
  <r>
    <x v="39"/>
    <x v="0"/>
    <x v="39"/>
    <x v="99"/>
    <n v="4"/>
    <n v="2024"/>
  </r>
  <r>
    <x v="40"/>
    <x v="0"/>
    <x v="40"/>
    <x v="99"/>
    <n v="4"/>
    <n v="2024"/>
  </r>
  <r>
    <x v="93"/>
    <x v="0"/>
    <x v="79"/>
    <x v="99"/>
    <n v="4"/>
    <n v="2024"/>
  </r>
  <r>
    <x v="86"/>
    <x v="0"/>
    <x v="77"/>
    <x v="99"/>
    <n v="4"/>
    <n v="2024"/>
  </r>
  <r>
    <x v="42"/>
    <x v="0"/>
    <x v="42"/>
    <x v="99"/>
    <n v="4"/>
    <n v="2024"/>
  </r>
  <r>
    <x v="43"/>
    <x v="0"/>
    <x v="43"/>
    <x v="99"/>
    <n v="4"/>
    <n v="2024"/>
  </r>
  <r>
    <x v="45"/>
    <x v="0"/>
    <x v="45"/>
    <x v="99"/>
    <n v="4"/>
    <n v="2024"/>
  </r>
  <r>
    <x v="87"/>
    <x v="0"/>
    <x v="46"/>
    <x v="99"/>
    <n v="4"/>
    <n v="2024"/>
  </r>
  <r>
    <x v="47"/>
    <x v="0"/>
    <x v="47"/>
    <x v="99"/>
    <n v="4"/>
    <n v="2024"/>
  </r>
  <r>
    <x v="108"/>
    <x v="0"/>
    <x v="82"/>
    <x v="99"/>
    <n v="4"/>
    <n v="2024"/>
  </r>
  <r>
    <x v="48"/>
    <x v="0"/>
    <x v="48"/>
    <x v="99"/>
    <n v="4"/>
    <n v="2024"/>
  </r>
  <r>
    <x v="49"/>
    <x v="0"/>
    <x v="49"/>
    <x v="99"/>
    <n v="4"/>
    <n v="2024"/>
  </r>
  <r>
    <x v="88"/>
    <x v="0"/>
    <x v="50"/>
    <x v="99"/>
    <n v="4"/>
    <n v="2024"/>
  </r>
  <r>
    <x v="51"/>
    <x v="0"/>
    <x v="51"/>
    <x v="99"/>
    <n v="4"/>
    <n v="2024"/>
  </r>
  <r>
    <x v="109"/>
    <x v="0"/>
    <x v="83"/>
    <x v="99"/>
    <n v="4"/>
    <n v="2024"/>
  </r>
  <r>
    <x v="89"/>
    <x v="0"/>
    <x v="78"/>
    <x v="99"/>
    <n v="4"/>
    <n v="2024"/>
  </r>
  <r>
    <x v="110"/>
    <x v="0"/>
    <x v="84"/>
    <x v="99"/>
    <n v="4"/>
    <n v="2024"/>
  </r>
  <r>
    <x v="111"/>
    <x v="0"/>
    <x v="85"/>
    <x v="99"/>
    <n v="4"/>
    <n v="2024"/>
  </r>
  <r>
    <x v="90"/>
    <x v="0"/>
    <x v="74"/>
    <x v="99"/>
    <n v="4"/>
    <n v="2024"/>
  </r>
  <r>
    <x v="55"/>
    <x v="0"/>
    <x v="55"/>
    <x v="99"/>
    <n v="4"/>
    <n v="2024"/>
  </r>
  <r>
    <x v="95"/>
    <x v="0"/>
    <x v="81"/>
    <x v="99"/>
    <n v="4"/>
    <n v="2024"/>
  </r>
  <r>
    <x v="61"/>
    <x v="0"/>
    <x v="58"/>
    <x v="99"/>
    <n v="4"/>
    <n v="2024"/>
  </r>
  <r>
    <x v="62"/>
    <x v="0"/>
    <x v="59"/>
    <x v="99"/>
    <n v="4"/>
    <n v="2024"/>
  </r>
  <r>
    <x v="63"/>
    <x v="0"/>
    <x v="60"/>
    <x v="99"/>
    <n v="4"/>
    <n v="2024"/>
  </r>
  <r>
    <x v="64"/>
    <x v="0"/>
    <x v="61"/>
    <x v="99"/>
    <n v="4"/>
    <n v="2024"/>
  </r>
  <r>
    <x v="65"/>
    <x v="0"/>
    <x v="62"/>
    <x v="99"/>
    <n v="4"/>
    <n v="2024"/>
  </r>
  <r>
    <x v="66"/>
    <x v="0"/>
    <x v="63"/>
    <x v="99"/>
    <n v="4"/>
    <n v="2024"/>
  </r>
  <r>
    <x v="96"/>
    <x v="0"/>
    <x v="64"/>
    <x v="99"/>
    <n v="4"/>
    <n v="2024"/>
  </r>
  <r>
    <x v="97"/>
    <x v="0"/>
    <x v="65"/>
    <x v="99"/>
    <n v="4"/>
    <n v="2024"/>
  </r>
  <r>
    <x v="98"/>
    <x v="0"/>
    <x v="67"/>
    <x v="99"/>
    <n v="4"/>
    <n v="2024"/>
  </r>
  <r>
    <x v="99"/>
    <x v="0"/>
    <x v="68"/>
    <x v="99"/>
    <n v="4"/>
    <n v="2024"/>
  </r>
  <r>
    <x v="101"/>
    <x v="0"/>
    <x v="69"/>
    <x v="99"/>
    <n v="4"/>
    <n v="2024"/>
  </r>
  <r>
    <x v="102"/>
    <x v="0"/>
    <x v="70"/>
    <x v="99"/>
    <n v="4"/>
    <n v="2024"/>
  </r>
  <r>
    <x v="103"/>
    <x v="0"/>
    <x v="80"/>
    <x v="99"/>
    <n v="4"/>
    <n v="2024"/>
  </r>
  <r>
    <x v="104"/>
    <x v="0"/>
    <x v="71"/>
    <x v="99"/>
    <n v="4"/>
    <n v="2024"/>
  </r>
  <r>
    <x v="105"/>
    <x v="0"/>
    <x v="72"/>
    <x v="99"/>
    <n v="4"/>
    <n v="2024"/>
  </r>
  <r>
    <x v="106"/>
    <x v="0"/>
    <x v="76"/>
    <x v="99"/>
    <n v="4"/>
    <n v="2024"/>
  </r>
  <r>
    <x v="107"/>
    <x v="0"/>
    <x v="73"/>
    <x v="99"/>
    <n v="4"/>
    <n v="2024"/>
  </r>
  <r>
    <x v="2"/>
    <x v="0"/>
    <x v="2"/>
    <x v="100"/>
    <n v="5"/>
    <n v="2024"/>
  </r>
  <r>
    <x v="3"/>
    <x v="0"/>
    <x v="3"/>
    <x v="100"/>
    <n v="5"/>
    <n v="2024"/>
  </r>
  <r>
    <x v="4"/>
    <x v="0"/>
    <x v="4"/>
    <x v="100"/>
    <n v="5"/>
    <n v="2024"/>
  </r>
  <r>
    <x v="5"/>
    <x v="0"/>
    <x v="5"/>
    <x v="100"/>
    <n v="5"/>
    <n v="2024"/>
  </r>
  <r>
    <x v="6"/>
    <x v="0"/>
    <x v="6"/>
    <x v="100"/>
    <n v="5"/>
    <n v="2024"/>
  </r>
  <r>
    <x v="9"/>
    <x v="0"/>
    <x v="9"/>
    <x v="100"/>
    <n v="5"/>
    <n v="2024"/>
  </r>
  <r>
    <x v="10"/>
    <x v="0"/>
    <x v="10"/>
    <x v="100"/>
    <n v="5"/>
    <n v="2024"/>
  </r>
  <r>
    <x v="12"/>
    <x v="0"/>
    <x v="12"/>
    <x v="100"/>
    <n v="5"/>
    <n v="2024"/>
  </r>
  <r>
    <x v="13"/>
    <x v="0"/>
    <x v="13"/>
    <x v="100"/>
    <n v="5"/>
    <n v="2024"/>
  </r>
  <r>
    <x v="22"/>
    <x v="0"/>
    <x v="22"/>
    <x v="100"/>
    <n v="5"/>
    <n v="2024"/>
  </r>
  <r>
    <x v="15"/>
    <x v="0"/>
    <x v="15"/>
    <x v="100"/>
    <n v="5"/>
    <n v="2024"/>
  </r>
  <r>
    <x v="16"/>
    <x v="0"/>
    <x v="16"/>
    <x v="100"/>
    <n v="5"/>
    <n v="2024"/>
  </r>
  <r>
    <x v="26"/>
    <x v="1"/>
    <x v="26"/>
    <x v="100"/>
    <n v="5"/>
    <n v="2024"/>
  </r>
  <r>
    <x v="56"/>
    <x v="0"/>
    <x v="27"/>
    <x v="100"/>
    <n v="5"/>
    <n v="2024"/>
  </r>
  <r>
    <x v="91"/>
    <x v="0"/>
    <x v="29"/>
    <x v="100"/>
    <n v="5"/>
    <n v="2024"/>
  </r>
  <r>
    <x v="92"/>
    <x v="0"/>
    <x v="75"/>
    <x v="100"/>
    <n v="5"/>
    <n v="2024"/>
  </r>
  <r>
    <x v="77"/>
    <x v="0"/>
    <x v="56"/>
    <x v="100"/>
    <n v="5"/>
    <n v="2024"/>
  </r>
  <r>
    <x v="31"/>
    <x v="0"/>
    <x v="31"/>
    <x v="100"/>
    <n v="5"/>
    <n v="2024"/>
  </r>
  <r>
    <x v="32"/>
    <x v="0"/>
    <x v="32"/>
    <x v="100"/>
    <n v="5"/>
    <n v="2024"/>
  </r>
  <r>
    <x v="33"/>
    <x v="0"/>
    <x v="33"/>
    <x v="100"/>
    <n v="5"/>
    <n v="2024"/>
  </r>
  <r>
    <x v="34"/>
    <x v="0"/>
    <x v="34"/>
    <x v="100"/>
    <n v="5"/>
    <n v="2024"/>
  </r>
  <r>
    <x v="83"/>
    <x v="0"/>
    <x v="19"/>
    <x v="100"/>
    <n v="5"/>
    <n v="2024"/>
  </r>
  <r>
    <x v="84"/>
    <x v="0"/>
    <x v="35"/>
    <x v="100"/>
    <n v="5"/>
    <n v="2024"/>
  </r>
  <r>
    <x v="36"/>
    <x v="0"/>
    <x v="36"/>
    <x v="100"/>
    <n v="5"/>
    <n v="2024"/>
  </r>
  <r>
    <x v="85"/>
    <x v="0"/>
    <x v="37"/>
    <x v="100"/>
    <n v="5"/>
    <n v="2024"/>
  </r>
  <r>
    <x v="38"/>
    <x v="0"/>
    <x v="38"/>
    <x v="100"/>
    <n v="5"/>
    <n v="2024"/>
  </r>
  <r>
    <x v="39"/>
    <x v="0"/>
    <x v="39"/>
    <x v="100"/>
    <n v="5"/>
    <n v="2024"/>
  </r>
  <r>
    <x v="40"/>
    <x v="0"/>
    <x v="40"/>
    <x v="100"/>
    <n v="5"/>
    <n v="2024"/>
  </r>
  <r>
    <x v="93"/>
    <x v="0"/>
    <x v="79"/>
    <x v="100"/>
    <n v="5"/>
    <n v="2024"/>
  </r>
  <r>
    <x v="86"/>
    <x v="0"/>
    <x v="77"/>
    <x v="100"/>
    <n v="5"/>
    <n v="2024"/>
  </r>
  <r>
    <x v="42"/>
    <x v="0"/>
    <x v="42"/>
    <x v="100"/>
    <n v="5"/>
    <n v="2024"/>
  </r>
  <r>
    <x v="43"/>
    <x v="0"/>
    <x v="43"/>
    <x v="100"/>
    <n v="5"/>
    <n v="2024"/>
  </r>
  <r>
    <x v="45"/>
    <x v="0"/>
    <x v="45"/>
    <x v="100"/>
    <n v="5"/>
    <n v="2024"/>
  </r>
  <r>
    <x v="87"/>
    <x v="0"/>
    <x v="46"/>
    <x v="100"/>
    <n v="5"/>
    <n v="2024"/>
  </r>
  <r>
    <x v="47"/>
    <x v="0"/>
    <x v="47"/>
    <x v="100"/>
    <n v="5"/>
    <n v="2024"/>
  </r>
  <r>
    <x v="108"/>
    <x v="0"/>
    <x v="82"/>
    <x v="100"/>
    <n v="5"/>
    <n v="2024"/>
  </r>
  <r>
    <x v="48"/>
    <x v="0"/>
    <x v="48"/>
    <x v="100"/>
    <n v="5"/>
    <n v="2024"/>
  </r>
  <r>
    <x v="49"/>
    <x v="0"/>
    <x v="49"/>
    <x v="100"/>
    <n v="5"/>
    <n v="2024"/>
  </r>
  <r>
    <x v="88"/>
    <x v="0"/>
    <x v="50"/>
    <x v="100"/>
    <n v="5"/>
    <n v="2024"/>
  </r>
  <r>
    <x v="51"/>
    <x v="0"/>
    <x v="51"/>
    <x v="100"/>
    <n v="5"/>
    <n v="2024"/>
  </r>
  <r>
    <x v="109"/>
    <x v="0"/>
    <x v="83"/>
    <x v="100"/>
    <n v="5"/>
    <n v="2024"/>
  </r>
  <r>
    <x v="89"/>
    <x v="0"/>
    <x v="78"/>
    <x v="100"/>
    <n v="5"/>
    <n v="2024"/>
  </r>
  <r>
    <x v="110"/>
    <x v="0"/>
    <x v="84"/>
    <x v="100"/>
    <n v="5"/>
    <n v="2024"/>
  </r>
  <r>
    <x v="111"/>
    <x v="0"/>
    <x v="85"/>
    <x v="100"/>
    <n v="5"/>
    <n v="2024"/>
  </r>
  <r>
    <x v="90"/>
    <x v="0"/>
    <x v="74"/>
    <x v="100"/>
    <n v="5"/>
    <n v="2024"/>
  </r>
  <r>
    <x v="55"/>
    <x v="0"/>
    <x v="55"/>
    <x v="100"/>
    <n v="5"/>
    <n v="2024"/>
  </r>
  <r>
    <x v="95"/>
    <x v="0"/>
    <x v="81"/>
    <x v="100"/>
    <n v="5"/>
    <n v="2024"/>
  </r>
  <r>
    <x v="61"/>
    <x v="0"/>
    <x v="58"/>
    <x v="100"/>
    <n v="5"/>
    <n v="2024"/>
  </r>
  <r>
    <x v="62"/>
    <x v="0"/>
    <x v="59"/>
    <x v="100"/>
    <n v="5"/>
    <n v="2024"/>
  </r>
  <r>
    <x v="63"/>
    <x v="0"/>
    <x v="60"/>
    <x v="100"/>
    <n v="5"/>
    <n v="2024"/>
  </r>
  <r>
    <x v="64"/>
    <x v="0"/>
    <x v="61"/>
    <x v="100"/>
    <n v="5"/>
    <n v="2024"/>
  </r>
  <r>
    <x v="65"/>
    <x v="0"/>
    <x v="62"/>
    <x v="100"/>
    <n v="5"/>
    <n v="2024"/>
  </r>
  <r>
    <x v="66"/>
    <x v="0"/>
    <x v="63"/>
    <x v="100"/>
    <n v="5"/>
    <n v="2024"/>
  </r>
  <r>
    <x v="96"/>
    <x v="0"/>
    <x v="64"/>
    <x v="100"/>
    <n v="5"/>
    <n v="2024"/>
  </r>
  <r>
    <x v="97"/>
    <x v="0"/>
    <x v="65"/>
    <x v="100"/>
    <n v="5"/>
    <n v="2024"/>
  </r>
  <r>
    <x v="98"/>
    <x v="0"/>
    <x v="67"/>
    <x v="100"/>
    <n v="5"/>
    <n v="2024"/>
  </r>
  <r>
    <x v="99"/>
    <x v="0"/>
    <x v="68"/>
    <x v="100"/>
    <n v="5"/>
    <n v="2024"/>
  </r>
  <r>
    <x v="101"/>
    <x v="0"/>
    <x v="69"/>
    <x v="100"/>
    <n v="5"/>
    <n v="2024"/>
  </r>
  <r>
    <x v="102"/>
    <x v="0"/>
    <x v="70"/>
    <x v="100"/>
    <n v="5"/>
    <n v="2024"/>
  </r>
  <r>
    <x v="103"/>
    <x v="0"/>
    <x v="80"/>
    <x v="100"/>
    <n v="5"/>
    <n v="2024"/>
  </r>
  <r>
    <x v="104"/>
    <x v="0"/>
    <x v="71"/>
    <x v="100"/>
    <n v="5"/>
    <n v="2024"/>
  </r>
  <r>
    <x v="105"/>
    <x v="0"/>
    <x v="72"/>
    <x v="100"/>
    <n v="5"/>
    <n v="2024"/>
  </r>
  <r>
    <x v="106"/>
    <x v="0"/>
    <x v="76"/>
    <x v="100"/>
    <n v="5"/>
    <n v="2024"/>
  </r>
  <r>
    <x v="107"/>
    <x v="0"/>
    <x v="73"/>
    <x v="100"/>
    <n v="5"/>
    <n v="2024"/>
  </r>
  <r>
    <x v="2"/>
    <x v="0"/>
    <x v="2"/>
    <x v="101"/>
    <n v="6"/>
    <n v="2024"/>
  </r>
  <r>
    <x v="3"/>
    <x v="0"/>
    <x v="3"/>
    <x v="101"/>
    <n v="6"/>
    <n v="2024"/>
  </r>
  <r>
    <x v="4"/>
    <x v="0"/>
    <x v="4"/>
    <x v="101"/>
    <n v="6"/>
    <n v="2024"/>
  </r>
  <r>
    <x v="5"/>
    <x v="0"/>
    <x v="5"/>
    <x v="101"/>
    <n v="6"/>
    <n v="2024"/>
  </r>
  <r>
    <x v="6"/>
    <x v="0"/>
    <x v="6"/>
    <x v="101"/>
    <n v="6"/>
    <n v="2024"/>
  </r>
  <r>
    <x v="9"/>
    <x v="0"/>
    <x v="9"/>
    <x v="101"/>
    <n v="6"/>
    <n v="2024"/>
  </r>
  <r>
    <x v="10"/>
    <x v="0"/>
    <x v="10"/>
    <x v="101"/>
    <n v="6"/>
    <n v="2024"/>
  </r>
  <r>
    <x v="12"/>
    <x v="0"/>
    <x v="12"/>
    <x v="101"/>
    <n v="6"/>
    <n v="2024"/>
  </r>
  <r>
    <x v="13"/>
    <x v="0"/>
    <x v="13"/>
    <x v="101"/>
    <n v="6"/>
    <n v="2024"/>
  </r>
  <r>
    <x v="22"/>
    <x v="0"/>
    <x v="22"/>
    <x v="101"/>
    <n v="6"/>
    <n v="2024"/>
  </r>
  <r>
    <x v="15"/>
    <x v="0"/>
    <x v="15"/>
    <x v="101"/>
    <n v="6"/>
    <n v="2024"/>
  </r>
  <r>
    <x v="16"/>
    <x v="0"/>
    <x v="16"/>
    <x v="101"/>
    <n v="6"/>
    <n v="2024"/>
  </r>
  <r>
    <x v="26"/>
    <x v="1"/>
    <x v="26"/>
    <x v="101"/>
    <n v="6"/>
    <n v="2024"/>
  </r>
  <r>
    <x v="56"/>
    <x v="0"/>
    <x v="27"/>
    <x v="101"/>
    <n v="6"/>
    <n v="2024"/>
  </r>
  <r>
    <x v="91"/>
    <x v="0"/>
    <x v="29"/>
    <x v="101"/>
    <n v="6"/>
    <n v="2024"/>
  </r>
  <r>
    <x v="92"/>
    <x v="0"/>
    <x v="75"/>
    <x v="101"/>
    <n v="6"/>
    <n v="2024"/>
  </r>
  <r>
    <x v="77"/>
    <x v="0"/>
    <x v="56"/>
    <x v="101"/>
    <n v="6"/>
    <n v="2024"/>
  </r>
  <r>
    <x v="31"/>
    <x v="0"/>
    <x v="31"/>
    <x v="101"/>
    <n v="6"/>
    <n v="2024"/>
  </r>
  <r>
    <x v="32"/>
    <x v="0"/>
    <x v="32"/>
    <x v="101"/>
    <n v="6"/>
    <n v="2024"/>
  </r>
  <r>
    <x v="33"/>
    <x v="0"/>
    <x v="33"/>
    <x v="101"/>
    <n v="6"/>
    <n v="2024"/>
  </r>
  <r>
    <x v="34"/>
    <x v="0"/>
    <x v="34"/>
    <x v="101"/>
    <n v="6"/>
    <n v="2024"/>
  </r>
  <r>
    <x v="83"/>
    <x v="0"/>
    <x v="19"/>
    <x v="101"/>
    <n v="6"/>
    <n v="2024"/>
  </r>
  <r>
    <x v="84"/>
    <x v="0"/>
    <x v="35"/>
    <x v="101"/>
    <n v="6"/>
    <n v="2024"/>
  </r>
  <r>
    <x v="36"/>
    <x v="0"/>
    <x v="36"/>
    <x v="101"/>
    <n v="6"/>
    <n v="2024"/>
  </r>
  <r>
    <x v="85"/>
    <x v="0"/>
    <x v="37"/>
    <x v="101"/>
    <n v="6"/>
    <n v="2024"/>
  </r>
  <r>
    <x v="38"/>
    <x v="0"/>
    <x v="38"/>
    <x v="101"/>
    <n v="6"/>
    <n v="2024"/>
  </r>
  <r>
    <x v="39"/>
    <x v="0"/>
    <x v="39"/>
    <x v="101"/>
    <n v="6"/>
    <n v="2024"/>
  </r>
  <r>
    <x v="40"/>
    <x v="0"/>
    <x v="40"/>
    <x v="101"/>
    <n v="6"/>
    <n v="2024"/>
  </r>
  <r>
    <x v="93"/>
    <x v="0"/>
    <x v="79"/>
    <x v="101"/>
    <n v="6"/>
    <n v="2024"/>
  </r>
  <r>
    <x v="86"/>
    <x v="0"/>
    <x v="77"/>
    <x v="101"/>
    <n v="6"/>
    <n v="2024"/>
  </r>
  <r>
    <x v="42"/>
    <x v="0"/>
    <x v="42"/>
    <x v="101"/>
    <n v="6"/>
    <n v="2024"/>
  </r>
  <r>
    <x v="43"/>
    <x v="0"/>
    <x v="43"/>
    <x v="101"/>
    <n v="6"/>
    <n v="2024"/>
  </r>
  <r>
    <x v="45"/>
    <x v="0"/>
    <x v="45"/>
    <x v="101"/>
    <n v="6"/>
    <n v="2024"/>
  </r>
  <r>
    <x v="87"/>
    <x v="0"/>
    <x v="46"/>
    <x v="101"/>
    <n v="6"/>
    <n v="2024"/>
  </r>
  <r>
    <x v="47"/>
    <x v="0"/>
    <x v="47"/>
    <x v="101"/>
    <n v="6"/>
    <n v="2024"/>
  </r>
  <r>
    <x v="108"/>
    <x v="0"/>
    <x v="82"/>
    <x v="101"/>
    <n v="6"/>
    <n v="2024"/>
  </r>
  <r>
    <x v="48"/>
    <x v="0"/>
    <x v="48"/>
    <x v="101"/>
    <n v="6"/>
    <n v="2024"/>
  </r>
  <r>
    <x v="49"/>
    <x v="0"/>
    <x v="49"/>
    <x v="101"/>
    <n v="6"/>
    <n v="2024"/>
  </r>
  <r>
    <x v="88"/>
    <x v="0"/>
    <x v="50"/>
    <x v="101"/>
    <n v="6"/>
    <n v="2024"/>
  </r>
  <r>
    <x v="51"/>
    <x v="0"/>
    <x v="51"/>
    <x v="101"/>
    <n v="6"/>
    <n v="2024"/>
  </r>
  <r>
    <x v="109"/>
    <x v="0"/>
    <x v="83"/>
    <x v="101"/>
    <n v="6"/>
    <n v="2024"/>
  </r>
  <r>
    <x v="89"/>
    <x v="0"/>
    <x v="78"/>
    <x v="101"/>
    <n v="6"/>
    <n v="2024"/>
  </r>
  <r>
    <x v="110"/>
    <x v="0"/>
    <x v="84"/>
    <x v="101"/>
    <n v="6"/>
    <n v="2024"/>
  </r>
  <r>
    <x v="111"/>
    <x v="0"/>
    <x v="85"/>
    <x v="101"/>
    <n v="6"/>
    <n v="2024"/>
  </r>
  <r>
    <x v="90"/>
    <x v="0"/>
    <x v="74"/>
    <x v="101"/>
    <n v="6"/>
    <n v="2024"/>
  </r>
  <r>
    <x v="55"/>
    <x v="0"/>
    <x v="55"/>
    <x v="101"/>
    <n v="6"/>
    <n v="2024"/>
  </r>
  <r>
    <x v="95"/>
    <x v="0"/>
    <x v="81"/>
    <x v="101"/>
    <n v="6"/>
    <n v="2024"/>
  </r>
  <r>
    <x v="61"/>
    <x v="0"/>
    <x v="58"/>
    <x v="101"/>
    <n v="6"/>
    <n v="2024"/>
  </r>
  <r>
    <x v="62"/>
    <x v="0"/>
    <x v="59"/>
    <x v="101"/>
    <n v="6"/>
    <n v="2024"/>
  </r>
  <r>
    <x v="63"/>
    <x v="0"/>
    <x v="60"/>
    <x v="101"/>
    <n v="6"/>
    <n v="2024"/>
  </r>
  <r>
    <x v="64"/>
    <x v="0"/>
    <x v="61"/>
    <x v="101"/>
    <n v="6"/>
    <n v="2024"/>
  </r>
  <r>
    <x v="65"/>
    <x v="0"/>
    <x v="62"/>
    <x v="101"/>
    <n v="6"/>
    <n v="2024"/>
  </r>
  <r>
    <x v="66"/>
    <x v="0"/>
    <x v="63"/>
    <x v="101"/>
    <n v="6"/>
    <n v="2024"/>
  </r>
  <r>
    <x v="96"/>
    <x v="0"/>
    <x v="64"/>
    <x v="101"/>
    <n v="6"/>
    <n v="2024"/>
  </r>
  <r>
    <x v="97"/>
    <x v="0"/>
    <x v="65"/>
    <x v="101"/>
    <n v="6"/>
    <n v="2024"/>
  </r>
  <r>
    <x v="98"/>
    <x v="0"/>
    <x v="67"/>
    <x v="101"/>
    <n v="6"/>
    <n v="2024"/>
  </r>
  <r>
    <x v="99"/>
    <x v="0"/>
    <x v="68"/>
    <x v="101"/>
    <n v="6"/>
    <n v="2024"/>
  </r>
  <r>
    <x v="101"/>
    <x v="0"/>
    <x v="69"/>
    <x v="101"/>
    <n v="6"/>
    <n v="2024"/>
  </r>
  <r>
    <x v="102"/>
    <x v="0"/>
    <x v="70"/>
    <x v="101"/>
    <n v="6"/>
    <n v="2024"/>
  </r>
  <r>
    <x v="103"/>
    <x v="0"/>
    <x v="80"/>
    <x v="101"/>
    <n v="6"/>
    <n v="2024"/>
  </r>
  <r>
    <x v="104"/>
    <x v="0"/>
    <x v="71"/>
    <x v="101"/>
    <n v="6"/>
    <n v="2024"/>
  </r>
  <r>
    <x v="105"/>
    <x v="0"/>
    <x v="72"/>
    <x v="101"/>
    <n v="6"/>
    <n v="2024"/>
  </r>
  <r>
    <x v="106"/>
    <x v="0"/>
    <x v="76"/>
    <x v="101"/>
    <n v="6"/>
    <n v="2024"/>
  </r>
  <r>
    <x v="107"/>
    <x v="0"/>
    <x v="73"/>
    <x v="101"/>
    <n v="6"/>
    <n v="2024"/>
  </r>
  <r>
    <x v="2"/>
    <x v="0"/>
    <x v="2"/>
    <x v="102"/>
    <n v="7"/>
    <n v="2024"/>
  </r>
  <r>
    <x v="3"/>
    <x v="0"/>
    <x v="3"/>
    <x v="102"/>
    <n v="7"/>
    <n v="2024"/>
  </r>
  <r>
    <x v="4"/>
    <x v="0"/>
    <x v="4"/>
    <x v="102"/>
    <n v="7"/>
    <n v="2024"/>
  </r>
  <r>
    <x v="5"/>
    <x v="0"/>
    <x v="5"/>
    <x v="102"/>
    <n v="7"/>
    <n v="2024"/>
  </r>
  <r>
    <x v="6"/>
    <x v="0"/>
    <x v="6"/>
    <x v="102"/>
    <n v="7"/>
    <n v="2024"/>
  </r>
  <r>
    <x v="9"/>
    <x v="0"/>
    <x v="9"/>
    <x v="102"/>
    <n v="7"/>
    <n v="2024"/>
  </r>
  <r>
    <x v="10"/>
    <x v="0"/>
    <x v="10"/>
    <x v="102"/>
    <n v="7"/>
    <n v="2024"/>
  </r>
  <r>
    <x v="12"/>
    <x v="0"/>
    <x v="12"/>
    <x v="102"/>
    <n v="7"/>
    <n v="2024"/>
  </r>
  <r>
    <x v="13"/>
    <x v="0"/>
    <x v="13"/>
    <x v="102"/>
    <n v="7"/>
    <n v="2024"/>
  </r>
  <r>
    <x v="22"/>
    <x v="0"/>
    <x v="22"/>
    <x v="102"/>
    <n v="7"/>
    <n v="2024"/>
  </r>
  <r>
    <x v="15"/>
    <x v="0"/>
    <x v="15"/>
    <x v="102"/>
    <n v="7"/>
    <n v="2024"/>
  </r>
  <r>
    <x v="16"/>
    <x v="0"/>
    <x v="16"/>
    <x v="102"/>
    <n v="7"/>
    <n v="2024"/>
  </r>
  <r>
    <x v="26"/>
    <x v="1"/>
    <x v="26"/>
    <x v="102"/>
    <n v="7"/>
    <n v="2024"/>
  </r>
  <r>
    <x v="56"/>
    <x v="0"/>
    <x v="27"/>
    <x v="102"/>
    <n v="7"/>
    <n v="2024"/>
  </r>
  <r>
    <x v="91"/>
    <x v="0"/>
    <x v="29"/>
    <x v="102"/>
    <n v="7"/>
    <n v="2024"/>
  </r>
  <r>
    <x v="92"/>
    <x v="0"/>
    <x v="75"/>
    <x v="102"/>
    <n v="7"/>
    <n v="2024"/>
  </r>
  <r>
    <x v="77"/>
    <x v="0"/>
    <x v="56"/>
    <x v="102"/>
    <n v="7"/>
    <n v="2024"/>
  </r>
  <r>
    <x v="31"/>
    <x v="0"/>
    <x v="31"/>
    <x v="102"/>
    <n v="7"/>
    <n v="2024"/>
  </r>
  <r>
    <x v="32"/>
    <x v="0"/>
    <x v="32"/>
    <x v="102"/>
    <n v="7"/>
    <n v="2024"/>
  </r>
  <r>
    <x v="33"/>
    <x v="0"/>
    <x v="33"/>
    <x v="102"/>
    <n v="7"/>
    <n v="2024"/>
  </r>
  <r>
    <x v="34"/>
    <x v="0"/>
    <x v="34"/>
    <x v="102"/>
    <n v="7"/>
    <n v="2024"/>
  </r>
  <r>
    <x v="83"/>
    <x v="0"/>
    <x v="19"/>
    <x v="102"/>
    <n v="7"/>
    <n v="2024"/>
  </r>
  <r>
    <x v="84"/>
    <x v="0"/>
    <x v="35"/>
    <x v="102"/>
    <n v="7"/>
    <n v="2024"/>
  </r>
  <r>
    <x v="36"/>
    <x v="0"/>
    <x v="36"/>
    <x v="102"/>
    <n v="7"/>
    <n v="2024"/>
  </r>
  <r>
    <x v="85"/>
    <x v="0"/>
    <x v="37"/>
    <x v="102"/>
    <n v="7"/>
    <n v="2024"/>
  </r>
  <r>
    <x v="38"/>
    <x v="0"/>
    <x v="38"/>
    <x v="102"/>
    <n v="7"/>
    <n v="2024"/>
  </r>
  <r>
    <x v="39"/>
    <x v="0"/>
    <x v="39"/>
    <x v="102"/>
    <n v="7"/>
    <n v="2024"/>
  </r>
  <r>
    <x v="40"/>
    <x v="0"/>
    <x v="40"/>
    <x v="102"/>
    <n v="7"/>
    <n v="2024"/>
  </r>
  <r>
    <x v="93"/>
    <x v="0"/>
    <x v="79"/>
    <x v="102"/>
    <n v="7"/>
    <n v="2024"/>
  </r>
  <r>
    <x v="86"/>
    <x v="0"/>
    <x v="77"/>
    <x v="102"/>
    <n v="7"/>
    <n v="2024"/>
  </r>
  <r>
    <x v="42"/>
    <x v="0"/>
    <x v="42"/>
    <x v="102"/>
    <n v="7"/>
    <n v="2024"/>
  </r>
  <r>
    <x v="43"/>
    <x v="0"/>
    <x v="43"/>
    <x v="102"/>
    <n v="7"/>
    <n v="2024"/>
  </r>
  <r>
    <x v="45"/>
    <x v="0"/>
    <x v="45"/>
    <x v="102"/>
    <n v="7"/>
    <n v="2024"/>
  </r>
  <r>
    <x v="87"/>
    <x v="0"/>
    <x v="46"/>
    <x v="102"/>
    <n v="7"/>
    <n v="2024"/>
  </r>
  <r>
    <x v="47"/>
    <x v="0"/>
    <x v="47"/>
    <x v="102"/>
    <n v="7"/>
    <n v="2024"/>
  </r>
  <r>
    <x v="108"/>
    <x v="0"/>
    <x v="82"/>
    <x v="102"/>
    <n v="7"/>
    <n v="2024"/>
  </r>
  <r>
    <x v="48"/>
    <x v="0"/>
    <x v="48"/>
    <x v="102"/>
    <n v="7"/>
    <n v="2024"/>
  </r>
  <r>
    <x v="49"/>
    <x v="0"/>
    <x v="49"/>
    <x v="102"/>
    <n v="7"/>
    <n v="2024"/>
  </r>
  <r>
    <x v="88"/>
    <x v="0"/>
    <x v="50"/>
    <x v="102"/>
    <n v="7"/>
    <n v="2024"/>
  </r>
  <r>
    <x v="51"/>
    <x v="0"/>
    <x v="51"/>
    <x v="102"/>
    <n v="7"/>
    <n v="2024"/>
  </r>
  <r>
    <x v="109"/>
    <x v="0"/>
    <x v="83"/>
    <x v="102"/>
    <n v="7"/>
    <n v="2024"/>
  </r>
  <r>
    <x v="89"/>
    <x v="0"/>
    <x v="78"/>
    <x v="102"/>
    <n v="7"/>
    <n v="2024"/>
  </r>
  <r>
    <x v="110"/>
    <x v="0"/>
    <x v="84"/>
    <x v="102"/>
    <n v="7"/>
    <n v="2024"/>
  </r>
  <r>
    <x v="111"/>
    <x v="0"/>
    <x v="85"/>
    <x v="102"/>
    <n v="7"/>
    <n v="2024"/>
  </r>
  <r>
    <x v="90"/>
    <x v="0"/>
    <x v="74"/>
    <x v="102"/>
    <n v="7"/>
    <n v="2024"/>
  </r>
  <r>
    <x v="55"/>
    <x v="0"/>
    <x v="55"/>
    <x v="102"/>
    <n v="7"/>
    <n v="2024"/>
  </r>
  <r>
    <x v="95"/>
    <x v="0"/>
    <x v="81"/>
    <x v="102"/>
    <n v="7"/>
    <n v="2024"/>
  </r>
  <r>
    <x v="61"/>
    <x v="0"/>
    <x v="58"/>
    <x v="102"/>
    <n v="7"/>
    <n v="2024"/>
  </r>
  <r>
    <x v="62"/>
    <x v="0"/>
    <x v="59"/>
    <x v="102"/>
    <n v="7"/>
    <n v="2024"/>
  </r>
  <r>
    <x v="63"/>
    <x v="0"/>
    <x v="60"/>
    <x v="102"/>
    <n v="7"/>
    <n v="2024"/>
  </r>
  <r>
    <x v="64"/>
    <x v="0"/>
    <x v="61"/>
    <x v="102"/>
    <n v="7"/>
    <n v="2024"/>
  </r>
  <r>
    <x v="65"/>
    <x v="0"/>
    <x v="62"/>
    <x v="102"/>
    <n v="7"/>
    <n v="2024"/>
  </r>
  <r>
    <x v="66"/>
    <x v="0"/>
    <x v="63"/>
    <x v="102"/>
    <n v="7"/>
    <n v="2024"/>
  </r>
  <r>
    <x v="96"/>
    <x v="0"/>
    <x v="64"/>
    <x v="102"/>
    <n v="7"/>
    <n v="2024"/>
  </r>
  <r>
    <x v="97"/>
    <x v="0"/>
    <x v="65"/>
    <x v="102"/>
    <n v="7"/>
    <n v="2024"/>
  </r>
  <r>
    <x v="98"/>
    <x v="0"/>
    <x v="67"/>
    <x v="102"/>
    <n v="7"/>
    <n v="2024"/>
  </r>
  <r>
    <x v="99"/>
    <x v="0"/>
    <x v="68"/>
    <x v="102"/>
    <n v="7"/>
    <n v="2024"/>
  </r>
  <r>
    <x v="101"/>
    <x v="0"/>
    <x v="69"/>
    <x v="102"/>
    <n v="7"/>
    <n v="2024"/>
  </r>
  <r>
    <x v="102"/>
    <x v="0"/>
    <x v="70"/>
    <x v="102"/>
    <n v="7"/>
    <n v="2024"/>
  </r>
  <r>
    <x v="103"/>
    <x v="0"/>
    <x v="80"/>
    <x v="102"/>
    <n v="7"/>
    <n v="2024"/>
  </r>
  <r>
    <x v="104"/>
    <x v="0"/>
    <x v="71"/>
    <x v="102"/>
    <n v="7"/>
    <n v="2024"/>
  </r>
  <r>
    <x v="105"/>
    <x v="0"/>
    <x v="72"/>
    <x v="102"/>
    <n v="7"/>
    <n v="2024"/>
  </r>
  <r>
    <x v="106"/>
    <x v="0"/>
    <x v="76"/>
    <x v="102"/>
    <n v="7"/>
    <n v="2024"/>
  </r>
  <r>
    <x v="107"/>
    <x v="0"/>
    <x v="73"/>
    <x v="102"/>
    <n v="7"/>
    <n v="2024"/>
  </r>
  <r>
    <x v="2"/>
    <x v="0"/>
    <x v="2"/>
    <x v="103"/>
    <n v="8"/>
    <n v="2024"/>
  </r>
  <r>
    <x v="3"/>
    <x v="0"/>
    <x v="3"/>
    <x v="103"/>
    <n v="8"/>
    <n v="2024"/>
  </r>
  <r>
    <x v="4"/>
    <x v="0"/>
    <x v="4"/>
    <x v="103"/>
    <n v="8"/>
    <n v="2024"/>
  </r>
  <r>
    <x v="5"/>
    <x v="0"/>
    <x v="5"/>
    <x v="103"/>
    <n v="8"/>
    <n v="2024"/>
  </r>
  <r>
    <x v="6"/>
    <x v="0"/>
    <x v="6"/>
    <x v="103"/>
    <n v="8"/>
    <n v="2024"/>
  </r>
  <r>
    <x v="9"/>
    <x v="0"/>
    <x v="9"/>
    <x v="103"/>
    <n v="8"/>
    <n v="2024"/>
  </r>
  <r>
    <x v="10"/>
    <x v="0"/>
    <x v="10"/>
    <x v="103"/>
    <n v="8"/>
    <n v="2024"/>
  </r>
  <r>
    <x v="12"/>
    <x v="0"/>
    <x v="12"/>
    <x v="103"/>
    <n v="8"/>
    <n v="2024"/>
  </r>
  <r>
    <x v="13"/>
    <x v="0"/>
    <x v="13"/>
    <x v="103"/>
    <n v="8"/>
    <n v="2024"/>
  </r>
  <r>
    <x v="22"/>
    <x v="0"/>
    <x v="22"/>
    <x v="103"/>
    <n v="8"/>
    <n v="2024"/>
  </r>
  <r>
    <x v="15"/>
    <x v="0"/>
    <x v="15"/>
    <x v="103"/>
    <n v="8"/>
    <n v="2024"/>
  </r>
  <r>
    <x v="16"/>
    <x v="0"/>
    <x v="16"/>
    <x v="103"/>
    <n v="8"/>
    <n v="2024"/>
  </r>
  <r>
    <x v="26"/>
    <x v="1"/>
    <x v="26"/>
    <x v="103"/>
    <n v="8"/>
    <n v="2024"/>
  </r>
  <r>
    <x v="56"/>
    <x v="0"/>
    <x v="27"/>
    <x v="103"/>
    <n v="8"/>
    <n v="2024"/>
  </r>
  <r>
    <x v="91"/>
    <x v="0"/>
    <x v="29"/>
    <x v="103"/>
    <n v="8"/>
    <n v="2024"/>
  </r>
  <r>
    <x v="92"/>
    <x v="0"/>
    <x v="75"/>
    <x v="103"/>
    <n v="8"/>
    <n v="2024"/>
  </r>
  <r>
    <x v="77"/>
    <x v="0"/>
    <x v="56"/>
    <x v="103"/>
    <n v="8"/>
    <n v="2024"/>
  </r>
  <r>
    <x v="31"/>
    <x v="0"/>
    <x v="31"/>
    <x v="103"/>
    <n v="8"/>
    <n v="2024"/>
  </r>
  <r>
    <x v="32"/>
    <x v="0"/>
    <x v="32"/>
    <x v="103"/>
    <n v="8"/>
    <n v="2024"/>
  </r>
  <r>
    <x v="33"/>
    <x v="0"/>
    <x v="33"/>
    <x v="103"/>
    <n v="8"/>
    <n v="2024"/>
  </r>
  <r>
    <x v="34"/>
    <x v="0"/>
    <x v="34"/>
    <x v="103"/>
    <n v="8"/>
    <n v="2024"/>
  </r>
  <r>
    <x v="83"/>
    <x v="0"/>
    <x v="19"/>
    <x v="103"/>
    <n v="8"/>
    <n v="2024"/>
  </r>
  <r>
    <x v="84"/>
    <x v="0"/>
    <x v="35"/>
    <x v="103"/>
    <n v="8"/>
    <n v="2024"/>
  </r>
  <r>
    <x v="36"/>
    <x v="0"/>
    <x v="36"/>
    <x v="103"/>
    <n v="8"/>
    <n v="2024"/>
  </r>
  <r>
    <x v="85"/>
    <x v="0"/>
    <x v="37"/>
    <x v="103"/>
    <n v="8"/>
    <n v="2024"/>
  </r>
  <r>
    <x v="38"/>
    <x v="0"/>
    <x v="38"/>
    <x v="103"/>
    <n v="8"/>
    <n v="2024"/>
  </r>
  <r>
    <x v="39"/>
    <x v="0"/>
    <x v="39"/>
    <x v="103"/>
    <n v="8"/>
    <n v="2024"/>
  </r>
  <r>
    <x v="40"/>
    <x v="0"/>
    <x v="40"/>
    <x v="103"/>
    <n v="8"/>
    <n v="2024"/>
  </r>
  <r>
    <x v="93"/>
    <x v="0"/>
    <x v="79"/>
    <x v="103"/>
    <n v="8"/>
    <n v="2024"/>
  </r>
  <r>
    <x v="86"/>
    <x v="0"/>
    <x v="77"/>
    <x v="103"/>
    <n v="8"/>
    <n v="2024"/>
  </r>
  <r>
    <x v="42"/>
    <x v="0"/>
    <x v="42"/>
    <x v="103"/>
    <n v="8"/>
    <n v="2024"/>
  </r>
  <r>
    <x v="43"/>
    <x v="0"/>
    <x v="43"/>
    <x v="103"/>
    <n v="8"/>
    <n v="2024"/>
  </r>
  <r>
    <x v="45"/>
    <x v="0"/>
    <x v="45"/>
    <x v="103"/>
    <n v="8"/>
    <n v="2024"/>
  </r>
  <r>
    <x v="87"/>
    <x v="0"/>
    <x v="46"/>
    <x v="103"/>
    <n v="8"/>
    <n v="2024"/>
  </r>
  <r>
    <x v="47"/>
    <x v="0"/>
    <x v="47"/>
    <x v="103"/>
    <n v="8"/>
    <n v="2024"/>
  </r>
  <r>
    <x v="108"/>
    <x v="0"/>
    <x v="82"/>
    <x v="103"/>
    <n v="8"/>
    <n v="2024"/>
  </r>
  <r>
    <x v="48"/>
    <x v="0"/>
    <x v="48"/>
    <x v="103"/>
    <n v="8"/>
    <n v="2024"/>
  </r>
  <r>
    <x v="49"/>
    <x v="0"/>
    <x v="49"/>
    <x v="103"/>
    <n v="8"/>
    <n v="2024"/>
  </r>
  <r>
    <x v="88"/>
    <x v="0"/>
    <x v="50"/>
    <x v="103"/>
    <n v="8"/>
    <n v="2024"/>
  </r>
  <r>
    <x v="51"/>
    <x v="0"/>
    <x v="51"/>
    <x v="103"/>
    <n v="8"/>
    <n v="2024"/>
  </r>
  <r>
    <x v="109"/>
    <x v="0"/>
    <x v="83"/>
    <x v="103"/>
    <n v="8"/>
    <n v="2024"/>
  </r>
  <r>
    <x v="89"/>
    <x v="0"/>
    <x v="78"/>
    <x v="103"/>
    <n v="8"/>
    <n v="2024"/>
  </r>
  <r>
    <x v="110"/>
    <x v="0"/>
    <x v="84"/>
    <x v="103"/>
    <n v="8"/>
    <n v="2024"/>
  </r>
  <r>
    <x v="111"/>
    <x v="0"/>
    <x v="85"/>
    <x v="103"/>
    <n v="8"/>
    <n v="2024"/>
  </r>
  <r>
    <x v="90"/>
    <x v="0"/>
    <x v="74"/>
    <x v="103"/>
    <n v="8"/>
    <n v="2024"/>
  </r>
  <r>
    <x v="55"/>
    <x v="0"/>
    <x v="55"/>
    <x v="103"/>
    <n v="8"/>
    <n v="2024"/>
  </r>
  <r>
    <x v="95"/>
    <x v="0"/>
    <x v="81"/>
    <x v="103"/>
    <n v="8"/>
    <n v="2024"/>
  </r>
  <r>
    <x v="61"/>
    <x v="0"/>
    <x v="58"/>
    <x v="103"/>
    <n v="8"/>
    <n v="2024"/>
  </r>
  <r>
    <x v="62"/>
    <x v="0"/>
    <x v="59"/>
    <x v="103"/>
    <n v="8"/>
    <n v="2024"/>
  </r>
  <r>
    <x v="63"/>
    <x v="0"/>
    <x v="60"/>
    <x v="103"/>
    <n v="8"/>
    <n v="2024"/>
  </r>
  <r>
    <x v="64"/>
    <x v="0"/>
    <x v="61"/>
    <x v="103"/>
    <n v="8"/>
    <n v="2024"/>
  </r>
  <r>
    <x v="65"/>
    <x v="0"/>
    <x v="62"/>
    <x v="103"/>
    <n v="8"/>
    <n v="2024"/>
  </r>
  <r>
    <x v="66"/>
    <x v="0"/>
    <x v="63"/>
    <x v="103"/>
    <n v="8"/>
    <n v="2024"/>
  </r>
  <r>
    <x v="96"/>
    <x v="0"/>
    <x v="64"/>
    <x v="103"/>
    <n v="8"/>
    <n v="2024"/>
  </r>
  <r>
    <x v="97"/>
    <x v="0"/>
    <x v="65"/>
    <x v="103"/>
    <n v="8"/>
    <n v="2024"/>
  </r>
  <r>
    <x v="98"/>
    <x v="0"/>
    <x v="67"/>
    <x v="103"/>
    <n v="8"/>
    <n v="2024"/>
  </r>
  <r>
    <x v="99"/>
    <x v="0"/>
    <x v="68"/>
    <x v="103"/>
    <n v="8"/>
    <n v="2024"/>
  </r>
  <r>
    <x v="101"/>
    <x v="0"/>
    <x v="69"/>
    <x v="103"/>
    <n v="8"/>
    <n v="2024"/>
  </r>
  <r>
    <x v="102"/>
    <x v="0"/>
    <x v="70"/>
    <x v="103"/>
    <n v="8"/>
    <n v="2024"/>
  </r>
  <r>
    <x v="103"/>
    <x v="0"/>
    <x v="80"/>
    <x v="103"/>
    <n v="8"/>
    <n v="2024"/>
  </r>
  <r>
    <x v="104"/>
    <x v="0"/>
    <x v="71"/>
    <x v="103"/>
    <n v="8"/>
    <n v="2024"/>
  </r>
  <r>
    <x v="105"/>
    <x v="0"/>
    <x v="72"/>
    <x v="103"/>
    <n v="8"/>
    <n v="2024"/>
  </r>
  <r>
    <x v="106"/>
    <x v="0"/>
    <x v="76"/>
    <x v="103"/>
    <n v="8"/>
    <n v="2024"/>
  </r>
  <r>
    <x v="107"/>
    <x v="0"/>
    <x v="73"/>
    <x v="103"/>
    <n v="8"/>
    <n v="2024"/>
  </r>
  <r>
    <x v="2"/>
    <x v="0"/>
    <x v="2"/>
    <x v="104"/>
    <n v="9"/>
    <n v="2024"/>
  </r>
  <r>
    <x v="3"/>
    <x v="0"/>
    <x v="3"/>
    <x v="104"/>
    <n v="9"/>
    <n v="2024"/>
  </r>
  <r>
    <x v="4"/>
    <x v="0"/>
    <x v="4"/>
    <x v="104"/>
    <n v="9"/>
    <n v="2024"/>
  </r>
  <r>
    <x v="5"/>
    <x v="0"/>
    <x v="5"/>
    <x v="104"/>
    <n v="9"/>
    <n v="2024"/>
  </r>
  <r>
    <x v="6"/>
    <x v="0"/>
    <x v="6"/>
    <x v="104"/>
    <n v="9"/>
    <n v="2024"/>
  </r>
  <r>
    <x v="9"/>
    <x v="0"/>
    <x v="9"/>
    <x v="104"/>
    <n v="9"/>
    <n v="2024"/>
  </r>
  <r>
    <x v="10"/>
    <x v="0"/>
    <x v="10"/>
    <x v="104"/>
    <n v="9"/>
    <n v="2024"/>
  </r>
  <r>
    <x v="12"/>
    <x v="0"/>
    <x v="12"/>
    <x v="104"/>
    <n v="9"/>
    <n v="2024"/>
  </r>
  <r>
    <x v="13"/>
    <x v="0"/>
    <x v="13"/>
    <x v="104"/>
    <n v="9"/>
    <n v="2024"/>
  </r>
  <r>
    <x v="22"/>
    <x v="0"/>
    <x v="22"/>
    <x v="104"/>
    <n v="9"/>
    <n v="2024"/>
  </r>
  <r>
    <x v="15"/>
    <x v="0"/>
    <x v="15"/>
    <x v="104"/>
    <n v="9"/>
    <n v="2024"/>
  </r>
  <r>
    <x v="16"/>
    <x v="0"/>
    <x v="16"/>
    <x v="104"/>
    <n v="9"/>
    <n v="2024"/>
  </r>
  <r>
    <x v="26"/>
    <x v="1"/>
    <x v="26"/>
    <x v="104"/>
    <n v="9"/>
    <n v="2024"/>
  </r>
  <r>
    <x v="56"/>
    <x v="0"/>
    <x v="27"/>
    <x v="104"/>
    <n v="9"/>
    <n v="2024"/>
  </r>
  <r>
    <x v="91"/>
    <x v="0"/>
    <x v="29"/>
    <x v="104"/>
    <n v="9"/>
    <n v="2024"/>
  </r>
  <r>
    <x v="92"/>
    <x v="0"/>
    <x v="75"/>
    <x v="104"/>
    <n v="9"/>
    <n v="2024"/>
  </r>
  <r>
    <x v="77"/>
    <x v="0"/>
    <x v="56"/>
    <x v="104"/>
    <n v="9"/>
    <n v="2024"/>
  </r>
  <r>
    <x v="31"/>
    <x v="0"/>
    <x v="31"/>
    <x v="104"/>
    <n v="9"/>
    <n v="2024"/>
  </r>
  <r>
    <x v="32"/>
    <x v="0"/>
    <x v="32"/>
    <x v="104"/>
    <n v="9"/>
    <n v="2024"/>
  </r>
  <r>
    <x v="33"/>
    <x v="0"/>
    <x v="33"/>
    <x v="104"/>
    <n v="9"/>
    <n v="2024"/>
  </r>
  <r>
    <x v="34"/>
    <x v="0"/>
    <x v="34"/>
    <x v="104"/>
    <n v="9"/>
    <n v="2024"/>
  </r>
  <r>
    <x v="83"/>
    <x v="0"/>
    <x v="19"/>
    <x v="104"/>
    <n v="9"/>
    <n v="2024"/>
  </r>
  <r>
    <x v="84"/>
    <x v="0"/>
    <x v="35"/>
    <x v="104"/>
    <n v="9"/>
    <n v="2024"/>
  </r>
  <r>
    <x v="36"/>
    <x v="0"/>
    <x v="36"/>
    <x v="104"/>
    <n v="9"/>
    <n v="2024"/>
  </r>
  <r>
    <x v="85"/>
    <x v="0"/>
    <x v="37"/>
    <x v="104"/>
    <n v="9"/>
    <n v="2024"/>
  </r>
  <r>
    <x v="38"/>
    <x v="0"/>
    <x v="38"/>
    <x v="104"/>
    <n v="9"/>
    <n v="2024"/>
  </r>
  <r>
    <x v="39"/>
    <x v="0"/>
    <x v="39"/>
    <x v="104"/>
    <n v="9"/>
    <n v="2024"/>
  </r>
  <r>
    <x v="40"/>
    <x v="0"/>
    <x v="40"/>
    <x v="104"/>
    <n v="9"/>
    <n v="2024"/>
  </r>
  <r>
    <x v="93"/>
    <x v="0"/>
    <x v="79"/>
    <x v="104"/>
    <n v="9"/>
    <n v="2024"/>
  </r>
  <r>
    <x v="86"/>
    <x v="0"/>
    <x v="77"/>
    <x v="104"/>
    <n v="9"/>
    <n v="2024"/>
  </r>
  <r>
    <x v="42"/>
    <x v="0"/>
    <x v="42"/>
    <x v="104"/>
    <n v="9"/>
    <n v="2024"/>
  </r>
  <r>
    <x v="43"/>
    <x v="0"/>
    <x v="43"/>
    <x v="104"/>
    <n v="9"/>
    <n v="2024"/>
  </r>
  <r>
    <x v="45"/>
    <x v="0"/>
    <x v="45"/>
    <x v="104"/>
    <n v="9"/>
    <n v="2024"/>
  </r>
  <r>
    <x v="87"/>
    <x v="0"/>
    <x v="46"/>
    <x v="104"/>
    <n v="9"/>
    <n v="2024"/>
  </r>
  <r>
    <x v="47"/>
    <x v="0"/>
    <x v="47"/>
    <x v="104"/>
    <n v="9"/>
    <n v="2024"/>
  </r>
  <r>
    <x v="108"/>
    <x v="0"/>
    <x v="82"/>
    <x v="104"/>
    <n v="9"/>
    <n v="2024"/>
  </r>
  <r>
    <x v="48"/>
    <x v="0"/>
    <x v="48"/>
    <x v="104"/>
    <n v="9"/>
    <n v="2024"/>
  </r>
  <r>
    <x v="49"/>
    <x v="0"/>
    <x v="49"/>
    <x v="104"/>
    <n v="9"/>
    <n v="2024"/>
  </r>
  <r>
    <x v="88"/>
    <x v="0"/>
    <x v="50"/>
    <x v="104"/>
    <n v="9"/>
    <n v="2024"/>
  </r>
  <r>
    <x v="51"/>
    <x v="0"/>
    <x v="51"/>
    <x v="104"/>
    <n v="9"/>
    <n v="2024"/>
  </r>
  <r>
    <x v="109"/>
    <x v="0"/>
    <x v="83"/>
    <x v="104"/>
    <n v="9"/>
    <n v="2024"/>
  </r>
  <r>
    <x v="89"/>
    <x v="0"/>
    <x v="78"/>
    <x v="104"/>
    <n v="9"/>
    <n v="2024"/>
  </r>
  <r>
    <x v="110"/>
    <x v="0"/>
    <x v="84"/>
    <x v="104"/>
    <n v="9"/>
    <n v="2024"/>
  </r>
  <r>
    <x v="111"/>
    <x v="0"/>
    <x v="85"/>
    <x v="104"/>
    <n v="9"/>
    <n v="2024"/>
  </r>
  <r>
    <x v="90"/>
    <x v="0"/>
    <x v="74"/>
    <x v="104"/>
    <n v="9"/>
    <n v="2024"/>
  </r>
  <r>
    <x v="55"/>
    <x v="0"/>
    <x v="55"/>
    <x v="104"/>
    <n v="9"/>
    <n v="2024"/>
  </r>
  <r>
    <x v="95"/>
    <x v="0"/>
    <x v="81"/>
    <x v="104"/>
    <n v="9"/>
    <n v="2024"/>
  </r>
  <r>
    <x v="61"/>
    <x v="0"/>
    <x v="58"/>
    <x v="104"/>
    <n v="9"/>
    <n v="2024"/>
  </r>
  <r>
    <x v="62"/>
    <x v="0"/>
    <x v="59"/>
    <x v="104"/>
    <n v="9"/>
    <n v="2024"/>
  </r>
  <r>
    <x v="63"/>
    <x v="0"/>
    <x v="60"/>
    <x v="104"/>
    <n v="9"/>
    <n v="2024"/>
  </r>
  <r>
    <x v="64"/>
    <x v="0"/>
    <x v="61"/>
    <x v="104"/>
    <n v="9"/>
    <n v="2024"/>
  </r>
  <r>
    <x v="65"/>
    <x v="0"/>
    <x v="62"/>
    <x v="104"/>
    <n v="9"/>
    <n v="2024"/>
  </r>
  <r>
    <x v="66"/>
    <x v="0"/>
    <x v="63"/>
    <x v="104"/>
    <n v="9"/>
    <n v="2024"/>
  </r>
  <r>
    <x v="96"/>
    <x v="0"/>
    <x v="64"/>
    <x v="104"/>
    <n v="9"/>
    <n v="2024"/>
  </r>
  <r>
    <x v="97"/>
    <x v="0"/>
    <x v="65"/>
    <x v="104"/>
    <n v="9"/>
    <n v="2024"/>
  </r>
  <r>
    <x v="98"/>
    <x v="0"/>
    <x v="67"/>
    <x v="104"/>
    <n v="9"/>
    <n v="2024"/>
  </r>
  <r>
    <x v="99"/>
    <x v="0"/>
    <x v="68"/>
    <x v="104"/>
    <n v="9"/>
    <n v="2024"/>
  </r>
  <r>
    <x v="101"/>
    <x v="0"/>
    <x v="69"/>
    <x v="104"/>
    <n v="9"/>
    <n v="2024"/>
  </r>
  <r>
    <x v="102"/>
    <x v="0"/>
    <x v="70"/>
    <x v="104"/>
    <n v="9"/>
    <n v="2024"/>
  </r>
  <r>
    <x v="103"/>
    <x v="0"/>
    <x v="80"/>
    <x v="104"/>
    <n v="9"/>
    <n v="2024"/>
  </r>
  <r>
    <x v="104"/>
    <x v="0"/>
    <x v="71"/>
    <x v="104"/>
    <n v="9"/>
    <n v="2024"/>
  </r>
  <r>
    <x v="105"/>
    <x v="0"/>
    <x v="72"/>
    <x v="104"/>
    <n v="9"/>
    <n v="2024"/>
  </r>
  <r>
    <x v="106"/>
    <x v="0"/>
    <x v="76"/>
    <x v="104"/>
    <n v="9"/>
    <n v="2024"/>
  </r>
  <r>
    <x v="107"/>
    <x v="0"/>
    <x v="73"/>
    <x v="104"/>
    <n v="9"/>
    <n v="2024"/>
  </r>
  <r>
    <x v="2"/>
    <x v="0"/>
    <x v="2"/>
    <x v="105"/>
    <n v="10"/>
    <n v="2024"/>
  </r>
  <r>
    <x v="3"/>
    <x v="0"/>
    <x v="3"/>
    <x v="105"/>
    <n v="10"/>
    <n v="2024"/>
  </r>
  <r>
    <x v="4"/>
    <x v="0"/>
    <x v="4"/>
    <x v="105"/>
    <n v="10"/>
    <n v="2024"/>
  </r>
  <r>
    <x v="5"/>
    <x v="0"/>
    <x v="5"/>
    <x v="105"/>
    <n v="10"/>
    <n v="2024"/>
  </r>
  <r>
    <x v="6"/>
    <x v="0"/>
    <x v="6"/>
    <x v="105"/>
    <n v="10"/>
    <n v="2024"/>
  </r>
  <r>
    <x v="9"/>
    <x v="0"/>
    <x v="9"/>
    <x v="105"/>
    <n v="10"/>
    <n v="2024"/>
  </r>
  <r>
    <x v="10"/>
    <x v="0"/>
    <x v="10"/>
    <x v="105"/>
    <n v="10"/>
    <n v="2024"/>
  </r>
  <r>
    <x v="12"/>
    <x v="0"/>
    <x v="12"/>
    <x v="105"/>
    <n v="10"/>
    <n v="2024"/>
  </r>
  <r>
    <x v="13"/>
    <x v="0"/>
    <x v="13"/>
    <x v="105"/>
    <n v="10"/>
    <n v="2024"/>
  </r>
  <r>
    <x v="22"/>
    <x v="0"/>
    <x v="22"/>
    <x v="105"/>
    <n v="10"/>
    <n v="2024"/>
  </r>
  <r>
    <x v="15"/>
    <x v="0"/>
    <x v="15"/>
    <x v="105"/>
    <n v="10"/>
    <n v="2024"/>
  </r>
  <r>
    <x v="16"/>
    <x v="0"/>
    <x v="16"/>
    <x v="105"/>
    <n v="10"/>
    <n v="2024"/>
  </r>
  <r>
    <x v="26"/>
    <x v="1"/>
    <x v="26"/>
    <x v="105"/>
    <n v="10"/>
    <n v="2024"/>
  </r>
  <r>
    <x v="56"/>
    <x v="0"/>
    <x v="27"/>
    <x v="105"/>
    <n v="10"/>
    <n v="2024"/>
  </r>
  <r>
    <x v="91"/>
    <x v="0"/>
    <x v="29"/>
    <x v="105"/>
    <n v="10"/>
    <n v="2024"/>
  </r>
  <r>
    <x v="92"/>
    <x v="0"/>
    <x v="75"/>
    <x v="105"/>
    <n v="10"/>
    <n v="2024"/>
  </r>
  <r>
    <x v="77"/>
    <x v="0"/>
    <x v="56"/>
    <x v="105"/>
    <n v="10"/>
    <n v="2024"/>
  </r>
  <r>
    <x v="31"/>
    <x v="0"/>
    <x v="31"/>
    <x v="105"/>
    <n v="10"/>
    <n v="2024"/>
  </r>
  <r>
    <x v="32"/>
    <x v="0"/>
    <x v="32"/>
    <x v="105"/>
    <n v="10"/>
    <n v="2024"/>
  </r>
  <r>
    <x v="33"/>
    <x v="0"/>
    <x v="33"/>
    <x v="105"/>
    <n v="10"/>
    <n v="2024"/>
  </r>
  <r>
    <x v="34"/>
    <x v="0"/>
    <x v="34"/>
    <x v="105"/>
    <n v="10"/>
    <n v="2024"/>
  </r>
  <r>
    <x v="83"/>
    <x v="0"/>
    <x v="19"/>
    <x v="105"/>
    <n v="10"/>
    <n v="2024"/>
  </r>
  <r>
    <x v="84"/>
    <x v="0"/>
    <x v="35"/>
    <x v="105"/>
    <n v="10"/>
    <n v="2024"/>
  </r>
  <r>
    <x v="36"/>
    <x v="0"/>
    <x v="36"/>
    <x v="105"/>
    <n v="10"/>
    <n v="2024"/>
  </r>
  <r>
    <x v="85"/>
    <x v="0"/>
    <x v="37"/>
    <x v="105"/>
    <n v="10"/>
    <n v="2024"/>
  </r>
  <r>
    <x v="38"/>
    <x v="0"/>
    <x v="38"/>
    <x v="105"/>
    <n v="10"/>
    <n v="2024"/>
  </r>
  <r>
    <x v="39"/>
    <x v="0"/>
    <x v="39"/>
    <x v="105"/>
    <n v="10"/>
    <n v="2024"/>
  </r>
  <r>
    <x v="40"/>
    <x v="0"/>
    <x v="40"/>
    <x v="105"/>
    <n v="10"/>
    <n v="2024"/>
  </r>
  <r>
    <x v="93"/>
    <x v="0"/>
    <x v="79"/>
    <x v="105"/>
    <n v="10"/>
    <n v="2024"/>
  </r>
  <r>
    <x v="86"/>
    <x v="0"/>
    <x v="77"/>
    <x v="105"/>
    <n v="10"/>
    <n v="2024"/>
  </r>
  <r>
    <x v="42"/>
    <x v="0"/>
    <x v="42"/>
    <x v="105"/>
    <n v="10"/>
    <n v="2024"/>
  </r>
  <r>
    <x v="43"/>
    <x v="0"/>
    <x v="43"/>
    <x v="105"/>
    <n v="10"/>
    <n v="2024"/>
  </r>
  <r>
    <x v="45"/>
    <x v="0"/>
    <x v="45"/>
    <x v="105"/>
    <n v="10"/>
    <n v="2024"/>
  </r>
  <r>
    <x v="87"/>
    <x v="0"/>
    <x v="46"/>
    <x v="105"/>
    <n v="10"/>
    <n v="2024"/>
  </r>
  <r>
    <x v="47"/>
    <x v="0"/>
    <x v="47"/>
    <x v="105"/>
    <n v="10"/>
    <n v="2024"/>
  </r>
  <r>
    <x v="108"/>
    <x v="0"/>
    <x v="82"/>
    <x v="105"/>
    <n v="10"/>
    <n v="2024"/>
  </r>
  <r>
    <x v="48"/>
    <x v="0"/>
    <x v="48"/>
    <x v="105"/>
    <n v="10"/>
    <n v="2024"/>
  </r>
  <r>
    <x v="49"/>
    <x v="0"/>
    <x v="49"/>
    <x v="105"/>
    <n v="10"/>
    <n v="2024"/>
  </r>
  <r>
    <x v="88"/>
    <x v="0"/>
    <x v="50"/>
    <x v="105"/>
    <n v="10"/>
    <n v="2024"/>
  </r>
  <r>
    <x v="51"/>
    <x v="0"/>
    <x v="51"/>
    <x v="105"/>
    <n v="10"/>
    <n v="2024"/>
  </r>
  <r>
    <x v="109"/>
    <x v="0"/>
    <x v="83"/>
    <x v="105"/>
    <n v="10"/>
    <n v="2024"/>
  </r>
  <r>
    <x v="89"/>
    <x v="0"/>
    <x v="78"/>
    <x v="105"/>
    <n v="10"/>
    <n v="2024"/>
  </r>
  <r>
    <x v="110"/>
    <x v="0"/>
    <x v="84"/>
    <x v="105"/>
    <n v="10"/>
    <n v="2024"/>
  </r>
  <r>
    <x v="111"/>
    <x v="0"/>
    <x v="85"/>
    <x v="105"/>
    <n v="10"/>
    <n v="2024"/>
  </r>
  <r>
    <x v="90"/>
    <x v="0"/>
    <x v="74"/>
    <x v="105"/>
    <n v="10"/>
    <n v="2024"/>
  </r>
  <r>
    <x v="55"/>
    <x v="0"/>
    <x v="55"/>
    <x v="105"/>
    <n v="10"/>
    <n v="2024"/>
  </r>
  <r>
    <x v="95"/>
    <x v="0"/>
    <x v="81"/>
    <x v="105"/>
    <n v="10"/>
    <n v="2024"/>
  </r>
  <r>
    <x v="61"/>
    <x v="0"/>
    <x v="58"/>
    <x v="105"/>
    <n v="10"/>
    <n v="2024"/>
  </r>
  <r>
    <x v="62"/>
    <x v="0"/>
    <x v="59"/>
    <x v="105"/>
    <n v="10"/>
    <n v="2024"/>
  </r>
  <r>
    <x v="63"/>
    <x v="0"/>
    <x v="60"/>
    <x v="105"/>
    <n v="10"/>
    <n v="2024"/>
  </r>
  <r>
    <x v="64"/>
    <x v="0"/>
    <x v="61"/>
    <x v="105"/>
    <n v="10"/>
    <n v="2024"/>
  </r>
  <r>
    <x v="65"/>
    <x v="0"/>
    <x v="62"/>
    <x v="105"/>
    <n v="10"/>
    <n v="2024"/>
  </r>
  <r>
    <x v="66"/>
    <x v="0"/>
    <x v="63"/>
    <x v="105"/>
    <n v="10"/>
    <n v="2024"/>
  </r>
  <r>
    <x v="96"/>
    <x v="0"/>
    <x v="64"/>
    <x v="105"/>
    <n v="10"/>
    <n v="2024"/>
  </r>
  <r>
    <x v="97"/>
    <x v="0"/>
    <x v="65"/>
    <x v="105"/>
    <n v="10"/>
    <n v="2024"/>
  </r>
  <r>
    <x v="98"/>
    <x v="0"/>
    <x v="67"/>
    <x v="105"/>
    <n v="10"/>
    <n v="2024"/>
  </r>
  <r>
    <x v="99"/>
    <x v="0"/>
    <x v="68"/>
    <x v="105"/>
    <n v="10"/>
    <n v="2024"/>
  </r>
  <r>
    <x v="101"/>
    <x v="0"/>
    <x v="69"/>
    <x v="105"/>
    <n v="10"/>
    <n v="2024"/>
  </r>
  <r>
    <x v="102"/>
    <x v="0"/>
    <x v="70"/>
    <x v="105"/>
    <n v="10"/>
    <n v="2024"/>
  </r>
  <r>
    <x v="103"/>
    <x v="0"/>
    <x v="80"/>
    <x v="105"/>
    <n v="10"/>
    <n v="2024"/>
  </r>
  <r>
    <x v="104"/>
    <x v="0"/>
    <x v="71"/>
    <x v="105"/>
    <n v="10"/>
    <n v="2024"/>
  </r>
  <r>
    <x v="105"/>
    <x v="0"/>
    <x v="72"/>
    <x v="105"/>
    <n v="10"/>
    <n v="2024"/>
  </r>
  <r>
    <x v="106"/>
    <x v="0"/>
    <x v="76"/>
    <x v="105"/>
    <n v="10"/>
    <n v="2024"/>
  </r>
  <r>
    <x v="107"/>
    <x v="0"/>
    <x v="73"/>
    <x v="105"/>
    <n v="10"/>
    <n v="2024"/>
  </r>
  <r>
    <x v="2"/>
    <x v="0"/>
    <x v="2"/>
    <x v="106"/>
    <n v="11"/>
    <n v="2024"/>
  </r>
  <r>
    <x v="3"/>
    <x v="0"/>
    <x v="3"/>
    <x v="106"/>
    <n v="11"/>
    <n v="2024"/>
  </r>
  <r>
    <x v="4"/>
    <x v="0"/>
    <x v="4"/>
    <x v="106"/>
    <n v="11"/>
    <n v="2024"/>
  </r>
  <r>
    <x v="5"/>
    <x v="0"/>
    <x v="5"/>
    <x v="106"/>
    <n v="11"/>
    <n v="2024"/>
  </r>
  <r>
    <x v="6"/>
    <x v="0"/>
    <x v="6"/>
    <x v="106"/>
    <n v="11"/>
    <n v="2024"/>
  </r>
  <r>
    <x v="9"/>
    <x v="0"/>
    <x v="9"/>
    <x v="106"/>
    <n v="11"/>
    <n v="2024"/>
  </r>
  <r>
    <x v="10"/>
    <x v="0"/>
    <x v="10"/>
    <x v="106"/>
    <n v="11"/>
    <n v="2024"/>
  </r>
  <r>
    <x v="12"/>
    <x v="0"/>
    <x v="12"/>
    <x v="106"/>
    <n v="11"/>
    <n v="2024"/>
  </r>
  <r>
    <x v="13"/>
    <x v="0"/>
    <x v="13"/>
    <x v="106"/>
    <n v="11"/>
    <n v="2024"/>
  </r>
  <r>
    <x v="22"/>
    <x v="0"/>
    <x v="22"/>
    <x v="106"/>
    <n v="11"/>
    <n v="2024"/>
  </r>
  <r>
    <x v="15"/>
    <x v="0"/>
    <x v="15"/>
    <x v="106"/>
    <n v="11"/>
    <n v="2024"/>
  </r>
  <r>
    <x v="16"/>
    <x v="0"/>
    <x v="16"/>
    <x v="106"/>
    <n v="11"/>
    <n v="2024"/>
  </r>
  <r>
    <x v="26"/>
    <x v="1"/>
    <x v="26"/>
    <x v="106"/>
    <n v="11"/>
    <n v="2024"/>
  </r>
  <r>
    <x v="56"/>
    <x v="0"/>
    <x v="27"/>
    <x v="106"/>
    <n v="11"/>
    <n v="2024"/>
  </r>
  <r>
    <x v="91"/>
    <x v="0"/>
    <x v="29"/>
    <x v="106"/>
    <n v="11"/>
    <n v="2024"/>
  </r>
  <r>
    <x v="92"/>
    <x v="0"/>
    <x v="75"/>
    <x v="106"/>
    <n v="11"/>
    <n v="2024"/>
  </r>
  <r>
    <x v="77"/>
    <x v="0"/>
    <x v="56"/>
    <x v="106"/>
    <n v="11"/>
    <n v="2024"/>
  </r>
  <r>
    <x v="112"/>
    <x v="0"/>
    <x v="31"/>
    <x v="106"/>
    <n v="11"/>
    <n v="2024"/>
  </r>
  <r>
    <x v="32"/>
    <x v="0"/>
    <x v="32"/>
    <x v="106"/>
    <n v="11"/>
    <n v="2024"/>
  </r>
  <r>
    <x v="33"/>
    <x v="0"/>
    <x v="33"/>
    <x v="106"/>
    <n v="11"/>
    <n v="2024"/>
  </r>
  <r>
    <x v="34"/>
    <x v="0"/>
    <x v="34"/>
    <x v="106"/>
    <n v="11"/>
    <n v="2024"/>
  </r>
  <r>
    <x v="83"/>
    <x v="0"/>
    <x v="19"/>
    <x v="106"/>
    <n v="11"/>
    <n v="2024"/>
  </r>
  <r>
    <x v="84"/>
    <x v="0"/>
    <x v="35"/>
    <x v="106"/>
    <n v="11"/>
    <n v="2024"/>
  </r>
  <r>
    <x v="36"/>
    <x v="0"/>
    <x v="36"/>
    <x v="106"/>
    <n v="11"/>
    <n v="2024"/>
  </r>
  <r>
    <x v="85"/>
    <x v="0"/>
    <x v="37"/>
    <x v="106"/>
    <n v="11"/>
    <n v="2024"/>
  </r>
  <r>
    <x v="38"/>
    <x v="0"/>
    <x v="38"/>
    <x v="106"/>
    <n v="11"/>
    <n v="2024"/>
  </r>
  <r>
    <x v="39"/>
    <x v="0"/>
    <x v="39"/>
    <x v="106"/>
    <n v="11"/>
    <n v="2024"/>
  </r>
  <r>
    <x v="40"/>
    <x v="0"/>
    <x v="40"/>
    <x v="106"/>
    <n v="11"/>
    <n v="2024"/>
  </r>
  <r>
    <x v="93"/>
    <x v="0"/>
    <x v="79"/>
    <x v="106"/>
    <n v="11"/>
    <n v="2024"/>
  </r>
  <r>
    <x v="86"/>
    <x v="0"/>
    <x v="77"/>
    <x v="106"/>
    <n v="11"/>
    <n v="2024"/>
  </r>
  <r>
    <x v="42"/>
    <x v="0"/>
    <x v="42"/>
    <x v="106"/>
    <n v="11"/>
    <n v="2024"/>
  </r>
  <r>
    <x v="43"/>
    <x v="0"/>
    <x v="43"/>
    <x v="106"/>
    <n v="11"/>
    <n v="2024"/>
  </r>
  <r>
    <x v="45"/>
    <x v="0"/>
    <x v="45"/>
    <x v="106"/>
    <n v="11"/>
    <n v="2024"/>
  </r>
  <r>
    <x v="87"/>
    <x v="0"/>
    <x v="46"/>
    <x v="106"/>
    <n v="11"/>
    <n v="2024"/>
  </r>
  <r>
    <x v="47"/>
    <x v="0"/>
    <x v="47"/>
    <x v="106"/>
    <n v="11"/>
    <n v="2024"/>
  </r>
  <r>
    <x v="108"/>
    <x v="0"/>
    <x v="82"/>
    <x v="106"/>
    <n v="11"/>
    <n v="2024"/>
  </r>
  <r>
    <x v="48"/>
    <x v="0"/>
    <x v="48"/>
    <x v="106"/>
    <n v="11"/>
    <n v="2024"/>
  </r>
  <r>
    <x v="49"/>
    <x v="0"/>
    <x v="49"/>
    <x v="106"/>
    <n v="11"/>
    <n v="2024"/>
  </r>
  <r>
    <x v="88"/>
    <x v="0"/>
    <x v="50"/>
    <x v="106"/>
    <n v="11"/>
    <n v="2024"/>
  </r>
  <r>
    <x v="51"/>
    <x v="0"/>
    <x v="51"/>
    <x v="106"/>
    <n v="11"/>
    <n v="2024"/>
  </r>
  <r>
    <x v="109"/>
    <x v="0"/>
    <x v="83"/>
    <x v="106"/>
    <n v="11"/>
    <n v="2024"/>
  </r>
  <r>
    <x v="89"/>
    <x v="0"/>
    <x v="78"/>
    <x v="106"/>
    <n v="11"/>
    <n v="2024"/>
  </r>
  <r>
    <x v="110"/>
    <x v="0"/>
    <x v="84"/>
    <x v="106"/>
    <n v="11"/>
    <n v="2024"/>
  </r>
  <r>
    <x v="111"/>
    <x v="0"/>
    <x v="85"/>
    <x v="106"/>
    <n v="11"/>
    <n v="2024"/>
  </r>
  <r>
    <x v="90"/>
    <x v="0"/>
    <x v="74"/>
    <x v="106"/>
    <n v="11"/>
    <n v="2024"/>
  </r>
  <r>
    <x v="55"/>
    <x v="0"/>
    <x v="55"/>
    <x v="106"/>
    <n v="11"/>
    <n v="2024"/>
  </r>
  <r>
    <x v="95"/>
    <x v="0"/>
    <x v="81"/>
    <x v="106"/>
    <n v="11"/>
    <n v="2024"/>
  </r>
  <r>
    <x v="61"/>
    <x v="0"/>
    <x v="58"/>
    <x v="106"/>
    <n v="11"/>
    <n v="2024"/>
  </r>
  <r>
    <x v="62"/>
    <x v="0"/>
    <x v="59"/>
    <x v="106"/>
    <n v="11"/>
    <n v="2024"/>
  </r>
  <r>
    <x v="63"/>
    <x v="0"/>
    <x v="60"/>
    <x v="106"/>
    <n v="11"/>
    <n v="2024"/>
  </r>
  <r>
    <x v="64"/>
    <x v="0"/>
    <x v="61"/>
    <x v="106"/>
    <n v="11"/>
    <n v="2024"/>
  </r>
  <r>
    <x v="65"/>
    <x v="0"/>
    <x v="62"/>
    <x v="106"/>
    <n v="11"/>
    <n v="2024"/>
  </r>
  <r>
    <x v="66"/>
    <x v="0"/>
    <x v="63"/>
    <x v="106"/>
    <n v="11"/>
    <n v="2024"/>
  </r>
  <r>
    <x v="96"/>
    <x v="0"/>
    <x v="64"/>
    <x v="106"/>
    <n v="11"/>
    <n v="2024"/>
  </r>
  <r>
    <x v="97"/>
    <x v="0"/>
    <x v="65"/>
    <x v="106"/>
    <n v="11"/>
    <n v="2024"/>
  </r>
  <r>
    <x v="98"/>
    <x v="0"/>
    <x v="67"/>
    <x v="106"/>
    <n v="11"/>
    <n v="2024"/>
  </r>
  <r>
    <x v="99"/>
    <x v="0"/>
    <x v="68"/>
    <x v="106"/>
    <n v="11"/>
    <n v="2024"/>
  </r>
  <r>
    <x v="101"/>
    <x v="0"/>
    <x v="69"/>
    <x v="106"/>
    <n v="11"/>
    <n v="2024"/>
  </r>
  <r>
    <x v="102"/>
    <x v="0"/>
    <x v="70"/>
    <x v="106"/>
    <n v="11"/>
    <n v="2024"/>
  </r>
  <r>
    <x v="103"/>
    <x v="0"/>
    <x v="80"/>
    <x v="106"/>
    <n v="11"/>
    <n v="2024"/>
  </r>
  <r>
    <x v="104"/>
    <x v="0"/>
    <x v="71"/>
    <x v="106"/>
    <n v="11"/>
    <n v="2024"/>
  </r>
  <r>
    <x v="105"/>
    <x v="0"/>
    <x v="72"/>
    <x v="106"/>
    <n v="11"/>
    <n v="2024"/>
  </r>
  <r>
    <x v="106"/>
    <x v="0"/>
    <x v="76"/>
    <x v="106"/>
    <n v="11"/>
    <n v="2024"/>
  </r>
  <r>
    <x v="107"/>
    <x v="0"/>
    <x v="73"/>
    <x v="106"/>
    <n v="11"/>
    <n v="2024"/>
  </r>
  <r>
    <x v="2"/>
    <x v="0"/>
    <x v="2"/>
    <x v="107"/>
    <n v="12"/>
    <n v="2024"/>
  </r>
  <r>
    <x v="3"/>
    <x v="0"/>
    <x v="3"/>
    <x v="107"/>
    <n v="12"/>
    <n v="2024"/>
  </r>
  <r>
    <x v="4"/>
    <x v="0"/>
    <x v="4"/>
    <x v="107"/>
    <n v="12"/>
    <n v="2024"/>
  </r>
  <r>
    <x v="5"/>
    <x v="0"/>
    <x v="5"/>
    <x v="107"/>
    <n v="12"/>
    <n v="2024"/>
  </r>
  <r>
    <x v="6"/>
    <x v="0"/>
    <x v="6"/>
    <x v="107"/>
    <n v="12"/>
    <n v="2024"/>
  </r>
  <r>
    <x v="9"/>
    <x v="0"/>
    <x v="9"/>
    <x v="107"/>
    <n v="12"/>
    <n v="2024"/>
  </r>
  <r>
    <x v="10"/>
    <x v="0"/>
    <x v="10"/>
    <x v="107"/>
    <n v="12"/>
    <n v="2024"/>
  </r>
  <r>
    <x v="12"/>
    <x v="0"/>
    <x v="12"/>
    <x v="107"/>
    <n v="12"/>
    <n v="2024"/>
  </r>
  <r>
    <x v="13"/>
    <x v="0"/>
    <x v="13"/>
    <x v="107"/>
    <n v="12"/>
    <n v="2024"/>
  </r>
  <r>
    <x v="22"/>
    <x v="0"/>
    <x v="22"/>
    <x v="107"/>
    <n v="12"/>
    <n v="2024"/>
  </r>
  <r>
    <x v="15"/>
    <x v="0"/>
    <x v="15"/>
    <x v="107"/>
    <n v="12"/>
    <n v="2024"/>
  </r>
  <r>
    <x v="16"/>
    <x v="0"/>
    <x v="16"/>
    <x v="107"/>
    <n v="12"/>
    <n v="2024"/>
  </r>
  <r>
    <x v="26"/>
    <x v="1"/>
    <x v="26"/>
    <x v="107"/>
    <n v="12"/>
    <n v="2024"/>
  </r>
  <r>
    <x v="56"/>
    <x v="0"/>
    <x v="27"/>
    <x v="107"/>
    <n v="12"/>
    <n v="2024"/>
  </r>
  <r>
    <x v="91"/>
    <x v="0"/>
    <x v="29"/>
    <x v="107"/>
    <n v="12"/>
    <n v="2024"/>
  </r>
  <r>
    <x v="92"/>
    <x v="0"/>
    <x v="75"/>
    <x v="107"/>
    <n v="12"/>
    <n v="2024"/>
  </r>
  <r>
    <x v="77"/>
    <x v="0"/>
    <x v="56"/>
    <x v="107"/>
    <n v="12"/>
    <n v="2024"/>
  </r>
  <r>
    <x v="112"/>
    <x v="0"/>
    <x v="31"/>
    <x v="107"/>
    <n v="12"/>
    <n v="2024"/>
  </r>
  <r>
    <x v="32"/>
    <x v="0"/>
    <x v="32"/>
    <x v="107"/>
    <n v="12"/>
    <n v="2024"/>
  </r>
  <r>
    <x v="33"/>
    <x v="0"/>
    <x v="33"/>
    <x v="107"/>
    <n v="12"/>
    <n v="2024"/>
  </r>
  <r>
    <x v="34"/>
    <x v="0"/>
    <x v="34"/>
    <x v="107"/>
    <n v="12"/>
    <n v="2024"/>
  </r>
  <r>
    <x v="83"/>
    <x v="0"/>
    <x v="19"/>
    <x v="107"/>
    <n v="12"/>
    <n v="2024"/>
  </r>
  <r>
    <x v="84"/>
    <x v="0"/>
    <x v="35"/>
    <x v="107"/>
    <n v="12"/>
    <n v="2024"/>
  </r>
  <r>
    <x v="36"/>
    <x v="0"/>
    <x v="36"/>
    <x v="107"/>
    <n v="12"/>
    <n v="2024"/>
  </r>
  <r>
    <x v="85"/>
    <x v="0"/>
    <x v="37"/>
    <x v="107"/>
    <n v="12"/>
    <n v="2024"/>
  </r>
  <r>
    <x v="38"/>
    <x v="0"/>
    <x v="38"/>
    <x v="107"/>
    <n v="12"/>
    <n v="2024"/>
  </r>
  <r>
    <x v="39"/>
    <x v="0"/>
    <x v="39"/>
    <x v="107"/>
    <n v="12"/>
    <n v="2024"/>
  </r>
  <r>
    <x v="40"/>
    <x v="0"/>
    <x v="40"/>
    <x v="107"/>
    <n v="12"/>
    <n v="2024"/>
  </r>
  <r>
    <x v="93"/>
    <x v="0"/>
    <x v="79"/>
    <x v="107"/>
    <n v="12"/>
    <n v="2024"/>
  </r>
  <r>
    <x v="86"/>
    <x v="0"/>
    <x v="77"/>
    <x v="107"/>
    <n v="12"/>
    <n v="2024"/>
  </r>
  <r>
    <x v="42"/>
    <x v="0"/>
    <x v="42"/>
    <x v="107"/>
    <n v="12"/>
    <n v="2024"/>
  </r>
  <r>
    <x v="43"/>
    <x v="0"/>
    <x v="43"/>
    <x v="107"/>
    <n v="12"/>
    <n v="2024"/>
  </r>
  <r>
    <x v="45"/>
    <x v="0"/>
    <x v="45"/>
    <x v="107"/>
    <n v="12"/>
    <n v="2024"/>
  </r>
  <r>
    <x v="87"/>
    <x v="0"/>
    <x v="46"/>
    <x v="107"/>
    <n v="12"/>
    <n v="2024"/>
  </r>
  <r>
    <x v="47"/>
    <x v="0"/>
    <x v="47"/>
    <x v="107"/>
    <n v="12"/>
    <n v="2024"/>
  </r>
  <r>
    <x v="108"/>
    <x v="0"/>
    <x v="82"/>
    <x v="107"/>
    <n v="12"/>
    <n v="2024"/>
  </r>
  <r>
    <x v="48"/>
    <x v="0"/>
    <x v="48"/>
    <x v="107"/>
    <n v="12"/>
    <n v="2024"/>
  </r>
  <r>
    <x v="49"/>
    <x v="0"/>
    <x v="49"/>
    <x v="107"/>
    <n v="12"/>
    <n v="2024"/>
  </r>
  <r>
    <x v="88"/>
    <x v="0"/>
    <x v="50"/>
    <x v="107"/>
    <n v="12"/>
    <n v="2024"/>
  </r>
  <r>
    <x v="51"/>
    <x v="0"/>
    <x v="51"/>
    <x v="107"/>
    <n v="12"/>
    <n v="2024"/>
  </r>
  <r>
    <x v="109"/>
    <x v="0"/>
    <x v="83"/>
    <x v="107"/>
    <n v="12"/>
    <n v="2024"/>
  </r>
  <r>
    <x v="89"/>
    <x v="0"/>
    <x v="78"/>
    <x v="107"/>
    <n v="12"/>
    <n v="2024"/>
  </r>
  <r>
    <x v="110"/>
    <x v="0"/>
    <x v="84"/>
    <x v="107"/>
    <n v="12"/>
    <n v="2024"/>
  </r>
  <r>
    <x v="111"/>
    <x v="0"/>
    <x v="85"/>
    <x v="107"/>
    <n v="12"/>
    <n v="2024"/>
  </r>
  <r>
    <x v="90"/>
    <x v="0"/>
    <x v="74"/>
    <x v="107"/>
    <n v="12"/>
    <n v="2024"/>
  </r>
  <r>
    <x v="55"/>
    <x v="0"/>
    <x v="55"/>
    <x v="107"/>
    <n v="12"/>
    <n v="2024"/>
  </r>
  <r>
    <x v="95"/>
    <x v="0"/>
    <x v="81"/>
    <x v="107"/>
    <n v="12"/>
    <n v="2024"/>
  </r>
  <r>
    <x v="61"/>
    <x v="0"/>
    <x v="58"/>
    <x v="107"/>
    <n v="12"/>
    <n v="2024"/>
  </r>
  <r>
    <x v="62"/>
    <x v="0"/>
    <x v="59"/>
    <x v="107"/>
    <n v="12"/>
    <n v="2024"/>
  </r>
  <r>
    <x v="63"/>
    <x v="0"/>
    <x v="60"/>
    <x v="107"/>
    <n v="12"/>
    <n v="2024"/>
  </r>
  <r>
    <x v="64"/>
    <x v="0"/>
    <x v="61"/>
    <x v="107"/>
    <n v="12"/>
    <n v="2024"/>
  </r>
  <r>
    <x v="65"/>
    <x v="0"/>
    <x v="62"/>
    <x v="107"/>
    <n v="12"/>
    <n v="2024"/>
  </r>
  <r>
    <x v="66"/>
    <x v="0"/>
    <x v="63"/>
    <x v="107"/>
    <n v="12"/>
    <n v="2024"/>
  </r>
  <r>
    <x v="96"/>
    <x v="0"/>
    <x v="64"/>
    <x v="107"/>
    <n v="12"/>
    <n v="2024"/>
  </r>
  <r>
    <x v="97"/>
    <x v="0"/>
    <x v="65"/>
    <x v="107"/>
    <n v="12"/>
    <n v="2024"/>
  </r>
  <r>
    <x v="98"/>
    <x v="0"/>
    <x v="67"/>
    <x v="107"/>
    <n v="12"/>
    <n v="2024"/>
  </r>
  <r>
    <x v="99"/>
    <x v="0"/>
    <x v="68"/>
    <x v="107"/>
    <n v="12"/>
    <n v="2024"/>
  </r>
  <r>
    <x v="101"/>
    <x v="0"/>
    <x v="69"/>
    <x v="107"/>
    <n v="12"/>
    <n v="2024"/>
  </r>
  <r>
    <x v="102"/>
    <x v="0"/>
    <x v="70"/>
    <x v="107"/>
    <n v="12"/>
    <n v="2024"/>
  </r>
  <r>
    <x v="103"/>
    <x v="0"/>
    <x v="80"/>
    <x v="107"/>
    <n v="12"/>
    <n v="2024"/>
  </r>
  <r>
    <x v="104"/>
    <x v="0"/>
    <x v="71"/>
    <x v="107"/>
    <n v="12"/>
    <n v="2024"/>
  </r>
  <r>
    <x v="105"/>
    <x v="0"/>
    <x v="72"/>
    <x v="107"/>
    <n v="12"/>
    <n v="2024"/>
  </r>
  <r>
    <x v="106"/>
    <x v="0"/>
    <x v="76"/>
    <x v="107"/>
    <n v="12"/>
    <n v="2024"/>
  </r>
  <r>
    <x v="107"/>
    <x v="0"/>
    <x v="73"/>
    <x v="107"/>
    <n v="12"/>
    <n v="2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103C5-D798-409C-9546-81C24C470887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115" firstHeaderRow="1" firstDataRow="1" firstDataCol="2"/>
  <pivotFields count="9">
    <pivotField axis="axisRow" compact="0" outline="0" showAll="0" defaultSubtotal="0">
      <items count="113">
        <item x="60"/>
        <item x="61"/>
        <item x="0"/>
        <item x="46"/>
        <item x="87"/>
        <item x="1"/>
        <item x="67"/>
        <item x="96"/>
        <item x="26"/>
        <item x="27"/>
        <item x="56"/>
        <item x="47"/>
        <item x="108"/>
        <item x="2"/>
        <item x="3"/>
        <item x="4"/>
        <item x="48"/>
        <item x="5"/>
        <item x="68"/>
        <item x="97"/>
        <item x="28"/>
        <item x="6"/>
        <item x="49"/>
        <item x="29"/>
        <item x="91"/>
        <item x="7"/>
        <item x="80"/>
        <item x="82"/>
        <item x="92"/>
        <item x="50"/>
        <item x="88"/>
        <item x="77"/>
        <item x="59"/>
        <item x="8"/>
        <item x="51"/>
        <item x="57"/>
        <item x="30"/>
        <item x="31"/>
        <item x="112"/>
        <item x="109"/>
        <item x="70"/>
        <item x="98"/>
        <item x="71"/>
        <item x="99"/>
        <item x="32"/>
        <item x="69"/>
        <item x="100"/>
        <item x="62"/>
        <item x="52"/>
        <item x="33"/>
        <item x="53"/>
        <item x="89"/>
        <item x="34"/>
        <item x="83"/>
        <item x="19"/>
        <item x="58"/>
        <item x="35"/>
        <item x="84"/>
        <item x="63"/>
        <item x="9"/>
        <item x="10"/>
        <item x="36"/>
        <item x="37"/>
        <item x="85"/>
        <item x="72"/>
        <item x="101"/>
        <item x="78"/>
        <item x="64"/>
        <item x="38"/>
        <item x="39"/>
        <item x="110"/>
        <item x="111"/>
        <item x="40"/>
        <item x="93"/>
        <item x="73"/>
        <item x="102"/>
        <item x="65"/>
        <item x="11"/>
        <item x="66"/>
        <item x="12"/>
        <item x="13"/>
        <item x="41"/>
        <item x="86"/>
        <item x="54"/>
        <item x="79"/>
        <item x="90"/>
        <item x="94"/>
        <item x="103"/>
        <item x="42"/>
        <item x="55"/>
        <item x="20"/>
        <item x="21"/>
        <item x="22"/>
        <item x="23"/>
        <item x="24"/>
        <item x="25"/>
        <item x="74"/>
        <item x="104"/>
        <item x="14"/>
        <item x="43"/>
        <item x="44"/>
        <item x="15"/>
        <item x="75"/>
        <item x="105"/>
        <item x="16"/>
        <item x="17"/>
        <item x="81"/>
        <item x="106"/>
        <item x="76"/>
        <item x="107"/>
        <item x="18"/>
        <item x="95"/>
        <item x="45"/>
      </items>
    </pivotField>
    <pivotField compact="0" outline="0" showAll="0" defaultSubtotal="0">
      <items count="6">
        <item x="3"/>
        <item x="4"/>
        <item x="1"/>
        <item x="2"/>
        <item x="5"/>
        <item h="1" x="0"/>
      </items>
    </pivotField>
    <pivotField axis="axisRow" compact="0" outline="0" showAll="0" defaultSubtotal="0">
      <items count="86">
        <item sd="0" x="57"/>
        <item sd="0" x="58"/>
        <item sd="0" x="0"/>
        <item sd="0" x="46"/>
        <item sd="0" x="1"/>
        <item sd="0" x="64"/>
        <item x="26"/>
        <item x="27"/>
        <item x="47"/>
        <item x="82"/>
        <item x="2"/>
        <item x="3"/>
        <item x="4"/>
        <item x="48"/>
        <item x="5"/>
        <item x="65"/>
        <item x="28"/>
        <item x="6"/>
        <item x="49"/>
        <item x="29"/>
        <item x="7"/>
        <item x="75"/>
        <item x="50"/>
        <item x="56"/>
        <item x="8"/>
        <item x="51"/>
        <item x="30"/>
        <item x="31"/>
        <item x="83"/>
        <item x="67"/>
        <item x="68"/>
        <item x="32"/>
        <item x="66"/>
        <item x="59"/>
        <item x="52"/>
        <item x="33"/>
        <item x="53"/>
        <item x="78"/>
        <item x="34"/>
        <item x="19"/>
        <item x="35"/>
        <item x="60"/>
        <item x="9"/>
        <item x="10"/>
        <item x="36"/>
        <item x="37"/>
        <item x="69"/>
        <item x="61"/>
        <item x="38"/>
        <item x="39"/>
        <item x="84"/>
        <item x="85"/>
        <item x="40"/>
        <item x="79"/>
        <item x="70"/>
        <item x="62"/>
        <item x="11"/>
        <item x="63"/>
        <item x="12"/>
        <item x="13"/>
        <item x="41"/>
        <item x="77"/>
        <item x="54"/>
        <item x="74"/>
        <item x="80"/>
        <item x="42"/>
        <item x="55"/>
        <item x="20"/>
        <item x="21"/>
        <item x="22"/>
        <item x="23"/>
        <item x="24"/>
        <item x="25"/>
        <item x="71"/>
        <item x="14"/>
        <item x="43"/>
        <item x="44"/>
        <item x="15"/>
        <item x="72"/>
        <item x="16"/>
        <item x="17"/>
        <item x="76"/>
        <item x="73"/>
        <item x="18"/>
        <item x="81"/>
        <item x="45"/>
      </items>
    </pivotField>
    <pivotField compact="0" outline="0" showAll="0" defaultSubtotal="0">
      <items count="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</items>
    </pivotField>
    <pivotField compact="0" outline="0" showAll="0" defaultSubtotal="0"/>
    <pivotField compact="0" outline="0" showAll="0" defaultSubtotal="0"/>
    <pivotField compact="0" outline="0" subtotalTop="0" showAll="0" defaultSubtota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sd="0" x="13"/>
      </items>
    </pivotField>
    <pivotField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defaultSubtota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2">
    <field x="0"/>
    <field x="2"/>
  </rowFields>
  <rowItems count="114">
    <i>
      <x/>
      <x/>
    </i>
    <i>
      <x v="1"/>
      <x v="1"/>
    </i>
    <i>
      <x v="2"/>
      <x v="2"/>
    </i>
    <i>
      <x v="3"/>
      <x v="3"/>
    </i>
    <i>
      <x v="4"/>
      <x v="3"/>
    </i>
    <i>
      <x v="5"/>
      <x v="4"/>
    </i>
    <i>
      <x v="6"/>
      <x v="5"/>
    </i>
    <i>
      <x v="7"/>
      <x v="5"/>
    </i>
    <i>
      <x v="8"/>
      <x v="6"/>
    </i>
    <i>
      <x v="9"/>
      <x v="7"/>
    </i>
    <i>
      <x v="10"/>
      <x v="7"/>
    </i>
    <i>
      <x v="11"/>
      <x v="8"/>
    </i>
    <i>
      <x v="12"/>
      <x v="9"/>
    </i>
    <i>
      <x v="13"/>
      <x v="10"/>
    </i>
    <i>
      <x v="14"/>
      <x v="11"/>
    </i>
    <i>
      <x v="15"/>
      <x v="12"/>
    </i>
    <i>
      <x v="16"/>
      <x v="13"/>
    </i>
    <i>
      <x v="17"/>
      <x v="14"/>
    </i>
    <i>
      <x v="18"/>
      <x v="15"/>
    </i>
    <i>
      <x v="19"/>
      <x v="15"/>
    </i>
    <i>
      <x v="20"/>
      <x v="16"/>
    </i>
    <i>
      <x v="21"/>
      <x v="17"/>
    </i>
    <i>
      <x v="22"/>
      <x v="18"/>
    </i>
    <i>
      <x v="23"/>
      <x v="19"/>
    </i>
    <i>
      <x v="24"/>
      <x v="19"/>
    </i>
    <i>
      <x v="25"/>
      <x v="20"/>
    </i>
    <i>
      <x v="26"/>
      <x v="21"/>
    </i>
    <i>
      <x v="27"/>
      <x v="21"/>
    </i>
    <i>
      <x v="28"/>
      <x v="21"/>
    </i>
    <i>
      <x v="29"/>
      <x v="22"/>
    </i>
    <i>
      <x v="30"/>
      <x v="22"/>
    </i>
    <i>
      <x v="31"/>
      <x v="23"/>
    </i>
    <i>
      <x v="32"/>
      <x v="23"/>
    </i>
    <i>
      <x v="33"/>
      <x v="24"/>
    </i>
    <i>
      <x v="34"/>
      <x v="25"/>
    </i>
    <i>
      <x v="35"/>
      <x v="26"/>
    </i>
    <i>
      <x v="36"/>
      <x v="26"/>
    </i>
    <i>
      <x v="37"/>
      <x v="27"/>
    </i>
    <i>
      <x v="38"/>
      <x v="27"/>
    </i>
    <i>
      <x v="39"/>
      <x v="28"/>
    </i>
    <i>
      <x v="40"/>
      <x v="29"/>
    </i>
    <i>
      <x v="41"/>
      <x v="29"/>
    </i>
    <i>
      <x v="42"/>
      <x v="30"/>
    </i>
    <i>
      <x v="43"/>
      <x v="30"/>
    </i>
    <i>
      <x v="44"/>
      <x v="31"/>
    </i>
    <i>
      <x v="45"/>
      <x v="32"/>
    </i>
    <i>
      <x v="46"/>
      <x v="32"/>
    </i>
    <i>
      <x v="47"/>
      <x v="33"/>
    </i>
    <i>
      <x v="48"/>
      <x v="34"/>
    </i>
    <i>
      <x v="49"/>
      <x v="35"/>
    </i>
    <i>
      <x v="50"/>
      <x v="36"/>
    </i>
    <i>
      <x v="51"/>
      <x v="37"/>
    </i>
    <i>
      <x v="52"/>
      <x v="38"/>
    </i>
    <i>
      <x v="53"/>
      <x v="39"/>
    </i>
    <i>
      <x v="54"/>
      <x v="39"/>
    </i>
    <i>
      <x v="55"/>
      <x v="40"/>
    </i>
    <i>
      <x v="56"/>
      <x v="40"/>
    </i>
    <i>
      <x v="57"/>
      <x v="40"/>
    </i>
    <i>
      <x v="58"/>
      <x v="41"/>
    </i>
    <i>
      <x v="59"/>
      <x v="42"/>
    </i>
    <i>
      <x v="60"/>
      <x v="43"/>
    </i>
    <i>
      <x v="61"/>
      <x v="44"/>
    </i>
    <i>
      <x v="62"/>
      <x v="45"/>
    </i>
    <i>
      <x v="63"/>
      <x v="45"/>
    </i>
    <i>
      <x v="64"/>
      <x v="46"/>
    </i>
    <i>
      <x v="65"/>
      <x v="46"/>
    </i>
    <i>
      <x v="66"/>
      <x v="47"/>
    </i>
    <i>
      <x v="67"/>
      <x v="47"/>
    </i>
    <i>
      <x v="68"/>
      <x v="48"/>
    </i>
    <i>
      <x v="69"/>
      <x v="49"/>
    </i>
    <i>
      <x v="70"/>
      <x v="50"/>
    </i>
    <i>
      <x v="71"/>
      <x v="51"/>
    </i>
    <i>
      <x v="72"/>
      <x v="52"/>
    </i>
    <i>
      <x v="73"/>
      <x v="53"/>
    </i>
    <i>
      <x v="74"/>
      <x v="54"/>
    </i>
    <i>
      <x v="75"/>
      <x v="54"/>
    </i>
    <i>
      <x v="76"/>
      <x v="55"/>
    </i>
    <i>
      <x v="77"/>
      <x v="56"/>
    </i>
    <i>
      <x v="78"/>
      <x v="57"/>
    </i>
    <i>
      <x v="79"/>
      <x v="58"/>
    </i>
    <i>
      <x v="80"/>
      <x v="59"/>
    </i>
    <i>
      <x v="81"/>
      <x v="60"/>
    </i>
    <i>
      <x v="82"/>
      <x v="61"/>
    </i>
    <i>
      <x v="83"/>
      <x v="62"/>
    </i>
    <i>
      <x v="84"/>
      <x v="63"/>
    </i>
    <i>
      <x v="85"/>
      <x v="63"/>
    </i>
    <i>
      <x v="86"/>
      <x v="64"/>
    </i>
    <i>
      <x v="87"/>
      <x v="64"/>
    </i>
    <i>
      <x v="88"/>
      <x v="65"/>
    </i>
    <i>
      <x v="89"/>
      <x v="66"/>
    </i>
    <i>
      <x v="90"/>
      <x v="67"/>
    </i>
    <i>
      <x v="91"/>
      <x v="68"/>
    </i>
    <i>
      <x v="92"/>
      <x v="69"/>
    </i>
    <i>
      <x v="93"/>
      <x v="70"/>
    </i>
    <i>
      <x v="94"/>
      <x v="71"/>
    </i>
    <i>
      <x v="95"/>
      <x v="72"/>
    </i>
    <i>
      <x v="96"/>
      <x v="73"/>
    </i>
    <i>
      <x v="97"/>
      <x v="73"/>
    </i>
    <i>
      <x v="98"/>
      <x v="74"/>
    </i>
    <i>
      <x v="99"/>
      <x v="75"/>
    </i>
    <i>
      <x v="100"/>
      <x v="76"/>
    </i>
    <i>
      <x v="101"/>
      <x v="77"/>
    </i>
    <i>
      <x v="102"/>
      <x v="78"/>
    </i>
    <i>
      <x v="103"/>
      <x v="78"/>
    </i>
    <i>
      <x v="104"/>
      <x v="79"/>
    </i>
    <i>
      <x v="105"/>
      <x v="80"/>
    </i>
    <i>
      <x v="106"/>
      <x v="81"/>
    </i>
    <i>
      <x v="107"/>
      <x v="81"/>
    </i>
    <i>
      <x v="108"/>
      <x v="82"/>
    </i>
    <i>
      <x v="109"/>
      <x v="82"/>
    </i>
    <i>
      <x v="110"/>
      <x v="83"/>
    </i>
    <i>
      <x v="111"/>
      <x v="84"/>
    </i>
    <i>
      <x v="112"/>
      <x v="8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ADFE8-A68E-49B5-890E-EBBA18DC8A82}">
  <dimension ref="A1:AF6408"/>
  <sheetViews>
    <sheetView workbookViewId="0">
      <pane xSplit="1" ySplit="1" topLeftCell="AE2" activePane="bottomRight" state="frozen"/>
      <selection activeCell="B1" sqref="B1"/>
      <selection pane="topRight" activeCell="B1" sqref="B1"/>
      <selection pane="bottomLeft" activeCell="B1" sqref="B1"/>
      <selection pane="bottomRight" activeCell="B3" sqref="B3"/>
    </sheetView>
  </sheetViews>
  <sheetFormatPr defaultRowHeight="14.4" x14ac:dyDescent="0.3"/>
  <cols>
    <col min="1" max="1" width="41.6640625" customWidth="1"/>
    <col min="2" max="2" width="17" customWidth="1"/>
    <col min="3" max="3" width="20" customWidth="1"/>
    <col min="4" max="4" width="10.6640625" bestFit="1" customWidth="1"/>
    <col min="5" max="5" width="9" style="74" bestFit="1" customWidth="1"/>
    <col min="6" max="6" width="9" bestFit="1" customWidth="1"/>
    <col min="7" max="7" width="14.5546875" bestFit="1" customWidth="1"/>
    <col min="8" max="8" width="14.88671875" bestFit="1" customWidth="1"/>
    <col min="9" max="9" width="11.44140625" customWidth="1"/>
    <col min="10" max="10" width="11.77734375" bestFit="1" customWidth="1"/>
    <col min="11" max="11" width="9.6640625" bestFit="1" customWidth="1"/>
    <col min="12" max="12" width="10.77734375" bestFit="1" customWidth="1"/>
    <col min="13" max="13" width="14.88671875" bestFit="1" customWidth="1"/>
    <col min="14" max="14" width="12.21875" bestFit="1" customWidth="1"/>
    <col min="15" max="15" width="20.21875" customWidth="1"/>
    <col min="16" max="16" width="32.88671875" bestFit="1" customWidth="1"/>
    <col min="17" max="17" width="32.33203125" bestFit="1" customWidth="1"/>
    <col min="18" max="18" width="51.6640625" style="114" customWidth="1"/>
    <col min="19" max="19" width="51.33203125" style="114" customWidth="1"/>
    <col min="20" max="20" width="48.44140625" customWidth="1"/>
    <col min="21" max="21" width="46.21875" customWidth="1"/>
    <col min="22" max="22" width="33.6640625" customWidth="1"/>
    <col min="23" max="23" width="43.5546875" customWidth="1"/>
    <col min="24" max="24" width="33.21875" customWidth="1"/>
    <col min="25" max="25" width="36.33203125" customWidth="1"/>
    <col min="26" max="26" width="36.5546875" customWidth="1"/>
    <col min="27" max="27" width="52.21875" style="114" customWidth="1"/>
    <col min="28" max="28" width="52" style="114" customWidth="1"/>
    <col min="29" max="29" width="45" customWidth="1"/>
    <col min="30" max="30" width="46.5546875" customWidth="1"/>
    <col min="31" max="31" width="37.88671875" customWidth="1"/>
    <col min="32" max="32" width="40.21875" customWidth="1"/>
  </cols>
  <sheetData>
    <row r="1" spans="1:32" x14ac:dyDescent="0.3">
      <c r="A1" t="s">
        <v>62</v>
      </c>
      <c r="B1" t="s">
        <v>113</v>
      </c>
      <c r="C1" s="143" t="s">
        <v>281</v>
      </c>
      <c r="D1" t="s">
        <v>114</v>
      </c>
      <c r="E1" s="74" t="s">
        <v>116</v>
      </c>
      <c r="F1" t="s">
        <v>115</v>
      </c>
      <c r="G1" t="s">
        <v>63</v>
      </c>
      <c r="H1" t="s">
        <v>64</v>
      </c>
      <c r="I1" t="s">
        <v>65</v>
      </c>
      <c r="J1" t="s">
        <v>66</v>
      </c>
      <c r="K1" t="s">
        <v>79</v>
      </c>
      <c r="L1" t="s">
        <v>67</v>
      </c>
      <c r="M1" t="s">
        <v>68</v>
      </c>
      <c r="N1" t="s">
        <v>80</v>
      </c>
      <c r="O1" t="s">
        <v>69</v>
      </c>
      <c r="P1" t="s">
        <v>290</v>
      </c>
      <c r="Q1" t="s">
        <v>282</v>
      </c>
      <c r="R1" s="114" t="s">
        <v>291</v>
      </c>
      <c r="S1" s="114" t="s">
        <v>292</v>
      </c>
      <c r="T1" t="s">
        <v>283</v>
      </c>
      <c r="U1" t="s">
        <v>293</v>
      </c>
      <c r="V1" t="s">
        <v>284</v>
      </c>
      <c r="W1" t="s">
        <v>294</v>
      </c>
      <c r="X1" t="s">
        <v>70</v>
      </c>
      <c r="Y1" t="s">
        <v>286</v>
      </c>
      <c r="Z1" t="s">
        <v>285</v>
      </c>
      <c r="AA1" s="114" t="s">
        <v>295</v>
      </c>
      <c r="AB1" s="114" t="s">
        <v>296</v>
      </c>
      <c r="AC1" t="s">
        <v>288</v>
      </c>
      <c r="AD1" t="s">
        <v>297</v>
      </c>
      <c r="AE1" t="s">
        <v>289</v>
      </c>
      <c r="AF1" t="s">
        <v>298</v>
      </c>
    </row>
    <row r="2" spans="1:32" x14ac:dyDescent="0.3">
      <c r="A2" s="4" t="s">
        <v>117</v>
      </c>
      <c r="B2" s="65" t="str">
        <f>VLOOKUP(A2,'bank list with code'!$A$2:$C$114,3,FALSE)</f>
        <v>B003</v>
      </c>
      <c r="C2" s="65" t="str">
        <f>VLOOKUP(B2,'bank type'!$A$2:$B$87,2,FALSE)</f>
        <v>Public Sector Banks</v>
      </c>
      <c r="D2" s="66">
        <v>42400</v>
      </c>
      <c r="E2" s="74">
        <f>MONTH(D2)</f>
        <v>1</v>
      </c>
      <c r="F2">
        <f>YEAR(D2)</f>
        <v>2016</v>
      </c>
      <c r="G2" s="3">
        <v>791</v>
      </c>
      <c r="H2" s="3">
        <v>421</v>
      </c>
      <c r="I2" s="3">
        <v>10</v>
      </c>
      <c r="J2" s="3">
        <v>0</v>
      </c>
      <c r="K2" s="3">
        <f>SUM(I2,J2)</f>
        <v>10</v>
      </c>
      <c r="L2" s="3"/>
      <c r="M2" s="3"/>
      <c r="N2" s="3"/>
      <c r="O2" s="3">
        <v>0</v>
      </c>
      <c r="P2" s="3">
        <v>0</v>
      </c>
      <c r="Q2" s="3">
        <v>0</v>
      </c>
      <c r="R2" s="69">
        <v>0</v>
      </c>
      <c r="S2" s="69">
        <v>0</v>
      </c>
      <c r="T2" s="3"/>
      <c r="U2" s="3"/>
      <c r="V2" s="3"/>
      <c r="W2" s="3"/>
      <c r="X2" s="3">
        <v>8241040</v>
      </c>
      <c r="Y2" s="3">
        <v>5429027</v>
      </c>
      <c r="Z2" s="3">
        <v>368009</v>
      </c>
      <c r="AA2" s="69">
        <v>14722.4877</v>
      </c>
      <c r="AB2" s="69">
        <v>535.01003789999993</v>
      </c>
    </row>
    <row r="3" spans="1:32" x14ac:dyDescent="0.3">
      <c r="A3" s="4" t="s">
        <v>118</v>
      </c>
      <c r="B3" s="65" t="str">
        <f>VLOOKUP(A3,'bank list with code'!$A$2:$C$114,3,FALSE)</f>
        <v>B006</v>
      </c>
      <c r="C3" s="65" t="str">
        <f>VLOOKUP(B3,'bank type'!$A$2:$B$87,2,FALSE)</f>
        <v>Public Sector Banks</v>
      </c>
      <c r="D3" s="66">
        <v>42400</v>
      </c>
      <c r="E3" s="74">
        <f t="shared" ref="E3:E66" si="0">MONTH(D3)</f>
        <v>1</v>
      </c>
      <c r="F3">
        <f t="shared" ref="F3:F66" si="1">YEAR(D3)</f>
        <v>2016</v>
      </c>
      <c r="G3" s="3">
        <v>2688</v>
      </c>
      <c r="H3" s="3">
        <v>778</v>
      </c>
      <c r="I3" s="3">
        <v>2710</v>
      </c>
      <c r="J3" s="3">
        <v>0</v>
      </c>
      <c r="K3" s="3">
        <f>SUM(I3,J3)</f>
        <v>2710</v>
      </c>
      <c r="L3" s="3"/>
      <c r="M3" s="3"/>
      <c r="N3" s="3"/>
      <c r="O3" s="3">
        <v>146799</v>
      </c>
      <c r="P3" s="3">
        <v>13044</v>
      </c>
      <c r="Q3" s="3">
        <v>214159</v>
      </c>
      <c r="R3" s="69">
        <v>58.1</v>
      </c>
      <c r="S3" s="69">
        <v>511.09999999999997</v>
      </c>
      <c r="T3" s="67"/>
      <c r="U3" s="67"/>
      <c r="V3" s="67"/>
      <c r="W3" s="67"/>
      <c r="X3" s="3">
        <v>16339335</v>
      </c>
      <c r="Y3" s="3">
        <v>15154444</v>
      </c>
      <c r="Z3" s="3">
        <v>1338812</v>
      </c>
      <c r="AA3" s="69">
        <v>47265.8</v>
      </c>
      <c r="AB3" s="69">
        <v>1340.8</v>
      </c>
    </row>
    <row r="4" spans="1:32" x14ac:dyDescent="0.3">
      <c r="A4" s="1" t="s">
        <v>0</v>
      </c>
      <c r="B4" s="65" t="str">
        <f>VLOOKUP(A4,'bank list with code'!$A$2:$C$114,3,FALSE)</f>
        <v>B014</v>
      </c>
      <c r="C4" s="65" t="str">
        <f>VLOOKUP(B4,'bank type'!$A$2:$B$87,2,FALSE)</f>
        <v>Public Sector Banks</v>
      </c>
      <c r="D4" s="66">
        <v>42400</v>
      </c>
      <c r="E4" s="74">
        <f t="shared" si="0"/>
        <v>1</v>
      </c>
      <c r="F4">
        <f t="shared" si="1"/>
        <v>2016</v>
      </c>
      <c r="G4" s="3">
        <v>6055</v>
      </c>
      <c r="H4" s="3">
        <v>3865</v>
      </c>
      <c r="I4" s="3">
        <v>30369</v>
      </c>
      <c r="J4" s="3">
        <v>0</v>
      </c>
      <c r="K4" s="3">
        <f>SUM(I4,J4)</f>
        <v>30369</v>
      </c>
      <c r="L4" s="3"/>
      <c r="M4" s="3"/>
      <c r="N4" s="3"/>
      <c r="O4" s="3">
        <v>108029</v>
      </c>
      <c r="P4" s="3">
        <v>6476</v>
      </c>
      <c r="Q4" s="3">
        <v>210126</v>
      </c>
      <c r="R4" s="69">
        <v>23.330069510000001</v>
      </c>
      <c r="S4" s="69">
        <v>498.37654429000003</v>
      </c>
      <c r="T4" s="67"/>
      <c r="U4" s="67"/>
      <c r="V4" s="67"/>
      <c r="W4" s="67"/>
      <c r="X4" s="3">
        <v>31409192</v>
      </c>
      <c r="Y4" s="3">
        <v>16765491</v>
      </c>
      <c r="Z4" s="3">
        <v>3040289</v>
      </c>
      <c r="AA4" s="69">
        <v>69968.82968553</v>
      </c>
      <c r="AB4" s="69">
        <v>2909.07411701</v>
      </c>
    </row>
    <row r="5" spans="1:32" x14ac:dyDescent="0.3">
      <c r="A5" s="4" t="s">
        <v>1</v>
      </c>
      <c r="B5" s="65" t="str">
        <f>VLOOKUP(A5,'bank list with code'!$A$2:$C$114,3,FALSE)</f>
        <v>B015</v>
      </c>
      <c r="C5" s="65" t="str">
        <f>VLOOKUP(B5,'bank type'!$A$2:$B$87,2,FALSE)</f>
        <v>Public Sector Banks</v>
      </c>
      <c r="D5" s="66">
        <v>42400</v>
      </c>
      <c r="E5" s="74">
        <f t="shared" si="0"/>
        <v>1</v>
      </c>
      <c r="F5">
        <f t="shared" si="1"/>
        <v>2016</v>
      </c>
      <c r="G5" s="3">
        <v>3365</v>
      </c>
      <c r="H5" s="3">
        <v>4436</v>
      </c>
      <c r="I5" s="3">
        <v>5255</v>
      </c>
      <c r="J5" s="3">
        <v>337</v>
      </c>
      <c r="K5" s="3">
        <f>SUM(I5,J5)</f>
        <v>5592</v>
      </c>
      <c r="L5" s="3"/>
      <c r="M5" s="3"/>
      <c r="N5" s="3"/>
      <c r="O5" s="3">
        <v>147044</v>
      </c>
      <c r="P5" s="3">
        <v>17936</v>
      </c>
      <c r="Q5" s="3">
        <v>134784</v>
      </c>
      <c r="R5" s="69">
        <v>100.56741290000001</v>
      </c>
      <c r="S5" s="69">
        <v>355.17319213999997</v>
      </c>
      <c r="T5" s="67"/>
      <c r="U5" s="67"/>
      <c r="V5" s="67"/>
      <c r="W5" s="67"/>
      <c r="X5" s="3">
        <v>34001314</v>
      </c>
      <c r="Y5" s="3">
        <v>24289438</v>
      </c>
      <c r="Z5" s="3">
        <v>3159205</v>
      </c>
      <c r="AA5" s="69">
        <v>55908.815098729996</v>
      </c>
      <c r="AB5" s="69">
        <v>3044.52814498</v>
      </c>
    </row>
    <row r="6" spans="1:32" x14ac:dyDescent="0.3">
      <c r="A6" s="4" t="s">
        <v>2</v>
      </c>
      <c r="B6" s="65" t="str">
        <f>VLOOKUP(A6,'bank list with code'!$A$2:$C$114,3,FALSE)</f>
        <v>B016</v>
      </c>
      <c r="C6" s="65" t="str">
        <f>VLOOKUP(B6,'bank type'!$A$2:$B$87,2,FALSE)</f>
        <v>Public Sector Banks</v>
      </c>
      <c r="D6" s="66">
        <v>42400</v>
      </c>
      <c r="E6" s="74">
        <f t="shared" si="0"/>
        <v>1</v>
      </c>
      <c r="F6">
        <f t="shared" si="1"/>
        <v>2016</v>
      </c>
      <c r="G6" s="3">
        <v>1288</v>
      </c>
      <c r="H6" s="8">
        <v>571</v>
      </c>
      <c r="I6" s="3">
        <v>0</v>
      </c>
      <c r="J6" s="3">
        <v>0</v>
      </c>
      <c r="K6" s="3">
        <f t="shared" ref="K6:K69" si="2">SUM(I6,J6)</f>
        <v>0</v>
      </c>
      <c r="L6" s="3"/>
      <c r="M6" s="3"/>
      <c r="N6" s="3"/>
      <c r="O6" s="3">
        <v>47953</v>
      </c>
      <c r="P6" s="3">
        <v>408</v>
      </c>
      <c r="Q6" s="3">
        <v>78039</v>
      </c>
      <c r="R6" s="69">
        <v>1.3987849999999999</v>
      </c>
      <c r="S6" s="69">
        <v>156.37222600000001</v>
      </c>
      <c r="T6" s="67"/>
      <c r="U6" s="67"/>
      <c r="V6" s="67"/>
      <c r="W6" s="67"/>
      <c r="X6" s="3">
        <v>5660670</v>
      </c>
      <c r="Y6" s="3">
        <v>5896648</v>
      </c>
      <c r="Z6" s="3">
        <v>399438</v>
      </c>
      <c r="AA6" s="69">
        <v>19644.793924000001</v>
      </c>
      <c r="AB6" s="69">
        <v>719.15967000000001</v>
      </c>
    </row>
    <row r="7" spans="1:32" x14ac:dyDescent="0.3">
      <c r="A7" s="4" t="s">
        <v>3</v>
      </c>
      <c r="B7" s="65" t="str">
        <f>VLOOKUP(A7,'bank list with code'!$A$2:$C$114,3,FALSE)</f>
        <v>B018</v>
      </c>
      <c r="C7" s="65" t="str">
        <f>VLOOKUP(B7,'bank type'!$A$2:$B$87,2,FALSE)</f>
        <v>Public Sector Banks</v>
      </c>
      <c r="D7" s="66">
        <v>42400</v>
      </c>
      <c r="E7" s="74">
        <f t="shared" si="0"/>
        <v>1</v>
      </c>
      <c r="F7">
        <f t="shared" si="1"/>
        <v>2016</v>
      </c>
      <c r="G7" s="3">
        <v>5266</v>
      </c>
      <c r="H7" s="3">
        <v>3895</v>
      </c>
      <c r="I7" s="3">
        <v>4478</v>
      </c>
      <c r="J7" s="3">
        <v>0</v>
      </c>
      <c r="K7" s="3">
        <f t="shared" si="2"/>
        <v>4478</v>
      </c>
      <c r="L7" s="3"/>
      <c r="M7" s="3"/>
      <c r="N7" s="3"/>
      <c r="O7" s="3">
        <v>193196</v>
      </c>
      <c r="P7" s="3">
        <v>34524</v>
      </c>
      <c r="Q7" s="3">
        <v>276806</v>
      </c>
      <c r="R7" s="69">
        <v>166.98844231999999</v>
      </c>
      <c r="S7" s="69">
        <v>689.91487343999995</v>
      </c>
      <c r="T7" s="67"/>
      <c r="U7" s="67"/>
      <c r="V7" s="67"/>
      <c r="W7" s="67"/>
      <c r="X7" s="3">
        <v>30917588</v>
      </c>
      <c r="Y7" s="3">
        <v>18233255</v>
      </c>
      <c r="Z7" s="3">
        <v>2841599</v>
      </c>
      <c r="AA7" s="69">
        <v>71771.990827070011</v>
      </c>
      <c r="AB7" s="69">
        <v>3603.1265207699998</v>
      </c>
    </row>
    <row r="8" spans="1:32" x14ac:dyDescent="0.3">
      <c r="A8" s="4" t="s">
        <v>4</v>
      </c>
      <c r="B8" s="65" t="str">
        <f>VLOOKUP(A8,'bank list with code'!$A$2:$C$114,3,FALSE)</f>
        <v>B022</v>
      </c>
      <c r="C8" s="65" t="str">
        <f>VLOOKUP(B8,'bank type'!$A$2:$B$87,2,FALSE)</f>
        <v>Public Sector Banks</v>
      </c>
      <c r="D8" s="66">
        <v>42400</v>
      </c>
      <c r="E8" s="74">
        <f t="shared" si="0"/>
        <v>1</v>
      </c>
      <c r="F8">
        <f t="shared" si="1"/>
        <v>2016</v>
      </c>
      <c r="G8" s="3">
        <v>3396</v>
      </c>
      <c r="H8" s="3">
        <v>1771</v>
      </c>
      <c r="I8" s="3">
        <v>1280</v>
      </c>
      <c r="J8" s="3">
        <v>0</v>
      </c>
      <c r="K8" s="3">
        <f t="shared" si="2"/>
        <v>1280</v>
      </c>
      <c r="L8" s="3"/>
      <c r="M8" s="3"/>
      <c r="N8" s="3"/>
      <c r="O8" s="3">
        <v>116562</v>
      </c>
      <c r="P8" s="3">
        <v>4869</v>
      </c>
      <c r="Q8" s="3">
        <v>131476</v>
      </c>
      <c r="R8" s="69">
        <v>24.026094449999999</v>
      </c>
      <c r="S8" s="69">
        <v>281.46254312000002</v>
      </c>
      <c r="T8" s="67"/>
      <c r="U8" s="67"/>
      <c r="V8" s="67"/>
      <c r="W8" s="67"/>
      <c r="X8" s="3">
        <v>19106782</v>
      </c>
      <c r="Y8" s="3">
        <v>9971290</v>
      </c>
      <c r="Z8" s="3">
        <v>946603</v>
      </c>
      <c r="AA8" s="69">
        <v>37343.190995999998</v>
      </c>
      <c r="AB8" s="69">
        <v>1311.8829867699999</v>
      </c>
    </row>
    <row r="9" spans="1:32" x14ac:dyDescent="0.3">
      <c r="A9" s="4" t="s">
        <v>119</v>
      </c>
      <c r="B9" s="65" t="str">
        <f>VLOOKUP(A9,'bank list with code'!$A$2:$C$114,3,FALSE)</f>
        <v>B026</v>
      </c>
      <c r="C9" s="65" t="str">
        <f>VLOOKUP(B9,'bank type'!$A$2:$B$87,2,FALSE)</f>
        <v>Public Sector Banks</v>
      </c>
      <c r="D9" s="66">
        <v>42400</v>
      </c>
      <c r="E9" s="74">
        <f t="shared" si="0"/>
        <v>1</v>
      </c>
      <c r="F9">
        <f t="shared" si="1"/>
        <v>2016</v>
      </c>
      <c r="G9" s="3">
        <v>2177</v>
      </c>
      <c r="H9" s="3">
        <v>883</v>
      </c>
      <c r="I9" s="3">
        <v>74252</v>
      </c>
      <c r="J9" s="3">
        <v>0</v>
      </c>
      <c r="K9" s="3">
        <f t="shared" si="2"/>
        <v>74252</v>
      </c>
      <c r="L9" s="3"/>
      <c r="M9" s="3"/>
      <c r="N9" s="3"/>
      <c r="O9" s="3">
        <v>75935</v>
      </c>
      <c r="P9" s="3">
        <v>1921</v>
      </c>
      <c r="Q9" s="3">
        <v>90172</v>
      </c>
      <c r="R9" s="69">
        <v>9.4698554999999995</v>
      </c>
      <c r="S9" s="69">
        <v>221.9680151</v>
      </c>
      <c r="T9" s="67"/>
      <c r="U9" s="67"/>
      <c r="V9" s="67"/>
      <c r="W9" s="67"/>
      <c r="X9" s="3">
        <v>9467704</v>
      </c>
      <c r="Y9" s="3">
        <v>5974781</v>
      </c>
      <c r="Z9" s="3">
        <v>1068458</v>
      </c>
      <c r="AA9" s="69">
        <v>22667.465899999999</v>
      </c>
      <c r="AB9" s="69">
        <v>1431.74618332</v>
      </c>
    </row>
    <row r="10" spans="1:32" x14ac:dyDescent="0.3">
      <c r="A10" s="4" t="s">
        <v>120</v>
      </c>
      <c r="B10" s="65" t="str">
        <f>VLOOKUP(A10,'bank list with code'!$A$2:$C$114,3,FALSE)</f>
        <v>B034</v>
      </c>
      <c r="C10" s="65" t="str">
        <f>VLOOKUP(B10,'bank type'!$A$2:$B$87,2,FALSE)</f>
        <v>Public Sector Banks</v>
      </c>
      <c r="D10" s="66">
        <v>42400</v>
      </c>
      <c r="E10" s="74">
        <f t="shared" si="0"/>
        <v>1</v>
      </c>
      <c r="F10">
        <f t="shared" si="1"/>
        <v>2016</v>
      </c>
      <c r="G10" s="3">
        <v>1271</v>
      </c>
      <c r="H10" s="3">
        <v>200</v>
      </c>
      <c r="I10" s="3">
        <v>0</v>
      </c>
      <c r="J10" s="3">
        <v>0</v>
      </c>
      <c r="K10" s="3">
        <f t="shared" si="2"/>
        <v>0</v>
      </c>
      <c r="L10" s="3"/>
      <c r="M10" s="3"/>
      <c r="N10" s="3"/>
      <c r="O10" s="3">
        <v>0</v>
      </c>
      <c r="P10" s="3">
        <v>0</v>
      </c>
      <c r="Q10" s="3">
        <v>0</v>
      </c>
      <c r="R10" s="69">
        <v>0</v>
      </c>
      <c r="S10" s="69">
        <v>0</v>
      </c>
      <c r="T10" s="3"/>
      <c r="U10" s="3"/>
      <c r="V10" s="3"/>
      <c r="W10" s="3"/>
      <c r="X10" s="3">
        <v>5894283</v>
      </c>
      <c r="Y10" s="3">
        <v>2387990</v>
      </c>
      <c r="Z10" s="3">
        <v>301375</v>
      </c>
      <c r="AA10" s="69">
        <v>8697.4842640000006</v>
      </c>
      <c r="AB10" s="69">
        <v>308.81942588999999</v>
      </c>
    </row>
    <row r="11" spans="1:32" x14ac:dyDescent="0.3">
      <c r="A11" s="4" t="s">
        <v>5</v>
      </c>
      <c r="B11" s="65" t="str">
        <f>VLOOKUP(A11,'bank list with code'!$A$2:$C$114,3,FALSE)</f>
        <v>B060</v>
      </c>
      <c r="C11" s="65" t="str">
        <f>VLOOKUP(B11,'bank type'!$A$2:$B$87,2,FALSE)</f>
        <v>Public Sector Banks</v>
      </c>
      <c r="D11" s="66">
        <v>42400</v>
      </c>
      <c r="E11" s="74">
        <f t="shared" si="0"/>
        <v>1</v>
      </c>
      <c r="F11">
        <f t="shared" si="1"/>
        <v>2016</v>
      </c>
      <c r="G11" s="3">
        <v>2116</v>
      </c>
      <c r="H11" s="3">
        <v>645</v>
      </c>
      <c r="I11" s="3">
        <v>16</v>
      </c>
      <c r="J11" s="3">
        <v>0</v>
      </c>
      <c r="K11" s="3">
        <f t="shared" si="2"/>
        <v>16</v>
      </c>
      <c r="L11" s="3"/>
      <c r="M11" s="3"/>
      <c r="N11" s="3"/>
      <c r="O11" s="3">
        <v>72136</v>
      </c>
      <c r="P11" s="3">
        <v>3329</v>
      </c>
      <c r="Q11" s="3">
        <v>114358</v>
      </c>
      <c r="R11" s="69">
        <v>14.1</v>
      </c>
      <c r="S11" s="69">
        <v>245.2</v>
      </c>
      <c r="T11" s="67"/>
      <c r="U11" s="67"/>
      <c r="V11" s="67"/>
      <c r="W11" s="67"/>
      <c r="X11" s="3">
        <v>18272388</v>
      </c>
      <c r="Y11" s="3">
        <v>20107023</v>
      </c>
      <c r="Z11" s="3">
        <v>1605211</v>
      </c>
      <c r="AA11" s="69" t="s">
        <v>287</v>
      </c>
      <c r="AB11" s="69">
        <v>1778.2</v>
      </c>
    </row>
    <row r="12" spans="1:32" x14ac:dyDescent="0.3">
      <c r="A12" s="4" t="s">
        <v>6</v>
      </c>
      <c r="B12" s="65" t="str">
        <f>VLOOKUP(A12,'bank list with code'!$A$2:$C$114,3,FALSE)</f>
        <v>B061</v>
      </c>
      <c r="C12" s="65" t="str">
        <f>VLOOKUP(B12,'bank type'!$A$2:$B$87,2,FALSE)</f>
        <v>Public Sector Banks</v>
      </c>
      <c r="D12" s="66">
        <v>42400</v>
      </c>
      <c r="E12" s="74">
        <f t="shared" si="0"/>
        <v>1</v>
      </c>
      <c r="F12">
        <f t="shared" si="1"/>
        <v>2016</v>
      </c>
      <c r="G12" s="8">
        <v>2708</v>
      </c>
      <c r="H12" s="8">
        <v>1081</v>
      </c>
      <c r="I12" s="8">
        <v>370</v>
      </c>
      <c r="J12" s="8">
        <v>0</v>
      </c>
      <c r="K12" s="3">
        <f t="shared" si="2"/>
        <v>370</v>
      </c>
      <c r="L12" s="3"/>
      <c r="M12" s="3"/>
      <c r="N12" s="3"/>
      <c r="O12" s="8">
        <v>52336</v>
      </c>
      <c r="P12" s="3">
        <v>1139</v>
      </c>
      <c r="Q12" s="3">
        <v>28918</v>
      </c>
      <c r="R12" s="69">
        <v>0.4</v>
      </c>
      <c r="S12" s="121">
        <v>72.3</v>
      </c>
      <c r="T12" s="68"/>
      <c r="U12" s="68"/>
      <c r="V12" s="68"/>
      <c r="W12" s="68"/>
      <c r="X12" s="8">
        <v>11650100</v>
      </c>
      <c r="Y12" s="8">
        <v>4667638</v>
      </c>
      <c r="Z12" s="8">
        <v>234329</v>
      </c>
      <c r="AA12" s="121">
        <v>12882.8</v>
      </c>
      <c r="AB12" s="121">
        <v>530</v>
      </c>
    </row>
    <row r="13" spans="1:32" x14ac:dyDescent="0.3">
      <c r="A13" s="4" t="s">
        <v>121</v>
      </c>
      <c r="B13" s="65" t="str">
        <f>VLOOKUP(A13,'bank list with code'!$A$2:$C$114,3,FALSE)</f>
        <v>B078</v>
      </c>
      <c r="C13" s="65" t="str">
        <f>VLOOKUP(B13,'bank type'!$A$2:$B$87,2,FALSE)</f>
        <v>Public Sector Banks</v>
      </c>
      <c r="D13" s="66">
        <v>42400</v>
      </c>
      <c r="E13" s="74">
        <f t="shared" si="0"/>
        <v>1</v>
      </c>
      <c r="F13">
        <f t="shared" si="1"/>
        <v>2016</v>
      </c>
      <c r="G13" s="3">
        <v>2200</v>
      </c>
      <c r="H13" s="3">
        <v>397</v>
      </c>
      <c r="I13" s="3">
        <v>2447</v>
      </c>
      <c r="J13" s="3">
        <v>0</v>
      </c>
      <c r="K13" s="3">
        <f t="shared" si="2"/>
        <v>2447</v>
      </c>
      <c r="L13" s="3"/>
      <c r="M13" s="3"/>
      <c r="N13" s="3"/>
      <c r="O13" s="3">
        <v>0</v>
      </c>
      <c r="P13" s="3">
        <v>0</v>
      </c>
      <c r="Q13" s="3">
        <v>0</v>
      </c>
      <c r="R13" s="69">
        <v>0</v>
      </c>
      <c r="S13" s="69">
        <v>0</v>
      </c>
      <c r="T13" s="3"/>
      <c r="U13" s="3"/>
      <c r="V13" s="3"/>
      <c r="W13" s="3"/>
      <c r="X13" s="3">
        <v>8363607</v>
      </c>
      <c r="Y13" s="3">
        <v>4965172</v>
      </c>
      <c r="Z13" s="3">
        <v>331954</v>
      </c>
      <c r="AA13" s="69">
        <v>19894.145</v>
      </c>
      <c r="AB13" s="69">
        <v>649.29200000000003</v>
      </c>
    </row>
    <row r="14" spans="1:32" x14ac:dyDescent="0.3">
      <c r="A14" s="4" t="s">
        <v>7</v>
      </c>
      <c r="B14" s="65" t="str">
        <f>VLOOKUP(A14,'bank list with code'!$A$2:$C$114,3,FALSE)</f>
        <v>B080</v>
      </c>
      <c r="C14" s="65" t="str">
        <f>VLOOKUP(B14,'bank type'!$A$2:$B$87,2,FALSE)</f>
        <v>Public Sector Banks</v>
      </c>
      <c r="D14" s="66">
        <v>42400</v>
      </c>
      <c r="E14" s="74">
        <f t="shared" si="0"/>
        <v>1</v>
      </c>
      <c r="F14">
        <f t="shared" si="1"/>
        <v>2016</v>
      </c>
      <c r="G14" s="3">
        <v>1073</v>
      </c>
      <c r="H14" s="3">
        <v>262</v>
      </c>
      <c r="I14" s="3">
        <v>0</v>
      </c>
      <c r="J14" s="3">
        <v>0</v>
      </c>
      <c r="K14" s="3">
        <f t="shared" si="2"/>
        <v>0</v>
      </c>
      <c r="L14" s="3"/>
      <c r="M14" s="3"/>
      <c r="N14" s="3"/>
      <c r="O14" s="3">
        <v>0</v>
      </c>
      <c r="P14" s="3">
        <v>0</v>
      </c>
      <c r="Q14" s="3">
        <v>0</v>
      </c>
      <c r="R14" s="69">
        <v>0</v>
      </c>
      <c r="S14" s="69">
        <v>0</v>
      </c>
      <c r="T14" s="3"/>
      <c r="U14" s="3"/>
      <c r="V14" s="3"/>
      <c r="W14" s="3"/>
      <c r="X14" s="3">
        <v>2178789</v>
      </c>
      <c r="Y14" s="3">
        <v>1101440</v>
      </c>
      <c r="Z14" s="3">
        <v>56664</v>
      </c>
      <c r="AA14" s="69">
        <v>3248.4310999999998</v>
      </c>
      <c r="AB14" s="69">
        <v>113.52323800000001</v>
      </c>
    </row>
    <row r="15" spans="1:32" x14ac:dyDescent="0.3">
      <c r="A15" s="4" t="s">
        <v>8</v>
      </c>
      <c r="B15" s="65" t="str">
        <f>VLOOKUP(A15,'bank list with code'!$A$2:$C$114,3,FALSE)</f>
        <v>B081</v>
      </c>
      <c r="C15" s="65" t="str">
        <f>VLOOKUP(B15,'bank type'!$A$2:$B$87,2,FALSE)</f>
        <v>Public Sector Banks</v>
      </c>
      <c r="D15" s="66">
        <v>42400</v>
      </c>
      <c r="E15" s="74">
        <f t="shared" si="0"/>
        <v>1</v>
      </c>
      <c r="F15">
        <f t="shared" si="1"/>
        <v>2016</v>
      </c>
      <c r="G15" s="3">
        <v>4847</v>
      </c>
      <c r="H15" s="3">
        <v>4144</v>
      </c>
      <c r="I15" s="3">
        <v>13175</v>
      </c>
      <c r="J15" s="3">
        <v>0</v>
      </c>
      <c r="K15" s="3">
        <f t="shared" si="2"/>
        <v>13175</v>
      </c>
      <c r="L15" s="3"/>
      <c r="M15" s="3"/>
      <c r="N15" s="3"/>
      <c r="O15" s="3">
        <v>170293</v>
      </c>
      <c r="P15" s="3">
        <v>4278</v>
      </c>
      <c r="Q15" s="3">
        <v>182997</v>
      </c>
      <c r="R15" s="69">
        <v>18.531087729999999</v>
      </c>
      <c r="S15" s="69">
        <v>387.57930069999998</v>
      </c>
      <c r="T15" s="67"/>
      <c r="U15" s="67"/>
      <c r="V15" s="67"/>
      <c r="W15" s="67"/>
      <c r="X15" s="3">
        <v>42153248</v>
      </c>
      <c r="Y15" s="3">
        <v>22738095</v>
      </c>
      <c r="Z15" s="3">
        <v>3368826</v>
      </c>
      <c r="AA15" s="69">
        <v>100209.31308972</v>
      </c>
      <c r="AB15" s="69">
        <v>4054.9803914700001</v>
      </c>
    </row>
    <row r="16" spans="1:32" x14ac:dyDescent="0.3">
      <c r="A16" s="4" t="s">
        <v>122</v>
      </c>
      <c r="B16" s="65" t="str">
        <f>VLOOKUP(A16,'bank list with code'!$A$2:$C$114,3,FALSE)</f>
        <v>B099</v>
      </c>
      <c r="C16" s="65" t="str">
        <f>VLOOKUP(B16,'bank type'!$A$2:$B$87,2,FALSE)</f>
        <v>Public Sector Banks</v>
      </c>
      <c r="D16" s="66">
        <v>42400</v>
      </c>
      <c r="E16" s="74">
        <f t="shared" si="0"/>
        <v>1</v>
      </c>
      <c r="F16">
        <f t="shared" si="1"/>
        <v>2016</v>
      </c>
      <c r="G16" s="7">
        <v>3332</v>
      </c>
      <c r="H16" s="7">
        <v>364</v>
      </c>
      <c r="I16" s="3">
        <v>2290</v>
      </c>
      <c r="J16" s="3">
        <v>0</v>
      </c>
      <c r="K16" s="3">
        <f t="shared" si="2"/>
        <v>2290</v>
      </c>
      <c r="L16" s="3"/>
      <c r="M16" s="3"/>
      <c r="N16" s="3"/>
      <c r="O16" s="3">
        <v>71534</v>
      </c>
      <c r="P16" s="3">
        <v>1875</v>
      </c>
      <c r="Q16" s="3">
        <v>80519</v>
      </c>
      <c r="R16" s="69">
        <v>7.9887189999999997</v>
      </c>
      <c r="S16" s="69">
        <v>161.471192</v>
      </c>
      <c r="T16" s="67"/>
      <c r="U16" s="67"/>
      <c r="V16" s="67"/>
      <c r="W16" s="67"/>
      <c r="X16" s="3">
        <v>11635553</v>
      </c>
      <c r="Y16" s="3">
        <v>10754928</v>
      </c>
      <c r="Z16" s="3">
        <v>608485</v>
      </c>
      <c r="AA16" s="69">
        <v>28018.987889</v>
      </c>
      <c r="AB16" s="69">
        <v>877.91626199999996</v>
      </c>
    </row>
    <row r="17" spans="1:28" x14ac:dyDescent="0.3">
      <c r="A17" s="4" t="s">
        <v>9</v>
      </c>
      <c r="B17" s="65" t="str">
        <f>VLOOKUP(A17,'bank list with code'!$A$2:$C$114,3,FALSE)</f>
        <v>B102</v>
      </c>
      <c r="C17" s="65" t="str">
        <f>VLOOKUP(B17,'bank type'!$A$2:$B$87,2,FALSE)</f>
        <v>Public Sector Banks</v>
      </c>
      <c r="D17" s="66">
        <v>42400</v>
      </c>
      <c r="E17" s="74">
        <f t="shared" si="0"/>
        <v>1</v>
      </c>
      <c r="F17">
        <f t="shared" si="1"/>
        <v>2016</v>
      </c>
      <c r="G17" s="3">
        <v>1924</v>
      </c>
      <c r="H17" s="3">
        <v>551</v>
      </c>
      <c r="I17" s="3">
        <v>0</v>
      </c>
      <c r="J17" s="3">
        <v>0</v>
      </c>
      <c r="K17" s="3">
        <f t="shared" si="2"/>
        <v>0</v>
      </c>
      <c r="L17" s="3"/>
      <c r="M17" s="3"/>
      <c r="N17" s="3"/>
      <c r="O17" s="3">
        <v>0</v>
      </c>
      <c r="P17" s="3">
        <v>0</v>
      </c>
      <c r="Q17" s="3">
        <v>0</v>
      </c>
      <c r="R17" s="69">
        <v>0</v>
      </c>
      <c r="S17" s="69">
        <v>0</v>
      </c>
      <c r="T17" s="3"/>
      <c r="U17" s="3"/>
      <c r="V17" s="3"/>
      <c r="W17" s="3"/>
      <c r="X17" s="3">
        <v>8178904</v>
      </c>
      <c r="Y17" s="3">
        <v>4992480</v>
      </c>
      <c r="Z17" s="3">
        <v>764894</v>
      </c>
      <c r="AA17" s="69">
        <v>18317.8</v>
      </c>
      <c r="AB17" s="69">
        <v>877.3</v>
      </c>
    </row>
    <row r="18" spans="1:28" x14ac:dyDescent="0.3">
      <c r="A18" s="4" t="s">
        <v>10</v>
      </c>
      <c r="B18" s="65" t="str">
        <f>VLOOKUP(A18,'bank list with code'!$A$2:$C$114,3,FALSE)</f>
        <v>B105</v>
      </c>
      <c r="C18" s="65" t="str">
        <f>VLOOKUP(B18,'bank type'!$A$2:$B$87,2,FALSE)</f>
        <v>Public Sector Banks</v>
      </c>
      <c r="D18" s="66">
        <v>42400</v>
      </c>
      <c r="E18" s="74">
        <f t="shared" si="0"/>
        <v>1</v>
      </c>
      <c r="F18">
        <f t="shared" si="1"/>
        <v>2016</v>
      </c>
      <c r="G18" s="3">
        <v>4308</v>
      </c>
      <c r="H18" s="3">
        <v>2652</v>
      </c>
      <c r="I18" s="3">
        <v>27008</v>
      </c>
      <c r="J18" s="3">
        <v>0</v>
      </c>
      <c r="K18" s="3">
        <f t="shared" si="2"/>
        <v>27008</v>
      </c>
      <c r="L18" s="3"/>
      <c r="M18" s="3"/>
      <c r="N18" s="3"/>
      <c r="O18" s="3">
        <v>129991</v>
      </c>
      <c r="P18" s="3">
        <v>2161</v>
      </c>
      <c r="Q18" s="3">
        <v>102485</v>
      </c>
      <c r="R18" s="69">
        <v>10.271748369999999</v>
      </c>
      <c r="S18" s="69">
        <v>431.48570451000001</v>
      </c>
      <c r="T18" s="67"/>
      <c r="U18" s="67"/>
      <c r="V18" s="67"/>
      <c r="W18" s="67"/>
      <c r="X18" s="3">
        <v>16513263</v>
      </c>
      <c r="Y18" s="3">
        <v>16273606</v>
      </c>
      <c r="Z18" s="3">
        <v>908260</v>
      </c>
      <c r="AA18" s="69">
        <v>50309.145693509992</v>
      </c>
      <c r="AB18" s="69">
        <v>1327.56368718</v>
      </c>
    </row>
    <row r="19" spans="1:28" x14ac:dyDescent="0.3">
      <c r="A19" s="4" t="s">
        <v>123</v>
      </c>
      <c r="B19" s="65" t="str">
        <f>VLOOKUP(A19,'bank list with code'!$A$2:$C$114,3,FALSE)</f>
        <v>B106</v>
      </c>
      <c r="C19" s="65" t="str">
        <f>VLOOKUP(B19,'bank type'!$A$2:$B$87,2,FALSE)</f>
        <v>Public Sector Banks</v>
      </c>
      <c r="D19" s="66">
        <v>42400</v>
      </c>
      <c r="E19" s="74">
        <f t="shared" si="0"/>
        <v>1</v>
      </c>
      <c r="F19">
        <f t="shared" si="1"/>
        <v>2016</v>
      </c>
      <c r="G19" s="3">
        <v>899</v>
      </c>
      <c r="H19" s="3">
        <v>1136</v>
      </c>
      <c r="I19" s="3">
        <v>0</v>
      </c>
      <c r="J19" s="3">
        <v>0</v>
      </c>
      <c r="K19" s="3">
        <f t="shared" si="2"/>
        <v>0</v>
      </c>
      <c r="L19" s="3"/>
      <c r="M19" s="3"/>
      <c r="N19" s="3"/>
      <c r="O19" s="3">
        <v>0</v>
      </c>
      <c r="P19" s="3">
        <v>0</v>
      </c>
      <c r="Q19" s="3">
        <v>0</v>
      </c>
      <c r="R19" s="69">
        <v>0</v>
      </c>
      <c r="S19" s="69">
        <v>0</v>
      </c>
      <c r="T19" s="3"/>
      <c r="U19" s="3"/>
      <c r="V19" s="3"/>
      <c r="W19" s="3"/>
      <c r="X19" s="3">
        <v>7265085</v>
      </c>
      <c r="Y19" s="3">
        <v>4666240</v>
      </c>
      <c r="Z19" s="3">
        <v>393251</v>
      </c>
      <c r="AA19" s="69">
        <v>18375.009644999998</v>
      </c>
      <c r="AB19" s="69">
        <v>507.67391300000003</v>
      </c>
    </row>
    <row r="20" spans="1:28" x14ac:dyDescent="0.3">
      <c r="A20" s="4" t="s">
        <v>124</v>
      </c>
      <c r="B20" s="65" t="str">
        <f>VLOOKUP(A20,'bank list with code'!$A$2:$C$114,3,FALSE)</f>
        <v>B111</v>
      </c>
      <c r="C20" s="65" t="str">
        <f>VLOOKUP(B20,'bank type'!$A$2:$B$87,2,FALSE)</f>
        <v>Public Sector Banks</v>
      </c>
      <c r="D20" s="66">
        <v>42400</v>
      </c>
      <c r="E20" s="74">
        <f t="shared" si="0"/>
        <v>1</v>
      </c>
      <c r="F20">
        <f t="shared" si="1"/>
        <v>2016</v>
      </c>
      <c r="G20" s="3">
        <v>1328</v>
      </c>
      <c r="H20" s="3">
        <v>264</v>
      </c>
      <c r="I20" s="3">
        <v>1249</v>
      </c>
      <c r="J20" s="3">
        <v>0</v>
      </c>
      <c r="K20" s="3">
        <f t="shared" si="2"/>
        <v>1249</v>
      </c>
      <c r="L20" s="3"/>
      <c r="M20" s="3"/>
      <c r="N20" s="3"/>
      <c r="O20" s="3">
        <v>44425</v>
      </c>
      <c r="P20" s="3">
        <v>7839</v>
      </c>
      <c r="Q20" s="3">
        <v>91137</v>
      </c>
      <c r="R20" s="69">
        <v>43.785327439999996</v>
      </c>
      <c r="S20" s="69">
        <v>280.69678559999994</v>
      </c>
      <c r="T20" s="67"/>
      <c r="U20" s="67"/>
      <c r="V20" s="67"/>
      <c r="W20" s="67"/>
      <c r="X20" s="3">
        <v>5230807</v>
      </c>
      <c r="Y20" s="3">
        <v>4318416</v>
      </c>
      <c r="Z20" s="3">
        <v>386163</v>
      </c>
      <c r="AA20" s="69">
        <v>12898.337489</v>
      </c>
      <c r="AB20" s="69">
        <v>716.92867999999999</v>
      </c>
    </row>
    <row r="21" spans="1:28" x14ac:dyDescent="0.3">
      <c r="A21" s="4" t="s">
        <v>11</v>
      </c>
      <c r="B21" s="65" t="str">
        <f>VLOOKUP(A21,'bank list with code'!$A$2:$C$114,3,FALSE)</f>
        <v>B054</v>
      </c>
      <c r="C21" s="65" t="str">
        <f>VLOOKUP(B21,'bank type'!$A$2:$B$87,2,FALSE)</f>
        <v>Private Sector Banks</v>
      </c>
      <c r="D21" s="66">
        <v>42400</v>
      </c>
      <c r="E21" s="74">
        <f t="shared" si="0"/>
        <v>1</v>
      </c>
      <c r="F21">
        <f t="shared" si="1"/>
        <v>2016</v>
      </c>
      <c r="G21" s="3">
        <v>1674</v>
      </c>
      <c r="H21" s="3">
        <v>1576</v>
      </c>
      <c r="I21" s="3">
        <v>15964</v>
      </c>
      <c r="J21" s="3">
        <v>0</v>
      </c>
      <c r="K21" s="3">
        <f t="shared" si="2"/>
        <v>15964</v>
      </c>
      <c r="L21" s="3"/>
      <c r="M21" s="3"/>
      <c r="N21" s="3"/>
      <c r="O21" s="3">
        <v>4937</v>
      </c>
      <c r="P21" s="3">
        <v>132</v>
      </c>
      <c r="Q21" s="3">
        <v>15711</v>
      </c>
      <c r="R21" s="69">
        <v>0.6</v>
      </c>
      <c r="S21" s="69">
        <v>35.799999999999997</v>
      </c>
      <c r="T21" s="67"/>
      <c r="U21" s="67"/>
      <c r="V21" s="67"/>
      <c r="W21" s="67"/>
      <c r="X21" s="3">
        <v>9186000</v>
      </c>
      <c r="Y21" s="3">
        <v>8738470</v>
      </c>
      <c r="Z21" s="3">
        <v>1895643</v>
      </c>
      <c r="AA21" s="69">
        <v>36466.199999999997</v>
      </c>
      <c r="AB21" s="69">
        <v>2319.8000000000002</v>
      </c>
    </row>
    <row r="22" spans="1:28" x14ac:dyDescent="0.3">
      <c r="A22" s="4" t="s">
        <v>125</v>
      </c>
      <c r="B22" s="65" t="str">
        <f>VLOOKUP(A22,'bank list with code'!$A$2:$C$114,3,FALSE)</f>
        <v>B091</v>
      </c>
      <c r="C22" s="65" t="str">
        <f>VLOOKUP(B22,'bank type'!$A$2:$B$87,2,FALSE)</f>
        <v>Public Sector Banks</v>
      </c>
      <c r="D22" s="66">
        <v>42400</v>
      </c>
      <c r="E22" s="74">
        <f t="shared" si="0"/>
        <v>1</v>
      </c>
      <c r="F22">
        <f t="shared" si="1"/>
        <v>2016</v>
      </c>
      <c r="G22" s="3">
        <v>1162</v>
      </c>
      <c r="H22" s="3">
        <v>783</v>
      </c>
      <c r="I22" s="3">
        <v>2295</v>
      </c>
      <c r="J22" s="3">
        <v>0</v>
      </c>
      <c r="K22" s="3">
        <f t="shared" si="2"/>
        <v>2295</v>
      </c>
      <c r="L22" s="3"/>
      <c r="M22" s="3"/>
      <c r="N22" s="3"/>
      <c r="O22" s="3">
        <v>0</v>
      </c>
      <c r="P22" s="3">
        <v>0</v>
      </c>
      <c r="Q22" s="3">
        <v>0</v>
      </c>
      <c r="R22" s="69">
        <v>0</v>
      </c>
      <c r="S22" s="69">
        <v>0</v>
      </c>
      <c r="T22" s="3"/>
      <c r="U22" s="3"/>
      <c r="V22" s="3"/>
      <c r="W22" s="3"/>
      <c r="X22" s="3">
        <v>11681572</v>
      </c>
      <c r="Y22" s="3">
        <v>10223995</v>
      </c>
      <c r="Z22" s="3">
        <v>856567</v>
      </c>
      <c r="AA22" s="69">
        <v>28426.81745129</v>
      </c>
      <c r="AB22" s="69">
        <v>639.71973093000008</v>
      </c>
    </row>
    <row r="23" spans="1:28" x14ac:dyDescent="0.3">
      <c r="A23" s="4" t="s">
        <v>126</v>
      </c>
      <c r="B23" s="65" t="str">
        <f>VLOOKUP(A23,'bank list with code'!$A$2:$C$114,3,FALSE)</f>
        <v>B092</v>
      </c>
      <c r="C23" s="65" t="str">
        <f>VLOOKUP(B23,'bank type'!$A$2:$B$87,2,FALSE)</f>
        <v>Public Sector Banks</v>
      </c>
      <c r="D23" s="66">
        <v>42400</v>
      </c>
      <c r="E23" s="74">
        <f t="shared" si="0"/>
        <v>1</v>
      </c>
      <c r="F23">
        <f t="shared" si="1"/>
        <v>2016</v>
      </c>
      <c r="G23" s="3">
        <v>1780</v>
      </c>
      <c r="H23" s="3">
        <v>570</v>
      </c>
      <c r="I23" s="3">
        <v>4623</v>
      </c>
      <c r="J23" s="3">
        <v>0</v>
      </c>
      <c r="K23" s="3">
        <f t="shared" si="2"/>
        <v>4623</v>
      </c>
      <c r="L23" s="3"/>
      <c r="M23" s="3"/>
      <c r="N23" s="3"/>
      <c r="O23" s="3">
        <v>0</v>
      </c>
      <c r="P23" s="3">
        <v>0</v>
      </c>
      <c r="Q23" s="3">
        <v>0</v>
      </c>
      <c r="R23" s="69">
        <v>0</v>
      </c>
      <c r="S23" s="69">
        <v>0</v>
      </c>
      <c r="T23" s="3"/>
      <c r="U23" s="3"/>
      <c r="V23" s="3"/>
      <c r="W23" s="3"/>
      <c r="X23" s="3">
        <v>15420811</v>
      </c>
      <c r="Y23" s="3">
        <v>19386842</v>
      </c>
      <c r="Z23" s="3">
        <v>1430731</v>
      </c>
      <c r="AA23" s="69">
        <v>48984.183459499996</v>
      </c>
      <c r="AB23" s="69">
        <v>1707.45076303</v>
      </c>
    </row>
    <row r="24" spans="1:28" x14ac:dyDescent="0.3">
      <c r="A24" s="4" t="s">
        <v>12</v>
      </c>
      <c r="B24" s="65" t="str">
        <f>VLOOKUP(A24,'bank list with code'!$A$2:$C$114,3,FALSE)</f>
        <v>B093</v>
      </c>
      <c r="C24" s="65" t="str">
        <f>VLOOKUP(B24,'bank type'!$A$2:$B$87,2,FALSE)</f>
        <v>Public Sector Banks</v>
      </c>
      <c r="D24" s="66">
        <v>42400</v>
      </c>
      <c r="E24" s="74">
        <f t="shared" si="0"/>
        <v>1</v>
      </c>
      <c r="F24">
        <f t="shared" si="1"/>
        <v>2016</v>
      </c>
      <c r="G24" s="3">
        <v>19783</v>
      </c>
      <c r="H24" s="3">
        <v>29216</v>
      </c>
      <c r="I24" s="3">
        <v>289118</v>
      </c>
      <c r="J24" s="3">
        <v>0</v>
      </c>
      <c r="K24" s="3">
        <f t="shared" si="2"/>
        <v>289118</v>
      </c>
      <c r="L24" s="3"/>
      <c r="M24" s="3"/>
      <c r="N24" s="3"/>
      <c r="O24" s="3">
        <v>3523867</v>
      </c>
      <c r="P24" s="3">
        <v>75435</v>
      </c>
      <c r="Q24" s="3">
        <v>9698167</v>
      </c>
      <c r="R24" s="69">
        <v>350.48700073999998</v>
      </c>
      <c r="S24" s="69">
        <v>25530.86549041</v>
      </c>
      <c r="T24" s="67"/>
      <c r="U24" s="67"/>
      <c r="V24" s="67"/>
      <c r="W24" s="67"/>
      <c r="X24" s="3">
        <v>184348293</v>
      </c>
      <c r="Y24" s="3">
        <v>302493211</v>
      </c>
      <c r="Z24" s="3">
        <v>29712176</v>
      </c>
      <c r="AA24" s="69">
        <v>706067.99069699994</v>
      </c>
      <c r="AB24" s="69">
        <v>32828.524353000001</v>
      </c>
    </row>
    <row r="25" spans="1:28" x14ac:dyDescent="0.3">
      <c r="A25" s="4" t="s">
        <v>127</v>
      </c>
      <c r="B25" s="65" t="str">
        <f>VLOOKUP(A25,'bank list with code'!$A$2:$C$114,3,FALSE)</f>
        <v>B094</v>
      </c>
      <c r="C25" s="65" t="str">
        <f>VLOOKUP(B25,'bank type'!$A$2:$B$87,2,FALSE)</f>
        <v>Public Sector Banks</v>
      </c>
      <c r="D25" s="66">
        <v>42400</v>
      </c>
      <c r="E25" s="74">
        <f t="shared" si="0"/>
        <v>1</v>
      </c>
      <c r="F25">
        <f t="shared" si="1"/>
        <v>2016</v>
      </c>
      <c r="G25" s="3">
        <v>1094</v>
      </c>
      <c r="H25" s="3">
        <v>319</v>
      </c>
      <c r="I25" s="3">
        <v>5226</v>
      </c>
      <c r="J25" s="3">
        <v>0</v>
      </c>
      <c r="K25" s="3">
        <f t="shared" si="2"/>
        <v>5226</v>
      </c>
      <c r="L25" s="3"/>
      <c r="M25" s="3"/>
      <c r="N25" s="3"/>
      <c r="O25" s="3">
        <v>0</v>
      </c>
      <c r="P25" s="3">
        <v>0</v>
      </c>
      <c r="Q25" s="3">
        <v>0</v>
      </c>
      <c r="R25" s="69">
        <v>0</v>
      </c>
      <c r="S25" s="69">
        <v>0</v>
      </c>
      <c r="T25" s="3"/>
      <c r="U25" s="3"/>
      <c r="V25" s="3"/>
      <c r="W25" s="3"/>
      <c r="X25" s="3">
        <v>6116671</v>
      </c>
      <c r="Y25" s="3">
        <v>7420877</v>
      </c>
      <c r="Z25" s="3">
        <v>524643</v>
      </c>
      <c r="AA25" s="69">
        <v>16004.53922878</v>
      </c>
      <c r="AB25" s="69">
        <v>866.25373280000008</v>
      </c>
    </row>
    <row r="26" spans="1:28" x14ac:dyDescent="0.3">
      <c r="A26" s="4" t="s">
        <v>128</v>
      </c>
      <c r="B26" s="65" t="str">
        <f>VLOOKUP(A26,'bank list with code'!$A$2:$C$114,3,FALSE)</f>
        <v>B095</v>
      </c>
      <c r="C26" s="65" t="str">
        <f>VLOOKUP(B26,'bank type'!$A$2:$B$87,2,FALSE)</f>
        <v>Public Sector Banks</v>
      </c>
      <c r="D26" s="66">
        <v>42400</v>
      </c>
      <c r="E26" s="74">
        <f t="shared" si="0"/>
        <v>1</v>
      </c>
      <c r="F26">
        <f t="shared" si="1"/>
        <v>2016</v>
      </c>
      <c r="G26" s="3">
        <v>1157</v>
      </c>
      <c r="H26" s="3">
        <v>340</v>
      </c>
      <c r="I26" s="3">
        <v>4797</v>
      </c>
      <c r="J26" s="3">
        <v>0</v>
      </c>
      <c r="K26" s="3">
        <f t="shared" si="2"/>
        <v>4797</v>
      </c>
      <c r="L26" s="3"/>
      <c r="M26" s="3"/>
      <c r="N26" s="3"/>
      <c r="O26" s="3">
        <v>0</v>
      </c>
      <c r="P26" s="3">
        <v>0</v>
      </c>
      <c r="Q26" s="3">
        <v>0</v>
      </c>
      <c r="R26" s="69">
        <v>0</v>
      </c>
      <c r="S26" s="69">
        <v>0</v>
      </c>
      <c r="T26" s="3"/>
      <c r="U26" s="3"/>
      <c r="V26" s="3"/>
      <c r="W26" s="3"/>
      <c r="X26" s="3">
        <v>7046063</v>
      </c>
      <c r="Y26" s="3">
        <v>5396094</v>
      </c>
      <c r="Z26" s="3">
        <v>508587</v>
      </c>
      <c r="AA26" s="69">
        <v>16198.947579860001</v>
      </c>
      <c r="AB26" s="69">
        <v>641.59098929999993</v>
      </c>
    </row>
    <row r="27" spans="1:28" x14ac:dyDescent="0.3">
      <c r="A27" s="4" t="s">
        <v>129</v>
      </c>
      <c r="B27" s="65" t="str">
        <f>VLOOKUP(A27,'bank list with code'!$A$2:$C$114,3,FALSE)</f>
        <v>B096</v>
      </c>
      <c r="C27" s="65" t="str">
        <f>VLOOKUP(B27,'bank type'!$A$2:$B$87,2,FALSE)</f>
        <v>Public Sector Banks</v>
      </c>
      <c r="D27" s="66">
        <v>42400</v>
      </c>
      <c r="E27" s="74">
        <f t="shared" si="0"/>
        <v>1</v>
      </c>
      <c r="F27">
        <f t="shared" si="1"/>
        <v>2016</v>
      </c>
      <c r="G27" s="3">
        <v>1138</v>
      </c>
      <c r="H27" s="3">
        <v>579</v>
      </c>
      <c r="I27" s="3">
        <v>3451</v>
      </c>
      <c r="J27" s="3">
        <v>0</v>
      </c>
      <c r="K27" s="3">
        <f t="shared" si="2"/>
        <v>3451</v>
      </c>
      <c r="L27" s="3"/>
      <c r="M27" s="3"/>
      <c r="N27" s="3"/>
      <c r="O27" s="3">
        <v>0</v>
      </c>
      <c r="P27" s="3">
        <v>0</v>
      </c>
      <c r="Q27" s="3">
        <v>0</v>
      </c>
      <c r="R27" s="69">
        <v>0</v>
      </c>
      <c r="S27" s="69">
        <v>0</v>
      </c>
      <c r="T27" s="3"/>
      <c r="U27" s="3"/>
      <c r="V27" s="3"/>
      <c r="W27" s="3"/>
      <c r="X27" s="3">
        <v>11077398</v>
      </c>
      <c r="Y27" s="3">
        <v>14265681</v>
      </c>
      <c r="Z27" s="3">
        <v>975907</v>
      </c>
      <c r="AA27" s="69">
        <v>42392.275776900002</v>
      </c>
      <c r="AB27" s="69">
        <v>1381.3245672600001</v>
      </c>
    </row>
    <row r="28" spans="1:28" x14ac:dyDescent="0.3">
      <c r="A28" s="4" t="s">
        <v>14</v>
      </c>
      <c r="B28" s="65" t="str">
        <f>VLOOKUP(A28,'bank list with code'!$A$2:$C$114,3,FALSE)</f>
        <v>B009</v>
      </c>
      <c r="C28" s="65" t="str">
        <f>VLOOKUP(B28,'bank type'!$A$2:$B$87,2,FALSE)</f>
        <v>Private Sector Banks</v>
      </c>
      <c r="D28" s="66">
        <v>42400</v>
      </c>
      <c r="E28" s="74">
        <f t="shared" si="0"/>
        <v>1</v>
      </c>
      <c r="F28">
        <f t="shared" si="1"/>
        <v>2016</v>
      </c>
      <c r="G28" s="3">
        <v>2856</v>
      </c>
      <c r="H28" s="3">
        <v>9874</v>
      </c>
      <c r="I28" s="3">
        <v>258030</v>
      </c>
      <c r="J28" s="3">
        <v>0</v>
      </c>
      <c r="K28" s="3">
        <f t="shared" si="2"/>
        <v>258030</v>
      </c>
      <c r="L28" s="3"/>
      <c r="M28" s="3"/>
      <c r="N28" s="3"/>
      <c r="O28" s="3">
        <v>2242618</v>
      </c>
      <c r="P28" s="3">
        <v>83554</v>
      </c>
      <c r="Q28" s="3">
        <v>5382668</v>
      </c>
      <c r="R28" s="69">
        <v>211.61941847</v>
      </c>
      <c r="S28" s="69">
        <v>18755.763393220001</v>
      </c>
      <c r="T28" s="67"/>
      <c r="U28" s="67"/>
      <c r="V28" s="67"/>
      <c r="W28" s="67"/>
      <c r="X28" s="3">
        <v>15362908</v>
      </c>
      <c r="Y28" s="3">
        <v>24721501</v>
      </c>
      <c r="Z28" s="3">
        <v>8274094</v>
      </c>
      <c r="AA28" s="69">
        <v>121554.43318623002</v>
      </c>
      <c r="AB28" s="69">
        <v>12454.177807</v>
      </c>
    </row>
    <row r="29" spans="1:28" x14ac:dyDescent="0.3">
      <c r="A29" s="4" t="s">
        <v>130</v>
      </c>
      <c r="B29" s="65" t="str">
        <f>VLOOKUP(A29,'bank list with code'!$A$2:$C$114,3,FALSE)</f>
        <v>B010</v>
      </c>
      <c r="C29" s="65" t="str">
        <f>VLOOKUP(B29,'bank type'!$A$2:$B$87,2,FALSE)</f>
        <v>Private Sector Banks</v>
      </c>
      <c r="D29" s="66">
        <v>42400</v>
      </c>
      <c r="E29" s="74">
        <f t="shared" si="0"/>
        <v>1</v>
      </c>
      <c r="F29">
        <f t="shared" si="1"/>
        <v>2016</v>
      </c>
      <c r="G29" s="3">
        <v>201</v>
      </c>
      <c r="H29" s="3">
        <v>0</v>
      </c>
      <c r="I29" s="3">
        <v>0</v>
      </c>
      <c r="J29" s="3">
        <v>0</v>
      </c>
      <c r="K29" s="3">
        <f t="shared" si="2"/>
        <v>0</v>
      </c>
      <c r="L29" s="3"/>
      <c r="M29" s="3"/>
      <c r="N29" s="3"/>
      <c r="O29" s="3">
        <v>0</v>
      </c>
      <c r="P29" s="3">
        <v>0</v>
      </c>
      <c r="Q29" s="3">
        <v>0</v>
      </c>
      <c r="R29" s="69">
        <v>0</v>
      </c>
      <c r="S29" s="69">
        <v>0</v>
      </c>
      <c r="T29" s="10"/>
      <c r="U29" s="10"/>
      <c r="V29" s="10"/>
      <c r="W29" s="10"/>
      <c r="X29" s="3">
        <v>7433284</v>
      </c>
      <c r="Y29" s="3">
        <v>3470114</v>
      </c>
      <c r="Z29" s="3">
        <v>30045</v>
      </c>
      <c r="AA29" s="69">
        <v>4308.0724499999997</v>
      </c>
      <c r="AB29" s="69">
        <v>36.130320450000006</v>
      </c>
    </row>
    <row r="30" spans="1:28" x14ac:dyDescent="0.3">
      <c r="A30" s="4" t="s">
        <v>16</v>
      </c>
      <c r="B30" s="65" t="str">
        <f>VLOOKUP(A30,'bank list with code'!$A$2:$C$114,3,FALSE)</f>
        <v>B021</v>
      </c>
      <c r="C30" s="65" t="str">
        <f>VLOOKUP(B30,'bank type'!$A$2:$B$87,2,FALSE)</f>
        <v>Private Sector Banks</v>
      </c>
      <c r="D30" s="66">
        <v>42400</v>
      </c>
      <c r="E30" s="74">
        <f t="shared" si="0"/>
        <v>1</v>
      </c>
      <c r="F30">
        <f t="shared" si="1"/>
        <v>2016</v>
      </c>
      <c r="G30" s="3">
        <v>183</v>
      </c>
      <c r="H30" s="3">
        <v>57</v>
      </c>
      <c r="I30" s="3">
        <v>0</v>
      </c>
      <c r="J30" s="3">
        <v>0</v>
      </c>
      <c r="K30" s="3">
        <f t="shared" si="2"/>
        <v>0</v>
      </c>
      <c r="L30" s="3"/>
      <c r="M30" s="3"/>
      <c r="N30" s="3"/>
      <c r="O30" s="3">
        <v>0</v>
      </c>
      <c r="P30" s="3">
        <v>0</v>
      </c>
      <c r="Q30" s="3">
        <v>0</v>
      </c>
      <c r="R30" s="69">
        <v>0</v>
      </c>
      <c r="S30" s="69">
        <v>0</v>
      </c>
      <c r="T30" s="3"/>
      <c r="U30" s="3"/>
      <c r="V30" s="3"/>
      <c r="W30" s="3"/>
      <c r="X30" s="3">
        <v>769332</v>
      </c>
      <c r="Y30" s="3">
        <v>388865</v>
      </c>
      <c r="Z30" s="3">
        <v>24592</v>
      </c>
      <c r="AA30" s="69">
        <v>1142.14810969</v>
      </c>
      <c r="AB30" s="69">
        <v>71.02413623999999</v>
      </c>
    </row>
    <row r="31" spans="1:28" x14ac:dyDescent="0.3">
      <c r="A31" s="4" t="s">
        <v>17</v>
      </c>
      <c r="B31" s="65" t="str">
        <f>VLOOKUP(A31,'bank list with code'!$A$2:$C$114,3,FALSE)</f>
        <v>B024</v>
      </c>
      <c r="C31" s="65" t="str">
        <f>VLOOKUP(B31,'bank type'!$A$2:$B$87,2,FALSE)</f>
        <v>Private Sector Banks</v>
      </c>
      <c r="D31" s="66">
        <v>42400</v>
      </c>
      <c r="E31" s="74">
        <f t="shared" si="0"/>
        <v>1</v>
      </c>
      <c r="F31">
        <f t="shared" si="1"/>
        <v>2016</v>
      </c>
      <c r="G31" s="3">
        <v>635</v>
      </c>
      <c r="H31" s="3">
        <v>645</v>
      </c>
      <c r="I31" s="3">
        <v>3886</v>
      </c>
      <c r="J31" s="3">
        <v>0</v>
      </c>
      <c r="K31" s="3">
        <f t="shared" si="2"/>
        <v>3886</v>
      </c>
      <c r="L31" s="3"/>
      <c r="M31" s="3"/>
      <c r="N31" s="3"/>
      <c r="O31" s="3">
        <v>0</v>
      </c>
      <c r="P31" s="3">
        <v>0</v>
      </c>
      <c r="Q31" s="3">
        <v>0</v>
      </c>
      <c r="R31" s="69">
        <v>0</v>
      </c>
      <c r="S31" s="69">
        <v>0</v>
      </c>
      <c r="T31" s="3"/>
      <c r="U31" s="3"/>
      <c r="V31" s="3"/>
      <c r="W31" s="3"/>
      <c r="X31" s="3">
        <v>1510576</v>
      </c>
      <c r="Y31" s="3">
        <v>1811634</v>
      </c>
      <c r="Z31" s="3">
        <v>437390</v>
      </c>
      <c r="AA31" s="69">
        <v>7268.5313971599999</v>
      </c>
      <c r="AB31" s="69">
        <v>458.43257498999998</v>
      </c>
    </row>
    <row r="32" spans="1:28" x14ac:dyDescent="0.3">
      <c r="A32" s="4" t="s">
        <v>131</v>
      </c>
      <c r="B32" s="65" t="str">
        <f>VLOOKUP(A32,'bank list with code'!$A$2:$C$114,3,FALSE)</f>
        <v>B036</v>
      </c>
      <c r="C32" s="65" t="str">
        <f>VLOOKUP(B32,'bank type'!$A$2:$B$87,2,FALSE)</f>
        <v>Private Sector Banks</v>
      </c>
      <c r="D32" s="66">
        <v>42400</v>
      </c>
      <c r="E32" s="74">
        <f t="shared" si="0"/>
        <v>1</v>
      </c>
      <c r="F32">
        <f t="shared" si="1"/>
        <v>2016</v>
      </c>
      <c r="G32" s="3">
        <v>148</v>
      </c>
      <c r="H32" s="3">
        <v>255</v>
      </c>
      <c r="I32" s="3">
        <v>725</v>
      </c>
      <c r="J32" s="3">
        <v>0</v>
      </c>
      <c r="K32" s="3">
        <f t="shared" si="2"/>
        <v>725</v>
      </c>
      <c r="L32" s="3"/>
      <c r="M32" s="3"/>
      <c r="N32" s="3"/>
      <c r="O32" s="3">
        <v>4826</v>
      </c>
      <c r="P32" s="3">
        <v>762</v>
      </c>
      <c r="Q32" s="3">
        <v>8902</v>
      </c>
      <c r="R32" s="69">
        <v>4.0085559999999996</v>
      </c>
      <c r="S32" s="69">
        <v>19.158760000000001</v>
      </c>
      <c r="T32" s="67"/>
      <c r="U32" s="67"/>
      <c r="V32" s="67"/>
      <c r="W32" s="67"/>
      <c r="X32" s="3">
        <v>211701</v>
      </c>
      <c r="Y32" s="3">
        <v>457766</v>
      </c>
      <c r="Z32" s="3">
        <v>96956</v>
      </c>
      <c r="AA32" s="69">
        <v>1595.5977190000001</v>
      </c>
      <c r="AB32" s="69">
        <v>143.06196</v>
      </c>
    </row>
    <row r="33" spans="1:28" x14ac:dyDescent="0.3">
      <c r="A33" s="4" t="s">
        <v>19</v>
      </c>
      <c r="B33" s="65" t="str">
        <f>VLOOKUP(A33,'bank list with code'!$A$2:$C$114,3,FALSE)</f>
        <v>B038</v>
      </c>
      <c r="C33" s="65" t="str">
        <f>VLOOKUP(B33,'bank type'!$A$2:$B$87,2,FALSE)</f>
        <v>Private Sector Banks</v>
      </c>
      <c r="D33" s="66">
        <v>42400</v>
      </c>
      <c r="E33" s="74">
        <f t="shared" si="0"/>
        <v>1</v>
      </c>
      <c r="F33">
        <f t="shared" si="1"/>
        <v>2016</v>
      </c>
      <c r="G33" s="3">
        <v>189</v>
      </c>
      <c r="H33" s="3">
        <v>209</v>
      </c>
      <c r="I33" s="3">
        <v>706</v>
      </c>
      <c r="J33" s="3">
        <v>0</v>
      </c>
      <c r="K33" s="3">
        <f t="shared" si="2"/>
        <v>706</v>
      </c>
      <c r="L33" s="3"/>
      <c r="M33" s="3"/>
      <c r="N33" s="3"/>
      <c r="O33" s="3">
        <v>6818</v>
      </c>
      <c r="P33" s="3">
        <v>40</v>
      </c>
      <c r="Q33" s="3">
        <v>12927</v>
      </c>
      <c r="R33" s="69">
        <v>0.17880699999999999</v>
      </c>
      <c r="S33" s="69">
        <v>30.401758000000001</v>
      </c>
      <c r="T33" s="67"/>
      <c r="U33" s="67"/>
      <c r="V33" s="67"/>
      <c r="W33" s="67"/>
      <c r="X33" s="3">
        <v>672974</v>
      </c>
      <c r="Y33" s="3">
        <v>432547</v>
      </c>
      <c r="Z33" s="3">
        <v>47209</v>
      </c>
      <c r="AA33" s="69">
        <v>1684.8505749999999</v>
      </c>
      <c r="AB33" s="69">
        <v>114.756196</v>
      </c>
    </row>
    <row r="34" spans="1:28" x14ac:dyDescent="0.3">
      <c r="A34" s="1" t="s">
        <v>20</v>
      </c>
      <c r="B34" s="65" t="str">
        <f>VLOOKUP(A34,'bank list with code'!$A$2:$C$114,3,FALSE)</f>
        <v>B045</v>
      </c>
      <c r="C34" s="65" t="str">
        <f>VLOOKUP(B34,'bank type'!$A$2:$B$87,2,FALSE)</f>
        <v>Private Sector Banks</v>
      </c>
      <c r="D34" s="66">
        <v>42400</v>
      </c>
      <c r="E34" s="74">
        <f t="shared" si="0"/>
        <v>1</v>
      </c>
      <c r="F34">
        <f t="shared" si="1"/>
        <v>2016</v>
      </c>
      <c r="G34" s="3">
        <v>1037</v>
      </c>
      <c r="H34" s="3">
        <v>469</v>
      </c>
      <c r="I34" s="3">
        <v>8987</v>
      </c>
      <c r="J34" s="3">
        <v>0</v>
      </c>
      <c r="K34" s="3">
        <f t="shared" si="2"/>
        <v>8987</v>
      </c>
      <c r="L34" s="3"/>
      <c r="M34" s="3"/>
      <c r="N34" s="3"/>
      <c r="O34" s="3">
        <v>0</v>
      </c>
      <c r="P34" s="3">
        <v>0</v>
      </c>
      <c r="Q34" s="3">
        <v>0</v>
      </c>
      <c r="R34" s="69">
        <v>0</v>
      </c>
      <c r="S34" s="69">
        <v>0</v>
      </c>
      <c r="T34" s="3"/>
      <c r="U34" s="3"/>
      <c r="V34" s="3"/>
      <c r="W34" s="3"/>
      <c r="X34" s="3">
        <v>5154566</v>
      </c>
      <c r="Y34" s="3">
        <v>4588193</v>
      </c>
      <c r="Z34" s="3">
        <v>919818</v>
      </c>
      <c r="AA34" s="69">
        <v>21407.220069999999</v>
      </c>
      <c r="AB34" s="69">
        <v>1360.09028915</v>
      </c>
    </row>
    <row r="35" spans="1:28" x14ac:dyDescent="0.3">
      <c r="A35" s="4" t="s">
        <v>21</v>
      </c>
      <c r="B35" s="65" t="str">
        <f>VLOOKUP(A35,'bank list with code'!$A$2:$C$114,3,FALSE)</f>
        <v>B050</v>
      </c>
      <c r="C35" s="65" t="str">
        <f>VLOOKUP(B35,'bank type'!$A$2:$B$87,2,FALSE)</f>
        <v>Private Sector Banks</v>
      </c>
      <c r="D35" s="66">
        <v>42400</v>
      </c>
      <c r="E35" s="74">
        <f t="shared" si="0"/>
        <v>1</v>
      </c>
      <c r="F35">
        <f t="shared" si="1"/>
        <v>2016</v>
      </c>
      <c r="G35" s="8">
        <v>5393</v>
      </c>
      <c r="H35" s="8">
        <v>6450</v>
      </c>
      <c r="I35" s="8">
        <v>276968</v>
      </c>
      <c r="J35" s="8">
        <v>0</v>
      </c>
      <c r="K35" s="3">
        <f t="shared" si="2"/>
        <v>276968</v>
      </c>
      <c r="L35" s="3"/>
      <c r="M35" s="3"/>
      <c r="N35" s="3"/>
      <c r="O35" s="8">
        <v>7057172</v>
      </c>
      <c r="P35" s="3">
        <v>163918</v>
      </c>
      <c r="Q35" s="3">
        <v>22300619</v>
      </c>
      <c r="R35" s="69">
        <v>921.66077139999993</v>
      </c>
      <c r="S35" s="69">
        <v>63420.196571</v>
      </c>
      <c r="T35" s="67"/>
      <c r="U35" s="67"/>
      <c r="V35" s="67"/>
      <c r="W35" s="67"/>
      <c r="X35" s="8">
        <v>27477884</v>
      </c>
      <c r="Y35" s="8">
        <v>35780807</v>
      </c>
      <c r="Z35" s="8">
        <v>15948974</v>
      </c>
      <c r="AA35" s="121">
        <v>173674.93597858</v>
      </c>
      <c r="AB35" s="121">
        <v>23510.415007989999</v>
      </c>
    </row>
    <row r="36" spans="1:28" x14ac:dyDescent="0.3">
      <c r="A36" s="4" t="s">
        <v>22</v>
      </c>
      <c r="B36" s="65" t="str">
        <f>VLOOKUP(A36,'bank list with code'!$A$2:$C$114,3,FALSE)</f>
        <v>B053</v>
      </c>
      <c r="C36" s="65" t="str">
        <f>VLOOKUP(B36,'bank type'!$A$2:$B$87,2,FALSE)</f>
        <v>Private Sector Banks</v>
      </c>
      <c r="D36" s="66">
        <v>42400</v>
      </c>
      <c r="E36" s="74">
        <f t="shared" si="0"/>
        <v>1</v>
      </c>
      <c r="F36">
        <f t="shared" si="1"/>
        <v>2016</v>
      </c>
      <c r="G36" s="3">
        <v>4481</v>
      </c>
      <c r="H36" s="3">
        <v>9003</v>
      </c>
      <c r="I36" s="3">
        <v>201047</v>
      </c>
      <c r="J36" s="3">
        <v>0</v>
      </c>
      <c r="K36" s="3">
        <f t="shared" si="2"/>
        <v>201047</v>
      </c>
      <c r="L36" s="3"/>
      <c r="M36" s="3"/>
      <c r="N36" s="3"/>
      <c r="O36" s="3">
        <v>3552007</v>
      </c>
      <c r="P36" s="3">
        <v>25292</v>
      </c>
      <c r="Q36" s="3">
        <v>9547206</v>
      </c>
      <c r="R36" s="69">
        <v>128.42676675000001</v>
      </c>
      <c r="S36" s="69">
        <v>23783.25967128</v>
      </c>
      <c r="T36" s="67"/>
      <c r="U36" s="67"/>
      <c r="V36" s="67"/>
      <c r="W36" s="67"/>
      <c r="X36" s="3">
        <v>31725554</v>
      </c>
      <c r="Y36" s="3">
        <v>35504041</v>
      </c>
      <c r="Z36" s="3">
        <v>16354859</v>
      </c>
      <c r="AA36" s="69">
        <v>171631.34813100001</v>
      </c>
      <c r="AB36" s="69">
        <v>24399.76224</v>
      </c>
    </row>
    <row r="37" spans="1:28" x14ac:dyDescent="0.3">
      <c r="A37" s="4" t="s">
        <v>132</v>
      </c>
      <c r="B37" s="65" t="str">
        <f>VLOOKUP(A37,'bank list with code'!$A$2:$C$114,3,FALSE)</f>
        <v>B056</v>
      </c>
      <c r="C37" s="65" t="str">
        <f>VLOOKUP(B37,'bank type'!$A$2:$B$87,2,FALSE)</f>
        <v>Private Sector Banks</v>
      </c>
      <c r="D37" s="66">
        <v>42400</v>
      </c>
      <c r="E37" s="74">
        <f t="shared" si="0"/>
        <v>1</v>
      </c>
      <c r="F37">
        <f t="shared" si="1"/>
        <v>2016</v>
      </c>
      <c r="G37" s="3">
        <v>8</v>
      </c>
      <c r="H37" s="3">
        <v>0</v>
      </c>
      <c r="I37" s="3">
        <v>0</v>
      </c>
      <c r="J37" s="3">
        <v>0</v>
      </c>
      <c r="K37" s="3">
        <f t="shared" si="2"/>
        <v>0</v>
      </c>
      <c r="L37" s="3"/>
      <c r="M37" s="3"/>
      <c r="N37" s="3"/>
      <c r="O37" s="3">
        <v>0</v>
      </c>
      <c r="P37" s="3">
        <v>0</v>
      </c>
      <c r="Q37" s="3">
        <v>0</v>
      </c>
      <c r="R37" s="69">
        <v>0</v>
      </c>
      <c r="S37" s="69">
        <v>0</v>
      </c>
      <c r="T37" s="3"/>
      <c r="U37" s="3"/>
      <c r="V37" s="3"/>
      <c r="W37" s="3"/>
      <c r="X37" s="3">
        <v>7656</v>
      </c>
      <c r="Y37" s="3">
        <v>11647</v>
      </c>
      <c r="Z37" s="3">
        <v>4643</v>
      </c>
      <c r="AA37" s="69">
        <v>34.5</v>
      </c>
      <c r="AB37" s="69">
        <v>8.1000000000000014</v>
      </c>
    </row>
    <row r="38" spans="1:28" x14ac:dyDescent="0.3">
      <c r="A38" s="4" t="s">
        <v>24</v>
      </c>
      <c r="B38" s="65" t="str">
        <f>VLOOKUP(A38,'bank list with code'!$A$2:$C$114,3,FALSE)</f>
        <v>B062</v>
      </c>
      <c r="C38" s="65" t="str">
        <f>VLOOKUP(B38,'bank type'!$A$2:$B$87,2,FALSE)</f>
        <v>Private Sector Banks</v>
      </c>
      <c r="D38" s="66">
        <v>42400</v>
      </c>
      <c r="E38" s="74">
        <f t="shared" si="0"/>
        <v>1</v>
      </c>
      <c r="F38">
        <f t="shared" si="1"/>
        <v>2016</v>
      </c>
      <c r="G38" s="3">
        <v>710</v>
      </c>
      <c r="H38" s="3">
        <v>924</v>
      </c>
      <c r="I38" s="3">
        <v>917</v>
      </c>
      <c r="J38" s="3">
        <v>0</v>
      </c>
      <c r="K38" s="3">
        <f t="shared" si="2"/>
        <v>917</v>
      </c>
      <c r="L38" s="3"/>
      <c r="M38" s="3"/>
      <c r="N38" s="3"/>
      <c r="O38" s="3">
        <v>418949</v>
      </c>
      <c r="P38" s="3">
        <v>7710</v>
      </c>
      <c r="Q38" s="3">
        <v>975103</v>
      </c>
      <c r="R38" s="69">
        <v>42.490014030000005</v>
      </c>
      <c r="S38" s="69">
        <v>5332.0814046300002</v>
      </c>
      <c r="T38" s="67"/>
      <c r="U38" s="67"/>
      <c r="V38" s="67"/>
      <c r="W38" s="67"/>
      <c r="X38" s="3">
        <v>2469452</v>
      </c>
      <c r="Y38" s="3">
        <v>2001437</v>
      </c>
      <c r="Z38" s="3">
        <v>627941</v>
      </c>
      <c r="AA38" s="69">
        <v>8343.0037484599998</v>
      </c>
      <c r="AB38" s="69">
        <v>831.78957037999999</v>
      </c>
    </row>
    <row r="39" spans="1:28" x14ac:dyDescent="0.3">
      <c r="A39" s="4" t="s">
        <v>25</v>
      </c>
      <c r="B39" s="65" t="str">
        <f>VLOOKUP(A39,'bank list with code'!$A$2:$C$114,3,FALSE)</f>
        <v>B063</v>
      </c>
      <c r="C39" s="65" t="str">
        <f>VLOOKUP(B39,'bank type'!$A$2:$B$87,2,FALSE)</f>
        <v>Private Sector Banks</v>
      </c>
      <c r="D39" s="66">
        <v>42400</v>
      </c>
      <c r="E39" s="74">
        <f t="shared" si="0"/>
        <v>1</v>
      </c>
      <c r="F39">
        <f t="shared" si="1"/>
        <v>2016</v>
      </c>
      <c r="G39" s="3">
        <v>596</v>
      </c>
      <c r="H39" s="3">
        <v>406</v>
      </c>
      <c r="I39" s="3">
        <v>5507</v>
      </c>
      <c r="J39" s="3">
        <v>0</v>
      </c>
      <c r="K39" s="3">
        <f t="shared" si="2"/>
        <v>5507</v>
      </c>
      <c r="L39" s="3"/>
      <c r="M39" s="3"/>
      <c r="N39" s="3"/>
      <c r="O39" s="3">
        <v>48812</v>
      </c>
      <c r="P39" s="3">
        <v>4781</v>
      </c>
      <c r="Q39" s="3">
        <v>101295</v>
      </c>
      <c r="R39" s="69">
        <v>15.76592832</v>
      </c>
      <c r="S39" s="69">
        <v>298.82568043999999</v>
      </c>
      <c r="T39" s="67"/>
      <c r="U39" s="67"/>
      <c r="V39" s="67"/>
      <c r="W39" s="67"/>
      <c r="X39" s="3">
        <v>3419231</v>
      </c>
      <c r="Y39" s="3">
        <v>4049342</v>
      </c>
      <c r="Z39" s="3">
        <v>178448</v>
      </c>
      <c r="AA39" s="69">
        <v>17701.35927683</v>
      </c>
      <c r="AB39" s="69">
        <v>461.8322708</v>
      </c>
    </row>
    <row r="40" spans="1:28" x14ac:dyDescent="0.3">
      <c r="A40" s="4" t="s">
        <v>26</v>
      </c>
      <c r="B40" s="65" t="str">
        <f>VLOOKUP(A40,'bank list with code'!$A$2:$C$114,3,FALSE)</f>
        <v>B069</v>
      </c>
      <c r="C40" s="65" t="str">
        <f>VLOOKUP(B40,'bank type'!$A$2:$B$87,2,FALSE)</f>
        <v>Private Sector Banks</v>
      </c>
      <c r="D40" s="66">
        <v>42400</v>
      </c>
      <c r="E40" s="74">
        <f t="shared" si="0"/>
        <v>1</v>
      </c>
      <c r="F40">
        <f t="shared" si="1"/>
        <v>2016</v>
      </c>
      <c r="G40" s="3">
        <v>487</v>
      </c>
      <c r="H40" s="3">
        <v>713</v>
      </c>
      <c r="I40" s="3">
        <v>2950</v>
      </c>
      <c r="J40" s="3">
        <v>0</v>
      </c>
      <c r="K40" s="3">
        <f t="shared" si="2"/>
        <v>2950</v>
      </c>
      <c r="L40" s="3"/>
      <c r="M40" s="3"/>
      <c r="N40" s="3"/>
      <c r="O40" s="3">
        <v>0</v>
      </c>
      <c r="P40" s="3">
        <v>0</v>
      </c>
      <c r="Q40" s="3">
        <v>0</v>
      </c>
      <c r="R40" s="69">
        <v>0</v>
      </c>
      <c r="S40" s="69">
        <v>0</v>
      </c>
      <c r="T40" s="3"/>
      <c r="U40" s="3"/>
      <c r="V40" s="3"/>
      <c r="W40" s="3"/>
      <c r="X40" s="3">
        <v>2965623</v>
      </c>
      <c r="Y40" s="3">
        <v>3109404</v>
      </c>
      <c r="Z40" s="3">
        <v>448112</v>
      </c>
      <c r="AA40" s="69">
        <v>11129.2</v>
      </c>
      <c r="AB40" s="69">
        <v>618.6</v>
      </c>
    </row>
    <row r="41" spans="1:28" x14ac:dyDescent="0.3">
      <c r="A41" s="1" t="s">
        <v>27</v>
      </c>
      <c r="B41" s="65" t="str">
        <f>VLOOKUP(A41,'bank list with code'!$A$2:$C$114,3,FALSE)</f>
        <v>B070</v>
      </c>
      <c r="C41" s="65" t="str">
        <f>VLOOKUP(B41,'bank type'!$A$2:$B$87,2,FALSE)</f>
        <v>Private Sector Banks</v>
      </c>
      <c r="D41" s="66">
        <v>42400</v>
      </c>
      <c r="E41" s="74">
        <f t="shared" si="0"/>
        <v>1</v>
      </c>
      <c r="F41">
        <f t="shared" si="1"/>
        <v>2016</v>
      </c>
      <c r="G41" s="7">
        <v>725</v>
      </c>
      <c r="H41" s="7">
        <v>925</v>
      </c>
      <c r="I41" s="7">
        <v>10604</v>
      </c>
      <c r="J41" s="7">
        <v>0</v>
      </c>
      <c r="K41" s="3">
        <f t="shared" si="2"/>
        <v>10604</v>
      </c>
      <c r="L41" s="3"/>
      <c r="M41" s="3"/>
      <c r="N41" s="3"/>
      <c r="O41" s="7">
        <v>0</v>
      </c>
      <c r="P41" s="7">
        <v>0</v>
      </c>
      <c r="Q41" s="7">
        <v>0</v>
      </c>
      <c r="R41" s="123">
        <v>0</v>
      </c>
      <c r="S41" s="123">
        <v>0</v>
      </c>
      <c r="T41" s="7"/>
      <c r="U41" s="7"/>
      <c r="V41" s="7"/>
      <c r="W41" s="7"/>
      <c r="X41" s="7">
        <v>3766795</v>
      </c>
      <c r="Y41" s="7">
        <v>4553115</v>
      </c>
      <c r="Z41" s="7">
        <v>708235</v>
      </c>
      <c r="AA41" s="123">
        <v>19447.3</v>
      </c>
      <c r="AB41" s="123">
        <v>831.4</v>
      </c>
    </row>
    <row r="42" spans="1:28" x14ac:dyDescent="0.3">
      <c r="A42" s="4" t="s">
        <v>28</v>
      </c>
      <c r="B42" s="65" t="str">
        <f>VLOOKUP(A42,'bank list with code'!$A$2:$C$114,3,FALSE)</f>
        <v>B073</v>
      </c>
      <c r="C42" s="65" t="str">
        <f>VLOOKUP(B42,'bank type'!$A$2:$B$87,2,FALSE)</f>
        <v>Private Sector Banks</v>
      </c>
      <c r="D42" s="66">
        <v>42400</v>
      </c>
      <c r="E42" s="74">
        <f t="shared" si="0"/>
        <v>1</v>
      </c>
      <c r="F42">
        <f t="shared" si="1"/>
        <v>2016</v>
      </c>
      <c r="G42" s="3">
        <v>884</v>
      </c>
      <c r="H42" s="3">
        <v>1114</v>
      </c>
      <c r="I42" s="3">
        <v>0</v>
      </c>
      <c r="J42" s="3">
        <v>0</v>
      </c>
      <c r="K42" s="3">
        <f t="shared" si="2"/>
        <v>0</v>
      </c>
      <c r="L42" s="3"/>
      <c r="M42" s="3"/>
      <c r="N42" s="3"/>
      <c r="O42" s="3">
        <v>706779</v>
      </c>
      <c r="P42" s="3">
        <v>12355</v>
      </c>
      <c r="Q42" s="3">
        <v>1374374</v>
      </c>
      <c r="R42" s="69">
        <v>56.5024035</v>
      </c>
      <c r="S42" s="69">
        <v>4279.1131182500003</v>
      </c>
      <c r="T42" s="67"/>
      <c r="U42" s="67"/>
      <c r="V42" s="67"/>
      <c r="W42" s="67"/>
      <c r="X42" s="3">
        <v>3417227</v>
      </c>
      <c r="Y42" s="3">
        <v>5294870</v>
      </c>
      <c r="Z42" s="3">
        <v>2069898</v>
      </c>
      <c r="AA42" s="69">
        <v>20632.387891860002</v>
      </c>
      <c r="AB42" s="69">
        <v>3015.5995525999997</v>
      </c>
    </row>
    <row r="43" spans="1:28" x14ac:dyDescent="0.3">
      <c r="A43" s="4" t="s">
        <v>29</v>
      </c>
      <c r="B43" s="65" t="str">
        <f>VLOOKUP(A43,'bank list with code'!$A$2:$C$114,3,FALSE)</f>
        <v>B082</v>
      </c>
      <c r="C43" s="65" t="str">
        <f>VLOOKUP(B43,'bank type'!$A$2:$B$87,2,FALSE)</f>
        <v>Private Sector Banks</v>
      </c>
      <c r="D43" s="66">
        <v>42400</v>
      </c>
      <c r="E43" s="74">
        <f t="shared" si="0"/>
        <v>1</v>
      </c>
      <c r="F43">
        <f t="shared" si="1"/>
        <v>2016</v>
      </c>
      <c r="G43" s="3">
        <v>136</v>
      </c>
      <c r="H43" s="3">
        <v>224</v>
      </c>
      <c r="I43" s="3">
        <v>548</v>
      </c>
      <c r="J43" s="3">
        <v>0</v>
      </c>
      <c r="K43" s="3">
        <f t="shared" si="2"/>
        <v>548</v>
      </c>
      <c r="L43" s="3"/>
      <c r="M43" s="3"/>
      <c r="N43" s="3"/>
      <c r="O43" s="3">
        <v>131842</v>
      </c>
      <c r="P43" s="3">
        <v>3587</v>
      </c>
      <c r="Q43" s="3">
        <v>254303</v>
      </c>
      <c r="R43" s="69">
        <v>23.890857050000001</v>
      </c>
      <c r="S43" s="69">
        <v>1112.65807993</v>
      </c>
      <c r="T43" s="67"/>
      <c r="U43" s="67"/>
      <c r="V43" s="67"/>
      <c r="W43" s="67"/>
      <c r="X43" s="3">
        <v>437659</v>
      </c>
      <c r="Y43" s="3">
        <v>286987</v>
      </c>
      <c r="Z43" s="3">
        <v>75558</v>
      </c>
      <c r="AA43" s="69">
        <v>1102.9751125599998</v>
      </c>
      <c r="AB43" s="69">
        <v>102.87985681000001</v>
      </c>
    </row>
    <row r="44" spans="1:28" x14ac:dyDescent="0.3">
      <c r="A44" s="4" t="s">
        <v>30</v>
      </c>
      <c r="B44" s="65" t="str">
        <f>VLOOKUP(A44,'bank list with code'!$A$2:$C$114,3,FALSE)</f>
        <v>B089</v>
      </c>
      <c r="C44" s="65" t="str">
        <f>VLOOKUP(B44,'bank type'!$A$2:$B$87,2,FALSE)</f>
        <v>Private Sector Banks</v>
      </c>
      <c r="D44" s="66">
        <v>42400</v>
      </c>
      <c r="E44" s="74">
        <f t="shared" si="0"/>
        <v>1</v>
      </c>
      <c r="F44">
        <f t="shared" si="1"/>
        <v>2016</v>
      </c>
      <c r="G44" s="3">
        <v>765</v>
      </c>
      <c r="H44" s="3">
        <v>513</v>
      </c>
      <c r="I44" s="3">
        <v>3263</v>
      </c>
      <c r="J44" s="3">
        <v>0</v>
      </c>
      <c r="K44" s="3">
        <f t="shared" si="2"/>
        <v>3263</v>
      </c>
      <c r="L44" s="3"/>
      <c r="M44" s="3"/>
      <c r="N44" s="3"/>
      <c r="O44" s="3">
        <v>0</v>
      </c>
      <c r="P44" s="3">
        <v>0</v>
      </c>
      <c r="Q44" s="3">
        <v>0</v>
      </c>
      <c r="R44" s="69">
        <v>0</v>
      </c>
      <c r="S44" s="69">
        <v>0</v>
      </c>
      <c r="T44" s="3"/>
      <c r="U44" s="3"/>
      <c r="V44" s="3"/>
      <c r="W44" s="3"/>
      <c r="X44" s="3">
        <v>3253330</v>
      </c>
      <c r="Y44" s="3">
        <v>2457297</v>
      </c>
      <c r="Z44" s="3">
        <v>390064</v>
      </c>
      <c r="AA44" s="69">
        <v>9036.2999999999993</v>
      </c>
      <c r="AB44" s="69">
        <v>585</v>
      </c>
    </row>
    <row r="45" spans="1:28" x14ac:dyDescent="0.3">
      <c r="A45" s="4" t="s">
        <v>31</v>
      </c>
      <c r="B45" s="65" t="str">
        <f>VLOOKUP(A45,'bank list with code'!$A$2:$C$114,3,FALSE)</f>
        <v>B100</v>
      </c>
      <c r="C45" s="65" t="str">
        <f>VLOOKUP(B45,'bank type'!$A$2:$B$87,2,FALSE)</f>
        <v>Private Sector Banks</v>
      </c>
      <c r="D45" s="66">
        <v>42400</v>
      </c>
      <c r="E45" s="74">
        <f t="shared" si="0"/>
        <v>1</v>
      </c>
      <c r="F45">
        <f t="shared" si="1"/>
        <v>2016</v>
      </c>
      <c r="G45" s="3">
        <v>387</v>
      </c>
      <c r="H45" s="3">
        <v>580</v>
      </c>
      <c r="I45" s="3">
        <v>1866</v>
      </c>
      <c r="J45" s="3">
        <v>0</v>
      </c>
      <c r="K45" s="3">
        <f t="shared" si="2"/>
        <v>1866</v>
      </c>
      <c r="L45" s="3"/>
      <c r="M45" s="3"/>
      <c r="N45" s="3"/>
      <c r="O45" s="3">
        <v>7286</v>
      </c>
      <c r="P45" s="3">
        <v>0</v>
      </c>
      <c r="Q45" s="3">
        <v>9072</v>
      </c>
      <c r="R45" s="69">
        <v>0</v>
      </c>
      <c r="S45" s="69">
        <v>23.095622840000001</v>
      </c>
      <c r="T45" s="67"/>
      <c r="U45" s="67"/>
      <c r="V45" s="67"/>
      <c r="W45" s="67"/>
      <c r="X45" s="3">
        <v>907267</v>
      </c>
      <c r="Y45" s="3">
        <v>3340711</v>
      </c>
      <c r="Z45" s="3">
        <v>53707</v>
      </c>
      <c r="AA45" s="69">
        <v>12671.1726</v>
      </c>
      <c r="AB45" s="69">
        <v>137.14368386999996</v>
      </c>
    </row>
    <row r="46" spans="1:28" x14ac:dyDescent="0.3">
      <c r="A46" s="4" t="s">
        <v>32</v>
      </c>
      <c r="B46" s="65" t="str">
        <f>VLOOKUP(A46,'bank list with code'!$A$2:$C$114,3,FALSE)</f>
        <v>B101</v>
      </c>
      <c r="C46" s="65" t="str">
        <f>VLOOKUP(B46,'bank type'!$A$2:$B$87,2,FALSE)</f>
        <v>Private Sector Banks</v>
      </c>
      <c r="D46" s="66">
        <v>42400</v>
      </c>
      <c r="E46" s="74">
        <f t="shared" si="0"/>
        <v>1</v>
      </c>
      <c r="F46">
        <f t="shared" si="1"/>
        <v>2016</v>
      </c>
      <c r="G46" s="8">
        <v>280</v>
      </c>
      <c r="H46" s="8">
        <v>544</v>
      </c>
      <c r="I46" s="8">
        <v>2896</v>
      </c>
      <c r="J46" s="8">
        <v>0</v>
      </c>
      <c r="K46" s="3">
        <f t="shared" si="2"/>
        <v>2896</v>
      </c>
      <c r="L46" s="3"/>
      <c r="M46" s="3"/>
      <c r="N46" s="3"/>
      <c r="O46" s="8">
        <v>0</v>
      </c>
      <c r="P46" s="3">
        <v>0</v>
      </c>
      <c r="Q46" s="3">
        <v>0</v>
      </c>
      <c r="R46" s="69">
        <v>0</v>
      </c>
      <c r="S46" s="121">
        <v>0</v>
      </c>
      <c r="T46" s="8"/>
      <c r="U46" s="8"/>
      <c r="V46" s="8"/>
      <c r="W46" s="8"/>
      <c r="X46" s="8">
        <v>953568</v>
      </c>
      <c r="Y46" s="8">
        <v>652823</v>
      </c>
      <c r="Z46" s="8">
        <v>47754</v>
      </c>
      <c r="AA46" s="121">
        <v>2298.1</v>
      </c>
      <c r="AB46" s="121">
        <v>102.60339999999999</v>
      </c>
    </row>
    <row r="47" spans="1:28" x14ac:dyDescent="0.3">
      <c r="A47" s="4" t="s">
        <v>33</v>
      </c>
      <c r="B47" s="65" t="str">
        <f>VLOOKUP(A47,'bank list with code'!$A$2:$C$114,3,FALSE)</f>
        <v>B113</v>
      </c>
      <c r="C47" s="65" t="str">
        <f>VLOOKUP(B47,'bank type'!$A$2:$B$87,2,FALSE)</f>
        <v>Private Sector Banks</v>
      </c>
      <c r="D47" s="66">
        <v>42400</v>
      </c>
      <c r="E47" s="74">
        <f t="shared" si="0"/>
        <v>1</v>
      </c>
      <c r="F47">
        <f t="shared" si="1"/>
        <v>2016</v>
      </c>
      <c r="G47" s="3">
        <v>592</v>
      </c>
      <c r="H47" s="3">
        <v>896</v>
      </c>
      <c r="I47" s="3">
        <v>17249</v>
      </c>
      <c r="J47" s="3">
        <v>0</v>
      </c>
      <c r="K47" s="3">
        <f t="shared" si="2"/>
        <v>17249</v>
      </c>
      <c r="L47" s="3"/>
      <c r="M47" s="3"/>
      <c r="N47" s="3"/>
      <c r="O47" s="3">
        <v>0</v>
      </c>
      <c r="P47" s="3">
        <v>0</v>
      </c>
      <c r="Q47" s="3">
        <v>0</v>
      </c>
      <c r="R47" s="69">
        <v>0</v>
      </c>
      <c r="S47" s="69">
        <v>0</v>
      </c>
      <c r="T47" s="3"/>
      <c r="U47" s="3"/>
      <c r="V47" s="3"/>
      <c r="W47" s="3"/>
      <c r="X47" s="3">
        <v>1059358</v>
      </c>
      <c r="Y47" s="3">
        <v>2501134</v>
      </c>
      <c r="Z47" s="3">
        <v>641222</v>
      </c>
      <c r="AA47" s="69">
        <v>8232.9581980000003</v>
      </c>
      <c r="AB47" s="69">
        <v>963.43460026000002</v>
      </c>
    </row>
    <row r="48" spans="1:28" x14ac:dyDescent="0.3">
      <c r="A48" s="4" t="s">
        <v>35</v>
      </c>
      <c r="B48" s="65" t="str">
        <f>VLOOKUP(A48,'bank list with code'!$A$2:$C$114,3,FALSE)</f>
        <v>B004</v>
      </c>
      <c r="C48" s="65" t="str">
        <f>VLOOKUP(B48,'bank type'!$A$2:$B$87,2,FALSE)</f>
        <v>Foreign Banks</v>
      </c>
      <c r="D48" s="66">
        <v>42400</v>
      </c>
      <c r="E48" s="74">
        <f t="shared" si="0"/>
        <v>1</v>
      </c>
      <c r="F48">
        <f t="shared" si="1"/>
        <v>2016</v>
      </c>
      <c r="G48" s="3">
        <v>0</v>
      </c>
      <c r="H48" s="3">
        <v>0</v>
      </c>
      <c r="I48" s="3">
        <v>13743</v>
      </c>
      <c r="J48" s="3">
        <v>0</v>
      </c>
      <c r="K48" s="3">
        <f t="shared" si="2"/>
        <v>13743</v>
      </c>
      <c r="L48" s="3"/>
      <c r="M48" s="3"/>
      <c r="N48" s="3"/>
      <c r="O48" s="3">
        <v>816572</v>
      </c>
      <c r="P48" s="3">
        <v>4166</v>
      </c>
      <c r="Q48" s="3">
        <v>3041025</v>
      </c>
      <c r="R48" s="69">
        <v>29.452999999999999</v>
      </c>
      <c r="S48" s="69">
        <v>24294.388207960001</v>
      </c>
      <c r="T48" s="67"/>
      <c r="U48" s="67"/>
      <c r="V48" s="67"/>
      <c r="W48" s="67"/>
      <c r="X48" s="3">
        <v>0</v>
      </c>
      <c r="Y48" s="3">
        <v>0</v>
      </c>
      <c r="Z48" s="3">
        <v>0</v>
      </c>
      <c r="AA48" s="69">
        <v>0</v>
      </c>
      <c r="AB48" s="69">
        <v>0</v>
      </c>
    </row>
    <row r="49" spans="1:28" x14ac:dyDescent="0.3">
      <c r="A49" s="4" t="s">
        <v>36</v>
      </c>
      <c r="B49" s="65" t="str">
        <f>VLOOKUP(A49,'bank list with code'!$A$2:$C$114,3,FALSE)</f>
        <v>B011</v>
      </c>
      <c r="C49" s="65" t="str">
        <f>VLOOKUP(B49,'bank type'!$A$2:$B$87,2,FALSE)</f>
        <v>Foreign Banks</v>
      </c>
      <c r="D49" s="66">
        <v>42400</v>
      </c>
      <c r="E49" s="74">
        <f t="shared" si="0"/>
        <v>1</v>
      </c>
      <c r="F49">
        <f t="shared" si="1"/>
        <v>2016</v>
      </c>
      <c r="G49" s="3">
        <v>0</v>
      </c>
      <c r="H49" s="3">
        <v>0</v>
      </c>
      <c r="I49" s="3">
        <v>0</v>
      </c>
      <c r="J49" s="3">
        <v>0</v>
      </c>
      <c r="K49" s="3">
        <f t="shared" si="2"/>
        <v>0</v>
      </c>
      <c r="L49" s="3"/>
      <c r="M49" s="3"/>
      <c r="N49" s="3"/>
      <c r="O49" s="3">
        <v>5326</v>
      </c>
      <c r="P49" s="3">
        <v>70</v>
      </c>
      <c r="Q49" s="3">
        <v>12479</v>
      </c>
      <c r="R49" s="69">
        <v>0.52792567000000001</v>
      </c>
      <c r="S49" s="69">
        <v>90.442077870000006</v>
      </c>
      <c r="T49" s="67"/>
      <c r="U49" s="67"/>
      <c r="V49" s="67"/>
      <c r="W49" s="67"/>
      <c r="X49" s="3">
        <v>0</v>
      </c>
      <c r="Y49" s="3">
        <v>0</v>
      </c>
      <c r="Z49" s="3">
        <v>0</v>
      </c>
      <c r="AA49" s="69">
        <v>0</v>
      </c>
      <c r="AB49" s="69">
        <v>0</v>
      </c>
    </row>
    <row r="50" spans="1:28" x14ac:dyDescent="0.3">
      <c r="A50" s="4" t="s">
        <v>37</v>
      </c>
      <c r="B50" s="65" t="str">
        <f>VLOOKUP(A50,'bank list with code'!$A$2:$C$114,3,FALSE)</f>
        <v>B017</v>
      </c>
      <c r="C50" s="65" t="str">
        <f>VLOOKUP(B50,'bank type'!$A$2:$B$87,2,FALSE)</f>
        <v>Foreign Banks</v>
      </c>
      <c r="D50" s="66">
        <v>42400</v>
      </c>
      <c r="E50" s="74">
        <f t="shared" si="0"/>
        <v>1</v>
      </c>
      <c r="F50">
        <f t="shared" si="1"/>
        <v>2016</v>
      </c>
      <c r="G50" s="3">
        <v>0</v>
      </c>
      <c r="H50" s="3">
        <v>0</v>
      </c>
      <c r="I50" s="3">
        <v>0</v>
      </c>
      <c r="J50" s="3">
        <v>0</v>
      </c>
      <c r="K50" s="3">
        <f t="shared" si="2"/>
        <v>0</v>
      </c>
      <c r="L50" s="3"/>
      <c r="M50" s="3"/>
      <c r="N50" s="3"/>
      <c r="O50" s="3">
        <v>0</v>
      </c>
      <c r="P50" s="3">
        <v>0</v>
      </c>
      <c r="Q50" s="3">
        <v>0</v>
      </c>
      <c r="R50" s="69">
        <v>0</v>
      </c>
      <c r="S50" s="69">
        <v>0</v>
      </c>
      <c r="T50" s="3"/>
      <c r="U50" s="3"/>
      <c r="V50" s="3"/>
      <c r="W50" s="3"/>
      <c r="X50" s="3">
        <v>9457</v>
      </c>
      <c r="Y50" s="3">
        <v>402</v>
      </c>
      <c r="Z50" s="3">
        <v>230</v>
      </c>
      <c r="AA50" s="69">
        <v>2.6</v>
      </c>
      <c r="AB50" s="69">
        <v>1.9</v>
      </c>
    </row>
    <row r="51" spans="1:28" x14ac:dyDescent="0.3">
      <c r="A51" s="4" t="s">
        <v>38</v>
      </c>
      <c r="B51" s="65" t="str">
        <f>VLOOKUP(A51,'bank list with code'!$A$2:$C$114,3,FALSE)</f>
        <v>B023</v>
      </c>
      <c r="C51" s="65" t="str">
        <f>VLOOKUP(B51,'bank type'!$A$2:$B$87,2,FALSE)</f>
        <v>Foreign Banks</v>
      </c>
      <c r="D51" s="66">
        <v>42400</v>
      </c>
      <c r="E51" s="74">
        <f t="shared" si="0"/>
        <v>1</v>
      </c>
      <c r="F51">
        <f t="shared" si="1"/>
        <v>2016</v>
      </c>
      <c r="G51" s="3">
        <v>59</v>
      </c>
      <c r="H51" s="3">
        <v>518</v>
      </c>
      <c r="I51" s="3">
        <v>23164</v>
      </c>
      <c r="J51" s="3">
        <v>0</v>
      </c>
      <c r="K51" s="3">
        <f t="shared" si="2"/>
        <v>23164</v>
      </c>
      <c r="L51" s="3"/>
      <c r="M51" s="3"/>
      <c r="N51" s="3"/>
      <c r="O51" s="3">
        <v>2386159</v>
      </c>
      <c r="P51" s="3">
        <v>57215</v>
      </c>
      <c r="Q51" s="3">
        <v>11117157</v>
      </c>
      <c r="R51" s="69">
        <v>339.19778100000002</v>
      </c>
      <c r="S51" s="69">
        <v>29872.891898000002</v>
      </c>
      <c r="T51" s="67"/>
      <c r="U51" s="67"/>
      <c r="V51" s="67"/>
      <c r="W51" s="67"/>
      <c r="X51" s="3">
        <v>1560610</v>
      </c>
      <c r="Y51" s="3">
        <v>3155219</v>
      </c>
      <c r="Z51" s="3">
        <v>2852241</v>
      </c>
      <c r="AA51" s="69">
        <v>12415.39919</v>
      </c>
      <c r="AB51" s="69">
        <v>6042.3940620000003</v>
      </c>
    </row>
    <row r="52" spans="1:28" x14ac:dyDescent="0.3">
      <c r="A52" s="4" t="s">
        <v>39</v>
      </c>
      <c r="B52" s="65" t="str">
        <f>VLOOKUP(A52,'bank list with code'!$A$2:$C$114,3,FALSE)</f>
        <v>B030</v>
      </c>
      <c r="C52" s="65" t="str">
        <f>VLOOKUP(B52,'bank type'!$A$2:$B$87,2,FALSE)</f>
        <v>Foreign Banks</v>
      </c>
      <c r="D52" s="66">
        <v>42400</v>
      </c>
      <c r="E52" s="74">
        <f t="shared" si="0"/>
        <v>1</v>
      </c>
      <c r="F52">
        <f t="shared" si="1"/>
        <v>2016</v>
      </c>
      <c r="G52" s="3">
        <v>5</v>
      </c>
      <c r="H52" s="3">
        <v>25</v>
      </c>
      <c r="I52" s="3">
        <v>0</v>
      </c>
      <c r="J52" s="3">
        <v>0</v>
      </c>
      <c r="K52" s="3">
        <f t="shared" si="2"/>
        <v>0</v>
      </c>
      <c r="L52" s="3"/>
      <c r="M52" s="3"/>
      <c r="N52" s="3"/>
      <c r="O52" s="3">
        <v>0</v>
      </c>
      <c r="P52" s="3">
        <v>0</v>
      </c>
      <c r="Q52" s="3">
        <v>0</v>
      </c>
      <c r="R52" s="69">
        <v>0</v>
      </c>
      <c r="S52" s="69">
        <v>0</v>
      </c>
      <c r="T52" s="3"/>
      <c r="U52" s="3"/>
      <c r="V52" s="3"/>
      <c r="W52" s="3"/>
      <c r="X52" s="3">
        <v>43091</v>
      </c>
      <c r="Y52" s="3">
        <v>14378</v>
      </c>
      <c r="Z52" s="3">
        <v>35128</v>
      </c>
      <c r="AA52" s="69">
        <v>70.592196079999994</v>
      </c>
      <c r="AB52" s="69">
        <v>50.751974859999997</v>
      </c>
    </row>
    <row r="53" spans="1:28" x14ac:dyDescent="0.3">
      <c r="A53" s="4" t="s">
        <v>40</v>
      </c>
      <c r="B53" s="65" t="str">
        <f>VLOOKUP(A53,'bank list with code'!$A$2:$C$114,3,FALSE)</f>
        <v>B035</v>
      </c>
      <c r="C53" s="65" t="str">
        <f>VLOOKUP(B53,'bank type'!$A$2:$B$87,2,FALSE)</f>
        <v>Foreign Banks</v>
      </c>
      <c r="D53" s="66">
        <v>42400</v>
      </c>
      <c r="E53" s="74">
        <f t="shared" si="0"/>
        <v>1</v>
      </c>
      <c r="F53">
        <f t="shared" si="1"/>
        <v>2016</v>
      </c>
      <c r="G53" s="3">
        <v>13</v>
      </c>
      <c r="H53" s="3">
        <v>16</v>
      </c>
      <c r="I53" s="3">
        <v>0</v>
      </c>
      <c r="J53" s="3">
        <v>0</v>
      </c>
      <c r="K53" s="3">
        <f t="shared" si="2"/>
        <v>0</v>
      </c>
      <c r="L53" s="3"/>
      <c r="M53" s="3"/>
      <c r="N53" s="3"/>
      <c r="O53" s="3">
        <v>0</v>
      </c>
      <c r="P53" s="3">
        <v>0</v>
      </c>
      <c r="Q53" s="3">
        <v>0</v>
      </c>
      <c r="R53" s="69">
        <v>0</v>
      </c>
      <c r="S53" s="69">
        <v>0</v>
      </c>
      <c r="T53" s="3"/>
      <c r="U53" s="3"/>
      <c r="V53" s="3"/>
      <c r="W53" s="3"/>
      <c r="X53" s="3">
        <v>93237</v>
      </c>
      <c r="Y53" s="3">
        <v>178016</v>
      </c>
      <c r="Z53" s="3">
        <v>116904</v>
      </c>
      <c r="AA53" s="69">
        <v>823.71927400000004</v>
      </c>
      <c r="AB53" s="69">
        <v>235.44553999999999</v>
      </c>
    </row>
    <row r="54" spans="1:28" x14ac:dyDescent="0.3">
      <c r="A54" s="4" t="s">
        <v>133</v>
      </c>
      <c r="B54" s="65" t="str">
        <f>VLOOKUP(A54,'bank list with code'!$A$2:$C$114,3,FALSE)</f>
        <v>B049</v>
      </c>
      <c r="C54" s="65" t="str">
        <f>VLOOKUP(B54,'bank type'!$A$2:$B$87,2,FALSE)</f>
        <v>Foreign Banks</v>
      </c>
      <c r="D54" s="66">
        <v>42400</v>
      </c>
      <c r="E54" s="74">
        <f t="shared" si="0"/>
        <v>1</v>
      </c>
      <c r="F54">
        <f t="shared" si="1"/>
        <v>2016</v>
      </c>
      <c r="G54" s="3">
        <v>1</v>
      </c>
      <c r="H54" s="3">
        <v>7</v>
      </c>
      <c r="I54" s="3">
        <v>0</v>
      </c>
      <c r="J54" s="3">
        <v>0</v>
      </c>
      <c r="K54" s="3">
        <f t="shared" si="2"/>
        <v>0</v>
      </c>
      <c r="L54" s="3"/>
      <c r="M54" s="3"/>
      <c r="N54" s="3"/>
      <c r="O54" s="3">
        <v>0</v>
      </c>
      <c r="P54" s="3">
        <v>0</v>
      </c>
      <c r="Q54" s="3">
        <v>0</v>
      </c>
      <c r="R54" s="69">
        <v>0</v>
      </c>
      <c r="S54" s="69">
        <v>0</v>
      </c>
      <c r="T54" s="3"/>
      <c r="U54" s="3"/>
      <c r="V54" s="3"/>
      <c r="W54" s="3"/>
      <c r="X54" s="3">
        <v>35993</v>
      </c>
      <c r="Y54" s="3">
        <v>27101</v>
      </c>
      <c r="Z54" s="3">
        <v>2210</v>
      </c>
      <c r="AA54" s="69">
        <v>141.34275</v>
      </c>
      <c r="AB54" s="69">
        <v>6.6180404299999998</v>
      </c>
    </row>
    <row r="55" spans="1:28" x14ac:dyDescent="0.3">
      <c r="A55" s="4" t="s">
        <v>41</v>
      </c>
      <c r="B55" s="65" t="str">
        <f>VLOOKUP(A55,'bank list with code'!$A$2:$C$114,3,FALSE)</f>
        <v>B051</v>
      </c>
      <c r="C55" s="65" t="str">
        <f>VLOOKUP(B55,'bank type'!$A$2:$B$87,2,FALSE)</f>
        <v>Foreign Banks</v>
      </c>
      <c r="D55" s="66">
        <v>42400</v>
      </c>
      <c r="E55" s="74">
        <f t="shared" si="0"/>
        <v>1</v>
      </c>
      <c r="F55">
        <f t="shared" si="1"/>
        <v>2016</v>
      </c>
      <c r="G55" s="3">
        <v>69</v>
      </c>
      <c r="H55" s="3">
        <v>53</v>
      </c>
      <c r="I55" s="3">
        <v>13534</v>
      </c>
      <c r="J55" s="3">
        <v>0</v>
      </c>
      <c r="K55" s="3">
        <f t="shared" si="2"/>
        <v>13534</v>
      </c>
      <c r="L55" s="3"/>
      <c r="M55" s="3"/>
      <c r="N55" s="3"/>
      <c r="O55" s="3">
        <v>470209</v>
      </c>
      <c r="P55" s="3">
        <v>4389</v>
      </c>
      <c r="Q55" s="3">
        <v>1030400</v>
      </c>
      <c r="R55" s="69">
        <v>31.485716</v>
      </c>
      <c r="S55" s="69">
        <v>3184.3449150000001</v>
      </c>
      <c r="T55" s="67"/>
      <c r="U55" s="67"/>
      <c r="V55" s="67"/>
      <c r="W55" s="67"/>
      <c r="X55" s="3">
        <v>453788</v>
      </c>
      <c r="Y55" s="3">
        <v>406846</v>
      </c>
      <c r="Z55" s="3">
        <v>359977</v>
      </c>
      <c r="AA55" s="69">
        <v>1970.509213</v>
      </c>
      <c r="AB55" s="69">
        <v>754.27157299999999</v>
      </c>
    </row>
    <row r="56" spans="1:28" x14ac:dyDescent="0.3">
      <c r="A56" s="4" t="s">
        <v>134</v>
      </c>
      <c r="B56" s="65" t="str">
        <f>VLOOKUP(A56,'bank list with code'!$A$2:$C$114,3,FALSE)</f>
        <v>B084</v>
      </c>
      <c r="C56" s="65" t="str">
        <f>VLOOKUP(B56,'bank type'!$A$2:$B$87,2,FALSE)</f>
        <v>Foreign Banks</v>
      </c>
      <c r="D56" s="66">
        <v>42400</v>
      </c>
      <c r="E56" s="74">
        <f t="shared" si="0"/>
        <v>1</v>
      </c>
      <c r="F56">
        <f t="shared" si="1"/>
        <v>2016</v>
      </c>
      <c r="G56" s="3">
        <v>12</v>
      </c>
      <c r="H56" s="3">
        <v>45</v>
      </c>
      <c r="I56" s="3">
        <v>0</v>
      </c>
      <c r="J56" s="3">
        <v>0</v>
      </c>
      <c r="K56" s="3">
        <f t="shared" si="2"/>
        <v>0</v>
      </c>
      <c r="L56" s="3"/>
      <c r="M56" s="3"/>
      <c r="N56" s="3"/>
      <c r="O56" s="3">
        <v>0</v>
      </c>
      <c r="P56" s="3">
        <v>0</v>
      </c>
      <c r="Q56" s="3">
        <v>0</v>
      </c>
      <c r="R56" s="69">
        <v>0</v>
      </c>
      <c r="S56" s="69">
        <v>0</v>
      </c>
      <c r="T56" s="3"/>
      <c r="U56" s="3"/>
      <c r="V56" s="3"/>
      <c r="W56" s="3"/>
      <c r="X56" s="3">
        <v>123035</v>
      </c>
      <c r="Y56" s="3">
        <v>192706</v>
      </c>
      <c r="Z56" s="3">
        <v>76368</v>
      </c>
      <c r="AA56" s="69">
        <v>833.92553839000004</v>
      </c>
      <c r="AB56" s="69">
        <v>150.17793680000003</v>
      </c>
    </row>
    <row r="57" spans="1:28" x14ac:dyDescent="0.3">
      <c r="A57" s="4" t="s">
        <v>42</v>
      </c>
      <c r="B57" s="65" t="str">
        <f>VLOOKUP(A57,'bank list with code'!$A$2:$C$114,3,FALSE)</f>
        <v>B090</v>
      </c>
      <c r="C57" s="65" t="str">
        <f>VLOOKUP(B57,'bank type'!$A$2:$B$87,2,FALSE)</f>
        <v>Foreign Banks</v>
      </c>
      <c r="D57" s="66">
        <v>42400</v>
      </c>
      <c r="E57" s="74">
        <f t="shared" si="0"/>
        <v>1</v>
      </c>
      <c r="F57">
        <f t="shared" si="1"/>
        <v>2016</v>
      </c>
      <c r="G57" s="3">
        <v>103</v>
      </c>
      <c r="H57" s="3">
        <v>140</v>
      </c>
      <c r="I57" s="3">
        <v>0</v>
      </c>
      <c r="J57" s="3">
        <v>0</v>
      </c>
      <c r="K57" s="3">
        <f t="shared" si="2"/>
        <v>0</v>
      </c>
      <c r="L57" s="3"/>
      <c r="M57" s="3"/>
      <c r="N57" s="3"/>
      <c r="O57" s="3">
        <v>1021790</v>
      </c>
      <c r="P57" s="3">
        <v>4584</v>
      </c>
      <c r="Q57" s="3">
        <v>3059223</v>
      </c>
      <c r="R57" s="69">
        <v>20.4102</v>
      </c>
      <c r="S57" s="69">
        <v>7378.3594169999997</v>
      </c>
      <c r="T57" s="67"/>
      <c r="U57" s="67"/>
      <c r="V57" s="67"/>
      <c r="W57" s="67"/>
      <c r="X57" s="3">
        <v>711582</v>
      </c>
      <c r="Y57" s="3">
        <v>1627661</v>
      </c>
      <c r="Z57" s="3">
        <v>1027805</v>
      </c>
      <c r="AA57" s="69">
        <v>5686.5579588500004</v>
      </c>
      <c r="AB57" s="69">
        <v>1637.5474882400001</v>
      </c>
    </row>
    <row r="58" spans="1:28" x14ac:dyDescent="0.3">
      <c r="A58" s="4" t="s">
        <v>117</v>
      </c>
      <c r="B58" s="65" t="str">
        <f>VLOOKUP(A58,'bank list with code'!$A$2:$C$114,3,FALSE)</f>
        <v>B003</v>
      </c>
      <c r="C58" s="65" t="str">
        <f>VLOOKUP(B58,'bank type'!$A$2:$B$87,2,FALSE)</f>
        <v>Public Sector Banks</v>
      </c>
      <c r="D58" s="66">
        <v>42429</v>
      </c>
      <c r="E58" s="74">
        <f t="shared" si="0"/>
        <v>2</v>
      </c>
      <c r="F58">
        <f t="shared" si="1"/>
        <v>2016</v>
      </c>
      <c r="G58" s="3">
        <v>787</v>
      </c>
      <c r="H58" s="3">
        <v>422</v>
      </c>
      <c r="I58" s="3">
        <v>10</v>
      </c>
      <c r="J58" s="3">
        <v>0</v>
      </c>
      <c r="K58" s="3">
        <f t="shared" si="2"/>
        <v>10</v>
      </c>
      <c r="L58" s="3"/>
      <c r="M58" s="3"/>
      <c r="N58" s="3"/>
      <c r="O58" s="3">
        <v>0</v>
      </c>
      <c r="P58" s="3">
        <v>0</v>
      </c>
      <c r="Q58" s="3">
        <v>0</v>
      </c>
      <c r="R58" s="69">
        <v>0</v>
      </c>
      <c r="S58" s="69">
        <v>0</v>
      </c>
      <c r="T58" s="3"/>
      <c r="U58" s="3"/>
      <c r="V58" s="3"/>
      <c r="W58" s="3"/>
      <c r="X58" s="3">
        <v>8432051</v>
      </c>
      <c r="Y58" s="3">
        <v>5373473</v>
      </c>
      <c r="Z58" s="3">
        <v>361816</v>
      </c>
      <c r="AA58" s="69">
        <v>14813.074298</v>
      </c>
      <c r="AB58" s="69">
        <v>476.50502439999997</v>
      </c>
    </row>
    <row r="59" spans="1:28" x14ac:dyDescent="0.3">
      <c r="A59" s="4" t="s">
        <v>118</v>
      </c>
      <c r="B59" s="65" t="str">
        <f>VLOOKUP(A59,'bank list with code'!$A$2:$C$114,3,FALSE)</f>
        <v>B006</v>
      </c>
      <c r="C59" s="65" t="str">
        <f>VLOOKUP(B59,'bank type'!$A$2:$B$87,2,FALSE)</f>
        <v>Public Sector Banks</v>
      </c>
      <c r="D59" s="66">
        <v>42429</v>
      </c>
      <c r="E59" s="74">
        <f t="shared" si="0"/>
        <v>2</v>
      </c>
      <c r="F59">
        <f t="shared" si="1"/>
        <v>2016</v>
      </c>
      <c r="G59" s="3">
        <v>2777</v>
      </c>
      <c r="H59" s="3">
        <v>792</v>
      </c>
      <c r="I59" s="3">
        <v>2739</v>
      </c>
      <c r="J59" s="3">
        <v>0</v>
      </c>
      <c r="K59" s="3">
        <f t="shared" si="2"/>
        <v>2739</v>
      </c>
      <c r="L59" s="3"/>
      <c r="M59" s="3"/>
      <c r="N59" s="3"/>
      <c r="O59" s="3">
        <v>148198</v>
      </c>
      <c r="P59" s="3">
        <v>11465</v>
      </c>
      <c r="Q59" s="3">
        <v>185403</v>
      </c>
      <c r="R59" s="69">
        <v>53</v>
      </c>
      <c r="S59" s="69">
        <v>438.7</v>
      </c>
      <c r="T59" s="67"/>
      <c r="U59" s="67"/>
      <c r="V59" s="67"/>
      <c r="W59" s="67"/>
      <c r="X59" s="3">
        <v>16827957</v>
      </c>
      <c r="Y59" s="3">
        <v>16254147</v>
      </c>
      <c r="Z59" s="3">
        <v>1253470</v>
      </c>
      <c r="AA59" s="69">
        <v>51502.5</v>
      </c>
      <c r="AB59" s="69">
        <v>1177.2</v>
      </c>
    </row>
    <row r="60" spans="1:28" x14ac:dyDescent="0.3">
      <c r="A60" s="1" t="s">
        <v>0</v>
      </c>
      <c r="B60" s="65" t="str">
        <f>VLOOKUP(A60,'bank list with code'!$A$2:$C$114,3,FALSE)</f>
        <v>B014</v>
      </c>
      <c r="C60" s="65" t="str">
        <f>VLOOKUP(B60,'bank type'!$A$2:$B$87,2,FALSE)</f>
        <v>Public Sector Banks</v>
      </c>
      <c r="D60" s="66">
        <v>42429</v>
      </c>
      <c r="E60" s="74">
        <f t="shared" si="0"/>
        <v>2</v>
      </c>
      <c r="F60">
        <f t="shared" si="1"/>
        <v>2016</v>
      </c>
      <c r="G60" s="3">
        <v>6073</v>
      </c>
      <c r="H60" s="3">
        <v>3952</v>
      </c>
      <c r="I60" s="3">
        <v>33908</v>
      </c>
      <c r="J60" s="3">
        <v>0</v>
      </c>
      <c r="K60" s="3">
        <f t="shared" si="2"/>
        <v>33908</v>
      </c>
      <c r="L60" s="3"/>
      <c r="M60" s="3"/>
      <c r="N60" s="3"/>
      <c r="O60" s="3">
        <v>110729</v>
      </c>
      <c r="P60" s="3">
        <v>6249</v>
      </c>
      <c r="Q60" s="3">
        <v>199324</v>
      </c>
      <c r="R60" s="69">
        <v>22.080988940000001</v>
      </c>
      <c r="S60" s="69">
        <v>453.67721338999996</v>
      </c>
      <c r="T60" s="67"/>
      <c r="U60" s="67"/>
      <c r="V60" s="67"/>
      <c r="W60" s="67"/>
      <c r="X60" s="3">
        <v>31869935</v>
      </c>
      <c r="Y60" s="3">
        <v>16842452</v>
      </c>
      <c r="Z60" s="3">
        <v>2971260</v>
      </c>
      <c r="AA60" s="69">
        <v>69087.020848259999</v>
      </c>
      <c r="AB60" s="69">
        <v>2490.3914826</v>
      </c>
    </row>
    <row r="61" spans="1:28" x14ac:dyDescent="0.3">
      <c r="A61" s="4" t="s">
        <v>1</v>
      </c>
      <c r="B61" s="65" t="str">
        <f>VLOOKUP(A61,'bank list with code'!$A$2:$C$114,3,FALSE)</f>
        <v>B015</v>
      </c>
      <c r="C61" s="65" t="str">
        <f>VLOOKUP(B61,'bank type'!$A$2:$B$87,2,FALSE)</f>
        <v>Public Sector Banks</v>
      </c>
      <c r="D61" s="66">
        <v>42429</v>
      </c>
      <c r="E61" s="74">
        <f t="shared" si="0"/>
        <v>2</v>
      </c>
      <c r="F61">
        <f t="shared" si="1"/>
        <v>2016</v>
      </c>
      <c r="G61" s="3">
        <v>3378</v>
      </c>
      <c r="H61" s="3">
        <v>4425</v>
      </c>
      <c r="I61" s="3">
        <v>5536</v>
      </c>
      <c r="J61" s="3">
        <v>328</v>
      </c>
      <c r="K61" s="3">
        <f t="shared" si="2"/>
        <v>5864</v>
      </c>
      <c r="L61" s="3"/>
      <c r="M61" s="3"/>
      <c r="N61" s="3"/>
      <c r="O61" s="3">
        <v>145923</v>
      </c>
      <c r="P61" s="3">
        <v>18429</v>
      </c>
      <c r="Q61" s="3">
        <v>129455</v>
      </c>
      <c r="R61" s="69">
        <v>105.02646970000001</v>
      </c>
      <c r="S61" s="69">
        <v>335.66841155000003</v>
      </c>
      <c r="T61" s="67"/>
      <c r="U61" s="67"/>
      <c r="V61" s="67"/>
      <c r="W61" s="67"/>
      <c r="X61" s="3">
        <v>34370011</v>
      </c>
      <c r="Y61" s="3">
        <v>24125467</v>
      </c>
      <c r="Z61" s="3">
        <v>3118802</v>
      </c>
      <c r="AA61" s="69">
        <v>55884.029036559994</v>
      </c>
      <c r="AB61" s="69">
        <v>2813.3322441999999</v>
      </c>
    </row>
    <row r="62" spans="1:28" x14ac:dyDescent="0.3">
      <c r="A62" s="4" t="s">
        <v>2</v>
      </c>
      <c r="B62" s="65" t="str">
        <f>VLOOKUP(A62,'bank list with code'!$A$2:$C$114,3,FALSE)</f>
        <v>B016</v>
      </c>
      <c r="C62" s="65" t="str">
        <f>VLOOKUP(B62,'bank type'!$A$2:$B$87,2,FALSE)</f>
        <v>Public Sector Banks</v>
      </c>
      <c r="D62" s="66">
        <v>42429</v>
      </c>
      <c r="E62" s="74">
        <f t="shared" si="0"/>
        <v>2</v>
      </c>
      <c r="F62">
        <f t="shared" si="1"/>
        <v>2016</v>
      </c>
      <c r="G62" s="3">
        <v>1287</v>
      </c>
      <c r="H62" s="8">
        <v>572</v>
      </c>
      <c r="I62" s="3">
        <v>0</v>
      </c>
      <c r="J62" s="3">
        <v>0</v>
      </c>
      <c r="K62" s="3">
        <f t="shared" si="2"/>
        <v>0</v>
      </c>
      <c r="L62" s="3"/>
      <c r="M62" s="3"/>
      <c r="N62" s="3"/>
      <c r="O62" s="3">
        <v>48778</v>
      </c>
      <c r="P62" s="3">
        <v>391</v>
      </c>
      <c r="Q62" s="3">
        <v>76735</v>
      </c>
      <c r="R62" s="69">
        <v>1.444904</v>
      </c>
      <c r="S62" s="69">
        <v>150.94849300000001</v>
      </c>
      <c r="T62" s="67"/>
      <c r="U62" s="67"/>
      <c r="V62" s="67"/>
      <c r="W62" s="67"/>
      <c r="X62" s="3">
        <v>5756838</v>
      </c>
      <c r="Y62" s="3">
        <v>5730405</v>
      </c>
      <c r="Z62" s="3">
        <v>376645</v>
      </c>
      <c r="AA62" s="69">
        <v>19321.369435000001</v>
      </c>
      <c r="AB62" s="69">
        <v>652.59734600000002</v>
      </c>
    </row>
    <row r="63" spans="1:28" x14ac:dyDescent="0.3">
      <c r="A63" s="4" t="s">
        <v>3</v>
      </c>
      <c r="B63" s="65" t="str">
        <f>VLOOKUP(A63,'bank list with code'!$A$2:$C$114,3,FALSE)</f>
        <v>B018</v>
      </c>
      <c r="C63" s="65" t="str">
        <f>VLOOKUP(B63,'bank type'!$A$2:$B$87,2,FALSE)</f>
        <v>Public Sector Banks</v>
      </c>
      <c r="D63" s="66">
        <v>42429</v>
      </c>
      <c r="E63" s="74">
        <f t="shared" si="0"/>
        <v>2</v>
      </c>
      <c r="F63">
        <f t="shared" si="1"/>
        <v>2016</v>
      </c>
      <c r="G63" s="3">
        <v>5269</v>
      </c>
      <c r="H63" s="3">
        <v>3915</v>
      </c>
      <c r="I63" s="3">
        <v>4582</v>
      </c>
      <c r="J63" s="3">
        <v>0</v>
      </c>
      <c r="K63" s="3">
        <f t="shared" si="2"/>
        <v>4582</v>
      </c>
      <c r="L63" s="3"/>
      <c r="M63" s="3"/>
      <c r="N63" s="3"/>
      <c r="O63" s="3">
        <v>195777</v>
      </c>
      <c r="P63" s="3">
        <v>34840</v>
      </c>
      <c r="Q63" s="3">
        <v>257828</v>
      </c>
      <c r="R63" s="69">
        <v>171.06261168</v>
      </c>
      <c r="S63" s="69">
        <v>645.65031580999994</v>
      </c>
      <c r="T63" s="67"/>
      <c r="U63" s="67"/>
      <c r="V63" s="67"/>
      <c r="W63" s="67"/>
      <c r="X63" s="3">
        <v>31087064</v>
      </c>
      <c r="Y63" s="3">
        <v>18174700</v>
      </c>
      <c r="Z63" s="3">
        <v>2806430</v>
      </c>
      <c r="AA63" s="69">
        <v>71207.15644911</v>
      </c>
      <c r="AB63" s="69">
        <v>3234.2629452999995</v>
      </c>
    </row>
    <row r="64" spans="1:28" x14ac:dyDescent="0.3">
      <c r="A64" s="4" t="s">
        <v>4</v>
      </c>
      <c r="B64" s="65" t="str">
        <f>VLOOKUP(A64,'bank list with code'!$A$2:$C$114,3,FALSE)</f>
        <v>B022</v>
      </c>
      <c r="C64" s="65" t="str">
        <f>VLOOKUP(B64,'bank type'!$A$2:$B$87,2,FALSE)</f>
        <v>Public Sector Banks</v>
      </c>
      <c r="D64" s="66">
        <v>42429</v>
      </c>
      <c r="E64" s="74">
        <f t="shared" si="0"/>
        <v>2</v>
      </c>
      <c r="F64">
        <f t="shared" si="1"/>
        <v>2016</v>
      </c>
      <c r="G64" s="3">
        <v>3424</v>
      </c>
      <c r="H64" s="3">
        <v>1780</v>
      </c>
      <c r="I64" s="3">
        <v>1297</v>
      </c>
      <c r="J64" s="3">
        <v>0</v>
      </c>
      <c r="K64" s="3">
        <f t="shared" si="2"/>
        <v>1297</v>
      </c>
      <c r="L64" s="3"/>
      <c r="M64" s="3"/>
      <c r="N64" s="3"/>
      <c r="O64" s="3">
        <v>115389</v>
      </c>
      <c r="P64" s="3">
        <v>4955</v>
      </c>
      <c r="Q64" s="3">
        <v>118900</v>
      </c>
      <c r="R64" s="69">
        <v>25.968545450000001</v>
      </c>
      <c r="S64" s="69">
        <v>253.31705147</v>
      </c>
      <c r="T64" s="67"/>
      <c r="U64" s="67"/>
      <c r="V64" s="67"/>
      <c r="W64" s="67"/>
      <c r="X64" s="3">
        <v>19273764</v>
      </c>
      <c r="Y64" s="3">
        <v>9737469</v>
      </c>
      <c r="Z64" s="3">
        <v>938854</v>
      </c>
      <c r="AA64" s="69">
        <v>37020.895187000002</v>
      </c>
      <c r="AB64" s="69">
        <v>1138.3280468199998</v>
      </c>
    </row>
    <row r="65" spans="1:28" x14ac:dyDescent="0.3">
      <c r="A65" s="4" t="s">
        <v>119</v>
      </c>
      <c r="B65" s="65" t="str">
        <f>VLOOKUP(A65,'bank list with code'!$A$2:$C$114,3,FALSE)</f>
        <v>B026</v>
      </c>
      <c r="C65" s="65" t="str">
        <f>VLOOKUP(B65,'bank type'!$A$2:$B$87,2,FALSE)</f>
        <v>Public Sector Banks</v>
      </c>
      <c r="D65" s="66">
        <v>42429</v>
      </c>
      <c r="E65" s="74">
        <f t="shared" si="0"/>
        <v>2</v>
      </c>
      <c r="F65">
        <f t="shared" si="1"/>
        <v>2016</v>
      </c>
      <c r="G65" s="3">
        <v>2162</v>
      </c>
      <c r="H65" s="3">
        <v>839</v>
      </c>
      <c r="I65" s="3">
        <v>82492</v>
      </c>
      <c r="J65" s="3">
        <v>0</v>
      </c>
      <c r="K65" s="3">
        <f t="shared" si="2"/>
        <v>82492</v>
      </c>
      <c r="L65" s="3"/>
      <c r="M65" s="3"/>
      <c r="N65" s="3"/>
      <c r="O65" s="3">
        <v>78763</v>
      </c>
      <c r="P65" s="3">
        <v>1914</v>
      </c>
      <c r="Q65" s="3">
        <v>84176</v>
      </c>
      <c r="R65" s="69">
        <v>9.1627838000000015</v>
      </c>
      <c r="S65" s="69">
        <v>202.527175</v>
      </c>
      <c r="T65" s="67"/>
      <c r="U65" s="67"/>
      <c r="V65" s="67"/>
      <c r="W65" s="67"/>
      <c r="X65" s="3">
        <v>9555468</v>
      </c>
      <c r="Y65" s="3">
        <v>5979138</v>
      </c>
      <c r="Z65" s="3">
        <v>1062963</v>
      </c>
      <c r="AA65" s="69">
        <v>22759.551500000001</v>
      </c>
      <c r="AB65" s="69">
        <v>1299.0546710599999</v>
      </c>
    </row>
    <row r="66" spans="1:28" x14ac:dyDescent="0.3">
      <c r="A66" s="4" t="s">
        <v>120</v>
      </c>
      <c r="B66" s="65" t="str">
        <f>VLOOKUP(A66,'bank list with code'!$A$2:$C$114,3,FALSE)</f>
        <v>B034</v>
      </c>
      <c r="C66" s="65" t="str">
        <f>VLOOKUP(B66,'bank type'!$A$2:$B$87,2,FALSE)</f>
        <v>Public Sector Banks</v>
      </c>
      <c r="D66" s="66">
        <v>42429</v>
      </c>
      <c r="E66" s="74">
        <f t="shared" si="0"/>
        <v>2</v>
      </c>
      <c r="F66">
        <f t="shared" si="1"/>
        <v>2016</v>
      </c>
      <c r="G66" s="3">
        <v>1271</v>
      </c>
      <c r="H66" s="3">
        <v>200</v>
      </c>
      <c r="I66" s="3">
        <v>0</v>
      </c>
      <c r="J66" s="3">
        <v>0</v>
      </c>
      <c r="K66" s="3">
        <f t="shared" si="2"/>
        <v>0</v>
      </c>
      <c r="L66" s="3"/>
      <c r="M66" s="3"/>
      <c r="N66" s="3"/>
      <c r="O66" s="3">
        <v>0</v>
      </c>
      <c r="P66" s="3">
        <v>0</v>
      </c>
      <c r="Q66" s="3">
        <v>0</v>
      </c>
      <c r="R66" s="69">
        <v>0</v>
      </c>
      <c r="S66" s="69">
        <v>0</v>
      </c>
      <c r="T66" s="3"/>
      <c r="U66" s="3"/>
      <c r="V66" s="3"/>
      <c r="W66" s="3"/>
      <c r="X66" s="3">
        <v>5959290</v>
      </c>
      <c r="Y66" s="3">
        <v>2382752</v>
      </c>
      <c r="Z66" s="3">
        <v>293620</v>
      </c>
      <c r="AA66" s="69">
        <v>8651.6988309999997</v>
      </c>
      <c r="AB66" s="69">
        <v>276.94617801999999</v>
      </c>
    </row>
    <row r="67" spans="1:28" x14ac:dyDescent="0.3">
      <c r="A67" s="4" t="s">
        <v>5</v>
      </c>
      <c r="B67" s="65" t="str">
        <f>VLOOKUP(A67,'bank list with code'!$A$2:$C$114,3,FALSE)</f>
        <v>B060</v>
      </c>
      <c r="C67" s="65" t="str">
        <f>VLOOKUP(B67,'bank type'!$A$2:$B$87,2,FALSE)</f>
        <v>Public Sector Banks</v>
      </c>
      <c r="D67" s="66">
        <v>42429</v>
      </c>
      <c r="E67" s="74">
        <f t="shared" ref="E67:E84" si="3">MONTH(D67)</f>
        <v>2</v>
      </c>
      <c r="F67">
        <f t="shared" ref="F67:F130" si="4">YEAR(D67)</f>
        <v>2016</v>
      </c>
      <c r="G67" s="3">
        <v>2126</v>
      </c>
      <c r="H67" s="3">
        <v>652</v>
      </c>
      <c r="I67" s="3">
        <v>42</v>
      </c>
      <c r="J67" s="3">
        <v>0</v>
      </c>
      <c r="K67" s="3">
        <f t="shared" si="2"/>
        <v>42</v>
      </c>
      <c r="L67" s="3"/>
      <c r="M67" s="3"/>
      <c r="N67" s="3"/>
      <c r="O67" s="3">
        <v>72419</v>
      </c>
      <c r="P67" s="3">
        <v>3367</v>
      </c>
      <c r="Q67" s="3">
        <v>99308</v>
      </c>
      <c r="R67" s="69">
        <v>13.7</v>
      </c>
      <c r="S67" s="69">
        <v>205.4</v>
      </c>
      <c r="T67" s="67"/>
      <c r="U67" s="67"/>
      <c r="V67" s="67"/>
      <c r="W67" s="67"/>
      <c r="X67" s="3">
        <v>14564840</v>
      </c>
      <c r="Y67" s="3">
        <v>18951990</v>
      </c>
      <c r="Z67" s="3">
        <v>1516448</v>
      </c>
      <c r="AA67" s="69">
        <v>37305.300000000003</v>
      </c>
      <c r="AB67" s="69">
        <v>1488</v>
      </c>
    </row>
    <row r="68" spans="1:28" x14ac:dyDescent="0.3">
      <c r="A68" s="4" t="s">
        <v>6</v>
      </c>
      <c r="B68" s="65" t="str">
        <f>VLOOKUP(A68,'bank list with code'!$A$2:$C$114,3,FALSE)</f>
        <v>B061</v>
      </c>
      <c r="C68" s="65" t="str">
        <f>VLOOKUP(B68,'bank type'!$A$2:$B$87,2,FALSE)</f>
        <v>Public Sector Banks</v>
      </c>
      <c r="D68" s="66">
        <v>42429</v>
      </c>
      <c r="E68" s="74">
        <f t="shared" si="3"/>
        <v>2</v>
      </c>
      <c r="F68">
        <f t="shared" si="4"/>
        <v>2016</v>
      </c>
      <c r="G68" s="8">
        <v>2716</v>
      </c>
      <c r="H68" s="8">
        <v>1085</v>
      </c>
      <c r="I68" s="8">
        <v>448</v>
      </c>
      <c r="J68" s="8">
        <v>0</v>
      </c>
      <c r="K68" s="3">
        <f t="shared" si="2"/>
        <v>448</v>
      </c>
      <c r="L68" s="3"/>
      <c r="M68" s="3"/>
      <c r="N68" s="3"/>
      <c r="O68" s="8">
        <v>41657</v>
      </c>
      <c r="P68" s="3">
        <v>1187</v>
      </c>
      <c r="Q68" s="3">
        <v>25622</v>
      </c>
      <c r="R68" s="69">
        <v>4.5</v>
      </c>
      <c r="S68" s="121">
        <v>62.9</v>
      </c>
      <c r="T68" s="68"/>
      <c r="U68" s="68"/>
      <c r="V68" s="68"/>
      <c r="W68" s="68"/>
      <c r="X68" s="8">
        <v>11770350</v>
      </c>
      <c r="Y68" s="8">
        <v>7042172</v>
      </c>
      <c r="Z68" s="8">
        <v>506793</v>
      </c>
      <c r="AA68" s="121">
        <v>25375.5</v>
      </c>
      <c r="AB68" s="121">
        <v>1078.4000000000001</v>
      </c>
    </row>
    <row r="69" spans="1:28" x14ac:dyDescent="0.3">
      <c r="A69" s="4" t="s">
        <v>121</v>
      </c>
      <c r="B69" s="65" t="str">
        <f>VLOOKUP(A69,'bank list with code'!$A$2:$C$114,3,FALSE)</f>
        <v>B078</v>
      </c>
      <c r="C69" s="65" t="str">
        <f>VLOOKUP(B69,'bank type'!$A$2:$B$87,2,FALSE)</f>
        <v>Public Sector Banks</v>
      </c>
      <c r="D69" s="66">
        <v>42429</v>
      </c>
      <c r="E69" s="74">
        <f t="shared" si="3"/>
        <v>2</v>
      </c>
      <c r="F69">
        <f t="shared" si="4"/>
        <v>2016</v>
      </c>
      <c r="G69" s="3">
        <v>2209</v>
      </c>
      <c r="H69" s="3">
        <v>352</v>
      </c>
      <c r="I69" s="3">
        <v>2503</v>
      </c>
      <c r="J69" s="3">
        <v>0</v>
      </c>
      <c r="K69" s="3">
        <f t="shared" si="2"/>
        <v>2503</v>
      </c>
      <c r="L69" s="3"/>
      <c r="M69" s="3"/>
      <c r="N69" s="3"/>
      <c r="O69" s="3">
        <v>0</v>
      </c>
      <c r="P69" s="3">
        <v>0</v>
      </c>
      <c r="Q69" s="3">
        <v>0</v>
      </c>
      <c r="R69" s="69">
        <v>0</v>
      </c>
      <c r="S69" s="69">
        <v>0</v>
      </c>
      <c r="T69" s="3"/>
      <c r="U69" s="3"/>
      <c r="V69" s="3"/>
      <c r="W69" s="3"/>
      <c r="X69" s="3">
        <v>8664868</v>
      </c>
      <c r="Y69" s="3">
        <v>4833926</v>
      </c>
      <c r="Z69" s="3">
        <v>293863</v>
      </c>
      <c r="AA69" s="69">
        <v>19470.136999999999</v>
      </c>
      <c r="AB69" s="69">
        <v>545.49900000000002</v>
      </c>
    </row>
    <row r="70" spans="1:28" x14ac:dyDescent="0.3">
      <c r="A70" s="4" t="s">
        <v>7</v>
      </c>
      <c r="B70" s="65" t="str">
        <f>VLOOKUP(A70,'bank list with code'!$A$2:$C$114,3,FALSE)</f>
        <v>B080</v>
      </c>
      <c r="C70" s="65" t="str">
        <f>VLOOKUP(B70,'bank type'!$A$2:$B$87,2,FALSE)</f>
        <v>Public Sector Banks</v>
      </c>
      <c r="D70" s="66">
        <v>42429</v>
      </c>
      <c r="E70" s="74">
        <f t="shared" si="3"/>
        <v>2</v>
      </c>
      <c r="F70">
        <f t="shared" si="4"/>
        <v>2016</v>
      </c>
      <c r="G70" s="3">
        <v>1077</v>
      </c>
      <c r="H70" s="3">
        <v>261</v>
      </c>
      <c r="I70" s="3">
        <v>0</v>
      </c>
      <c r="J70" s="3">
        <v>0</v>
      </c>
      <c r="K70" s="3">
        <f t="shared" ref="K70:K133" si="5">SUM(I70,J70)</f>
        <v>0</v>
      </c>
      <c r="L70" s="3"/>
      <c r="M70" s="3"/>
      <c r="N70" s="3"/>
      <c r="O70" s="3">
        <v>0</v>
      </c>
      <c r="P70" s="3">
        <v>0</v>
      </c>
      <c r="Q70" s="3">
        <v>0</v>
      </c>
      <c r="R70" s="69">
        <v>0</v>
      </c>
      <c r="S70" s="69">
        <v>0</v>
      </c>
      <c r="T70" s="3"/>
      <c r="U70" s="3"/>
      <c r="V70" s="3"/>
      <c r="W70" s="3"/>
      <c r="X70" s="3">
        <v>2222352</v>
      </c>
      <c r="Y70" s="3">
        <v>1105458</v>
      </c>
      <c r="Z70" s="3">
        <v>58521</v>
      </c>
      <c r="AA70" s="69">
        <v>3270.107</v>
      </c>
      <c r="AB70" s="69">
        <v>100.91648620000001</v>
      </c>
    </row>
    <row r="71" spans="1:28" x14ac:dyDescent="0.3">
      <c r="A71" s="4" t="s">
        <v>8</v>
      </c>
      <c r="B71" s="65" t="str">
        <f>VLOOKUP(A71,'bank list with code'!$A$2:$C$114,3,FALSE)</f>
        <v>B081</v>
      </c>
      <c r="C71" s="65" t="str">
        <f>VLOOKUP(B71,'bank type'!$A$2:$B$87,2,FALSE)</f>
        <v>Public Sector Banks</v>
      </c>
      <c r="D71" s="66">
        <v>42429</v>
      </c>
      <c r="E71" s="74">
        <f t="shared" si="3"/>
        <v>2</v>
      </c>
      <c r="F71">
        <f t="shared" si="4"/>
        <v>2016</v>
      </c>
      <c r="G71" s="3">
        <v>4939</v>
      </c>
      <c r="H71" s="3">
        <v>4210</v>
      </c>
      <c r="I71" s="3">
        <v>13420</v>
      </c>
      <c r="J71" s="3">
        <v>0</v>
      </c>
      <c r="K71" s="3">
        <f t="shared" si="5"/>
        <v>13420</v>
      </c>
      <c r="L71" s="3"/>
      <c r="M71" s="3"/>
      <c r="N71" s="3"/>
      <c r="O71" s="3">
        <v>188164</v>
      </c>
      <c r="P71" s="3">
        <v>6636</v>
      </c>
      <c r="Q71" s="3">
        <v>191050</v>
      </c>
      <c r="R71" s="69">
        <v>28.34309682</v>
      </c>
      <c r="S71" s="69">
        <v>399.18591360000005</v>
      </c>
      <c r="T71" s="67"/>
      <c r="U71" s="67"/>
      <c r="V71" s="67"/>
      <c r="W71" s="67"/>
      <c r="X71" s="3">
        <v>43016477</v>
      </c>
      <c r="Y71" s="3">
        <v>22939093</v>
      </c>
      <c r="Z71" s="3">
        <v>3370457</v>
      </c>
      <c r="AA71" s="69">
        <v>100769.70037995999</v>
      </c>
      <c r="AB71" s="69">
        <v>3591.28635489</v>
      </c>
    </row>
    <row r="72" spans="1:28" x14ac:dyDescent="0.3">
      <c r="A72" s="4" t="s">
        <v>122</v>
      </c>
      <c r="B72" s="65" t="str">
        <f>VLOOKUP(A72,'bank list with code'!$A$2:$C$114,3,FALSE)</f>
        <v>B099</v>
      </c>
      <c r="C72" s="65" t="str">
        <f>VLOOKUP(B72,'bank type'!$A$2:$B$87,2,FALSE)</f>
        <v>Public Sector Banks</v>
      </c>
      <c r="D72" s="66">
        <v>42429</v>
      </c>
      <c r="E72" s="74">
        <f t="shared" si="3"/>
        <v>2</v>
      </c>
      <c r="F72">
        <f t="shared" si="4"/>
        <v>2016</v>
      </c>
      <c r="G72" s="7">
        <v>3344</v>
      </c>
      <c r="H72" s="7">
        <v>372</v>
      </c>
      <c r="I72" s="3">
        <v>2336</v>
      </c>
      <c r="J72" s="3">
        <v>0</v>
      </c>
      <c r="K72" s="3">
        <f t="shared" si="5"/>
        <v>2336</v>
      </c>
      <c r="L72" s="3"/>
      <c r="M72" s="3"/>
      <c r="N72" s="3"/>
      <c r="O72" s="3">
        <v>75223</v>
      </c>
      <c r="P72" s="3">
        <v>2258</v>
      </c>
      <c r="Q72" s="3">
        <v>75683</v>
      </c>
      <c r="R72" s="69">
        <v>8.8598090000000003</v>
      </c>
      <c r="S72" s="69">
        <v>150.60626199999999</v>
      </c>
      <c r="T72" s="67"/>
      <c r="U72" s="67"/>
      <c r="V72" s="67"/>
      <c r="W72" s="67"/>
      <c r="X72" s="3">
        <v>11699728</v>
      </c>
      <c r="Y72" s="3">
        <v>9998125</v>
      </c>
      <c r="Z72" s="3">
        <v>588884</v>
      </c>
      <c r="AA72" s="69">
        <v>26587.197163000001</v>
      </c>
      <c r="AB72" s="69">
        <v>797.59320600000001</v>
      </c>
    </row>
    <row r="73" spans="1:28" x14ac:dyDescent="0.3">
      <c r="A73" s="4" t="s">
        <v>9</v>
      </c>
      <c r="B73" s="65" t="str">
        <f>VLOOKUP(A73,'bank list with code'!$A$2:$C$114,3,FALSE)</f>
        <v>B102</v>
      </c>
      <c r="C73" s="65" t="str">
        <f>VLOOKUP(B73,'bank type'!$A$2:$B$87,2,FALSE)</f>
        <v>Public Sector Banks</v>
      </c>
      <c r="D73" s="66">
        <v>42429</v>
      </c>
      <c r="E73" s="74">
        <f t="shared" si="3"/>
        <v>2</v>
      </c>
      <c r="F73">
        <f t="shared" si="4"/>
        <v>2016</v>
      </c>
      <c r="G73" s="3">
        <v>1961</v>
      </c>
      <c r="H73" s="3">
        <v>552</v>
      </c>
      <c r="I73" s="3">
        <v>0</v>
      </c>
      <c r="J73" s="3">
        <v>0</v>
      </c>
      <c r="K73" s="3">
        <f t="shared" si="5"/>
        <v>0</v>
      </c>
      <c r="L73" s="3"/>
      <c r="M73" s="3"/>
      <c r="N73" s="3"/>
      <c r="O73" s="3">
        <v>0</v>
      </c>
      <c r="P73" s="3">
        <v>0</v>
      </c>
      <c r="Q73" s="3">
        <v>0</v>
      </c>
      <c r="R73" s="69">
        <v>0</v>
      </c>
      <c r="S73" s="69">
        <v>0</v>
      </c>
      <c r="T73" s="3"/>
      <c r="U73" s="3"/>
      <c r="V73" s="3"/>
      <c r="W73" s="3"/>
      <c r="X73" s="3">
        <v>8361787</v>
      </c>
      <c r="Y73" s="3">
        <v>4905573</v>
      </c>
      <c r="Z73" s="3">
        <v>738267</v>
      </c>
      <c r="AA73" s="69">
        <v>18044.900000000001</v>
      </c>
      <c r="AB73" s="69">
        <v>758.8</v>
      </c>
    </row>
    <row r="74" spans="1:28" x14ac:dyDescent="0.3">
      <c r="A74" s="4" t="s">
        <v>10</v>
      </c>
      <c r="B74" s="65" t="str">
        <f>VLOOKUP(A74,'bank list with code'!$A$2:$C$114,3,FALSE)</f>
        <v>B105</v>
      </c>
      <c r="C74" s="65" t="str">
        <f>VLOOKUP(B74,'bank type'!$A$2:$B$87,2,FALSE)</f>
        <v>Public Sector Banks</v>
      </c>
      <c r="D74" s="66">
        <v>42429</v>
      </c>
      <c r="E74" s="74">
        <f t="shared" si="3"/>
        <v>2</v>
      </c>
      <c r="F74">
        <f t="shared" si="4"/>
        <v>2016</v>
      </c>
      <c r="G74" s="3">
        <v>4366</v>
      </c>
      <c r="H74" s="3">
        <v>2633</v>
      </c>
      <c r="I74" s="3">
        <v>26259</v>
      </c>
      <c r="J74" s="3">
        <v>0</v>
      </c>
      <c r="K74" s="3">
        <f t="shared" si="5"/>
        <v>26259</v>
      </c>
      <c r="L74" s="3"/>
      <c r="M74" s="3"/>
      <c r="N74" s="3"/>
      <c r="O74" s="3">
        <v>132136</v>
      </c>
      <c r="P74" s="3">
        <v>2252</v>
      </c>
      <c r="Q74" s="3">
        <v>99710</v>
      </c>
      <c r="R74" s="69">
        <v>10.05843509</v>
      </c>
      <c r="S74" s="69">
        <v>404.36733973000003</v>
      </c>
      <c r="T74" s="67"/>
      <c r="U74" s="67"/>
      <c r="V74" s="67"/>
      <c r="W74" s="67"/>
      <c r="X74" s="3">
        <v>16645022</v>
      </c>
      <c r="Y74" s="3">
        <v>16129937</v>
      </c>
      <c r="Z74" s="3">
        <v>869672</v>
      </c>
      <c r="AA74" s="69">
        <v>50074.760238839997</v>
      </c>
      <c r="AB74" s="69">
        <v>1178.8632455899999</v>
      </c>
    </row>
    <row r="75" spans="1:28" x14ac:dyDescent="0.3">
      <c r="A75" s="4" t="s">
        <v>123</v>
      </c>
      <c r="B75" s="65" t="str">
        <f>VLOOKUP(A75,'bank list with code'!$A$2:$C$114,3,FALSE)</f>
        <v>B106</v>
      </c>
      <c r="C75" s="65" t="str">
        <f>VLOOKUP(B75,'bank type'!$A$2:$B$87,2,FALSE)</f>
        <v>Public Sector Banks</v>
      </c>
      <c r="D75" s="66">
        <v>42429</v>
      </c>
      <c r="E75" s="74">
        <f t="shared" si="3"/>
        <v>2</v>
      </c>
      <c r="F75">
        <f t="shared" si="4"/>
        <v>2016</v>
      </c>
      <c r="G75" s="3">
        <v>914</v>
      </c>
      <c r="H75" s="3">
        <v>1128</v>
      </c>
      <c r="I75" s="3">
        <v>0</v>
      </c>
      <c r="J75" s="3">
        <v>0</v>
      </c>
      <c r="K75" s="3">
        <f t="shared" si="5"/>
        <v>0</v>
      </c>
      <c r="L75" s="3"/>
      <c r="M75" s="3"/>
      <c r="N75" s="3"/>
      <c r="O75" s="3">
        <v>0</v>
      </c>
      <c r="P75" s="3">
        <v>0</v>
      </c>
      <c r="Q75" s="3">
        <v>0</v>
      </c>
      <c r="R75" s="69">
        <v>0</v>
      </c>
      <c r="S75" s="69">
        <v>0</v>
      </c>
      <c r="T75" s="3"/>
      <c r="U75" s="3"/>
      <c r="V75" s="3"/>
      <c r="W75" s="3"/>
      <c r="X75" s="3">
        <v>7265085</v>
      </c>
      <c r="Y75" s="3">
        <v>4482015</v>
      </c>
      <c r="Z75" s="3">
        <v>368723</v>
      </c>
      <c r="AA75" s="69">
        <v>17551.70609</v>
      </c>
      <c r="AB75" s="69">
        <v>442.36597399999999</v>
      </c>
    </row>
    <row r="76" spans="1:28" x14ac:dyDescent="0.3">
      <c r="A76" s="4" t="s">
        <v>124</v>
      </c>
      <c r="B76" s="65" t="str">
        <f>VLOOKUP(A76,'bank list with code'!$A$2:$C$114,3,FALSE)</f>
        <v>B111</v>
      </c>
      <c r="C76" s="65" t="str">
        <f>VLOOKUP(B76,'bank type'!$A$2:$B$87,2,FALSE)</f>
        <v>Public Sector Banks</v>
      </c>
      <c r="D76" s="66">
        <v>42429</v>
      </c>
      <c r="E76" s="74">
        <f t="shared" si="3"/>
        <v>2</v>
      </c>
      <c r="F76">
        <f t="shared" si="4"/>
        <v>2016</v>
      </c>
      <c r="G76" s="3">
        <v>1341</v>
      </c>
      <c r="H76" s="3">
        <v>268</v>
      </c>
      <c r="I76" s="3">
        <v>1303</v>
      </c>
      <c r="J76" s="3">
        <v>0</v>
      </c>
      <c r="K76" s="3">
        <f t="shared" si="5"/>
        <v>1303</v>
      </c>
      <c r="L76" s="3"/>
      <c r="M76" s="3"/>
      <c r="N76" s="3"/>
      <c r="O76" s="3">
        <v>44837</v>
      </c>
      <c r="P76" s="3">
        <v>7895</v>
      </c>
      <c r="Q76" s="3">
        <v>82358</v>
      </c>
      <c r="R76" s="69">
        <v>44.357233039999997</v>
      </c>
      <c r="S76" s="69">
        <v>248.42660413999999</v>
      </c>
      <c r="T76" s="67"/>
      <c r="U76" s="67"/>
      <c r="V76" s="67"/>
      <c r="W76" s="67"/>
      <c r="X76" s="3">
        <v>5306959</v>
      </c>
      <c r="Y76" s="3">
        <v>4220041</v>
      </c>
      <c r="Z76" s="3">
        <v>375944</v>
      </c>
      <c r="AA76" s="69">
        <v>12728.696077000001</v>
      </c>
      <c r="AB76" s="69">
        <v>643.314303</v>
      </c>
    </row>
    <row r="77" spans="1:28" x14ac:dyDescent="0.3">
      <c r="A77" s="4" t="s">
        <v>11</v>
      </c>
      <c r="B77" s="65" t="str">
        <f>VLOOKUP(A77,'bank list with code'!$A$2:$C$114,3,FALSE)</f>
        <v>B054</v>
      </c>
      <c r="C77" s="65" t="str">
        <f>VLOOKUP(B77,'bank type'!$A$2:$B$87,2,FALSE)</f>
        <v>Private Sector Banks</v>
      </c>
      <c r="D77" s="66">
        <v>42429</v>
      </c>
      <c r="E77" s="74">
        <f t="shared" si="3"/>
        <v>2</v>
      </c>
      <c r="F77">
        <f t="shared" si="4"/>
        <v>2016</v>
      </c>
      <c r="G77" s="3">
        <v>1687</v>
      </c>
      <c r="H77" s="3">
        <v>1588</v>
      </c>
      <c r="I77" s="3">
        <v>16153</v>
      </c>
      <c r="J77" s="3">
        <v>0</v>
      </c>
      <c r="K77" s="3">
        <f t="shared" si="5"/>
        <v>16153</v>
      </c>
      <c r="L77" s="3"/>
      <c r="M77" s="3"/>
      <c r="N77" s="3"/>
      <c r="O77" s="3">
        <v>5820</v>
      </c>
      <c r="P77" s="3">
        <v>136</v>
      </c>
      <c r="Q77" s="3">
        <v>16208</v>
      </c>
      <c r="R77" s="69">
        <v>0.6</v>
      </c>
      <c r="S77" s="69">
        <v>36.5</v>
      </c>
      <c r="T77" s="67"/>
      <c r="U77" s="67"/>
      <c r="V77" s="67"/>
      <c r="W77" s="67"/>
      <c r="X77" s="3">
        <v>9245221</v>
      </c>
      <c r="Y77" s="3">
        <v>8313933</v>
      </c>
      <c r="Z77" s="3">
        <v>1860340</v>
      </c>
      <c r="AA77" s="69">
        <v>34987.4</v>
      </c>
      <c r="AB77" s="69">
        <v>2187.9</v>
      </c>
    </row>
    <row r="78" spans="1:28" x14ac:dyDescent="0.3">
      <c r="A78" s="4" t="s">
        <v>125</v>
      </c>
      <c r="B78" s="65" t="str">
        <f>VLOOKUP(A78,'bank list with code'!$A$2:$C$114,3,FALSE)</f>
        <v>B091</v>
      </c>
      <c r="C78" s="65" t="str">
        <f>VLOOKUP(B78,'bank type'!$A$2:$B$87,2,FALSE)</f>
        <v>Public Sector Banks</v>
      </c>
      <c r="D78" s="66">
        <v>42429</v>
      </c>
      <c r="E78" s="74">
        <f t="shared" si="3"/>
        <v>2</v>
      </c>
      <c r="F78">
        <f t="shared" si="4"/>
        <v>2016</v>
      </c>
      <c r="G78" s="3">
        <v>1167</v>
      </c>
      <c r="H78" s="3">
        <v>783</v>
      </c>
      <c r="I78" s="3">
        <v>2430</v>
      </c>
      <c r="J78" s="3">
        <v>0</v>
      </c>
      <c r="K78" s="3">
        <f t="shared" si="5"/>
        <v>2430</v>
      </c>
      <c r="L78" s="3"/>
      <c r="M78" s="3"/>
      <c r="N78" s="3"/>
      <c r="O78" s="3">
        <v>0</v>
      </c>
      <c r="P78" s="3">
        <v>0</v>
      </c>
      <c r="Q78" s="3">
        <v>0</v>
      </c>
      <c r="R78" s="69">
        <v>0</v>
      </c>
      <c r="S78" s="69">
        <v>0</v>
      </c>
      <c r="T78" s="3"/>
      <c r="U78" s="3"/>
      <c r="V78" s="3"/>
      <c r="W78" s="3"/>
      <c r="X78" s="3">
        <v>11820007</v>
      </c>
      <c r="Y78" s="3">
        <v>9966535</v>
      </c>
      <c r="Z78" s="3">
        <v>843164</v>
      </c>
      <c r="AA78" s="69">
        <v>28092.07504734</v>
      </c>
      <c r="AB78" s="69">
        <v>592.61162777999994</v>
      </c>
    </row>
    <row r="79" spans="1:28" x14ac:dyDescent="0.3">
      <c r="A79" s="4" t="s">
        <v>126</v>
      </c>
      <c r="B79" s="65" t="str">
        <f>VLOOKUP(A79,'bank list with code'!$A$2:$C$114,3,FALSE)</f>
        <v>B092</v>
      </c>
      <c r="C79" s="65" t="str">
        <f>VLOOKUP(B79,'bank type'!$A$2:$B$87,2,FALSE)</f>
        <v>Public Sector Banks</v>
      </c>
      <c r="D79" s="66">
        <v>42429</v>
      </c>
      <c r="E79" s="74">
        <f t="shared" si="3"/>
        <v>2</v>
      </c>
      <c r="F79">
        <f t="shared" si="4"/>
        <v>2016</v>
      </c>
      <c r="G79" s="3">
        <v>1790</v>
      </c>
      <c r="H79" s="3">
        <v>569</v>
      </c>
      <c r="I79" s="3">
        <v>4834</v>
      </c>
      <c r="J79" s="3">
        <v>0</v>
      </c>
      <c r="K79" s="3">
        <f t="shared" si="5"/>
        <v>4834</v>
      </c>
      <c r="L79" s="3"/>
      <c r="M79" s="3"/>
      <c r="N79" s="3"/>
      <c r="O79" s="3">
        <v>0</v>
      </c>
      <c r="P79" s="3">
        <v>0</v>
      </c>
      <c r="Q79" s="3">
        <v>0</v>
      </c>
      <c r="R79" s="69">
        <v>0</v>
      </c>
      <c r="S79" s="69">
        <v>0</v>
      </c>
      <c r="T79" s="3"/>
      <c r="U79" s="3"/>
      <c r="V79" s="3"/>
      <c r="W79" s="3"/>
      <c r="X79" s="3">
        <v>15557688</v>
      </c>
      <c r="Y79" s="3">
        <v>19159797</v>
      </c>
      <c r="Z79" s="3">
        <v>1404040</v>
      </c>
      <c r="AA79" s="69">
        <v>48776.627949449998</v>
      </c>
      <c r="AB79" s="69">
        <v>1559.3867478899999</v>
      </c>
    </row>
    <row r="80" spans="1:28" x14ac:dyDescent="0.3">
      <c r="A80" s="4" t="s">
        <v>12</v>
      </c>
      <c r="B80" s="65" t="str">
        <f>VLOOKUP(A80,'bank list with code'!$A$2:$C$114,3,FALSE)</f>
        <v>B093</v>
      </c>
      <c r="C80" s="65" t="str">
        <f>VLOOKUP(B80,'bank type'!$A$2:$B$87,2,FALSE)</f>
        <v>Public Sector Banks</v>
      </c>
      <c r="D80" s="66">
        <v>42429</v>
      </c>
      <c r="E80" s="74">
        <f t="shared" si="3"/>
        <v>2</v>
      </c>
      <c r="F80">
        <f t="shared" si="4"/>
        <v>2016</v>
      </c>
      <c r="G80" s="3">
        <v>20043</v>
      </c>
      <c r="H80" s="3">
        <v>29261</v>
      </c>
      <c r="I80" s="3">
        <v>296310</v>
      </c>
      <c r="J80" s="3">
        <v>0</v>
      </c>
      <c r="K80" s="3">
        <f t="shared" si="5"/>
        <v>296310</v>
      </c>
      <c r="L80" s="3"/>
      <c r="M80" s="3"/>
      <c r="N80" s="3"/>
      <c r="O80" s="3">
        <v>3576151</v>
      </c>
      <c r="P80" s="3">
        <v>77216</v>
      </c>
      <c r="Q80" s="3">
        <v>9494536</v>
      </c>
      <c r="R80" s="69">
        <v>359.56764863999996</v>
      </c>
      <c r="S80" s="69">
        <v>25113.364414910004</v>
      </c>
      <c r="T80" s="67"/>
      <c r="U80" s="67"/>
      <c r="V80" s="67"/>
      <c r="W80" s="67"/>
      <c r="X80" s="3">
        <v>186970791</v>
      </c>
      <c r="Y80" s="3">
        <v>296735275</v>
      </c>
      <c r="Z80" s="3">
        <v>28469070</v>
      </c>
      <c r="AA80" s="69">
        <v>689132.02449046995</v>
      </c>
      <c r="AB80" s="69">
        <v>29445.702250349997</v>
      </c>
    </row>
    <row r="81" spans="1:28" x14ac:dyDescent="0.3">
      <c r="A81" s="4" t="s">
        <v>127</v>
      </c>
      <c r="B81" s="65" t="str">
        <f>VLOOKUP(A81,'bank list with code'!$A$2:$C$114,3,FALSE)</f>
        <v>B094</v>
      </c>
      <c r="C81" s="65" t="str">
        <f>VLOOKUP(B81,'bank type'!$A$2:$B$87,2,FALSE)</f>
        <v>Public Sector Banks</v>
      </c>
      <c r="D81" s="66">
        <v>42429</v>
      </c>
      <c r="E81" s="74">
        <f t="shared" si="3"/>
        <v>2</v>
      </c>
      <c r="F81">
        <f t="shared" si="4"/>
        <v>2016</v>
      </c>
      <c r="G81" s="3">
        <v>1092</v>
      </c>
      <c r="H81" s="3">
        <v>324</v>
      </c>
      <c r="I81" s="3">
        <v>5307</v>
      </c>
      <c r="J81" s="3">
        <v>0</v>
      </c>
      <c r="K81" s="3">
        <f t="shared" si="5"/>
        <v>5307</v>
      </c>
      <c r="L81" s="3"/>
      <c r="M81" s="3"/>
      <c r="N81" s="3"/>
      <c r="O81" s="3">
        <v>0</v>
      </c>
      <c r="P81" s="3">
        <v>0</v>
      </c>
      <c r="Q81" s="3">
        <v>0</v>
      </c>
      <c r="R81" s="69">
        <v>0</v>
      </c>
      <c r="S81" s="69">
        <v>0</v>
      </c>
      <c r="T81" s="3"/>
      <c r="U81" s="3"/>
      <c r="V81" s="3"/>
      <c r="W81" s="3"/>
      <c r="X81" s="3">
        <v>6172857</v>
      </c>
      <c r="Y81" s="3">
        <v>6941489</v>
      </c>
      <c r="Z81" s="3">
        <v>506722</v>
      </c>
      <c r="AA81" s="69">
        <v>15370.89804453</v>
      </c>
      <c r="AB81" s="69">
        <v>784.67133729</v>
      </c>
    </row>
    <row r="82" spans="1:28" x14ac:dyDescent="0.3">
      <c r="A82" s="4" t="s">
        <v>128</v>
      </c>
      <c r="B82" s="65" t="str">
        <f>VLOOKUP(A82,'bank list with code'!$A$2:$C$114,3,FALSE)</f>
        <v>B095</v>
      </c>
      <c r="C82" s="65" t="str">
        <f>VLOOKUP(B82,'bank type'!$A$2:$B$87,2,FALSE)</f>
        <v>Public Sector Banks</v>
      </c>
      <c r="D82" s="66">
        <v>42429</v>
      </c>
      <c r="E82" s="74">
        <f t="shared" si="3"/>
        <v>2</v>
      </c>
      <c r="F82">
        <f t="shared" si="4"/>
        <v>2016</v>
      </c>
      <c r="G82" s="3">
        <v>1159</v>
      </c>
      <c r="H82" s="3">
        <v>341</v>
      </c>
      <c r="I82" s="3">
        <v>4983</v>
      </c>
      <c r="J82" s="3">
        <v>0</v>
      </c>
      <c r="K82" s="3">
        <f t="shared" si="5"/>
        <v>4983</v>
      </c>
      <c r="L82" s="3"/>
      <c r="M82" s="3"/>
      <c r="N82" s="3"/>
      <c r="O82" s="3">
        <v>0</v>
      </c>
      <c r="P82" s="3">
        <v>0</v>
      </c>
      <c r="Q82" s="3">
        <v>0</v>
      </c>
      <c r="R82" s="69">
        <v>0</v>
      </c>
      <c r="S82" s="69">
        <v>0</v>
      </c>
      <c r="T82" s="3"/>
      <c r="U82" s="3"/>
      <c r="V82" s="3"/>
      <c r="W82" s="3"/>
      <c r="X82" s="3">
        <v>7122429</v>
      </c>
      <c r="Y82" s="3">
        <v>5202549</v>
      </c>
      <c r="Z82" s="3">
        <v>485673</v>
      </c>
      <c r="AA82" s="69">
        <v>15729.813035120002</v>
      </c>
      <c r="AB82" s="69">
        <v>532.91713157000004</v>
      </c>
    </row>
    <row r="83" spans="1:28" x14ac:dyDescent="0.3">
      <c r="A83" s="4" t="s">
        <v>129</v>
      </c>
      <c r="B83" s="65" t="str">
        <f>VLOOKUP(A83,'bank list with code'!$A$2:$C$114,3,FALSE)</f>
        <v>B096</v>
      </c>
      <c r="C83" s="65" t="str">
        <f>VLOOKUP(B83,'bank type'!$A$2:$B$87,2,FALSE)</f>
        <v>Public Sector Banks</v>
      </c>
      <c r="D83" s="66">
        <v>42429</v>
      </c>
      <c r="E83" s="74">
        <f t="shared" si="3"/>
        <v>2</v>
      </c>
      <c r="F83">
        <f t="shared" si="4"/>
        <v>2016</v>
      </c>
      <c r="G83" s="3">
        <v>1138</v>
      </c>
      <c r="H83" s="3">
        <v>586</v>
      </c>
      <c r="I83" s="3">
        <v>3360</v>
      </c>
      <c r="J83" s="3">
        <v>0</v>
      </c>
      <c r="K83" s="3">
        <f t="shared" si="5"/>
        <v>3360</v>
      </c>
      <c r="L83" s="3"/>
      <c r="M83" s="3"/>
      <c r="N83" s="3"/>
      <c r="O83" s="3">
        <v>0</v>
      </c>
      <c r="P83" s="3">
        <v>0</v>
      </c>
      <c r="Q83" s="3">
        <v>0</v>
      </c>
      <c r="R83" s="69">
        <v>0</v>
      </c>
      <c r="S83" s="69">
        <v>0</v>
      </c>
      <c r="T83" s="3"/>
      <c r="U83" s="3"/>
      <c r="V83" s="3"/>
      <c r="W83" s="3"/>
      <c r="X83" s="3">
        <v>11241656</v>
      </c>
      <c r="Y83" s="3">
        <v>13804080</v>
      </c>
      <c r="Z83" s="3">
        <v>949796</v>
      </c>
      <c r="AA83" s="69">
        <v>40462.506718630008</v>
      </c>
      <c r="AB83" s="69">
        <v>1210.2635432100001</v>
      </c>
    </row>
    <row r="84" spans="1:28" x14ac:dyDescent="0.3">
      <c r="A84" s="4" t="s">
        <v>14</v>
      </c>
      <c r="B84" s="65" t="str">
        <f>VLOOKUP(A84,'bank list with code'!$A$2:$C$114,3,FALSE)</f>
        <v>B009</v>
      </c>
      <c r="C84" s="65" t="str">
        <f>VLOOKUP(B84,'bank type'!$A$2:$B$87,2,FALSE)</f>
        <v>Private Sector Banks</v>
      </c>
      <c r="D84" s="66">
        <v>42429</v>
      </c>
      <c r="E84" s="74">
        <f t="shared" si="3"/>
        <v>2</v>
      </c>
      <c r="F84">
        <f t="shared" si="4"/>
        <v>2016</v>
      </c>
      <c r="G84" s="3">
        <v>2881</v>
      </c>
      <c r="H84" s="3">
        <v>9928</v>
      </c>
      <c r="I84" s="3">
        <v>258250</v>
      </c>
      <c r="J84" s="3">
        <v>0</v>
      </c>
      <c r="K84" s="3">
        <f t="shared" si="5"/>
        <v>258250</v>
      </c>
      <c r="L84" s="3"/>
      <c r="M84" s="3"/>
      <c r="N84" s="3"/>
      <c r="O84" s="3">
        <v>2306199</v>
      </c>
      <c r="P84" s="3">
        <v>90181</v>
      </c>
      <c r="Q84" s="3">
        <v>5067194</v>
      </c>
      <c r="R84" s="69">
        <v>229.09828400000001</v>
      </c>
      <c r="S84" s="69">
        <v>19422.243407999998</v>
      </c>
      <c r="T84" s="67"/>
      <c r="U84" s="67"/>
      <c r="V84" s="67"/>
      <c r="W84" s="67"/>
      <c r="X84" s="3">
        <v>15704449</v>
      </c>
      <c r="Y84" s="3">
        <v>23359279</v>
      </c>
      <c r="Z84" s="3">
        <v>7553297</v>
      </c>
      <c r="AA84" s="69">
        <v>116708.909222</v>
      </c>
      <c r="AB84" s="69">
        <v>10912.798140000001</v>
      </c>
    </row>
    <row r="85" spans="1:28" x14ac:dyDescent="0.3">
      <c r="A85" s="4" t="s">
        <v>130</v>
      </c>
      <c r="B85" s="65" t="str">
        <f>VLOOKUP(A85,'bank list with code'!$A$2:$C$114,3,FALSE)</f>
        <v>B010</v>
      </c>
      <c r="C85" s="65" t="str">
        <f>VLOOKUP(B85,'bank type'!$A$2:$B$87,2,FALSE)</f>
        <v>Private Sector Banks</v>
      </c>
      <c r="D85" s="66">
        <v>42429</v>
      </c>
      <c r="E85" s="74">
        <f>MONTH(D85)</f>
        <v>2</v>
      </c>
      <c r="F85">
        <f t="shared" si="4"/>
        <v>2016</v>
      </c>
      <c r="G85" s="3">
        <v>214</v>
      </c>
      <c r="H85" s="3">
        <v>0</v>
      </c>
      <c r="I85" s="3">
        <v>0</v>
      </c>
      <c r="J85" s="3">
        <v>0</v>
      </c>
      <c r="K85" s="3">
        <f t="shared" si="5"/>
        <v>0</v>
      </c>
      <c r="L85" s="3"/>
      <c r="M85" s="3"/>
      <c r="N85" s="3"/>
      <c r="O85" s="3">
        <v>0</v>
      </c>
      <c r="P85" s="3">
        <v>0</v>
      </c>
      <c r="Q85" s="3">
        <v>0</v>
      </c>
      <c r="R85" s="69">
        <v>0</v>
      </c>
      <c r="S85" s="69">
        <v>0</v>
      </c>
      <c r="T85" s="10"/>
      <c r="U85" s="10"/>
      <c r="V85" s="10"/>
      <c r="W85" s="10"/>
      <c r="X85" s="3">
        <v>7567019</v>
      </c>
      <c r="Y85" s="3">
        <v>3729131</v>
      </c>
      <c r="Z85" s="3">
        <v>37620</v>
      </c>
      <c r="AA85" s="69">
        <v>5001.8107559999999</v>
      </c>
      <c r="AB85" s="69">
        <v>48.746046219999997</v>
      </c>
    </row>
    <row r="86" spans="1:28" x14ac:dyDescent="0.3">
      <c r="A86" s="4" t="s">
        <v>16</v>
      </c>
      <c r="B86" s="65" t="str">
        <f>VLOOKUP(A86,'bank list with code'!$A$2:$C$114,3,FALSE)</f>
        <v>B021</v>
      </c>
      <c r="C86" s="65" t="str">
        <f>VLOOKUP(B86,'bank type'!$A$2:$B$87,2,FALSE)</f>
        <v>Private Sector Banks</v>
      </c>
      <c r="D86" s="66">
        <v>42429</v>
      </c>
      <c r="E86" s="74">
        <f t="shared" ref="E86:E101" si="6">MONTH(D86)</f>
        <v>2</v>
      </c>
      <c r="F86">
        <f t="shared" si="4"/>
        <v>2016</v>
      </c>
      <c r="G86" s="3">
        <v>184</v>
      </c>
      <c r="H86" s="3">
        <v>57</v>
      </c>
      <c r="I86" s="3">
        <v>0</v>
      </c>
      <c r="J86" s="3">
        <v>0</v>
      </c>
      <c r="K86" s="3">
        <f t="shared" si="5"/>
        <v>0</v>
      </c>
      <c r="L86" s="3"/>
      <c r="M86" s="3"/>
      <c r="N86" s="3"/>
      <c r="O86" s="3">
        <v>0</v>
      </c>
      <c r="P86" s="3">
        <v>0</v>
      </c>
      <c r="Q86" s="3">
        <v>0</v>
      </c>
      <c r="R86" s="69">
        <v>0</v>
      </c>
      <c r="S86" s="69">
        <v>0</v>
      </c>
      <c r="T86" s="3"/>
      <c r="U86" s="3"/>
      <c r="V86" s="3"/>
      <c r="W86" s="3"/>
      <c r="X86" s="3">
        <v>776510</v>
      </c>
      <c r="Y86" s="3">
        <v>369932</v>
      </c>
      <c r="Z86" s="3">
        <v>21243</v>
      </c>
      <c r="AA86" s="69">
        <v>1095.1203587</v>
      </c>
      <c r="AB86" s="69">
        <v>54.0252312</v>
      </c>
    </row>
    <row r="87" spans="1:28" x14ac:dyDescent="0.3">
      <c r="A87" s="4" t="s">
        <v>17</v>
      </c>
      <c r="B87" s="65" t="str">
        <f>VLOOKUP(A87,'bank list with code'!$A$2:$C$114,3,FALSE)</f>
        <v>B024</v>
      </c>
      <c r="C87" s="65" t="str">
        <f>VLOOKUP(B87,'bank type'!$A$2:$B$87,2,FALSE)</f>
        <v>Private Sector Banks</v>
      </c>
      <c r="D87" s="66">
        <v>42429</v>
      </c>
      <c r="E87" s="74">
        <f t="shared" si="6"/>
        <v>2</v>
      </c>
      <c r="F87">
        <f t="shared" si="4"/>
        <v>2016</v>
      </c>
      <c r="G87" s="3">
        <v>652</v>
      </c>
      <c r="H87" s="3">
        <v>663</v>
      </c>
      <c r="I87" s="3">
        <v>3986</v>
      </c>
      <c r="J87" s="3">
        <v>0</v>
      </c>
      <c r="K87" s="3">
        <f t="shared" si="5"/>
        <v>3986</v>
      </c>
      <c r="L87" s="3"/>
      <c r="M87" s="3"/>
      <c r="N87" s="3"/>
      <c r="O87" s="3">
        <v>0</v>
      </c>
      <c r="P87" s="3">
        <v>0</v>
      </c>
      <c r="Q87" s="3">
        <v>0</v>
      </c>
      <c r="R87" s="69">
        <v>0</v>
      </c>
      <c r="S87" s="69">
        <v>0</v>
      </c>
      <c r="T87" s="3"/>
      <c r="U87" s="3"/>
      <c r="V87" s="3"/>
      <c r="W87" s="3"/>
      <c r="X87" s="3">
        <v>1517181</v>
      </c>
      <c r="Y87" s="3">
        <v>1792095</v>
      </c>
      <c r="Z87" s="3">
        <v>408400</v>
      </c>
      <c r="AA87" s="69">
        <v>7268.6380438600008</v>
      </c>
      <c r="AB87" s="69">
        <v>385.79703548999998</v>
      </c>
    </row>
    <row r="88" spans="1:28" x14ac:dyDescent="0.3">
      <c r="A88" s="4" t="s">
        <v>131</v>
      </c>
      <c r="B88" s="65" t="str">
        <f>VLOOKUP(A88,'bank list with code'!$A$2:$C$114,3,FALSE)</f>
        <v>B036</v>
      </c>
      <c r="C88" s="65" t="str">
        <f>VLOOKUP(B88,'bank type'!$A$2:$B$87,2,FALSE)</f>
        <v>Private Sector Banks</v>
      </c>
      <c r="D88" s="66">
        <v>42429</v>
      </c>
      <c r="E88" s="74">
        <f t="shared" si="6"/>
        <v>2</v>
      </c>
      <c r="F88">
        <f t="shared" si="4"/>
        <v>2016</v>
      </c>
      <c r="G88" s="3">
        <v>149</v>
      </c>
      <c r="H88" s="3">
        <v>253</v>
      </c>
      <c r="I88" s="3">
        <v>757</v>
      </c>
      <c r="J88" s="3">
        <v>0</v>
      </c>
      <c r="K88" s="3">
        <f t="shared" si="5"/>
        <v>757</v>
      </c>
      <c r="L88" s="3"/>
      <c r="M88" s="3"/>
      <c r="N88" s="3"/>
      <c r="O88" s="3">
        <v>4950</v>
      </c>
      <c r="P88" s="3">
        <v>733</v>
      </c>
      <c r="Q88" s="3">
        <v>8430</v>
      </c>
      <c r="R88" s="69">
        <v>3.6896939999999998</v>
      </c>
      <c r="S88" s="69">
        <v>18.073744999999999</v>
      </c>
      <c r="T88" s="67"/>
      <c r="U88" s="67"/>
      <c r="V88" s="67"/>
      <c r="W88" s="67"/>
      <c r="X88" s="3">
        <v>215000</v>
      </c>
      <c r="Y88" s="3">
        <v>484890</v>
      </c>
      <c r="Z88" s="3">
        <v>102612</v>
      </c>
      <c r="AA88" s="69">
        <v>1725.6587589999999</v>
      </c>
      <c r="AB88" s="69">
        <v>145.308414</v>
      </c>
    </row>
    <row r="89" spans="1:28" x14ac:dyDescent="0.3">
      <c r="A89" s="4" t="s">
        <v>19</v>
      </c>
      <c r="B89" s="65" t="str">
        <f>VLOOKUP(A89,'bank list with code'!$A$2:$C$114,3,FALSE)</f>
        <v>B038</v>
      </c>
      <c r="C89" s="65" t="str">
        <f>VLOOKUP(B89,'bank type'!$A$2:$B$87,2,FALSE)</f>
        <v>Private Sector Banks</v>
      </c>
      <c r="D89" s="66">
        <v>42429</v>
      </c>
      <c r="E89" s="74">
        <f t="shared" si="6"/>
        <v>2</v>
      </c>
      <c r="F89">
        <f t="shared" si="4"/>
        <v>2016</v>
      </c>
      <c r="G89" s="3">
        <v>188</v>
      </c>
      <c r="H89" s="3">
        <v>210</v>
      </c>
      <c r="I89" s="3">
        <v>704</v>
      </c>
      <c r="J89" s="3">
        <v>0</v>
      </c>
      <c r="K89" s="3">
        <f t="shared" si="5"/>
        <v>704</v>
      </c>
      <c r="L89" s="3"/>
      <c r="M89" s="3"/>
      <c r="N89" s="3"/>
      <c r="O89" s="3">
        <v>6859</v>
      </c>
      <c r="P89" s="3">
        <v>49</v>
      </c>
      <c r="Q89" s="3">
        <v>11700</v>
      </c>
      <c r="R89" s="69">
        <v>0.24979999999999999</v>
      </c>
      <c r="S89" s="69">
        <v>27.807597000000001</v>
      </c>
      <c r="T89" s="67"/>
      <c r="U89" s="67"/>
      <c r="V89" s="67"/>
      <c r="W89" s="67"/>
      <c r="X89" s="3">
        <v>671615</v>
      </c>
      <c r="Y89" s="3">
        <v>425481</v>
      </c>
      <c r="Z89" s="3">
        <v>41914</v>
      </c>
      <c r="AA89" s="69">
        <v>1665.3523279999999</v>
      </c>
      <c r="AB89" s="69">
        <v>87.259826000000004</v>
      </c>
    </row>
    <row r="90" spans="1:28" x14ac:dyDescent="0.3">
      <c r="A90" s="1" t="s">
        <v>20</v>
      </c>
      <c r="B90" s="65" t="str">
        <f>VLOOKUP(A90,'bank list with code'!$A$2:$C$114,3,FALSE)</f>
        <v>B045</v>
      </c>
      <c r="C90" s="65" t="str">
        <f>VLOOKUP(B90,'bank type'!$A$2:$B$87,2,FALSE)</f>
        <v>Private Sector Banks</v>
      </c>
      <c r="D90" s="66">
        <v>42429</v>
      </c>
      <c r="E90" s="74">
        <f t="shared" si="6"/>
        <v>2</v>
      </c>
      <c r="F90">
        <f t="shared" si="4"/>
        <v>2016</v>
      </c>
      <c r="G90" s="3">
        <v>1045</v>
      </c>
      <c r="H90" s="3">
        <v>472</v>
      </c>
      <c r="I90" s="3">
        <v>8946</v>
      </c>
      <c r="J90" s="3">
        <v>0</v>
      </c>
      <c r="K90" s="3">
        <f t="shared" si="5"/>
        <v>8946</v>
      </c>
      <c r="L90" s="3"/>
      <c r="M90" s="3"/>
      <c r="N90" s="3"/>
      <c r="O90" s="3">
        <v>0</v>
      </c>
      <c r="P90" s="3">
        <v>0</v>
      </c>
      <c r="Q90" s="3">
        <v>0</v>
      </c>
      <c r="R90" s="69">
        <v>0</v>
      </c>
      <c r="S90" s="69">
        <v>0</v>
      </c>
      <c r="T90" s="3"/>
      <c r="U90" s="3"/>
      <c r="V90" s="3"/>
      <c r="W90" s="3"/>
      <c r="X90" s="3">
        <v>5203859</v>
      </c>
      <c r="Y90" s="3">
        <v>4464474</v>
      </c>
      <c r="Z90" s="3">
        <v>852376</v>
      </c>
      <c r="AA90" s="69">
        <v>20498.206129999999</v>
      </c>
      <c r="AB90" s="69">
        <v>1141.23087405</v>
      </c>
    </row>
    <row r="91" spans="1:28" x14ac:dyDescent="0.3">
      <c r="A91" s="4" t="s">
        <v>21</v>
      </c>
      <c r="B91" s="65" t="str">
        <f>VLOOKUP(A91,'bank list with code'!$A$2:$C$114,3,FALSE)</f>
        <v>B050</v>
      </c>
      <c r="C91" s="65" t="str">
        <f>VLOOKUP(B91,'bank type'!$A$2:$B$87,2,FALSE)</f>
        <v>Private Sector Banks</v>
      </c>
      <c r="D91" s="66">
        <v>42429</v>
      </c>
      <c r="E91" s="74">
        <f t="shared" si="6"/>
        <v>2</v>
      </c>
      <c r="F91">
        <f t="shared" si="4"/>
        <v>2016</v>
      </c>
      <c r="G91" s="8">
        <v>5419</v>
      </c>
      <c r="H91" s="8">
        <v>6443</v>
      </c>
      <c r="I91" s="8">
        <v>281642</v>
      </c>
      <c r="J91" s="8">
        <v>0</v>
      </c>
      <c r="K91" s="3">
        <f t="shared" si="5"/>
        <v>281642</v>
      </c>
      <c r="L91" s="3"/>
      <c r="M91" s="3"/>
      <c r="N91" s="3"/>
      <c r="O91" s="8">
        <v>7176843</v>
      </c>
      <c r="P91" s="3">
        <v>164695</v>
      </c>
      <c r="Q91" s="3">
        <v>21154514</v>
      </c>
      <c r="R91" s="69">
        <v>941.4807244000001</v>
      </c>
      <c r="S91" s="69">
        <v>60588.485323000001</v>
      </c>
      <c r="T91" s="67"/>
      <c r="U91" s="67"/>
      <c r="V91" s="67"/>
      <c r="W91" s="67"/>
      <c r="X91" s="8">
        <v>28091223</v>
      </c>
      <c r="Y91" s="8">
        <v>33957527</v>
      </c>
      <c r="Z91" s="8">
        <v>15531187</v>
      </c>
      <c r="AA91" s="121">
        <v>164885.01942858999</v>
      </c>
      <c r="AB91" s="121">
        <v>20620.175414000001</v>
      </c>
    </row>
    <row r="92" spans="1:28" x14ac:dyDescent="0.3">
      <c r="A92" s="4" t="s">
        <v>22</v>
      </c>
      <c r="B92" s="65" t="str">
        <f>VLOOKUP(A92,'bank list with code'!$A$2:$C$114,3,FALSE)</f>
        <v>B053</v>
      </c>
      <c r="C92" s="65" t="str">
        <f>VLOOKUP(B92,'bank type'!$A$2:$B$87,2,FALSE)</f>
        <v>Private Sector Banks</v>
      </c>
      <c r="D92" s="66">
        <v>42429</v>
      </c>
      <c r="E92" s="74">
        <f t="shared" si="6"/>
        <v>2</v>
      </c>
      <c r="F92">
        <f t="shared" si="4"/>
        <v>2016</v>
      </c>
      <c r="G92" s="3">
        <v>4525</v>
      </c>
      <c r="H92" s="3">
        <v>9076</v>
      </c>
      <c r="I92" s="3">
        <v>200756</v>
      </c>
      <c r="J92" s="3">
        <v>0</v>
      </c>
      <c r="K92" s="3">
        <f t="shared" si="5"/>
        <v>200756</v>
      </c>
      <c r="L92" s="3"/>
      <c r="M92" s="3"/>
      <c r="N92" s="3"/>
      <c r="O92" s="3">
        <v>3601780</v>
      </c>
      <c r="P92" s="3">
        <v>24630</v>
      </c>
      <c r="Q92" s="3">
        <v>9212028</v>
      </c>
      <c r="R92" s="69">
        <v>120.1644694</v>
      </c>
      <c r="S92" s="69">
        <v>22823.35642172</v>
      </c>
      <c r="T92" s="67"/>
      <c r="U92" s="67"/>
      <c r="V92" s="67"/>
      <c r="W92" s="67"/>
      <c r="X92" s="3">
        <v>31963942</v>
      </c>
      <c r="Y92" s="3">
        <v>33318381</v>
      </c>
      <c r="Z92" s="3">
        <v>15012210</v>
      </c>
      <c r="AA92" s="69">
        <v>161073.26962199999</v>
      </c>
      <c r="AB92" s="69">
        <v>20948.651707000001</v>
      </c>
    </row>
    <row r="93" spans="1:28" x14ac:dyDescent="0.3">
      <c r="A93" s="4" t="s">
        <v>132</v>
      </c>
      <c r="B93" s="65" t="str">
        <f>VLOOKUP(A93,'bank list with code'!$A$2:$C$114,3,FALSE)</f>
        <v>B056</v>
      </c>
      <c r="C93" s="65" t="str">
        <f>VLOOKUP(B93,'bank type'!$A$2:$B$87,2,FALSE)</f>
        <v>Private Sector Banks</v>
      </c>
      <c r="D93" s="66">
        <v>42429</v>
      </c>
      <c r="E93" s="74">
        <f t="shared" si="6"/>
        <v>2</v>
      </c>
      <c r="F93">
        <f t="shared" si="4"/>
        <v>2016</v>
      </c>
      <c r="G93" s="3">
        <v>8</v>
      </c>
      <c r="H93" s="3">
        <v>0</v>
      </c>
      <c r="I93" s="3">
        <v>0</v>
      </c>
      <c r="J93" s="3">
        <v>0</v>
      </c>
      <c r="K93" s="3">
        <f t="shared" si="5"/>
        <v>0</v>
      </c>
      <c r="L93" s="3"/>
      <c r="M93" s="3"/>
      <c r="N93" s="3"/>
      <c r="O93" s="3">
        <v>0</v>
      </c>
      <c r="P93" s="3">
        <v>0</v>
      </c>
      <c r="Q93" s="3">
        <v>0</v>
      </c>
      <c r="R93" s="69">
        <v>0</v>
      </c>
      <c r="S93" s="69">
        <v>0</v>
      </c>
      <c r="T93" s="3"/>
      <c r="U93" s="3"/>
      <c r="V93" s="3"/>
      <c r="W93" s="3"/>
      <c r="X93" s="3">
        <v>10720</v>
      </c>
      <c r="Y93" s="3">
        <v>13441</v>
      </c>
      <c r="Z93" s="3">
        <v>4885</v>
      </c>
      <c r="AA93" s="69">
        <v>36.700000000000003</v>
      </c>
      <c r="AB93" s="69">
        <v>7.4</v>
      </c>
    </row>
    <row r="94" spans="1:28" x14ac:dyDescent="0.3">
      <c r="A94" s="4" t="s">
        <v>24</v>
      </c>
      <c r="B94" s="65" t="str">
        <f>VLOOKUP(A94,'bank list with code'!$A$2:$C$114,3,FALSE)</f>
        <v>B062</v>
      </c>
      <c r="C94" s="65" t="str">
        <f>VLOOKUP(B94,'bank type'!$A$2:$B$87,2,FALSE)</f>
        <v>Private Sector Banks</v>
      </c>
      <c r="D94" s="66">
        <v>42429</v>
      </c>
      <c r="E94" s="74">
        <f t="shared" si="6"/>
        <v>2</v>
      </c>
      <c r="F94">
        <f t="shared" si="4"/>
        <v>2016</v>
      </c>
      <c r="G94" s="3">
        <v>728</v>
      </c>
      <c r="H94" s="3">
        <v>926</v>
      </c>
      <c r="I94" s="3">
        <v>983</v>
      </c>
      <c r="J94" s="3">
        <v>0</v>
      </c>
      <c r="K94" s="3">
        <f t="shared" si="5"/>
        <v>983</v>
      </c>
      <c r="L94" s="3"/>
      <c r="M94" s="3"/>
      <c r="N94" s="3"/>
      <c r="O94" s="3">
        <v>429708</v>
      </c>
      <c r="P94" s="3">
        <v>8127</v>
      </c>
      <c r="Q94" s="3">
        <v>991021</v>
      </c>
      <c r="R94" s="69">
        <v>43.907070900000001</v>
      </c>
      <c r="S94" s="69">
        <v>5643.8805032299997</v>
      </c>
      <c r="T94" s="67"/>
      <c r="U94" s="67"/>
      <c r="V94" s="67"/>
      <c r="W94" s="67"/>
      <c r="X94" s="3">
        <v>2528153</v>
      </c>
      <c r="Y94" s="3">
        <v>1942440</v>
      </c>
      <c r="Z94" s="3">
        <v>625432</v>
      </c>
      <c r="AA94" s="69">
        <v>8228.5679653299994</v>
      </c>
      <c r="AB94" s="69">
        <v>807.77181495000002</v>
      </c>
    </row>
    <row r="95" spans="1:28" x14ac:dyDescent="0.3">
      <c r="A95" s="4" t="s">
        <v>25</v>
      </c>
      <c r="B95" s="65" t="str">
        <f>VLOOKUP(A95,'bank list with code'!$A$2:$C$114,3,FALSE)</f>
        <v>B063</v>
      </c>
      <c r="C95" s="65" t="str">
        <f>VLOOKUP(B95,'bank type'!$A$2:$B$87,2,FALSE)</f>
        <v>Private Sector Banks</v>
      </c>
      <c r="D95" s="66">
        <v>42429</v>
      </c>
      <c r="E95" s="74">
        <f t="shared" si="6"/>
        <v>2</v>
      </c>
      <c r="F95">
        <f t="shared" si="4"/>
        <v>2016</v>
      </c>
      <c r="G95" s="3">
        <v>596</v>
      </c>
      <c r="H95" s="3">
        <v>407</v>
      </c>
      <c r="I95" s="3">
        <v>5569</v>
      </c>
      <c r="J95" s="3">
        <v>0</v>
      </c>
      <c r="K95" s="3">
        <f t="shared" si="5"/>
        <v>5569</v>
      </c>
      <c r="L95" s="3"/>
      <c r="M95" s="3"/>
      <c r="N95" s="3"/>
      <c r="O95" s="3">
        <v>48812</v>
      </c>
      <c r="P95" s="3">
        <v>5385</v>
      </c>
      <c r="Q95" s="3">
        <v>103391</v>
      </c>
      <c r="R95" s="69">
        <v>16.750941839999999</v>
      </c>
      <c r="S95" s="69">
        <v>298.28807678999993</v>
      </c>
      <c r="T95" s="67"/>
      <c r="U95" s="67"/>
      <c r="V95" s="67"/>
      <c r="W95" s="67"/>
      <c r="X95" s="3">
        <v>3230527</v>
      </c>
      <c r="Y95" s="3">
        <v>4123949</v>
      </c>
      <c r="Z95" s="3">
        <v>189391</v>
      </c>
      <c r="AA95" s="69">
        <v>18268.541779040002</v>
      </c>
      <c r="AB95" s="69">
        <v>469.72057059999997</v>
      </c>
    </row>
    <row r="96" spans="1:28" x14ac:dyDescent="0.3">
      <c r="A96" s="4" t="s">
        <v>26</v>
      </c>
      <c r="B96" s="65" t="str">
        <f>VLOOKUP(A96,'bank list with code'!$A$2:$C$114,3,FALSE)</f>
        <v>B069</v>
      </c>
      <c r="C96" s="65" t="str">
        <f>VLOOKUP(B96,'bank type'!$A$2:$B$87,2,FALSE)</f>
        <v>Private Sector Banks</v>
      </c>
      <c r="D96" s="66">
        <v>42429</v>
      </c>
      <c r="E96" s="74">
        <f t="shared" si="6"/>
        <v>2</v>
      </c>
      <c r="F96">
        <f t="shared" si="4"/>
        <v>2016</v>
      </c>
      <c r="G96" s="3">
        <v>495</v>
      </c>
      <c r="H96" s="3">
        <v>730</v>
      </c>
      <c r="I96" s="3">
        <v>2978</v>
      </c>
      <c r="J96" s="3">
        <v>0</v>
      </c>
      <c r="K96" s="3">
        <f t="shared" si="5"/>
        <v>2978</v>
      </c>
      <c r="L96" s="3"/>
      <c r="M96" s="3"/>
      <c r="N96" s="3"/>
      <c r="O96" s="3">
        <v>0</v>
      </c>
      <c r="P96" s="3">
        <v>0</v>
      </c>
      <c r="Q96" s="3">
        <v>0</v>
      </c>
      <c r="R96" s="69">
        <v>0</v>
      </c>
      <c r="S96" s="69">
        <v>0</v>
      </c>
      <c r="T96" s="3"/>
      <c r="U96" s="3"/>
      <c r="V96" s="3"/>
      <c r="W96" s="3"/>
      <c r="X96" s="3">
        <v>3031938</v>
      </c>
      <c r="Y96" s="3">
        <v>3059975</v>
      </c>
      <c r="Z96" s="3">
        <v>431990</v>
      </c>
      <c r="AA96" s="69">
        <v>11135.1</v>
      </c>
      <c r="AB96" s="69">
        <v>557.20000000000005</v>
      </c>
    </row>
    <row r="97" spans="1:28" x14ac:dyDescent="0.3">
      <c r="A97" s="1" t="s">
        <v>27</v>
      </c>
      <c r="B97" s="65" t="str">
        <f>VLOOKUP(A97,'bank list with code'!$A$2:$C$114,3,FALSE)</f>
        <v>B070</v>
      </c>
      <c r="C97" s="65" t="str">
        <f>VLOOKUP(B97,'bank type'!$A$2:$B$87,2,FALSE)</f>
        <v>Private Sector Banks</v>
      </c>
      <c r="D97" s="66">
        <v>42429</v>
      </c>
      <c r="E97" s="74">
        <f t="shared" si="6"/>
        <v>2</v>
      </c>
      <c r="F97">
        <f t="shared" si="4"/>
        <v>2016</v>
      </c>
      <c r="G97" s="7">
        <v>731</v>
      </c>
      <c r="H97" s="7">
        <v>923</v>
      </c>
      <c r="I97" s="7">
        <v>10026</v>
      </c>
      <c r="J97" s="7">
        <v>0</v>
      </c>
      <c r="K97" s="3">
        <f t="shared" si="5"/>
        <v>10026</v>
      </c>
      <c r="L97" s="3"/>
      <c r="M97" s="3"/>
      <c r="N97" s="3"/>
      <c r="O97" s="7">
        <v>0</v>
      </c>
      <c r="P97" s="7">
        <v>0</v>
      </c>
      <c r="Q97" s="7">
        <v>0</v>
      </c>
      <c r="R97" s="123">
        <v>0</v>
      </c>
      <c r="S97" s="123">
        <v>0</v>
      </c>
      <c r="T97" s="7"/>
      <c r="U97" s="7"/>
      <c r="V97" s="7"/>
      <c r="W97" s="7"/>
      <c r="X97" s="7">
        <v>3829203</v>
      </c>
      <c r="Y97" s="7">
        <v>4569803</v>
      </c>
      <c r="Z97" s="7">
        <v>685459</v>
      </c>
      <c r="AA97" s="123">
        <v>19628.599999999999</v>
      </c>
      <c r="AB97" s="123">
        <v>733.4</v>
      </c>
    </row>
    <row r="98" spans="1:28" x14ac:dyDescent="0.3">
      <c r="A98" s="4" t="s">
        <v>28</v>
      </c>
      <c r="B98" s="65" t="str">
        <f>VLOOKUP(A98,'bank list with code'!$A$2:$C$114,3,FALSE)</f>
        <v>B073</v>
      </c>
      <c r="C98" s="65" t="str">
        <f>VLOOKUP(B98,'bank type'!$A$2:$B$87,2,FALSE)</f>
        <v>Private Sector Banks</v>
      </c>
      <c r="D98" s="66">
        <v>42429</v>
      </c>
      <c r="E98" s="74">
        <f t="shared" si="6"/>
        <v>2</v>
      </c>
      <c r="F98">
        <f t="shared" si="4"/>
        <v>2016</v>
      </c>
      <c r="G98" s="3">
        <v>899</v>
      </c>
      <c r="H98" s="3">
        <v>1105</v>
      </c>
      <c r="I98" s="3">
        <v>0</v>
      </c>
      <c r="J98" s="3">
        <v>0</v>
      </c>
      <c r="K98" s="3">
        <f t="shared" si="5"/>
        <v>0</v>
      </c>
      <c r="L98" s="3"/>
      <c r="M98" s="3"/>
      <c r="N98" s="3"/>
      <c r="O98" s="3">
        <v>708969</v>
      </c>
      <c r="P98" s="3">
        <v>12843</v>
      </c>
      <c r="Q98" s="3">
        <v>1325994</v>
      </c>
      <c r="R98" s="69">
        <v>55.991243939999997</v>
      </c>
      <c r="S98" s="69">
        <v>4193.4627929099997</v>
      </c>
      <c r="T98" s="67"/>
      <c r="U98" s="67"/>
      <c r="V98" s="67"/>
      <c r="W98" s="67"/>
      <c r="X98" s="3">
        <v>3530798</v>
      </c>
      <c r="Y98" s="3">
        <v>4923693</v>
      </c>
      <c r="Z98" s="3">
        <v>1911554</v>
      </c>
      <c r="AA98" s="69">
        <v>19272.545113659999</v>
      </c>
      <c r="AB98" s="69">
        <v>2613.3574006700001</v>
      </c>
    </row>
    <row r="99" spans="1:28" x14ac:dyDescent="0.3">
      <c r="A99" s="4" t="s">
        <v>29</v>
      </c>
      <c r="B99" s="65" t="str">
        <f>VLOOKUP(A99,'bank list with code'!$A$2:$C$114,3,FALSE)</f>
        <v>B082</v>
      </c>
      <c r="C99" s="65" t="str">
        <f>VLOOKUP(B99,'bank type'!$A$2:$B$87,2,FALSE)</f>
        <v>Private Sector Banks</v>
      </c>
      <c r="D99" s="66">
        <v>42429</v>
      </c>
      <c r="E99" s="74">
        <f t="shared" si="6"/>
        <v>2</v>
      </c>
      <c r="F99">
        <f t="shared" si="4"/>
        <v>2016</v>
      </c>
      <c r="G99" s="3">
        <v>139</v>
      </c>
      <c r="H99" s="3">
        <v>223</v>
      </c>
      <c r="I99" s="3">
        <v>633</v>
      </c>
      <c r="J99" s="3">
        <v>0</v>
      </c>
      <c r="K99" s="3">
        <f t="shared" si="5"/>
        <v>633</v>
      </c>
      <c r="L99" s="3"/>
      <c r="M99" s="3"/>
      <c r="N99" s="3"/>
      <c r="O99" s="3">
        <v>138453</v>
      </c>
      <c r="P99" s="3">
        <v>3694</v>
      </c>
      <c r="Q99" s="3">
        <v>278431</v>
      </c>
      <c r="R99" s="69">
        <v>24.179161539999999</v>
      </c>
      <c r="S99" s="69">
        <v>1273.05010642</v>
      </c>
      <c r="T99" s="67"/>
      <c r="U99" s="67"/>
      <c r="V99" s="67"/>
      <c r="W99" s="67"/>
      <c r="X99" s="3">
        <v>447124</v>
      </c>
      <c r="Y99" s="3">
        <v>281483</v>
      </c>
      <c r="Z99" s="3">
        <v>73402</v>
      </c>
      <c r="AA99" s="69">
        <v>1076.5934323600002</v>
      </c>
      <c r="AB99" s="69">
        <v>97.792560609999995</v>
      </c>
    </row>
    <row r="100" spans="1:28" x14ac:dyDescent="0.3">
      <c r="A100" s="4" t="s">
        <v>30</v>
      </c>
      <c r="B100" s="65" t="str">
        <f>VLOOKUP(A100,'bank list with code'!$A$2:$C$114,3,FALSE)</f>
        <v>B089</v>
      </c>
      <c r="C100" s="65" t="str">
        <f>VLOOKUP(B100,'bank type'!$A$2:$B$87,2,FALSE)</f>
        <v>Private Sector Banks</v>
      </c>
      <c r="D100" s="66">
        <v>42429</v>
      </c>
      <c r="E100" s="74">
        <f t="shared" si="6"/>
        <v>2</v>
      </c>
      <c r="F100">
        <f t="shared" si="4"/>
        <v>2016</v>
      </c>
      <c r="G100" s="3">
        <v>765</v>
      </c>
      <c r="H100" s="3">
        <v>516</v>
      </c>
      <c r="I100" s="3">
        <v>3377</v>
      </c>
      <c r="J100" s="3">
        <v>0</v>
      </c>
      <c r="K100" s="3">
        <f t="shared" si="5"/>
        <v>3377</v>
      </c>
      <c r="L100" s="3"/>
      <c r="M100" s="3"/>
      <c r="N100" s="3"/>
      <c r="O100" s="3">
        <v>0</v>
      </c>
      <c r="P100" s="3">
        <v>0</v>
      </c>
      <c r="Q100" s="3">
        <v>0</v>
      </c>
      <c r="R100" s="69">
        <v>0</v>
      </c>
      <c r="S100" s="69">
        <v>0</v>
      </c>
      <c r="T100" s="3"/>
      <c r="U100" s="3"/>
      <c r="V100" s="3"/>
      <c r="W100" s="3"/>
      <c r="X100" s="3">
        <v>3274153</v>
      </c>
      <c r="Y100" s="3">
        <v>2417296</v>
      </c>
      <c r="Z100" s="3">
        <v>394296</v>
      </c>
      <c r="AA100" s="69">
        <v>8669</v>
      </c>
      <c r="AB100" s="69">
        <v>572.70000000000005</v>
      </c>
    </row>
    <row r="101" spans="1:28" x14ac:dyDescent="0.3">
      <c r="A101" s="4" t="s">
        <v>31</v>
      </c>
      <c r="B101" s="65" t="str">
        <f>VLOOKUP(A101,'bank list with code'!$A$2:$C$114,3,FALSE)</f>
        <v>B100</v>
      </c>
      <c r="C101" s="65" t="str">
        <f>VLOOKUP(B101,'bank type'!$A$2:$B$87,2,FALSE)</f>
        <v>Private Sector Banks</v>
      </c>
      <c r="D101" s="66">
        <v>42429</v>
      </c>
      <c r="E101" s="74">
        <f t="shared" si="6"/>
        <v>2</v>
      </c>
      <c r="F101">
        <f t="shared" si="4"/>
        <v>2016</v>
      </c>
      <c r="G101" s="3">
        <v>396</v>
      </c>
      <c r="H101" s="3">
        <v>585</v>
      </c>
      <c r="I101" s="3">
        <v>1913</v>
      </c>
      <c r="J101" s="3">
        <v>0</v>
      </c>
      <c r="K101" s="3">
        <f t="shared" si="5"/>
        <v>1913</v>
      </c>
      <c r="L101" s="3"/>
      <c r="M101" s="3"/>
      <c r="N101" s="3"/>
      <c r="O101" s="3">
        <v>7328</v>
      </c>
      <c r="P101" s="3">
        <v>0</v>
      </c>
      <c r="Q101" s="3">
        <v>8680</v>
      </c>
      <c r="R101" s="69">
        <v>0</v>
      </c>
      <c r="S101" s="69">
        <v>23.786026760000002</v>
      </c>
      <c r="T101" s="67"/>
      <c r="U101" s="67"/>
      <c r="V101" s="67"/>
      <c r="W101" s="67"/>
      <c r="X101" s="3">
        <v>917828</v>
      </c>
      <c r="Y101" s="3">
        <v>2967383</v>
      </c>
      <c r="Z101" s="3">
        <v>45570</v>
      </c>
      <c r="AA101" s="69">
        <v>11467.4712</v>
      </c>
      <c r="AB101" s="69">
        <v>112.30470491</v>
      </c>
    </row>
    <row r="102" spans="1:28" x14ac:dyDescent="0.3">
      <c r="A102" s="4" t="s">
        <v>32</v>
      </c>
      <c r="B102" s="65" t="str">
        <f>VLOOKUP(A102,'bank list with code'!$A$2:$C$114,3,FALSE)</f>
        <v>B101</v>
      </c>
      <c r="C102" s="65" t="str">
        <f>VLOOKUP(B102,'bank type'!$A$2:$B$87,2,FALSE)</f>
        <v>Private Sector Banks</v>
      </c>
      <c r="D102" s="66">
        <v>42429</v>
      </c>
      <c r="E102" s="74">
        <f>MONTH(D102)</f>
        <v>2</v>
      </c>
      <c r="F102">
        <f t="shared" si="4"/>
        <v>2016</v>
      </c>
      <c r="G102" s="8">
        <v>293</v>
      </c>
      <c r="H102" s="8">
        <v>545</v>
      </c>
      <c r="I102" s="8">
        <v>2967</v>
      </c>
      <c r="J102" s="8">
        <v>0</v>
      </c>
      <c r="K102" s="3">
        <f t="shared" si="5"/>
        <v>2967</v>
      </c>
      <c r="L102" s="3"/>
      <c r="M102" s="3"/>
      <c r="N102" s="3"/>
      <c r="O102" s="8">
        <v>0</v>
      </c>
      <c r="P102" s="3">
        <v>0</v>
      </c>
      <c r="Q102" s="3">
        <v>0</v>
      </c>
      <c r="R102" s="69">
        <v>0</v>
      </c>
      <c r="S102" s="121">
        <v>0</v>
      </c>
      <c r="T102" s="8"/>
      <c r="U102" s="8"/>
      <c r="V102" s="8"/>
      <c r="W102" s="8"/>
      <c r="X102" s="8">
        <v>969014</v>
      </c>
      <c r="Y102" s="8">
        <v>658121</v>
      </c>
      <c r="Z102" s="8">
        <v>42308</v>
      </c>
      <c r="AA102" s="121">
        <v>2323.8000000000002</v>
      </c>
      <c r="AB102" s="121">
        <v>85.673699999999997</v>
      </c>
    </row>
    <row r="103" spans="1:28" x14ac:dyDescent="0.3">
      <c r="A103" s="4" t="s">
        <v>33</v>
      </c>
      <c r="B103" s="65" t="str">
        <f>VLOOKUP(A103,'bank list with code'!$A$2:$C$114,3,FALSE)</f>
        <v>B113</v>
      </c>
      <c r="C103" s="65" t="str">
        <f>VLOOKUP(B103,'bank type'!$A$2:$B$87,2,FALSE)</f>
        <v>Private Sector Banks</v>
      </c>
      <c r="D103" s="66">
        <v>42429</v>
      </c>
      <c r="E103" s="74">
        <f t="shared" ref="E103:E112" si="7">MONTH(D103)</f>
        <v>2</v>
      </c>
      <c r="F103">
        <f t="shared" si="4"/>
        <v>2016</v>
      </c>
      <c r="G103" s="3">
        <v>605</v>
      </c>
      <c r="H103" s="3">
        <v>927</v>
      </c>
      <c r="I103" s="3">
        <v>18151</v>
      </c>
      <c r="J103" s="3">
        <v>0</v>
      </c>
      <c r="K103" s="3">
        <f t="shared" si="5"/>
        <v>18151</v>
      </c>
      <c r="L103" s="3"/>
      <c r="M103" s="3"/>
      <c r="N103" s="3"/>
      <c r="O103" s="3">
        <v>0</v>
      </c>
      <c r="P103" s="3">
        <v>0</v>
      </c>
      <c r="Q103" s="3">
        <v>0</v>
      </c>
      <c r="R103" s="69">
        <v>0</v>
      </c>
      <c r="S103" s="69">
        <v>0</v>
      </c>
      <c r="T103" s="3"/>
      <c r="U103" s="3"/>
      <c r="V103" s="3"/>
      <c r="W103" s="3"/>
      <c r="X103" s="3">
        <v>1081492</v>
      </c>
      <c r="Y103" s="3">
        <v>2408296</v>
      </c>
      <c r="Z103" s="3">
        <v>596248</v>
      </c>
      <c r="AA103" s="69">
        <v>7986.7409630000002</v>
      </c>
      <c r="AB103" s="69">
        <v>846.11501012999997</v>
      </c>
    </row>
    <row r="104" spans="1:28" x14ac:dyDescent="0.3">
      <c r="A104" s="4" t="s">
        <v>35</v>
      </c>
      <c r="B104" s="65" t="str">
        <f>VLOOKUP(A104,'bank list with code'!$A$2:$C$114,3,FALSE)</f>
        <v>B004</v>
      </c>
      <c r="C104" s="65" t="str">
        <f>VLOOKUP(B104,'bank type'!$A$2:$B$87,2,FALSE)</f>
        <v>Foreign Banks</v>
      </c>
      <c r="D104" s="66">
        <v>42429</v>
      </c>
      <c r="E104" s="74">
        <f t="shared" si="7"/>
        <v>2</v>
      </c>
      <c r="F104">
        <f t="shared" si="4"/>
        <v>2016</v>
      </c>
      <c r="G104" s="3">
        <v>0</v>
      </c>
      <c r="H104" s="3">
        <v>0</v>
      </c>
      <c r="I104" s="3">
        <v>14019</v>
      </c>
      <c r="J104" s="3">
        <v>0</v>
      </c>
      <c r="K104" s="3">
        <f t="shared" si="5"/>
        <v>14019</v>
      </c>
      <c r="L104" s="3"/>
      <c r="M104" s="3"/>
      <c r="N104" s="3"/>
      <c r="O104" s="3">
        <v>828066</v>
      </c>
      <c r="P104" s="3">
        <v>4039</v>
      </c>
      <c r="Q104" s="3">
        <v>3089853</v>
      </c>
      <c r="R104" s="69">
        <v>28.394200000000001</v>
      </c>
      <c r="S104" s="69">
        <v>24599.817127189999</v>
      </c>
      <c r="T104" s="67"/>
      <c r="U104" s="67"/>
      <c r="V104" s="67"/>
      <c r="W104" s="67"/>
      <c r="X104" s="3">
        <v>0</v>
      </c>
      <c r="Y104" s="3">
        <v>0</v>
      </c>
      <c r="Z104" s="3">
        <v>0</v>
      </c>
      <c r="AA104" s="69">
        <v>0</v>
      </c>
      <c r="AB104" s="69">
        <v>0</v>
      </c>
    </row>
    <row r="105" spans="1:28" x14ac:dyDescent="0.3">
      <c r="A105" s="4" t="s">
        <v>36</v>
      </c>
      <c r="B105" s="65" t="str">
        <f>VLOOKUP(A105,'bank list with code'!$A$2:$C$114,3,FALSE)</f>
        <v>B011</v>
      </c>
      <c r="C105" s="65" t="str">
        <f>VLOOKUP(B105,'bank type'!$A$2:$B$87,2,FALSE)</f>
        <v>Foreign Banks</v>
      </c>
      <c r="D105" s="66">
        <v>42429</v>
      </c>
      <c r="E105" s="74">
        <f t="shared" si="7"/>
        <v>2</v>
      </c>
      <c r="F105">
        <f t="shared" si="4"/>
        <v>2016</v>
      </c>
      <c r="G105" s="3">
        <v>0</v>
      </c>
      <c r="H105" s="3">
        <v>0</v>
      </c>
      <c r="I105" s="3">
        <v>0</v>
      </c>
      <c r="J105" s="3">
        <v>0</v>
      </c>
      <c r="K105" s="3">
        <f t="shared" si="5"/>
        <v>0</v>
      </c>
      <c r="L105" s="3"/>
      <c r="M105" s="3"/>
      <c r="N105" s="3"/>
      <c r="O105" s="3">
        <v>5599</v>
      </c>
      <c r="P105" s="3">
        <v>127</v>
      </c>
      <c r="Q105" s="3">
        <v>17357</v>
      </c>
      <c r="R105" s="69">
        <v>0.99637235999999996</v>
      </c>
      <c r="S105" s="69">
        <v>147.80082315000001</v>
      </c>
      <c r="T105" s="67"/>
      <c r="U105" s="67"/>
      <c r="V105" s="67"/>
      <c r="W105" s="67"/>
      <c r="X105" s="3">
        <v>0</v>
      </c>
      <c r="Y105" s="3">
        <v>0</v>
      </c>
      <c r="Z105" s="3">
        <v>0</v>
      </c>
      <c r="AA105" s="69">
        <v>0</v>
      </c>
      <c r="AB105" s="69">
        <v>0</v>
      </c>
    </row>
    <row r="106" spans="1:28" x14ac:dyDescent="0.3">
      <c r="A106" s="4" t="s">
        <v>37</v>
      </c>
      <c r="B106" s="65" t="str">
        <f>VLOOKUP(A106,'bank list with code'!$A$2:$C$114,3,FALSE)</f>
        <v>B017</v>
      </c>
      <c r="C106" s="65" t="str">
        <f>VLOOKUP(B106,'bank type'!$A$2:$B$87,2,FALSE)</f>
        <v>Foreign Banks</v>
      </c>
      <c r="D106" s="66">
        <v>42429</v>
      </c>
      <c r="E106" s="74">
        <f t="shared" si="7"/>
        <v>2</v>
      </c>
      <c r="F106">
        <f t="shared" si="4"/>
        <v>2016</v>
      </c>
      <c r="G106" s="3">
        <v>0</v>
      </c>
      <c r="H106" s="3">
        <v>0</v>
      </c>
      <c r="I106" s="3">
        <v>0</v>
      </c>
      <c r="J106" s="3">
        <v>0</v>
      </c>
      <c r="K106" s="3">
        <f t="shared" si="5"/>
        <v>0</v>
      </c>
      <c r="L106" s="3"/>
      <c r="M106" s="3"/>
      <c r="N106" s="3"/>
      <c r="O106" s="3">
        <v>0</v>
      </c>
      <c r="P106" s="3">
        <v>0</v>
      </c>
      <c r="Q106" s="3">
        <v>0</v>
      </c>
      <c r="R106" s="69">
        <v>0</v>
      </c>
      <c r="S106" s="69">
        <v>0</v>
      </c>
      <c r="T106" s="3"/>
      <c r="U106" s="3"/>
      <c r="V106" s="3"/>
      <c r="W106" s="3"/>
      <c r="X106" s="3">
        <v>3448</v>
      </c>
      <c r="Y106" s="3">
        <v>448</v>
      </c>
      <c r="Z106" s="3">
        <v>194</v>
      </c>
      <c r="AA106" s="69">
        <v>3.1</v>
      </c>
      <c r="AB106" s="69">
        <v>0.9</v>
      </c>
    </row>
    <row r="107" spans="1:28" x14ac:dyDescent="0.3">
      <c r="A107" s="4" t="s">
        <v>38</v>
      </c>
      <c r="B107" s="65" t="str">
        <f>VLOOKUP(A107,'bank list with code'!$A$2:$C$114,3,FALSE)</f>
        <v>B023</v>
      </c>
      <c r="C107" s="65" t="str">
        <f>VLOOKUP(B107,'bank type'!$A$2:$B$87,2,FALSE)</f>
        <v>Foreign Banks</v>
      </c>
      <c r="D107" s="66">
        <v>42429</v>
      </c>
      <c r="E107" s="74">
        <f t="shared" si="7"/>
        <v>2</v>
      </c>
      <c r="F107">
        <f t="shared" si="4"/>
        <v>2016</v>
      </c>
      <c r="G107" s="3">
        <v>59</v>
      </c>
      <c r="H107" s="3">
        <v>518</v>
      </c>
      <c r="I107" s="3">
        <v>23429</v>
      </c>
      <c r="J107" s="3">
        <v>0</v>
      </c>
      <c r="K107" s="3">
        <f t="shared" si="5"/>
        <v>23429</v>
      </c>
      <c r="L107" s="3"/>
      <c r="M107" s="3"/>
      <c r="N107" s="3"/>
      <c r="O107" s="3">
        <v>2394290</v>
      </c>
      <c r="P107" s="3">
        <v>56024</v>
      </c>
      <c r="Q107" s="3">
        <v>10709236</v>
      </c>
      <c r="R107" s="69">
        <v>327.11361699999998</v>
      </c>
      <c r="S107" s="69">
        <v>27995.233359000002</v>
      </c>
      <c r="T107" s="67"/>
      <c r="U107" s="67"/>
      <c r="V107" s="67"/>
      <c r="W107" s="67"/>
      <c r="X107" s="3">
        <v>1565411</v>
      </c>
      <c r="Y107" s="3">
        <v>2806858</v>
      </c>
      <c r="Z107" s="3">
        <v>2631061</v>
      </c>
      <c r="AA107" s="69">
        <v>10563.582516</v>
      </c>
      <c r="AB107" s="69">
        <v>5346.7659139999996</v>
      </c>
    </row>
    <row r="108" spans="1:28" x14ac:dyDescent="0.3">
      <c r="A108" s="4" t="s">
        <v>39</v>
      </c>
      <c r="B108" s="65" t="str">
        <f>VLOOKUP(A108,'bank list with code'!$A$2:$C$114,3,FALSE)</f>
        <v>B030</v>
      </c>
      <c r="C108" s="65" t="str">
        <f>VLOOKUP(B108,'bank type'!$A$2:$B$87,2,FALSE)</f>
        <v>Foreign Banks</v>
      </c>
      <c r="D108" s="66">
        <v>42429</v>
      </c>
      <c r="E108" s="74">
        <f t="shared" si="7"/>
        <v>2</v>
      </c>
      <c r="F108">
        <f t="shared" si="4"/>
        <v>2016</v>
      </c>
      <c r="G108" s="3">
        <v>5</v>
      </c>
      <c r="H108" s="3">
        <v>25</v>
      </c>
      <c r="I108" s="3">
        <v>0</v>
      </c>
      <c r="J108" s="3">
        <v>0</v>
      </c>
      <c r="K108" s="3">
        <f t="shared" si="5"/>
        <v>0</v>
      </c>
      <c r="L108" s="3"/>
      <c r="M108" s="3"/>
      <c r="N108" s="3"/>
      <c r="O108" s="3">
        <v>0</v>
      </c>
      <c r="P108" s="3">
        <v>0</v>
      </c>
      <c r="Q108" s="3">
        <v>0</v>
      </c>
      <c r="R108" s="69">
        <v>0</v>
      </c>
      <c r="S108" s="69">
        <v>0</v>
      </c>
      <c r="T108" s="3"/>
      <c r="U108" s="3"/>
      <c r="V108" s="3"/>
      <c r="W108" s="3"/>
      <c r="X108" s="3">
        <v>46548</v>
      </c>
      <c r="Y108" s="3">
        <v>14069</v>
      </c>
      <c r="Z108" s="3">
        <v>23331</v>
      </c>
      <c r="AA108" s="69">
        <v>66.934597499999995</v>
      </c>
      <c r="AB108" s="69">
        <v>44.864600329999995</v>
      </c>
    </row>
    <row r="109" spans="1:28" x14ac:dyDescent="0.3">
      <c r="A109" s="4" t="s">
        <v>40</v>
      </c>
      <c r="B109" s="65" t="str">
        <f>VLOOKUP(A109,'bank list with code'!$A$2:$C$114,3,FALSE)</f>
        <v>B035</v>
      </c>
      <c r="C109" s="65" t="str">
        <f>VLOOKUP(B109,'bank type'!$A$2:$B$87,2,FALSE)</f>
        <v>Foreign Banks</v>
      </c>
      <c r="D109" s="66">
        <v>42429</v>
      </c>
      <c r="E109" s="74">
        <f t="shared" si="7"/>
        <v>2</v>
      </c>
      <c r="F109">
        <f t="shared" si="4"/>
        <v>2016</v>
      </c>
      <c r="G109" s="3">
        <v>13</v>
      </c>
      <c r="H109" s="3">
        <v>16</v>
      </c>
      <c r="I109" s="3">
        <v>0</v>
      </c>
      <c r="J109" s="3">
        <v>0</v>
      </c>
      <c r="K109" s="3">
        <f t="shared" si="5"/>
        <v>0</v>
      </c>
      <c r="L109" s="3"/>
      <c r="M109" s="3"/>
      <c r="N109" s="3"/>
      <c r="O109" s="3">
        <v>0</v>
      </c>
      <c r="P109" s="3">
        <v>0</v>
      </c>
      <c r="Q109" s="3">
        <v>0</v>
      </c>
      <c r="R109" s="69">
        <v>0</v>
      </c>
      <c r="S109" s="69">
        <v>0</v>
      </c>
      <c r="T109" s="3"/>
      <c r="U109" s="3"/>
      <c r="V109" s="3"/>
      <c r="W109" s="3"/>
      <c r="X109" s="3">
        <v>95112</v>
      </c>
      <c r="Y109" s="3">
        <v>165145</v>
      </c>
      <c r="Z109" s="3">
        <v>103171</v>
      </c>
      <c r="AA109" s="69">
        <v>752.16856800000005</v>
      </c>
      <c r="AB109" s="69">
        <v>206.018304</v>
      </c>
    </row>
    <row r="110" spans="1:28" x14ac:dyDescent="0.3">
      <c r="A110" s="4" t="s">
        <v>133</v>
      </c>
      <c r="B110" s="65" t="str">
        <f>VLOOKUP(A110,'bank list with code'!$A$2:$C$114,3,FALSE)</f>
        <v>B049</v>
      </c>
      <c r="C110" s="65" t="str">
        <f>VLOOKUP(B110,'bank type'!$A$2:$B$87,2,FALSE)</f>
        <v>Foreign Banks</v>
      </c>
      <c r="D110" s="66">
        <v>42429</v>
      </c>
      <c r="E110" s="74">
        <f t="shared" si="7"/>
        <v>2</v>
      </c>
      <c r="F110">
        <f t="shared" si="4"/>
        <v>2016</v>
      </c>
      <c r="G110" s="3">
        <v>1</v>
      </c>
      <c r="H110" s="3">
        <v>7</v>
      </c>
      <c r="I110" s="3">
        <v>0</v>
      </c>
      <c r="J110" s="3">
        <v>0</v>
      </c>
      <c r="K110" s="3">
        <f t="shared" si="5"/>
        <v>0</v>
      </c>
      <c r="L110" s="3"/>
      <c r="M110" s="3"/>
      <c r="N110" s="3"/>
      <c r="O110" s="3">
        <v>0</v>
      </c>
      <c r="P110" s="3">
        <v>0</v>
      </c>
      <c r="Q110" s="3">
        <v>0</v>
      </c>
      <c r="R110" s="69">
        <v>0</v>
      </c>
      <c r="S110" s="69">
        <v>0</v>
      </c>
      <c r="T110" s="3"/>
      <c r="U110" s="3"/>
      <c r="V110" s="3"/>
      <c r="W110" s="3"/>
      <c r="X110" s="3">
        <v>35624</v>
      </c>
      <c r="Y110" s="3">
        <v>27388</v>
      </c>
      <c r="Z110" s="3">
        <v>1986</v>
      </c>
      <c r="AA110" s="69">
        <v>145.01490000000001</v>
      </c>
      <c r="AB110" s="69">
        <v>6.3916867499999999</v>
      </c>
    </row>
    <row r="111" spans="1:28" x14ac:dyDescent="0.3">
      <c r="A111" s="4" t="s">
        <v>41</v>
      </c>
      <c r="B111" s="65" t="str">
        <f>VLOOKUP(A111,'bank list with code'!$A$2:$C$114,3,FALSE)</f>
        <v>B051</v>
      </c>
      <c r="C111" s="65" t="str">
        <f>VLOOKUP(B111,'bank type'!$A$2:$B$87,2,FALSE)</f>
        <v>Foreign Banks</v>
      </c>
      <c r="D111" s="66">
        <v>42429</v>
      </c>
      <c r="E111" s="74">
        <f t="shared" si="7"/>
        <v>2</v>
      </c>
      <c r="F111">
        <f t="shared" si="4"/>
        <v>2016</v>
      </c>
      <c r="G111" s="3">
        <v>69</v>
      </c>
      <c r="H111" s="3">
        <v>55</v>
      </c>
      <c r="I111" s="3">
        <v>13810</v>
      </c>
      <c r="J111" s="3">
        <v>0</v>
      </c>
      <c r="K111" s="3">
        <f t="shared" si="5"/>
        <v>13810</v>
      </c>
      <c r="L111" s="3"/>
      <c r="M111" s="3"/>
      <c r="N111" s="3"/>
      <c r="O111" s="3">
        <v>471737</v>
      </c>
      <c r="P111" s="3">
        <v>4461</v>
      </c>
      <c r="Q111" s="3">
        <v>1006487</v>
      </c>
      <c r="R111" s="69">
        <v>30.167586</v>
      </c>
      <c r="S111" s="69">
        <v>3072.4492319999999</v>
      </c>
      <c r="T111" s="67"/>
      <c r="U111" s="67"/>
      <c r="V111" s="67"/>
      <c r="W111" s="67"/>
      <c r="X111" s="3">
        <v>452873</v>
      </c>
      <c r="Y111" s="3">
        <v>342865</v>
      </c>
      <c r="Z111" s="3">
        <v>357486</v>
      </c>
      <c r="AA111" s="69">
        <v>1615.126033</v>
      </c>
      <c r="AB111" s="69">
        <v>720.86789499999998</v>
      </c>
    </row>
    <row r="112" spans="1:28" x14ac:dyDescent="0.3">
      <c r="A112" s="4" t="s">
        <v>134</v>
      </c>
      <c r="B112" s="65" t="str">
        <f>VLOOKUP(A112,'bank list with code'!$A$2:$C$114,3,FALSE)</f>
        <v>B084</v>
      </c>
      <c r="C112" s="65" t="str">
        <f>VLOOKUP(B112,'bank type'!$A$2:$B$87,2,FALSE)</f>
        <v>Foreign Banks</v>
      </c>
      <c r="D112" s="66">
        <v>42429</v>
      </c>
      <c r="E112" s="74">
        <f t="shared" si="7"/>
        <v>2</v>
      </c>
      <c r="F112">
        <f t="shared" si="4"/>
        <v>2016</v>
      </c>
      <c r="G112" s="3">
        <v>12</v>
      </c>
      <c r="H112" s="3">
        <v>45</v>
      </c>
      <c r="I112" s="3">
        <v>0</v>
      </c>
      <c r="J112" s="3">
        <v>0</v>
      </c>
      <c r="K112" s="3">
        <f t="shared" si="5"/>
        <v>0</v>
      </c>
      <c r="L112" s="3"/>
      <c r="M112" s="3"/>
      <c r="N112" s="3"/>
      <c r="O112" s="3">
        <v>0</v>
      </c>
      <c r="P112" s="3">
        <v>0</v>
      </c>
      <c r="Q112" s="3">
        <v>0</v>
      </c>
      <c r="R112" s="69">
        <v>0</v>
      </c>
      <c r="S112" s="69">
        <v>0</v>
      </c>
      <c r="T112" s="3"/>
      <c r="U112" s="3"/>
      <c r="V112" s="3"/>
      <c r="W112" s="3"/>
      <c r="X112" s="3">
        <v>120460</v>
      </c>
      <c r="Y112" s="3">
        <v>171527</v>
      </c>
      <c r="Z112" s="3">
        <v>65135</v>
      </c>
      <c r="AA112" s="69">
        <v>723.75411646000009</v>
      </c>
      <c r="AB112" s="69">
        <v>122.71242700000001</v>
      </c>
    </row>
    <row r="113" spans="1:28" x14ac:dyDescent="0.3">
      <c r="A113" s="4" t="s">
        <v>42</v>
      </c>
      <c r="B113" s="65" t="str">
        <f>VLOOKUP(A113,'bank list with code'!$A$2:$C$114,3,FALSE)</f>
        <v>B090</v>
      </c>
      <c r="C113" s="65" t="str">
        <f>VLOOKUP(B113,'bank type'!$A$2:$B$87,2,FALSE)</f>
        <v>Foreign Banks</v>
      </c>
      <c r="D113" s="66">
        <v>42429</v>
      </c>
      <c r="E113" s="74">
        <f>MONTH(D113)</f>
        <v>2</v>
      </c>
      <c r="F113">
        <f t="shared" si="4"/>
        <v>2016</v>
      </c>
      <c r="G113" s="3">
        <v>103</v>
      </c>
      <c r="H113" s="3">
        <v>139</v>
      </c>
      <c r="I113" s="3">
        <v>0</v>
      </c>
      <c r="J113" s="3">
        <v>0</v>
      </c>
      <c r="K113" s="3">
        <f t="shared" si="5"/>
        <v>0</v>
      </c>
      <c r="L113" s="3"/>
      <c r="M113" s="3"/>
      <c r="N113" s="3"/>
      <c r="O113" s="3">
        <v>1016966</v>
      </c>
      <c r="P113" s="3">
        <v>4637</v>
      </c>
      <c r="Q113" s="3">
        <v>2954091</v>
      </c>
      <c r="R113" s="69">
        <v>19.577528000000001</v>
      </c>
      <c r="S113" s="69">
        <v>7154.5794690000002</v>
      </c>
      <c r="T113" s="67"/>
      <c r="U113" s="67"/>
      <c r="V113" s="67"/>
      <c r="W113" s="67"/>
      <c r="X113" s="3">
        <v>717069</v>
      </c>
      <c r="Y113" s="3">
        <v>1510155</v>
      </c>
      <c r="Z113" s="3">
        <v>931903</v>
      </c>
      <c r="AA113" s="69">
        <v>5137.7822820200008</v>
      </c>
      <c r="AB113" s="69">
        <v>1417.3313647999998</v>
      </c>
    </row>
    <row r="114" spans="1:28" x14ac:dyDescent="0.3">
      <c r="A114" s="4" t="s">
        <v>117</v>
      </c>
      <c r="B114" s="65" t="str">
        <f>VLOOKUP(A114,'bank list with code'!$A$2:$C$114,3,FALSE)</f>
        <v>B003</v>
      </c>
      <c r="C114" s="65" t="str">
        <f>VLOOKUP(B114,'bank type'!$A$2:$B$87,2,FALSE)</f>
        <v>Public Sector Banks</v>
      </c>
      <c r="D114" s="66">
        <v>42460</v>
      </c>
      <c r="E114" s="74">
        <f t="shared" ref="E114:E177" si="8">MONTH(D114)</f>
        <v>3</v>
      </c>
      <c r="F114">
        <f t="shared" si="4"/>
        <v>2016</v>
      </c>
      <c r="G114" s="3">
        <v>797</v>
      </c>
      <c r="H114" s="3">
        <v>415</v>
      </c>
      <c r="I114" s="3">
        <v>10</v>
      </c>
      <c r="J114" s="3">
        <v>0</v>
      </c>
      <c r="K114" s="3">
        <f t="shared" si="5"/>
        <v>10</v>
      </c>
      <c r="L114" s="3"/>
      <c r="M114" s="3"/>
      <c r="N114" s="3"/>
      <c r="O114" s="3">
        <v>0</v>
      </c>
      <c r="P114" s="3">
        <v>0</v>
      </c>
      <c r="Q114" s="3">
        <v>0</v>
      </c>
      <c r="R114" s="69">
        <v>0</v>
      </c>
      <c r="S114" s="69">
        <v>0</v>
      </c>
      <c r="T114" s="3"/>
      <c r="U114" s="3"/>
      <c r="V114" s="3"/>
      <c r="W114" s="3"/>
      <c r="X114" s="3">
        <v>8587949</v>
      </c>
      <c r="Y114" s="3">
        <v>5721073</v>
      </c>
      <c r="Z114" s="3">
        <v>467907</v>
      </c>
      <c r="AA114" s="69">
        <v>15739.684223530001</v>
      </c>
      <c r="AB114" s="69">
        <v>492.70569260000002</v>
      </c>
    </row>
    <row r="115" spans="1:28" x14ac:dyDescent="0.3">
      <c r="A115" s="4" t="s">
        <v>118</v>
      </c>
      <c r="B115" s="65" t="str">
        <f>VLOOKUP(A115,'bank list with code'!$A$2:$C$114,3,FALSE)</f>
        <v>B006</v>
      </c>
      <c r="C115" s="65" t="str">
        <f>VLOOKUP(B115,'bank type'!$A$2:$B$87,2,FALSE)</f>
        <v>Public Sector Banks</v>
      </c>
      <c r="D115" s="66">
        <v>42460</v>
      </c>
      <c r="E115" s="74">
        <f t="shared" si="8"/>
        <v>3</v>
      </c>
      <c r="F115">
        <f t="shared" si="4"/>
        <v>2016</v>
      </c>
      <c r="G115" s="3">
        <v>2840</v>
      </c>
      <c r="H115" s="3">
        <v>796</v>
      </c>
      <c r="I115" s="3">
        <v>2410</v>
      </c>
      <c r="J115" s="3">
        <v>0</v>
      </c>
      <c r="K115" s="3">
        <f t="shared" si="5"/>
        <v>2410</v>
      </c>
      <c r="L115" s="3"/>
      <c r="M115" s="3"/>
      <c r="N115" s="3"/>
      <c r="O115" s="3">
        <v>149050</v>
      </c>
      <c r="P115" s="3">
        <v>14944</v>
      </c>
      <c r="Q115" s="3">
        <v>235952</v>
      </c>
      <c r="R115" s="69">
        <v>67.2</v>
      </c>
      <c r="S115" s="69">
        <v>541.5</v>
      </c>
      <c r="T115" s="67"/>
      <c r="U115" s="67"/>
      <c r="V115" s="67"/>
      <c r="W115" s="67"/>
      <c r="X115" s="3">
        <v>17295145</v>
      </c>
      <c r="Y115" s="3">
        <v>16018444</v>
      </c>
      <c r="Z115" s="3">
        <v>1337490</v>
      </c>
      <c r="AA115" s="69">
        <v>47958.9</v>
      </c>
      <c r="AB115" s="69">
        <v>1158.3</v>
      </c>
    </row>
    <row r="116" spans="1:28" x14ac:dyDescent="0.3">
      <c r="A116" s="1" t="s">
        <v>0</v>
      </c>
      <c r="B116" s="65" t="str">
        <f>VLOOKUP(A116,'bank list with code'!$A$2:$C$114,3,FALSE)</f>
        <v>B014</v>
      </c>
      <c r="C116" s="65" t="str">
        <f>VLOOKUP(B116,'bank type'!$A$2:$B$87,2,FALSE)</f>
        <v>Public Sector Banks</v>
      </c>
      <c r="D116" s="66">
        <v>42460</v>
      </c>
      <c r="E116" s="74">
        <f t="shared" si="8"/>
        <v>3</v>
      </c>
      <c r="F116">
        <f t="shared" si="4"/>
        <v>2016</v>
      </c>
      <c r="G116" s="3">
        <v>6117</v>
      </c>
      <c r="H116" s="3">
        <v>3993</v>
      </c>
      <c r="I116" s="3">
        <v>35236</v>
      </c>
      <c r="J116" s="3">
        <v>0</v>
      </c>
      <c r="K116" s="3">
        <f t="shared" si="5"/>
        <v>35236</v>
      </c>
      <c r="L116" s="3"/>
      <c r="M116" s="3"/>
      <c r="N116" s="3"/>
      <c r="O116" s="3">
        <v>113554</v>
      </c>
      <c r="P116" s="3">
        <v>7242</v>
      </c>
      <c r="Q116" s="3">
        <v>221164</v>
      </c>
      <c r="R116" s="69">
        <v>25.36696491</v>
      </c>
      <c r="S116" s="69">
        <v>492.86110414999996</v>
      </c>
      <c r="T116" s="67"/>
      <c r="U116" s="67"/>
      <c r="V116" s="67"/>
      <c r="W116" s="67"/>
      <c r="X116" s="3">
        <v>32160671</v>
      </c>
      <c r="Y116" s="3">
        <v>17551603</v>
      </c>
      <c r="Z116" s="3">
        <v>3155674</v>
      </c>
      <c r="AA116" s="69">
        <v>72112.928855720005</v>
      </c>
      <c r="AB116" s="69">
        <v>2566.5849639399999</v>
      </c>
    </row>
    <row r="117" spans="1:28" x14ac:dyDescent="0.3">
      <c r="A117" s="4" t="s">
        <v>1</v>
      </c>
      <c r="B117" s="65" t="str">
        <f>VLOOKUP(A117,'bank list with code'!$A$2:$C$114,3,FALSE)</f>
        <v>B015</v>
      </c>
      <c r="C117" s="65" t="str">
        <f>VLOOKUP(B117,'bank type'!$A$2:$B$87,2,FALSE)</f>
        <v>Public Sector Banks</v>
      </c>
      <c r="D117" s="66">
        <v>42460</v>
      </c>
      <c r="E117" s="74">
        <f t="shared" si="8"/>
        <v>3</v>
      </c>
      <c r="F117">
        <f t="shared" si="4"/>
        <v>2016</v>
      </c>
      <c r="G117" s="3">
        <v>3396</v>
      </c>
      <c r="H117" s="3">
        <v>4411</v>
      </c>
      <c r="I117" s="3">
        <v>5327</v>
      </c>
      <c r="J117" s="3">
        <v>326</v>
      </c>
      <c r="K117" s="3">
        <f t="shared" si="5"/>
        <v>5653</v>
      </c>
      <c r="L117" s="3"/>
      <c r="M117" s="3"/>
      <c r="N117" s="3"/>
      <c r="O117" s="3">
        <v>145084</v>
      </c>
      <c r="P117" s="3">
        <v>19223</v>
      </c>
      <c r="Q117" s="3">
        <v>146164</v>
      </c>
      <c r="R117" s="69">
        <v>110.687172</v>
      </c>
      <c r="S117" s="69">
        <v>378.75615456000003</v>
      </c>
      <c r="T117" s="67"/>
      <c r="U117" s="67"/>
      <c r="V117" s="67"/>
      <c r="W117" s="67"/>
      <c r="X117" s="3">
        <v>35272873</v>
      </c>
      <c r="Y117" s="3">
        <v>25224835</v>
      </c>
      <c r="Z117" s="3">
        <v>3251029</v>
      </c>
      <c r="AA117" s="69">
        <v>59401.058854000003</v>
      </c>
      <c r="AB117" s="69">
        <v>2737.3716467099998</v>
      </c>
    </row>
    <row r="118" spans="1:28" x14ac:dyDescent="0.3">
      <c r="A118" s="4" t="s">
        <v>2</v>
      </c>
      <c r="B118" s="65" t="str">
        <f>VLOOKUP(A118,'bank list with code'!$A$2:$C$114,3,FALSE)</f>
        <v>B016</v>
      </c>
      <c r="C118" s="65" t="str">
        <f>VLOOKUP(B118,'bank type'!$A$2:$B$87,2,FALSE)</f>
        <v>Public Sector Banks</v>
      </c>
      <c r="D118" s="66">
        <v>42460</v>
      </c>
      <c r="E118" s="74">
        <f t="shared" si="8"/>
        <v>3</v>
      </c>
      <c r="F118">
        <f t="shared" si="4"/>
        <v>2016</v>
      </c>
      <c r="G118" s="3">
        <v>1284</v>
      </c>
      <c r="H118" s="8">
        <v>577</v>
      </c>
      <c r="I118" s="3">
        <v>0</v>
      </c>
      <c r="J118" s="3">
        <v>0</v>
      </c>
      <c r="K118" s="3">
        <f t="shared" si="5"/>
        <v>0</v>
      </c>
      <c r="L118" s="3"/>
      <c r="M118" s="3"/>
      <c r="N118" s="3"/>
      <c r="O118" s="3">
        <v>50090</v>
      </c>
      <c r="P118" s="3">
        <v>402</v>
      </c>
      <c r="Q118" s="3">
        <v>81569</v>
      </c>
      <c r="R118" s="69">
        <v>1.3624755100000001</v>
      </c>
      <c r="S118" s="69">
        <v>156.549935</v>
      </c>
      <c r="T118" s="67"/>
      <c r="U118" s="67"/>
      <c r="V118" s="67"/>
      <c r="W118" s="67"/>
      <c r="X118" s="3">
        <v>5718945</v>
      </c>
      <c r="Y118" s="3">
        <v>6015948</v>
      </c>
      <c r="Z118" s="3">
        <v>399771</v>
      </c>
      <c r="AA118" s="69">
        <v>20949.302154000001</v>
      </c>
      <c r="AB118" s="69">
        <v>669.87182800000005</v>
      </c>
    </row>
    <row r="119" spans="1:28" x14ac:dyDescent="0.3">
      <c r="A119" s="4" t="s">
        <v>3</v>
      </c>
      <c r="B119" s="65" t="str">
        <f>VLOOKUP(A119,'bank list with code'!$A$2:$C$114,3,FALSE)</f>
        <v>B018</v>
      </c>
      <c r="C119" s="65" t="str">
        <f>VLOOKUP(B119,'bank type'!$A$2:$B$87,2,FALSE)</f>
        <v>Public Sector Banks</v>
      </c>
      <c r="D119" s="66">
        <v>42460</v>
      </c>
      <c r="E119" s="74">
        <f t="shared" si="8"/>
        <v>3</v>
      </c>
      <c r="F119">
        <f t="shared" si="4"/>
        <v>2016</v>
      </c>
      <c r="G119" s="3">
        <v>5279</v>
      </c>
      <c r="H119" s="3">
        <v>3972</v>
      </c>
      <c r="I119" s="3">
        <v>4725</v>
      </c>
      <c r="J119" s="3">
        <v>0</v>
      </c>
      <c r="K119" s="3">
        <f t="shared" si="5"/>
        <v>4725</v>
      </c>
      <c r="L119" s="3"/>
      <c r="M119" s="3"/>
      <c r="N119" s="3"/>
      <c r="O119" s="3">
        <v>200416</v>
      </c>
      <c r="P119" s="3">
        <v>39449</v>
      </c>
      <c r="Q119" s="3">
        <v>293812</v>
      </c>
      <c r="R119" s="69">
        <v>193.24439169999999</v>
      </c>
      <c r="S119" s="69">
        <v>729.79928327999994</v>
      </c>
      <c r="T119" s="67"/>
      <c r="U119" s="67"/>
      <c r="V119" s="67"/>
      <c r="W119" s="67"/>
      <c r="X119" s="3">
        <v>31949504</v>
      </c>
      <c r="Y119" s="3">
        <v>19342031</v>
      </c>
      <c r="Z119" s="3">
        <v>3049679</v>
      </c>
      <c r="AA119" s="69">
        <v>76810.643480520012</v>
      </c>
      <c r="AB119" s="69">
        <v>3439.8813741500003</v>
      </c>
    </row>
    <row r="120" spans="1:28" x14ac:dyDescent="0.3">
      <c r="A120" s="4" t="s">
        <v>4</v>
      </c>
      <c r="B120" s="65" t="str">
        <f>VLOOKUP(A120,'bank list with code'!$A$2:$C$114,3,FALSE)</f>
        <v>B022</v>
      </c>
      <c r="C120" s="65" t="str">
        <f>VLOOKUP(B120,'bank type'!$A$2:$B$87,2,FALSE)</f>
        <v>Public Sector Banks</v>
      </c>
      <c r="D120" s="66">
        <v>42460</v>
      </c>
      <c r="E120" s="74">
        <f t="shared" si="8"/>
        <v>3</v>
      </c>
      <c r="F120">
        <f t="shared" si="4"/>
        <v>2016</v>
      </c>
      <c r="G120" s="3">
        <v>3463</v>
      </c>
      <c r="H120" s="3">
        <v>1791</v>
      </c>
      <c r="I120" s="3">
        <v>1694</v>
      </c>
      <c r="J120" s="3">
        <v>0</v>
      </c>
      <c r="K120" s="3">
        <f t="shared" si="5"/>
        <v>1694</v>
      </c>
      <c r="L120" s="3"/>
      <c r="M120" s="3"/>
      <c r="N120" s="3"/>
      <c r="O120" s="3">
        <v>114446</v>
      </c>
      <c r="P120" s="3">
        <v>5193</v>
      </c>
      <c r="Q120" s="3">
        <v>128129</v>
      </c>
      <c r="R120" s="69">
        <v>25.29010907</v>
      </c>
      <c r="S120" s="69">
        <v>272.49022103000004</v>
      </c>
      <c r="T120" s="67"/>
      <c r="U120" s="67"/>
      <c r="V120" s="67"/>
      <c r="W120" s="67"/>
      <c r="X120" s="3">
        <v>19553837</v>
      </c>
      <c r="Y120" s="3">
        <v>10051400</v>
      </c>
      <c r="Z120" s="3">
        <v>1026840</v>
      </c>
      <c r="AA120" s="69">
        <v>38680.556892000001</v>
      </c>
      <c r="AB120" s="69">
        <v>1168.1965651400001</v>
      </c>
    </row>
    <row r="121" spans="1:28" x14ac:dyDescent="0.3">
      <c r="A121" s="4" t="s">
        <v>119</v>
      </c>
      <c r="B121" s="65" t="str">
        <f>VLOOKUP(A121,'bank list with code'!$A$2:$C$114,3,FALSE)</f>
        <v>B026</v>
      </c>
      <c r="C121" s="65" t="str">
        <f>VLOOKUP(B121,'bank type'!$A$2:$B$87,2,FALSE)</f>
        <v>Public Sector Banks</v>
      </c>
      <c r="D121" s="66">
        <v>42460</v>
      </c>
      <c r="E121" s="74">
        <f t="shared" si="8"/>
        <v>3</v>
      </c>
      <c r="F121">
        <f t="shared" si="4"/>
        <v>2016</v>
      </c>
      <c r="G121" s="3">
        <v>2195</v>
      </c>
      <c r="H121" s="3">
        <v>845</v>
      </c>
      <c r="I121" s="3">
        <v>85207</v>
      </c>
      <c r="J121" s="3">
        <v>0</v>
      </c>
      <c r="K121" s="3">
        <f t="shared" si="5"/>
        <v>85207</v>
      </c>
      <c r="L121" s="3"/>
      <c r="M121" s="3"/>
      <c r="N121" s="3"/>
      <c r="O121" s="3">
        <v>80381</v>
      </c>
      <c r="P121" s="3">
        <v>2141</v>
      </c>
      <c r="Q121" s="3">
        <v>89946</v>
      </c>
      <c r="R121" s="69">
        <v>10.545647900000001</v>
      </c>
      <c r="S121" s="69">
        <v>222.63816727</v>
      </c>
      <c r="T121" s="67"/>
      <c r="U121" s="67"/>
      <c r="V121" s="67"/>
      <c r="W121" s="67"/>
      <c r="X121" s="3">
        <v>9557307</v>
      </c>
      <c r="Y121" s="3">
        <v>6270369</v>
      </c>
      <c r="Z121" s="3">
        <v>1145017</v>
      </c>
      <c r="AA121" s="69">
        <v>24083.454900000001</v>
      </c>
      <c r="AB121" s="69">
        <v>1364.1405412399997</v>
      </c>
    </row>
    <row r="122" spans="1:28" x14ac:dyDescent="0.3">
      <c r="A122" s="4" t="s">
        <v>120</v>
      </c>
      <c r="B122" s="65" t="str">
        <f>VLOOKUP(A122,'bank list with code'!$A$2:$C$114,3,FALSE)</f>
        <v>B034</v>
      </c>
      <c r="C122" s="65" t="str">
        <f>VLOOKUP(B122,'bank type'!$A$2:$B$87,2,FALSE)</f>
        <v>Public Sector Banks</v>
      </c>
      <c r="D122" s="66">
        <v>42460</v>
      </c>
      <c r="E122" s="74">
        <f t="shared" si="8"/>
        <v>3</v>
      </c>
      <c r="F122">
        <f t="shared" si="4"/>
        <v>2016</v>
      </c>
      <c r="G122" s="3">
        <v>1272</v>
      </c>
      <c r="H122" s="3">
        <v>199</v>
      </c>
      <c r="I122" s="3">
        <v>0</v>
      </c>
      <c r="J122" s="3">
        <v>0</v>
      </c>
      <c r="K122" s="3">
        <f t="shared" si="5"/>
        <v>0</v>
      </c>
      <c r="L122" s="3"/>
      <c r="M122" s="3"/>
      <c r="N122" s="3"/>
      <c r="O122" s="3">
        <v>0</v>
      </c>
      <c r="P122" s="3">
        <v>0</v>
      </c>
      <c r="Q122" s="3">
        <v>0</v>
      </c>
      <c r="R122" s="69">
        <v>0</v>
      </c>
      <c r="S122" s="69">
        <v>0</v>
      </c>
      <c r="T122" s="3"/>
      <c r="U122" s="3"/>
      <c r="V122" s="3"/>
      <c r="W122" s="3"/>
      <c r="X122" s="3">
        <v>5917041</v>
      </c>
      <c r="Y122" s="3">
        <v>2539037</v>
      </c>
      <c r="Z122" s="3">
        <v>308096</v>
      </c>
      <c r="AA122" s="69">
        <v>9263.7571919999991</v>
      </c>
      <c r="AB122" s="69">
        <v>275.45079642000002</v>
      </c>
    </row>
    <row r="123" spans="1:28" x14ac:dyDescent="0.3">
      <c r="A123" s="4" t="s">
        <v>5</v>
      </c>
      <c r="B123" s="65" t="str">
        <f>VLOOKUP(A123,'bank list with code'!$A$2:$C$114,3,FALSE)</f>
        <v>B060</v>
      </c>
      <c r="C123" s="65" t="str">
        <f>VLOOKUP(B123,'bank type'!$A$2:$B$87,2,FALSE)</f>
        <v>Public Sector Banks</v>
      </c>
      <c r="D123" s="66">
        <v>42460</v>
      </c>
      <c r="E123" s="74">
        <f t="shared" si="8"/>
        <v>3</v>
      </c>
      <c r="F123">
        <f t="shared" si="4"/>
        <v>2016</v>
      </c>
      <c r="G123" s="3">
        <v>2131</v>
      </c>
      <c r="H123" s="3">
        <v>653</v>
      </c>
      <c r="I123" s="3">
        <v>264</v>
      </c>
      <c r="J123" s="3">
        <v>0</v>
      </c>
      <c r="K123" s="3">
        <f t="shared" si="5"/>
        <v>264</v>
      </c>
      <c r="L123" s="3"/>
      <c r="M123" s="3"/>
      <c r="N123" s="3"/>
      <c r="O123" s="3">
        <v>73106</v>
      </c>
      <c r="P123" s="3">
        <v>3602</v>
      </c>
      <c r="Q123" s="3">
        <v>109157</v>
      </c>
      <c r="R123" s="69">
        <v>14</v>
      </c>
      <c r="S123" s="69">
        <v>228.6</v>
      </c>
      <c r="T123" s="67"/>
      <c r="U123" s="67"/>
      <c r="V123" s="67"/>
      <c r="W123" s="67"/>
      <c r="X123" s="3">
        <v>14759525</v>
      </c>
      <c r="Y123" s="3">
        <v>20639392</v>
      </c>
      <c r="Z123" s="3">
        <v>1669065</v>
      </c>
      <c r="AA123" s="69">
        <v>40827.199999999997</v>
      </c>
      <c r="AB123" s="69">
        <v>1619</v>
      </c>
    </row>
    <row r="124" spans="1:28" x14ac:dyDescent="0.3">
      <c r="A124" s="4" t="s">
        <v>6</v>
      </c>
      <c r="B124" s="65" t="str">
        <f>VLOOKUP(A124,'bank list with code'!$A$2:$C$114,3,FALSE)</f>
        <v>B061</v>
      </c>
      <c r="C124" s="65" t="str">
        <f>VLOOKUP(B124,'bank type'!$A$2:$B$87,2,FALSE)</f>
        <v>Public Sector Banks</v>
      </c>
      <c r="D124" s="66">
        <v>42460</v>
      </c>
      <c r="E124" s="74">
        <f t="shared" si="8"/>
        <v>3</v>
      </c>
      <c r="F124">
        <f t="shared" si="4"/>
        <v>2016</v>
      </c>
      <c r="G124" s="8">
        <v>2719</v>
      </c>
      <c r="H124" s="8">
        <v>1074</v>
      </c>
      <c r="I124" s="8">
        <v>448</v>
      </c>
      <c r="J124" s="8">
        <v>0</v>
      </c>
      <c r="K124" s="3">
        <f t="shared" si="5"/>
        <v>448</v>
      </c>
      <c r="L124" s="3"/>
      <c r="M124" s="3"/>
      <c r="N124" s="3"/>
      <c r="O124" s="8">
        <v>41873</v>
      </c>
      <c r="P124" s="3">
        <v>1204</v>
      </c>
      <c r="Q124" s="3">
        <v>27711</v>
      </c>
      <c r="R124" s="69">
        <v>5</v>
      </c>
      <c r="S124" s="121">
        <v>68.400000000000006</v>
      </c>
      <c r="T124" s="68"/>
      <c r="U124" s="68"/>
      <c r="V124" s="68"/>
      <c r="W124" s="68"/>
      <c r="X124" s="8">
        <v>11910643</v>
      </c>
      <c r="Y124" s="8">
        <v>7406595</v>
      </c>
      <c r="Z124" s="8">
        <v>563207</v>
      </c>
      <c r="AA124" s="121">
        <v>27079.599999999999</v>
      </c>
      <c r="AB124" s="121">
        <v>1172.5</v>
      </c>
    </row>
    <row r="125" spans="1:28" x14ac:dyDescent="0.3">
      <c r="A125" s="4" t="s">
        <v>121</v>
      </c>
      <c r="B125" s="65" t="str">
        <f>VLOOKUP(A125,'bank list with code'!$A$2:$C$114,3,FALSE)</f>
        <v>B078</v>
      </c>
      <c r="C125" s="65" t="str">
        <f>VLOOKUP(B125,'bank type'!$A$2:$B$87,2,FALSE)</f>
        <v>Public Sector Banks</v>
      </c>
      <c r="D125" s="66">
        <v>42460</v>
      </c>
      <c r="E125" s="74">
        <f t="shared" si="8"/>
        <v>3</v>
      </c>
      <c r="F125">
        <f t="shared" si="4"/>
        <v>2016</v>
      </c>
      <c r="G125" s="3">
        <v>2214</v>
      </c>
      <c r="H125" s="3">
        <v>352</v>
      </c>
      <c r="I125" s="3">
        <v>2523</v>
      </c>
      <c r="J125" s="3">
        <v>0</v>
      </c>
      <c r="K125" s="3">
        <f t="shared" si="5"/>
        <v>2523</v>
      </c>
      <c r="L125" s="3"/>
      <c r="M125" s="3"/>
      <c r="N125" s="3"/>
      <c r="O125" s="3">
        <v>0</v>
      </c>
      <c r="P125" s="3">
        <v>0</v>
      </c>
      <c r="Q125" s="3">
        <v>0</v>
      </c>
      <c r="R125" s="69">
        <v>0</v>
      </c>
      <c r="S125" s="69">
        <v>0</v>
      </c>
      <c r="T125" s="3"/>
      <c r="U125" s="3"/>
      <c r="V125" s="3"/>
      <c r="W125" s="3"/>
      <c r="X125" s="3">
        <v>8915419</v>
      </c>
      <c r="Y125" s="3">
        <v>5095796</v>
      </c>
      <c r="Z125" s="3">
        <v>310653</v>
      </c>
      <c r="AA125" s="69">
        <v>20580.505000000001</v>
      </c>
      <c r="AB125" s="69">
        <v>550.62</v>
      </c>
    </row>
    <row r="126" spans="1:28" x14ac:dyDescent="0.3">
      <c r="A126" s="4" t="s">
        <v>7</v>
      </c>
      <c r="B126" s="65" t="str">
        <f>VLOOKUP(A126,'bank list with code'!$A$2:$C$114,3,FALSE)</f>
        <v>B080</v>
      </c>
      <c r="C126" s="65" t="str">
        <f>VLOOKUP(B126,'bank type'!$A$2:$B$87,2,FALSE)</f>
        <v>Public Sector Banks</v>
      </c>
      <c r="D126" s="66">
        <v>42460</v>
      </c>
      <c r="E126" s="74">
        <f t="shared" si="8"/>
        <v>3</v>
      </c>
      <c r="F126">
        <f t="shared" si="4"/>
        <v>2016</v>
      </c>
      <c r="G126" s="3">
        <v>1081</v>
      </c>
      <c r="H126" s="3">
        <v>260</v>
      </c>
      <c r="I126" s="3">
        <v>0</v>
      </c>
      <c r="J126" s="3">
        <v>0</v>
      </c>
      <c r="K126" s="3">
        <f t="shared" si="5"/>
        <v>0</v>
      </c>
      <c r="L126" s="3"/>
      <c r="M126" s="3"/>
      <c r="N126" s="3"/>
      <c r="O126" s="3">
        <v>0</v>
      </c>
      <c r="P126" s="3">
        <v>0</v>
      </c>
      <c r="Q126" s="3">
        <v>0</v>
      </c>
      <c r="R126" s="69">
        <v>0</v>
      </c>
      <c r="S126" s="69">
        <v>0</v>
      </c>
      <c r="T126" s="3"/>
      <c r="U126" s="3"/>
      <c r="V126" s="3"/>
      <c r="W126" s="3"/>
      <c r="X126" s="3">
        <v>2255230</v>
      </c>
      <c r="Y126" s="3">
        <v>1139800</v>
      </c>
      <c r="Z126" s="3">
        <v>69406</v>
      </c>
      <c r="AA126" s="69">
        <v>3381.3829000000001</v>
      </c>
      <c r="AB126" s="69">
        <v>104.9522513</v>
      </c>
    </row>
    <row r="127" spans="1:28" x14ac:dyDescent="0.3">
      <c r="A127" s="4" t="s">
        <v>8</v>
      </c>
      <c r="B127" s="65" t="str">
        <f>VLOOKUP(A127,'bank list with code'!$A$2:$C$114,3,FALSE)</f>
        <v>B081</v>
      </c>
      <c r="C127" s="65" t="str">
        <f>VLOOKUP(B127,'bank type'!$A$2:$B$87,2,FALSE)</f>
        <v>Public Sector Banks</v>
      </c>
      <c r="D127" s="66">
        <v>42460</v>
      </c>
      <c r="E127" s="74">
        <f t="shared" si="8"/>
        <v>3</v>
      </c>
      <c r="F127">
        <f t="shared" si="4"/>
        <v>2016</v>
      </c>
      <c r="G127" s="3">
        <v>5120</v>
      </c>
      <c r="H127" s="3">
        <v>4343</v>
      </c>
      <c r="I127" s="3">
        <v>13699</v>
      </c>
      <c r="J127" s="3">
        <v>0</v>
      </c>
      <c r="K127" s="3">
        <f t="shared" si="5"/>
        <v>13699</v>
      </c>
      <c r="L127" s="3"/>
      <c r="M127" s="3"/>
      <c r="N127" s="3"/>
      <c r="O127" s="3">
        <v>194370</v>
      </c>
      <c r="P127" s="3">
        <v>7974</v>
      </c>
      <c r="Q127" s="3">
        <v>217546</v>
      </c>
      <c r="R127" s="69">
        <v>34.008818600000005</v>
      </c>
      <c r="S127" s="69">
        <v>445.183673</v>
      </c>
      <c r="T127" s="67"/>
      <c r="U127" s="67"/>
      <c r="V127" s="67"/>
      <c r="W127" s="67"/>
      <c r="X127" s="3">
        <v>44011977</v>
      </c>
      <c r="Y127" s="3">
        <v>24001228</v>
      </c>
      <c r="Z127" s="3">
        <v>3761854</v>
      </c>
      <c r="AA127" s="69">
        <v>105298.52741985999</v>
      </c>
      <c r="AB127" s="69">
        <v>3697.3165734900003</v>
      </c>
    </row>
    <row r="128" spans="1:28" x14ac:dyDescent="0.3">
      <c r="A128" s="4" t="s">
        <v>122</v>
      </c>
      <c r="B128" s="65" t="str">
        <f>VLOOKUP(A128,'bank list with code'!$A$2:$C$114,3,FALSE)</f>
        <v>B099</v>
      </c>
      <c r="C128" s="65" t="str">
        <f>VLOOKUP(B128,'bank type'!$A$2:$B$87,2,FALSE)</f>
        <v>Public Sector Banks</v>
      </c>
      <c r="D128" s="66">
        <v>42460</v>
      </c>
      <c r="E128" s="74">
        <f t="shared" si="8"/>
        <v>3</v>
      </c>
      <c r="F128">
        <f t="shared" si="4"/>
        <v>2016</v>
      </c>
      <c r="G128" s="7">
        <v>3356</v>
      </c>
      <c r="H128" s="7">
        <v>374</v>
      </c>
      <c r="I128" s="3">
        <v>2319</v>
      </c>
      <c r="J128" s="3">
        <v>0</v>
      </c>
      <c r="K128" s="3">
        <f t="shared" si="5"/>
        <v>2319</v>
      </c>
      <c r="L128" s="3"/>
      <c r="M128" s="3"/>
      <c r="N128" s="3"/>
      <c r="O128" s="3">
        <v>71735</v>
      </c>
      <c r="P128" s="3">
        <v>2530</v>
      </c>
      <c r="Q128" s="3">
        <v>80235</v>
      </c>
      <c r="R128" s="69">
        <v>10.810014000000001</v>
      </c>
      <c r="S128" s="69">
        <v>160.87334000000001</v>
      </c>
      <c r="T128" s="67"/>
      <c r="U128" s="67"/>
      <c r="V128" s="67"/>
      <c r="W128" s="67"/>
      <c r="X128" s="3">
        <v>11887998</v>
      </c>
      <c r="Y128" s="3">
        <v>10282785</v>
      </c>
      <c r="Z128" s="3">
        <v>612594</v>
      </c>
      <c r="AA128" s="69">
        <v>27707.954783000001</v>
      </c>
      <c r="AB128" s="69">
        <v>811.88972699999999</v>
      </c>
    </row>
    <row r="129" spans="1:28" x14ac:dyDescent="0.3">
      <c r="A129" s="4" t="s">
        <v>9</v>
      </c>
      <c r="B129" s="65" t="str">
        <f>VLOOKUP(A129,'bank list with code'!$A$2:$C$114,3,FALSE)</f>
        <v>B102</v>
      </c>
      <c r="C129" s="65" t="str">
        <f>VLOOKUP(B129,'bank type'!$A$2:$B$87,2,FALSE)</f>
        <v>Public Sector Banks</v>
      </c>
      <c r="D129" s="66">
        <v>42460</v>
      </c>
      <c r="E129" s="74">
        <f t="shared" si="8"/>
        <v>3</v>
      </c>
      <c r="F129">
        <f t="shared" si="4"/>
        <v>2016</v>
      </c>
      <c r="G129" s="3">
        <v>2010</v>
      </c>
      <c r="H129" s="3">
        <v>554</v>
      </c>
      <c r="I129" s="3">
        <v>0</v>
      </c>
      <c r="J129" s="3">
        <v>0</v>
      </c>
      <c r="K129" s="3">
        <f t="shared" si="5"/>
        <v>0</v>
      </c>
      <c r="L129" s="3"/>
      <c r="M129" s="3"/>
      <c r="N129" s="3"/>
      <c r="O129" s="3">
        <v>0</v>
      </c>
      <c r="P129" s="3">
        <v>0</v>
      </c>
      <c r="Q129" s="3">
        <v>0</v>
      </c>
      <c r="R129" s="69">
        <v>0</v>
      </c>
      <c r="S129" s="69">
        <v>0</v>
      </c>
      <c r="T129" s="3"/>
      <c r="U129" s="3"/>
      <c r="V129" s="3"/>
      <c r="W129" s="3"/>
      <c r="X129" s="3">
        <v>8528238</v>
      </c>
      <c r="Y129" s="3">
        <v>5205668</v>
      </c>
      <c r="Z129" s="3">
        <v>783507</v>
      </c>
      <c r="AA129" s="69">
        <v>19262.2</v>
      </c>
      <c r="AB129" s="69">
        <v>766.4</v>
      </c>
    </row>
    <row r="130" spans="1:28" x14ac:dyDescent="0.3">
      <c r="A130" s="4" t="s">
        <v>10</v>
      </c>
      <c r="B130" s="65" t="str">
        <f>VLOOKUP(A130,'bank list with code'!$A$2:$C$114,3,FALSE)</f>
        <v>B105</v>
      </c>
      <c r="C130" s="65" t="str">
        <f>VLOOKUP(B130,'bank type'!$A$2:$B$87,2,FALSE)</f>
        <v>Public Sector Banks</v>
      </c>
      <c r="D130" s="66">
        <v>42460</v>
      </c>
      <c r="E130" s="74">
        <f t="shared" si="8"/>
        <v>3</v>
      </c>
      <c r="F130">
        <f t="shared" si="4"/>
        <v>2016</v>
      </c>
      <c r="G130" s="3">
        <v>4351</v>
      </c>
      <c r="H130" s="3">
        <v>2532</v>
      </c>
      <c r="I130" s="3">
        <v>27649</v>
      </c>
      <c r="J130" s="3">
        <v>0</v>
      </c>
      <c r="K130" s="3">
        <f t="shared" si="5"/>
        <v>27649</v>
      </c>
      <c r="L130" s="3"/>
      <c r="M130" s="3"/>
      <c r="N130" s="3"/>
      <c r="O130" s="3">
        <v>142221</v>
      </c>
      <c r="P130" s="3">
        <v>2230</v>
      </c>
      <c r="Q130" s="3">
        <v>102007</v>
      </c>
      <c r="R130" s="69">
        <v>10.40090807</v>
      </c>
      <c r="S130" s="69">
        <v>435.63739656000001</v>
      </c>
      <c r="T130" s="67"/>
      <c r="U130" s="67"/>
      <c r="V130" s="67"/>
      <c r="W130" s="67"/>
      <c r="X130" s="3">
        <v>16707313</v>
      </c>
      <c r="Y130" s="3">
        <v>16976861</v>
      </c>
      <c r="Z130" s="3">
        <v>890594</v>
      </c>
      <c r="AA130" s="69">
        <v>52971.303142140001</v>
      </c>
      <c r="AB130" s="69">
        <v>1149.17848607</v>
      </c>
    </row>
    <row r="131" spans="1:28" x14ac:dyDescent="0.3">
      <c r="A131" s="4" t="s">
        <v>123</v>
      </c>
      <c r="B131" s="65" t="str">
        <f>VLOOKUP(A131,'bank list with code'!$A$2:$C$114,3,FALSE)</f>
        <v>B106</v>
      </c>
      <c r="C131" s="65" t="str">
        <f>VLOOKUP(B131,'bank type'!$A$2:$B$87,2,FALSE)</f>
        <v>Public Sector Banks</v>
      </c>
      <c r="D131" s="66">
        <v>42460</v>
      </c>
      <c r="E131" s="74">
        <f t="shared" si="8"/>
        <v>3</v>
      </c>
      <c r="F131">
        <f t="shared" ref="F131:F194" si="9">YEAR(D131)</f>
        <v>2016</v>
      </c>
      <c r="G131" s="3">
        <v>915</v>
      </c>
      <c r="H131" s="3">
        <v>1129</v>
      </c>
      <c r="I131" s="3">
        <v>0</v>
      </c>
      <c r="J131" s="3">
        <v>0</v>
      </c>
      <c r="K131" s="3">
        <f t="shared" si="5"/>
        <v>0</v>
      </c>
      <c r="L131" s="3"/>
      <c r="M131" s="3"/>
      <c r="N131" s="3"/>
      <c r="O131" s="3">
        <v>0</v>
      </c>
      <c r="P131" s="3">
        <v>0</v>
      </c>
      <c r="Q131" s="3">
        <v>0</v>
      </c>
      <c r="R131" s="69">
        <v>0</v>
      </c>
      <c r="S131" s="69">
        <v>0</v>
      </c>
      <c r="T131" s="3"/>
      <c r="U131" s="3"/>
      <c r="V131" s="3"/>
      <c r="W131" s="3"/>
      <c r="X131" s="3">
        <v>7545836</v>
      </c>
      <c r="Y131" s="3">
        <v>4759488</v>
      </c>
      <c r="Z131" s="3">
        <v>422798</v>
      </c>
      <c r="AA131" s="69">
        <v>18684.416367000002</v>
      </c>
      <c r="AB131" s="69">
        <v>452.16434800000002</v>
      </c>
    </row>
    <row r="132" spans="1:28" x14ac:dyDescent="0.3">
      <c r="A132" s="4" t="s">
        <v>124</v>
      </c>
      <c r="B132" s="65" t="str">
        <f>VLOOKUP(A132,'bank list with code'!$A$2:$C$114,3,FALSE)</f>
        <v>B111</v>
      </c>
      <c r="C132" s="65" t="str">
        <f>VLOOKUP(B132,'bank type'!$A$2:$B$87,2,FALSE)</f>
        <v>Public Sector Banks</v>
      </c>
      <c r="D132" s="66">
        <v>42460</v>
      </c>
      <c r="E132" s="74">
        <f t="shared" si="8"/>
        <v>3</v>
      </c>
      <c r="F132">
        <f t="shared" si="9"/>
        <v>2016</v>
      </c>
      <c r="G132" s="3">
        <v>1383</v>
      </c>
      <c r="H132" s="3">
        <v>268</v>
      </c>
      <c r="I132" s="3">
        <v>1336</v>
      </c>
      <c r="J132" s="3">
        <v>0</v>
      </c>
      <c r="K132" s="3">
        <f t="shared" si="5"/>
        <v>1336</v>
      </c>
      <c r="L132" s="3"/>
      <c r="M132" s="3"/>
      <c r="N132" s="3"/>
      <c r="O132" s="3">
        <v>45081</v>
      </c>
      <c r="P132" s="3">
        <v>8660</v>
      </c>
      <c r="Q132" s="3">
        <v>91882</v>
      </c>
      <c r="R132" s="69">
        <v>48.315031929999996</v>
      </c>
      <c r="S132" s="69">
        <v>278.23580794999998</v>
      </c>
      <c r="T132" s="67"/>
      <c r="U132" s="67"/>
      <c r="V132" s="67"/>
      <c r="W132" s="67"/>
      <c r="X132" s="3">
        <v>4958519</v>
      </c>
      <c r="Y132" s="3">
        <v>4511502</v>
      </c>
      <c r="Z132" s="3">
        <v>409712</v>
      </c>
      <c r="AA132" s="69">
        <v>13822.358152000001</v>
      </c>
      <c r="AB132" s="69">
        <v>676.62548900000002</v>
      </c>
    </row>
    <row r="133" spans="1:28" x14ac:dyDescent="0.3">
      <c r="A133" s="4" t="s">
        <v>11</v>
      </c>
      <c r="B133" s="65" t="str">
        <f>VLOOKUP(A133,'bank list with code'!$A$2:$C$114,3,FALSE)</f>
        <v>B054</v>
      </c>
      <c r="C133" s="65" t="str">
        <f>VLOOKUP(B133,'bank type'!$A$2:$B$87,2,FALSE)</f>
        <v>Private Sector Banks</v>
      </c>
      <c r="D133" s="66">
        <v>42460</v>
      </c>
      <c r="E133" s="74">
        <f t="shared" si="8"/>
        <v>3</v>
      </c>
      <c r="F133">
        <f t="shared" si="9"/>
        <v>2016</v>
      </c>
      <c r="G133" s="3">
        <v>1706</v>
      </c>
      <c r="H133" s="3">
        <v>1604</v>
      </c>
      <c r="I133" s="3">
        <v>16563</v>
      </c>
      <c r="J133" s="3">
        <v>0</v>
      </c>
      <c r="K133" s="3">
        <f t="shared" si="5"/>
        <v>16563</v>
      </c>
      <c r="L133" s="3"/>
      <c r="M133" s="3"/>
      <c r="N133" s="3"/>
      <c r="O133" s="3">
        <v>6905</v>
      </c>
      <c r="P133" s="3">
        <v>147</v>
      </c>
      <c r="Q133" s="3">
        <v>18864</v>
      </c>
      <c r="R133" s="69">
        <v>0.70000000000000007</v>
      </c>
      <c r="S133" s="69">
        <v>40.4</v>
      </c>
      <c r="T133" s="67"/>
      <c r="U133" s="67"/>
      <c r="V133" s="67"/>
      <c r="W133" s="67"/>
      <c r="X133" s="3">
        <v>9229400</v>
      </c>
      <c r="Y133" s="3">
        <v>8880902</v>
      </c>
      <c r="Z133" s="3">
        <v>1999627</v>
      </c>
      <c r="AA133" s="69">
        <v>37628</v>
      </c>
      <c r="AB133" s="69">
        <v>2210.4</v>
      </c>
    </row>
    <row r="134" spans="1:28" x14ac:dyDescent="0.3">
      <c r="A134" s="4" t="s">
        <v>125</v>
      </c>
      <c r="B134" s="65" t="str">
        <f>VLOOKUP(A134,'bank list with code'!$A$2:$C$114,3,FALSE)</f>
        <v>B091</v>
      </c>
      <c r="C134" s="65" t="str">
        <f>VLOOKUP(B134,'bank type'!$A$2:$B$87,2,FALSE)</f>
        <v>Public Sector Banks</v>
      </c>
      <c r="D134" s="66">
        <v>42460</v>
      </c>
      <c r="E134" s="74">
        <f t="shared" si="8"/>
        <v>3</v>
      </c>
      <c r="F134">
        <f t="shared" si="9"/>
        <v>2016</v>
      </c>
      <c r="G134" s="3">
        <v>1171</v>
      </c>
      <c r="H134" s="3">
        <v>783</v>
      </c>
      <c r="I134" s="3">
        <v>2602</v>
      </c>
      <c r="J134" s="3">
        <v>0</v>
      </c>
      <c r="K134" s="3">
        <f t="shared" ref="K134:K197" si="10">SUM(I134,J134)</f>
        <v>2602</v>
      </c>
      <c r="L134" s="3"/>
      <c r="M134" s="3"/>
      <c r="N134" s="3"/>
      <c r="O134" s="3">
        <v>0</v>
      </c>
      <c r="P134" s="3">
        <v>0</v>
      </c>
      <c r="Q134" s="3">
        <v>0</v>
      </c>
      <c r="R134" s="69">
        <v>0</v>
      </c>
      <c r="S134" s="69">
        <v>0</v>
      </c>
      <c r="T134" s="3"/>
      <c r="U134" s="3"/>
      <c r="V134" s="3"/>
      <c r="W134" s="3"/>
      <c r="X134" s="3">
        <v>11940533</v>
      </c>
      <c r="Y134" s="3">
        <v>10711377</v>
      </c>
      <c r="Z134" s="3">
        <v>923299</v>
      </c>
      <c r="AA134" s="69">
        <v>29109.112937010002</v>
      </c>
      <c r="AB134" s="69">
        <v>583.00955865999993</v>
      </c>
    </row>
    <row r="135" spans="1:28" x14ac:dyDescent="0.3">
      <c r="A135" s="4" t="s">
        <v>126</v>
      </c>
      <c r="B135" s="65" t="str">
        <f>VLOOKUP(A135,'bank list with code'!$A$2:$C$114,3,FALSE)</f>
        <v>B092</v>
      </c>
      <c r="C135" s="65" t="str">
        <f>VLOOKUP(B135,'bank type'!$A$2:$B$87,2,FALSE)</f>
        <v>Public Sector Banks</v>
      </c>
      <c r="D135" s="66">
        <v>42460</v>
      </c>
      <c r="E135" s="74">
        <f t="shared" si="8"/>
        <v>3</v>
      </c>
      <c r="F135">
        <f t="shared" si="9"/>
        <v>2016</v>
      </c>
      <c r="G135" s="3">
        <v>1811</v>
      </c>
      <c r="H135" s="3">
        <v>569</v>
      </c>
      <c r="I135" s="3">
        <v>5233</v>
      </c>
      <c r="J135" s="3">
        <v>0</v>
      </c>
      <c r="K135" s="3">
        <f t="shared" si="10"/>
        <v>5233</v>
      </c>
      <c r="L135" s="3"/>
      <c r="M135" s="3"/>
      <c r="N135" s="3"/>
      <c r="O135" s="3">
        <v>0</v>
      </c>
      <c r="P135" s="3">
        <v>0</v>
      </c>
      <c r="Q135" s="3">
        <v>0</v>
      </c>
      <c r="R135" s="69">
        <v>0</v>
      </c>
      <c r="S135" s="69">
        <v>0</v>
      </c>
      <c r="T135" s="3"/>
      <c r="U135" s="3"/>
      <c r="V135" s="3"/>
      <c r="W135" s="3"/>
      <c r="X135" s="3">
        <v>15685951</v>
      </c>
      <c r="Y135" s="3">
        <v>20392031</v>
      </c>
      <c r="Z135" s="3">
        <v>1550682</v>
      </c>
      <c r="AA135" s="69">
        <v>48277.01484915</v>
      </c>
      <c r="AB135" s="69">
        <v>1586.3429718599998</v>
      </c>
    </row>
    <row r="136" spans="1:28" x14ac:dyDescent="0.3">
      <c r="A136" s="4" t="s">
        <v>12</v>
      </c>
      <c r="B136" s="65" t="str">
        <f>VLOOKUP(A136,'bank list with code'!$A$2:$C$114,3,FALSE)</f>
        <v>B093</v>
      </c>
      <c r="C136" s="65" t="str">
        <f>VLOOKUP(B136,'bank type'!$A$2:$B$87,2,FALSE)</f>
        <v>Public Sector Banks</v>
      </c>
      <c r="D136" s="66">
        <v>42460</v>
      </c>
      <c r="E136" s="74">
        <f t="shared" si="8"/>
        <v>3</v>
      </c>
      <c r="F136">
        <f t="shared" si="9"/>
        <v>2016</v>
      </c>
      <c r="G136" s="3">
        <v>20403</v>
      </c>
      <c r="H136" s="3">
        <v>29321</v>
      </c>
      <c r="I136" s="3">
        <v>302119</v>
      </c>
      <c r="J136" s="3">
        <v>0</v>
      </c>
      <c r="K136" s="3">
        <f t="shared" si="10"/>
        <v>302119</v>
      </c>
      <c r="L136" s="3"/>
      <c r="M136" s="3"/>
      <c r="N136" s="3"/>
      <c r="O136" s="3">
        <v>3620042</v>
      </c>
      <c r="P136" s="3">
        <v>84905</v>
      </c>
      <c r="Q136" s="3">
        <v>10132120</v>
      </c>
      <c r="R136" s="69">
        <v>405.76697316999997</v>
      </c>
      <c r="S136" s="69">
        <v>26973.334619460002</v>
      </c>
      <c r="T136" s="67"/>
      <c r="U136" s="67"/>
      <c r="V136" s="67"/>
      <c r="W136" s="67"/>
      <c r="X136" s="3">
        <v>189341852</v>
      </c>
      <c r="Y136" s="3">
        <v>308423127</v>
      </c>
      <c r="Z136" s="3">
        <v>30331224</v>
      </c>
      <c r="AA136" s="69">
        <v>702058.74596600002</v>
      </c>
      <c r="AB136" s="69">
        <v>29956.263634999999</v>
      </c>
    </row>
    <row r="137" spans="1:28" x14ac:dyDescent="0.3">
      <c r="A137" s="4" t="s">
        <v>127</v>
      </c>
      <c r="B137" s="65" t="str">
        <f>VLOOKUP(A137,'bank list with code'!$A$2:$C$114,3,FALSE)</f>
        <v>B094</v>
      </c>
      <c r="C137" s="65" t="str">
        <f>VLOOKUP(B137,'bank type'!$A$2:$B$87,2,FALSE)</f>
        <v>Public Sector Banks</v>
      </c>
      <c r="D137" s="66">
        <v>42460</v>
      </c>
      <c r="E137" s="74">
        <f t="shared" si="8"/>
        <v>3</v>
      </c>
      <c r="F137">
        <f t="shared" si="9"/>
        <v>2016</v>
      </c>
      <c r="G137" s="3">
        <v>1092</v>
      </c>
      <c r="H137" s="3">
        <v>324</v>
      </c>
      <c r="I137" s="3">
        <v>5022</v>
      </c>
      <c r="J137" s="3">
        <v>0</v>
      </c>
      <c r="K137" s="3">
        <f t="shared" si="10"/>
        <v>5022</v>
      </c>
      <c r="L137" s="3"/>
      <c r="M137" s="3"/>
      <c r="N137" s="3"/>
      <c r="O137" s="3">
        <v>0</v>
      </c>
      <c r="P137" s="3">
        <v>0</v>
      </c>
      <c r="Q137" s="3">
        <v>0</v>
      </c>
      <c r="R137" s="69">
        <v>0</v>
      </c>
      <c r="S137" s="69">
        <v>0</v>
      </c>
      <c r="T137" s="3"/>
      <c r="U137" s="3"/>
      <c r="V137" s="3"/>
      <c r="W137" s="3"/>
      <c r="X137" s="3">
        <v>6252814</v>
      </c>
      <c r="Y137" s="3">
        <v>7586228</v>
      </c>
      <c r="Z137" s="3">
        <v>532996</v>
      </c>
      <c r="AA137" s="69">
        <v>16457.525142480001</v>
      </c>
      <c r="AB137" s="69">
        <v>830.32262435000007</v>
      </c>
    </row>
    <row r="138" spans="1:28" x14ac:dyDescent="0.3">
      <c r="A138" s="4" t="s">
        <v>128</v>
      </c>
      <c r="B138" s="65" t="str">
        <f>VLOOKUP(A138,'bank list with code'!$A$2:$C$114,3,FALSE)</f>
        <v>B095</v>
      </c>
      <c r="C138" s="65" t="str">
        <f>VLOOKUP(B138,'bank type'!$A$2:$B$87,2,FALSE)</f>
        <v>Public Sector Banks</v>
      </c>
      <c r="D138" s="66">
        <v>42460</v>
      </c>
      <c r="E138" s="74">
        <f t="shared" si="8"/>
        <v>3</v>
      </c>
      <c r="F138">
        <f t="shared" si="9"/>
        <v>2016</v>
      </c>
      <c r="G138" s="3">
        <v>1166</v>
      </c>
      <c r="H138" s="3">
        <v>341</v>
      </c>
      <c r="I138" s="3">
        <v>5121</v>
      </c>
      <c r="J138" s="3">
        <v>0</v>
      </c>
      <c r="K138" s="3">
        <f t="shared" si="10"/>
        <v>5121</v>
      </c>
      <c r="L138" s="3"/>
      <c r="M138" s="3"/>
      <c r="N138" s="3"/>
      <c r="O138" s="3">
        <v>0</v>
      </c>
      <c r="P138" s="3">
        <v>0</v>
      </c>
      <c r="Q138" s="3">
        <v>0</v>
      </c>
      <c r="R138" s="69">
        <v>0</v>
      </c>
      <c r="S138" s="69">
        <v>0</v>
      </c>
      <c r="T138" s="3"/>
      <c r="U138" s="3"/>
      <c r="V138" s="3"/>
      <c r="W138" s="3"/>
      <c r="X138" s="3">
        <v>7178466</v>
      </c>
      <c r="Y138" s="3">
        <v>5530965</v>
      </c>
      <c r="Z138" s="3">
        <v>520869</v>
      </c>
      <c r="AA138" s="69">
        <v>16161.210620760001</v>
      </c>
      <c r="AB138" s="69">
        <v>522.75312896000003</v>
      </c>
    </row>
    <row r="139" spans="1:28" x14ac:dyDescent="0.3">
      <c r="A139" s="4" t="s">
        <v>129</v>
      </c>
      <c r="B139" s="65" t="str">
        <f>VLOOKUP(A139,'bank list with code'!$A$2:$C$114,3,FALSE)</f>
        <v>B096</v>
      </c>
      <c r="C139" s="65" t="str">
        <f>VLOOKUP(B139,'bank type'!$A$2:$B$87,2,FALSE)</f>
        <v>Public Sector Banks</v>
      </c>
      <c r="D139" s="66">
        <v>42460</v>
      </c>
      <c r="E139" s="74">
        <f t="shared" si="8"/>
        <v>3</v>
      </c>
      <c r="F139">
        <f t="shared" si="9"/>
        <v>2016</v>
      </c>
      <c r="G139" s="3">
        <v>1127</v>
      </c>
      <c r="H139" s="3">
        <v>580</v>
      </c>
      <c r="I139" s="3">
        <v>3430</v>
      </c>
      <c r="J139" s="3">
        <v>0</v>
      </c>
      <c r="K139" s="3">
        <f t="shared" si="10"/>
        <v>3430</v>
      </c>
      <c r="L139" s="3"/>
      <c r="M139" s="3"/>
      <c r="N139" s="3"/>
      <c r="O139" s="3">
        <v>0</v>
      </c>
      <c r="P139" s="3">
        <v>0</v>
      </c>
      <c r="Q139" s="3">
        <v>0</v>
      </c>
      <c r="R139" s="69">
        <v>0</v>
      </c>
      <c r="S139" s="69">
        <v>0</v>
      </c>
      <c r="T139" s="3"/>
      <c r="U139" s="3"/>
      <c r="V139" s="3"/>
      <c r="W139" s="3"/>
      <c r="X139" s="3">
        <v>11378390</v>
      </c>
      <c r="Y139" s="3">
        <v>15078506</v>
      </c>
      <c r="Z139" s="3">
        <v>1032609</v>
      </c>
      <c r="AA139" s="69">
        <v>43247.421751869995</v>
      </c>
      <c r="AB139" s="69">
        <v>1403.6618092599999</v>
      </c>
    </row>
    <row r="140" spans="1:28" x14ac:dyDescent="0.3">
      <c r="A140" s="4" t="s">
        <v>14</v>
      </c>
      <c r="B140" s="65" t="str">
        <f>VLOOKUP(A140,'bank list with code'!$A$2:$C$114,3,FALSE)</f>
        <v>B009</v>
      </c>
      <c r="C140" s="65" t="str">
        <f>VLOOKUP(B140,'bank type'!$A$2:$B$87,2,FALSE)</f>
        <v>Private Sector Banks</v>
      </c>
      <c r="D140" s="66">
        <v>42460</v>
      </c>
      <c r="E140" s="74">
        <f t="shared" si="8"/>
        <v>3</v>
      </c>
      <c r="F140">
        <f t="shared" si="9"/>
        <v>2016</v>
      </c>
      <c r="G140" s="3">
        <v>2908</v>
      </c>
      <c r="H140" s="3">
        <v>9835</v>
      </c>
      <c r="I140" s="3">
        <v>263951</v>
      </c>
      <c r="J140" s="3">
        <v>0</v>
      </c>
      <c r="K140" s="3">
        <f t="shared" si="10"/>
        <v>263951</v>
      </c>
      <c r="L140" s="3"/>
      <c r="M140" s="3"/>
      <c r="N140" s="3"/>
      <c r="O140" s="3">
        <v>2413568</v>
      </c>
      <c r="P140" s="3">
        <v>98579</v>
      </c>
      <c r="Q140" s="3">
        <v>5738362</v>
      </c>
      <c r="R140" s="69">
        <v>82.824742999999998</v>
      </c>
      <c r="S140" s="69">
        <v>20883.243635999999</v>
      </c>
      <c r="T140" s="67"/>
      <c r="U140" s="67"/>
      <c r="V140" s="67"/>
      <c r="W140" s="67"/>
      <c r="X140" s="3">
        <v>15520317</v>
      </c>
      <c r="Y140" s="3">
        <v>25124123</v>
      </c>
      <c r="Z140" s="3">
        <v>7801958</v>
      </c>
      <c r="AA140" s="69">
        <v>124429.224587</v>
      </c>
      <c r="AB140" s="69">
        <v>11135.468193999999</v>
      </c>
    </row>
    <row r="141" spans="1:28" x14ac:dyDescent="0.3">
      <c r="A141" s="4" t="s">
        <v>130</v>
      </c>
      <c r="B141" s="65" t="str">
        <f>VLOOKUP(A141,'bank list with code'!$A$2:$C$114,3,FALSE)</f>
        <v>B010</v>
      </c>
      <c r="C141" s="65" t="str">
        <f>VLOOKUP(B141,'bank type'!$A$2:$B$87,2,FALSE)</f>
        <v>Private Sector Banks</v>
      </c>
      <c r="D141" s="66">
        <v>42460</v>
      </c>
      <c r="E141" s="74">
        <f t="shared" si="8"/>
        <v>3</v>
      </c>
      <c r="F141">
        <f t="shared" si="9"/>
        <v>2016</v>
      </c>
      <c r="G141" s="3">
        <v>228</v>
      </c>
      <c r="H141" s="3">
        <v>0</v>
      </c>
      <c r="I141" s="3">
        <v>0</v>
      </c>
      <c r="J141" s="3">
        <v>0</v>
      </c>
      <c r="K141" s="3">
        <f t="shared" si="10"/>
        <v>0</v>
      </c>
      <c r="L141" s="3"/>
      <c r="M141" s="3"/>
      <c r="N141" s="3"/>
      <c r="O141" s="3">
        <v>0</v>
      </c>
      <c r="P141" s="3">
        <v>0</v>
      </c>
      <c r="Q141" s="3">
        <v>0</v>
      </c>
      <c r="R141" s="69">
        <v>0</v>
      </c>
      <c r="S141" s="69">
        <v>0</v>
      </c>
      <c r="T141" s="10"/>
      <c r="U141" s="10"/>
      <c r="V141" s="10"/>
      <c r="W141" s="10"/>
      <c r="X141" s="3">
        <v>7695671</v>
      </c>
      <c r="Y141" s="3">
        <v>5669389</v>
      </c>
      <c r="Z141" s="3">
        <v>61789</v>
      </c>
      <c r="AA141" s="69">
        <v>7021.4358089999996</v>
      </c>
      <c r="AB141" s="69">
        <v>70.399524099999994</v>
      </c>
    </row>
    <row r="142" spans="1:28" x14ac:dyDescent="0.3">
      <c r="A142" s="4" t="s">
        <v>16</v>
      </c>
      <c r="B142" s="65" t="str">
        <f>VLOOKUP(A142,'bank list with code'!$A$2:$C$114,3,FALSE)</f>
        <v>B021</v>
      </c>
      <c r="C142" s="65" t="str">
        <f>VLOOKUP(B142,'bank type'!$A$2:$B$87,2,FALSE)</f>
        <v>Private Sector Banks</v>
      </c>
      <c r="D142" s="66">
        <v>42460</v>
      </c>
      <c r="E142" s="74">
        <f t="shared" si="8"/>
        <v>3</v>
      </c>
      <c r="F142">
        <f t="shared" si="9"/>
        <v>2016</v>
      </c>
      <c r="G142" s="3">
        <v>184</v>
      </c>
      <c r="H142" s="3">
        <v>58</v>
      </c>
      <c r="I142" s="3">
        <v>0</v>
      </c>
      <c r="J142" s="3">
        <v>0</v>
      </c>
      <c r="K142" s="3">
        <f t="shared" si="10"/>
        <v>0</v>
      </c>
      <c r="L142" s="3"/>
      <c r="M142" s="3"/>
      <c r="N142" s="3"/>
      <c r="O142" s="3">
        <v>0</v>
      </c>
      <c r="P142" s="3">
        <v>0</v>
      </c>
      <c r="Q142" s="3">
        <v>0</v>
      </c>
      <c r="R142" s="69">
        <v>0</v>
      </c>
      <c r="S142" s="69">
        <v>0</v>
      </c>
      <c r="T142" s="3"/>
      <c r="U142" s="3"/>
      <c r="V142" s="3"/>
      <c r="W142" s="3"/>
      <c r="X142" s="3">
        <v>780345</v>
      </c>
      <c r="Y142" s="3">
        <v>394157</v>
      </c>
      <c r="Z142" s="3">
        <v>23898</v>
      </c>
      <c r="AA142" s="69">
        <v>1182.09258974</v>
      </c>
      <c r="AB142" s="69">
        <v>63.128299509999998</v>
      </c>
    </row>
    <row r="143" spans="1:28" x14ac:dyDescent="0.3">
      <c r="A143" s="4" t="s">
        <v>17</v>
      </c>
      <c r="B143" s="65" t="str">
        <f>VLOOKUP(A143,'bank list with code'!$A$2:$C$114,3,FALSE)</f>
        <v>B024</v>
      </c>
      <c r="C143" s="65" t="str">
        <f>VLOOKUP(B143,'bank type'!$A$2:$B$87,2,FALSE)</f>
        <v>Private Sector Banks</v>
      </c>
      <c r="D143" s="66">
        <v>42460</v>
      </c>
      <c r="E143" s="74">
        <f t="shared" si="8"/>
        <v>3</v>
      </c>
      <c r="F143">
        <f t="shared" si="9"/>
        <v>2016</v>
      </c>
      <c r="G143" s="3">
        <v>661</v>
      </c>
      <c r="H143" s="3">
        <v>655</v>
      </c>
      <c r="I143" s="3">
        <v>4044</v>
      </c>
      <c r="J143" s="3">
        <v>0</v>
      </c>
      <c r="K143" s="3">
        <f t="shared" si="10"/>
        <v>4044</v>
      </c>
      <c r="L143" s="3"/>
      <c r="M143" s="3"/>
      <c r="N143" s="3"/>
      <c r="O143" s="3">
        <v>0</v>
      </c>
      <c r="P143" s="3">
        <v>0</v>
      </c>
      <c r="Q143" s="3">
        <v>0</v>
      </c>
      <c r="R143" s="69">
        <v>0</v>
      </c>
      <c r="S143" s="69">
        <v>0</v>
      </c>
      <c r="T143" s="3"/>
      <c r="U143" s="3"/>
      <c r="V143" s="3"/>
      <c r="W143" s="3"/>
      <c r="X143" s="3">
        <v>1502382</v>
      </c>
      <c r="Y143" s="3">
        <v>1969590</v>
      </c>
      <c r="Z143" s="3">
        <v>455524</v>
      </c>
      <c r="AA143" s="69">
        <v>8106.1923764699995</v>
      </c>
      <c r="AB143" s="69">
        <v>429.11038258999997</v>
      </c>
    </row>
    <row r="144" spans="1:28" x14ac:dyDescent="0.3">
      <c r="A144" s="4" t="s">
        <v>131</v>
      </c>
      <c r="B144" s="65" t="str">
        <f>VLOOKUP(A144,'bank list with code'!$A$2:$C$114,3,FALSE)</f>
        <v>B036</v>
      </c>
      <c r="C144" s="65" t="str">
        <f>VLOOKUP(B144,'bank type'!$A$2:$B$87,2,FALSE)</f>
        <v>Private Sector Banks</v>
      </c>
      <c r="D144" s="66">
        <v>42460</v>
      </c>
      <c r="E144" s="74">
        <f t="shared" si="8"/>
        <v>3</v>
      </c>
      <c r="F144">
        <f t="shared" si="9"/>
        <v>2016</v>
      </c>
      <c r="G144" s="3">
        <v>151</v>
      </c>
      <c r="H144" s="3">
        <v>259</v>
      </c>
      <c r="I144" s="3">
        <v>748</v>
      </c>
      <c r="J144" s="3">
        <v>0</v>
      </c>
      <c r="K144" s="3">
        <f t="shared" si="10"/>
        <v>748</v>
      </c>
      <c r="L144" s="3"/>
      <c r="M144" s="3"/>
      <c r="N144" s="3"/>
      <c r="O144" s="3">
        <v>5002</v>
      </c>
      <c r="P144" s="3">
        <v>744</v>
      </c>
      <c r="Q144" s="3">
        <v>9188</v>
      </c>
      <c r="R144" s="69">
        <v>4.017061</v>
      </c>
      <c r="S144" s="69">
        <v>17.429013999999999</v>
      </c>
      <c r="T144" s="67"/>
      <c r="U144" s="67"/>
      <c r="V144" s="67"/>
      <c r="W144" s="67"/>
      <c r="X144" s="3">
        <v>219140</v>
      </c>
      <c r="Y144" s="3">
        <v>528541</v>
      </c>
      <c r="Z144" s="3">
        <v>113740</v>
      </c>
      <c r="AA144" s="69">
        <v>1879.543498</v>
      </c>
      <c r="AB144" s="69">
        <v>157.78438399999999</v>
      </c>
    </row>
    <row r="145" spans="1:28" x14ac:dyDescent="0.3">
      <c r="A145" s="4" t="s">
        <v>19</v>
      </c>
      <c r="B145" s="65" t="str">
        <f>VLOOKUP(A145,'bank list with code'!$A$2:$C$114,3,FALSE)</f>
        <v>B038</v>
      </c>
      <c r="C145" s="65" t="str">
        <f>VLOOKUP(B145,'bank type'!$A$2:$B$87,2,FALSE)</f>
        <v>Private Sector Banks</v>
      </c>
      <c r="D145" s="66">
        <v>42460</v>
      </c>
      <c r="E145" s="74">
        <f t="shared" si="8"/>
        <v>3</v>
      </c>
      <c r="F145">
        <f t="shared" si="9"/>
        <v>2016</v>
      </c>
      <c r="G145" s="3">
        <v>189</v>
      </c>
      <c r="H145" s="3">
        <v>209</v>
      </c>
      <c r="I145" s="3">
        <v>702</v>
      </c>
      <c r="J145" s="3">
        <v>0</v>
      </c>
      <c r="K145" s="3">
        <f t="shared" si="10"/>
        <v>702</v>
      </c>
      <c r="L145" s="3"/>
      <c r="M145" s="3"/>
      <c r="N145" s="3"/>
      <c r="O145" s="3">
        <v>6870</v>
      </c>
      <c r="P145" s="3">
        <v>32</v>
      </c>
      <c r="Q145" s="3">
        <v>12484</v>
      </c>
      <c r="R145" s="69">
        <v>0.123405</v>
      </c>
      <c r="S145" s="69">
        <v>28.611343999999999</v>
      </c>
      <c r="T145" s="67"/>
      <c r="U145" s="67"/>
      <c r="V145" s="67"/>
      <c r="W145" s="67"/>
      <c r="X145" s="3">
        <v>650409</v>
      </c>
      <c r="Y145" s="3">
        <v>445100</v>
      </c>
      <c r="Z145" s="3">
        <v>45492</v>
      </c>
      <c r="AA145" s="69">
        <v>1774.879445</v>
      </c>
      <c r="AB145" s="69">
        <v>97.169521000000003</v>
      </c>
    </row>
    <row r="146" spans="1:28" x14ac:dyDescent="0.3">
      <c r="A146" s="1" t="s">
        <v>20</v>
      </c>
      <c r="B146" s="65" t="str">
        <f>VLOOKUP(A146,'bank list with code'!$A$2:$C$114,3,FALSE)</f>
        <v>B045</v>
      </c>
      <c r="C146" s="65" t="str">
        <f>VLOOKUP(B146,'bank type'!$A$2:$B$87,2,FALSE)</f>
        <v>Private Sector Banks</v>
      </c>
      <c r="D146" s="66">
        <v>42460</v>
      </c>
      <c r="E146" s="74">
        <f t="shared" si="8"/>
        <v>3</v>
      </c>
      <c r="F146">
        <f t="shared" si="9"/>
        <v>2016</v>
      </c>
      <c r="G146" s="3">
        <v>1054</v>
      </c>
      <c r="H146" s="3">
        <v>462</v>
      </c>
      <c r="I146" s="3">
        <v>8953</v>
      </c>
      <c r="J146" s="3">
        <v>0</v>
      </c>
      <c r="K146" s="3">
        <f t="shared" si="10"/>
        <v>8953</v>
      </c>
      <c r="L146" s="3"/>
      <c r="M146" s="3"/>
      <c r="N146" s="3"/>
      <c r="O146" s="3">
        <v>0</v>
      </c>
      <c r="P146" s="3">
        <v>0</v>
      </c>
      <c r="Q146" s="3">
        <v>0</v>
      </c>
      <c r="R146" s="69">
        <v>0</v>
      </c>
      <c r="S146" s="69">
        <v>0</v>
      </c>
      <c r="T146" s="3"/>
      <c r="U146" s="3"/>
      <c r="V146" s="3"/>
      <c r="W146" s="3"/>
      <c r="X146" s="3">
        <v>4797573</v>
      </c>
      <c r="Y146" s="3">
        <v>4786110</v>
      </c>
      <c r="Z146" s="3">
        <v>953238</v>
      </c>
      <c r="AA146" s="69">
        <v>22354.975149999998</v>
      </c>
      <c r="AB146" s="69">
        <v>1303.4071673599999</v>
      </c>
    </row>
    <row r="147" spans="1:28" x14ac:dyDescent="0.3">
      <c r="A147" s="4" t="s">
        <v>21</v>
      </c>
      <c r="B147" s="65" t="str">
        <f>VLOOKUP(A147,'bank list with code'!$A$2:$C$114,3,FALSE)</f>
        <v>B050</v>
      </c>
      <c r="C147" s="65" t="str">
        <f>VLOOKUP(B147,'bank type'!$A$2:$B$87,2,FALSE)</f>
        <v>Private Sector Banks</v>
      </c>
      <c r="D147" s="66">
        <v>42460</v>
      </c>
      <c r="E147" s="74">
        <f t="shared" si="8"/>
        <v>3</v>
      </c>
      <c r="F147">
        <f t="shared" si="9"/>
        <v>2016</v>
      </c>
      <c r="G147" s="8">
        <v>5541</v>
      </c>
      <c r="H147" s="8">
        <v>6459</v>
      </c>
      <c r="I147" s="8">
        <v>283274</v>
      </c>
      <c r="J147" s="8">
        <v>0</v>
      </c>
      <c r="K147" s="3">
        <f t="shared" si="10"/>
        <v>283274</v>
      </c>
      <c r="L147" s="3"/>
      <c r="M147" s="3"/>
      <c r="N147" s="3"/>
      <c r="O147" s="8">
        <v>7281693</v>
      </c>
      <c r="P147" s="3">
        <v>180269</v>
      </c>
      <c r="Q147" s="3">
        <v>22740629</v>
      </c>
      <c r="R147" s="69">
        <v>1038.7239486999999</v>
      </c>
      <c r="S147" s="69">
        <v>65822.444317999994</v>
      </c>
      <c r="T147" s="67"/>
      <c r="U147" s="67"/>
      <c r="V147" s="67"/>
      <c r="W147" s="67"/>
      <c r="X147" s="8">
        <v>23034150</v>
      </c>
      <c r="Y147" s="8">
        <v>36628962</v>
      </c>
      <c r="Z147" s="8">
        <v>16929383</v>
      </c>
      <c r="AA147" s="121">
        <v>179586.90308399999</v>
      </c>
      <c r="AB147" s="121">
        <v>21863.305729</v>
      </c>
    </row>
    <row r="148" spans="1:28" x14ac:dyDescent="0.3">
      <c r="A148" s="4" t="s">
        <v>22</v>
      </c>
      <c r="B148" s="65" t="str">
        <f>VLOOKUP(A148,'bank list with code'!$A$2:$C$114,3,FALSE)</f>
        <v>B053</v>
      </c>
      <c r="C148" s="65" t="str">
        <f>VLOOKUP(B148,'bank type'!$A$2:$B$87,2,FALSE)</f>
        <v>Private Sector Banks</v>
      </c>
      <c r="D148" s="66">
        <v>42460</v>
      </c>
      <c r="E148" s="74">
        <f t="shared" si="8"/>
        <v>3</v>
      </c>
      <c r="F148">
        <f t="shared" si="9"/>
        <v>2016</v>
      </c>
      <c r="G148" s="3">
        <v>4603</v>
      </c>
      <c r="H148" s="3">
        <v>9163</v>
      </c>
      <c r="I148" s="3">
        <v>200759</v>
      </c>
      <c r="J148" s="3">
        <v>0</v>
      </c>
      <c r="K148" s="3">
        <f t="shared" si="10"/>
        <v>200759</v>
      </c>
      <c r="L148" s="3"/>
      <c r="M148" s="3"/>
      <c r="N148" s="3"/>
      <c r="O148" s="3">
        <v>3653052</v>
      </c>
      <c r="P148" s="3">
        <v>27448</v>
      </c>
      <c r="Q148" s="3">
        <v>9930873</v>
      </c>
      <c r="R148" s="69">
        <v>125.73731009000001</v>
      </c>
      <c r="S148" s="69">
        <v>25281.29921035</v>
      </c>
      <c r="T148" s="67"/>
      <c r="U148" s="67"/>
      <c r="V148" s="67"/>
      <c r="W148" s="67"/>
      <c r="X148" s="3">
        <v>32645404</v>
      </c>
      <c r="Y148" s="3">
        <v>35603512</v>
      </c>
      <c r="Z148" s="3">
        <v>16263005</v>
      </c>
      <c r="AA148" s="69">
        <v>174119.14517</v>
      </c>
      <c r="AB148" s="69">
        <v>22171.804586999999</v>
      </c>
    </row>
    <row r="149" spans="1:28" x14ac:dyDescent="0.3">
      <c r="A149" s="4" t="s">
        <v>132</v>
      </c>
      <c r="B149" s="65" t="str">
        <f>VLOOKUP(A149,'bank list with code'!$A$2:$C$114,3,FALSE)</f>
        <v>B056</v>
      </c>
      <c r="C149" s="65" t="str">
        <f>VLOOKUP(B149,'bank type'!$A$2:$B$87,2,FALSE)</f>
        <v>Private Sector Banks</v>
      </c>
      <c r="D149" s="66">
        <v>42460</v>
      </c>
      <c r="E149" s="74">
        <f t="shared" si="8"/>
        <v>3</v>
      </c>
      <c r="F149">
        <f t="shared" si="9"/>
        <v>2016</v>
      </c>
      <c r="G149" s="3">
        <v>11</v>
      </c>
      <c r="H149" s="3">
        <v>0</v>
      </c>
      <c r="I149" s="3">
        <v>0</v>
      </c>
      <c r="J149" s="3">
        <v>0</v>
      </c>
      <c r="K149" s="3">
        <f t="shared" si="10"/>
        <v>0</v>
      </c>
      <c r="L149" s="3"/>
      <c r="M149" s="3"/>
      <c r="N149" s="3"/>
      <c r="O149" s="3">
        <v>0</v>
      </c>
      <c r="P149" s="3">
        <v>0</v>
      </c>
      <c r="Q149" s="3">
        <v>0</v>
      </c>
      <c r="R149" s="69">
        <v>0</v>
      </c>
      <c r="S149" s="69">
        <v>0</v>
      </c>
      <c r="T149" s="3"/>
      <c r="U149" s="3"/>
      <c r="V149" s="3"/>
      <c r="W149" s="3"/>
      <c r="X149" s="3">
        <v>14200</v>
      </c>
      <c r="Y149" s="3">
        <v>17705</v>
      </c>
      <c r="Z149" s="3">
        <v>6766</v>
      </c>
      <c r="AA149" s="69">
        <v>47.1</v>
      </c>
      <c r="AB149" s="69">
        <v>9.6999999999999993</v>
      </c>
    </row>
    <row r="150" spans="1:28" x14ac:dyDescent="0.3">
      <c r="A150" s="4" t="s">
        <v>24</v>
      </c>
      <c r="B150" s="65" t="str">
        <f>VLOOKUP(A150,'bank list with code'!$A$2:$C$114,3,FALSE)</f>
        <v>B062</v>
      </c>
      <c r="C150" s="65" t="str">
        <f>VLOOKUP(B150,'bank type'!$A$2:$B$87,2,FALSE)</f>
        <v>Private Sector Banks</v>
      </c>
      <c r="D150" s="66">
        <v>42460</v>
      </c>
      <c r="E150" s="74">
        <f t="shared" si="8"/>
        <v>3</v>
      </c>
      <c r="F150">
        <f t="shared" si="9"/>
        <v>2016</v>
      </c>
      <c r="G150" s="3">
        <v>754</v>
      </c>
      <c r="H150" s="3">
        <v>1046</v>
      </c>
      <c r="I150" s="3">
        <v>1039</v>
      </c>
      <c r="J150" s="3">
        <v>0</v>
      </c>
      <c r="K150" s="3">
        <f t="shared" si="10"/>
        <v>1039</v>
      </c>
      <c r="L150" s="3"/>
      <c r="M150" s="3"/>
      <c r="N150" s="3"/>
      <c r="O150" s="3">
        <v>440527</v>
      </c>
      <c r="P150" s="3">
        <v>8921</v>
      </c>
      <c r="Q150" s="3">
        <v>1029029</v>
      </c>
      <c r="R150" s="69">
        <v>48.461972770000003</v>
      </c>
      <c r="S150" s="69">
        <v>7722.8259178599992</v>
      </c>
      <c r="T150" s="67"/>
      <c r="U150" s="67"/>
      <c r="V150" s="67"/>
      <c r="W150" s="67"/>
      <c r="X150" s="3">
        <v>2555730</v>
      </c>
      <c r="Y150" s="3">
        <v>2076509</v>
      </c>
      <c r="Z150" s="3">
        <v>654092</v>
      </c>
      <c r="AA150" s="69">
        <v>8776.63930635</v>
      </c>
      <c r="AB150" s="69">
        <v>800.00137807999999</v>
      </c>
    </row>
    <row r="151" spans="1:28" x14ac:dyDescent="0.3">
      <c r="A151" s="4" t="s">
        <v>25</v>
      </c>
      <c r="B151" s="65" t="str">
        <f>VLOOKUP(A151,'bank list with code'!$A$2:$C$114,3,FALSE)</f>
        <v>B063</v>
      </c>
      <c r="C151" s="65" t="str">
        <f>VLOOKUP(B151,'bank type'!$A$2:$B$87,2,FALSE)</f>
        <v>Private Sector Banks</v>
      </c>
      <c r="D151" s="66">
        <v>42460</v>
      </c>
      <c r="E151" s="74">
        <f t="shared" si="8"/>
        <v>3</v>
      </c>
      <c r="F151">
        <f t="shared" si="9"/>
        <v>2016</v>
      </c>
      <c r="G151" s="3">
        <v>599</v>
      </c>
      <c r="H151" s="3">
        <v>407</v>
      </c>
      <c r="I151" s="3">
        <v>5638</v>
      </c>
      <c r="J151" s="3">
        <v>0</v>
      </c>
      <c r="K151" s="3">
        <f t="shared" si="10"/>
        <v>5638</v>
      </c>
      <c r="L151" s="3"/>
      <c r="M151" s="3"/>
      <c r="N151" s="3"/>
      <c r="O151" s="3">
        <v>45906</v>
      </c>
      <c r="P151" s="3">
        <v>5957</v>
      </c>
      <c r="Q151" s="3">
        <v>98959</v>
      </c>
      <c r="R151" s="69">
        <v>18.69620802</v>
      </c>
      <c r="S151" s="69">
        <v>277.38797145999996</v>
      </c>
      <c r="T151" s="67"/>
      <c r="U151" s="67"/>
      <c r="V151" s="67"/>
      <c r="W151" s="67"/>
      <c r="X151" s="3">
        <v>3254450</v>
      </c>
      <c r="Y151" s="3">
        <v>4412173</v>
      </c>
      <c r="Z151" s="3">
        <v>117321</v>
      </c>
      <c r="AA151" s="69">
        <v>19340.600198560001</v>
      </c>
      <c r="AB151" s="69">
        <v>286.09997114999999</v>
      </c>
    </row>
    <row r="152" spans="1:28" x14ac:dyDescent="0.3">
      <c r="A152" s="4" t="s">
        <v>26</v>
      </c>
      <c r="B152" s="65" t="str">
        <f>VLOOKUP(A152,'bank list with code'!$A$2:$C$114,3,FALSE)</f>
        <v>B069</v>
      </c>
      <c r="C152" s="65" t="str">
        <f>VLOOKUP(B152,'bank type'!$A$2:$B$87,2,FALSE)</f>
        <v>Private Sector Banks</v>
      </c>
      <c r="D152" s="66">
        <v>42460</v>
      </c>
      <c r="E152" s="74">
        <f t="shared" si="8"/>
        <v>3</v>
      </c>
      <c r="F152">
        <f t="shared" si="9"/>
        <v>2016</v>
      </c>
      <c r="G152" s="3">
        <v>505</v>
      </c>
      <c r="H152" s="3">
        <v>770</v>
      </c>
      <c r="I152" s="3">
        <v>3150</v>
      </c>
      <c r="J152" s="3">
        <v>0</v>
      </c>
      <c r="K152" s="3">
        <f t="shared" si="10"/>
        <v>3150</v>
      </c>
      <c r="L152" s="3"/>
      <c r="M152" s="3"/>
      <c r="N152" s="3"/>
      <c r="O152" s="3">
        <v>0</v>
      </c>
      <c r="P152" s="3">
        <v>0</v>
      </c>
      <c r="Q152" s="3">
        <v>0</v>
      </c>
      <c r="R152" s="69">
        <v>0</v>
      </c>
      <c r="S152" s="69">
        <v>0</v>
      </c>
      <c r="T152" s="3"/>
      <c r="U152" s="3"/>
      <c r="V152" s="3"/>
      <c r="W152" s="3"/>
      <c r="X152" s="3">
        <v>3084816</v>
      </c>
      <c r="Y152" s="3">
        <v>3375736</v>
      </c>
      <c r="Z152" s="3">
        <v>484407</v>
      </c>
      <c r="AA152" s="69">
        <v>12259.5</v>
      </c>
      <c r="AB152" s="69">
        <v>612.79999999999995</v>
      </c>
    </row>
    <row r="153" spans="1:28" x14ac:dyDescent="0.3">
      <c r="A153" s="1" t="s">
        <v>27</v>
      </c>
      <c r="B153" s="65" t="str">
        <f>VLOOKUP(A153,'bank list with code'!$A$2:$C$114,3,FALSE)</f>
        <v>B070</v>
      </c>
      <c r="C153" s="65" t="str">
        <f>VLOOKUP(B153,'bank type'!$A$2:$B$87,2,FALSE)</f>
        <v>Private Sector Banks</v>
      </c>
      <c r="D153" s="66">
        <v>42460</v>
      </c>
      <c r="E153" s="74">
        <f t="shared" si="8"/>
        <v>3</v>
      </c>
      <c r="F153">
        <f t="shared" si="9"/>
        <v>2016</v>
      </c>
      <c r="G153" s="7">
        <v>732</v>
      </c>
      <c r="H153" s="7">
        <v>923</v>
      </c>
      <c r="I153" s="7">
        <v>10157</v>
      </c>
      <c r="J153" s="7">
        <v>0</v>
      </c>
      <c r="K153" s="3">
        <f t="shared" si="10"/>
        <v>10157</v>
      </c>
      <c r="L153" s="3"/>
      <c r="M153" s="3"/>
      <c r="N153" s="3"/>
      <c r="O153" s="7">
        <v>0</v>
      </c>
      <c r="P153" s="7">
        <v>0</v>
      </c>
      <c r="Q153" s="7">
        <v>0</v>
      </c>
      <c r="R153" s="123">
        <v>0</v>
      </c>
      <c r="S153" s="123">
        <v>0</v>
      </c>
      <c r="T153" s="7"/>
      <c r="U153" s="7"/>
      <c r="V153" s="7"/>
      <c r="W153" s="7"/>
      <c r="X153" s="7">
        <v>3867468</v>
      </c>
      <c r="Y153" s="7">
        <v>4963226</v>
      </c>
      <c r="Z153" s="7">
        <v>732737</v>
      </c>
      <c r="AA153" s="123">
        <v>21743.7</v>
      </c>
      <c r="AB153" s="123">
        <v>769.5</v>
      </c>
    </row>
    <row r="154" spans="1:28" x14ac:dyDescent="0.3">
      <c r="A154" s="4" t="s">
        <v>28</v>
      </c>
      <c r="B154" s="65" t="str">
        <f>VLOOKUP(A154,'bank list with code'!$A$2:$C$114,3,FALSE)</f>
        <v>B073</v>
      </c>
      <c r="C154" s="65" t="str">
        <f>VLOOKUP(B154,'bank type'!$A$2:$B$87,2,FALSE)</f>
        <v>Private Sector Banks</v>
      </c>
      <c r="D154" s="66">
        <v>42460</v>
      </c>
      <c r="E154" s="74">
        <f t="shared" si="8"/>
        <v>3</v>
      </c>
      <c r="F154">
        <f t="shared" si="9"/>
        <v>2016</v>
      </c>
      <c r="G154" s="3">
        <v>906</v>
      </c>
      <c r="H154" s="3">
        <v>1126</v>
      </c>
      <c r="I154" s="3">
        <v>0</v>
      </c>
      <c r="J154" s="3">
        <v>0</v>
      </c>
      <c r="K154" s="3">
        <f t="shared" si="10"/>
        <v>0</v>
      </c>
      <c r="L154" s="3"/>
      <c r="M154" s="3"/>
      <c r="N154" s="3"/>
      <c r="O154" s="3">
        <v>727207</v>
      </c>
      <c r="P154" s="3">
        <v>14229</v>
      </c>
      <c r="Q154" s="3">
        <v>1492517</v>
      </c>
      <c r="R154" s="69">
        <v>62.733408470000001</v>
      </c>
      <c r="S154" s="69">
        <v>4516.0501618799999</v>
      </c>
      <c r="T154" s="67"/>
      <c r="U154" s="67"/>
      <c r="V154" s="67"/>
      <c r="W154" s="67"/>
      <c r="X154" s="3">
        <v>3567142</v>
      </c>
      <c r="Y154" s="3">
        <v>5343898</v>
      </c>
      <c r="Z154" s="3">
        <v>2072354</v>
      </c>
      <c r="AA154" s="69">
        <v>21023.371520020002</v>
      </c>
      <c r="AB154" s="69">
        <v>2734.0752783600001</v>
      </c>
    </row>
    <row r="155" spans="1:28" x14ac:dyDescent="0.3">
      <c r="A155" s="4" t="s">
        <v>29</v>
      </c>
      <c r="B155" s="65" t="str">
        <f>VLOOKUP(A155,'bank list with code'!$A$2:$C$114,3,FALSE)</f>
        <v>B082</v>
      </c>
      <c r="C155" s="65" t="str">
        <f>VLOOKUP(B155,'bank type'!$A$2:$B$87,2,FALSE)</f>
        <v>Private Sector Banks</v>
      </c>
      <c r="D155" s="66">
        <v>42460</v>
      </c>
      <c r="E155" s="74">
        <f t="shared" si="8"/>
        <v>3</v>
      </c>
      <c r="F155">
        <f t="shared" si="9"/>
        <v>2016</v>
      </c>
      <c r="G155" s="3">
        <v>141</v>
      </c>
      <c r="H155" s="3">
        <v>221</v>
      </c>
      <c r="I155" s="3">
        <v>807</v>
      </c>
      <c r="J155" s="3">
        <v>0</v>
      </c>
      <c r="K155" s="3">
        <f t="shared" si="10"/>
        <v>807</v>
      </c>
      <c r="L155" s="3"/>
      <c r="M155" s="3"/>
      <c r="N155" s="3"/>
      <c r="O155" s="3">
        <v>149820</v>
      </c>
      <c r="P155" s="3">
        <v>4568</v>
      </c>
      <c r="Q155" s="3">
        <v>343643</v>
      </c>
      <c r="R155" s="69">
        <v>30.338392379999998</v>
      </c>
      <c r="S155" s="69">
        <v>1772.6872135599999</v>
      </c>
      <c r="T155" s="67"/>
      <c r="U155" s="67"/>
      <c r="V155" s="67"/>
      <c r="W155" s="67"/>
      <c r="X155" s="3">
        <v>740805</v>
      </c>
      <c r="Y155" s="3">
        <v>308409</v>
      </c>
      <c r="Z155" s="3">
        <v>81453</v>
      </c>
      <c r="AA155" s="69">
        <v>1197.1201412299999</v>
      </c>
      <c r="AB155" s="69">
        <v>105.19424853999999</v>
      </c>
    </row>
    <row r="156" spans="1:28" x14ac:dyDescent="0.3">
      <c r="A156" s="4" t="s">
        <v>30</v>
      </c>
      <c r="B156" s="65" t="str">
        <f>VLOOKUP(A156,'bank list with code'!$A$2:$C$114,3,FALSE)</f>
        <v>B089</v>
      </c>
      <c r="C156" s="65" t="str">
        <f>VLOOKUP(B156,'bank type'!$A$2:$B$87,2,FALSE)</f>
        <v>Private Sector Banks</v>
      </c>
      <c r="D156" s="66">
        <v>42460</v>
      </c>
      <c r="E156" s="74">
        <f t="shared" si="8"/>
        <v>3</v>
      </c>
      <c r="F156">
        <f t="shared" si="9"/>
        <v>2016</v>
      </c>
      <c r="G156" s="3">
        <v>766</v>
      </c>
      <c r="H156" s="3">
        <v>521</v>
      </c>
      <c r="I156" s="3">
        <v>3441</v>
      </c>
      <c r="J156" s="3">
        <v>0</v>
      </c>
      <c r="K156" s="3">
        <f t="shared" si="10"/>
        <v>3441</v>
      </c>
      <c r="L156" s="3"/>
      <c r="M156" s="3"/>
      <c r="N156" s="3"/>
      <c r="O156" s="3">
        <v>0</v>
      </c>
      <c r="P156" s="3">
        <v>0</v>
      </c>
      <c r="Q156" s="3">
        <v>0</v>
      </c>
      <c r="R156" s="69">
        <v>0</v>
      </c>
      <c r="S156" s="69">
        <v>0</v>
      </c>
      <c r="T156" s="3"/>
      <c r="U156" s="3"/>
      <c r="V156" s="3"/>
      <c r="W156" s="3"/>
      <c r="X156" s="3">
        <v>3310820</v>
      </c>
      <c r="Y156" s="3">
        <v>2590354</v>
      </c>
      <c r="Z156" s="3">
        <v>450380</v>
      </c>
      <c r="AA156" s="69">
        <v>9409.6</v>
      </c>
      <c r="AB156" s="69">
        <v>652</v>
      </c>
    </row>
    <row r="157" spans="1:28" x14ac:dyDescent="0.3">
      <c r="A157" s="4" t="s">
        <v>31</v>
      </c>
      <c r="B157" s="65" t="str">
        <f>VLOOKUP(A157,'bank list with code'!$A$2:$C$114,3,FALSE)</f>
        <v>B100</v>
      </c>
      <c r="C157" s="65" t="str">
        <f>VLOOKUP(B157,'bank type'!$A$2:$B$87,2,FALSE)</f>
        <v>Private Sector Banks</v>
      </c>
      <c r="D157" s="66">
        <v>42460</v>
      </c>
      <c r="E157" s="74">
        <f t="shared" si="8"/>
        <v>3</v>
      </c>
      <c r="F157">
        <f t="shared" si="9"/>
        <v>2016</v>
      </c>
      <c r="G157" s="3">
        <v>420</v>
      </c>
      <c r="H157" s="3">
        <v>595</v>
      </c>
      <c r="I157" s="3">
        <v>1945</v>
      </c>
      <c r="J157" s="3">
        <v>0</v>
      </c>
      <c r="K157" s="3">
        <f t="shared" si="10"/>
        <v>1945</v>
      </c>
      <c r="L157" s="3"/>
      <c r="M157" s="3"/>
      <c r="N157" s="3"/>
      <c r="O157" s="3">
        <v>7369</v>
      </c>
      <c r="P157" s="3">
        <v>0</v>
      </c>
      <c r="Q157" s="3">
        <v>9781</v>
      </c>
      <c r="R157" s="69">
        <v>0</v>
      </c>
      <c r="S157" s="69">
        <v>25.33524212</v>
      </c>
      <c r="T157" s="67"/>
      <c r="U157" s="67"/>
      <c r="V157" s="67"/>
      <c r="W157" s="67"/>
      <c r="X157" s="3">
        <v>928589</v>
      </c>
      <c r="Y157" s="3">
        <v>3291198</v>
      </c>
      <c r="Z157" s="3">
        <v>51565</v>
      </c>
      <c r="AA157" s="69">
        <v>12987.6973</v>
      </c>
      <c r="AB157" s="69">
        <v>132.71521541000001</v>
      </c>
    </row>
    <row r="158" spans="1:28" x14ac:dyDescent="0.3">
      <c r="A158" s="4" t="s">
        <v>32</v>
      </c>
      <c r="B158" s="65" t="str">
        <f>VLOOKUP(A158,'bank list with code'!$A$2:$C$114,3,FALSE)</f>
        <v>B101</v>
      </c>
      <c r="C158" s="65" t="str">
        <f>VLOOKUP(B158,'bank type'!$A$2:$B$87,2,FALSE)</f>
        <v>Private Sector Banks</v>
      </c>
      <c r="D158" s="66">
        <v>42460</v>
      </c>
      <c r="E158" s="74">
        <f t="shared" si="8"/>
        <v>3</v>
      </c>
      <c r="F158">
        <f t="shared" si="9"/>
        <v>2016</v>
      </c>
      <c r="G158" s="8">
        <v>327</v>
      </c>
      <c r="H158" s="8">
        <v>583</v>
      </c>
      <c r="I158" s="8">
        <v>3004</v>
      </c>
      <c r="J158" s="8">
        <v>0</v>
      </c>
      <c r="K158" s="3">
        <f t="shared" si="10"/>
        <v>3004</v>
      </c>
      <c r="L158" s="3"/>
      <c r="M158" s="3"/>
      <c r="N158" s="3"/>
      <c r="O158" s="8">
        <v>0</v>
      </c>
      <c r="P158" s="3">
        <v>0</v>
      </c>
      <c r="Q158" s="3">
        <v>0</v>
      </c>
      <c r="R158" s="69">
        <v>0</v>
      </c>
      <c r="S158" s="121">
        <v>0</v>
      </c>
      <c r="T158" s="8"/>
      <c r="U158" s="8"/>
      <c r="V158" s="8"/>
      <c r="W158" s="8"/>
      <c r="X158" s="8">
        <v>990906</v>
      </c>
      <c r="Y158" s="8">
        <v>706314</v>
      </c>
      <c r="Z158" s="8">
        <v>45523</v>
      </c>
      <c r="AA158" s="121">
        <v>2534.6999999999998</v>
      </c>
      <c r="AB158" s="121">
        <v>90.288200000000003</v>
      </c>
    </row>
    <row r="159" spans="1:28" x14ac:dyDescent="0.3">
      <c r="A159" s="4" t="s">
        <v>33</v>
      </c>
      <c r="B159" s="65" t="str">
        <f>VLOOKUP(A159,'bank list with code'!$A$2:$C$114,3,FALSE)</f>
        <v>B113</v>
      </c>
      <c r="C159" s="65" t="str">
        <f>VLOOKUP(B159,'bank type'!$A$2:$B$87,2,FALSE)</f>
        <v>Private Sector Banks</v>
      </c>
      <c r="D159" s="66">
        <v>42460</v>
      </c>
      <c r="E159" s="74">
        <f t="shared" si="8"/>
        <v>3</v>
      </c>
      <c r="F159">
        <f t="shared" si="9"/>
        <v>2016</v>
      </c>
      <c r="G159" s="3">
        <v>610</v>
      </c>
      <c r="H159" s="3">
        <v>999</v>
      </c>
      <c r="I159" s="3">
        <v>18928</v>
      </c>
      <c r="J159" s="3">
        <v>0</v>
      </c>
      <c r="K159" s="3">
        <f t="shared" si="10"/>
        <v>18928</v>
      </c>
      <c r="L159" s="3"/>
      <c r="M159" s="3"/>
      <c r="N159" s="3"/>
      <c r="O159" s="3">
        <v>0</v>
      </c>
      <c r="P159" s="3">
        <v>0</v>
      </c>
      <c r="Q159" s="3">
        <v>0</v>
      </c>
      <c r="R159" s="69">
        <v>0</v>
      </c>
      <c r="S159" s="69">
        <v>0</v>
      </c>
      <c r="T159" s="3"/>
      <c r="U159" s="3"/>
      <c r="V159" s="3"/>
      <c r="W159" s="3"/>
      <c r="X159" s="3">
        <v>1118873</v>
      </c>
      <c r="Y159" s="3">
        <v>2627849</v>
      </c>
      <c r="Z159" s="3">
        <v>645534</v>
      </c>
      <c r="AA159" s="69">
        <v>7146.1235738000005</v>
      </c>
      <c r="AB159" s="69">
        <v>883.01689420000002</v>
      </c>
    </row>
    <row r="160" spans="1:28" x14ac:dyDescent="0.3">
      <c r="A160" s="4" t="s">
        <v>35</v>
      </c>
      <c r="B160" s="65" t="str">
        <f>VLOOKUP(A160,'bank list with code'!$A$2:$C$114,3,FALSE)</f>
        <v>B004</v>
      </c>
      <c r="C160" s="65" t="str">
        <f>VLOOKUP(B160,'bank type'!$A$2:$B$87,2,FALSE)</f>
        <v>Foreign Banks</v>
      </c>
      <c r="D160" s="66">
        <v>42460</v>
      </c>
      <c r="E160" s="74">
        <f t="shared" si="8"/>
        <v>3</v>
      </c>
      <c r="F160">
        <f t="shared" si="9"/>
        <v>2016</v>
      </c>
      <c r="G160" s="3">
        <v>0</v>
      </c>
      <c r="H160" s="3">
        <v>0</v>
      </c>
      <c r="I160" s="3">
        <v>14361</v>
      </c>
      <c r="J160" s="3">
        <v>0</v>
      </c>
      <c r="K160" s="3">
        <f t="shared" si="10"/>
        <v>14361</v>
      </c>
      <c r="L160" s="3"/>
      <c r="M160" s="3"/>
      <c r="N160" s="3"/>
      <c r="O160" s="3">
        <v>837960</v>
      </c>
      <c r="P160" s="3">
        <v>4149</v>
      </c>
      <c r="Q160" s="3">
        <v>3294631</v>
      </c>
      <c r="R160" s="69">
        <v>28.825199999999999</v>
      </c>
      <c r="S160" s="69">
        <v>27970.587477650002</v>
      </c>
      <c r="T160" s="67"/>
      <c r="U160" s="67"/>
      <c r="V160" s="67"/>
      <c r="W160" s="67"/>
      <c r="X160" s="3">
        <v>0</v>
      </c>
      <c r="Y160" s="3">
        <v>0</v>
      </c>
      <c r="Z160" s="3">
        <v>0</v>
      </c>
      <c r="AA160" s="69">
        <v>0</v>
      </c>
      <c r="AB160" s="69">
        <v>0</v>
      </c>
    </row>
    <row r="161" spans="1:28" x14ac:dyDescent="0.3">
      <c r="A161" s="4" t="s">
        <v>36</v>
      </c>
      <c r="B161" s="65" t="str">
        <f>VLOOKUP(A161,'bank list with code'!$A$2:$C$114,3,FALSE)</f>
        <v>B011</v>
      </c>
      <c r="C161" s="65" t="str">
        <f>VLOOKUP(B161,'bank type'!$A$2:$B$87,2,FALSE)</f>
        <v>Foreign Banks</v>
      </c>
      <c r="D161" s="66">
        <v>42460</v>
      </c>
      <c r="E161" s="74">
        <f t="shared" si="8"/>
        <v>3</v>
      </c>
      <c r="F161">
        <f t="shared" si="9"/>
        <v>2016</v>
      </c>
      <c r="G161" s="3">
        <v>0</v>
      </c>
      <c r="H161" s="3">
        <v>0</v>
      </c>
      <c r="I161" s="3">
        <v>0</v>
      </c>
      <c r="J161" s="3">
        <v>0</v>
      </c>
      <c r="K161" s="3">
        <f t="shared" si="10"/>
        <v>0</v>
      </c>
      <c r="L161" s="3"/>
      <c r="M161" s="3"/>
      <c r="N161" s="3"/>
      <c r="O161" s="3">
        <v>5901</v>
      </c>
      <c r="P161" s="3">
        <v>92</v>
      </c>
      <c r="Q161" s="3">
        <v>18407</v>
      </c>
      <c r="R161" s="69">
        <v>0.76508001000000003</v>
      </c>
      <c r="S161" s="69">
        <v>141.97172806</v>
      </c>
      <c r="T161" s="67"/>
      <c r="U161" s="67"/>
      <c r="V161" s="67"/>
      <c r="W161" s="67"/>
      <c r="X161" s="3">
        <v>0</v>
      </c>
      <c r="Y161" s="3">
        <v>0</v>
      </c>
      <c r="Z161" s="3">
        <v>0</v>
      </c>
      <c r="AA161" s="69">
        <v>0</v>
      </c>
      <c r="AB161" s="69">
        <v>0</v>
      </c>
    </row>
    <row r="162" spans="1:28" x14ac:dyDescent="0.3">
      <c r="A162" s="4" t="s">
        <v>37</v>
      </c>
      <c r="B162" s="65" t="str">
        <f>VLOOKUP(A162,'bank list with code'!$A$2:$C$114,3,FALSE)</f>
        <v>B017</v>
      </c>
      <c r="C162" s="65" t="str">
        <f>VLOOKUP(B162,'bank type'!$A$2:$B$87,2,FALSE)</f>
        <v>Foreign Banks</v>
      </c>
      <c r="D162" s="66">
        <v>42460</v>
      </c>
      <c r="E162" s="74">
        <f t="shared" si="8"/>
        <v>3</v>
      </c>
      <c r="F162">
        <f t="shared" si="9"/>
        <v>2016</v>
      </c>
      <c r="G162" s="3">
        <v>0</v>
      </c>
      <c r="H162" s="3">
        <v>0</v>
      </c>
      <c r="I162" s="3">
        <v>0</v>
      </c>
      <c r="J162" s="3">
        <v>0</v>
      </c>
      <c r="K162" s="3">
        <f t="shared" si="10"/>
        <v>0</v>
      </c>
      <c r="L162" s="3"/>
      <c r="M162" s="3"/>
      <c r="N162" s="3"/>
      <c r="O162" s="3">
        <v>0</v>
      </c>
      <c r="P162" s="3">
        <v>0</v>
      </c>
      <c r="Q162" s="3">
        <v>0</v>
      </c>
      <c r="R162" s="69">
        <v>0</v>
      </c>
      <c r="S162" s="69">
        <v>0</v>
      </c>
      <c r="T162" s="3"/>
      <c r="U162" s="3"/>
      <c r="V162" s="3"/>
      <c r="W162" s="3"/>
      <c r="X162" s="3">
        <v>3443</v>
      </c>
      <c r="Y162" s="3">
        <v>354</v>
      </c>
      <c r="Z162" s="3">
        <v>232</v>
      </c>
      <c r="AA162" s="69">
        <v>2.2195809100000004</v>
      </c>
      <c r="AB162" s="69">
        <v>1.26394619</v>
      </c>
    </row>
    <row r="163" spans="1:28" x14ac:dyDescent="0.3">
      <c r="A163" s="4" t="s">
        <v>38</v>
      </c>
      <c r="B163" s="65" t="str">
        <f>VLOOKUP(A163,'bank list with code'!$A$2:$C$114,3,FALSE)</f>
        <v>B023</v>
      </c>
      <c r="C163" s="65" t="str">
        <f>VLOOKUP(B163,'bank type'!$A$2:$B$87,2,FALSE)</f>
        <v>Foreign Banks</v>
      </c>
      <c r="D163" s="66">
        <v>42460</v>
      </c>
      <c r="E163" s="74">
        <f t="shared" si="8"/>
        <v>3</v>
      </c>
      <c r="F163">
        <f t="shared" si="9"/>
        <v>2016</v>
      </c>
      <c r="G163" s="3">
        <v>59</v>
      </c>
      <c r="H163" s="3">
        <v>510</v>
      </c>
      <c r="I163" s="3">
        <v>23676</v>
      </c>
      <c r="J163" s="3">
        <v>0</v>
      </c>
      <c r="K163" s="3">
        <f t="shared" si="10"/>
        <v>23676</v>
      </c>
      <c r="L163" s="3"/>
      <c r="M163" s="3"/>
      <c r="N163" s="3"/>
      <c r="O163" s="3">
        <v>2397114</v>
      </c>
      <c r="P163" s="3">
        <v>58045</v>
      </c>
      <c r="Q163" s="3">
        <v>11486578</v>
      </c>
      <c r="R163" s="69">
        <v>344.020556</v>
      </c>
      <c r="S163" s="69">
        <v>30434.660142000001</v>
      </c>
      <c r="T163" s="67"/>
      <c r="U163" s="67"/>
      <c r="V163" s="67"/>
      <c r="W163" s="67"/>
      <c r="X163" s="3">
        <v>1558153</v>
      </c>
      <c r="Y163" s="3">
        <v>3033758</v>
      </c>
      <c r="Z163" s="3">
        <v>2769706</v>
      </c>
      <c r="AA163" s="69">
        <v>11708.170260999999</v>
      </c>
      <c r="AB163" s="69">
        <v>5683.864568</v>
      </c>
    </row>
    <row r="164" spans="1:28" x14ac:dyDescent="0.3">
      <c r="A164" s="4" t="s">
        <v>39</v>
      </c>
      <c r="B164" s="65" t="str">
        <f>VLOOKUP(A164,'bank list with code'!$A$2:$C$114,3,FALSE)</f>
        <v>B030</v>
      </c>
      <c r="C164" s="65" t="str">
        <f>VLOOKUP(B164,'bank type'!$A$2:$B$87,2,FALSE)</f>
        <v>Foreign Banks</v>
      </c>
      <c r="D164" s="66">
        <v>42460</v>
      </c>
      <c r="E164" s="74">
        <f t="shared" si="8"/>
        <v>3</v>
      </c>
      <c r="F164">
        <f t="shared" si="9"/>
        <v>2016</v>
      </c>
      <c r="G164" s="3">
        <v>5</v>
      </c>
      <c r="H164" s="3">
        <v>25</v>
      </c>
      <c r="I164" s="3">
        <v>0</v>
      </c>
      <c r="J164" s="3">
        <v>0</v>
      </c>
      <c r="K164" s="3">
        <f t="shared" si="10"/>
        <v>0</v>
      </c>
      <c r="L164" s="3"/>
      <c r="M164" s="3"/>
      <c r="N164" s="3"/>
      <c r="O164" s="3">
        <v>0</v>
      </c>
      <c r="P164" s="3">
        <v>0</v>
      </c>
      <c r="Q164" s="3">
        <v>0</v>
      </c>
      <c r="R164" s="69">
        <v>0</v>
      </c>
      <c r="S164" s="69">
        <v>0</v>
      </c>
      <c r="T164" s="3"/>
      <c r="U164" s="3"/>
      <c r="V164" s="3"/>
      <c r="W164" s="3"/>
      <c r="X164" s="3">
        <v>52556</v>
      </c>
      <c r="Y164" s="3">
        <v>15283</v>
      </c>
      <c r="Z164" s="3">
        <v>26958</v>
      </c>
      <c r="AA164" s="69">
        <v>77.341801349999997</v>
      </c>
      <c r="AB164" s="69">
        <v>44.263989930000001</v>
      </c>
    </row>
    <row r="165" spans="1:28" x14ac:dyDescent="0.3">
      <c r="A165" s="4" t="s">
        <v>40</v>
      </c>
      <c r="B165" s="65" t="str">
        <f>VLOOKUP(A165,'bank list with code'!$A$2:$C$114,3,FALSE)</f>
        <v>B035</v>
      </c>
      <c r="C165" s="65" t="str">
        <f>VLOOKUP(B165,'bank type'!$A$2:$B$87,2,FALSE)</f>
        <v>Foreign Banks</v>
      </c>
      <c r="D165" s="66">
        <v>42460</v>
      </c>
      <c r="E165" s="74">
        <f t="shared" si="8"/>
        <v>3</v>
      </c>
      <c r="F165">
        <f t="shared" si="9"/>
        <v>2016</v>
      </c>
      <c r="G165" s="3">
        <v>13</v>
      </c>
      <c r="H165" s="3">
        <v>16</v>
      </c>
      <c r="I165" s="3">
        <v>0</v>
      </c>
      <c r="J165" s="3">
        <v>0</v>
      </c>
      <c r="K165" s="3">
        <f t="shared" si="10"/>
        <v>0</v>
      </c>
      <c r="L165" s="3"/>
      <c r="M165" s="3"/>
      <c r="N165" s="3"/>
      <c r="O165" s="3">
        <v>0</v>
      </c>
      <c r="P165" s="3">
        <v>0</v>
      </c>
      <c r="Q165" s="3">
        <v>0</v>
      </c>
      <c r="R165" s="69">
        <v>0</v>
      </c>
      <c r="S165" s="69">
        <v>0</v>
      </c>
      <c r="T165" s="3"/>
      <c r="U165" s="3"/>
      <c r="V165" s="3"/>
      <c r="W165" s="3"/>
      <c r="X165" s="3">
        <v>96630</v>
      </c>
      <c r="Y165" s="3">
        <v>181317</v>
      </c>
      <c r="Z165" s="3">
        <v>114140</v>
      </c>
      <c r="AA165" s="69">
        <v>870.80424200000004</v>
      </c>
      <c r="AB165" s="69">
        <v>230.10853900000001</v>
      </c>
    </row>
    <row r="166" spans="1:28" x14ac:dyDescent="0.3">
      <c r="A166" s="4" t="s">
        <v>133</v>
      </c>
      <c r="B166" s="65" t="str">
        <f>VLOOKUP(A166,'bank list with code'!$A$2:$C$114,3,FALSE)</f>
        <v>B049</v>
      </c>
      <c r="C166" s="65" t="str">
        <f>VLOOKUP(B166,'bank type'!$A$2:$B$87,2,FALSE)</f>
        <v>Foreign Banks</v>
      </c>
      <c r="D166" s="66">
        <v>42460</v>
      </c>
      <c r="E166" s="74">
        <f t="shared" si="8"/>
        <v>3</v>
      </c>
      <c r="F166">
        <f t="shared" si="9"/>
        <v>2016</v>
      </c>
      <c r="G166" s="3">
        <v>1</v>
      </c>
      <c r="H166" s="3">
        <v>6</v>
      </c>
      <c r="I166" s="3">
        <v>0</v>
      </c>
      <c r="J166" s="3">
        <v>0</v>
      </c>
      <c r="K166" s="3">
        <f t="shared" si="10"/>
        <v>0</v>
      </c>
      <c r="L166" s="3"/>
      <c r="M166" s="3"/>
      <c r="N166" s="3"/>
      <c r="O166" s="3">
        <v>0</v>
      </c>
      <c r="P166" s="3">
        <v>0</v>
      </c>
      <c r="Q166" s="3">
        <v>0</v>
      </c>
      <c r="R166" s="69">
        <v>0</v>
      </c>
      <c r="S166" s="69">
        <v>0</v>
      </c>
      <c r="T166" s="3"/>
      <c r="U166" s="3"/>
      <c r="V166" s="3"/>
      <c r="W166" s="3"/>
      <c r="X166" s="3">
        <v>40229</v>
      </c>
      <c r="Y166" s="3">
        <v>26978</v>
      </c>
      <c r="Z166" s="3">
        <v>2254</v>
      </c>
      <c r="AA166" s="69">
        <v>145.85</v>
      </c>
      <c r="AB166" s="69">
        <v>6.1053560100000004</v>
      </c>
    </row>
    <row r="167" spans="1:28" x14ac:dyDescent="0.3">
      <c r="A167" s="4" t="s">
        <v>41</v>
      </c>
      <c r="B167" s="65" t="str">
        <f>VLOOKUP(A167,'bank list with code'!$A$2:$C$114,3,FALSE)</f>
        <v>B051</v>
      </c>
      <c r="C167" s="65" t="str">
        <f>VLOOKUP(B167,'bank type'!$A$2:$B$87,2,FALSE)</f>
        <v>Foreign Banks</v>
      </c>
      <c r="D167" s="66">
        <v>42460</v>
      </c>
      <c r="E167" s="74">
        <f t="shared" si="8"/>
        <v>3</v>
      </c>
      <c r="F167">
        <f t="shared" si="9"/>
        <v>2016</v>
      </c>
      <c r="G167" s="3">
        <v>68</v>
      </c>
      <c r="H167" s="3">
        <v>58</v>
      </c>
      <c r="I167" s="3">
        <v>13828</v>
      </c>
      <c r="J167" s="3">
        <v>0</v>
      </c>
      <c r="K167" s="3">
        <f t="shared" si="10"/>
        <v>13828</v>
      </c>
      <c r="L167" s="3"/>
      <c r="M167" s="3"/>
      <c r="N167" s="3"/>
      <c r="O167" s="3">
        <v>474164</v>
      </c>
      <c r="P167" s="3">
        <v>4694</v>
      </c>
      <c r="Q167" s="3">
        <v>1041424</v>
      </c>
      <c r="R167" s="69">
        <v>33.657103999999997</v>
      </c>
      <c r="S167" s="69">
        <v>3208.0675799999999</v>
      </c>
      <c r="T167" s="67"/>
      <c r="U167" s="67"/>
      <c r="V167" s="67"/>
      <c r="W167" s="67"/>
      <c r="X167" s="3">
        <v>447940</v>
      </c>
      <c r="Y167" s="3">
        <v>432667</v>
      </c>
      <c r="Z167" s="3">
        <v>387504</v>
      </c>
      <c r="AA167" s="69">
        <v>2125.231644</v>
      </c>
      <c r="AB167" s="69">
        <v>773.621262</v>
      </c>
    </row>
    <row r="168" spans="1:28" x14ac:dyDescent="0.3">
      <c r="A168" s="4" t="s">
        <v>134</v>
      </c>
      <c r="B168" s="65" t="str">
        <f>VLOOKUP(A168,'bank list with code'!$A$2:$C$114,3,FALSE)</f>
        <v>B084</v>
      </c>
      <c r="C168" s="65" t="str">
        <f>VLOOKUP(B168,'bank type'!$A$2:$B$87,2,FALSE)</f>
        <v>Foreign Banks</v>
      </c>
      <c r="D168" s="66">
        <v>42460</v>
      </c>
      <c r="E168" s="74">
        <f t="shared" si="8"/>
        <v>3</v>
      </c>
      <c r="F168">
        <f t="shared" si="9"/>
        <v>2016</v>
      </c>
      <c r="G168" s="3">
        <v>12</v>
      </c>
      <c r="H168" s="3">
        <v>45</v>
      </c>
      <c r="I168" s="3">
        <v>0</v>
      </c>
      <c r="J168" s="3">
        <v>0</v>
      </c>
      <c r="K168" s="3">
        <f t="shared" si="10"/>
        <v>0</v>
      </c>
      <c r="L168" s="3"/>
      <c r="M168" s="3"/>
      <c r="N168" s="3"/>
      <c r="O168" s="3">
        <v>0</v>
      </c>
      <c r="P168" s="3">
        <v>0</v>
      </c>
      <c r="Q168" s="3">
        <v>0</v>
      </c>
      <c r="R168" s="69">
        <v>0</v>
      </c>
      <c r="S168" s="69">
        <v>0</v>
      </c>
      <c r="T168" s="3"/>
      <c r="U168" s="3"/>
      <c r="V168" s="3"/>
      <c r="W168" s="3"/>
      <c r="X168" s="3">
        <v>118079</v>
      </c>
      <c r="Y168" s="3">
        <v>191373</v>
      </c>
      <c r="Z168" s="3">
        <v>72541</v>
      </c>
      <c r="AA168" s="69">
        <v>832.52823870000009</v>
      </c>
      <c r="AB168" s="69">
        <v>138.11333754</v>
      </c>
    </row>
    <row r="169" spans="1:28" x14ac:dyDescent="0.3">
      <c r="A169" s="4" t="s">
        <v>42</v>
      </c>
      <c r="B169" s="65" t="str">
        <f>VLOOKUP(A169,'bank list with code'!$A$2:$C$114,3,FALSE)</f>
        <v>B090</v>
      </c>
      <c r="C169" s="65" t="str">
        <f>VLOOKUP(B169,'bank type'!$A$2:$B$87,2,FALSE)</f>
        <v>Foreign Banks</v>
      </c>
      <c r="D169" s="66">
        <v>42460</v>
      </c>
      <c r="E169" s="74">
        <f t="shared" si="8"/>
        <v>3</v>
      </c>
      <c r="F169">
        <f t="shared" si="9"/>
        <v>2016</v>
      </c>
      <c r="G169" s="3">
        <v>103</v>
      </c>
      <c r="H169" s="3">
        <v>138</v>
      </c>
      <c r="I169" s="3">
        <v>0</v>
      </c>
      <c r="J169" s="3">
        <v>0</v>
      </c>
      <c r="K169" s="3">
        <f t="shared" si="10"/>
        <v>0</v>
      </c>
      <c r="L169" s="3"/>
      <c r="M169" s="3"/>
      <c r="N169" s="3"/>
      <c r="O169" s="3">
        <v>1010712</v>
      </c>
      <c r="P169" s="3">
        <v>4958</v>
      </c>
      <c r="Q169" s="3">
        <v>2997631</v>
      </c>
      <c r="R169" s="69">
        <v>21.546711999999999</v>
      </c>
      <c r="S169" s="69">
        <v>7415.1244120000001</v>
      </c>
      <c r="T169" s="67"/>
      <c r="U169" s="67"/>
      <c r="V169" s="67"/>
      <c r="W169" s="67"/>
      <c r="X169" s="3">
        <v>726496</v>
      </c>
      <c r="Y169" s="3">
        <v>1620829</v>
      </c>
      <c r="Z169" s="3">
        <v>978643</v>
      </c>
      <c r="AA169" s="69">
        <v>5584.2915576400001</v>
      </c>
      <c r="AB169" s="69">
        <v>1421.6925144100001</v>
      </c>
    </row>
    <row r="170" spans="1:28" x14ac:dyDescent="0.3">
      <c r="A170" s="4" t="s">
        <v>117</v>
      </c>
      <c r="B170" s="65" t="str">
        <f>VLOOKUP(A170,'bank list with code'!$A$2:$C$114,3,FALSE)</f>
        <v>B003</v>
      </c>
      <c r="C170" s="65" t="str">
        <f>VLOOKUP(B170,'bank type'!$A$2:$B$87,2,FALSE)</f>
        <v>Public Sector Banks</v>
      </c>
      <c r="D170" s="66">
        <v>42490</v>
      </c>
      <c r="E170" s="74">
        <f t="shared" si="8"/>
        <v>4</v>
      </c>
      <c r="F170">
        <f t="shared" si="9"/>
        <v>2016</v>
      </c>
      <c r="G170" s="3">
        <v>805</v>
      </c>
      <c r="H170" s="3">
        <v>412</v>
      </c>
      <c r="I170" s="3">
        <v>10</v>
      </c>
      <c r="J170" s="3">
        <v>0</v>
      </c>
      <c r="K170" s="3">
        <f t="shared" si="10"/>
        <v>10</v>
      </c>
      <c r="L170" s="3"/>
      <c r="M170" s="3"/>
      <c r="N170" s="3"/>
      <c r="O170" s="3">
        <v>0</v>
      </c>
      <c r="P170" s="3">
        <v>0</v>
      </c>
      <c r="Q170" s="3">
        <v>0</v>
      </c>
      <c r="R170" s="69">
        <v>0</v>
      </c>
      <c r="S170" s="69">
        <v>0</v>
      </c>
      <c r="T170" s="3"/>
      <c r="U170" s="3"/>
      <c r="V170" s="3"/>
      <c r="W170" s="3"/>
      <c r="X170" s="3">
        <v>8639948</v>
      </c>
      <c r="Y170" s="3">
        <v>5356896</v>
      </c>
      <c r="Z170" s="3">
        <v>415772</v>
      </c>
      <c r="AA170" s="69">
        <v>15710.111069310002</v>
      </c>
      <c r="AB170" s="69">
        <v>556.95382857000004</v>
      </c>
    </row>
    <row r="171" spans="1:28" x14ac:dyDescent="0.3">
      <c r="A171" s="4" t="s">
        <v>118</v>
      </c>
      <c r="B171" s="65" t="str">
        <f>VLOOKUP(A171,'bank list with code'!$A$2:$C$114,3,FALSE)</f>
        <v>B006</v>
      </c>
      <c r="C171" s="65" t="str">
        <f>VLOOKUP(B171,'bank type'!$A$2:$B$87,2,FALSE)</f>
        <v>Public Sector Banks</v>
      </c>
      <c r="D171" s="66">
        <v>42490</v>
      </c>
      <c r="E171" s="74">
        <f t="shared" si="8"/>
        <v>4</v>
      </c>
      <c r="F171">
        <f t="shared" si="9"/>
        <v>2016</v>
      </c>
      <c r="G171" s="3">
        <v>2865</v>
      </c>
      <c r="H171" s="3">
        <v>795</v>
      </c>
      <c r="I171" s="3">
        <v>2453</v>
      </c>
      <c r="J171" s="3">
        <v>0</v>
      </c>
      <c r="K171" s="3">
        <f t="shared" si="10"/>
        <v>2453</v>
      </c>
      <c r="L171" s="3"/>
      <c r="M171" s="3"/>
      <c r="N171" s="3"/>
      <c r="O171" s="3">
        <v>149816</v>
      </c>
      <c r="P171" s="3">
        <v>12858</v>
      </c>
      <c r="Q171" s="3">
        <v>221096</v>
      </c>
      <c r="R171" s="69">
        <v>59.3</v>
      </c>
      <c r="S171" s="69">
        <v>520.1</v>
      </c>
      <c r="T171" s="67"/>
      <c r="U171" s="67"/>
      <c r="V171" s="67"/>
      <c r="W171" s="67"/>
      <c r="X171" s="3">
        <v>18454940</v>
      </c>
      <c r="Y171" s="3">
        <v>14881571</v>
      </c>
      <c r="Z171" s="3">
        <v>1322770</v>
      </c>
      <c r="AA171" s="69">
        <v>46197.8</v>
      </c>
      <c r="AB171" s="69">
        <v>1251.0999999999999</v>
      </c>
    </row>
    <row r="172" spans="1:28" x14ac:dyDescent="0.3">
      <c r="A172" s="1" t="s">
        <v>0</v>
      </c>
      <c r="B172" s="65" t="str">
        <f>VLOOKUP(A172,'bank list with code'!$A$2:$C$114,3,FALSE)</f>
        <v>B014</v>
      </c>
      <c r="C172" s="65" t="str">
        <f>VLOOKUP(B172,'bank type'!$A$2:$B$87,2,FALSE)</f>
        <v>Public Sector Banks</v>
      </c>
      <c r="D172" s="66">
        <v>42490</v>
      </c>
      <c r="E172" s="74">
        <f t="shared" si="8"/>
        <v>4</v>
      </c>
      <c r="F172">
        <f t="shared" si="9"/>
        <v>2016</v>
      </c>
      <c r="G172" s="3">
        <v>6209</v>
      </c>
      <c r="H172" s="3">
        <v>3998</v>
      </c>
      <c r="I172" s="3">
        <v>36014</v>
      </c>
      <c r="J172" s="3">
        <v>0</v>
      </c>
      <c r="K172" s="3">
        <f t="shared" si="10"/>
        <v>36014</v>
      </c>
      <c r="L172" s="3"/>
      <c r="M172" s="3"/>
      <c r="N172" s="3"/>
      <c r="O172" s="3">
        <v>114705</v>
      </c>
      <c r="P172" s="3">
        <v>6963</v>
      </c>
      <c r="Q172" s="3">
        <v>220086</v>
      </c>
      <c r="R172" s="69">
        <v>25.153813570000001</v>
      </c>
      <c r="S172" s="69">
        <v>506.85067292000002</v>
      </c>
      <c r="T172" s="67"/>
      <c r="U172" s="67"/>
      <c r="V172" s="67"/>
      <c r="W172" s="67"/>
      <c r="X172" s="3">
        <v>33068203</v>
      </c>
      <c r="Y172" s="3">
        <v>16569566</v>
      </c>
      <c r="Z172" s="3">
        <v>3074784</v>
      </c>
      <c r="AA172" s="69">
        <v>70363.33849473999</v>
      </c>
      <c r="AB172" s="69">
        <v>2660.5566928099997</v>
      </c>
    </row>
    <row r="173" spans="1:28" x14ac:dyDescent="0.3">
      <c r="A173" s="4" t="s">
        <v>1</v>
      </c>
      <c r="B173" s="65" t="str">
        <f>VLOOKUP(A173,'bank list with code'!$A$2:$C$114,3,FALSE)</f>
        <v>B015</v>
      </c>
      <c r="C173" s="65" t="str">
        <f>VLOOKUP(B173,'bank type'!$A$2:$B$87,2,FALSE)</f>
        <v>Public Sector Banks</v>
      </c>
      <c r="D173" s="66">
        <v>42490</v>
      </c>
      <c r="E173" s="74">
        <f t="shared" si="8"/>
        <v>4</v>
      </c>
      <c r="F173">
        <f t="shared" si="9"/>
        <v>2016</v>
      </c>
      <c r="G173" s="3">
        <v>3396</v>
      </c>
      <c r="H173" s="3">
        <v>4411</v>
      </c>
      <c r="I173" s="3">
        <v>5295</v>
      </c>
      <c r="J173" s="3">
        <v>326</v>
      </c>
      <c r="K173" s="3">
        <f t="shared" si="10"/>
        <v>5621</v>
      </c>
      <c r="L173" s="3"/>
      <c r="M173" s="3"/>
      <c r="N173" s="3"/>
      <c r="O173" s="3">
        <v>144301</v>
      </c>
      <c r="P173" s="3">
        <v>19123</v>
      </c>
      <c r="Q173" s="3">
        <v>144368</v>
      </c>
      <c r="R173" s="69">
        <v>107.786002</v>
      </c>
      <c r="S173" s="69">
        <v>377.58750400000002</v>
      </c>
      <c r="T173" s="67"/>
      <c r="U173" s="67"/>
      <c r="V173" s="67"/>
      <c r="W173" s="67"/>
      <c r="X173" s="3">
        <v>35895006</v>
      </c>
      <c r="Y173" s="3">
        <v>23952780</v>
      </c>
      <c r="Z173" s="3">
        <v>3305998</v>
      </c>
      <c r="AA173" s="69">
        <v>58625.848959900002</v>
      </c>
      <c r="AB173" s="69">
        <v>3010.51139749</v>
      </c>
    </row>
    <row r="174" spans="1:28" x14ac:dyDescent="0.3">
      <c r="A174" s="4" t="s">
        <v>2</v>
      </c>
      <c r="B174" s="65" t="str">
        <f>VLOOKUP(A174,'bank list with code'!$A$2:$C$114,3,FALSE)</f>
        <v>B016</v>
      </c>
      <c r="C174" s="65" t="str">
        <f>VLOOKUP(B174,'bank type'!$A$2:$B$87,2,FALSE)</f>
        <v>Public Sector Banks</v>
      </c>
      <c r="D174" s="66">
        <v>42490</v>
      </c>
      <c r="E174" s="74">
        <f t="shared" si="8"/>
        <v>4</v>
      </c>
      <c r="F174">
        <f t="shared" si="9"/>
        <v>2016</v>
      </c>
      <c r="G174" s="3">
        <v>1285</v>
      </c>
      <c r="H174" s="8">
        <v>577</v>
      </c>
      <c r="I174" s="3">
        <v>0</v>
      </c>
      <c r="J174" s="3">
        <v>0</v>
      </c>
      <c r="K174" s="3">
        <f t="shared" si="10"/>
        <v>0</v>
      </c>
      <c r="L174" s="3"/>
      <c r="M174" s="3"/>
      <c r="N174" s="3"/>
      <c r="O174" s="3">
        <v>50090</v>
      </c>
      <c r="P174" s="3">
        <v>402</v>
      </c>
      <c r="Q174" s="3">
        <v>81569</v>
      </c>
      <c r="R174" s="69">
        <v>1.3624755100000001</v>
      </c>
      <c r="S174" s="69">
        <v>156.549935</v>
      </c>
      <c r="T174" s="67"/>
      <c r="U174" s="67"/>
      <c r="V174" s="67"/>
      <c r="W174" s="67"/>
      <c r="X174" s="3">
        <v>5721042</v>
      </c>
      <c r="Y174" s="3">
        <v>5780202</v>
      </c>
      <c r="Z174" s="3">
        <v>420363</v>
      </c>
      <c r="AA174" s="69">
        <v>20637.089078000001</v>
      </c>
      <c r="AB174" s="69">
        <v>773.27506000000005</v>
      </c>
    </row>
    <row r="175" spans="1:28" x14ac:dyDescent="0.3">
      <c r="A175" s="4" t="s">
        <v>3</v>
      </c>
      <c r="B175" s="65" t="str">
        <f>VLOOKUP(A175,'bank list with code'!$A$2:$C$114,3,FALSE)</f>
        <v>B018</v>
      </c>
      <c r="C175" s="65" t="str">
        <f>VLOOKUP(B175,'bank type'!$A$2:$B$87,2,FALSE)</f>
        <v>Public Sector Banks</v>
      </c>
      <c r="D175" s="66">
        <v>42490</v>
      </c>
      <c r="E175" s="74">
        <f t="shared" si="8"/>
        <v>4</v>
      </c>
      <c r="F175">
        <f t="shared" si="9"/>
        <v>2016</v>
      </c>
      <c r="G175" s="3">
        <v>5290</v>
      </c>
      <c r="H175" s="3">
        <v>4099</v>
      </c>
      <c r="I175" s="3">
        <v>4809</v>
      </c>
      <c r="J175" s="3">
        <v>0</v>
      </c>
      <c r="K175" s="3">
        <f t="shared" si="10"/>
        <v>4809</v>
      </c>
      <c r="L175" s="3"/>
      <c r="M175" s="3"/>
      <c r="N175" s="3"/>
      <c r="O175" s="3">
        <v>199450</v>
      </c>
      <c r="P175" s="3">
        <v>37174</v>
      </c>
      <c r="Q175" s="3">
        <v>296886</v>
      </c>
      <c r="R175" s="69">
        <v>181.08729423000003</v>
      </c>
      <c r="S175" s="69">
        <v>742.54458649000003</v>
      </c>
      <c r="T175" s="67"/>
      <c r="U175" s="67"/>
      <c r="V175" s="67"/>
      <c r="W175" s="67"/>
      <c r="X175" s="3">
        <v>31488304</v>
      </c>
      <c r="Y175" s="3">
        <v>18648208</v>
      </c>
      <c r="Z175" s="3">
        <v>3030834</v>
      </c>
      <c r="AA175" s="69">
        <v>76194.881493410008</v>
      </c>
      <c r="AB175" s="69">
        <v>3760.2712492199998</v>
      </c>
    </row>
    <row r="176" spans="1:28" x14ac:dyDescent="0.3">
      <c r="A176" s="4" t="s">
        <v>4</v>
      </c>
      <c r="B176" s="65" t="str">
        <f>VLOOKUP(A176,'bank list with code'!$A$2:$C$114,3,FALSE)</f>
        <v>B022</v>
      </c>
      <c r="C176" s="65" t="str">
        <f>VLOOKUP(B176,'bank type'!$A$2:$B$87,2,FALSE)</f>
        <v>Public Sector Banks</v>
      </c>
      <c r="D176" s="66">
        <v>42490</v>
      </c>
      <c r="E176" s="74">
        <f t="shared" si="8"/>
        <v>4</v>
      </c>
      <c r="F176">
        <f t="shared" si="9"/>
        <v>2016</v>
      </c>
      <c r="G176" s="3">
        <v>3483</v>
      </c>
      <c r="H176" s="3">
        <v>1795</v>
      </c>
      <c r="I176" s="3">
        <v>1693</v>
      </c>
      <c r="J176" s="3">
        <v>0</v>
      </c>
      <c r="K176" s="3">
        <f t="shared" si="10"/>
        <v>1693</v>
      </c>
      <c r="L176" s="3"/>
      <c r="M176" s="3"/>
      <c r="N176" s="3"/>
      <c r="O176" s="3">
        <v>113566</v>
      </c>
      <c r="P176" s="3">
        <v>4850</v>
      </c>
      <c r="Q176" s="3">
        <v>129251</v>
      </c>
      <c r="R176" s="69">
        <v>24.381294269999998</v>
      </c>
      <c r="S176" s="69">
        <v>285.91655463000001</v>
      </c>
      <c r="T176" s="67"/>
      <c r="U176" s="67"/>
      <c r="V176" s="67"/>
      <c r="W176" s="67"/>
      <c r="X176" s="3">
        <v>19722993</v>
      </c>
      <c r="Y176" s="3">
        <v>9776757</v>
      </c>
      <c r="Z176" s="3">
        <v>1236281</v>
      </c>
      <c r="AA176" s="69">
        <v>39381.639858000002</v>
      </c>
      <c r="AB176" s="69">
        <v>1549.2705800000001</v>
      </c>
    </row>
    <row r="177" spans="1:28" x14ac:dyDescent="0.3">
      <c r="A177" s="4" t="s">
        <v>119</v>
      </c>
      <c r="B177" s="65" t="str">
        <f>VLOOKUP(A177,'bank list with code'!$A$2:$C$114,3,FALSE)</f>
        <v>B026</v>
      </c>
      <c r="C177" s="65" t="str">
        <f>VLOOKUP(B177,'bank type'!$A$2:$B$87,2,FALSE)</f>
        <v>Public Sector Banks</v>
      </c>
      <c r="D177" s="66">
        <v>42490</v>
      </c>
      <c r="E177" s="74">
        <f t="shared" si="8"/>
        <v>4</v>
      </c>
      <c r="F177">
        <f t="shared" si="9"/>
        <v>2016</v>
      </c>
      <c r="G177" s="3">
        <v>2203</v>
      </c>
      <c r="H177" s="3">
        <v>844</v>
      </c>
      <c r="I177" s="3">
        <v>90521</v>
      </c>
      <c r="J177" s="3">
        <v>0</v>
      </c>
      <c r="K177" s="3">
        <f t="shared" si="10"/>
        <v>90521</v>
      </c>
      <c r="L177" s="3"/>
      <c r="M177" s="3"/>
      <c r="N177" s="3"/>
      <c r="O177" s="3">
        <v>79495</v>
      </c>
      <c r="P177" s="3">
        <v>2142</v>
      </c>
      <c r="Q177" s="3">
        <v>94116</v>
      </c>
      <c r="R177" s="69">
        <v>10.7654478</v>
      </c>
      <c r="S177" s="69">
        <v>236.93277714000001</v>
      </c>
      <c r="T177" s="67"/>
      <c r="U177" s="67"/>
      <c r="V177" s="67"/>
      <c r="W177" s="67"/>
      <c r="X177" s="3">
        <v>9765889</v>
      </c>
      <c r="Y177" s="3">
        <v>6285985</v>
      </c>
      <c r="Z177" s="3">
        <v>1204442</v>
      </c>
      <c r="AA177" s="69">
        <v>24709.157299999999</v>
      </c>
      <c r="AB177" s="69">
        <v>1548.2017424999999</v>
      </c>
    </row>
    <row r="178" spans="1:28" x14ac:dyDescent="0.3">
      <c r="A178" s="4" t="s">
        <v>120</v>
      </c>
      <c r="B178" s="65" t="str">
        <f>VLOOKUP(A178,'bank list with code'!$A$2:$C$114,3,FALSE)</f>
        <v>B034</v>
      </c>
      <c r="C178" s="65" t="str">
        <f>VLOOKUP(B178,'bank type'!$A$2:$B$87,2,FALSE)</f>
        <v>Public Sector Banks</v>
      </c>
      <c r="D178" s="66">
        <v>42490</v>
      </c>
      <c r="E178" s="74">
        <f t="shared" ref="E178:E241" si="11">MONTH(D178)</f>
        <v>4</v>
      </c>
      <c r="F178">
        <f t="shared" si="9"/>
        <v>2016</v>
      </c>
      <c r="G178" s="3">
        <v>1271</v>
      </c>
      <c r="H178" s="3">
        <v>200</v>
      </c>
      <c r="I178" s="3">
        <v>0</v>
      </c>
      <c r="J178" s="3">
        <v>0</v>
      </c>
      <c r="K178" s="3">
        <f t="shared" si="10"/>
        <v>0</v>
      </c>
      <c r="L178" s="3"/>
      <c r="M178" s="3"/>
      <c r="N178" s="3"/>
      <c r="O178" s="3">
        <v>0</v>
      </c>
      <c r="P178" s="3">
        <v>0</v>
      </c>
      <c r="Q178" s="3">
        <v>0</v>
      </c>
      <c r="R178" s="69">
        <v>0</v>
      </c>
      <c r="S178" s="69">
        <v>0</v>
      </c>
      <c r="T178" s="10"/>
      <c r="U178" s="10"/>
      <c r="V178" s="10"/>
      <c r="W178" s="10"/>
      <c r="X178" s="3">
        <v>6018087</v>
      </c>
      <c r="Y178" s="3">
        <v>2464764</v>
      </c>
      <c r="Z178" s="3">
        <v>304370</v>
      </c>
      <c r="AA178" s="69">
        <v>9312.4510019999998</v>
      </c>
      <c r="AB178" s="69">
        <v>293.78187584</v>
      </c>
    </row>
    <row r="179" spans="1:28" x14ac:dyDescent="0.3">
      <c r="A179" s="4" t="s">
        <v>5</v>
      </c>
      <c r="B179" s="65" t="str">
        <f>VLOOKUP(A179,'bank list with code'!$A$2:$C$114,3,FALSE)</f>
        <v>B060</v>
      </c>
      <c r="C179" s="65" t="str">
        <f>VLOOKUP(B179,'bank type'!$A$2:$B$87,2,FALSE)</f>
        <v>Public Sector Banks</v>
      </c>
      <c r="D179" s="66">
        <v>42490</v>
      </c>
      <c r="E179" s="74">
        <f t="shared" si="11"/>
        <v>4</v>
      </c>
      <c r="F179">
        <f t="shared" si="9"/>
        <v>2016</v>
      </c>
      <c r="G179" s="3">
        <v>2203</v>
      </c>
      <c r="H179" s="3">
        <v>668</v>
      </c>
      <c r="I179" s="3">
        <v>469</v>
      </c>
      <c r="J179" s="3">
        <v>0</v>
      </c>
      <c r="K179" s="3">
        <f t="shared" si="10"/>
        <v>469</v>
      </c>
      <c r="L179" s="3"/>
      <c r="M179" s="3"/>
      <c r="N179" s="3"/>
      <c r="O179" s="3">
        <v>73979</v>
      </c>
      <c r="P179" s="3">
        <v>3888</v>
      </c>
      <c r="Q179" s="3">
        <v>112925</v>
      </c>
      <c r="R179" s="69">
        <v>15.7</v>
      </c>
      <c r="S179" s="69">
        <v>241.9</v>
      </c>
      <c r="T179" s="67"/>
      <c r="U179" s="67"/>
      <c r="V179" s="67"/>
      <c r="W179" s="67"/>
      <c r="X179" s="3">
        <v>14904476</v>
      </c>
      <c r="Y179" s="3">
        <v>19980182</v>
      </c>
      <c r="Z179" s="3">
        <v>1771035</v>
      </c>
      <c r="AA179" s="69">
        <v>40901.800000000003</v>
      </c>
      <c r="AB179" s="69">
        <v>1841.8</v>
      </c>
    </row>
    <row r="180" spans="1:28" x14ac:dyDescent="0.3">
      <c r="A180" s="4" t="s">
        <v>6</v>
      </c>
      <c r="B180" s="65" t="str">
        <f>VLOOKUP(A180,'bank list with code'!$A$2:$C$114,3,FALSE)</f>
        <v>B061</v>
      </c>
      <c r="C180" s="65" t="str">
        <f>VLOOKUP(B180,'bank type'!$A$2:$B$87,2,FALSE)</f>
        <v>Public Sector Banks</v>
      </c>
      <c r="D180" s="66">
        <v>42490</v>
      </c>
      <c r="E180" s="74">
        <f t="shared" si="11"/>
        <v>4</v>
      </c>
      <c r="F180">
        <f t="shared" si="9"/>
        <v>2016</v>
      </c>
      <c r="G180" s="8">
        <v>2721</v>
      </c>
      <c r="H180" s="8">
        <v>987</v>
      </c>
      <c r="I180" s="8">
        <v>2951</v>
      </c>
      <c r="J180" s="8">
        <v>0</v>
      </c>
      <c r="K180" s="3">
        <f t="shared" si="10"/>
        <v>2951</v>
      </c>
      <c r="L180" s="3"/>
      <c r="M180" s="3"/>
      <c r="N180" s="3"/>
      <c r="O180" s="8">
        <v>41918</v>
      </c>
      <c r="P180" s="3">
        <v>1284</v>
      </c>
      <c r="Q180" s="3">
        <v>30670</v>
      </c>
      <c r="R180" s="69">
        <v>4.9515929999999999</v>
      </c>
      <c r="S180" s="121">
        <v>76.529954000000004</v>
      </c>
      <c r="T180" s="68"/>
      <c r="U180" s="68"/>
      <c r="V180" s="68"/>
      <c r="W180" s="68"/>
      <c r="X180" s="8">
        <v>13998835</v>
      </c>
      <c r="Y180" s="8">
        <v>15600192</v>
      </c>
      <c r="Z180" s="8">
        <v>616443</v>
      </c>
      <c r="AA180" s="121">
        <v>29593.396988</v>
      </c>
      <c r="AB180" s="121">
        <v>1416.1309060000001</v>
      </c>
    </row>
    <row r="181" spans="1:28" x14ac:dyDescent="0.3">
      <c r="A181" s="4" t="s">
        <v>121</v>
      </c>
      <c r="B181" s="65" t="str">
        <f>VLOOKUP(A181,'bank list with code'!$A$2:$C$114,3,FALSE)</f>
        <v>B078</v>
      </c>
      <c r="C181" s="65" t="str">
        <f>VLOOKUP(B181,'bank type'!$A$2:$B$87,2,FALSE)</f>
        <v>Public Sector Banks</v>
      </c>
      <c r="D181" s="66">
        <v>42490</v>
      </c>
      <c r="E181" s="74">
        <f t="shared" si="11"/>
        <v>4</v>
      </c>
      <c r="F181">
        <f t="shared" si="9"/>
        <v>2016</v>
      </c>
      <c r="G181" s="3">
        <v>2220</v>
      </c>
      <c r="H181" s="3">
        <v>352</v>
      </c>
      <c r="I181" s="3">
        <v>2572</v>
      </c>
      <c r="J181" s="3">
        <v>0</v>
      </c>
      <c r="K181" s="3">
        <f t="shared" si="10"/>
        <v>2572</v>
      </c>
      <c r="L181" s="3"/>
      <c r="M181" s="3"/>
      <c r="N181" s="3"/>
      <c r="O181" s="3">
        <v>0</v>
      </c>
      <c r="P181" s="3">
        <v>0</v>
      </c>
      <c r="Q181" s="3">
        <v>0</v>
      </c>
      <c r="R181" s="69">
        <v>0</v>
      </c>
      <c r="S181" s="69">
        <v>0</v>
      </c>
      <c r="T181" s="3"/>
      <c r="U181" s="3"/>
      <c r="V181" s="3"/>
      <c r="W181" s="3"/>
      <c r="X181" s="3">
        <v>8983764</v>
      </c>
      <c r="Y181" s="3">
        <v>4974883</v>
      </c>
      <c r="Z181" s="3">
        <v>327053</v>
      </c>
      <c r="AA181" s="69">
        <v>20623.553</v>
      </c>
      <c r="AB181" s="69">
        <v>613.30899999999997</v>
      </c>
    </row>
    <row r="182" spans="1:28" x14ac:dyDescent="0.3">
      <c r="A182" s="4" t="s">
        <v>7</v>
      </c>
      <c r="B182" s="65" t="str">
        <f>VLOOKUP(A182,'bank list with code'!$A$2:$C$114,3,FALSE)</f>
        <v>B080</v>
      </c>
      <c r="C182" s="65" t="str">
        <f>VLOOKUP(B182,'bank type'!$A$2:$B$87,2,FALSE)</f>
        <v>Public Sector Banks</v>
      </c>
      <c r="D182" s="66">
        <v>42490</v>
      </c>
      <c r="E182" s="74">
        <f t="shared" si="11"/>
        <v>4</v>
      </c>
      <c r="F182">
        <f t="shared" si="9"/>
        <v>2016</v>
      </c>
      <c r="G182" s="3">
        <v>1085</v>
      </c>
      <c r="H182" s="3">
        <v>260</v>
      </c>
      <c r="I182" s="3">
        <v>0</v>
      </c>
      <c r="J182" s="3">
        <v>0</v>
      </c>
      <c r="K182" s="3">
        <f t="shared" si="10"/>
        <v>0</v>
      </c>
      <c r="L182" s="3"/>
      <c r="M182" s="3"/>
      <c r="N182" s="3"/>
      <c r="O182" s="3">
        <v>0</v>
      </c>
      <c r="P182" s="3">
        <v>0</v>
      </c>
      <c r="Q182" s="3">
        <v>0</v>
      </c>
      <c r="R182" s="69">
        <v>0</v>
      </c>
      <c r="S182" s="69">
        <v>0</v>
      </c>
      <c r="T182" s="3"/>
      <c r="U182" s="3"/>
      <c r="V182" s="3"/>
      <c r="W182" s="3"/>
      <c r="X182" s="3">
        <v>2277145</v>
      </c>
      <c r="Y182" s="3">
        <v>1114494</v>
      </c>
      <c r="Z182" s="3">
        <v>76701</v>
      </c>
      <c r="AA182" s="69">
        <v>3358.8901000000001</v>
      </c>
      <c r="AB182" s="69">
        <v>116.46066</v>
      </c>
    </row>
    <row r="183" spans="1:28" x14ac:dyDescent="0.3">
      <c r="A183" s="4" t="s">
        <v>8</v>
      </c>
      <c r="B183" s="65" t="str">
        <f>VLOOKUP(A183,'bank list with code'!$A$2:$C$114,3,FALSE)</f>
        <v>B081</v>
      </c>
      <c r="C183" s="65" t="str">
        <f>VLOOKUP(B183,'bank type'!$A$2:$B$87,2,FALSE)</f>
        <v>Public Sector Banks</v>
      </c>
      <c r="D183" s="66">
        <v>42490</v>
      </c>
      <c r="E183" s="74">
        <f t="shared" si="11"/>
        <v>4</v>
      </c>
      <c r="F183">
        <f t="shared" si="9"/>
        <v>2016</v>
      </c>
      <c r="G183" s="3">
        <v>5166</v>
      </c>
      <c r="H183" s="3">
        <v>4405</v>
      </c>
      <c r="I183" s="3">
        <v>16754</v>
      </c>
      <c r="J183" s="3">
        <v>0</v>
      </c>
      <c r="K183" s="3">
        <f t="shared" si="10"/>
        <v>16754</v>
      </c>
      <c r="L183" s="3"/>
      <c r="M183" s="3"/>
      <c r="N183" s="3"/>
      <c r="O183" s="3">
        <v>195847</v>
      </c>
      <c r="P183" s="3">
        <v>7797</v>
      </c>
      <c r="Q183" s="3">
        <v>234405</v>
      </c>
      <c r="R183" s="69">
        <v>33.663346900000001</v>
      </c>
      <c r="S183" s="69">
        <v>472.27318817000003</v>
      </c>
      <c r="T183" s="67"/>
      <c r="U183" s="67"/>
      <c r="V183" s="67"/>
      <c r="W183" s="67"/>
      <c r="X183" s="3">
        <v>44501565</v>
      </c>
      <c r="Y183" s="3">
        <v>22851347</v>
      </c>
      <c r="Z183" s="3">
        <v>3856352</v>
      </c>
      <c r="AA183" s="69">
        <v>104257.68859842999</v>
      </c>
      <c r="AB183" s="69">
        <v>4040.7873040200002</v>
      </c>
    </row>
    <row r="184" spans="1:28" x14ac:dyDescent="0.3">
      <c r="A184" s="4" t="s">
        <v>122</v>
      </c>
      <c r="B184" s="65" t="str">
        <f>VLOOKUP(A184,'bank list with code'!$A$2:$C$114,3,FALSE)</f>
        <v>B099</v>
      </c>
      <c r="C184" s="65" t="str">
        <f>VLOOKUP(B184,'bank type'!$A$2:$B$87,2,FALSE)</f>
        <v>Public Sector Banks</v>
      </c>
      <c r="D184" s="66">
        <v>42490</v>
      </c>
      <c r="E184" s="74">
        <f t="shared" si="11"/>
        <v>4</v>
      </c>
      <c r="F184">
        <f t="shared" si="9"/>
        <v>2016</v>
      </c>
      <c r="G184" s="7">
        <v>3361</v>
      </c>
      <c r="H184" s="7">
        <v>374</v>
      </c>
      <c r="I184" s="3">
        <v>2221</v>
      </c>
      <c r="J184" s="3">
        <v>0</v>
      </c>
      <c r="K184" s="3">
        <f t="shared" si="10"/>
        <v>2221</v>
      </c>
      <c r="L184" s="3"/>
      <c r="M184" s="3"/>
      <c r="N184" s="3"/>
      <c r="O184" s="3">
        <v>70516</v>
      </c>
      <c r="P184" s="3">
        <v>2643</v>
      </c>
      <c r="Q184" s="3">
        <v>79837</v>
      </c>
      <c r="R184" s="69">
        <v>10.407857999999999</v>
      </c>
      <c r="S184" s="69">
        <v>162.76707500000001</v>
      </c>
      <c r="T184" s="67"/>
      <c r="U184" s="67"/>
      <c r="V184" s="67"/>
      <c r="W184" s="67"/>
      <c r="X184" s="3">
        <v>11971937</v>
      </c>
      <c r="Y184" s="3">
        <v>10438595</v>
      </c>
      <c r="Z184" s="3">
        <v>616198</v>
      </c>
      <c r="AA184" s="69">
        <v>28874.824307999999</v>
      </c>
      <c r="AB184" s="69">
        <v>861.91946199999995</v>
      </c>
    </row>
    <row r="185" spans="1:28" x14ac:dyDescent="0.3">
      <c r="A185" s="4" t="s">
        <v>9</v>
      </c>
      <c r="B185" s="65" t="str">
        <f>VLOOKUP(A185,'bank list with code'!$A$2:$C$114,3,FALSE)</f>
        <v>B102</v>
      </c>
      <c r="C185" s="65" t="str">
        <f>VLOOKUP(B185,'bank type'!$A$2:$B$87,2,FALSE)</f>
        <v>Public Sector Banks</v>
      </c>
      <c r="D185" s="66">
        <v>42490</v>
      </c>
      <c r="E185" s="74">
        <f t="shared" si="11"/>
        <v>4</v>
      </c>
      <c r="F185">
        <f t="shared" si="9"/>
        <v>2016</v>
      </c>
      <c r="G185" s="3">
        <v>2030</v>
      </c>
      <c r="H185" s="3">
        <v>562</v>
      </c>
      <c r="I185" s="3">
        <v>0</v>
      </c>
      <c r="J185" s="3">
        <v>0</v>
      </c>
      <c r="K185" s="3">
        <f t="shared" si="10"/>
        <v>0</v>
      </c>
      <c r="L185" s="3"/>
      <c r="M185" s="3"/>
      <c r="N185" s="3"/>
      <c r="O185" s="3">
        <v>0</v>
      </c>
      <c r="P185" s="3">
        <v>0</v>
      </c>
      <c r="Q185" s="3">
        <v>0</v>
      </c>
      <c r="R185" s="69">
        <v>0</v>
      </c>
      <c r="S185" s="69">
        <v>0</v>
      </c>
      <c r="T185" s="3"/>
      <c r="U185" s="3"/>
      <c r="V185" s="3"/>
      <c r="W185" s="3"/>
      <c r="X185" s="3">
        <v>8627072</v>
      </c>
      <c r="Y185" s="3">
        <v>5026814</v>
      </c>
      <c r="Z185" s="3">
        <v>820057</v>
      </c>
      <c r="AA185" s="69">
        <v>19300.5</v>
      </c>
      <c r="AB185" s="69">
        <v>894.7</v>
      </c>
    </row>
    <row r="186" spans="1:28" x14ac:dyDescent="0.3">
      <c r="A186" s="4" t="s">
        <v>10</v>
      </c>
      <c r="B186" s="65" t="str">
        <f>VLOOKUP(A186,'bank list with code'!$A$2:$C$114,3,FALSE)</f>
        <v>B105</v>
      </c>
      <c r="C186" s="65" t="str">
        <f>VLOOKUP(B186,'bank type'!$A$2:$B$87,2,FALSE)</f>
        <v>Public Sector Banks</v>
      </c>
      <c r="D186" s="66">
        <v>42490</v>
      </c>
      <c r="E186" s="74">
        <f t="shared" si="11"/>
        <v>4</v>
      </c>
      <c r="F186">
        <f t="shared" si="9"/>
        <v>2016</v>
      </c>
      <c r="G186" s="3">
        <v>4368</v>
      </c>
      <c r="H186" s="3">
        <v>2531</v>
      </c>
      <c r="I186" s="3">
        <v>29456</v>
      </c>
      <c r="J186" s="3">
        <v>0</v>
      </c>
      <c r="K186" s="3">
        <f t="shared" si="10"/>
        <v>29456</v>
      </c>
      <c r="L186" s="3"/>
      <c r="M186" s="3"/>
      <c r="N186" s="3"/>
      <c r="O186" s="3">
        <v>143253</v>
      </c>
      <c r="P186" s="3">
        <v>2313</v>
      </c>
      <c r="Q186" s="3">
        <v>102814</v>
      </c>
      <c r="R186" s="69">
        <v>10.86515372</v>
      </c>
      <c r="S186" s="69">
        <v>370.48218350000002</v>
      </c>
      <c r="T186" s="67"/>
      <c r="U186" s="67"/>
      <c r="V186" s="67"/>
      <c r="W186" s="67"/>
      <c r="X186" s="3">
        <v>16787706</v>
      </c>
      <c r="Y186" s="3">
        <v>16454238</v>
      </c>
      <c r="Z186" s="3">
        <v>913673</v>
      </c>
      <c r="AA186" s="69">
        <v>53227.465710849996</v>
      </c>
      <c r="AB186" s="69">
        <v>1269.5734406999998</v>
      </c>
    </row>
    <row r="187" spans="1:28" x14ac:dyDescent="0.3">
      <c r="A187" s="4" t="s">
        <v>123</v>
      </c>
      <c r="B187" s="65" t="str">
        <f>VLOOKUP(A187,'bank list with code'!$A$2:$C$114,3,FALSE)</f>
        <v>B106</v>
      </c>
      <c r="C187" s="65" t="str">
        <f>VLOOKUP(B187,'bank type'!$A$2:$B$87,2,FALSE)</f>
        <v>Public Sector Banks</v>
      </c>
      <c r="D187" s="66">
        <v>42490</v>
      </c>
      <c r="E187" s="74">
        <f t="shared" si="11"/>
        <v>4</v>
      </c>
      <c r="F187">
        <f t="shared" si="9"/>
        <v>2016</v>
      </c>
      <c r="G187" s="3">
        <v>916</v>
      </c>
      <c r="H187" s="3">
        <v>1130</v>
      </c>
      <c r="I187" s="3">
        <v>0</v>
      </c>
      <c r="J187" s="3">
        <v>0</v>
      </c>
      <c r="K187" s="3">
        <f t="shared" si="10"/>
        <v>0</v>
      </c>
      <c r="L187" s="3"/>
      <c r="M187" s="3"/>
      <c r="N187" s="3"/>
      <c r="O187" s="3">
        <v>0</v>
      </c>
      <c r="P187" s="3">
        <v>0</v>
      </c>
      <c r="Q187" s="3">
        <v>0</v>
      </c>
      <c r="R187" s="69">
        <v>0</v>
      </c>
      <c r="S187" s="69">
        <v>0</v>
      </c>
      <c r="T187" s="3"/>
      <c r="U187" s="3"/>
      <c r="V187" s="3"/>
      <c r="W187" s="3"/>
      <c r="X187" s="3">
        <v>7657139</v>
      </c>
      <c r="Y187" s="3">
        <v>4691419</v>
      </c>
      <c r="Z187" s="3">
        <v>448561</v>
      </c>
      <c r="AA187" s="69">
        <v>18654.623102000001</v>
      </c>
      <c r="AB187" s="69">
        <v>529.66440799999998</v>
      </c>
    </row>
    <row r="188" spans="1:28" x14ac:dyDescent="0.3">
      <c r="A188" s="4" t="s">
        <v>124</v>
      </c>
      <c r="B188" s="65" t="str">
        <f>VLOOKUP(A188,'bank list with code'!$A$2:$C$114,3,FALSE)</f>
        <v>B111</v>
      </c>
      <c r="C188" s="65" t="str">
        <f>VLOOKUP(B188,'bank type'!$A$2:$B$87,2,FALSE)</f>
        <v>Public Sector Banks</v>
      </c>
      <c r="D188" s="66">
        <v>42490</v>
      </c>
      <c r="E188" s="74">
        <f t="shared" si="11"/>
        <v>4</v>
      </c>
      <c r="F188">
        <f t="shared" si="9"/>
        <v>2016</v>
      </c>
      <c r="G188" s="3">
        <v>1389</v>
      </c>
      <c r="H188" s="3">
        <v>272</v>
      </c>
      <c r="I188" s="3">
        <v>1376</v>
      </c>
      <c r="J188" s="3">
        <v>0</v>
      </c>
      <c r="K188" s="3">
        <f t="shared" si="10"/>
        <v>1376</v>
      </c>
      <c r="L188" s="3"/>
      <c r="M188" s="3"/>
      <c r="N188" s="3"/>
      <c r="O188" s="3">
        <v>45081</v>
      </c>
      <c r="P188" s="3">
        <v>8355</v>
      </c>
      <c r="Q188" s="3">
        <v>91882</v>
      </c>
      <c r="R188" s="69">
        <v>46.40972</v>
      </c>
      <c r="S188" s="69">
        <v>278.23580794999998</v>
      </c>
      <c r="T188" s="67"/>
      <c r="U188" s="67"/>
      <c r="V188" s="67"/>
      <c r="W188" s="67"/>
      <c r="X188" s="3">
        <v>5011003</v>
      </c>
      <c r="Y188" s="3">
        <v>4409012</v>
      </c>
      <c r="Z188" s="3">
        <v>437773</v>
      </c>
      <c r="AA188" s="69">
        <v>13923.937712999999</v>
      </c>
      <c r="AB188" s="69">
        <v>793.58590400000003</v>
      </c>
    </row>
    <row r="189" spans="1:28" x14ac:dyDescent="0.3">
      <c r="A189" s="4" t="s">
        <v>11</v>
      </c>
      <c r="B189" s="65" t="str">
        <f>VLOOKUP(A189,'bank list with code'!$A$2:$C$114,3,FALSE)</f>
        <v>B054</v>
      </c>
      <c r="C189" s="65" t="str">
        <f>VLOOKUP(B189,'bank type'!$A$2:$B$87,2,FALSE)</f>
        <v>Private Sector Banks</v>
      </c>
      <c r="D189" s="66">
        <v>42490</v>
      </c>
      <c r="E189" s="74">
        <f t="shared" si="11"/>
        <v>4</v>
      </c>
      <c r="F189">
        <f t="shared" si="9"/>
        <v>2016</v>
      </c>
      <c r="G189" s="3">
        <v>1723</v>
      </c>
      <c r="H189" s="3">
        <v>1617</v>
      </c>
      <c r="I189" s="3">
        <v>16943</v>
      </c>
      <c r="J189" s="3">
        <v>0</v>
      </c>
      <c r="K189" s="3">
        <f t="shared" si="10"/>
        <v>16943</v>
      </c>
      <c r="L189" s="3"/>
      <c r="M189" s="3"/>
      <c r="N189" s="3"/>
      <c r="O189" s="3">
        <v>7802</v>
      </c>
      <c r="P189" s="3">
        <v>202</v>
      </c>
      <c r="Q189" s="3">
        <v>23210</v>
      </c>
      <c r="R189" s="69">
        <v>1.1000000000000001</v>
      </c>
      <c r="S189" s="69">
        <v>53.5</v>
      </c>
      <c r="T189" s="67"/>
      <c r="U189" s="67"/>
      <c r="V189" s="67"/>
      <c r="W189" s="67"/>
      <c r="X189" s="3">
        <v>9366409</v>
      </c>
      <c r="Y189" s="3">
        <v>8807521</v>
      </c>
      <c r="Z189" s="3">
        <v>2039836</v>
      </c>
      <c r="AA189" s="69">
        <v>37777.5</v>
      </c>
      <c r="AB189" s="69">
        <v>2370</v>
      </c>
    </row>
    <row r="190" spans="1:28" x14ac:dyDescent="0.3">
      <c r="A190" s="4" t="s">
        <v>125</v>
      </c>
      <c r="B190" s="65" t="str">
        <f>VLOOKUP(A190,'bank list with code'!$A$2:$C$114,3,FALSE)</f>
        <v>B091</v>
      </c>
      <c r="C190" s="65" t="str">
        <f>VLOOKUP(B190,'bank type'!$A$2:$B$87,2,FALSE)</f>
        <v>Public Sector Banks</v>
      </c>
      <c r="D190" s="66">
        <v>42490</v>
      </c>
      <c r="E190" s="74">
        <f t="shared" si="11"/>
        <v>4</v>
      </c>
      <c r="F190">
        <f t="shared" si="9"/>
        <v>2016</v>
      </c>
      <c r="G190" s="3">
        <v>1169</v>
      </c>
      <c r="H190" s="3">
        <v>787</v>
      </c>
      <c r="I190" s="3">
        <v>2661</v>
      </c>
      <c r="J190" s="3">
        <v>0</v>
      </c>
      <c r="K190" s="3">
        <f t="shared" si="10"/>
        <v>2661</v>
      </c>
      <c r="L190" s="3"/>
      <c r="M190" s="3"/>
      <c r="N190" s="3"/>
      <c r="O190" s="3">
        <v>0</v>
      </c>
      <c r="P190" s="3">
        <v>0</v>
      </c>
      <c r="Q190" s="3">
        <v>0</v>
      </c>
      <c r="R190" s="69">
        <v>0</v>
      </c>
      <c r="S190" s="69">
        <v>0</v>
      </c>
      <c r="T190" s="3"/>
      <c r="U190" s="3"/>
      <c r="V190" s="3"/>
      <c r="W190" s="3"/>
      <c r="X190" s="3">
        <v>12037900</v>
      </c>
      <c r="Y190" s="3">
        <v>10332720</v>
      </c>
      <c r="Z190" s="3">
        <v>941328</v>
      </c>
      <c r="AA190" s="69">
        <v>28066.68705542</v>
      </c>
      <c r="AB190" s="69">
        <v>619.99865313999999</v>
      </c>
    </row>
    <row r="191" spans="1:28" x14ac:dyDescent="0.3">
      <c r="A191" s="4" t="s">
        <v>126</v>
      </c>
      <c r="B191" s="65" t="str">
        <f>VLOOKUP(A191,'bank list with code'!$A$2:$C$114,3,FALSE)</f>
        <v>B092</v>
      </c>
      <c r="C191" s="65" t="str">
        <f>VLOOKUP(B191,'bank type'!$A$2:$B$87,2,FALSE)</f>
        <v>Public Sector Banks</v>
      </c>
      <c r="D191" s="66">
        <v>42490</v>
      </c>
      <c r="E191" s="74">
        <f t="shared" si="11"/>
        <v>4</v>
      </c>
      <c r="F191">
        <f t="shared" si="9"/>
        <v>2016</v>
      </c>
      <c r="G191" s="3">
        <v>1812</v>
      </c>
      <c r="H191" s="3">
        <v>568</v>
      </c>
      <c r="I191" s="3">
        <v>5356</v>
      </c>
      <c r="J191" s="3">
        <v>0</v>
      </c>
      <c r="K191" s="3">
        <f t="shared" si="10"/>
        <v>5356</v>
      </c>
      <c r="L191" s="3"/>
      <c r="M191" s="3"/>
      <c r="N191" s="3"/>
      <c r="O191" s="3">
        <v>0</v>
      </c>
      <c r="P191" s="3">
        <v>0</v>
      </c>
      <c r="Q191" s="3">
        <v>0</v>
      </c>
      <c r="R191" s="69">
        <v>0</v>
      </c>
      <c r="S191" s="69">
        <v>0</v>
      </c>
      <c r="T191" s="3"/>
      <c r="U191" s="3"/>
      <c r="V191" s="3"/>
      <c r="W191" s="3"/>
      <c r="X191" s="3">
        <v>15782813</v>
      </c>
      <c r="Y191" s="3">
        <v>20057689</v>
      </c>
      <c r="Z191" s="3">
        <v>1622843</v>
      </c>
      <c r="AA191" s="69">
        <v>48493.809190599997</v>
      </c>
      <c r="AB191" s="69">
        <v>1852.64130185</v>
      </c>
    </row>
    <row r="192" spans="1:28" x14ac:dyDescent="0.3">
      <c r="A192" s="4" t="s">
        <v>12</v>
      </c>
      <c r="B192" s="65" t="str">
        <f>VLOOKUP(A192,'bank list with code'!$A$2:$C$114,3,FALSE)</f>
        <v>B093</v>
      </c>
      <c r="C192" s="65" t="str">
        <f>VLOOKUP(B192,'bank type'!$A$2:$B$87,2,FALSE)</f>
        <v>Public Sector Banks</v>
      </c>
      <c r="D192" s="66">
        <v>42490</v>
      </c>
      <c r="E192" s="74">
        <f t="shared" si="11"/>
        <v>4</v>
      </c>
      <c r="F192">
        <f t="shared" si="9"/>
        <v>2016</v>
      </c>
      <c r="G192" s="3">
        <v>20306</v>
      </c>
      <c r="H192" s="3">
        <v>29418</v>
      </c>
      <c r="I192" s="3">
        <v>307895</v>
      </c>
      <c r="J192" s="3">
        <v>0</v>
      </c>
      <c r="K192" s="3">
        <f t="shared" si="10"/>
        <v>307895</v>
      </c>
      <c r="L192" s="3"/>
      <c r="M192" s="3"/>
      <c r="N192" s="3"/>
      <c r="O192" s="3">
        <v>3669236</v>
      </c>
      <c r="P192" s="3">
        <v>80320</v>
      </c>
      <c r="Q192" s="3">
        <v>10427528</v>
      </c>
      <c r="R192" s="69">
        <v>375.21493540000006</v>
      </c>
      <c r="S192" s="69">
        <v>27561.948125299998</v>
      </c>
      <c r="T192" s="67"/>
      <c r="U192" s="67"/>
      <c r="V192" s="67"/>
      <c r="W192" s="67"/>
      <c r="X192" s="3">
        <v>191393900</v>
      </c>
      <c r="Y192" s="3">
        <v>309235327</v>
      </c>
      <c r="Z192" s="3">
        <v>32648530</v>
      </c>
      <c r="AA192" s="69">
        <v>694301.32078171999</v>
      </c>
      <c r="AB192" s="69">
        <v>33188.207205519997</v>
      </c>
    </row>
    <row r="193" spans="1:28" x14ac:dyDescent="0.3">
      <c r="A193" s="4" t="s">
        <v>127</v>
      </c>
      <c r="B193" s="65" t="str">
        <f>VLOOKUP(A193,'bank list with code'!$A$2:$C$114,3,FALSE)</f>
        <v>B094</v>
      </c>
      <c r="C193" s="65" t="str">
        <f>VLOOKUP(B193,'bank type'!$A$2:$B$87,2,FALSE)</f>
        <v>Public Sector Banks</v>
      </c>
      <c r="D193" s="66">
        <v>42490</v>
      </c>
      <c r="E193" s="74">
        <f t="shared" si="11"/>
        <v>4</v>
      </c>
      <c r="F193">
        <f t="shared" si="9"/>
        <v>2016</v>
      </c>
      <c r="G193" s="3">
        <v>1093</v>
      </c>
      <c r="H193" s="3">
        <v>329</v>
      </c>
      <c r="I193" s="3">
        <v>4949</v>
      </c>
      <c r="J193" s="3">
        <v>0</v>
      </c>
      <c r="K193" s="3">
        <f t="shared" si="10"/>
        <v>4949</v>
      </c>
      <c r="L193" s="3"/>
      <c r="M193" s="3"/>
      <c r="N193" s="3"/>
      <c r="O193" s="3">
        <v>0</v>
      </c>
      <c r="P193" s="3">
        <v>0</v>
      </c>
      <c r="Q193" s="3">
        <v>0</v>
      </c>
      <c r="R193" s="69">
        <v>0</v>
      </c>
      <c r="S193" s="69">
        <v>0</v>
      </c>
      <c r="T193" s="10"/>
      <c r="U193" s="10"/>
      <c r="V193" s="10"/>
      <c r="W193" s="10"/>
      <c r="X193" s="3">
        <v>6324519</v>
      </c>
      <c r="Y193" s="3">
        <v>7465804</v>
      </c>
      <c r="Z193" s="3">
        <v>599384</v>
      </c>
      <c r="AA193" s="69">
        <v>16038.89983506</v>
      </c>
      <c r="AB193" s="69">
        <v>657.75139597999998</v>
      </c>
    </row>
    <row r="194" spans="1:28" x14ac:dyDescent="0.3">
      <c r="A194" s="4" t="s">
        <v>128</v>
      </c>
      <c r="B194" s="65" t="str">
        <f>VLOOKUP(A194,'bank list with code'!$A$2:$C$114,3,FALSE)</f>
        <v>B095</v>
      </c>
      <c r="C194" s="65" t="str">
        <f>VLOOKUP(B194,'bank type'!$A$2:$B$87,2,FALSE)</f>
        <v>Public Sector Banks</v>
      </c>
      <c r="D194" s="66">
        <v>42490</v>
      </c>
      <c r="E194" s="74">
        <f t="shared" si="11"/>
        <v>4</v>
      </c>
      <c r="F194">
        <f t="shared" si="9"/>
        <v>2016</v>
      </c>
      <c r="G194" s="3">
        <v>1169</v>
      </c>
      <c r="H194" s="3">
        <v>342</v>
      </c>
      <c r="I194" s="3">
        <v>5181</v>
      </c>
      <c r="J194" s="3">
        <v>0</v>
      </c>
      <c r="K194" s="3">
        <f t="shared" si="10"/>
        <v>5181</v>
      </c>
      <c r="L194" s="3"/>
      <c r="M194" s="3"/>
      <c r="N194" s="3"/>
      <c r="O194" s="3">
        <v>0</v>
      </c>
      <c r="P194" s="3">
        <v>0</v>
      </c>
      <c r="Q194" s="3">
        <v>0</v>
      </c>
      <c r="R194" s="69">
        <v>0</v>
      </c>
      <c r="S194" s="69">
        <v>0</v>
      </c>
      <c r="T194" s="3"/>
      <c r="U194" s="3"/>
      <c r="V194" s="3"/>
      <c r="W194" s="3"/>
      <c r="X194" s="3">
        <v>7230720</v>
      </c>
      <c r="Y194" s="3">
        <v>5575698</v>
      </c>
      <c r="Z194" s="3">
        <v>532714</v>
      </c>
      <c r="AA194" s="69">
        <v>16051.562986229999</v>
      </c>
      <c r="AB194" s="69">
        <v>540.95278679</v>
      </c>
    </row>
    <row r="195" spans="1:28" x14ac:dyDescent="0.3">
      <c r="A195" s="4" t="s">
        <v>129</v>
      </c>
      <c r="B195" s="65" t="str">
        <f>VLOOKUP(A195,'bank list with code'!$A$2:$C$114,3,FALSE)</f>
        <v>B096</v>
      </c>
      <c r="C195" s="65" t="str">
        <f>VLOOKUP(B195,'bank type'!$A$2:$B$87,2,FALSE)</f>
        <v>Public Sector Banks</v>
      </c>
      <c r="D195" s="66">
        <v>42490</v>
      </c>
      <c r="E195" s="74">
        <f t="shared" si="11"/>
        <v>4</v>
      </c>
      <c r="F195">
        <f t="shared" ref="F195:F258" si="12">YEAR(D195)</f>
        <v>2016</v>
      </c>
      <c r="G195" s="3">
        <v>1135</v>
      </c>
      <c r="H195" s="3">
        <v>576</v>
      </c>
      <c r="I195" s="3">
        <v>3472</v>
      </c>
      <c r="J195" s="3">
        <v>0</v>
      </c>
      <c r="K195" s="3">
        <f t="shared" si="10"/>
        <v>3472</v>
      </c>
      <c r="L195" s="3"/>
      <c r="M195" s="3"/>
      <c r="N195" s="3"/>
      <c r="O195" s="3">
        <v>0</v>
      </c>
      <c r="P195" s="3">
        <v>0</v>
      </c>
      <c r="Q195" s="3">
        <v>0</v>
      </c>
      <c r="R195" s="69">
        <v>0</v>
      </c>
      <c r="S195" s="69">
        <v>0</v>
      </c>
      <c r="T195" s="3"/>
      <c r="U195" s="3"/>
      <c r="V195" s="3"/>
      <c r="W195" s="3"/>
      <c r="X195" s="3">
        <v>11476489</v>
      </c>
      <c r="Y195" s="3">
        <v>15566919</v>
      </c>
      <c r="Z195" s="3">
        <v>1128127</v>
      </c>
      <c r="AA195" s="69">
        <v>44124.316300020007</v>
      </c>
      <c r="AB195" s="69">
        <v>1698.9908786300002</v>
      </c>
    </row>
    <row r="196" spans="1:28" x14ac:dyDescent="0.3">
      <c r="A196" s="4" t="s">
        <v>14</v>
      </c>
      <c r="B196" s="65" t="str">
        <f>VLOOKUP(A196,'bank list with code'!$A$2:$C$114,3,FALSE)</f>
        <v>B009</v>
      </c>
      <c r="C196" s="65" t="str">
        <f>VLOOKUP(B196,'bank type'!$A$2:$B$87,2,FALSE)</f>
        <v>Private Sector Banks</v>
      </c>
      <c r="D196" s="66">
        <v>42490</v>
      </c>
      <c r="E196" s="74">
        <f t="shared" si="11"/>
        <v>4</v>
      </c>
      <c r="F196">
        <f t="shared" si="12"/>
        <v>2016</v>
      </c>
      <c r="G196" s="3">
        <v>2935</v>
      </c>
      <c r="H196" s="3">
        <v>9883</v>
      </c>
      <c r="I196" s="3">
        <v>266405</v>
      </c>
      <c r="J196" s="3">
        <v>0</v>
      </c>
      <c r="K196" s="3">
        <f t="shared" si="10"/>
        <v>266405</v>
      </c>
      <c r="L196" s="3"/>
      <c r="M196" s="3"/>
      <c r="N196" s="3"/>
      <c r="O196" s="3">
        <v>2499765</v>
      </c>
      <c r="P196" s="3">
        <v>98072</v>
      </c>
      <c r="Q196" s="3">
        <v>5577171</v>
      </c>
      <c r="R196" s="69">
        <v>250.41008299999999</v>
      </c>
      <c r="S196" s="69">
        <v>19189.525589000001</v>
      </c>
      <c r="T196" s="67"/>
      <c r="U196" s="67"/>
      <c r="V196" s="67"/>
      <c r="W196" s="67"/>
      <c r="X196" s="3">
        <v>15747749</v>
      </c>
      <c r="Y196" s="3">
        <v>26900983</v>
      </c>
      <c r="Z196" s="3">
        <v>8275765</v>
      </c>
      <c r="AA196" s="69">
        <v>134599.34613200001</v>
      </c>
      <c r="AB196" s="69">
        <v>11970.687915590001</v>
      </c>
    </row>
    <row r="197" spans="1:28" x14ac:dyDescent="0.3">
      <c r="A197" s="4" t="s">
        <v>130</v>
      </c>
      <c r="B197" s="65" t="str">
        <f>VLOOKUP(A197,'bank list with code'!$A$2:$C$114,3,FALSE)</f>
        <v>B010</v>
      </c>
      <c r="C197" s="65" t="str">
        <f>VLOOKUP(B197,'bank type'!$A$2:$B$87,2,FALSE)</f>
        <v>Private Sector Banks</v>
      </c>
      <c r="D197" s="66">
        <v>42490</v>
      </c>
      <c r="E197" s="74">
        <f t="shared" si="11"/>
        <v>4</v>
      </c>
      <c r="F197">
        <f t="shared" si="12"/>
        <v>2016</v>
      </c>
      <c r="G197" s="3">
        <v>233</v>
      </c>
      <c r="H197" s="3">
        <v>0</v>
      </c>
      <c r="I197" s="3">
        <v>0</v>
      </c>
      <c r="J197" s="3">
        <v>0</v>
      </c>
      <c r="K197" s="3">
        <f t="shared" si="10"/>
        <v>0</v>
      </c>
      <c r="L197" s="3"/>
      <c r="M197" s="3"/>
      <c r="N197" s="3"/>
      <c r="O197" s="3">
        <v>0</v>
      </c>
      <c r="P197" s="3">
        <v>0</v>
      </c>
      <c r="Q197" s="3">
        <v>0</v>
      </c>
      <c r="R197" s="69">
        <v>0</v>
      </c>
      <c r="S197" s="69">
        <v>0</v>
      </c>
      <c r="T197" s="10"/>
      <c r="U197" s="10"/>
      <c r="V197" s="10"/>
      <c r="W197" s="10"/>
      <c r="X197" s="3">
        <v>7781042</v>
      </c>
      <c r="Y197" s="3">
        <v>5007709</v>
      </c>
      <c r="Z197" s="3">
        <v>67050</v>
      </c>
      <c r="AA197" s="69">
        <v>6985.0025910000004</v>
      </c>
      <c r="AB197" s="69">
        <v>85.7154886</v>
      </c>
    </row>
    <row r="198" spans="1:28" x14ac:dyDescent="0.3">
      <c r="A198" s="4" t="s">
        <v>16</v>
      </c>
      <c r="B198" s="65" t="str">
        <f>VLOOKUP(A198,'bank list with code'!$A$2:$C$114,3,FALSE)</f>
        <v>B021</v>
      </c>
      <c r="C198" s="65" t="str">
        <f>VLOOKUP(B198,'bank type'!$A$2:$B$87,2,FALSE)</f>
        <v>Private Sector Banks</v>
      </c>
      <c r="D198" s="66">
        <v>42490</v>
      </c>
      <c r="E198" s="74">
        <f t="shared" si="11"/>
        <v>4</v>
      </c>
      <c r="F198">
        <f t="shared" si="12"/>
        <v>2016</v>
      </c>
      <c r="G198" s="3">
        <v>187</v>
      </c>
      <c r="H198" s="3">
        <v>58</v>
      </c>
      <c r="I198" s="3">
        <v>0</v>
      </c>
      <c r="J198" s="3">
        <v>0</v>
      </c>
      <c r="K198" s="3">
        <f t="shared" ref="K198:K261" si="13">SUM(I198,J198)</f>
        <v>0</v>
      </c>
      <c r="L198" s="3"/>
      <c r="M198" s="3"/>
      <c r="N198" s="3"/>
      <c r="O198" s="3">
        <v>0</v>
      </c>
      <c r="P198" s="3">
        <v>0</v>
      </c>
      <c r="Q198" s="3">
        <v>0</v>
      </c>
      <c r="R198" s="69">
        <v>0</v>
      </c>
      <c r="S198" s="69">
        <v>0</v>
      </c>
      <c r="T198" s="3"/>
      <c r="U198" s="3"/>
      <c r="V198" s="3"/>
      <c r="W198" s="3"/>
      <c r="X198" s="3">
        <v>787722</v>
      </c>
      <c r="Y198" s="3">
        <v>394606</v>
      </c>
      <c r="Z198" s="3">
        <v>26962</v>
      </c>
      <c r="AA198" s="69">
        <v>1191.5082891300001</v>
      </c>
      <c r="AB198" s="69">
        <v>76.380420150000006</v>
      </c>
    </row>
    <row r="199" spans="1:28" x14ac:dyDescent="0.3">
      <c r="A199" s="4" t="s">
        <v>17</v>
      </c>
      <c r="B199" s="65" t="str">
        <f>VLOOKUP(A199,'bank list with code'!$A$2:$C$114,3,FALSE)</f>
        <v>B024</v>
      </c>
      <c r="C199" s="65" t="str">
        <f>VLOOKUP(B199,'bank type'!$A$2:$B$87,2,FALSE)</f>
        <v>Private Sector Banks</v>
      </c>
      <c r="D199" s="66">
        <v>42490</v>
      </c>
      <c r="E199" s="74">
        <f t="shared" si="11"/>
        <v>4</v>
      </c>
      <c r="F199">
        <f t="shared" si="12"/>
        <v>2016</v>
      </c>
      <c r="G199" s="3">
        <v>663</v>
      </c>
      <c r="H199" s="3">
        <v>661</v>
      </c>
      <c r="I199" s="3">
        <v>3587</v>
      </c>
      <c r="J199" s="3">
        <v>0</v>
      </c>
      <c r="K199" s="3">
        <f t="shared" si="13"/>
        <v>3587</v>
      </c>
      <c r="L199" s="3"/>
      <c r="M199" s="3"/>
      <c r="N199" s="3"/>
      <c r="O199" s="3">
        <v>66</v>
      </c>
      <c r="P199" s="3">
        <v>5</v>
      </c>
      <c r="Q199" s="3">
        <v>144</v>
      </c>
      <c r="R199" s="69">
        <v>4.7000000000000002E-3</v>
      </c>
      <c r="S199" s="69">
        <v>0.27794975</v>
      </c>
      <c r="T199" s="3"/>
      <c r="U199" s="3"/>
      <c r="V199" s="3"/>
      <c r="W199" s="3"/>
      <c r="X199" s="3">
        <v>1516378</v>
      </c>
      <c r="Y199" s="3">
        <v>1875419</v>
      </c>
      <c r="Z199" s="3">
        <v>476416</v>
      </c>
      <c r="AA199" s="69">
        <v>7706.2945508999992</v>
      </c>
      <c r="AB199" s="69">
        <v>492.28666733</v>
      </c>
    </row>
    <row r="200" spans="1:28" x14ac:dyDescent="0.3">
      <c r="A200" s="4" t="s">
        <v>131</v>
      </c>
      <c r="B200" s="65" t="str">
        <f>VLOOKUP(A200,'bank list with code'!$A$2:$C$114,3,FALSE)</f>
        <v>B036</v>
      </c>
      <c r="C200" s="65" t="str">
        <f>VLOOKUP(B200,'bank type'!$A$2:$B$87,2,FALSE)</f>
        <v>Private Sector Banks</v>
      </c>
      <c r="D200" s="66">
        <v>42490</v>
      </c>
      <c r="E200" s="74">
        <f t="shared" si="11"/>
        <v>4</v>
      </c>
      <c r="F200">
        <f t="shared" si="12"/>
        <v>2016</v>
      </c>
      <c r="G200" s="3">
        <v>151</v>
      </c>
      <c r="H200" s="3">
        <v>270</v>
      </c>
      <c r="I200" s="3">
        <v>757</v>
      </c>
      <c r="J200" s="3">
        <v>0</v>
      </c>
      <c r="K200" s="3">
        <f t="shared" si="13"/>
        <v>757</v>
      </c>
      <c r="L200" s="3"/>
      <c r="M200" s="3"/>
      <c r="N200" s="3"/>
      <c r="O200" s="3">
        <v>5000</v>
      </c>
      <c r="P200" s="3">
        <v>787</v>
      </c>
      <c r="Q200" s="3">
        <v>9290</v>
      </c>
      <c r="R200" s="69">
        <v>4.2803769999999997</v>
      </c>
      <c r="S200" s="69">
        <v>19.589137999999998</v>
      </c>
      <c r="T200" s="67"/>
      <c r="U200" s="67"/>
      <c r="V200" s="67"/>
      <c r="W200" s="67"/>
      <c r="X200" s="3">
        <v>221607</v>
      </c>
      <c r="Y200" s="3">
        <v>530544</v>
      </c>
      <c r="Z200" s="3">
        <v>119596</v>
      </c>
      <c r="AA200" s="69">
        <v>1875.736881</v>
      </c>
      <c r="AB200" s="69">
        <v>174.07101499999999</v>
      </c>
    </row>
    <row r="201" spans="1:28" x14ac:dyDescent="0.3">
      <c r="A201" s="4" t="s">
        <v>19</v>
      </c>
      <c r="B201" s="65" t="str">
        <f>VLOOKUP(A201,'bank list with code'!$A$2:$C$114,3,FALSE)</f>
        <v>B038</v>
      </c>
      <c r="C201" s="65" t="str">
        <f>VLOOKUP(B201,'bank type'!$A$2:$B$87,2,FALSE)</f>
        <v>Private Sector Banks</v>
      </c>
      <c r="D201" s="66">
        <v>42490</v>
      </c>
      <c r="E201" s="74">
        <f t="shared" si="11"/>
        <v>4</v>
      </c>
      <c r="F201">
        <f t="shared" si="12"/>
        <v>2016</v>
      </c>
      <c r="G201" s="3">
        <v>189</v>
      </c>
      <c r="H201" s="3">
        <v>209</v>
      </c>
      <c r="I201" s="3">
        <v>697</v>
      </c>
      <c r="J201" s="3">
        <v>0</v>
      </c>
      <c r="K201" s="3">
        <f t="shared" si="13"/>
        <v>697</v>
      </c>
      <c r="L201" s="3"/>
      <c r="M201" s="3"/>
      <c r="N201" s="3"/>
      <c r="O201" s="3">
        <v>6874</v>
      </c>
      <c r="P201" s="3">
        <v>46</v>
      </c>
      <c r="Q201" s="3">
        <v>13327</v>
      </c>
      <c r="R201" s="69">
        <v>0.20534843999999999</v>
      </c>
      <c r="S201" s="69">
        <v>30.113237000000002</v>
      </c>
      <c r="T201" s="67"/>
      <c r="U201" s="67"/>
      <c r="V201" s="67"/>
      <c r="W201" s="67"/>
      <c r="X201" s="3">
        <v>648541</v>
      </c>
      <c r="Y201" s="3">
        <v>445783</v>
      </c>
      <c r="Z201" s="3">
        <v>50013</v>
      </c>
      <c r="AA201" s="69">
        <v>1813.2361519999999</v>
      </c>
      <c r="AB201" s="69">
        <v>118.445582</v>
      </c>
    </row>
    <row r="202" spans="1:28" x14ac:dyDescent="0.3">
      <c r="A202" s="1" t="s">
        <v>20</v>
      </c>
      <c r="B202" s="65" t="str">
        <f>VLOOKUP(A202,'bank list with code'!$A$2:$C$114,3,FALSE)</f>
        <v>B045</v>
      </c>
      <c r="C202" s="65" t="str">
        <f>VLOOKUP(B202,'bank type'!$A$2:$B$87,2,FALSE)</f>
        <v>Private Sector Banks</v>
      </c>
      <c r="D202" s="66">
        <v>42490</v>
      </c>
      <c r="E202" s="74">
        <f t="shared" si="11"/>
        <v>4</v>
      </c>
      <c r="F202">
        <f t="shared" si="12"/>
        <v>2016</v>
      </c>
      <c r="G202" s="3">
        <v>462</v>
      </c>
      <c r="H202" s="3">
        <v>1062</v>
      </c>
      <c r="I202" s="3">
        <v>8977</v>
      </c>
      <c r="J202" s="3">
        <v>0</v>
      </c>
      <c r="K202" s="3">
        <f t="shared" si="13"/>
        <v>8977</v>
      </c>
      <c r="L202" s="3"/>
      <c r="M202" s="3"/>
      <c r="N202" s="3"/>
      <c r="O202" s="3">
        <v>0</v>
      </c>
      <c r="P202" s="3">
        <v>0</v>
      </c>
      <c r="Q202" s="3">
        <v>0</v>
      </c>
      <c r="R202" s="69">
        <v>0</v>
      </c>
      <c r="S202" s="69">
        <v>0</v>
      </c>
      <c r="T202" s="3"/>
      <c r="U202" s="3"/>
      <c r="V202" s="3"/>
      <c r="W202" s="3"/>
      <c r="X202" s="3">
        <v>4853886</v>
      </c>
      <c r="Y202" s="3">
        <v>4747594</v>
      </c>
      <c r="Z202" s="3">
        <v>996092</v>
      </c>
      <c r="AA202" s="69">
        <v>22620.443469999998</v>
      </c>
      <c r="AB202" s="69">
        <v>1494.7113301300001</v>
      </c>
    </row>
    <row r="203" spans="1:28" x14ac:dyDescent="0.3">
      <c r="A203" s="4" t="s">
        <v>21</v>
      </c>
      <c r="B203" s="65" t="str">
        <f>VLOOKUP(A203,'bank list with code'!$A$2:$C$114,3,FALSE)</f>
        <v>B050</v>
      </c>
      <c r="C203" s="65" t="str">
        <f>VLOOKUP(B203,'bank type'!$A$2:$B$87,2,FALSE)</f>
        <v>Private Sector Banks</v>
      </c>
      <c r="D203" s="66">
        <v>42490</v>
      </c>
      <c r="E203" s="74">
        <f t="shared" si="11"/>
        <v>4</v>
      </c>
      <c r="F203">
        <f t="shared" si="12"/>
        <v>2016</v>
      </c>
      <c r="G203" s="8">
        <v>5592</v>
      </c>
      <c r="H203" s="8">
        <v>6422</v>
      </c>
      <c r="I203" s="8">
        <v>277727</v>
      </c>
      <c r="J203" s="8">
        <v>0</v>
      </c>
      <c r="K203" s="3">
        <f t="shared" si="13"/>
        <v>277727</v>
      </c>
      <c r="L203" s="3"/>
      <c r="M203" s="3"/>
      <c r="N203" s="3"/>
      <c r="O203" s="8">
        <v>7409684</v>
      </c>
      <c r="P203" s="3">
        <v>175435</v>
      </c>
      <c r="Q203" s="3">
        <v>22939043</v>
      </c>
      <c r="R203" s="69">
        <v>1009.7681229999999</v>
      </c>
      <c r="S203" s="69">
        <v>67335.963396000006</v>
      </c>
      <c r="T203" s="67"/>
      <c r="U203" s="67"/>
      <c r="V203" s="67"/>
      <c r="W203" s="67"/>
      <c r="X203" s="8">
        <v>23258774</v>
      </c>
      <c r="Y203" s="8">
        <v>36780583</v>
      </c>
      <c r="Z203" s="8">
        <v>17166312</v>
      </c>
      <c r="AA203" s="121">
        <v>180682.95688151001</v>
      </c>
      <c r="AB203" s="121">
        <v>23750.458836999998</v>
      </c>
    </row>
    <row r="204" spans="1:28" x14ac:dyDescent="0.3">
      <c r="A204" s="4" t="s">
        <v>22</v>
      </c>
      <c r="B204" s="65" t="str">
        <f>VLOOKUP(A204,'bank list with code'!$A$2:$C$114,3,FALSE)</f>
        <v>B053</v>
      </c>
      <c r="C204" s="65" t="str">
        <f>VLOOKUP(B204,'bank type'!$A$2:$B$87,2,FALSE)</f>
        <v>Private Sector Banks</v>
      </c>
      <c r="D204" s="66">
        <v>42490</v>
      </c>
      <c r="E204" s="74">
        <f t="shared" si="11"/>
        <v>4</v>
      </c>
      <c r="F204">
        <f t="shared" si="12"/>
        <v>2016</v>
      </c>
      <c r="G204" s="3">
        <v>4677</v>
      </c>
      <c r="H204" s="3">
        <v>9213</v>
      </c>
      <c r="I204" s="3">
        <v>199945</v>
      </c>
      <c r="J204" s="3">
        <v>0</v>
      </c>
      <c r="K204" s="3">
        <f t="shared" si="13"/>
        <v>199945</v>
      </c>
      <c r="L204" s="3"/>
      <c r="M204" s="3"/>
      <c r="N204" s="3"/>
      <c r="O204" s="3">
        <v>3696193</v>
      </c>
      <c r="P204" s="3">
        <v>25795</v>
      </c>
      <c r="Q204" s="3">
        <v>9827172</v>
      </c>
      <c r="R204" s="69">
        <v>120.05014</v>
      </c>
      <c r="S204" s="69">
        <v>24555.569009999999</v>
      </c>
      <c r="T204" s="67"/>
      <c r="U204" s="67"/>
      <c r="V204" s="67"/>
      <c r="W204" s="67"/>
      <c r="X204" s="3">
        <v>32970996</v>
      </c>
      <c r="Y204" s="3">
        <v>35387220</v>
      </c>
      <c r="Z204" s="3">
        <v>17044801</v>
      </c>
      <c r="AA204" s="69">
        <v>174857.11481999999</v>
      </c>
      <c r="AB204" s="69">
        <v>24305.311211</v>
      </c>
    </row>
    <row r="205" spans="1:28" x14ac:dyDescent="0.3">
      <c r="A205" s="4" t="s">
        <v>132</v>
      </c>
      <c r="B205" s="65" t="str">
        <f>VLOOKUP(A205,'bank list with code'!$A$2:$C$114,3,FALSE)</f>
        <v>B056</v>
      </c>
      <c r="C205" s="65" t="str">
        <f>VLOOKUP(B205,'bank type'!$A$2:$B$87,2,FALSE)</f>
        <v>Private Sector Banks</v>
      </c>
      <c r="D205" s="66">
        <v>42490</v>
      </c>
      <c r="E205" s="74">
        <f t="shared" si="11"/>
        <v>4</v>
      </c>
      <c r="F205">
        <f t="shared" si="12"/>
        <v>2016</v>
      </c>
      <c r="G205" s="3">
        <v>14</v>
      </c>
      <c r="H205" s="3">
        <v>0</v>
      </c>
      <c r="I205" s="3">
        <v>0</v>
      </c>
      <c r="J205" s="3">
        <v>0</v>
      </c>
      <c r="K205" s="3">
        <f t="shared" si="13"/>
        <v>0</v>
      </c>
      <c r="L205" s="3"/>
      <c r="M205" s="3"/>
      <c r="N205" s="3"/>
      <c r="O205" s="3">
        <v>0</v>
      </c>
      <c r="P205" s="3">
        <v>0</v>
      </c>
      <c r="Q205" s="3">
        <v>0</v>
      </c>
      <c r="R205" s="69">
        <v>0</v>
      </c>
      <c r="S205" s="69">
        <v>0</v>
      </c>
      <c r="T205" s="3"/>
      <c r="U205" s="3"/>
      <c r="V205" s="3"/>
      <c r="W205" s="3"/>
      <c r="X205" s="3">
        <v>17921</v>
      </c>
      <c r="Y205" s="3">
        <v>23895</v>
      </c>
      <c r="Z205" s="3">
        <v>10497</v>
      </c>
      <c r="AA205" s="69">
        <v>70.099999999999994</v>
      </c>
      <c r="AB205" s="69">
        <v>14.5</v>
      </c>
    </row>
    <row r="206" spans="1:28" x14ac:dyDescent="0.3">
      <c r="A206" s="4" t="s">
        <v>24</v>
      </c>
      <c r="B206" s="65" t="str">
        <f>VLOOKUP(A206,'bank list with code'!$A$2:$C$114,3,FALSE)</f>
        <v>B062</v>
      </c>
      <c r="C206" s="65" t="str">
        <f>VLOOKUP(B206,'bank type'!$A$2:$B$87,2,FALSE)</f>
        <v>Private Sector Banks</v>
      </c>
      <c r="D206" s="66">
        <v>42490</v>
      </c>
      <c r="E206" s="74">
        <f t="shared" si="11"/>
        <v>4</v>
      </c>
      <c r="F206">
        <f t="shared" si="12"/>
        <v>2016</v>
      </c>
      <c r="G206" s="3">
        <v>765</v>
      </c>
      <c r="H206" s="3">
        <v>1075</v>
      </c>
      <c r="I206" s="3">
        <v>1030</v>
      </c>
      <c r="J206" s="3">
        <v>0</v>
      </c>
      <c r="K206" s="3">
        <f t="shared" si="13"/>
        <v>1030</v>
      </c>
      <c r="L206" s="3"/>
      <c r="M206" s="3"/>
      <c r="N206" s="3"/>
      <c r="O206" s="3">
        <v>451349</v>
      </c>
      <c r="P206" s="3">
        <v>8391</v>
      </c>
      <c r="Q206" s="3">
        <v>1070607</v>
      </c>
      <c r="R206" s="69">
        <v>46.832245180000001</v>
      </c>
      <c r="S206" s="69">
        <v>6762.1622629599997</v>
      </c>
      <c r="T206" s="67"/>
      <c r="U206" s="67"/>
      <c r="V206" s="67"/>
      <c r="W206" s="67"/>
      <c r="X206" s="3">
        <v>2603802</v>
      </c>
      <c r="Y206" s="3">
        <v>2043375</v>
      </c>
      <c r="Z206" s="3">
        <v>675907</v>
      </c>
      <c r="AA206" s="69">
        <v>8723.4839869299994</v>
      </c>
      <c r="AB206" s="69">
        <v>880.75880945000006</v>
      </c>
    </row>
    <row r="207" spans="1:28" x14ac:dyDescent="0.3">
      <c r="A207" s="4" t="s">
        <v>25</v>
      </c>
      <c r="B207" s="65" t="str">
        <f>VLOOKUP(A207,'bank list with code'!$A$2:$C$114,3,FALSE)</f>
        <v>B063</v>
      </c>
      <c r="C207" s="65" t="str">
        <f>VLOOKUP(B207,'bank type'!$A$2:$B$87,2,FALSE)</f>
        <v>Private Sector Banks</v>
      </c>
      <c r="D207" s="66">
        <v>42490</v>
      </c>
      <c r="E207" s="74">
        <f t="shared" si="11"/>
        <v>4</v>
      </c>
      <c r="F207">
        <f t="shared" si="12"/>
        <v>2016</v>
      </c>
      <c r="G207" s="3">
        <v>601</v>
      </c>
      <c r="H207" s="3">
        <v>408</v>
      </c>
      <c r="I207" s="3">
        <v>5711</v>
      </c>
      <c r="J207" s="3">
        <v>0</v>
      </c>
      <c r="K207" s="3">
        <f t="shared" si="13"/>
        <v>5711</v>
      </c>
      <c r="L207" s="3"/>
      <c r="M207" s="3"/>
      <c r="N207" s="3"/>
      <c r="O207" s="3">
        <v>45760</v>
      </c>
      <c r="P207" s="3">
        <v>5176</v>
      </c>
      <c r="Q207" s="3">
        <v>96314</v>
      </c>
      <c r="R207" s="69">
        <v>16.391425939999998</v>
      </c>
      <c r="S207" s="69">
        <v>264.5847627</v>
      </c>
      <c r="T207" s="67"/>
      <c r="U207" s="67"/>
      <c r="V207" s="67"/>
      <c r="W207" s="67"/>
      <c r="X207" s="3">
        <v>3275797</v>
      </c>
      <c r="Y207" s="3">
        <v>4325906</v>
      </c>
      <c r="Z207" s="3">
        <v>70213</v>
      </c>
      <c r="AA207" s="69">
        <v>19309.532194119998</v>
      </c>
      <c r="AB207" s="69">
        <v>232.86659112999999</v>
      </c>
    </row>
    <row r="208" spans="1:28" x14ac:dyDescent="0.3">
      <c r="A208" s="4" t="s">
        <v>26</v>
      </c>
      <c r="B208" s="65" t="str">
        <f>VLOOKUP(A208,'bank list with code'!$A$2:$C$114,3,FALSE)</f>
        <v>B069</v>
      </c>
      <c r="C208" s="65" t="str">
        <f>VLOOKUP(B208,'bank type'!$A$2:$B$87,2,FALSE)</f>
        <v>Private Sector Banks</v>
      </c>
      <c r="D208" s="66">
        <v>42490</v>
      </c>
      <c r="E208" s="74">
        <f t="shared" si="11"/>
        <v>4</v>
      </c>
      <c r="F208">
        <f t="shared" si="12"/>
        <v>2016</v>
      </c>
      <c r="G208" s="3">
        <v>508</v>
      </c>
      <c r="H208" s="3">
        <v>773</v>
      </c>
      <c r="I208" s="3">
        <v>3143</v>
      </c>
      <c r="J208" s="3">
        <v>0</v>
      </c>
      <c r="K208" s="3">
        <f t="shared" si="13"/>
        <v>3143</v>
      </c>
      <c r="L208" s="3"/>
      <c r="M208" s="3"/>
      <c r="N208" s="3"/>
      <c r="O208" s="3">
        <v>0</v>
      </c>
      <c r="P208" s="3">
        <v>0</v>
      </c>
      <c r="Q208" s="3">
        <v>0</v>
      </c>
      <c r="R208" s="69">
        <v>0</v>
      </c>
      <c r="S208" s="69">
        <v>0</v>
      </c>
      <c r="T208" s="3"/>
      <c r="U208" s="3"/>
      <c r="V208" s="3"/>
      <c r="W208" s="3"/>
      <c r="X208" s="3">
        <v>3117423</v>
      </c>
      <c r="Y208" s="3">
        <v>3270701</v>
      </c>
      <c r="Z208" s="3">
        <v>510618</v>
      </c>
      <c r="AA208" s="69">
        <v>12293.1</v>
      </c>
      <c r="AB208" s="69">
        <v>702.3</v>
      </c>
    </row>
    <row r="209" spans="1:28" x14ac:dyDescent="0.3">
      <c r="A209" s="1" t="s">
        <v>27</v>
      </c>
      <c r="B209" s="65" t="str">
        <f>VLOOKUP(A209,'bank list with code'!$A$2:$C$114,3,FALSE)</f>
        <v>B070</v>
      </c>
      <c r="C209" s="65" t="str">
        <f>VLOOKUP(B209,'bank type'!$A$2:$B$87,2,FALSE)</f>
        <v>Private Sector Banks</v>
      </c>
      <c r="D209" s="66">
        <v>42490</v>
      </c>
      <c r="E209" s="74">
        <f t="shared" si="11"/>
        <v>4</v>
      </c>
      <c r="F209">
        <f t="shared" si="12"/>
        <v>2016</v>
      </c>
      <c r="G209" s="7">
        <v>732</v>
      </c>
      <c r="H209" s="7">
        <v>928</v>
      </c>
      <c r="I209" s="7">
        <v>10179</v>
      </c>
      <c r="J209" s="7">
        <v>0</v>
      </c>
      <c r="K209" s="3">
        <f t="shared" si="13"/>
        <v>10179</v>
      </c>
      <c r="L209" s="3"/>
      <c r="M209" s="3"/>
      <c r="N209" s="3"/>
      <c r="O209" s="7">
        <v>0</v>
      </c>
      <c r="P209" s="7">
        <v>0</v>
      </c>
      <c r="Q209" s="7">
        <v>0</v>
      </c>
      <c r="R209" s="123">
        <v>0</v>
      </c>
      <c r="S209" s="123">
        <v>0</v>
      </c>
      <c r="T209" s="7"/>
      <c r="U209" s="7"/>
      <c r="V209" s="7"/>
      <c r="W209" s="7"/>
      <c r="X209" s="7">
        <v>3877183</v>
      </c>
      <c r="Y209" s="7">
        <v>4837578</v>
      </c>
      <c r="Z209" s="7">
        <v>816785</v>
      </c>
      <c r="AA209" s="123">
        <v>21436.5</v>
      </c>
      <c r="AB209" s="123">
        <v>902.5</v>
      </c>
    </row>
    <row r="210" spans="1:28" x14ac:dyDescent="0.3">
      <c r="A210" s="4" t="s">
        <v>28</v>
      </c>
      <c r="B210" s="65" t="str">
        <f>VLOOKUP(A210,'bank list with code'!$A$2:$C$114,3,FALSE)</f>
        <v>B073</v>
      </c>
      <c r="C210" s="65" t="str">
        <f>VLOOKUP(B210,'bank type'!$A$2:$B$87,2,FALSE)</f>
        <v>Private Sector Banks</v>
      </c>
      <c r="D210" s="66">
        <v>42490</v>
      </c>
      <c r="E210" s="74">
        <f t="shared" si="11"/>
        <v>4</v>
      </c>
      <c r="F210">
        <f t="shared" si="12"/>
        <v>2016</v>
      </c>
      <c r="G210" s="3">
        <v>913</v>
      </c>
      <c r="H210" s="3">
        <v>1109</v>
      </c>
      <c r="I210" s="3">
        <v>0</v>
      </c>
      <c r="J210" s="3">
        <v>0</v>
      </c>
      <c r="K210" s="3">
        <f t="shared" si="13"/>
        <v>0</v>
      </c>
      <c r="L210" s="3"/>
      <c r="M210" s="3"/>
      <c r="N210" s="3"/>
      <c r="O210" s="3">
        <v>744195</v>
      </c>
      <c r="P210" s="3">
        <v>13602</v>
      </c>
      <c r="Q210" s="3">
        <v>1533780</v>
      </c>
      <c r="R210" s="69">
        <v>61.359261109999998</v>
      </c>
      <c r="S210" s="69">
        <v>4575.2087845299993</v>
      </c>
      <c r="T210" s="67"/>
      <c r="U210" s="67"/>
      <c r="V210" s="67"/>
      <c r="W210" s="67"/>
      <c r="X210" s="3">
        <v>3603411</v>
      </c>
      <c r="Y210" s="3">
        <v>5363981</v>
      </c>
      <c r="Z210" s="3">
        <v>2219280</v>
      </c>
      <c r="AA210" s="69">
        <v>21179.02746058</v>
      </c>
      <c r="AB210" s="69">
        <v>3108.0639320500004</v>
      </c>
    </row>
    <row r="211" spans="1:28" x14ac:dyDescent="0.3">
      <c r="A211" s="4" t="s">
        <v>29</v>
      </c>
      <c r="B211" s="65" t="str">
        <f>VLOOKUP(A211,'bank list with code'!$A$2:$C$114,3,FALSE)</f>
        <v>B082</v>
      </c>
      <c r="C211" s="65" t="str">
        <f>VLOOKUP(B211,'bank type'!$A$2:$B$87,2,FALSE)</f>
        <v>Private Sector Banks</v>
      </c>
      <c r="D211" s="66">
        <v>42490</v>
      </c>
      <c r="E211" s="74">
        <f t="shared" si="11"/>
        <v>4</v>
      </c>
      <c r="F211">
        <f t="shared" si="12"/>
        <v>2016</v>
      </c>
      <c r="G211" s="3">
        <v>143</v>
      </c>
      <c r="H211" s="3">
        <v>222</v>
      </c>
      <c r="I211" s="3">
        <v>1300</v>
      </c>
      <c r="J211" s="3">
        <v>0</v>
      </c>
      <c r="K211" s="3">
        <f t="shared" si="13"/>
        <v>1300</v>
      </c>
      <c r="L211" s="3"/>
      <c r="M211" s="3"/>
      <c r="N211" s="3"/>
      <c r="O211" s="3">
        <v>156820</v>
      </c>
      <c r="P211" s="3">
        <v>4903</v>
      </c>
      <c r="Q211" s="3">
        <v>368435</v>
      </c>
      <c r="R211" s="69">
        <v>30.233247739999999</v>
      </c>
      <c r="S211" s="69">
        <v>1566.7945544300001</v>
      </c>
      <c r="T211" s="67"/>
      <c r="U211" s="67"/>
      <c r="V211" s="67"/>
      <c r="W211" s="67"/>
      <c r="X211" s="3">
        <v>458059</v>
      </c>
      <c r="Y211" s="3">
        <v>303552</v>
      </c>
      <c r="Z211" s="3">
        <v>84775</v>
      </c>
      <c r="AA211" s="69">
        <v>1191.15132073</v>
      </c>
      <c r="AB211" s="69">
        <v>115.25416575999999</v>
      </c>
    </row>
    <row r="212" spans="1:28" x14ac:dyDescent="0.3">
      <c r="A212" s="4" t="s">
        <v>30</v>
      </c>
      <c r="B212" s="65" t="str">
        <f>VLOOKUP(A212,'bank list with code'!$A$2:$C$114,3,FALSE)</f>
        <v>B089</v>
      </c>
      <c r="C212" s="65" t="str">
        <f>VLOOKUP(B212,'bank type'!$A$2:$B$87,2,FALSE)</f>
        <v>Private Sector Banks</v>
      </c>
      <c r="D212" s="66">
        <v>42490</v>
      </c>
      <c r="E212" s="74">
        <f t="shared" si="11"/>
        <v>4</v>
      </c>
      <c r="F212">
        <f t="shared" si="12"/>
        <v>2016</v>
      </c>
      <c r="G212" s="3">
        <v>767</v>
      </c>
      <c r="H212" s="3">
        <v>521</v>
      </c>
      <c r="I212" s="3">
        <v>3493</v>
      </c>
      <c r="J212" s="3">
        <v>0</v>
      </c>
      <c r="K212" s="3">
        <f t="shared" si="13"/>
        <v>3493</v>
      </c>
      <c r="L212" s="3"/>
      <c r="M212" s="3"/>
      <c r="N212" s="3"/>
      <c r="O212" s="3">
        <v>0</v>
      </c>
      <c r="P212" s="3">
        <v>0</v>
      </c>
      <c r="Q212" s="3">
        <v>0</v>
      </c>
      <c r="R212" s="69">
        <v>0</v>
      </c>
      <c r="S212" s="69">
        <v>0</v>
      </c>
      <c r="T212" s="3"/>
      <c r="U212" s="3"/>
      <c r="V212" s="3"/>
      <c r="W212" s="3"/>
      <c r="X212" s="3">
        <v>3190360</v>
      </c>
      <c r="Y212" s="3">
        <v>2486388</v>
      </c>
      <c r="Z212" s="3">
        <v>469652</v>
      </c>
      <c r="AA212" s="69">
        <v>9383.7000000000007</v>
      </c>
      <c r="AB212" s="69">
        <v>730.7</v>
      </c>
    </row>
    <row r="213" spans="1:28" x14ac:dyDescent="0.3">
      <c r="A213" s="4" t="s">
        <v>31</v>
      </c>
      <c r="B213" s="65" t="str">
        <f>VLOOKUP(A213,'bank list with code'!$A$2:$C$114,3,FALSE)</f>
        <v>B100</v>
      </c>
      <c r="C213" s="65" t="str">
        <f>VLOOKUP(B213,'bank type'!$A$2:$B$87,2,FALSE)</f>
        <v>Private Sector Banks</v>
      </c>
      <c r="D213" s="66">
        <v>42490</v>
      </c>
      <c r="E213" s="74">
        <f t="shared" si="11"/>
        <v>4</v>
      </c>
      <c r="F213">
        <f t="shared" si="12"/>
        <v>2016</v>
      </c>
      <c r="G213" s="3">
        <v>420</v>
      </c>
      <c r="H213" s="3">
        <v>596</v>
      </c>
      <c r="I213" s="3">
        <v>1961</v>
      </c>
      <c r="J213" s="3">
        <v>0</v>
      </c>
      <c r="K213" s="3">
        <f t="shared" si="13"/>
        <v>1961</v>
      </c>
      <c r="L213" s="3"/>
      <c r="M213" s="3"/>
      <c r="N213" s="3"/>
      <c r="O213" s="3">
        <v>7446</v>
      </c>
      <c r="P213" s="3">
        <v>0</v>
      </c>
      <c r="Q213" s="3">
        <v>9544</v>
      </c>
      <c r="R213" s="69">
        <v>0</v>
      </c>
      <c r="S213" s="69">
        <v>26.462048859999999</v>
      </c>
      <c r="T213" s="67"/>
      <c r="U213" s="67"/>
      <c r="V213" s="67"/>
      <c r="W213" s="67"/>
      <c r="X213" s="3">
        <v>936125</v>
      </c>
      <c r="Y213" s="3">
        <v>3303338</v>
      </c>
      <c r="Z213" s="3">
        <v>64768</v>
      </c>
      <c r="AA213" s="69">
        <v>13355.779</v>
      </c>
      <c r="AB213" s="69">
        <v>184.14309509</v>
      </c>
    </row>
    <row r="214" spans="1:28" x14ac:dyDescent="0.3">
      <c r="A214" s="4" t="s">
        <v>32</v>
      </c>
      <c r="B214" s="65" t="str">
        <f>VLOOKUP(A214,'bank list with code'!$A$2:$C$114,3,FALSE)</f>
        <v>B101</v>
      </c>
      <c r="C214" s="65" t="str">
        <f>VLOOKUP(B214,'bank type'!$A$2:$B$87,2,FALSE)</f>
        <v>Private Sector Banks</v>
      </c>
      <c r="D214" s="66">
        <v>42490</v>
      </c>
      <c r="E214" s="74">
        <f t="shared" si="11"/>
        <v>4</v>
      </c>
      <c r="F214">
        <f t="shared" si="12"/>
        <v>2016</v>
      </c>
      <c r="G214" s="8">
        <v>329</v>
      </c>
      <c r="H214" s="8">
        <v>584</v>
      </c>
      <c r="I214" s="8">
        <v>2914</v>
      </c>
      <c r="J214" s="8">
        <v>0</v>
      </c>
      <c r="K214" s="3">
        <f t="shared" si="13"/>
        <v>2914</v>
      </c>
      <c r="L214" s="3"/>
      <c r="M214" s="3"/>
      <c r="N214" s="3"/>
      <c r="O214" s="8">
        <v>0</v>
      </c>
      <c r="P214" s="3">
        <v>0</v>
      </c>
      <c r="Q214" s="3">
        <v>0</v>
      </c>
      <c r="R214" s="69">
        <v>0</v>
      </c>
      <c r="S214" s="121">
        <v>0</v>
      </c>
      <c r="T214" s="8"/>
      <c r="U214" s="8"/>
      <c r="V214" s="8"/>
      <c r="W214" s="8"/>
      <c r="X214" s="8">
        <v>1008775</v>
      </c>
      <c r="Y214" s="8">
        <v>700043</v>
      </c>
      <c r="Z214" s="8">
        <v>50669</v>
      </c>
      <c r="AA214" s="121">
        <v>2536.5</v>
      </c>
      <c r="AB214" s="121">
        <v>112.5688</v>
      </c>
    </row>
    <row r="215" spans="1:28" x14ac:dyDescent="0.3">
      <c r="A215" s="4" t="s">
        <v>33</v>
      </c>
      <c r="B215" s="65" t="str">
        <f>VLOOKUP(A215,'bank list with code'!$A$2:$C$114,3,FALSE)</f>
        <v>B113</v>
      </c>
      <c r="C215" s="65" t="str">
        <f>VLOOKUP(B215,'bank type'!$A$2:$B$87,2,FALSE)</f>
        <v>Private Sector Banks</v>
      </c>
      <c r="D215" s="66">
        <v>42490</v>
      </c>
      <c r="E215" s="74">
        <f t="shared" si="11"/>
        <v>4</v>
      </c>
      <c r="F215">
        <f t="shared" si="12"/>
        <v>2016</v>
      </c>
      <c r="G215" s="3">
        <v>611</v>
      </c>
      <c r="H215" s="3">
        <v>1033</v>
      </c>
      <c r="I215" s="3">
        <v>19795</v>
      </c>
      <c r="J215" s="3">
        <v>0</v>
      </c>
      <c r="K215" s="3">
        <f t="shared" si="13"/>
        <v>19795</v>
      </c>
      <c r="L215" s="3"/>
      <c r="M215" s="3"/>
      <c r="N215" s="3"/>
      <c r="O215" s="3">
        <v>0</v>
      </c>
      <c r="P215" s="3">
        <v>0</v>
      </c>
      <c r="Q215" s="3">
        <v>0</v>
      </c>
      <c r="R215" s="69">
        <v>0</v>
      </c>
      <c r="S215" s="69">
        <v>0</v>
      </c>
      <c r="T215" s="3"/>
      <c r="U215" s="3"/>
      <c r="V215" s="3"/>
      <c r="W215" s="3"/>
      <c r="X215" s="3">
        <v>1140688</v>
      </c>
      <c r="Y215" s="3">
        <v>2704135</v>
      </c>
      <c r="Z215" s="3">
        <v>695023</v>
      </c>
      <c r="AA215" s="69">
        <v>9124.2305070000002</v>
      </c>
      <c r="AB215" s="69">
        <v>979.21240671999999</v>
      </c>
    </row>
    <row r="216" spans="1:28" x14ac:dyDescent="0.3">
      <c r="A216" s="4" t="s">
        <v>35</v>
      </c>
      <c r="B216" s="65" t="str">
        <f>VLOOKUP(A216,'bank list with code'!$A$2:$C$114,3,FALSE)</f>
        <v>B004</v>
      </c>
      <c r="C216" s="65" t="str">
        <f>VLOOKUP(B216,'bank type'!$A$2:$B$87,2,FALSE)</f>
        <v>Foreign Banks</v>
      </c>
      <c r="D216" s="66">
        <v>42490</v>
      </c>
      <c r="E216" s="74">
        <f t="shared" si="11"/>
        <v>4</v>
      </c>
      <c r="F216">
        <f t="shared" si="12"/>
        <v>2016</v>
      </c>
      <c r="G216" s="3">
        <v>0</v>
      </c>
      <c r="H216" s="3">
        <v>0</v>
      </c>
      <c r="I216" s="3">
        <v>14600</v>
      </c>
      <c r="J216" s="3">
        <v>0</v>
      </c>
      <c r="K216" s="3">
        <f t="shared" si="13"/>
        <v>14600</v>
      </c>
      <c r="L216" s="3"/>
      <c r="M216" s="3"/>
      <c r="N216" s="3"/>
      <c r="O216" s="3">
        <v>848272</v>
      </c>
      <c r="P216" s="3">
        <v>4412</v>
      </c>
      <c r="Q216" s="3">
        <v>3446509</v>
      </c>
      <c r="R216" s="69">
        <v>30.281400000000001</v>
      </c>
      <c r="S216" s="69">
        <v>28473.70346298</v>
      </c>
      <c r="T216" s="67"/>
      <c r="U216" s="67"/>
      <c r="V216" s="67"/>
      <c r="W216" s="67"/>
      <c r="X216" s="3">
        <v>0</v>
      </c>
      <c r="Y216" s="3">
        <v>0</v>
      </c>
      <c r="Z216" s="3">
        <v>0</v>
      </c>
      <c r="AA216" s="69">
        <v>0</v>
      </c>
      <c r="AB216" s="69">
        <v>0</v>
      </c>
    </row>
    <row r="217" spans="1:28" x14ac:dyDescent="0.3">
      <c r="A217" s="4" t="s">
        <v>36</v>
      </c>
      <c r="B217" s="65" t="str">
        <f>VLOOKUP(A217,'bank list with code'!$A$2:$C$114,3,FALSE)</f>
        <v>B011</v>
      </c>
      <c r="C217" s="65" t="str">
        <f>VLOOKUP(B217,'bank type'!$A$2:$B$87,2,FALSE)</f>
        <v>Foreign Banks</v>
      </c>
      <c r="D217" s="66">
        <v>42490</v>
      </c>
      <c r="E217" s="74">
        <f t="shared" si="11"/>
        <v>4</v>
      </c>
      <c r="F217">
        <f t="shared" si="12"/>
        <v>2016</v>
      </c>
      <c r="G217" s="3">
        <v>0</v>
      </c>
      <c r="H217" s="3">
        <v>0</v>
      </c>
      <c r="I217" s="3">
        <v>0</v>
      </c>
      <c r="J217" s="3">
        <v>0</v>
      </c>
      <c r="K217" s="3">
        <f t="shared" si="13"/>
        <v>0</v>
      </c>
      <c r="L217" s="3"/>
      <c r="M217" s="3"/>
      <c r="N217" s="3"/>
      <c r="O217" s="3">
        <v>6181</v>
      </c>
      <c r="P217" s="3">
        <v>95</v>
      </c>
      <c r="Q217" s="3">
        <v>20560</v>
      </c>
      <c r="R217" s="69">
        <v>0.78958037000000003</v>
      </c>
      <c r="S217" s="69">
        <v>139.71770312999999</v>
      </c>
      <c r="T217" s="67"/>
      <c r="U217" s="67"/>
      <c r="V217" s="67"/>
      <c r="W217" s="67"/>
      <c r="X217" s="3">
        <v>0</v>
      </c>
      <c r="Y217" s="3">
        <v>0</v>
      </c>
      <c r="Z217" s="3">
        <v>0</v>
      </c>
      <c r="AA217" s="69">
        <v>0</v>
      </c>
      <c r="AB217" s="69">
        <v>0</v>
      </c>
    </row>
    <row r="218" spans="1:28" x14ac:dyDescent="0.3">
      <c r="A218" s="4" t="s">
        <v>37</v>
      </c>
      <c r="B218" s="65" t="str">
        <f>VLOOKUP(A218,'bank list with code'!$A$2:$C$114,3,FALSE)</f>
        <v>B017</v>
      </c>
      <c r="C218" s="65" t="str">
        <f>VLOOKUP(B218,'bank type'!$A$2:$B$87,2,FALSE)</f>
        <v>Foreign Banks</v>
      </c>
      <c r="D218" s="66">
        <v>42490</v>
      </c>
      <c r="E218" s="74">
        <f t="shared" si="11"/>
        <v>4</v>
      </c>
      <c r="F218">
        <f t="shared" si="12"/>
        <v>2016</v>
      </c>
      <c r="G218" s="3">
        <v>0</v>
      </c>
      <c r="H218" s="3">
        <v>0</v>
      </c>
      <c r="I218" s="3">
        <v>0</v>
      </c>
      <c r="J218" s="3">
        <v>0</v>
      </c>
      <c r="K218" s="3">
        <f t="shared" si="13"/>
        <v>0</v>
      </c>
      <c r="L218" s="3"/>
      <c r="M218" s="3"/>
      <c r="N218" s="3"/>
      <c r="O218" s="3">
        <v>0</v>
      </c>
      <c r="P218" s="3">
        <v>0</v>
      </c>
      <c r="Q218" s="3">
        <v>0</v>
      </c>
      <c r="R218" s="69">
        <v>0</v>
      </c>
      <c r="S218" s="69">
        <v>0</v>
      </c>
      <c r="T218" s="3"/>
      <c r="U218" s="3"/>
      <c r="V218" s="3"/>
      <c r="W218" s="3"/>
      <c r="X218" s="3">
        <v>3445</v>
      </c>
      <c r="Y218" s="3">
        <v>347</v>
      </c>
      <c r="Z218" s="3">
        <v>158</v>
      </c>
      <c r="AA218" s="69">
        <v>1.9590548700000001</v>
      </c>
      <c r="AB218" s="69">
        <v>0.85628667000000003</v>
      </c>
    </row>
    <row r="219" spans="1:28" x14ac:dyDescent="0.3">
      <c r="A219" s="4" t="s">
        <v>38</v>
      </c>
      <c r="B219" s="65" t="str">
        <f>VLOOKUP(A219,'bank list with code'!$A$2:$C$114,3,FALSE)</f>
        <v>B023</v>
      </c>
      <c r="C219" s="65" t="str">
        <f>VLOOKUP(B219,'bank type'!$A$2:$B$87,2,FALSE)</f>
        <v>Foreign Banks</v>
      </c>
      <c r="D219" s="66">
        <v>42490</v>
      </c>
      <c r="E219" s="74">
        <f t="shared" si="11"/>
        <v>4</v>
      </c>
      <c r="F219">
        <f t="shared" si="12"/>
        <v>2016</v>
      </c>
      <c r="G219" s="3">
        <v>59</v>
      </c>
      <c r="H219" s="3">
        <v>503</v>
      </c>
      <c r="I219" s="3">
        <v>23967</v>
      </c>
      <c r="J219" s="3">
        <v>0</v>
      </c>
      <c r="K219" s="3">
        <f t="shared" si="13"/>
        <v>23967</v>
      </c>
      <c r="L219" s="3"/>
      <c r="M219" s="3"/>
      <c r="N219" s="3"/>
      <c r="O219" s="3">
        <v>2400871</v>
      </c>
      <c r="P219" s="3">
        <v>55602</v>
      </c>
      <c r="Q219" s="3">
        <v>11519152</v>
      </c>
      <c r="R219" s="69">
        <v>331.02303499999999</v>
      </c>
      <c r="S219" s="69">
        <v>31393.259103</v>
      </c>
      <c r="T219" s="67"/>
      <c r="U219" s="67"/>
      <c r="V219" s="67"/>
      <c r="W219" s="67"/>
      <c r="X219" s="3">
        <v>1562445</v>
      </c>
      <c r="Y219" s="3">
        <v>3129210</v>
      </c>
      <c r="Z219" s="3">
        <v>2965714</v>
      </c>
      <c r="AA219" s="69">
        <v>12470.108713</v>
      </c>
      <c r="AB219" s="69">
        <v>6027.1522320000004</v>
      </c>
    </row>
    <row r="220" spans="1:28" x14ac:dyDescent="0.3">
      <c r="A220" s="4" t="s">
        <v>39</v>
      </c>
      <c r="B220" s="65" t="str">
        <f>VLOOKUP(A220,'bank list with code'!$A$2:$C$114,3,FALSE)</f>
        <v>B030</v>
      </c>
      <c r="C220" s="65" t="str">
        <f>VLOOKUP(B220,'bank type'!$A$2:$B$87,2,FALSE)</f>
        <v>Foreign Banks</v>
      </c>
      <c r="D220" s="66">
        <v>42490</v>
      </c>
      <c r="E220" s="74">
        <f t="shared" si="11"/>
        <v>4</v>
      </c>
      <c r="F220">
        <f t="shared" si="12"/>
        <v>2016</v>
      </c>
      <c r="G220" s="3">
        <v>5</v>
      </c>
      <c r="H220" s="3">
        <v>25</v>
      </c>
      <c r="I220" s="3">
        <v>0</v>
      </c>
      <c r="J220" s="3">
        <v>0</v>
      </c>
      <c r="K220" s="3">
        <f t="shared" si="13"/>
        <v>0</v>
      </c>
      <c r="L220" s="3"/>
      <c r="M220" s="3"/>
      <c r="N220" s="3"/>
      <c r="O220" s="3">
        <v>0</v>
      </c>
      <c r="P220" s="3">
        <v>0</v>
      </c>
      <c r="Q220" s="3">
        <v>0</v>
      </c>
      <c r="R220" s="69">
        <v>0</v>
      </c>
      <c r="S220" s="69">
        <v>0</v>
      </c>
      <c r="T220" s="3"/>
      <c r="U220" s="3"/>
      <c r="V220" s="3"/>
      <c r="W220" s="3"/>
      <c r="X220" s="3">
        <v>56573</v>
      </c>
      <c r="Y220" s="3">
        <v>14949</v>
      </c>
      <c r="Z220" s="3">
        <v>24512</v>
      </c>
      <c r="AA220" s="69">
        <v>74.046618210000005</v>
      </c>
      <c r="AB220" s="69">
        <v>47.624384620000001</v>
      </c>
    </row>
    <row r="221" spans="1:28" x14ac:dyDescent="0.3">
      <c r="A221" s="4" t="s">
        <v>40</v>
      </c>
      <c r="B221" s="65" t="str">
        <f>VLOOKUP(A221,'bank list with code'!$A$2:$C$114,3,FALSE)</f>
        <v>B035</v>
      </c>
      <c r="C221" s="65" t="str">
        <f>VLOOKUP(B221,'bank type'!$A$2:$B$87,2,FALSE)</f>
        <v>Foreign Banks</v>
      </c>
      <c r="D221" s="66">
        <v>42490</v>
      </c>
      <c r="E221" s="74">
        <f t="shared" si="11"/>
        <v>4</v>
      </c>
      <c r="F221">
        <f t="shared" si="12"/>
        <v>2016</v>
      </c>
      <c r="G221" s="3">
        <v>13</v>
      </c>
      <c r="H221" s="3">
        <v>17</v>
      </c>
      <c r="I221" s="3">
        <v>0</v>
      </c>
      <c r="J221" s="3">
        <v>0</v>
      </c>
      <c r="K221" s="3">
        <f t="shared" si="13"/>
        <v>0</v>
      </c>
      <c r="L221" s="3"/>
      <c r="M221" s="3"/>
      <c r="N221" s="3"/>
      <c r="O221" s="3">
        <v>0</v>
      </c>
      <c r="P221" s="3">
        <v>0</v>
      </c>
      <c r="Q221" s="3">
        <v>0</v>
      </c>
      <c r="R221" s="69">
        <v>0</v>
      </c>
      <c r="S221" s="69">
        <v>0</v>
      </c>
      <c r="T221" s="3"/>
      <c r="U221" s="3"/>
      <c r="V221" s="3"/>
      <c r="W221" s="3"/>
      <c r="X221" s="3">
        <v>97833</v>
      </c>
      <c r="Y221" s="3">
        <v>179027</v>
      </c>
      <c r="Z221" s="3">
        <v>118470</v>
      </c>
      <c r="AA221" s="69">
        <v>852.58246299999996</v>
      </c>
      <c r="AB221" s="69">
        <v>238.86206200000001</v>
      </c>
    </row>
    <row r="222" spans="1:28" x14ac:dyDescent="0.3">
      <c r="A222" s="4" t="s">
        <v>133</v>
      </c>
      <c r="B222" s="65" t="str">
        <f>VLOOKUP(A222,'bank list with code'!$A$2:$C$114,3,FALSE)</f>
        <v>B049</v>
      </c>
      <c r="C222" s="65" t="str">
        <f>VLOOKUP(B222,'bank type'!$A$2:$B$87,2,FALSE)</f>
        <v>Foreign Banks</v>
      </c>
      <c r="D222" s="66">
        <v>42490</v>
      </c>
      <c r="E222" s="74">
        <f t="shared" si="11"/>
        <v>4</v>
      </c>
      <c r="F222">
        <f t="shared" si="12"/>
        <v>2016</v>
      </c>
      <c r="G222" s="3">
        <v>1</v>
      </c>
      <c r="H222" s="3">
        <v>7</v>
      </c>
      <c r="I222" s="3">
        <v>0</v>
      </c>
      <c r="J222" s="3">
        <v>0</v>
      </c>
      <c r="K222" s="3">
        <f t="shared" si="13"/>
        <v>0</v>
      </c>
      <c r="L222" s="3"/>
      <c r="M222" s="3"/>
      <c r="N222" s="3"/>
      <c r="O222" s="3">
        <v>0</v>
      </c>
      <c r="P222" s="3">
        <v>0</v>
      </c>
      <c r="Q222" s="3">
        <v>0</v>
      </c>
      <c r="R222" s="69">
        <v>0</v>
      </c>
      <c r="S222" s="69">
        <v>0</v>
      </c>
      <c r="T222" s="3"/>
      <c r="U222" s="3"/>
      <c r="V222" s="3"/>
      <c r="W222" s="3"/>
      <c r="X222" s="3">
        <v>45291</v>
      </c>
      <c r="Y222" s="3">
        <v>24143</v>
      </c>
      <c r="Z222" s="3">
        <v>2254</v>
      </c>
      <c r="AA222" s="69">
        <v>128.51250000000002</v>
      </c>
      <c r="AB222" s="69">
        <v>6.1620702600000001</v>
      </c>
    </row>
    <row r="223" spans="1:28" x14ac:dyDescent="0.3">
      <c r="A223" s="4" t="s">
        <v>41</v>
      </c>
      <c r="B223" s="65" t="str">
        <f>VLOOKUP(A223,'bank list with code'!$A$2:$C$114,3,FALSE)</f>
        <v>B051</v>
      </c>
      <c r="C223" s="65" t="str">
        <f>VLOOKUP(B223,'bank type'!$A$2:$B$87,2,FALSE)</f>
        <v>Foreign Banks</v>
      </c>
      <c r="D223" s="66">
        <v>42490</v>
      </c>
      <c r="E223" s="74">
        <f t="shared" si="11"/>
        <v>4</v>
      </c>
      <c r="F223">
        <f t="shared" si="12"/>
        <v>2016</v>
      </c>
      <c r="G223" s="3">
        <v>68</v>
      </c>
      <c r="H223" s="3">
        <v>59</v>
      </c>
      <c r="I223" s="3">
        <v>13873</v>
      </c>
      <c r="J223" s="3">
        <v>0</v>
      </c>
      <c r="K223" s="3">
        <f t="shared" si="13"/>
        <v>13873</v>
      </c>
      <c r="L223" s="3"/>
      <c r="M223" s="3"/>
      <c r="N223" s="3"/>
      <c r="O223" s="3">
        <v>475799</v>
      </c>
      <c r="P223" s="3">
        <v>4605</v>
      </c>
      <c r="Q223" s="3">
        <v>1058305</v>
      </c>
      <c r="R223" s="69">
        <v>32.962400000000002</v>
      </c>
      <c r="S223" s="69">
        <v>3323.4221929999999</v>
      </c>
      <c r="T223" s="67"/>
      <c r="U223" s="67"/>
      <c r="V223" s="67"/>
      <c r="W223" s="67"/>
      <c r="X223" s="3">
        <v>444796</v>
      </c>
      <c r="Y223" s="3">
        <v>453509</v>
      </c>
      <c r="Z223" s="3">
        <v>404886</v>
      </c>
      <c r="AA223" s="69">
        <v>2238.5998869999999</v>
      </c>
      <c r="AB223" s="69">
        <v>810.42024700000002</v>
      </c>
    </row>
    <row r="224" spans="1:28" x14ac:dyDescent="0.3">
      <c r="A224" s="4" t="s">
        <v>134</v>
      </c>
      <c r="B224" s="65" t="str">
        <f>VLOOKUP(A224,'bank list with code'!$A$2:$C$114,3,FALSE)</f>
        <v>B084</v>
      </c>
      <c r="C224" s="65" t="str">
        <f>VLOOKUP(B224,'bank type'!$A$2:$B$87,2,FALSE)</f>
        <v>Foreign Banks</v>
      </c>
      <c r="D224" s="66">
        <v>42490</v>
      </c>
      <c r="E224" s="74">
        <f t="shared" si="11"/>
        <v>4</v>
      </c>
      <c r="F224">
        <f t="shared" si="12"/>
        <v>2016</v>
      </c>
      <c r="G224" s="3">
        <v>12</v>
      </c>
      <c r="H224" s="3">
        <v>43</v>
      </c>
      <c r="I224" s="3">
        <v>0</v>
      </c>
      <c r="J224" s="3">
        <v>0</v>
      </c>
      <c r="K224" s="3">
        <f t="shared" si="13"/>
        <v>0</v>
      </c>
      <c r="L224" s="3"/>
      <c r="M224" s="3"/>
      <c r="N224" s="3"/>
      <c r="O224" s="3">
        <v>0</v>
      </c>
      <c r="P224" s="3">
        <v>0</v>
      </c>
      <c r="Q224" s="3">
        <v>0</v>
      </c>
      <c r="R224" s="69">
        <v>0</v>
      </c>
      <c r="S224" s="69">
        <v>0</v>
      </c>
      <c r="T224" s="3"/>
      <c r="U224" s="3"/>
      <c r="V224" s="3"/>
      <c r="W224" s="3"/>
      <c r="X224" s="3">
        <v>117750</v>
      </c>
      <c r="Y224" s="3">
        <v>191546</v>
      </c>
      <c r="Z224" s="3">
        <v>77543</v>
      </c>
      <c r="AA224" s="69">
        <v>838.95851875000005</v>
      </c>
      <c r="AB224" s="69">
        <v>150.11970223</v>
      </c>
    </row>
    <row r="225" spans="1:28" x14ac:dyDescent="0.3">
      <c r="A225" s="4" t="s">
        <v>42</v>
      </c>
      <c r="B225" s="65" t="str">
        <f>VLOOKUP(A225,'bank list with code'!$A$2:$C$114,3,FALSE)</f>
        <v>B090</v>
      </c>
      <c r="C225" s="65" t="str">
        <f>VLOOKUP(B225,'bank type'!$A$2:$B$87,2,FALSE)</f>
        <v>Foreign Banks</v>
      </c>
      <c r="D225" s="66">
        <v>42490</v>
      </c>
      <c r="E225" s="74">
        <f t="shared" si="11"/>
        <v>4</v>
      </c>
      <c r="F225">
        <f t="shared" si="12"/>
        <v>2016</v>
      </c>
      <c r="G225" s="3">
        <v>103</v>
      </c>
      <c r="H225" s="3">
        <v>138</v>
      </c>
      <c r="I225" s="3">
        <v>0</v>
      </c>
      <c r="J225" s="3">
        <v>0</v>
      </c>
      <c r="K225" s="3">
        <f t="shared" si="13"/>
        <v>0</v>
      </c>
      <c r="L225" s="3"/>
      <c r="M225" s="3"/>
      <c r="N225" s="3"/>
      <c r="O225" s="3">
        <v>1007400</v>
      </c>
      <c r="P225" s="3">
        <v>4625</v>
      </c>
      <c r="Q225" s="3">
        <v>3047541</v>
      </c>
      <c r="R225" s="69">
        <v>20.631443000000001</v>
      </c>
      <c r="S225" s="69">
        <v>7545.8102650000001</v>
      </c>
      <c r="T225" s="67"/>
      <c r="U225" s="67"/>
      <c r="V225" s="67"/>
      <c r="W225" s="67"/>
      <c r="X225" s="3">
        <v>735011</v>
      </c>
      <c r="Y225" s="3">
        <v>1673355</v>
      </c>
      <c r="Z225" s="3">
        <v>1087124</v>
      </c>
      <c r="AA225" s="69">
        <v>5855.8420621300002</v>
      </c>
      <c r="AB225" s="69">
        <v>1611.3019159400001</v>
      </c>
    </row>
    <row r="226" spans="1:28" x14ac:dyDescent="0.3">
      <c r="A226" s="4" t="s">
        <v>117</v>
      </c>
      <c r="B226" s="65" t="str">
        <f>VLOOKUP(A226,'bank list with code'!$A$2:$C$114,3,FALSE)</f>
        <v>B003</v>
      </c>
      <c r="C226" s="65" t="str">
        <f>VLOOKUP(B226,'bank type'!$A$2:$B$87,2,FALSE)</f>
        <v>Public Sector Banks</v>
      </c>
      <c r="D226" s="66">
        <v>42521</v>
      </c>
      <c r="E226" s="74">
        <f t="shared" si="11"/>
        <v>5</v>
      </c>
      <c r="F226">
        <f t="shared" si="12"/>
        <v>2016</v>
      </c>
      <c r="G226" s="3">
        <v>806</v>
      </c>
      <c r="H226" s="3">
        <v>412</v>
      </c>
      <c r="I226" s="3">
        <v>10</v>
      </c>
      <c r="J226" s="3">
        <v>0</v>
      </c>
      <c r="K226" s="3">
        <f t="shared" si="13"/>
        <v>10</v>
      </c>
      <c r="L226" s="3"/>
      <c r="M226" s="3"/>
      <c r="N226" s="3"/>
      <c r="O226" s="3">
        <v>0</v>
      </c>
      <c r="P226" s="3">
        <v>0</v>
      </c>
      <c r="Q226" s="3">
        <v>0</v>
      </c>
      <c r="R226" s="69">
        <v>0</v>
      </c>
      <c r="S226" s="69">
        <v>0</v>
      </c>
      <c r="T226" s="3"/>
      <c r="U226" s="3"/>
      <c r="V226" s="3"/>
      <c r="W226" s="3"/>
      <c r="X226" s="3">
        <v>8906187</v>
      </c>
      <c r="Y226" s="3">
        <v>5405374</v>
      </c>
      <c r="Z226" s="3">
        <v>456573</v>
      </c>
      <c r="AA226" s="69">
        <v>15558.140566</v>
      </c>
      <c r="AB226" s="69">
        <v>575.65316346000009</v>
      </c>
    </row>
    <row r="227" spans="1:28" x14ac:dyDescent="0.3">
      <c r="A227" s="4" t="s">
        <v>118</v>
      </c>
      <c r="B227" s="65" t="str">
        <f>VLOOKUP(A227,'bank list with code'!$A$2:$C$114,3,FALSE)</f>
        <v>B006</v>
      </c>
      <c r="C227" s="65" t="str">
        <f>VLOOKUP(B227,'bank type'!$A$2:$B$87,2,FALSE)</f>
        <v>Public Sector Banks</v>
      </c>
      <c r="D227" s="66">
        <v>42521</v>
      </c>
      <c r="E227" s="74">
        <f t="shared" si="11"/>
        <v>5</v>
      </c>
      <c r="F227">
        <f t="shared" si="12"/>
        <v>2016</v>
      </c>
      <c r="G227" s="3">
        <v>2899</v>
      </c>
      <c r="H227" s="3">
        <v>795</v>
      </c>
      <c r="I227" s="3">
        <v>2481</v>
      </c>
      <c r="J227" s="3">
        <v>0</v>
      </c>
      <c r="K227" s="3">
        <f t="shared" si="13"/>
        <v>2481</v>
      </c>
      <c r="L227" s="3"/>
      <c r="M227" s="3"/>
      <c r="N227" s="3"/>
      <c r="O227" s="3">
        <v>150633</v>
      </c>
      <c r="P227" s="3">
        <v>14251</v>
      </c>
      <c r="Q227" s="3">
        <v>227196</v>
      </c>
      <c r="R227" s="69">
        <v>64.2</v>
      </c>
      <c r="S227" s="69">
        <v>544.1</v>
      </c>
      <c r="T227" s="67"/>
      <c r="U227" s="67"/>
      <c r="V227" s="67"/>
      <c r="W227" s="67"/>
      <c r="X227" s="3">
        <v>18891187</v>
      </c>
      <c r="Y227" s="3">
        <v>14832030</v>
      </c>
      <c r="Z227" s="3">
        <v>1328731</v>
      </c>
      <c r="AA227" s="69">
        <v>45997.8</v>
      </c>
      <c r="AB227" s="69">
        <v>1337.2</v>
      </c>
    </row>
    <row r="228" spans="1:28" x14ac:dyDescent="0.3">
      <c r="A228" s="1" t="s">
        <v>0</v>
      </c>
      <c r="B228" s="65" t="str">
        <f>VLOOKUP(A228,'bank list with code'!$A$2:$C$114,3,FALSE)</f>
        <v>B014</v>
      </c>
      <c r="C228" s="65" t="str">
        <f>VLOOKUP(B228,'bank type'!$A$2:$B$87,2,FALSE)</f>
        <v>Public Sector Banks</v>
      </c>
      <c r="D228" s="66">
        <v>42521</v>
      </c>
      <c r="E228" s="74">
        <f t="shared" si="11"/>
        <v>5</v>
      </c>
      <c r="F228">
        <f t="shared" si="12"/>
        <v>2016</v>
      </c>
      <c r="G228" s="3">
        <v>6229</v>
      </c>
      <c r="H228" s="3">
        <v>4042</v>
      </c>
      <c r="I228" s="3">
        <v>33624</v>
      </c>
      <c r="J228" s="3">
        <v>0</v>
      </c>
      <c r="K228" s="3">
        <f t="shared" si="13"/>
        <v>33624</v>
      </c>
      <c r="L228" s="3"/>
      <c r="M228" s="3"/>
      <c r="N228" s="3"/>
      <c r="O228" s="3">
        <v>116464</v>
      </c>
      <c r="P228" s="3">
        <v>7214</v>
      </c>
      <c r="Q228" s="3">
        <v>239114</v>
      </c>
      <c r="R228" s="69">
        <v>25.828171600000001</v>
      </c>
      <c r="S228" s="69">
        <v>557.02078515999995</v>
      </c>
      <c r="T228" s="67"/>
      <c r="U228" s="67"/>
      <c r="V228" s="67"/>
      <c r="W228" s="67"/>
      <c r="X228" s="3">
        <v>34038717</v>
      </c>
      <c r="Y228" s="3">
        <v>16861272</v>
      </c>
      <c r="Z228" s="3">
        <v>3293363</v>
      </c>
      <c r="AA228" s="69">
        <v>69997.674026709996</v>
      </c>
      <c r="AB228" s="69">
        <v>2965.10725108</v>
      </c>
    </row>
    <row r="229" spans="1:28" x14ac:dyDescent="0.3">
      <c r="A229" s="4" t="s">
        <v>1</v>
      </c>
      <c r="B229" s="65" t="str">
        <f>VLOOKUP(A229,'bank list with code'!$A$2:$C$114,3,FALSE)</f>
        <v>B015</v>
      </c>
      <c r="C229" s="65" t="str">
        <f>VLOOKUP(B229,'bank type'!$A$2:$B$87,2,FALSE)</f>
        <v>Public Sector Banks</v>
      </c>
      <c r="D229" s="66">
        <v>42521</v>
      </c>
      <c r="E229" s="74">
        <f t="shared" si="11"/>
        <v>5</v>
      </c>
      <c r="F229">
        <f t="shared" si="12"/>
        <v>2016</v>
      </c>
      <c r="G229" s="3">
        <v>3409</v>
      </c>
      <c r="H229" s="3">
        <v>4398</v>
      </c>
      <c r="I229" s="3">
        <v>5314</v>
      </c>
      <c r="J229" s="3">
        <v>326</v>
      </c>
      <c r="K229" s="3">
        <f t="shared" si="13"/>
        <v>5640</v>
      </c>
      <c r="L229" s="3"/>
      <c r="M229" s="3"/>
      <c r="N229" s="3"/>
      <c r="O229" s="3">
        <v>143317</v>
      </c>
      <c r="P229" s="3">
        <v>19779</v>
      </c>
      <c r="Q229" s="3">
        <v>151642</v>
      </c>
      <c r="R229" s="69">
        <v>111.28636299999999</v>
      </c>
      <c r="S229" s="69">
        <v>398.07317476999998</v>
      </c>
      <c r="T229" s="67"/>
      <c r="U229" s="67"/>
      <c r="V229" s="67"/>
      <c r="W229" s="67"/>
      <c r="X229" s="3">
        <v>36586612</v>
      </c>
      <c r="Y229" s="3">
        <v>26759203</v>
      </c>
      <c r="Z229" s="3">
        <v>2992571</v>
      </c>
      <c r="AA229" s="69">
        <v>59298.922464729992</v>
      </c>
      <c r="AB229" s="69">
        <v>3002.6749231100002</v>
      </c>
    </row>
    <row r="230" spans="1:28" x14ac:dyDescent="0.3">
      <c r="A230" s="4" t="s">
        <v>2</v>
      </c>
      <c r="B230" s="65" t="str">
        <f>VLOOKUP(A230,'bank list with code'!$A$2:$C$114,3,FALSE)</f>
        <v>B016</v>
      </c>
      <c r="C230" s="65" t="str">
        <f>VLOOKUP(B230,'bank type'!$A$2:$B$87,2,FALSE)</f>
        <v>Public Sector Banks</v>
      </c>
      <c r="D230" s="66">
        <v>42521</v>
      </c>
      <c r="E230" s="74">
        <f t="shared" si="11"/>
        <v>5</v>
      </c>
      <c r="F230">
        <f t="shared" si="12"/>
        <v>2016</v>
      </c>
      <c r="G230" s="3">
        <v>1289</v>
      </c>
      <c r="H230" s="8">
        <v>575</v>
      </c>
      <c r="I230" s="3">
        <v>0</v>
      </c>
      <c r="J230" s="3">
        <v>0</v>
      </c>
      <c r="K230" s="3">
        <f t="shared" si="13"/>
        <v>0</v>
      </c>
      <c r="L230" s="3"/>
      <c r="M230" s="3"/>
      <c r="N230" s="3"/>
      <c r="O230" s="3">
        <v>0</v>
      </c>
      <c r="P230" s="3">
        <v>0</v>
      </c>
      <c r="Q230" s="3">
        <v>0</v>
      </c>
      <c r="R230" s="69">
        <v>0</v>
      </c>
      <c r="S230" s="69">
        <v>0</v>
      </c>
      <c r="T230" s="67"/>
      <c r="U230" s="67"/>
      <c r="V230" s="67"/>
      <c r="W230" s="67"/>
      <c r="X230" s="3">
        <v>5768519</v>
      </c>
      <c r="Y230" s="3">
        <v>5985494</v>
      </c>
      <c r="Z230" s="3">
        <v>452709</v>
      </c>
      <c r="AA230" s="69">
        <v>21492.792700000002</v>
      </c>
      <c r="AB230" s="69">
        <v>825.65564700000004</v>
      </c>
    </row>
    <row r="231" spans="1:28" x14ac:dyDescent="0.3">
      <c r="A231" s="4" t="s">
        <v>3</v>
      </c>
      <c r="B231" s="65" t="str">
        <f>VLOOKUP(A231,'bank list with code'!$A$2:$C$114,3,FALSE)</f>
        <v>B018</v>
      </c>
      <c r="C231" s="65" t="str">
        <f>VLOOKUP(B231,'bank type'!$A$2:$B$87,2,FALSE)</f>
        <v>Public Sector Banks</v>
      </c>
      <c r="D231" s="66">
        <v>42521</v>
      </c>
      <c r="E231" s="74">
        <f t="shared" si="11"/>
        <v>5</v>
      </c>
      <c r="F231">
        <f t="shared" si="12"/>
        <v>2016</v>
      </c>
      <c r="G231" s="3">
        <v>5292</v>
      </c>
      <c r="H231" s="3">
        <v>4226</v>
      </c>
      <c r="I231" s="3">
        <v>4840</v>
      </c>
      <c r="J231" s="3">
        <v>0</v>
      </c>
      <c r="K231" s="3">
        <f t="shared" si="13"/>
        <v>4840</v>
      </c>
      <c r="L231" s="3"/>
      <c r="M231" s="3"/>
      <c r="N231" s="3"/>
      <c r="O231" s="3">
        <v>199258</v>
      </c>
      <c r="P231" s="3">
        <v>38724</v>
      </c>
      <c r="Q231" s="3">
        <v>308534</v>
      </c>
      <c r="R231" s="69">
        <v>188.81698469</v>
      </c>
      <c r="S231" s="69">
        <v>776.37885741000002</v>
      </c>
      <c r="T231" s="67"/>
      <c r="U231" s="67"/>
      <c r="V231" s="67"/>
      <c r="W231" s="67"/>
      <c r="X231" s="3">
        <v>31986260</v>
      </c>
      <c r="Y231" s="3">
        <v>19163187</v>
      </c>
      <c r="Z231" s="3">
        <v>3223838</v>
      </c>
      <c r="AA231" s="69">
        <v>77792.383237729999</v>
      </c>
      <c r="AB231" s="69">
        <v>3986.1901331999998</v>
      </c>
    </row>
    <row r="232" spans="1:28" x14ac:dyDescent="0.3">
      <c r="A232" s="4" t="s">
        <v>4</v>
      </c>
      <c r="B232" s="65" t="str">
        <f>VLOOKUP(A232,'bank list with code'!$A$2:$C$114,3,FALSE)</f>
        <v>B022</v>
      </c>
      <c r="C232" s="65" t="str">
        <f>VLOOKUP(B232,'bank type'!$A$2:$B$87,2,FALSE)</f>
        <v>Public Sector Banks</v>
      </c>
      <c r="D232" s="66">
        <v>42521</v>
      </c>
      <c r="E232" s="74">
        <f t="shared" si="11"/>
        <v>5</v>
      </c>
      <c r="F232">
        <f t="shared" si="12"/>
        <v>2016</v>
      </c>
      <c r="G232" s="3">
        <v>3500</v>
      </c>
      <c r="H232" s="3">
        <v>1795</v>
      </c>
      <c r="I232" s="3">
        <v>1300</v>
      </c>
      <c r="J232" s="3">
        <v>0</v>
      </c>
      <c r="K232" s="3">
        <f t="shared" si="13"/>
        <v>1300</v>
      </c>
      <c r="L232" s="3"/>
      <c r="M232" s="3"/>
      <c r="N232" s="3"/>
      <c r="O232" s="3">
        <v>109190</v>
      </c>
      <c r="P232" s="3">
        <v>4528</v>
      </c>
      <c r="Q232" s="3">
        <v>135347</v>
      </c>
      <c r="R232" s="69">
        <v>21.299537530000002</v>
      </c>
      <c r="S232" s="69">
        <v>311.27934426000002</v>
      </c>
      <c r="T232" s="67"/>
      <c r="U232" s="67"/>
      <c r="V232" s="67"/>
      <c r="W232" s="67"/>
      <c r="X232" s="3">
        <v>19970459</v>
      </c>
      <c r="Y232" s="3">
        <v>9899406</v>
      </c>
      <c r="Z232" s="3">
        <v>1111179</v>
      </c>
      <c r="AA232" s="69">
        <v>38527.542504999998</v>
      </c>
      <c r="AB232" s="69">
        <v>1503.02005607</v>
      </c>
    </row>
    <row r="233" spans="1:28" x14ac:dyDescent="0.3">
      <c r="A233" s="4" t="s">
        <v>119</v>
      </c>
      <c r="B233" s="65" t="str">
        <f>VLOOKUP(A233,'bank list with code'!$A$2:$C$114,3,FALSE)</f>
        <v>B026</v>
      </c>
      <c r="C233" s="65" t="str">
        <f>VLOOKUP(B233,'bank type'!$A$2:$B$87,2,FALSE)</f>
        <v>Public Sector Banks</v>
      </c>
      <c r="D233" s="66">
        <v>42521</v>
      </c>
      <c r="E233" s="74">
        <f t="shared" si="11"/>
        <v>5</v>
      </c>
      <c r="F233">
        <f t="shared" si="12"/>
        <v>2016</v>
      </c>
      <c r="G233" s="3">
        <v>2219</v>
      </c>
      <c r="H233" s="3">
        <v>842</v>
      </c>
      <c r="I233" s="3">
        <v>96654</v>
      </c>
      <c r="J233" s="3">
        <v>0</v>
      </c>
      <c r="K233" s="3">
        <f t="shared" si="13"/>
        <v>96654</v>
      </c>
      <c r="L233" s="3"/>
      <c r="M233" s="3"/>
      <c r="N233" s="3"/>
      <c r="O233" s="3">
        <v>80077</v>
      </c>
      <c r="P233" s="3">
        <v>2247</v>
      </c>
      <c r="Q233" s="3">
        <v>100448</v>
      </c>
      <c r="R233" s="69">
        <v>10.9490078</v>
      </c>
      <c r="S233" s="69">
        <v>249.43535569999997</v>
      </c>
      <c r="T233" s="67"/>
      <c r="U233" s="67"/>
      <c r="V233" s="67"/>
      <c r="W233" s="67"/>
      <c r="X233" s="3">
        <v>9870418</v>
      </c>
      <c r="Y233" s="3">
        <v>6375696</v>
      </c>
      <c r="Z233" s="3">
        <v>1326504</v>
      </c>
      <c r="AA233" s="69">
        <v>24828.4987</v>
      </c>
      <c r="AB233" s="69">
        <v>1678.6658681599999</v>
      </c>
    </row>
    <row r="234" spans="1:28" x14ac:dyDescent="0.3">
      <c r="A234" s="4" t="s">
        <v>120</v>
      </c>
      <c r="B234" s="65" t="str">
        <f>VLOOKUP(A234,'bank list with code'!$A$2:$C$114,3,FALSE)</f>
        <v>B034</v>
      </c>
      <c r="C234" s="65" t="str">
        <f>VLOOKUP(B234,'bank type'!$A$2:$B$87,2,FALSE)</f>
        <v>Public Sector Banks</v>
      </c>
      <c r="D234" s="66">
        <v>42521</v>
      </c>
      <c r="E234" s="74">
        <f t="shared" si="11"/>
        <v>5</v>
      </c>
      <c r="F234">
        <f t="shared" si="12"/>
        <v>2016</v>
      </c>
      <c r="G234" s="3">
        <v>1272</v>
      </c>
      <c r="H234" s="3">
        <v>199</v>
      </c>
      <c r="I234" s="3">
        <v>0</v>
      </c>
      <c r="J234" s="3">
        <v>0</v>
      </c>
      <c r="K234" s="3">
        <f t="shared" si="13"/>
        <v>0</v>
      </c>
      <c r="L234" s="3"/>
      <c r="M234" s="3"/>
      <c r="N234" s="3"/>
      <c r="O234" s="3">
        <v>0</v>
      </c>
      <c r="P234" s="3">
        <v>0</v>
      </c>
      <c r="Q234" s="3">
        <v>0</v>
      </c>
      <c r="R234" s="69">
        <v>0</v>
      </c>
      <c r="S234" s="69">
        <v>0</v>
      </c>
      <c r="T234" s="3"/>
      <c r="U234" s="3"/>
      <c r="V234" s="3"/>
      <c r="W234" s="3"/>
      <c r="X234" s="3">
        <v>6040155</v>
      </c>
      <c r="Y234" s="3">
        <v>2528622</v>
      </c>
      <c r="Z234" s="3">
        <v>318307</v>
      </c>
      <c r="AA234" s="69">
        <v>9470.5153059999993</v>
      </c>
      <c r="AB234" s="69">
        <v>316.77363387999998</v>
      </c>
    </row>
    <row r="235" spans="1:28" x14ac:dyDescent="0.3">
      <c r="A235" s="4" t="s">
        <v>5</v>
      </c>
      <c r="B235" s="65" t="str">
        <f>VLOOKUP(A235,'bank list with code'!$A$2:$C$114,3,FALSE)</f>
        <v>B060</v>
      </c>
      <c r="C235" s="65" t="str">
        <f>VLOOKUP(B235,'bank type'!$A$2:$B$87,2,FALSE)</f>
        <v>Public Sector Banks</v>
      </c>
      <c r="D235" s="66">
        <v>42521</v>
      </c>
      <c r="E235" s="74">
        <f t="shared" si="11"/>
        <v>5</v>
      </c>
      <c r="F235">
        <f t="shared" si="12"/>
        <v>2016</v>
      </c>
      <c r="G235" s="3">
        <v>2245</v>
      </c>
      <c r="H235" s="3">
        <v>689</v>
      </c>
      <c r="I235" s="3">
        <v>758</v>
      </c>
      <c r="J235" s="3">
        <v>0</v>
      </c>
      <c r="K235" s="3">
        <f t="shared" si="13"/>
        <v>758</v>
      </c>
      <c r="L235" s="3"/>
      <c r="M235" s="3"/>
      <c r="N235" s="3"/>
      <c r="O235" s="3">
        <v>74584</v>
      </c>
      <c r="P235" s="3">
        <v>4124</v>
      </c>
      <c r="Q235" s="3">
        <v>121367</v>
      </c>
      <c r="R235" s="69">
        <v>16.600000000000001</v>
      </c>
      <c r="S235" s="69">
        <v>260.60000000000002</v>
      </c>
      <c r="T235" s="67"/>
      <c r="U235" s="67"/>
      <c r="V235" s="67"/>
      <c r="W235" s="67"/>
      <c r="X235" s="3">
        <v>15061162</v>
      </c>
      <c r="Y235" s="3">
        <v>19798182</v>
      </c>
      <c r="Z235" s="3">
        <v>1927968</v>
      </c>
      <c r="AA235" s="69">
        <v>41418.5</v>
      </c>
      <c r="AB235" s="69">
        <v>2059.8000000000002</v>
      </c>
    </row>
    <row r="236" spans="1:28" x14ac:dyDescent="0.3">
      <c r="A236" s="4" t="s">
        <v>6</v>
      </c>
      <c r="B236" s="65" t="str">
        <f>VLOOKUP(A236,'bank list with code'!$A$2:$C$114,3,FALSE)</f>
        <v>B061</v>
      </c>
      <c r="C236" s="65" t="str">
        <f>VLOOKUP(B236,'bank type'!$A$2:$B$87,2,FALSE)</f>
        <v>Public Sector Banks</v>
      </c>
      <c r="D236" s="66">
        <v>42521</v>
      </c>
      <c r="E236" s="74">
        <f t="shared" si="11"/>
        <v>5</v>
      </c>
      <c r="F236">
        <f t="shared" si="12"/>
        <v>2016</v>
      </c>
      <c r="G236" s="8">
        <v>2729</v>
      </c>
      <c r="H236" s="8">
        <v>986</v>
      </c>
      <c r="I236" s="8">
        <v>3209</v>
      </c>
      <c r="J236" s="8">
        <v>0</v>
      </c>
      <c r="K236" s="3">
        <f t="shared" si="13"/>
        <v>3209</v>
      </c>
      <c r="L236" s="3"/>
      <c r="M236" s="3"/>
      <c r="N236" s="3"/>
      <c r="O236" s="8">
        <v>41961</v>
      </c>
      <c r="P236" s="3">
        <v>1296</v>
      </c>
      <c r="Q236" s="3">
        <v>32341</v>
      </c>
      <c r="R236" s="69">
        <v>5.3476129999999999</v>
      </c>
      <c r="S236" s="121">
        <v>81.513670000000005</v>
      </c>
      <c r="T236" s="68"/>
      <c r="U236" s="68"/>
      <c r="V236" s="68"/>
      <c r="W236" s="68"/>
      <c r="X236" s="8">
        <v>14123652</v>
      </c>
      <c r="Y236" s="8">
        <v>15420915</v>
      </c>
      <c r="Z236" s="8">
        <v>633297</v>
      </c>
      <c r="AA236" s="121">
        <v>30872.629036999999</v>
      </c>
      <c r="AB236" s="121">
        <v>1458.46297</v>
      </c>
    </row>
    <row r="237" spans="1:28" x14ac:dyDescent="0.3">
      <c r="A237" s="4" t="s">
        <v>121</v>
      </c>
      <c r="B237" s="65" t="str">
        <f>VLOOKUP(A237,'bank list with code'!$A$2:$C$114,3,FALSE)</f>
        <v>B078</v>
      </c>
      <c r="C237" s="65" t="str">
        <f>VLOOKUP(B237,'bank type'!$A$2:$B$87,2,FALSE)</f>
        <v>Public Sector Banks</v>
      </c>
      <c r="D237" s="66">
        <v>42521</v>
      </c>
      <c r="E237" s="74">
        <f t="shared" si="11"/>
        <v>5</v>
      </c>
      <c r="F237">
        <f t="shared" si="12"/>
        <v>2016</v>
      </c>
      <c r="G237" s="3">
        <v>2254</v>
      </c>
      <c r="H237" s="3">
        <v>325</v>
      </c>
      <c r="I237" s="3">
        <v>2586</v>
      </c>
      <c r="J237" s="3">
        <v>0</v>
      </c>
      <c r="K237" s="3">
        <f t="shared" si="13"/>
        <v>2586</v>
      </c>
      <c r="L237" s="3"/>
      <c r="M237" s="3"/>
      <c r="N237" s="3"/>
      <c r="O237" s="3">
        <v>0</v>
      </c>
      <c r="P237" s="3">
        <v>0</v>
      </c>
      <c r="Q237" s="3">
        <v>0</v>
      </c>
      <c r="R237" s="69">
        <v>0</v>
      </c>
      <c r="S237" s="69">
        <v>0</v>
      </c>
      <c r="T237" s="3"/>
      <c r="U237" s="3"/>
      <c r="V237" s="3"/>
      <c r="W237" s="3"/>
      <c r="X237" s="3">
        <v>9065955</v>
      </c>
      <c r="Y237" s="3">
        <v>5129691</v>
      </c>
      <c r="Z237" s="3">
        <v>350842</v>
      </c>
      <c r="AA237" s="69">
        <v>20705.68</v>
      </c>
      <c r="AB237" s="69">
        <v>647.33699999999999</v>
      </c>
    </row>
    <row r="238" spans="1:28" x14ac:dyDescent="0.3">
      <c r="A238" s="4" t="s">
        <v>7</v>
      </c>
      <c r="B238" s="65" t="str">
        <f>VLOOKUP(A238,'bank list with code'!$A$2:$C$114,3,FALSE)</f>
        <v>B080</v>
      </c>
      <c r="C238" s="65" t="str">
        <f>VLOOKUP(B238,'bank type'!$A$2:$B$87,2,FALSE)</f>
        <v>Public Sector Banks</v>
      </c>
      <c r="D238" s="66">
        <v>42521</v>
      </c>
      <c r="E238" s="74">
        <f t="shared" si="11"/>
        <v>5</v>
      </c>
      <c r="F238">
        <f t="shared" si="12"/>
        <v>2016</v>
      </c>
      <c r="G238" s="3">
        <v>1087</v>
      </c>
      <c r="H238" s="3">
        <v>261</v>
      </c>
      <c r="I238" s="3">
        <v>0</v>
      </c>
      <c r="J238" s="3">
        <v>0</v>
      </c>
      <c r="K238" s="3">
        <f t="shared" si="13"/>
        <v>0</v>
      </c>
      <c r="L238" s="3"/>
      <c r="M238" s="3"/>
      <c r="N238" s="3"/>
      <c r="O238" s="3">
        <v>0</v>
      </c>
      <c r="P238" s="3">
        <v>0</v>
      </c>
      <c r="Q238" s="3">
        <v>0</v>
      </c>
      <c r="R238" s="69">
        <v>0</v>
      </c>
      <c r="S238" s="69">
        <v>0</v>
      </c>
      <c r="T238" s="3"/>
      <c r="U238" s="3"/>
      <c r="V238" s="3"/>
      <c r="W238" s="3"/>
      <c r="X238" s="3">
        <v>2304360</v>
      </c>
      <c r="Y238" s="3">
        <v>1135103</v>
      </c>
      <c r="Z238" s="3">
        <v>85941</v>
      </c>
      <c r="AA238" s="69">
        <v>3431.8991000000001</v>
      </c>
      <c r="AB238" s="69">
        <v>125.9047527</v>
      </c>
    </row>
    <row r="239" spans="1:28" x14ac:dyDescent="0.3">
      <c r="A239" s="4" t="s">
        <v>8</v>
      </c>
      <c r="B239" s="65" t="str">
        <f>VLOOKUP(A239,'bank list with code'!$A$2:$C$114,3,FALSE)</f>
        <v>B081</v>
      </c>
      <c r="C239" s="65" t="str">
        <f>VLOOKUP(B239,'bank type'!$A$2:$B$87,2,FALSE)</f>
        <v>Public Sector Banks</v>
      </c>
      <c r="D239" s="66">
        <v>42521</v>
      </c>
      <c r="E239" s="74">
        <f t="shared" si="11"/>
        <v>5</v>
      </c>
      <c r="F239">
        <f t="shared" si="12"/>
        <v>2016</v>
      </c>
      <c r="G239" s="3">
        <v>5136</v>
      </c>
      <c r="H239" s="3">
        <v>4453</v>
      </c>
      <c r="I239" s="3">
        <v>20360</v>
      </c>
      <c r="J239" s="3">
        <v>0</v>
      </c>
      <c r="K239" s="3">
        <f t="shared" si="13"/>
        <v>20360</v>
      </c>
      <c r="L239" s="3"/>
      <c r="M239" s="3"/>
      <c r="N239" s="3"/>
      <c r="O239" s="3">
        <v>197895</v>
      </c>
      <c r="P239" s="3">
        <v>7377</v>
      </c>
      <c r="Q239" s="3">
        <v>237983</v>
      </c>
      <c r="R239" s="69">
        <v>30.059911850000002</v>
      </c>
      <c r="S239" s="69">
        <v>477.35766150000001</v>
      </c>
      <c r="T239" s="67"/>
      <c r="U239" s="67"/>
      <c r="V239" s="67"/>
      <c r="W239" s="67"/>
      <c r="X239" s="3">
        <v>45117050</v>
      </c>
      <c r="Y239" s="3">
        <v>23894284</v>
      </c>
      <c r="Z239" s="3">
        <v>4242464</v>
      </c>
      <c r="AA239" s="69">
        <v>104660.65098383</v>
      </c>
      <c r="AB239" s="69">
        <v>4270.0855664199999</v>
      </c>
    </row>
    <row r="240" spans="1:28" x14ac:dyDescent="0.3">
      <c r="A240" s="4" t="s">
        <v>122</v>
      </c>
      <c r="B240" s="65" t="str">
        <f>VLOOKUP(A240,'bank list with code'!$A$2:$C$114,3,FALSE)</f>
        <v>B099</v>
      </c>
      <c r="C240" s="65" t="str">
        <f>VLOOKUP(B240,'bank type'!$A$2:$B$87,2,FALSE)</f>
        <v>Public Sector Banks</v>
      </c>
      <c r="D240" s="66">
        <v>42521</v>
      </c>
      <c r="E240" s="74">
        <f t="shared" si="11"/>
        <v>5</v>
      </c>
      <c r="F240">
        <f t="shared" si="12"/>
        <v>2016</v>
      </c>
      <c r="G240" s="7">
        <v>3371</v>
      </c>
      <c r="H240" s="7">
        <v>375</v>
      </c>
      <c r="I240" s="3">
        <v>2168</v>
      </c>
      <c r="J240" s="3">
        <v>0</v>
      </c>
      <c r="K240" s="3">
        <f t="shared" si="13"/>
        <v>2168</v>
      </c>
      <c r="L240" s="3"/>
      <c r="M240" s="3"/>
      <c r="N240" s="3"/>
      <c r="O240" s="3">
        <v>69957</v>
      </c>
      <c r="P240" s="3">
        <v>2680</v>
      </c>
      <c r="Q240" s="3">
        <v>85505</v>
      </c>
      <c r="R240" s="69">
        <v>11.224151000000001</v>
      </c>
      <c r="S240" s="69">
        <v>170.97725</v>
      </c>
      <c r="T240" s="67"/>
      <c r="U240" s="67"/>
      <c r="V240" s="67"/>
      <c r="W240" s="67"/>
      <c r="X240" s="3">
        <v>12051214</v>
      </c>
      <c r="Y240" s="3">
        <v>10466679</v>
      </c>
      <c r="Z240" s="3">
        <v>648722</v>
      </c>
      <c r="AA240" s="69">
        <v>29496.919290999998</v>
      </c>
      <c r="AB240" s="69">
        <v>903.81281200000001</v>
      </c>
    </row>
    <row r="241" spans="1:28" x14ac:dyDescent="0.3">
      <c r="A241" s="4" t="s">
        <v>9</v>
      </c>
      <c r="B241" s="65" t="str">
        <f>VLOOKUP(A241,'bank list with code'!$A$2:$C$114,3,FALSE)</f>
        <v>B102</v>
      </c>
      <c r="C241" s="65" t="str">
        <f>VLOOKUP(B241,'bank type'!$A$2:$B$87,2,FALSE)</f>
        <v>Public Sector Banks</v>
      </c>
      <c r="D241" s="66">
        <v>42521</v>
      </c>
      <c r="E241" s="74">
        <f t="shared" si="11"/>
        <v>5</v>
      </c>
      <c r="F241">
        <f t="shared" si="12"/>
        <v>2016</v>
      </c>
      <c r="G241" s="3">
        <v>2051</v>
      </c>
      <c r="H241" s="3">
        <v>559</v>
      </c>
      <c r="I241" s="3">
        <v>0</v>
      </c>
      <c r="J241" s="3">
        <v>0</v>
      </c>
      <c r="K241" s="3">
        <f t="shared" si="13"/>
        <v>0</v>
      </c>
      <c r="L241" s="3"/>
      <c r="M241" s="3"/>
      <c r="N241" s="3"/>
      <c r="O241" s="3">
        <v>0</v>
      </c>
      <c r="P241" s="3">
        <v>0</v>
      </c>
      <c r="Q241" s="3">
        <v>0</v>
      </c>
      <c r="R241" s="69">
        <v>0</v>
      </c>
      <c r="S241" s="69">
        <v>0</v>
      </c>
      <c r="T241" s="3"/>
      <c r="U241" s="3"/>
      <c r="V241" s="3"/>
      <c r="W241" s="3"/>
      <c r="X241" s="3">
        <v>8751587</v>
      </c>
      <c r="Y241" s="3">
        <v>5130407</v>
      </c>
      <c r="Z241" s="3">
        <v>918115</v>
      </c>
      <c r="AA241" s="69">
        <v>19235.400000000001</v>
      </c>
      <c r="AB241" s="69">
        <v>938.6</v>
      </c>
    </row>
    <row r="242" spans="1:28" x14ac:dyDescent="0.3">
      <c r="A242" s="4" t="s">
        <v>10</v>
      </c>
      <c r="B242" s="65" t="str">
        <f>VLOOKUP(A242,'bank list with code'!$A$2:$C$114,3,FALSE)</f>
        <v>B105</v>
      </c>
      <c r="C242" s="65" t="str">
        <f>VLOOKUP(B242,'bank type'!$A$2:$B$87,2,FALSE)</f>
        <v>Public Sector Banks</v>
      </c>
      <c r="D242" s="66">
        <v>42521</v>
      </c>
      <c r="E242" s="74">
        <f t="shared" ref="E242:E305" si="14">MONTH(D242)</f>
        <v>5</v>
      </c>
      <c r="F242">
        <f t="shared" si="12"/>
        <v>2016</v>
      </c>
      <c r="G242" s="3">
        <v>4367</v>
      </c>
      <c r="H242" s="3">
        <v>2528</v>
      </c>
      <c r="I242" s="3">
        <v>28605</v>
      </c>
      <c r="J242" s="3">
        <v>0</v>
      </c>
      <c r="K242" s="3">
        <f t="shared" si="13"/>
        <v>28605</v>
      </c>
      <c r="L242" s="3"/>
      <c r="M242" s="3"/>
      <c r="N242" s="3"/>
      <c r="O242" s="3">
        <v>143756</v>
      </c>
      <c r="P242" s="3">
        <v>2545</v>
      </c>
      <c r="Q242" s="3">
        <v>107127</v>
      </c>
      <c r="R242" s="69">
        <v>11.97463413</v>
      </c>
      <c r="S242" s="69">
        <v>513.93283821</v>
      </c>
      <c r="T242" s="67"/>
      <c r="U242" s="67"/>
      <c r="V242" s="67"/>
      <c r="W242" s="67"/>
      <c r="X242" s="3">
        <v>17022470</v>
      </c>
      <c r="Y242" s="3">
        <v>17132538</v>
      </c>
      <c r="Z242" s="3">
        <v>983227</v>
      </c>
      <c r="AA242" s="69">
        <v>54033.565131249998</v>
      </c>
      <c r="AB242" s="69">
        <v>1348.61088877</v>
      </c>
    </row>
    <row r="243" spans="1:28" x14ac:dyDescent="0.3">
      <c r="A243" s="4" t="s">
        <v>123</v>
      </c>
      <c r="B243" s="65" t="str">
        <f>VLOOKUP(A243,'bank list with code'!$A$2:$C$114,3,FALSE)</f>
        <v>B106</v>
      </c>
      <c r="C243" s="65" t="str">
        <f>VLOOKUP(B243,'bank type'!$A$2:$B$87,2,FALSE)</f>
        <v>Public Sector Banks</v>
      </c>
      <c r="D243" s="66">
        <v>42521</v>
      </c>
      <c r="E243" s="74">
        <f t="shared" si="14"/>
        <v>5</v>
      </c>
      <c r="F243">
        <f t="shared" si="12"/>
        <v>2016</v>
      </c>
      <c r="G243" s="3">
        <v>917</v>
      </c>
      <c r="H243" s="3">
        <v>1130</v>
      </c>
      <c r="I243" s="3">
        <v>0</v>
      </c>
      <c r="J243" s="3">
        <v>0</v>
      </c>
      <c r="K243" s="3">
        <f t="shared" si="13"/>
        <v>0</v>
      </c>
      <c r="L243" s="3"/>
      <c r="M243" s="3"/>
      <c r="N243" s="3"/>
      <c r="O243" s="3">
        <v>0</v>
      </c>
      <c r="P243" s="3">
        <v>0</v>
      </c>
      <c r="Q243" s="3">
        <v>0</v>
      </c>
      <c r="R243" s="69">
        <v>0</v>
      </c>
      <c r="S243" s="69">
        <v>0</v>
      </c>
      <c r="T243" s="3"/>
      <c r="U243" s="3"/>
      <c r="V243" s="3"/>
      <c r="W243" s="3"/>
      <c r="X243" s="3">
        <v>7727857</v>
      </c>
      <c r="Y243" s="3">
        <v>4835677</v>
      </c>
      <c r="Z243" s="3">
        <v>489744</v>
      </c>
      <c r="AA243" s="69">
        <v>18714.059991999999</v>
      </c>
      <c r="AB243" s="69">
        <v>558.53374199999996</v>
      </c>
    </row>
    <row r="244" spans="1:28" x14ac:dyDescent="0.3">
      <c r="A244" s="4" t="s">
        <v>124</v>
      </c>
      <c r="B244" s="65" t="str">
        <f>VLOOKUP(A244,'bank list with code'!$A$2:$C$114,3,FALSE)</f>
        <v>B111</v>
      </c>
      <c r="C244" s="65" t="str">
        <f>VLOOKUP(B244,'bank type'!$A$2:$B$87,2,FALSE)</f>
        <v>Public Sector Banks</v>
      </c>
      <c r="D244" s="66">
        <v>42521</v>
      </c>
      <c r="E244" s="74">
        <f t="shared" si="14"/>
        <v>5</v>
      </c>
      <c r="F244">
        <f t="shared" si="12"/>
        <v>2016</v>
      </c>
      <c r="G244" s="3">
        <v>1399</v>
      </c>
      <c r="H244" s="3">
        <v>272</v>
      </c>
      <c r="I244" s="3">
        <v>1317</v>
      </c>
      <c r="J244" s="3">
        <v>0</v>
      </c>
      <c r="K244" s="3">
        <f t="shared" si="13"/>
        <v>1317</v>
      </c>
      <c r="L244" s="3"/>
      <c r="M244" s="3"/>
      <c r="N244" s="3"/>
      <c r="O244" s="3">
        <v>45541</v>
      </c>
      <c r="P244" s="3">
        <v>8822</v>
      </c>
      <c r="Q244" s="3">
        <v>95565</v>
      </c>
      <c r="R244" s="69">
        <v>47.73494487</v>
      </c>
      <c r="S244" s="69">
        <v>294.39322126999997</v>
      </c>
      <c r="T244" s="67"/>
      <c r="U244" s="67"/>
      <c r="V244" s="67"/>
      <c r="W244" s="67"/>
      <c r="X244" s="3">
        <v>5090781</v>
      </c>
      <c r="Y244" s="3">
        <v>4467610</v>
      </c>
      <c r="Z244" s="3">
        <v>455715</v>
      </c>
      <c r="AA244" s="69">
        <v>14176.988960999999</v>
      </c>
      <c r="AB244" s="69">
        <v>822.94228999999996</v>
      </c>
    </row>
    <row r="245" spans="1:28" x14ac:dyDescent="0.3">
      <c r="A245" s="4" t="s">
        <v>11</v>
      </c>
      <c r="B245" s="65" t="str">
        <f>VLOOKUP(A245,'bank list with code'!$A$2:$C$114,3,FALSE)</f>
        <v>B054</v>
      </c>
      <c r="C245" s="65" t="str">
        <f>VLOOKUP(B245,'bank type'!$A$2:$B$87,2,FALSE)</f>
        <v>Private Sector Banks</v>
      </c>
      <c r="D245" s="66">
        <v>42521</v>
      </c>
      <c r="E245" s="74">
        <f t="shared" si="14"/>
        <v>5</v>
      </c>
      <c r="F245">
        <f t="shared" si="12"/>
        <v>2016</v>
      </c>
      <c r="G245" s="3">
        <v>1723</v>
      </c>
      <c r="H245" s="3">
        <v>1617</v>
      </c>
      <c r="I245" s="3">
        <v>16943</v>
      </c>
      <c r="J245" s="3">
        <v>0</v>
      </c>
      <c r="K245" s="3">
        <f t="shared" si="13"/>
        <v>16943</v>
      </c>
      <c r="L245" s="3"/>
      <c r="M245" s="3"/>
      <c r="N245" s="3"/>
      <c r="O245" s="3">
        <v>7802</v>
      </c>
      <c r="P245" s="3">
        <v>202</v>
      </c>
      <c r="Q245" s="3">
        <v>23210</v>
      </c>
      <c r="R245" s="69">
        <v>1.1000000000000001</v>
      </c>
      <c r="S245" s="69">
        <v>53.5</v>
      </c>
      <c r="T245" s="67"/>
      <c r="U245" s="67"/>
      <c r="V245" s="67"/>
      <c r="W245" s="67"/>
      <c r="X245" s="3">
        <v>9366409</v>
      </c>
      <c r="Y245" s="3">
        <v>8807521</v>
      </c>
      <c r="Z245" s="3">
        <v>2039836</v>
      </c>
      <c r="AA245" s="69">
        <v>37777.5</v>
      </c>
      <c r="AB245" s="69">
        <v>2370</v>
      </c>
    </row>
    <row r="246" spans="1:28" x14ac:dyDescent="0.3">
      <c r="A246" s="4" t="s">
        <v>125</v>
      </c>
      <c r="B246" s="65" t="str">
        <f>VLOOKUP(A246,'bank list with code'!$A$2:$C$114,3,FALSE)</f>
        <v>B091</v>
      </c>
      <c r="C246" s="65" t="str">
        <f>VLOOKUP(B246,'bank type'!$A$2:$B$87,2,FALSE)</f>
        <v>Public Sector Banks</v>
      </c>
      <c r="D246" s="66">
        <v>42521</v>
      </c>
      <c r="E246" s="74">
        <f t="shared" si="14"/>
        <v>5</v>
      </c>
      <c r="F246">
        <f t="shared" si="12"/>
        <v>2016</v>
      </c>
      <c r="G246" s="3">
        <v>1178</v>
      </c>
      <c r="H246" s="3">
        <v>782</v>
      </c>
      <c r="I246" s="3">
        <v>2734</v>
      </c>
      <c r="J246" s="3">
        <v>0</v>
      </c>
      <c r="K246" s="3">
        <f t="shared" si="13"/>
        <v>2734</v>
      </c>
      <c r="L246" s="3"/>
      <c r="M246" s="3"/>
      <c r="N246" s="3"/>
      <c r="O246" s="3">
        <v>0</v>
      </c>
      <c r="P246" s="3">
        <v>0</v>
      </c>
      <c r="Q246" s="3">
        <v>0</v>
      </c>
      <c r="R246" s="69">
        <v>0</v>
      </c>
      <c r="S246" s="69">
        <v>0</v>
      </c>
      <c r="T246" s="3"/>
      <c r="U246" s="3"/>
      <c r="V246" s="3"/>
      <c r="W246" s="3"/>
      <c r="X246" s="3">
        <v>12158950</v>
      </c>
      <c r="Y246" s="3">
        <v>10581435</v>
      </c>
      <c r="Z246" s="3">
        <v>1098068</v>
      </c>
      <c r="AA246" s="69">
        <v>29535.995641669997</v>
      </c>
      <c r="AB246" s="69">
        <v>682.30451932999995</v>
      </c>
    </row>
    <row r="247" spans="1:28" x14ac:dyDescent="0.3">
      <c r="A247" s="4" t="s">
        <v>126</v>
      </c>
      <c r="B247" s="65" t="str">
        <f>VLOOKUP(A247,'bank list with code'!$A$2:$C$114,3,FALSE)</f>
        <v>B092</v>
      </c>
      <c r="C247" s="65" t="str">
        <f>VLOOKUP(B247,'bank type'!$A$2:$B$87,2,FALSE)</f>
        <v>Public Sector Banks</v>
      </c>
      <c r="D247" s="66">
        <v>42521</v>
      </c>
      <c r="E247" s="74">
        <f t="shared" si="14"/>
        <v>5</v>
      </c>
      <c r="F247">
        <f t="shared" si="12"/>
        <v>2016</v>
      </c>
      <c r="G247" s="3">
        <v>1812</v>
      </c>
      <c r="H247" s="3">
        <v>568</v>
      </c>
      <c r="I247" s="3">
        <v>5737</v>
      </c>
      <c r="J247" s="3">
        <v>0</v>
      </c>
      <c r="K247" s="3">
        <f t="shared" si="13"/>
        <v>5737</v>
      </c>
      <c r="L247" s="3"/>
      <c r="M247" s="3"/>
      <c r="N247" s="3"/>
      <c r="O247" s="3">
        <v>0</v>
      </c>
      <c r="P247" s="3">
        <v>0</v>
      </c>
      <c r="Q247" s="3">
        <v>0</v>
      </c>
      <c r="R247" s="69">
        <v>0</v>
      </c>
      <c r="S247" s="69">
        <v>0</v>
      </c>
      <c r="T247" s="3"/>
      <c r="U247" s="3"/>
      <c r="V247" s="3"/>
      <c r="W247" s="3"/>
      <c r="X247" s="3">
        <v>15906785</v>
      </c>
      <c r="Y247" s="3">
        <v>20035493</v>
      </c>
      <c r="Z247" s="3">
        <v>1771163</v>
      </c>
      <c r="AA247" s="69">
        <v>49274.11497558</v>
      </c>
      <c r="AB247" s="69">
        <v>1911.8984775399999</v>
      </c>
    </row>
    <row r="248" spans="1:28" x14ac:dyDescent="0.3">
      <c r="A248" s="4" t="s">
        <v>12</v>
      </c>
      <c r="B248" s="65" t="str">
        <f>VLOOKUP(A248,'bank list with code'!$A$2:$C$114,3,FALSE)</f>
        <v>B093</v>
      </c>
      <c r="C248" s="65" t="str">
        <f>VLOOKUP(B248,'bank type'!$A$2:$B$87,2,FALSE)</f>
        <v>Public Sector Banks</v>
      </c>
      <c r="D248" s="66">
        <v>42521</v>
      </c>
      <c r="E248" s="74">
        <f t="shared" si="14"/>
        <v>5</v>
      </c>
      <c r="F248">
        <f t="shared" si="12"/>
        <v>2016</v>
      </c>
      <c r="G248" s="3">
        <v>20285</v>
      </c>
      <c r="H248" s="3">
        <v>29495</v>
      </c>
      <c r="I248" s="3">
        <v>312024</v>
      </c>
      <c r="J248" s="3">
        <v>0</v>
      </c>
      <c r="K248" s="3">
        <f t="shared" si="13"/>
        <v>312024</v>
      </c>
      <c r="L248" s="3"/>
      <c r="M248" s="3"/>
      <c r="N248" s="3"/>
      <c r="O248" s="3">
        <v>3721651</v>
      </c>
      <c r="P248" s="3">
        <v>87382</v>
      </c>
      <c r="Q248" s="3">
        <v>11111412</v>
      </c>
      <c r="R248" s="69">
        <v>385.39470315999995</v>
      </c>
      <c r="S248" s="69">
        <v>29574.021162240002</v>
      </c>
      <c r="T248" s="67"/>
      <c r="U248" s="67"/>
      <c r="V248" s="67"/>
      <c r="W248" s="67"/>
      <c r="X248" s="3">
        <v>193461984</v>
      </c>
      <c r="Y248" s="3">
        <v>307780252</v>
      </c>
      <c r="Z248" s="3">
        <v>44189363</v>
      </c>
      <c r="AA248" s="69">
        <v>660952.24749900005</v>
      </c>
      <c r="AB248" s="69">
        <v>34014.942725239998</v>
      </c>
    </row>
    <row r="249" spans="1:28" x14ac:dyDescent="0.3">
      <c r="A249" s="4" t="s">
        <v>127</v>
      </c>
      <c r="B249" s="65" t="str">
        <f>VLOOKUP(A249,'bank list with code'!$A$2:$C$114,3,FALSE)</f>
        <v>B094</v>
      </c>
      <c r="C249" s="65" t="str">
        <f>VLOOKUP(B249,'bank type'!$A$2:$B$87,2,FALSE)</f>
        <v>Public Sector Banks</v>
      </c>
      <c r="D249" s="66">
        <v>42521</v>
      </c>
      <c r="E249" s="74">
        <f t="shared" si="14"/>
        <v>5</v>
      </c>
      <c r="F249">
        <f t="shared" si="12"/>
        <v>2016</v>
      </c>
      <c r="G249" s="3">
        <v>1093</v>
      </c>
      <c r="H249" s="3">
        <v>329</v>
      </c>
      <c r="I249" s="3">
        <v>4966</v>
      </c>
      <c r="J249" s="3">
        <v>0</v>
      </c>
      <c r="K249" s="3">
        <f t="shared" si="13"/>
        <v>4966</v>
      </c>
      <c r="L249" s="3"/>
      <c r="M249" s="3"/>
      <c r="N249" s="3"/>
      <c r="O249" s="3">
        <v>0</v>
      </c>
      <c r="P249" s="3">
        <v>0</v>
      </c>
      <c r="Q249" s="3">
        <v>0</v>
      </c>
      <c r="R249" s="69">
        <v>0</v>
      </c>
      <c r="S249" s="69">
        <v>0</v>
      </c>
      <c r="T249" s="3"/>
      <c r="U249" s="3"/>
      <c r="V249" s="3"/>
      <c r="W249" s="3"/>
      <c r="X249" s="3">
        <v>6405141</v>
      </c>
      <c r="Y249" s="3">
        <v>7518028</v>
      </c>
      <c r="Z249" s="3">
        <v>543690</v>
      </c>
      <c r="AA249" s="69">
        <v>14916.905630990001</v>
      </c>
      <c r="AB249" s="69">
        <v>883.80100148999998</v>
      </c>
    </row>
    <row r="250" spans="1:28" x14ac:dyDescent="0.3">
      <c r="A250" s="4" t="s">
        <v>128</v>
      </c>
      <c r="B250" s="65" t="str">
        <f>VLOOKUP(A250,'bank list with code'!$A$2:$C$114,3,FALSE)</f>
        <v>B095</v>
      </c>
      <c r="C250" s="65" t="str">
        <f>VLOOKUP(B250,'bank type'!$A$2:$B$87,2,FALSE)</f>
        <v>Public Sector Banks</v>
      </c>
      <c r="D250" s="66">
        <v>42521</v>
      </c>
      <c r="E250" s="74">
        <f t="shared" si="14"/>
        <v>5</v>
      </c>
      <c r="F250">
        <f t="shared" si="12"/>
        <v>2016</v>
      </c>
      <c r="G250" s="3">
        <v>1169</v>
      </c>
      <c r="H250" s="3">
        <v>342</v>
      </c>
      <c r="I250" s="3">
        <v>5277</v>
      </c>
      <c r="J250" s="3">
        <v>0</v>
      </c>
      <c r="K250" s="3">
        <f t="shared" si="13"/>
        <v>5277</v>
      </c>
      <c r="L250" s="3"/>
      <c r="M250" s="3"/>
      <c r="N250" s="3"/>
      <c r="O250" s="3">
        <v>0</v>
      </c>
      <c r="P250" s="3">
        <v>0</v>
      </c>
      <c r="Q250" s="3">
        <v>0</v>
      </c>
      <c r="R250" s="69">
        <v>0</v>
      </c>
      <c r="S250" s="69">
        <v>0</v>
      </c>
      <c r="T250" s="3"/>
      <c r="U250" s="3"/>
      <c r="V250" s="3"/>
      <c r="W250" s="3"/>
      <c r="X250" s="3">
        <v>7230720</v>
      </c>
      <c r="Y250" s="3">
        <v>5412399</v>
      </c>
      <c r="Z250" s="3">
        <v>628539</v>
      </c>
      <c r="AA250" s="69">
        <v>15271.19963882</v>
      </c>
      <c r="AB250" s="69">
        <v>571.39412497000001</v>
      </c>
    </row>
    <row r="251" spans="1:28" x14ac:dyDescent="0.3">
      <c r="A251" s="4" t="s">
        <v>129</v>
      </c>
      <c r="B251" s="65" t="str">
        <f>VLOOKUP(A251,'bank list with code'!$A$2:$C$114,3,FALSE)</f>
        <v>B096</v>
      </c>
      <c r="C251" s="65" t="str">
        <f>VLOOKUP(B251,'bank type'!$A$2:$B$87,2,FALSE)</f>
        <v>Public Sector Banks</v>
      </c>
      <c r="D251" s="66">
        <v>42521</v>
      </c>
      <c r="E251" s="74">
        <f t="shared" si="14"/>
        <v>5</v>
      </c>
      <c r="F251">
        <f t="shared" si="12"/>
        <v>2016</v>
      </c>
      <c r="G251" s="3">
        <v>1137</v>
      </c>
      <c r="H251" s="3">
        <v>579</v>
      </c>
      <c r="I251" s="3">
        <v>3528</v>
      </c>
      <c r="J251" s="3">
        <v>0</v>
      </c>
      <c r="K251" s="3">
        <f t="shared" si="13"/>
        <v>3528</v>
      </c>
      <c r="L251" s="3"/>
      <c r="M251" s="3"/>
      <c r="N251" s="3"/>
      <c r="O251" s="3">
        <v>0</v>
      </c>
      <c r="P251" s="3">
        <v>0</v>
      </c>
      <c r="Q251" s="3">
        <v>0</v>
      </c>
      <c r="R251" s="69">
        <v>0</v>
      </c>
      <c r="S251" s="69">
        <v>0</v>
      </c>
      <c r="T251" s="3"/>
      <c r="U251" s="3"/>
      <c r="V251" s="3"/>
      <c r="W251" s="3"/>
      <c r="X251" s="3">
        <v>11609280</v>
      </c>
      <c r="Y251" s="3">
        <v>15403369</v>
      </c>
      <c r="Z251" s="3">
        <v>1292787</v>
      </c>
      <c r="AA251" s="69">
        <v>44933.249474839999</v>
      </c>
      <c r="AB251" s="69">
        <v>1752.7917720999999</v>
      </c>
    </row>
    <row r="252" spans="1:28" x14ac:dyDescent="0.3">
      <c r="A252" s="4" t="s">
        <v>14</v>
      </c>
      <c r="B252" s="65" t="str">
        <f>VLOOKUP(A252,'bank list with code'!$A$2:$C$114,3,FALSE)</f>
        <v>B009</v>
      </c>
      <c r="C252" s="65" t="str">
        <f>VLOOKUP(B252,'bank type'!$A$2:$B$87,2,FALSE)</f>
        <v>Private Sector Banks</v>
      </c>
      <c r="D252" s="66">
        <v>42521</v>
      </c>
      <c r="E252" s="74">
        <f t="shared" si="14"/>
        <v>5</v>
      </c>
      <c r="F252">
        <f t="shared" si="12"/>
        <v>2016</v>
      </c>
      <c r="G252" s="3">
        <v>2976</v>
      </c>
      <c r="H252" s="3">
        <v>9863</v>
      </c>
      <c r="I252" s="3">
        <v>267134</v>
      </c>
      <c r="J252" s="3">
        <v>0</v>
      </c>
      <c r="K252" s="3">
        <f t="shared" si="13"/>
        <v>267134</v>
      </c>
      <c r="L252" s="3"/>
      <c r="M252" s="3"/>
      <c r="N252" s="3"/>
      <c r="O252" s="3">
        <v>2551593</v>
      </c>
      <c r="P252" s="3">
        <v>60762</v>
      </c>
      <c r="Q252" s="3">
        <v>5911518</v>
      </c>
      <c r="R252" s="69">
        <v>163.34051767</v>
      </c>
      <c r="S252" s="69">
        <v>22275.046223369998</v>
      </c>
      <c r="T252" s="67"/>
      <c r="U252" s="67"/>
      <c r="V252" s="67"/>
      <c r="W252" s="67"/>
      <c r="X252" s="3">
        <v>16011654</v>
      </c>
      <c r="Y252" s="3">
        <v>25732769</v>
      </c>
      <c r="Z252" s="3">
        <v>8786775</v>
      </c>
      <c r="AA252" s="69">
        <v>117275.52054714999</v>
      </c>
      <c r="AB252" s="69">
        <v>12813.701189290001</v>
      </c>
    </row>
    <row r="253" spans="1:28" x14ac:dyDescent="0.3">
      <c r="A253" s="4" t="s">
        <v>130</v>
      </c>
      <c r="B253" s="65" t="str">
        <f>VLOOKUP(A253,'bank list with code'!$A$2:$C$114,3,FALSE)</f>
        <v>B010</v>
      </c>
      <c r="C253" s="65" t="str">
        <f>VLOOKUP(B253,'bank type'!$A$2:$B$87,2,FALSE)</f>
        <v>Private Sector Banks</v>
      </c>
      <c r="D253" s="66">
        <v>42521</v>
      </c>
      <c r="E253" s="74">
        <f t="shared" si="14"/>
        <v>5</v>
      </c>
      <c r="F253">
        <f t="shared" si="12"/>
        <v>2016</v>
      </c>
      <c r="G253" s="3">
        <v>228</v>
      </c>
      <c r="H253" s="3">
        <v>0</v>
      </c>
      <c r="I253" s="3">
        <v>0</v>
      </c>
      <c r="J253" s="3">
        <v>0</v>
      </c>
      <c r="K253" s="3">
        <f t="shared" si="13"/>
        <v>0</v>
      </c>
      <c r="L253" s="3"/>
      <c r="M253" s="3"/>
      <c r="N253" s="3"/>
      <c r="O253" s="3">
        <v>0</v>
      </c>
      <c r="P253" s="3">
        <v>0</v>
      </c>
      <c r="Q253" s="3">
        <v>0</v>
      </c>
      <c r="R253" s="69">
        <v>0</v>
      </c>
      <c r="S253" s="69">
        <v>0</v>
      </c>
      <c r="T253" s="10"/>
      <c r="U253" s="10"/>
      <c r="V253" s="10"/>
      <c r="W253" s="10"/>
      <c r="X253" s="3">
        <v>7695671</v>
      </c>
      <c r="Y253" s="3">
        <v>5669389</v>
      </c>
      <c r="Z253" s="3">
        <v>61789</v>
      </c>
      <c r="AA253" s="69">
        <v>7021.4358089999996</v>
      </c>
      <c r="AB253" s="69">
        <v>70.399524099999994</v>
      </c>
    </row>
    <row r="254" spans="1:28" x14ac:dyDescent="0.3">
      <c r="A254" s="4" t="s">
        <v>16</v>
      </c>
      <c r="B254" s="65" t="str">
        <f>VLOOKUP(A254,'bank list with code'!$A$2:$C$114,3,FALSE)</f>
        <v>B021</v>
      </c>
      <c r="C254" s="65" t="str">
        <f>VLOOKUP(B254,'bank type'!$A$2:$B$87,2,FALSE)</f>
        <v>Private Sector Banks</v>
      </c>
      <c r="D254" s="66">
        <v>42521</v>
      </c>
      <c r="E254" s="74">
        <f t="shared" si="14"/>
        <v>5</v>
      </c>
      <c r="F254">
        <f t="shared" si="12"/>
        <v>2016</v>
      </c>
      <c r="G254" s="3">
        <v>188</v>
      </c>
      <c r="H254" s="3">
        <v>58</v>
      </c>
      <c r="I254" s="3">
        <v>0</v>
      </c>
      <c r="J254" s="3">
        <v>0</v>
      </c>
      <c r="K254" s="3">
        <f t="shared" si="13"/>
        <v>0</v>
      </c>
      <c r="L254" s="3"/>
      <c r="M254" s="3"/>
      <c r="N254" s="3"/>
      <c r="O254" s="3">
        <v>0</v>
      </c>
      <c r="P254" s="3">
        <v>0</v>
      </c>
      <c r="Q254" s="3">
        <v>0</v>
      </c>
      <c r="R254" s="69">
        <v>0</v>
      </c>
      <c r="S254" s="69">
        <v>0</v>
      </c>
      <c r="T254" s="3"/>
      <c r="U254" s="3"/>
      <c r="V254" s="3"/>
      <c r="W254" s="3"/>
      <c r="X254" s="3">
        <v>794046</v>
      </c>
      <c r="Y254" s="3">
        <v>388832</v>
      </c>
      <c r="Z254" s="3">
        <v>27907</v>
      </c>
      <c r="AA254" s="69">
        <v>1214.6794561700001</v>
      </c>
      <c r="AB254" s="69">
        <v>79.031069760000008</v>
      </c>
    </row>
    <row r="255" spans="1:28" x14ac:dyDescent="0.3">
      <c r="A255" s="4" t="s">
        <v>17</v>
      </c>
      <c r="B255" s="65" t="str">
        <f>VLOOKUP(A255,'bank list with code'!$A$2:$C$114,3,FALSE)</f>
        <v>B024</v>
      </c>
      <c r="C255" s="65" t="str">
        <f>VLOOKUP(B255,'bank type'!$A$2:$B$87,2,FALSE)</f>
        <v>Private Sector Banks</v>
      </c>
      <c r="D255" s="66">
        <v>42521</v>
      </c>
      <c r="E255" s="74">
        <f t="shared" si="14"/>
        <v>5</v>
      </c>
      <c r="F255">
        <f t="shared" si="12"/>
        <v>2016</v>
      </c>
      <c r="G255" s="3">
        <v>665</v>
      </c>
      <c r="H255" s="3">
        <v>661</v>
      </c>
      <c r="I255" s="3">
        <v>3526</v>
      </c>
      <c r="J255" s="3">
        <v>0</v>
      </c>
      <c r="K255" s="3">
        <f t="shared" si="13"/>
        <v>3526</v>
      </c>
      <c r="L255" s="3"/>
      <c r="M255" s="3"/>
      <c r="N255" s="3"/>
      <c r="O255" s="3">
        <v>68</v>
      </c>
      <c r="P255" s="3">
        <v>2</v>
      </c>
      <c r="Q255" s="3">
        <v>275</v>
      </c>
      <c r="R255" s="69">
        <v>3.5000000000000001E-3</v>
      </c>
      <c r="S255" s="69">
        <v>0.47577353999999999</v>
      </c>
      <c r="T255" s="3"/>
      <c r="U255" s="3"/>
      <c r="V255" s="3"/>
      <c r="W255" s="3"/>
      <c r="X255" s="3">
        <v>1527057</v>
      </c>
      <c r="Y255" s="3">
        <v>1873871</v>
      </c>
      <c r="Z255" s="3">
        <v>480760</v>
      </c>
      <c r="AA255" s="69">
        <v>7814.5566550000003</v>
      </c>
      <c r="AB255" s="69">
        <v>510.22524805</v>
      </c>
    </row>
    <row r="256" spans="1:28" x14ac:dyDescent="0.3">
      <c r="A256" s="4" t="s">
        <v>131</v>
      </c>
      <c r="B256" s="65" t="str">
        <f>VLOOKUP(A256,'bank list with code'!$A$2:$C$114,3,FALSE)</f>
        <v>B036</v>
      </c>
      <c r="C256" s="65" t="str">
        <f>VLOOKUP(B256,'bank type'!$A$2:$B$87,2,FALSE)</f>
        <v>Private Sector Banks</v>
      </c>
      <c r="D256" s="66">
        <v>42521</v>
      </c>
      <c r="E256" s="74">
        <f t="shared" si="14"/>
        <v>5</v>
      </c>
      <c r="F256">
        <f t="shared" si="12"/>
        <v>2016</v>
      </c>
      <c r="G256" s="3">
        <v>153</v>
      </c>
      <c r="H256" s="3">
        <v>281</v>
      </c>
      <c r="I256" s="3">
        <v>752</v>
      </c>
      <c r="J256" s="3">
        <v>0</v>
      </c>
      <c r="K256" s="3">
        <f t="shared" si="13"/>
        <v>752</v>
      </c>
      <c r="L256" s="3"/>
      <c r="M256" s="3"/>
      <c r="N256" s="3"/>
      <c r="O256" s="3">
        <v>5085</v>
      </c>
      <c r="P256" s="3">
        <v>815</v>
      </c>
      <c r="Q256" s="3">
        <v>9661</v>
      </c>
      <c r="R256" s="69">
        <v>4.1093770000000003</v>
      </c>
      <c r="S256" s="69">
        <v>20.421158999999999</v>
      </c>
      <c r="T256" s="67"/>
      <c r="U256" s="67"/>
      <c r="V256" s="67"/>
      <c r="W256" s="67"/>
      <c r="X256" s="3">
        <v>330805</v>
      </c>
      <c r="Y256" s="3">
        <v>532279</v>
      </c>
      <c r="Z256" s="3">
        <v>127567</v>
      </c>
      <c r="AA256" s="69">
        <v>2137.2942859999998</v>
      </c>
      <c r="AB256" s="69">
        <v>267.263689</v>
      </c>
    </row>
    <row r="257" spans="1:28" x14ac:dyDescent="0.3">
      <c r="A257" s="4" t="s">
        <v>19</v>
      </c>
      <c r="B257" s="65" t="str">
        <f>VLOOKUP(A257,'bank list with code'!$A$2:$C$114,3,FALSE)</f>
        <v>B038</v>
      </c>
      <c r="C257" s="65" t="str">
        <f>VLOOKUP(B257,'bank type'!$A$2:$B$87,2,FALSE)</f>
        <v>Private Sector Banks</v>
      </c>
      <c r="D257" s="66">
        <v>42521</v>
      </c>
      <c r="E257" s="74">
        <f t="shared" si="14"/>
        <v>5</v>
      </c>
      <c r="F257">
        <f t="shared" si="12"/>
        <v>2016</v>
      </c>
      <c r="G257" s="3">
        <v>189</v>
      </c>
      <c r="H257" s="3">
        <v>189</v>
      </c>
      <c r="I257" s="3">
        <v>704</v>
      </c>
      <c r="J257" s="3">
        <v>0</v>
      </c>
      <c r="K257" s="3">
        <f t="shared" si="13"/>
        <v>704</v>
      </c>
      <c r="L257" s="3"/>
      <c r="M257" s="3"/>
      <c r="N257" s="3"/>
      <c r="O257" s="3">
        <v>6877</v>
      </c>
      <c r="P257" s="3">
        <v>47</v>
      </c>
      <c r="Q257" s="3">
        <v>13478</v>
      </c>
      <c r="R257" s="69">
        <v>0.24352726999999999</v>
      </c>
      <c r="S257" s="69">
        <v>30.820891</v>
      </c>
      <c r="T257" s="67"/>
      <c r="U257" s="67"/>
      <c r="V257" s="67"/>
      <c r="W257" s="67"/>
      <c r="X257" s="3">
        <v>637355</v>
      </c>
      <c r="Y257" s="3">
        <v>446449</v>
      </c>
      <c r="Z257" s="3">
        <v>51243</v>
      </c>
      <c r="AA257" s="69">
        <v>1825.5629233599998</v>
      </c>
      <c r="AB257" s="69">
        <v>116.944684</v>
      </c>
    </row>
    <row r="258" spans="1:28" x14ac:dyDescent="0.3">
      <c r="A258" s="1" t="s">
        <v>20</v>
      </c>
      <c r="B258" s="65" t="str">
        <f>VLOOKUP(A258,'bank list with code'!$A$2:$C$114,3,FALSE)</f>
        <v>B045</v>
      </c>
      <c r="C258" s="65" t="str">
        <f>VLOOKUP(B258,'bank type'!$A$2:$B$87,2,FALSE)</f>
        <v>Private Sector Banks</v>
      </c>
      <c r="D258" s="66">
        <v>42521</v>
      </c>
      <c r="E258" s="74">
        <f t="shared" si="14"/>
        <v>5</v>
      </c>
      <c r="F258">
        <f t="shared" si="12"/>
        <v>2016</v>
      </c>
      <c r="G258" s="3">
        <v>1064</v>
      </c>
      <c r="H258" s="3">
        <v>465</v>
      </c>
      <c r="I258" s="3">
        <v>9085</v>
      </c>
      <c r="J258" s="3">
        <v>0</v>
      </c>
      <c r="K258" s="3">
        <f t="shared" si="13"/>
        <v>9085</v>
      </c>
      <c r="L258" s="3"/>
      <c r="M258" s="3"/>
      <c r="N258" s="3"/>
      <c r="O258" s="3">
        <v>0</v>
      </c>
      <c r="P258" s="3">
        <v>0</v>
      </c>
      <c r="Q258" s="3">
        <v>0</v>
      </c>
      <c r="R258" s="69">
        <v>0</v>
      </c>
      <c r="S258" s="69">
        <v>0</v>
      </c>
      <c r="T258" s="3"/>
      <c r="U258" s="3"/>
      <c r="V258" s="3"/>
      <c r="W258" s="3"/>
      <c r="X258" s="3">
        <v>4904566</v>
      </c>
      <c r="Y258" s="3">
        <v>4778114</v>
      </c>
      <c r="Z258" s="3">
        <v>1043741</v>
      </c>
      <c r="AA258" s="69">
        <v>23173.629440000001</v>
      </c>
      <c r="AB258" s="69">
        <v>1538.17882478</v>
      </c>
    </row>
    <row r="259" spans="1:28" x14ac:dyDescent="0.3">
      <c r="A259" s="4" t="s">
        <v>21</v>
      </c>
      <c r="B259" s="65" t="str">
        <f>VLOOKUP(A259,'bank list with code'!$A$2:$C$114,3,FALSE)</f>
        <v>B050</v>
      </c>
      <c r="C259" s="65" t="str">
        <f>VLOOKUP(B259,'bank type'!$A$2:$B$87,2,FALSE)</f>
        <v>Private Sector Banks</v>
      </c>
      <c r="D259" s="66">
        <v>42521</v>
      </c>
      <c r="E259" s="74">
        <f t="shared" si="14"/>
        <v>5</v>
      </c>
      <c r="F259">
        <f t="shared" ref="F259:F322" si="15">YEAR(D259)</f>
        <v>2016</v>
      </c>
      <c r="G259" s="8">
        <v>5621</v>
      </c>
      <c r="H259" s="8">
        <v>6433</v>
      </c>
      <c r="I259" s="8">
        <v>280282</v>
      </c>
      <c r="J259" s="8">
        <v>0</v>
      </c>
      <c r="K259" s="3">
        <f t="shared" si="13"/>
        <v>280282</v>
      </c>
      <c r="L259" s="3"/>
      <c r="M259" s="3"/>
      <c r="N259" s="3"/>
      <c r="O259" s="8">
        <v>7524961</v>
      </c>
      <c r="P259" s="3">
        <v>184697</v>
      </c>
      <c r="Q259" s="3">
        <v>24632657</v>
      </c>
      <c r="R259" s="69">
        <v>1035.8273723</v>
      </c>
      <c r="S259" s="69">
        <v>73114.295610999994</v>
      </c>
      <c r="T259" s="67"/>
      <c r="U259" s="67"/>
      <c r="V259" s="67"/>
      <c r="W259" s="67"/>
      <c r="X259" s="8">
        <v>23575677</v>
      </c>
      <c r="Y259" s="8">
        <v>35954264</v>
      </c>
      <c r="Z259" s="8">
        <v>18207597</v>
      </c>
      <c r="AA259" s="121">
        <v>174257.54813278999</v>
      </c>
      <c r="AB259" s="121">
        <v>25468.856915</v>
      </c>
    </row>
    <row r="260" spans="1:28" x14ac:dyDescent="0.3">
      <c r="A260" s="4" t="s">
        <v>22</v>
      </c>
      <c r="B260" s="65" t="str">
        <f>VLOOKUP(A260,'bank list with code'!$A$2:$C$114,3,FALSE)</f>
        <v>B053</v>
      </c>
      <c r="C260" s="65" t="str">
        <f>VLOOKUP(B260,'bank type'!$A$2:$B$87,2,FALSE)</f>
        <v>Private Sector Banks</v>
      </c>
      <c r="D260" s="66">
        <v>42521</v>
      </c>
      <c r="E260" s="74">
        <f t="shared" si="14"/>
        <v>5</v>
      </c>
      <c r="F260">
        <f t="shared" si="15"/>
        <v>2016</v>
      </c>
      <c r="G260" s="3">
        <v>4753</v>
      </c>
      <c r="H260" s="3">
        <v>9242</v>
      </c>
      <c r="I260" s="3">
        <v>200484</v>
      </c>
      <c r="J260" s="3">
        <v>0</v>
      </c>
      <c r="K260" s="3">
        <f t="shared" si="13"/>
        <v>200484</v>
      </c>
      <c r="L260" s="3"/>
      <c r="M260" s="3"/>
      <c r="N260" s="3"/>
      <c r="O260" s="3">
        <v>3757606</v>
      </c>
      <c r="P260" s="3">
        <v>29426</v>
      </c>
      <c r="Q260" s="3">
        <v>10948476</v>
      </c>
      <c r="R260" s="69">
        <v>129.15641866999999</v>
      </c>
      <c r="S260" s="69">
        <v>27380.236147230004</v>
      </c>
      <c r="T260" s="67"/>
      <c r="U260" s="67"/>
      <c r="V260" s="67"/>
      <c r="W260" s="67"/>
      <c r="X260" s="3">
        <v>33343798</v>
      </c>
      <c r="Y260" s="3">
        <v>35845747</v>
      </c>
      <c r="Z260" s="3">
        <v>17761704</v>
      </c>
      <c r="AA260" s="69">
        <v>173018.70707500001</v>
      </c>
      <c r="AB260" s="69">
        <v>25475.518367000001</v>
      </c>
    </row>
    <row r="261" spans="1:28" x14ac:dyDescent="0.3">
      <c r="A261" s="4" t="s">
        <v>132</v>
      </c>
      <c r="B261" s="65" t="str">
        <f>VLOOKUP(A261,'bank list with code'!$A$2:$C$114,3,FALSE)</f>
        <v>B056</v>
      </c>
      <c r="C261" s="65" t="str">
        <f>VLOOKUP(B261,'bank type'!$A$2:$B$87,2,FALSE)</f>
        <v>Private Sector Banks</v>
      </c>
      <c r="D261" s="66">
        <v>42521</v>
      </c>
      <c r="E261" s="74">
        <f t="shared" si="14"/>
        <v>5</v>
      </c>
      <c r="F261">
        <f t="shared" si="15"/>
        <v>2016</v>
      </c>
      <c r="G261" s="3">
        <v>14</v>
      </c>
      <c r="H261" s="3">
        <v>0</v>
      </c>
      <c r="I261" s="3">
        <v>0</v>
      </c>
      <c r="J261" s="3">
        <v>0</v>
      </c>
      <c r="K261" s="3">
        <f t="shared" si="13"/>
        <v>0</v>
      </c>
      <c r="L261" s="3"/>
      <c r="M261" s="3"/>
      <c r="N261" s="3"/>
      <c r="O261" s="3">
        <v>0</v>
      </c>
      <c r="P261" s="3">
        <v>0</v>
      </c>
      <c r="Q261" s="3">
        <v>0</v>
      </c>
      <c r="R261" s="69">
        <v>0</v>
      </c>
      <c r="S261" s="69">
        <v>0</v>
      </c>
      <c r="T261" s="3"/>
      <c r="U261" s="3"/>
      <c r="V261" s="3"/>
      <c r="W261" s="3"/>
      <c r="X261" s="3">
        <v>25812</v>
      </c>
      <c r="Y261" s="3">
        <v>31976</v>
      </c>
      <c r="Z261" s="3">
        <v>11933</v>
      </c>
      <c r="AA261" s="69">
        <v>98.5</v>
      </c>
      <c r="AB261" s="69">
        <v>17.399999999999999</v>
      </c>
    </row>
    <row r="262" spans="1:28" x14ac:dyDescent="0.3">
      <c r="A262" s="4" t="s">
        <v>24</v>
      </c>
      <c r="B262" s="65" t="str">
        <f>VLOOKUP(A262,'bank list with code'!$A$2:$C$114,3,FALSE)</f>
        <v>B062</v>
      </c>
      <c r="C262" s="65" t="str">
        <f>VLOOKUP(B262,'bank type'!$A$2:$B$87,2,FALSE)</f>
        <v>Private Sector Banks</v>
      </c>
      <c r="D262" s="66">
        <v>42521</v>
      </c>
      <c r="E262" s="74">
        <f t="shared" si="14"/>
        <v>5</v>
      </c>
      <c r="F262">
        <f t="shared" si="15"/>
        <v>2016</v>
      </c>
      <c r="G262" s="3">
        <v>772</v>
      </c>
      <c r="H262" s="3">
        <v>1100</v>
      </c>
      <c r="I262" s="3">
        <v>1201</v>
      </c>
      <c r="J262" s="3">
        <v>0</v>
      </c>
      <c r="K262" s="3">
        <f t="shared" ref="K262:K325" si="16">SUM(I262,J262)</f>
        <v>1201</v>
      </c>
      <c r="L262" s="3"/>
      <c r="M262" s="3"/>
      <c r="N262" s="3"/>
      <c r="O262" s="3">
        <v>462386</v>
      </c>
      <c r="P262" s="3">
        <v>8679</v>
      </c>
      <c r="Q262" s="3">
        <v>1133936</v>
      </c>
      <c r="R262" s="69">
        <v>46.326877320000001</v>
      </c>
      <c r="S262" s="69">
        <v>7094.2337192700006</v>
      </c>
      <c r="T262" s="67"/>
      <c r="U262" s="67"/>
      <c r="V262" s="67"/>
      <c r="W262" s="67"/>
      <c r="X262" s="3">
        <v>2672917</v>
      </c>
      <c r="Y262" s="3">
        <v>2063535</v>
      </c>
      <c r="Z262" s="3">
        <v>724317</v>
      </c>
      <c r="AA262" s="69">
        <v>8655.5751265400013</v>
      </c>
      <c r="AB262" s="69">
        <v>962.84679648999997</v>
      </c>
    </row>
    <row r="263" spans="1:28" x14ac:dyDescent="0.3">
      <c r="A263" s="4" t="s">
        <v>25</v>
      </c>
      <c r="B263" s="65" t="str">
        <f>VLOOKUP(A263,'bank list with code'!$A$2:$C$114,3,FALSE)</f>
        <v>B063</v>
      </c>
      <c r="C263" s="65" t="str">
        <f>VLOOKUP(B263,'bank type'!$A$2:$B$87,2,FALSE)</f>
        <v>Private Sector Banks</v>
      </c>
      <c r="D263" s="66">
        <v>42521</v>
      </c>
      <c r="E263" s="74">
        <f t="shared" si="14"/>
        <v>5</v>
      </c>
      <c r="F263">
        <f t="shared" si="15"/>
        <v>2016</v>
      </c>
      <c r="G263" s="3">
        <v>604</v>
      </c>
      <c r="H263" s="3">
        <v>417</v>
      </c>
      <c r="I263" s="3">
        <v>5626</v>
      </c>
      <c r="J263" s="3">
        <v>0</v>
      </c>
      <c r="K263" s="3">
        <f t="shared" si="16"/>
        <v>5626</v>
      </c>
      <c r="L263" s="3"/>
      <c r="M263" s="3"/>
      <c r="N263" s="3"/>
      <c r="O263" s="3">
        <v>47188</v>
      </c>
      <c r="P263" s="3">
        <v>5637</v>
      </c>
      <c r="Q263" s="3">
        <v>97678</v>
      </c>
      <c r="R263" s="69">
        <v>17.412771800000002</v>
      </c>
      <c r="S263" s="69">
        <v>276.40511043999999</v>
      </c>
      <c r="T263" s="67"/>
      <c r="U263" s="67"/>
      <c r="V263" s="67"/>
      <c r="W263" s="67"/>
      <c r="X263" s="3">
        <v>3294166</v>
      </c>
      <c r="Y263" s="3">
        <v>4682993</v>
      </c>
      <c r="Z263" s="3">
        <v>69532</v>
      </c>
      <c r="AA263" s="69">
        <v>20747.667706610002</v>
      </c>
      <c r="AB263" s="69">
        <v>222.50185223</v>
      </c>
    </row>
    <row r="264" spans="1:28" x14ac:dyDescent="0.3">
      <c r="A264" s="4" t="s">
        <v>26</v>
      </c>
      <c r="B264" s="65" t="str">
        <f>VLOOKUP(A264,'bank list with code'!$A$2:$C$114,3,FALSE)</f>
        <v>B069</v>
      </c>
      <c r="C264" s="65" t="str">
        <f>VLOOKUP(B264,'bank type'!$A$2:$B$87,2,FALSE)</f>
        <v>Private Sector Banks</v>
      </c>
      <c r="D264" s="66">
        <v>42521</v>
      </c>
      <c r="E264" s="74">
        <f t="shared" si="14"/>
        <v>5</v>
      </c>
      <c r="F264">
        <f t="shared" si="15"/>
        <v>2016</v>
      </c>
      <c r="G264" s="3">
        <v>512</v>
      </c>
      <c r="H264" s="3">
        <v>778</v>
      </c>
      <c r="I264" s="3">
        <v>3189</v>
      </c>
      <c r="J264" s="3">
        <v>0</v>
      </c>
      <c r="K264" s="3">
        <f t="shared" si="16"/>
        <v>3189</v>
      </c>
      <c r="L264" s="3"/>
      <c r="M264" s="3"/>
      <c r="N264" s="3"/>
      <c r="O264" s="3">
        <v>0</v>
      </c>
      <c r="P264" s="3">
        <v>0</v>
      </c>
      <c r="Q264" s="3">
        <v>0</v>
      </c>
      <c r="R264" s="69">
        <v>0</v>
      </c>
      <c r="S264" s="69">
        <v>0</v>
      </c>
      <c r="T264" s="3"/>
      <c r="U264" s="3"/>
      <c r="V264" s="3"/>
      <c r="W264" s="3"/>
      <c r="X264" s="3">
        <v>3154312</v>
      </c>
      <c r="Y264" s="3">
        <v>3378790</v>
      </c>
      <c r="Z264" s="3">
        <v>553439</v>
      </c>
      <c r="AA264" s="69">
        <v>12750.6</v>
      </c>
      <c r="AB264" s="69">
        <v>736.6</v>
      </c>
    </row>
    <row r="265" spans="1:28" x14ac:dyDescent="0.3">
      <c r="A265" s="1" t="s">
        <v>27</v>
      </c>
      <c r="B265" s="65" t="str">
        <f>VLOOKUP(A265,'bank list with code'!$A$2:$C$114,3,FALSE)</f>
        <v>B070</v>
      </c>
      <c r="C265" s="65" t="str">
        <f>VLOOKUP(B265,'bank type'!$A$2:$B$87,2,FALSE)</f>
        <v>Private Sector Banks</v>
      </c>
      <c r="D265" s="66">
        <v>42521</v>
      </c>
      <c r="E265" s="74">
        <f t="shared" si="14"/>
        <v>5</v>
      </c>
      <c r="F265">
        <f t="shared" si="15"/>
        <v>2016</v>
      </c>
      <c r="G265" s="7">
        <v>737</v>
      </c>
      <c r="H265" s="7">
        <v>931</v>
      </c>
      <c r="I265" s="7">
        <v>10302</v>
      </c>
      <c r="J265" s="7">
        <v>0</v>
      </c>
      <c r="K265" s="3">
        <f t="shared" si="16"/>
        <v>10302</v>
      </c>
      <c r="L265" s="3"/>
      <c r="M265" s="3"/>
      <c r="N265" s="3"/>
      <c r="O265" s="7">
        <v>0</v>
      </c>
      <c r="P265" s="7">
        <v>0</v>
      </c>
      <c r="Q265" s="7">
        <v>0</v>
      </c>
      <c r="R265" s="123">
        <v>0</v>
      </c>
      <c r="S265" s="123">
        <v>0</v>
      </c>
      <c r="T265" s="7"/>
      <c r="U265" s="7"/>
      <c r="V265" s="7"/>
      <c r="W265" s="7"/>
      <c r="X265" s="7">
        <v>3921179</v>
      </c>
      <c r="Y265" s="7">
        <v>4928293</v>
      </c>
      <c r="Z265" s="7">
        <v>849361</v>
      </c>
      <c r="AA265" s="123">
        <v>21770</v>
      </c>
      <c r="AB265" s="123">
        <v>966.7</v>
      </c>
    </row>
    <row r="266" spans="1:28" x14ac:dyDescent="0.3">
      <c r="A266" s="4" t="s">
        <v>28</v>
      </c>
      <c r="B266" s="65" t="str">
        <f>VLOOKUP(A266,'bank list with code'!$A$2:$C$114,3,FALSE)</f>
        <v>B073</v>
      </c>
      <c r="C266" s="65" t="str">
        <f>VLOOKUP(B266,'bank type'!$A$2:$B$87,2,FALSE)</f>
        <v>Private Sector Banks</v>
      </c>
      <c r="D266" s="66">
        <v>42521</v>
      </c>
      <c r="E266" s="74">
        <f t="shared" si="14"/>
        <v>5</v>
      </c>
      <c r="F266">
        <f t="shared" si="15"/>
        <v>2016</v>
      </c>
      <c r="G266" s="3">
        <v>919</v>
      </c>
      <c r="H266" s="3">
        <v>1108</v>
      </c>
      <c r="I266" s="3">
        <v>0</v>
      </c>
      <c r="J266" s="3">
        <v>0</v>
      </c>
      <c r="K266" s="3">
        <f t="shared" si="16"/>
        <v>0</v>
      </c>
      <c r="L266" s="3"/>
      <c r="M266" s="3"/>
      <c r="N266" s="3"/>
      <c r="O266" s="3">
        <v>764595</v>
      </c>
      <c r="P266" s="3">
        <v>14750</v>
      </c>
      <c r="Q266" s="3">
        <v>1651527</v>
      </c>
      <c r="R266" s="69">
        <v>64.371882470000003</v>
      </c>
      <c r="S266" s="69">
        <v>4868.4406773700002</v>
      </c>
      <c r="T266" s="67"/>
      <c r="U266" s="67"/>
      <c r="V266" s="67"/>
      <c r="W266" s="67"/>
      <c r="X266" s="3">
        <v>3691709</v>
      </c>
      <c r="Y266" s="3">
        <v>5418487</v>
      </c>
      <c r="Z266" s="3">
        <v>2213406</v>
      </c>
      <c r="AA266" s="69">
        <v>20991.61346153</v>
      </c>
      <c r="AB266" s="69">
        <v>3156.3461602900002</v>
      </c>
    </row>
    <row r="267" spans="1:28" x14ac:dyDescent="0.3">
      <c r="A267" s="4" t="s">
        <v>29</v>
      </c>
      <c r="B267" s="65" t="str">
        <f>VLOOKUP(A267,'bank list with code'!$A$2:$C$114,3,FALSE)</f>
        <v>B082</v>
      </c>
      <c r="C267" s="65" t="str">
        <f>VLOOKUP(B267,'bank type'!$A$2:$B$87,2,FALSE)</f>
        <v>Private Sector Banks</v>
      </c>
      <c r="D267" s="66">
        <v>42521</v>
      </c>
      <c r="E267" s="74">
        <f t="shared" si="14"/>
        <v>5</v>
      </c>
      <c r="F267">
        <f t="shared" si="15"/>
        <v>2016</v>
      </c>
      <c r="G267" s="3">
        <v>147</v>
      </c>
      <c r="H267" s="3">
        <v>223</v>
      </c>
      <c r="I267" s="3">
        <v>1899</v>
      </c>
      <c r="J267" s="3">
        <v>0</v>
      </c>
      <c r="K267" s="3">
        <f t="shared" si="16"/>
        <v>1899</v>
      </c>
      <c r="L267" s="3"/>
      <c r="M267" s="3"/>
      <c r="N267" s="3"/>
      <c r="O267" s="3">
        <v>164000</v>
      </c>
      <c r="P267" s="3">
        <v>4251</v>
      </c>
      <c r="Q267" s="3">
        <v>422703</v>
      </c>
      <c r="R267" s="69">
        <v>27.878101609999998</v>
      </c>
      <c r="S267" s="69">
        <v>2006.8817142799999</v>
      </c>
      <c r="T267" s="67"/>
      <c r="U267" s="67"/>
      <c r="V267" s="67"/>
      <c r="W267" s="67"/>
      <c r="X267" s="3">
        <v>464975</v>
      </c>
      <c r="Y267" s="3">
        <v>315058</v>
      </c>
      <c r="Z267" s="3">
        <v>91403</v>
      </c>
      <c r="AA267" s="69">
        <v>1200.78272397</v>
      </c>
      <c r="AB267" s="69">
        <v>126.693187800001</v>
      </c>
    </row>
    <row r="268" spans="1:28" x14ac:dyDescent="0.3">
      <c r="A268" s="4" t="s">
        <v>30</v>
      </c>
      <c r="B268" s="65" t="str">
        <f>VLOOKUP(A268,'bank list with code'!$A$2:$C$114,3,FALSE)</f>
        <v>B089</v>
      </c>
      <c r="C268" s="65" t="str">
        <f>VLOOKUP(B268,'bank type'!$A$2:$B$87,2,FALSE)</f>
        <v>Private Sector Banks</v>
      </c>
      <c r="D268" s="66">
        <v>42521</v>
      </c>
      <c r="E268" s="74">
        <f t="shared" si="14"/>
        <v>5</v>
      </c>
      <c r="F268">
        <f t="shared" si="15"/>
        <v>2016</v>
      </c>
      <c r="G268" s="3">
        <v>767</v>
      </c>
      <c r="H268" s="3">
        <v>521</v>
      </c>
      <c r="I268" s="3">
        <v>3551</v>
      </c>
      <c r="J268" s="3">
        <v>0</v>
      </c>
      <c r="K268" s="3">
        <f t="shared" si="16"/>
        <v>3551</v>
      </c>
      <c r="L268" s="3"/>
      <c r="M268" s="3"/>
      <c r="N268" s="3"/>
      <c r="O268" s="3">
        <v>0</v>
      </c>
      <c r="P268" s="3">
        <v>0</v>
      </c>
      <c r="Q268" s="3">
        <v>0</v>
      </c>
      <c r="R268" s="69">
        <v>0</v>
      </c>
      <c r="S268" s="69">
        <v>0</v>
      </c>
      <c r="T268" s="3"/>
      <c r="U268" s="3"/>
      <c r="V268" s="3"/>
      <c r="W268" s="3"/>
      <c r="X268" s="3">
        <v>3203181</v>
      </c>
      <c r="Y268" s="3">
        <v>2474337</v>
      </c>
      <c r="Z268" s="3">
        <v>480685</v>
      </c>
      <c r="AA268" s="69">
        <v>9613.6</v>
      </c>
      <c r="AB268" s="69">
        <v>760.6</v>
      </c>
    </row>
    <row r="269" spans="1:28" x14ac:dyDescent="0.3">
      <c r="A269" s="4" t="s">
        <v>31</v>
      </c>
      <c r="B269" s="65" t="str">
        <f>VLOOKUP(A269,'bank list with code'!$A$2:$C$114,3,FALSE)</f>
        <v>B100</v>
      </c>
      <c r="C269" s="65" t="str">
        <f>VLOOKUP(B269,'bank type'!$A$2:$B$87,2,FALSE)</f>
        <v>Private Sector Banks</v>
      </c>
      <c r="D269" s="66">
        <v>42521</v>
      </c>
      <c r="E269" s="74">
        <f t="shared" si="14"/>
        <v>5</v>
      </c>
      <c r="F269">
        <f t="shared" si="15"/>
        <v>2016</v>
      </c>
      <c r="G269" s="3">
        <v>421</v>
      </c>
      <c r="H269" s="3">
        <v>599</v>
      </c>
      <c r="I269" s="3">
        <v>2005</v>
      </c>
      <c r="J269" s="3">
        <v>0</v>
      </c>
      <c r="K269" s="3">
        <f t="shared" si="16"/>
        <v>2005</v>
      </c>
      <c r="L269" s="3"/>
      <c r="M269" s="3"/>
      <c r="N269" s="3"/>
      <c r="O269" s="3">
        <v>7576</v>
      </c>
      <c r="P269" s="3">
        <v>0</v>
      </c>
      <c r="Q269" s="3">
        <v>10722</v>
      </c>
      <c r="R269" s="69">
        <v>0</v>
      </c>
      <c r="S269" s="69">
        <v>29.239905520000001</v>
      </c>
      <c r="T269" s="67"/>
      <c r="U269" s="67"/>
      <c r="V269" s="67"/>
      <c r="W269" s="67"/>
      <c r="X269" s="3">
        <v>948003</v>
      </c>
      <c r="Y269" s="3">
        <v>3308278</v>
      </c>
      <c r="Z269" s="3">
        <v>70442</v>
      </c>
      <c r="AA269" s="69">
        <v>13417.9588</v>
      </c>
      <c r="AB269" s="69">
        <v>198.87212615999999</v>
      </c>
    </row>
    <row r="270" spans="1:28" x14ac:dyDescent="0.3">
      <c r="A270" s="4" t="s">
        <v>32</v>
      </c>
      <c r="B270" s="65" t="str">
        <f>VLOOKUP(A270,'bank list with code'!$A$2:$C$114,3,FALSE)</f>
        <v>B101</v>
      </c>
      <c r="C270" s="65" t="str">
        <f>VLOOKUP(B270,'bank type'!$A$2:$B$87,2,FALSE)</f>
        <v>Private Sector Banks</v>
      </c>
      <c r="D270" s="66">
        <v>42521</v>
      </c>
      <c r="E270" s="74">
        <f t="shared" si="14"/>
        <v>5</v>
      </c>
      <c r="F270">
        <f t="shared" si="15"/>
        <v>2016</v>
      </c>
      <c r="G270" s="8">
        <v>329</v>
      </c>
      <c r="H270" s="8">
        <v>587</v>
      </c>
      <c r="I270" s="8">
        <v>2845</v>
      </c>
      <c r="J270" s="8">
        <v>0</v>
      </c>
      <c r="K270" s="3">
        <f t="shared" si="16"/>
        <v>2845</v>
      </c>
      <c r="L270" s="3"/>
      <c r="M270" s="3"/>
      <c r="N270" s="3"/>
      <c r="O270" s="8">
        <v>0</v>
      </c>
      <c r="P270" s="3">
        <v>0</v>
      </c>
      <c r="Q270" s="3">
        <v>0</v>
      </c>
      <c r="R270" s="69">
        <v>0</v>
      </c>
      <c r="S270" s="121">
        <v>0</v>
      </c>
      <c r="T270" s="8"/>
      <c r="U270" s="8"/>
      <c r="V270" s="8"/>
      <c r="W270" s="8"/>
      <c r="X270" s="8">
        <v>1026273</v>
      </c>
      <c r="Y270" s="8">
        <v>716649</v>
      </c>
      <c r="Z270" s="8">
        <v>54835</v>
      </c>
      <c r="AA270" s="121">
        <v>2672.3</v>
      </c>
      <c r="AB270" s="121">
        <v>126.40430000000001</v>
      </c>
    </row>
    <row r="271" spans="1:28" x14ac:dyDescent="0.3">
      <c r="A271" s="4" t="s">
        <v>33</v>
      </c>
      <c r="B271" s="65" t="str">
        <f>VLOOKUP(A271,'bank list with code'!$A$2:$C$114,3,FALSE)</f>
        <v>B113</v>
      </c>
      <c r="C271" s="65" t="str">
        <f>VLOOKUP(B271,'bank type'!$A$2:$B$87,2,FALSE)</f>
        <v>Private Sector Banks</v>
      </c>
      <c r="D271" s="66">
        <v>42521</v>
      </c>
      <c r="E271" s="74">
        <f t="shared" si="14"/>
        <v>5</v>
      </c>
      <c r="F271">
        <f t="shared" si="15"/>
        <v>2016</v>
      </c>
      <c r="G271" s="3">
        <v>617</v>
      </c>
      <c r="H271" s="3">
        <v>1048</v>
      </c>
      <c r="I271" s="3">
        <v>17834</v>
      </c>
      <c r="J271" s="3">
        <v>0</v>
      </c>
      <c r="K271" s="3">
        <f t="shared" si="16"/>
        <v>17834</v>
      </c>
      <c r="L271" s="3"/>
      <c r="M271" s="3"/>
      <c r="N271" s="3"/>
      <c r="O271" s="3">
        <v>0</v>
      </c>
      <c r="P271" s="3">
        <v>0</v>
      </c>
      <c r="Q271" s="3">
        <v>0</v>
      </c>
      <c r="R271" s="69">
        <v>0</v>
      </c>
      <c r="S271" s="69">
        <v>0</v>
      </c>
      <c r="T271" s="3"/>
      <c r="U271" s="3"/>
      <c r="V271" s="3"/>
      <c r="W271" s="3"/>
      <c r="X271" s="3">
        <v>1171826</v>
      </c>
      <c r="Y271" s="3">
        <v>2724333</v>
      </c>
      <c r="Z271" s="3">
        <v>746088</v>
      </c>
      <c r="AA271" s="69">
        <v>9000.8726349999997</v>
      </c>
      <c r="AB271" s="69">
        <v>1056.5962558200001</v>
      </c>
    </row>
    <row r="272" spans="1:28" x14ac:dyDescent="0.3">
      <c r="A272" s="4" t="s">
        <v>35</v>
      </c>
      <c r="B272" s="65" t="str">
        <f>VLOOKUP(A272,'bank list with code'!$A$2:$C$114,3,FALSE)</f>
        <v>B004</v>
      </c>
      <c r="C272" s="65" t="str">
        <f>VLOOKUP(B272,'bank type'!$A$2:$B$87,2,FALSE)</f>
        <v>Foreign Banks</v>
      </c>
      <c r="D272" s="66">
        <v>42521</v>
      </c>
      <c r="E272" s="74">
        <f t="shared" si="14"/>
        <v>5</v>
      </c>
      <c r="F272">
        <f t="shared" si="15"/>
        <v>2016</v>
      </c>
      <c r="G272" s="3">
        <v>0</v>
      </c>
      <c r="H272" s="3">
        <v>0</v>
      </c>
      <c r="I272" s="3">
        <v>14984</v>
      </c>
      <c r="J272" s="3">
        <v>0</v>
      </c>
      <c r="K272" s="3">
        <f t="shared" si="16"/>
        <v>14984</v>
      </c>
      <c r="L272" s="3"/>
      <c r="M272" s="3"/>
      <c r="N272" s="3"/>
      <c r="O272" s="3">
        <v>859436</v>
      </c>
      <c r="P272" s="3">
        <v>4293</v>
      </c>
      <c r="Q272" s="3">
        <v>4022075</v>
      </c>
      <c r="R272" s="69">
        <v>28.379799999999999</v>
      </c>
      <c r="S272" s="69">
        <v>32539.380936699999</v>
      </c>
      <c r="T272" s="67"/>
      <c r="U272" s="67"/>
      <c r="V272" s="67"/>
      <c r="W272" s="67"/>
      <c r="X272" s="3">
        <v>0</v>
      </c>
      <c r="Y272" s="3">
        <v>0</v>
      </c>
      <c r="Z272" s="3">
        <v>0</v>
      </c>
      <c r="AA272" s="69">
        <v>0</v>
      </c>
      <c r="AB272" s="69">
        <v>0</v>
      </c>
    </row>
    <row r="273" spans="1:28" x14ac:dyDescent="0.3">
      <c r="A273" s="4" t="s">
        <v>36</v>
      </c>
      <c r="B273" s="65" t="str">
        <f>VLOOKUP(A273,'bank list with code'!$A$2:$C$114,3,FALSE)</f>
        <v>B011</v>
      </c>
      <c r="C273" s="65" t="str">
        <f>VLOOKUP(B273,'bank type'!$A$2:$B$87,2,FALSE)</f>
        <v>Foreign Banks</v>
      </c>
      <c r="D273" s="66">
        <v>42521</v>
      </c>
      <c r="E273" s="74">
        <f t="shared" si="14"/>
        <v>5</v>
      </c>
      <c r="F273">
        <f t="shared" si="15"/>
        <v>2016</v>
      </c>
      <c r="G273" s="3">
        <v>0</v>
      </c>
      <c r="H273" s="3">
        <v>0</v>
      </c>
      <c r="I273" s="3">
        <v>0</v>
      </c>
      <c r="J273" s="3">
        <v>0</v>
      </c>
      <c r="K273" s="3">
        <f t="shared" si="16"/>
        <v>0</v>
      </c>
      <c r="L273" s="3"/>
      <c r="M273" s="3"/>
      <c r="N273" s="3"/>
      <c r="O273" s="3">
        <v>6596</v>
      </c>
      <c r="P273" s="3">
        <v>97</v>
      </c>
      <c r="Q273" s="3">
        <v>22829</v>
      </c>
      <c r="R273" s="69">
        <v>0.65317559999999997</v>
      </c>
      <c r="S273" s="69">
        <v>145.25945006000001</v>
      </c>
      <c r="T273" s="67"/>
      <c r="U273" s="67"/>
      <c r="V273" s="67"/>
      <c r="W273" s="67"/>
      <c r="X273" s="3">
        <v>0</v>
      </c>
      <c r="Y273" s="3">
        <v>0</v>
      </c>
      <c r="Z273" s="3">
        <v>0</v>
      </c>
      <c r="AA273" s="69">
        <v>0</v>
      </c>
      <c r="AB273" s="69">
        <v>0</v>
      </c>
    </row>
    <row r="274" spans="1:28" x14ac:dyDescent="0.3">
      <c r="A274" s="4" t="s">
        <v>37</v>
      </c>
      <c r="B274" s="65" t="str">
        <f>VLOOKUP(A274,'bank list with code'!$A$2:$C$114,3,FALSE)</f>
        <v>B017</v>
      </c>
      <c r="C274" s="65" t="str">
        <f>VLOOKUP(B274,'bank type'!$A$2:$B$87,2,FALSE)</f>
        <v>Foreign Banks</v>
      </c>
      <c r="D274" s="66">
        <v>42521</v>
      </c>
      <c r="E274" s="74">
        <f t="shared" si="14"/>
        <v>5</v>
      </c>
      <c r="F274">
        <f t="shared" si="15"/>
        <v>2016</v>
      </c>
      <c r="G274" s="3">
        <v>0</v>
      </c>
      <c r="H274" s="3">
        <v>0</v>
      </c>
      <c r="I274" s="3">
        <v>0</v>
      </c>
      <c r="J274" s="3">
        <v>0</v>
      </c>
      <c r="K274" s="3">
        <f t="shared" si="16"/>
        <v>0</v>
      </c>
      <c r="L274" s="3"/>
      <c r="M274" s="3"/>
      <c r="N274" s="3"/>
      <c r="O274" s="3">
        <v>0</v>
      </c>
      <c r="P274" s="3">
        <v>0</v>
      </c>
      <c r="Q274" s="3">
        <v>0</v>
      </c>
      <c r="R274" s="69">
        <v>0</v>
      </c>
      <c r="S274" s="69">
        <v>0</v>
      </c>
      <c r="T274" s="3"/>
      <c r="U274" s="3"/>
      <c r="V274" s="3"/>
      <c r="W274" s="3"/>
      <c r="X274" s="3">
        <v>3447</v>
      </c>
      <c r="Y274" s="3">
        <v>309</v>
      </c>
      <c r="Z274" s="3">
        <v>177</v>
      </c>
      <c r="AA274" s="69">
        <v>1.7000000000000002</v>
      </c>
      <c r="AB274" s="69">
        <v>1</v>
      </c>
    </row>
    <row r="275" spans="1:28" x14ac:dyDescent="0.3">
      <c r="A275" s="4" t="s">
        <v>38</v>
      </c>
      <c r="B275" s="65" t="str">
        <f>VLOOKUP(A275,'bank list with code'!$A$2:$C$114,3,FALSE)</f>
        <v>B023</v>
      </c>
      <c r="C275" s="65" t="str">
        <f>VLOOKUP(B275,'bank type'!$A$2:$B$87,2,FALSE)</f>
        <v>Foreign Banks</v>
      </c>
      <c r="D275" s="66">
        <v>42521</v>
      </c>
      <c r="E275" s="74">
        <f t="shared" si="14"/>
        <v>5</v>
      </c>
      <c r="F275">
        <f t="shared" si="15"/>
        <v>2016</v>
      </c>
      <c r="G275" s="3">
        <v>59</v>
      </c>
      <c r="H275" s="3">
        <v>499</v>
      </c>
      <c r="I275" s="3">
        <v>24206</v>
      </c>
      <c r="J275" s="3">
        <v>0</v>
      </c>
      <c r="K275" s="3">
        <f t="shared" si="16"/>
        <v>24206</v>
      </c>
      <c r="L275" s="3"/>
      <c r="M275" s="3"/>
      <c r="N275" s="3"/>
      <c r="O275" s="3">
        <v>2403465</v>
      </c>
      <c r="P275" s="3">
        <v>57701</v>
      </c>
      <c r="Q275" s="3">
        <v>12350358</v>
      </c>
      <c r="R275" s="69">
        <v>338.72443099999998</v>
      </c>
      <c r="S275" s="69">
        <v>34048.189084999998</v>
      </c>
      <c r="T275" s="67"/>
      <c r="U275" s="67"/>
      <c r="V275" s="67"/>
      <c r="W275" s="67"/>
      <c r="X275" s="3">
        <v>1570106</v>
      </c>
      <c r="Y275" s="3">
        <v>3009420</v>
      </c>
      <c r="Z275" s="3">
        <v>2972269</v>
      </c>
      <c r="AA275" s="69">
        <v>11493.443773999999</v>
      </c>
      <c r="AB275" s="69">
        <v>6002.7539500000003</v>
      </c>
    </row>
    <row r="276" spans="1:28" x14ac:dyDescent="0.3">
      <c r="A276" s="4" t="s">
        <v>39</v>
      </c>
      <c r="B276" s="65" t="str">
        <f>VLOOKUP(A276,'bank list with code'!$A$2:$C$114,3,FALSE)</f>
        <v>B030</v>
      </c>
      <c r="C276" s="65" t="str">
        <f>VLOOKUP(B276,'bank type'!$A$2:$B$87,2,FALSE)</f>
        <v>Foreign Banks</v>
      </c>
      <c r="D276" s="66">
        <v>42521</v>
      </c>
      <c r="E276" s="74">
        <f t="shared" si="14"/>
        <v>5</v>
      </c>
      <c r="F276">
        <f t="shared" si="15"/>
        <v>2016</v>
      </c>
      <c r="G276" s="3">
        <v>5</v>
      </c>
      <c r="H276" s="3">
        <v>25</v>
      </c>
      <c r="I276" s="3">
        <v>0</v>
      </c>
      <c r="J276" s="3">
        <v>0</v>
      </c>
      <c r="K276" s="3">
        <f t="shared" si="16"/>
        <v>0</v>
      </c>
      <c r="L276" s="3"/>
      <c r="M276" s="3"/>
      <c r="N276" s="3"/>
      <c r="O276" s="3">
        <v>0</v>
      </c>
      <c r="P276" s="3">
        <v>0</v>
      </c>
      <c r="Q276" s="3">
        <v>0</v>
      </c>
      <c r="R276" s="69">
        <v>0</v>
      </c>
      <c r="S276" s="69">
        <v>0</v>
      </c>
      <c r="T276" s="3"/>
      <c r="U276" s="3"/>
      <c r="V276" s="3"/>
      <c r="W276" s="3"/>
      <c r="X276" s="3">
        <v>81544</v>
      </c>
      <c r="Y276" s="3">
        <v>18753</v>
      </c>
      <c r="Z276" s="3">
        <v>29750</v>
      </c>
      <c r="AA276" s="69">
        <v>82.694525630000001</v>
      </c>
      <c r="AB276" s="69">
        <v>56.370503880000001</v>
      </c>
    </row>
    <row r="277" spans="1:28" x14ac:dyDescent="0.3">
      <c r="A277" s="4" t="s">
        <v>40</v>
      </c>
      <c r="B277" s="65" t="str">
        <f>VLOOKUP(A277,'bank list with code'!$A$2:$C$114,3,FALSE)</f>
        <v>B035</v>
      </c>
      <c r="C277" s="65" t="str">
        <f>VLOOKUP(B277,'bank type'!$A$2:$B$87,2,FALSE)</f>
        <v>Foreign Banks</v>
      </c>
      <c r="D277" s="66">
        <v>42521</v>
      </c>
      <c r="E277" s="74">
        <f t="shared" si="14"/>
        <v>5</v>
      </c>
      <c r="F277">
        <f t="shared" si="15"/>
        <v>2016</v>
      </c>
      <c r="G277" s="3">
        <v>13</v>
      </c>
      <c r="H277" s="3">
        <v>17</v>
      </c>
      <c r="I277" s="3">
        <v>0</v>
      </c>
      <c r="J277" s="3">
        <v>0</v>
      </c>
      <c r="K277" s="3">
        <f t="shared" si="16"/>
        <v>0</v>
      </c>
      <c r="L277" s="3"/>
      <c r="M277" s="3"/>
      <c r="N277" s="3"/>
      <c r="O277" s="3">
        <v>0</v>
      </c>
      <c r="P277" s="3">
        <v>0</v>
      </c>
      <c r="Q277" s="3">
        <v>0</v>
      </c>
      <c r="R277" s="69">
        <v>0</v>
      </c>
      <c r="S277" s="69">
        <v>0</v>
      </c>
      <c r="T277" s="3"/>
      <c r="U277" s="3"/>
      <c r="V277" s="3"/>
      <c r="W277" s="3"/>
      <c r="X277" s="3">
        <v>99688</v>
      </c>
      <c r="Y277" s="3">
        <v>177613</v>
      </c>
      <c r="Z277" s="3">
        <v>120328</v>
      </c>
      <c r="AA277" s="69">
        <v>840.639411</v>
      </c>
      <c r="AB277" s="69">
        <v>236.32855900000001</v>
      </c>
    </row>
    <row r="278" spans="1:28" x14ac:dyDescent="0.3">
      <c r="A278" s="4" t="s">
        <v>133</v>
      </c>
      <c r="B278" s="65" t="str">
        <f>VLOOKUP(A278,'bank list with code'!$A$2:$C$114,3,FALSE)</f>
        <v>B049</v>
      </c>
      <c r="C278" s="65" t="str">
        <f>VLOOKUP(B278,'bank type'!$A$2:$B$87,2,FALSE)</f>
        <v>Foreign Banks</v>
      </c>
      <c r="D278" s="66">
        <v>42521</v>
      </c>
      <c r="E278" s="74">
        <f t="shared" si="14"/>
        <v>5</v>
      </c>
      <c r="F278">
        <f t="shared" si="15"/>
        <v>2016</v>
      </c>
      <c r="G278" s="3">
        <v>1</v>
      </c>
      <c r="H278" s="3">
        <v>7</v>
      </c>
      <c r="I278" s="3">
        <v>0</v>
      </c>
      <c r="J278" s="3">
        <v>0</v>
      </c>
      <c r="K278" s="3">
        <f t="shared" si="16"/>
        <v>0</v>
      </c>
      <c r="L278" s="3"/>
      <c r="M278" s="3"/>
      <c r="N278" s="3"/>
      <c r="O278" s="3">
        <v>0</v>
      </c>
      <c r="P278" s="3">
        <v>0</v>
      </c>
      <c r="Q278" s="3">
        <v>0</v>
      </c>
      <c r="R278" s="69">
        <v>0</v>
      </c>
      <c r="S278" s="69">
        <v>0</v>
      </c>
      <c r="T278" s="3"/>
      <c r="U278" s="3"/>
      <c r="V278" s="3"/>
      <c r="W278" s="3"/>
      <c r="X278" s="3">
        <v>48945</v>
      </c>
      <c r="Y278" s="3">
        <v>23867</v>
      </c>
      <c r="Z278" s="3">
        <v>2401</v>
      </c>
      <c r="AA278" s="69">
        <v>126.33595</v>
      </c>
      <c r="AB278" s="69">
        <v>7.3446428100000007</v>
      </c>
    </row>
    <row r="279" spans="1:28" x14ac:dyDescent="0.3">
      <c r="A279" s="4" t="s">
        <v>41</v>
      </c>
      <c r="B279" s="65" t="str">
        <f>VLOOKUP(A279,'bank list with code'!$A$2:$C$114,3,FALSE)</f>
        <v>B051</v>
      </c>
      <c r="C279" s="65" t="str">
        <f>VLOOKUP(B279,'bank type'!$A$2:$B$87,2,FALSE)</f>
        <v>Foreign Banks</v>
      </c>
      <c r="D279" s="66">
        <v>42521</v>
      </c>
      <c r="E279" s="74">
        <f t="shared" si="14"/>
        <v>5</v>
      </c>
      <c r="F279">
        <f t="shared" si="15"/>
        <v>2016</v>
      </c>
      <c r="G279" s="3">
        <v>68</v>
      </c>
      <c r="H279" s="3">
        <v>59</v>
      </c>
      <c r="I279" s="3">
        <v>13954</v>
      </c>
      <c r="J279" s="3">
        <v>0</v>
      </c>
      <c r="K279" s="3">
        <f t="shared" si="16"/>
        <v>13954</v>
      </c>
      <c r="L279" s="3"/>
      <c r="M279" s="3"/>
      <c r="N279" s="3"/>
      <c r="O279" s="3">
        <v>472894</v>
      </c>
      <c r="P279" s="3">
        <v>4586</v>
      </c>
      <c r="Q279" s="3">
        <v>1110296</v>
      </c>
      <c r="R279" s="69">
        <v>33.146925000000003</v>
      </c>
      <c r="S279" s="69">
        <v>3501.7765119999999</v>
      </c>
      <c r="T279" s="67"/>
      <c r="U279" s="67"/>
      <c r="V279" s="67"/>
      <c r="W279" s="67"/>
      <c r="X279" s="3">
        <v>442739</v>
      </c>
      <c r="Y279" s="3">
        <v>440369</v>
      </c>
      <c r="Z279" s="3">
        <v>417406</v>
      </c>
      <c r="AA279" s="69">
        <v>2107.7154059999998</v>
      </c>
      <c r="AB279" s="69">
        <v>822.57198500000004</v>
      </c>
    </row>
    <row r="280" spans="1:28" x14ac:dyDescent="0.3">
      <c r="A280" s="4" t="s">
        <v>134</v>
      </c>
      <c r="B280" s="65" t="str">
        <f>VLOOKUP(A280,'bank list with code'!$A$2:$C$114,3,FALSE)</f>
        <v>B084</v>
      </c>
      <c r="C280" s="65" t="str">
        <f>VLOOKUP(B280,'bank type'!$A$2:$B$87,2,FALSE)</f>
        <v>Foreign Banks</v>
      </c>
      <c r="D280" s="66">
        <v>42521</v>
      </c>
      <c r="E280" s="74">
        <f t="shared" si="14"/>
        <v>5</v>
      </c>
      <c r="F280">
        <f t="shared" si="15"/>
        <v>2016</v>
      </c>
      <c r="G280" s="3">
        <v>12</v>
      </c>
      <c r="H280" s="3">
        <v>38</v>
      </c>
      <c r="I280" s="3">
        <v>0</v>
      </c>
      <c r="J280" s="3">
        <v>0</v>
      </c>
      <c r="K280" s="3">
        <f t="shared" si="16"/>
        <v>0</v>
      </c>
      <c r="L280" s="3"/>
      <c r="M280" s="3"/>
      <c r="N280" s="3"/>
      <c r="O280" s="3">
        <v>0</v>
      </c>
      <c r="P280" s="3">
        <v>0</v>
      </c>
      <c r="Q280" s="3">
        <v>0</v>
      </c>
      <c r="R280" s="69">
        <v>0</v>
      </c>
      <c r="S280" s="69">
        <v>0</v>
      </c>
      <c r="T280" s="3"/>
      <c r="U280" s="3"/>
      <c r="V280" s="3"/>
      <c r="W280" s="3"/>
      <c r="X280" s="3">
        <v>110264</v>
      </c>
      <c r="Y280" s="3">
        <v>181327</v>
      </c>
      <c r="Z280" s="3">
        <v>74238</v>
      </c>
      <c r="AA280" s="69">
        <v>789.28255984999998</v>
      </c>
      <c r="AB280" s="69">
        <v>139.51819309999999</v>
      </c>
    </row>
    <row r="281" spans="1:28" x14ac:dyDescent="0.3">
      <c r="A281" s="4" t="s">
        <v>42</v>
      </c>
      <c r="B281" s="65" t="str">
        <f>VLOOKUP(A281,'bank list with code'!$A$2:$C$114,3,FALSE)</f>
        <v>B090</v>
      </c>
      <c r="C281" s="65" t="str">
        <f>VLOOKUP(B281,'bank type'!$A$2:$B$87,2,FALSE)</f>
        <v>Foreign Banks</v>
      </c>
      <c r="D281" s="66">
        <v>42521</v>
      </c>
      <c r="E281" s="74">
        <f t="shared" si="14"/>
        <v>5</v>
      </c>
      <c r="F281">
        <f t="shared" si="15"/>
        <v>2016</v>
      </c>
      <c r="G281" s="3">
        <v>103</v>
      </c>
      <c r="H281" s="3">
        <v>138</v>
      </c>
      <c r="I281" s="3">
        <v>0</v>
      </c>
      <c r="J281" s="3">
        <v>0</v>
      </c>
      <c r="K281" s="3">
        <f t="shared" si="16"/>
        <v>0</v>
      </c>
      <c r="L281" s="3"/>
      <c r="M281" s="3"/>
      <c r="N281" s="3"/>
      <c r="O281" s="3">
        <v>1011490</v>
      </c>
      <c r="P281" s="3">
        <v>4978</v>
      </c>
      <c r="Q281" s="3">
        <v>3160531</v>
      </c>
      <c r="R281" s="69">
        <v>22.191047000000001</v>
      </c>
      <c r="S281" s="69">
        <v>8006.2791109999998</v>
      </c>
      <c r="T281" s="67"/>
      <c r="U281" s="67"/>
      <c r="V281" s="67"/>
      <c r="W281" s="67"/>
      <c r="X281" s="3">
        <v>745094</v>
      </c>
      <c r="Y281" s="3">
        <v>1693819</v>
      </c>
      <c r="Z281" s="3">
        <v>1131710</v>
      </c>
      <c r="AA281" s="69">
        <v>5744.7276270000002</v>
      </c>
      <c r="AB281" s="69">
        <v>1697.9004010000001</v>
      </c>
    </row>
    <row r="282" spans="1:28" x14ac:dyDescent="0.3">
      <c r="A282" s="4" t="s">
        <v>117</v>
      </c>
      <c r="B282" s="65" t="str">
        <f>VLOOKUP(A282,'bank list with code'!$A$2:$C$114,3,FALSE)</f>
        <v>B003</v>
      </c>
      <c r="C282" s="65" t="str">
        <f>VLOOKUP(B282,'bank type'!$A$2:$B$87,2,FALSE)</f>
        <v>Public Sector Banks</v>
      </c>
      <c r="D282" s="66">
        <v>42551</v>
      </c>
      <c r="E282" s="74">
        <f t="shared" si="14"/>
        <v>6</v>
      </c>
      <c r="F282">
        <f t="shared" si="15"/>
        <v>2016</v>
      </c>
      <c r="G282" s="3">
        <v>807</v>
      </c>
      <c r="H282" s="3">
        <v>412</v>
      </c>
      <c r="I282" s="3">
        <v>10</v>
      </c>
      <c r="J282" s="3">
        <v>0</v>
      </c>
      <c r="K282" s="3">
        <f t="shared" si="16"/>
        <v>10</v>
      </c>
      <c r="L282" s="3"/>
      <c r="M282" s="3"/>
      <c r="N282" s="3"/>
      <c r="O282" s="3">
        <v>0</v>
      </c>
      <c r="P282" s="3">
        <v>0</v>
      </c>
      <c r="Q282" s="3">
        <v>0</v>
      </c>
      <c r="R282" s="69">
        <v>0</v>
      </c>
      <c r="S282" s="69">
        <v>0</v>
      </c>
      <c r="T282" s="3"/>
      <c r="U282" s="3"/>
      <c r="V282" s="3"/>
      <c r="W282" s="3"/>
      <c r="X282" s="3">
        <v>9234711</v>
      </c>
      <c r="Y282" s="3">
        <v>5464572</v>
      </c>
      <c r="Z282" s="3">
        <v>481996</v>
      </c>
      <c r="AA282" s="69">
        <v>15929.851526259999</v>
      </c>
      <c r="AB282" s="69">
        <v>619.71733380000001</v>
      </c>
    </row>
    <row r="283" spans="1:28" x14ac:dyDescent="0.3">
      <c r="A283" s="4" t="s">
        <v>35</v>
      </c>
      <c r="B283" s="65" t="str">
        <f>VLOOKUP(A283,'bank list with code'!$A$2:$C$114,3,FALSE)</f>
        <v>B004</v>
      </c>
      <c r="C283" s="65" t="str">
        <f>VLOOKUP(B283,'bank type'!$A$2:$B$87,2,FALSE)</f>
        <v>Foreign Banks</v>
      </c>
      <c r="D283" s="66">
        <v>42551</v>
      </c>
      <c r="E283" s="74">
        <f t="shared" si="14"/>
        <v>6</v>
      </c>
      <c r="F283">
        <f t="shared" si="15"/>
        <v>2016</v>
      </c>
      <c r="G283" s="3">
        <v>0</v>
      </c>
      <c r="H283" s="3">
        <v>0</v>
      </c>
      <c r="I283" s="3">
        <v>15344</v>
      </c>
      <c r="J283" s="3">
        <v>0</v>
      </c>
      <c r="K283" s="3">
        <f t="shared" si="16"/>
        <v>15344</v>
      </c>
      <c r="L283" s="3"/>
      <c r="M283" s="3"/>
      <c r="N283" s="3"/>
      <c r="O283" s="3">
        <v>863807</v>
      </c>
      <c r="P283" s="3">
        <v>4040</v>
      </c>
      <c r="Q283" s="3">
        <v>4163185</v>
      </c>
      <c r="R283" s="69">
        <v>26.427299999999999</v>
      </c>
      <c r="S283" s="69">
        <v>31901.548805570001</v>
      </c>
      <c r="T283" s="67"/>
      <c r="U283" s="67"/>
      <c r="V283" s="67"/>
      <c r="W283" s="67"/>
      <c r="X283" s="3">
        <v>0</v>
      </c>
      <c r="Y283" s="3">
        <v>0</v>
      </c>
      <c r="Z283" s="3">
        <v>0</v>
      </c>
      <c r="AA283" s="69">
        <v>0</v>
      </c>
      <c r="AB283" s="69">
        <v>0</v>
      </c>
    </row>
    <row r="284" spans="1:28" x14ac:dyDescent="0.3">
      <c r="A284" s="4" t="s">
        <v>118</v>
      </c>
      <c r="B284" s="65" t="str">
        <f>VLOOKUP(A284,'bank list with code'!$A$2:$C$114,3,FALSE)</f>
        <v>B006</v>
      </c>
      <c r="C284" s="65" t="str">
        <f>VLOOKUP(B284,'bank type'!$A$2:$B$87,2,FALSE)</f>
        <v>Public Sector Banks</v>
      </c>
      <c r="D284" s="66">
        <v>42551</v>
      </c>
      <c r="E284" s="74">
        <f t="shared" si="14"/>
        <v>6</v>
      </c>
      <c r="F284">
        <f t="shared" si="15"/>
        <v>2016</v>
      </c>
      <c r="G284" s="3">
        <v>2918</v>
      </c>
      <c r="H284" s="3">
        <v>793</v>
      </c>
      <c r="I284" s="3">
        <v>2504</v>
      </c>
      <c r="J284" s="3">
        <v>0</v>
      </c>
      <c r="K284" s="3">
        <f t="shared" si="16"/>
        <v>2504</v>
      </c>
      <c r="L284" s="3"/>
      <c r="M284" s="3"/>
      <c r="N284" s="3"/>
      <c r="O284" s="3">
        <v>152170</v>
      </c>
      <c r="P284" s="3">
        <v>14607</v>
      </c>
      <c r="Q284" s="3">
        <v>238886</v>
      </c>
      <c r="R284" s="69">
        <v>68.3</v>
      </c>
      <c r="S284" s="69">
        <v>565.70000000000005</v>
      </c>
      <c r="T284" s="67"/>
      <c r="U284" s="67"/>
      <c r="V284" s="67"/>
      <c r="W284" s="67"/>
      <c r="X284" s="3">
        <v>19205304</v>
      </c>
      <c r="Y284" s="3">
        <v>15136359</v>
      </c>
      <c r="Z284" s="3">
        <v>1283906</v>
      </c>
      <c r="AA284" s="69">
        <v>48207.3</v>
      </c>
      <c r="AB284" s="69">
        <v>1261.5</v>
      </c>
    </row>
    <row r="285" spans="1:28" x14ac:dyDescent="0.3">
      <c r="A285" s="4" t="s">
        <v>14</v>
      </c>
      <c r="B285" s="65" t="str">
        <f>VLOOKUP(A285,'bank list with code'!$A$2:$C$114,3,FALSE)</f>
        <v>B009</v>
      </c>
      <c r="C285" s="65" t="str">
        <f>VLOOKUP(B285,'bank type'!$A$2:$B$87,2,FALSE)</f>
        <v>Private Sector Banks</v>
      </c>
      <c r="D285" s="66">
        <v>42551</v>
      </c>
      <c r="E285" s="74">
        <f t="shared" si="14"/>
        <v>6</v>
      </c>
      <c r="F285">
        <f t="shared" si="15"/>
        <v>2016</v>
      </c>
      <c r="G285" s="3">
        <v>2986</v>
      </c>
      <c r="H285" s="3">
        <v>9885</v>
      </c>
      <c r="I285" s="3">
        <v>268122</v>
      </c>
      <c r="J285" s="3">
        <v>0</v>
      </c>
      <c r="K285" s="3">
        <f t="shared" si="16"/>
        <v>268122</v>
      </c>
      <c r="L285" s="3"/>
      <c r="M285" s="3"/>
      <c r="N285" s="3"/>
      <c r="O285" s="3">
        <v>2605439</v>
      </c>
      <c r="P285" s="3">
        <v>92493</v>
      </c>
      <c r="Q285" s="3">
        <v>5726381</v>
      </c>
      <c r="R285" s="69">
        <v>250.90275953</v>
      </c>
      <c r="S285" s="69">
        <v>21619.127091120004</v>
      </c>
      <c r="T285" s="67"/>
      <c r="U285" s="67"/>
      <c r="V285" s="67"/>
      <c r="W285" s="67"/>
      <c r="X285" s="3">
        <v>16253526</v>
      </c>
      <c r="Y285" s="3">
        <v>24894689</v>
      </c>
      <c r="Z285" s="3">
        <v>8606615</v>
      </c>
      <c r="AA285" s="69">
        <v>121834.08431999999</v>
      </c>
      <c r="AB285" s="69">
        <v>12538.767941440001</v>
      </c>
    </row>
    <row r="286" spans="1:28" x14ac:dyDescent="0.3">
      <c r="A286" s="4" t="s">
        <v>130</v>
      </c>
      <c r="B286" s="65" t="str">
        <f>VLOOKUP(A286,'bank list with code'!$A$2:$C$114,3,FALSE)</f>
        <v>B010</v>
      </c>
      <c r="C286" s="65" t="str">
        <f>VLOOKUP(B286,'bank type'!$A$2:$B$87,2,FALSE)</f>
        <v>Private Sector Banks</v>
      </c>
      <c r="D286" s="66">
        <v>42551</v>
      </c>
      <c r="E286" s="74">
        <f t="shared" si="14"/>
        <v>6</v>
      </c>
      <c r="F286">
        <f t="shared" si="15"/>
        <v>2016</v>
      </c>
      <c r="G286" s="3">
        <v>237</v>
      </c>
      <c r="H286" s="3">
        <v>0</v>
      </c>
      <c r="I286" s="3">
        <v>0</v>
      </c>
      <c r="J286" s="3">
        <v>0</v>
      </c>
      <c r="K286" s="3">
        <f t="shared" si="16"/>
        <v>0</v>
      </c>
      <c r="L286" s="3"/>
      <c r="M286" s="3"/>
      <c r="N286" s="3"/>
      <c r="O286" s="3">
        <v>0</v>
      </c>
      <c r="P286" s="3">
        <v>0</v>
      </c>
      <c r="Q286" s="3">
        <v>0</v>
      </c>
      <c r="R286" s="69">
        <v>0</v>
      </c>
      <c r="S286" s="69">
        <v>0</v>
      </c>
      <c r="T286" s="10"/>
      <c r="U286" s="10"/>
      <c r="V286" s="10"/>
      <c r="W286" s="10"/>
      <c r="X286" s="3">
        <v>8015694</v>
      </c>
      <c r="Y286" s="3">
        <v>2796550</v>
      </c>
      <c r="Z286" s="3">
        <v>183364</v>
      </c>
      <c r="AA286" s="69">
        <v>3940.7</v>
      </c>
      <c r="AB286" s="69">
        <v>138.4</v>
      </c>
    </row>
    <row r="287" spans="1:28" x14ac:dyDescent="0.3">
      <c r="A287" s="4" t="s">
        <v>36</v>
      </c>
      <c r="B287" s="65" t="str">
        <f>VLOOKUP(A287,'bank list with code'!$A$2:$C$114,3,FALSE)</f>
        <v>B011</v>
      </c>
      <c r="C287" s="65" t="str">
        <f>VLOOKUP(B287,'bank type'!$A$2:$B$87,2,FALSE)</f>
        <v>Foreign Banks</v>
      </c>
      <c r="D287" s="66">
        <v>42551</v>
      </c>
      <c r="E287" s="74">
        <f t="shared" si="14"/>
        <v>6</v>
      </c>
      <c r="F287">
        <f t="shared" si="15"/>
        <v>2016</v>
      </c>
      <c r="G287" s="3">
        <v>0</v>
      </c>
      <c r="H287" s="3">
        <v>0</v>
      </c>
      <c r="I287" s="3">
        <v>0</v>
      </c>
      <c r="J287" s="3">
        <v>0</v>
      </c>
      <c r="K287" s="3">
        <f t="shared" si="16"/>
        <v>0</v>
      </c>
      <c r="L287" s="3"/>
      <c r="M287" s="3"/>
      <c r="N287" s="3"/>
      <c r="O287" s="3">
        <v>6724</v>
      </c>
      <c r="P287" s="3">
        <v>93</v>
      </c>
      <c r="Q287" s="3">
        <v>23838</v>
      </c>
      <c r="R287" s="69">
        <v>0.59212600000000004</v>
      </c>
      <c r="S287" s="69">
        <v>146.27492599999999</v>
      </c>
      <c r="T287" s="67"/>
      <c r="U287" s="67"/>
      <c r="V287" s="67"/>
      <c r="W287" s="67"/>
      <c r="X287" s="3">
        <v>0</v>
      </c>
      <c r="Y287" s="3">
        <v>0</v>
      </c>
      <c r="Z287" s="3">
        <v>0</v>
      </c>
      <c r="AA287" s="69">
        <v>0</v>
      </c>
      <c r="AB287" s="69">
        <v>0</v>
      </c>
    </row>
    <row r="288" spans="1:28" x14ac:dyDescent="0.3">
      <c r="A288" s="1" t="s">
        <v>0</v>
      </c>
      <c r="B288" s="65" t="str">
        <f>VLOOKUP(A288,'bank list with code'!$A$2:$C$114,3,FALSE)</f>
        <v>B014</v>
      </c>
      <c r="C288" s="65" t="str">
        <f>VLOOKUP(B288,'bank type'!$A$2:$B$87,2,FALSE)</f>
        <v>Public Sector Banks</v>
      </c>
      <c r="D288" s="66">
        <v>42551</v>
      </c>
      <c r="E288" s="74">
        <f t="shared" si="14"/>
        <v>6</v>
      </c>
      <c r="F288">
        <f t="shared" si="15"/>
        <v>2016</v>
      </c>
      <c r="G288" s="3">
        <v>6270</v>
      </c>
      <c r="H288" s="3">
        <v>4084</v>
      </c>
      <c r="I288" s="3">
        <v>33749</v>
      </c>
      <c r="J288" s="3">
        <v>0</v>
      </c>
      <c r="K288" s="3">
        <f t="shared" si="16"/>
        <v>33749</v>
      </c>
      <c r="L288" s="3"/>
      <c r="M288" s="3"/>
      <c r="N288" s="3"/>
      <c r="O288" s="3">
        <v>118192</v>
      </c>
      <c r="P288" s="3">
        <v>7039</v>
      </c>
      <c r="Q288" s="3">
        <v>235036</v>
      </c>
      <c r="R288" s="69">
        <v>25.938826039999999</v>
      </c>
      <c r="S288" s="69">
        <v>534.89586439000004</v>
      </c>
      <c r="T288" s="67"/>
      <c r="U288" s="67"/>
      <c r="V288" s="67"/>
      <c r="W288" s="67"/>
      <c r="X288" s="3">
        <v>34852092</v>
      </c>
      <c r="Y288" s="3">
        <v>16459102</v>
      </c>
      <c r="Z288" s="3">
        <v>3208859</v>
      </c>
      <c r="AA288" s="69">
        <v>68893.269713219997</v>
      </c>
      <c r="AB288" s="69">
        <v>2973.9454326100004</v>
      </c>
    </row>
    <row r="289" spans="1:28" x14ac:dyDescent="0.3">
      <c r="A289" s="4" t="s">
        <v>1</v>
      </c>
      <c r="B289" s="65" t="str">
        <f>VLOOKUP(A289,'bank list with code'!$A$2:$C$114,3,FALSE)</f>
        <v>B015</v>
      </c>
      <c r="C289" s="65" t="str">
        <f>VLOOKUP(B289,'bank type'!$A$2:$B$87,2,FALSE)</f>
        <v>Public Sector Banks</v>
      </c>
      <c r="D289" s="66">
        <v>42551</v>
      </c>
      <c r="E289" s="74">
        <f t="shared" si="14"/>
        <v>6</v>
      </c>
      <c r="F289">
        <f t="shared" si="15"/>
        <v>2016</v>
      </c>
      <c r="G289" s="3">
        <v>3436</v>
      </c>
      <c r="H289" s="3">
        <v>4371</v>
      </c>
      <c r="I289" s="3">
        <v>5248</v>
      </c>
      <c r="J289" s="3">
        <v>386</v>
      </c>
      <c r="K289" s="3">
        <f t="shared" si="16"/>
        <v>5634</v>
      </c>
      <c r="L289" s="3"/>
      <c r="M289" s="3"/>
      <c r="N289" s="3"/>
      <c r="O289" s="3">
        <v>143950</v>
      </c>
      <c r="P289" s="3">
        <v>19105</v>
      </c>
      <c r="Q289" s="3">
        <v>145992</v>
      </c>
      <c r="R289" s="69">
        <v>110.044977</v>
      </c>
      <c r="S289" s="69">
        <v>378.04422155000003</v>
      </c>
      <c r="T289" s="67"/>
      <c r="U289" s="67"/>
      <c r="V289" s="67"/>
      <c r="W289" s="67"/>
      <c r="X289" s="3">
        <v>37620310</v>
      </c>
      <c r="Y289" s="3">
        <v>26337561</v>
      </c>
      <c r="Z289" s="3">
        <v>3053639</v>
      </c>
      <c r="AA289" s="69">
        <v>59628.312459020002</v>
      </c>
      <c r="AB289" s="69">
        <v>3126.5334656199998</v>
      </c>
    </row>
    <row r="290" spans="1:28" x14ac:dyDescent="0.3">
      <c r="A290" s="4" t="s">
        <v>2</v>
      </c>
      <c r="B290" s="65" t="str">
        <f>VLOOKUP(A290,'bank list with code'!$A$2:$C$114,3,FALSE)</f>
        <v>B016</v>
      </c>
      <c r="C290" s="65" t="str">
        <f>VLOOKUP(B290,'bank type'!$A$2:$B$87,2,FALSE)</f>
        <v>Public Sector Banks</v>
      </c>
      <c r="D290" s="66">
        <v>42551</v>
      </c>
      <c r="E290" s="74">
        <f t="shared" si="14"/>
        <v>6</v>
      </c>
      <c r="F290">
        <f t="shared" si="15"/>
        <v>2016</v>
      </c>
      <c r="G290" s="3">
        <v>1286</v>
      </c>
      <c r="H290" s="8">
        <v>580</v>
      </c>
      <c r="I290" s="3">
        <v>0</v>
      </c>
      <c r="J290" s="3">
        <v>0</v>
      </c>
      <c r="K290" s="3">
        <f t="shared" si="16"/>
        <v>0</v>
      </c>
      <c r="L290" s="3"/>
      <c r="M290" s="3"/>
      <c r="N290" s="3"/>
      <c r="O290" s="3">
        <v>0</v>
      </c>
      <c r="P290" s="3">
        <v>0</v>
      </c>
      <c r="Q290" s="3">
        <v>0</v>
      </c>
      <c r="R290" s="69">
        <v>0</v>
      </c>
      <c r="S290" s="69">
        <v>0</v>
      </c>
      <c r="T290" s="67"/>
      <c r="U290" s="67"/>
      <c r="V290" s="67"/>
      <c r="W290" s="67"/>
      <c r="X290" s="3">
        <v>5818157</v>
      </c>
      <c r="Y290" s="3">
        <v>5939311</v>
      </c>
      <c r="Z290" s="3">
        <v>467285</v>
      </c>
      <c r="AA290" s="69">
        <v>21693.085487</v>
      </c>
      <c r="AB290" s="69">
        <v>815.94491500000004</v>
      </c>
    </row>
    <row r="291" spans="1:28" x14ac:dyDescent="0.3">
      <c r="A291" s="4" t="s">
        <v>37</v>
      </c>
      <c r="B291" s="65" t="str">
        <f>VLOOKUP(A291,'bank list with code'!$A$2:$C$114,3,FALSE)</f>
        <v>B017</v>
      </c>
      <c r="C291" s="65" t="str">
        <f>VLOOKUP(B291,'bank type'!$A$2:$B$87,2,FALSE)</f>
        <v>Foreign Banks</v>
      </c>
      <c r="D291" s="66">
        <v>42551</v>
      </c>
      <c r="E291" s="74">
        <f t="shared" si="14"/>
        <v>6</v>
      </c>
      <c r="F291">
        <f t="shared" si="15"/>
        <v>2016</v>
      </c>
      <c r="G291" s="3">
        <v>0</v>
      </c>
      <c r="H291" s="3">
        <v>0</v>
      </c>
      <c r="I291" s="3">
        <v>0</v>
      </c>
      <c r="J291" s="3">
        <v>0</v>
      </c>
      <c r="K291" s="3">
        <f t="shared" si="16"/>
        <v>0</v>
      </c>
      <c r="L291" s="3"/>
      <c r="M291" s="3"/>
      <c r="N291" s="3"/>
      <c r="O291" s="3">
        <v>0</v>
      </c>
      <c r="P291" s="3">
        <v>0</v>
      </c>
      <c r="Q291" s="3">
        <v>0</v>
      </c>
      <c r="R291" s="69">
        <v>0</v>
      </c>
      <c r="S291" s="69">
        <v>0</v>
      </c>
      <c r="T291" s="3"/>
      <c r="U291" s="3"/>
      <c r="V291" s="3"/>
      <c r="W291" s="3"/>
      <c r="X291" s="3">
        <v>3448</v>
      </c>
      <c r="Y291" s="3">
        <v>361</v>
      </c>
      <c r="Z291" s="3">
        <v>184</v>
      </c>
      <c r="AA291" s="69">
        <v>1.9959414900000001</v>
      </c>
      <c r="AB291" s="69">
        <v>0.87565251</v>
      </c>
    </row>
    <row r="292" spans="1:28" x14ac:dyDescent="0.3">
      <c r="A292" s="4" t="s">
        <v>3</v>
      </c>
      <c r="B292" s="65" t="str">
        <f>VLOOKUP(A292,'bank list with code'!$A$2:$C$114,3,FALSE)</f>
        <v>B018</v>
      </c>
      <c r="C292" s="65" t="str">
        <f>VLOOKUP(B292,'bank type'!$A$2:$B$87,2,FALSE)</f>
        <v>Public Sector Banks</v>
      </c>
      <c r="D292" s="66">
        <v>42551</v>
      </c>
      <c r="E292" s="74">
        <f t="shared" si="14"/>
        <v>6</v>
      </c>
      <c r="F292">
        <f t="shared" si="15"/>
        <v>2016</v>
      </c>
      <c r="G292" s="3">
        <v>5297</v>
      </c>
      <c r="H292" s="3">
        <v>4360</v>
      </c>
      <c r="I292" s="3">
        <v>4918</v>
      </c>
      <c r="J292" s="3">
        <v>0</v>
      </c>
      <c r="K292" s="3">
        <f t="shared" si="16"/>
        <v>4918</v>
      </c>
      <c r="L292" s="3"/>
      <c r="M292" s="3"/>
      <c r="N292" s="3"/>
      <c r="O292" s="3">
        <v>199487</v>
      </c>
      <c r="P292" s="3">
        <v>35855</v>
      </c>
      <c r="Q292" s="3">
        <v>269459</v>
      </c>
      <c r="R292" s="69">
        <v>174.41637229000003</v>
      </c>
      <c r="S292" s="69">
        <v>662.41405642000007</v>
      </c>
      <c r="T292" s="67"/>
      <c r="U292" s="67"/>
      <c r="V292" s="67"/>
      <c r="W292" s="67"/>
      <c r="X292" s="3">
        <v>32928740</v>
      </c>
      <c r="Y292" s="3">
        <v>18339680</v>
      </c>
      <c r="Z292" s="3">
        <v>3102993</v>
      </c>
      <c r="AA292" s="69">
        <v>74962.059584219998</v>
      </c>
      <c r="AB292" s="69">
        <v>3742.7704311999996</v>
      </c>
    </row>
    <row r="293" spans="1:28" x14ac:dyDescent="0.3">
      <c r="A293" s="4" t="s">
        <v>16</v>
      </c>
      <c r="B293" s="65" t="str">
        <f>VLOOKUP(A293,'bank list with code'!$A$2:$C$114,3,FALSE)</f>
        <v>B021</v>
      </c>
      <c r="C293" s="65" t="str">
        <f>VLOOKUP(B293,'bank type'!$A$2:$B$87,2,FALSE)</f>
        <v>Private Sector Banks</v>
      </c>
      <c r="D293" s="66">
        <v>42551</v>
      </c>
      <c r="E293" s="74">
        <f t="shared" si="14"/>
        <v>6</v>
      </c>
      <c r="F293">
        <f t="shared" si="15"/>
        <v>2016</v>
      </c>
      <c r="G293" s="3">
        <v>188</v>
      </c>
      <c r="H293" s="3">
        <v>58</v>
      </c>
      <c r="I293" s="3">
        <v>0</v>
      </c>
      <c r="J293" s="3">
        <v>0</v>
      </c>
      <c r="K293" s="3">
        <f t="shared" si="16"/>
        <v>0</v>
      </c>
      <c r="L293" s="3"/>
      <c r="M293" s="3"/>
      <c r="N293" s="3"/>
      <c r="O293" s="3">
        <v>0</v>
      </c>
      <c r="P293" s="3">
        <v>0</v>
      </c>
      <c r="Q293" s="3">
        <v>0</v>
      </c>
      <c r="R293" s="69">
        <v>0</v>
      </c>
      <c r="S293" s="69">
        <v>0</v>
      </c>
      <c r="T293" s="3"/>
      <c r="U293" s="3"/>
      <c r="V293" s="3"/>
      <c r="W293" s="3"/>
      <c r="X293" s="3">
        <v>801431</v>
      </c>
      <c r="Y293" s="3">
        <v>390395</v>
      </c>
      <c r="Z293" s="3">
        <v>26239</v>
      </c>
      <c r="AA293" s="69">
        <v>1263.3839492100001</v>
      </c>
      <c r="AB293" s="69">
        <v>69.157593090000006</v>
      </c>
    </row>
    <row r="294" spans="1:28" x14ac:dyDescent="0.3">
      <c r="A294" s="4" t="s">
        <v>4</v>
      </c>
      <c r="B294" s="65" t="str">
        <f>VLOOKUP(A294,'bank list with code'!$A$2:$C$114,3,FALSE)</f>
        <v>B022</v>
      </c>
      <c r="C294" s="65" t="str">
        <f>VLOOKUP(B294,'bank type'!$A$2:$B$87,2,FALSE)</f>
        <v>Public Sector Banks</v>
      </c>
      <c r="D294" s="66">
        <v>42551</v>
      </c>
      <c r="E294" s="74">
        <f t="shared" si="14"/>
        <v>6</v>
      </c>
      <c r="F294">
        <f t="shared" si="15"/>
        <v>2016</v>
      </c>
      <c r="G294" s="3">
        <v>3506</v>
      </c>
      <c r="H294" s="3">
        <v>1790</v>
      </c>
      <c r="I294" s="3">
        <v>1312</v>
      </c>
      <c r="J294" s="3">
        <v>0</v>
      </c>
      <c r="K294" s="3">
        <f t="shared" si="16"/>
        <v>1312</v>
      </c>
      <c r="L294" s="3"/>
      <c r="M294" s="3"/>
      <c r="N294" s="3"/>
      <c r="O294" s="3">
        <v>108580</v>
      </c>
      <c r="P294" s="3">
        <v>4485</v>
      </c>
      <c r="Q294" s="3">
        <v>131802</v>
      </c>
      <c r="R294" s="69">
        <v>22.221329759999996</v>
      </c>
      <c r="S294" s="69">
        <v>288.34788514999997</v>
      </c>
      <c r="T294" s="67"/>
      <c r="U294" s="67"/>
      <c r="V294" s="67"/>
      <c r="W294" s="67"/>
      <c r="X294" s="3">
        <v>20269297</v>
      </c>
      <c r="Y294" s="3">
        <v>10032336</v>
      </c>
      <c r="Z294" s="3">
        <v>1119950</v>
      </c>
      <c r="AA294" s="69">
        <v>39136.059471</v>
      </c>
      <c r="AB294" s="69">
        <v>1419.6580212899999</v>
      </c>
    </row>
    <row r="295" spans="1:28" x14ac:dyDescent="0.3">
      <c r="A295" s="4" t="s">
        <v>38</v>
      </c>
      <c r="B295" s="65" t="str">
        <f>VLOOKUP(A295,'bank list with code'!$A$2:$C$114,3,FALSE)</f>
        <v>B023</v>
      </c>
      <c r="C295" s="65" t="str">
        <f>VLOOKUP(B295,'bank type'!$A$2:$B$87,2,FALSE)</f>
        <v>Foreign Banks</v>
      </c>
      <c r="D295" s="66">
        <v>42551</v>
      </c>
      <c r="E295" s="74">
        <f t="shared" si="14"/>
        <v>6</v>
      </c>
      <c r="F295">
        <f t="shared" si="15"/>
        <v>2016</v>
      </c>
      <c r="G295" s="3">
        <v>58</v>
      </c>
      <c r="H295" s="3">
        <v>500</v>
      </c>
      <c r="I295" s="3">
        <v>24261</v>
      </c>
      <c r="J295" s="3">
        <v>0</v>
      </c>
      <c r="K295" s="3">
        <f t="shared" si="16"/>
        <v>24261</v>
      </c>
      <c r="L295" s="3"/>
      <c r="M295" s="3"/>
      <c r="N295" s="3"/>
      <c r="O295" s="3">
        <v>2401962</v>
      </c>
      <c r="P295" s="3">
        <v>53664</v>
      </c>
      <c r="Q295" s="3">
        <v>11757107</v>
      </c>
      <c r="R295" s="69">
        <v>322.88440000000003</v>
      </c>
      <c r="S295" s="69">
        <v>31578.570619999999</v>
      </c>
      <c r="T295" s="67"/>
      <c r="U295" s="67"/>
      <c r="V295" s="67"/>
      <c r="W295" s="67"/>
      <c r="X295" s="3">
        <v>1579368</v>
      </c>
      <c r="Y295" s="3">
        <v>2907629</v>
      </c>
      <c r="Z295" s="3">
        <v>2936283</v>
      </c>
      <c r="AA295" s="69">
        <v>11108.038578</v>
      </c>
      <c r="AB295" s="69">
        <v>5790.1213260000004</v>
      </c>
    </row>
    <row r="296" spans="1:28" x14ac:dyDescent="0.3">
      <c r="A296" s="4" t="s">
        <v>17</v>
      </c>
      <c r="B296" s="65" t="str">
        <f>VLOOKUP(A296,'bank list with code'!$A$2:$C$114,3,FALSE)</f>
        <v>B024</v>
      </c>
      <c r="C296" s="65" t="str">
        <f>VLOOKUP(B296,'bank type'!$A$2:$B$87,2,FALSE)</f>
        <v>Private Sector Banks</v>
      </c>
      <c r="D296" s="66">
        <v>42551</v>
      </c>
      <c r="E296" s="74">
        <f t="shared" si="14"/>
        <v>6</v>
      </c>
      <c r="F296">
        <f t="shared" si="15"/>
        <v>2016</v>
      </c>
      <c r="G296" s="3">
        <v>662</v>
      </c>
      <c r="H296" s="3">
        <v>666</v>
      </c>
      <c r="I296" s="3">
        <v>3685</v>
      </c>
      <c r="J296" s="3">
        <v>0</v>
      </c>
      <c r="K296" s="3">
        <f t="shared" si="16"/>
        <v>3685</v>
      </c>
      <c r="L296" s="3"/>
      <c r="M296" s="3"/>
      <c r="N296" s="3"/>
      <c r="O296" s="3">
        <v>361</v>
      </c>
      <c r="P296" s="3">
        <v>69</v>
      </c>
      <c r="Q296" s="3">
        <v>1009</v>
      </c>
      <c r="R296" s="69">
        <v>0.16830000000000001</v>
      </c>
      <c r="S296" s="69">
        <v>1.52330897</v>
      </c>
      <c r="T296" s="3"/>
      <c r="U296" s="3"/>
      <c r="V296" s="3"/>
      <c r="W296" s="3"/>
      <c r="X296" s="3">
        <v>1538199</v>
      </c>
      <c r="Y296" s="3">
        <v>1873674</v>
      </c>
      <c r="Z296" s="3">
        <v>427597</v>
      </c>
      <c r="AA296" s="69">
        <v>8095.5373174200004</v>
      </c>
      <c r="AB296" s="69">
        <v>488.79349916000001</v>
      </c>
    </row>
    <row r="297" spans="1:28" x14ac:dyDescent="0.3">
      <c r="A297" s="4" t="s">
        <v>119</v>
      </c>
      <c r="B297" s="65" t="str">
        <f>VLOOKUP(A297,'bank list with code'!$A$2:$C$114,3,FALSE)</f>
        <v>B026</v>
      </c>
      <c r="C297" s="65" t="str">
        <f>VLOOKUP(B297,'bank type'!$A$2:$B$87,2,FALSE)</f>
        <v>Public Sector Banks</v>
      </c>
      <c r="D297" s="66">
        <v>42551</v>
      </c>
      <c r="E297" s="74">
        <f t="shared" si="14"/>
        <v>6</v>
      </c>
      <c r="F297">
        <f t="shared" si="15"/>
        <v>2016</v>
      </c>
      <c r="G297" s="3">
        <v>2229</v>
      </c>
      <c r="H297" s="3">
        <v>845</v>
      </c>
      <c r="I297" s="3">
        <v>98706</v>
      </c>
      <c r="J297" s="3">
        <v>0</v>
      </c>
      <c r="K297" s="3">
        <f t="shared" si="16"/>
        <v>98706</v>
      </c>
      <c r="L297" s="3"/>
      <c r="M297" s="3"/>
      <c r="N297" s="3"/>
      <c r="O297" s="3">
        <v>81235</v>
      </c>
      <c r="P297" s="3">
        <v>2110</v>
      </c>
      <c r="Q297" s="3">
        <v>98750</v>
      </c>
      <c r="R297" s="69">
        <v>10.580366199999998</v>
      </c>
      <c r="S297" s="69">
        <v>242.8875343</v>
      </c>
      <c r="T297" s="67"/>
      <c r="U297" s="67"/>
      <c r="V297" s="67"/>
      <c r="W297" s="67"/>
      <c r="X297" s="3">
        <v>9870418</v>
      </c>
      <c r="Y297" s="3">
        <v>5968022</v>
      </c>
      <c r="Z297" s="3">
        <v>1303038</v>
      </c>
      <c r="AA297" s="69">
        <v>23267.769499999999</v>
      </c>
      <c r="AB297" s="69">
        <v>1597.4827593399998</v>
      </c>
    </row>
    <row r="298" spans="1:28" x14ac:dyDescent="0.3">
      <c r="A298" s="4" t="s">
        <v>39</v>
      </c>
      <c r="B298" s="65" t="str">
        <f>VLOOKUP(A298,'bank list with code'!$A$2:$C$114,3,FALSE)</f>
        <v>B030</v>
      </c>
      <c r="C298" s="65" t="str">
        <f>VLOOKUP(B298,'bank type'!$A$2:$B$87,2,FALSE)</f>
        <v>Foreign Banks</v>
      </c>
      <c r="D298" s="66">
        <v>42551</v>
      </c>
      <c r="E298" s="74">
        <f t="shared" si="14"/>
        <v>6</v>
      </c>
      <c r="F298">
        <f t="shared" si="15"/>
        <v>2016</v>
      </c>
      <c r="G298" s="3">
        <v>5</v>
      </c>
      <c r="H298" s="3">
        <v>25</v>
      </c>
      <c r="I298" s="3">
        <v>0</v>
      </c>
      <c r="J298" s="3">
        <v>0</v>
      </c>
      <c r="K298" s="3">
        <f t="shared" si="16"/>
        <v>0</v>
      </c>
      <c r="L298" s="3"/>
      <c r="M298" s="3"/>
      <c r="N298" s="3"/>
      <c r="O298" s="3">
        <v>0</v>
      </c>
      <c r="P298" s="3">
        <v>0</v>
      </c>
      <c r="Q298" s="3">
        <v>0</v>
      </c>
      <c r="R298" s="69">
        <v>0</v>
      </c>
      <c r="S298" s="69">
        <v>0</v>
      </c>
      <c r="T298" s="3"/>
      <c r="U298" s="3"/>
      <c r="V298" s="3"/>
      <c r="W298" s="3"/>
      <c r="X298" s="3">
        <v>112043</v>
      </c>
      <c r="Y298" s="3">
        <v>26372</v>
      </c>
      <c r="Z298" s="3">
        <v>36950</v>
      </c>
      <c r="AA298" s="69">
        <v>101.94857701000001</v>
      </c>
      <c r="AB298" s="69">
        <v>65.694108700000001</v>
      </c>
    </row>
    <row r="299" spans="1:28" x14ac:dyDescent="0.3">
      <c r="A299" s="4" t="s">
        <v>120</v>
      </c>
      <c r="B299" s="65" t="str">
        <f>VLOOKUP(A299,'bank list with code'!$A$2:$C$114,3,FALSE)</f>
        <v>B034</v>
      </c>
      <c r="C299" s="65" t="str">
        <f>VLOOKUP(B299,'bank type'!$A$2:$B$87,2,FALSE)</f>
        <v>Public Sector Banks</v>
      </c>
      <c r="D299" s="66">
        <v>42551</v>
      </c>
      <c r="E299" s="74">
        <f t="shared" si="14"/>
        <v>6</v>
      </c>
      <c r="F299">
        <f t="shared" si="15"/>
        <v>2016</v>
      </c>
      <c r="G299" s="3">
        <v>1272</v>
      </c>
      <c r="H299" s="3">
        <v>199</v>
      </c>
      <c r="I299" s="3">
        <v>0</v>
      </c>
      <c r="J299" s="3">
        <v>0</v>
      </c>
      <c r="K299" s="3">
        <f t="shared" si="16"/>
        <v>0</v>
      </c>
      <c r="L299" s="3"/>
      <c r="M299" s="3"/>
      <c r="N299" s="3"/>
      <c r="O299" s="3">
        <v>0</v>
      </c>
      <c r="P299" s="3">
        <v>0</v>
      </c>
      <c r="Q299" s="3">
        <v>0</v>
      </c>
      <c r="R299" s="69">
        <v>0</v>
      </c>
      <c r="S299" s="69">
        <v>0</v>
      </c>
      <c r="T299" s="3"/>
      <c r="U299" s="3"/>
      <c r="V299" s="3"/>
      <c r="W299" s="3"/>
      <c r="X299" s="3">
        <v>6117195</v>
      </c>
      <c r="Y299" s="3">
        <v>2736954</v>
      </c>
      <c r="Z299" s="3">
        <v>333231</v>
      </c>
      <c r="AA299" s="69">
        <v>10254.602983999999</v>
      </c>
      <c r="AB299" s="69">
        <v>321.38935177999997</v>
      </c>
    </row>
    <row r="300" spans="1:28" x14ac:dyDescent="0.3">
      <c r="A300" s="4" t="s">
        <v>40</v>
      </c>
      <c r="B300" s="65" t="str">
        <f>VLOOKUP(A300,'bank list with code'!$A$2:$C$114,3,FALSE)</f>
        <v>B035</v>
      </c>
      <c r="C300" s="65" t="str">
        <f>VLOOKUP(B300,'bank type'!$A$2:$B$87,2,FALSE)</f>
        <v>Foreign Banks</v>
      </c>
      <c r="D300" s="66">
        <v>42551</v>
      </c>
      <c r="E300" s="74">
        <f t="shared" si="14"/>
        <v>6</v>
      </c>
      <c r="F300">
        <f t="shared" si="15"/>
        <v>2016</v>
      </c>
      <c r="G300" s="3">
        <v>13</v>
      </c>
      <c r="H300" s="3">
        <v>18</v>
      </c>
      <c r="I300" s="3">
        <v>0</v>
      </c>
      <c r="J300" s="3">
        <v>0</v>
      </c>
      <c r="K300" s="3">
        <f t="shared" si="16"/>
        <v>0</v>
      </c>
      <c r="L300" s="3"/>
      <c r="M300" s="3"/>
      <c r="N300" s="3"/>
      <c r="O300" s="3">
        <v>0</v>
      </c>
      <c r="P300" s="3">
        <v>0</v>
      </c>
      <c r="Q300" s="3">
        <v>0</v>
      </c>
      <c r="R300" s="69">
        <v>0</v>
      </c>
      <c r="S300" s="69">
        <v>0</v>
      </c>
      <c r="T300" s="3"/>
      <c r="U300" s="3"/>
      <c r="V300" s="3"/>
      <c r="W300" s="3"/>
      <c r="X300" s="3">
        <v>101397</v>
      </c>
      <c r="Y300" s="3">
        <v>167570</v>
      </c>
      <c r="Z300" s="3">
        <v>116858</v>
      </c>
      <c r="AA300" s="69">
        <v>787.36674100000005</v>
      </c>
      <c r="AB300" s="69">
        <v>231.17755399999999</v>
      </c>
    </row>
    <row r="301" spans="1:28" x14ac:dyDescent="0.3">
      <c r="A301" s="4" t="s">
        <v>131</v>
      </c>
      <c r="B301" s="65" t="str">
        <f>VLOOKUP(A301,'bank list with code'!$A$2:$C$114,3,FALSE)</f>
        <v>B036</v>
      </c>
      <c r="C301" s="65" t="str">
        <f>VLOOKUP(B301,'bank type'!$A$2:$B$87,2,FALSE)</f>
        <v>Private Sector Banks</v>
      </c>
      <c r="D301" s="66">
        <v>42551</v>
      </c>
      <c r="E301" s="74">
        <f t="shared" si="14"/>
        <v>6</v>
      </c>
      <c r="F301">
        <f t="shared" si="15"/>
        <v>2016</v>
      </c>
      <c r="G301" s="3">
        <v>159</v>
      </c>
      <c r="H301" s="3">
        <v>283</v>
      </c>
      <c r="I301" s="3">
        <v>764</v>
      </c>
      <c r="J301" s="3">
        <v>0</v>
      </c>
      <c r="K301" s="3">
        <f t="shared" si="16"/>
        <v>764</v>
      </c>
      <c r="L301" s="3"/>
      <c r="M301" s="3"/>
      <c r="N301" s="3"/>
      <c r="O301" s="3">
        <v>5134</v>
      </c>
      <c r="P301" s="3">
        <v>835</v>
      </c>
      <c r="Q301" s="3">
        <v>9269</v>
      </c>
      <c r="R301" s="69">
        <v>4.2496660000000004</v>
      </c>
      <c r="S301" s="69">
        <v>18.863448999999999</v>
      </c>
      <c r="T301" s="67"/>
      <c r="U301" s="67"/>
      <c r="V301" s="67"/>
      <c r="W301" s="67"/>
      <c r="X301" s="3">
        <v>336455</v>
      </c>
      <c r="Y301" s="3">
        <v>523572</v>
      </c>
      <c r="Z301" s="3">
        <v>124511</v>
      </c>
      <c r="AA301" s="69">
        <v>1858.206788</v>
      </c>
      <c r="AB301" s="69">
        <v>183.26384100000001</v>
      </c>
    </row>
    <row r="302" spans="1:28" x14ac:dyDescent="0.3">
      <c r="A302" s="4" t="s">
        <v>19</v>
      </c>
      <c r="B302" s="65" t="str">
        <f>VLOOKUP(A302,'bank list with code'!$A$2:$C$114,3,FALSE)</f>
        <v>B038</v>
      </c>
      <c r="C302" s="65" t="str">
        <f>VLOOKUP(B302,'bank type'!$A$2:$B$87,2,FALSE)</f>
        <v>Private Sector Banks</v>
      </c>
      <c r="D302" s="66">
        <v>42551</v>
      </c>
      <c r="E302" s="74">
        <f t="shared" si="14"/>
        <v>6</v>
      </c>
      <c r="F302">
        <f t="shared" si="15"/>
        <v>2016</v>
      </c>
      <c r="G302" s="3">
        <v>190</v>
      </c>
      <c r="H302" s="3">
        <v>184</v>
      </c>
      <c r="I302" s="3">
        <v>709</v>
      </c>
      <c r="J302" s="3">
        <v>0</v>
      </c>
      <c r="K302" s="3">
        <f t="shared" si="16"/>
        <v>709</v>
      </c>
      <c r="L302" s="3"/>
      <c r="M302" s="3"/>
      <c r="N302" s="3"/>
      <c r="O302" s="3">
        <v>6899</v>
      </c>
      <c r="P302" s="3">
        <v>41</v>
      </c>
      <c r="Q302" s="3">
        <v>12534</v>
      </c>
      <c r="R302" s="69">
        <v>0.19516382999999998</v>
      </c>
      <c r="S302" s="69">
        <v>29.693627639999999</v>
      </c>
      <c r="T302" s="67"/>
      <c r="U302" s="67"/>
      <c r="V302" s="67"/>
      <c r="W302" s="67"/>
      <c r="X302" s="3">
        <v>613008</v>
      </c>
      <c r="Y302" s="3">
        <v>430545</v>
      </c>
      <c r="Z302" s="3">
        <v>48810</v>
      </c>
      <c r="AA302" s="69">
        <v>1756.25711028</v>
      </c>
      <c r="AB302" s="69">
        <v>114.00343881000001</v>
      </c>
    </row>
    <row r="303" spans="1:28" x14ac:dyDescent="0.3">
      <c r="A303" s="1" t="s">
        <v>20</v>
      </c>
      <c r="B303" s="65" t="str">
        <f>VLOOKUP(A303,'bank list with code'!$A$2:$C$114,3,FALSE)</f>
        <v>B045</v>
      </c>
      <c r="C303" s="65" t="str">
        <f>VLOOKUP(B303,'bank type'!$A$2:$B$87,2,FALSE)</f>
        <v>Private Sector Banks</v>
      </c>
      <c r="D303" s="66">
        <v>42551</v>
      </c>
      <c r="E303" s="74">
        <f t="shared" si="14"/>
        <v>6</v>
      </c>
      <c r="F303">
        <f t="shared" si="15"/>
        <v>2016</v>
      </c>
      <c r="G303" s="3">
        <v>1084</v>
      </c>
      <c r="H303" s="3">
        <v>469</v>
      </c>
      <c r="I303" s="3">
        <v>9000</v>
      </c>
      <c r="J303" s="3">
        <v>0</v>
      </c>
      <c r="K303" s="3">
        <f t="shared" si="16"/>
        <v>9000</v>
      </c>
      <c r="L303" s="3"/>
      <c r="M303" s="3"/>
      <c r="N303" s="3"/>
      <c r="O303" s="3">
        <v>0</v>
      </c>
      <c r="P303" s="3">
        <v>0</v>
      </c>
      <c r="Q303" s="3">
        <v>0</v>
      </c>
      <c r="R303" s="69">
        <v>0</v>
      </c>
      <c r="S303" s="69">
        <v>0</v>
      </c>
      <c r="T303" s="3"/>
      <c r="U303" s="3"/>
      <c r="V303" s="3"/>
      <c r="W303" s="3"/>
      <c r="X303" s="3">
        <v>4966226</v>
      </c>
      <c r="Y303" s="3">
        <v>4665918</v>
      </c>
      <c r="Z303" s="3">
        <v>1025773</v>
      </c>
      <c r="AA303" s="69">
        <v>22861.641070000001</v>
      </c>
      <c r="AB303" s="69">
        <v>1457.9843609100001</v>
      </c>
    </row>
    <row r="304" spans="1:28" x14ac:dyDescent="0.3">
      <c r="A304" s="4" t="s">
        <v>133</v>
      </c>
      <c r="B304" s="65" t="str">
        <f>VLOOKUP(A304,'bank list with code'!$A$2:$C$114,3,FALSE)</f>
        <v>B049</v>
      </c>
      <c r="C304" s="65" t="str">
        <f>VLOOKUP(B304,'bank type'!$A$2:$B$87,2,FALSE)</f>
        <v>Foreign Banks</v>
      </c>
      <c r="D304" s="66">
        <v>42551</v>
      </c>
      <c r="E304" s="74">
        <f t="shared" si="14"/>
        <v>6</v>
      </c>
      <c r="F304">
        <f t="shared" si="15"/>
        <v>2016</v>
      </c>
      <c r="G304" s="3">
        <v>1</v>
      </c>
      <c r="H304" s="3">
        <v>7</v>
      </c>
      <c r="I304" s="3">
        <v>0</v>
      </c>
      <c r="J304" s="3">
        <v>0</v>
      </c>
      <c r="K304" s="3">
        <f t="shared" si="16"/>
        <v>0</v>
      </c>
      <c r="L304" s="3"/>
      <c r="M304" s="3"/>
      <c r="N304" s="3"/>
      <c r="O304" s="3">
        <v>0</v>
      </c>
      <c r="P304" s="3">
        <v>0</v>
      </c>
      <c r="Q304" s="3">
        <v>0</v>
      </c>
      <c r="R304" s="69">
        <v>0</v>
      </c>
      <c r="S304" s="69">
        <v>0</v>
      </c>
      <c r="T304" s="3"/>
      <c r="U304" s="3"/>
      <c r="V304" s="3"/>
      <c r="W304" s="3"/>
      <c r="X304" s="3">
        <v>53435</v>
      </c>
      <c r="Y304" s="3">
        <v>22999</v>
      </c>
      <c r="Z304" s="3">
        <v>2401</v>
      </c>
      <c r="AA304" s="69">
        <v>125.81359999999999</v>
      </c>
      <c r="AB304" s="69">
        <v>5.7286425000000003</v>
      </c>
    </row>
    <row r="305" spans="1:28" x14ac:dyDescent="0.3">
      <c r="A305" s="4" t="s">
        <v>21</v>
      </c>
      <c r="B305" s="65" t="str">
        <f>VLOOKUP(A305,'bank list with code'!$A$2:$C$114,3,FALSE)</f>
        <v>B050</v>
      </c>
      <c r="C305" s="65" t="str">
        <f>VLOOKUP(B305,'bank type'!$A$2:$B$87,2,FALSE)</f>
        <v>Private Sector Banks</v>
      </c>
      <c r="D305" s="66">
        <v>42551</v>
      </c>
      <c r="E305" s="74">
        <f t="shared" si="14"/>
        <v>6</v>
      </c>
      <c r="F305">
        <f t="shared" si="15"/>
        <v>2016</v>
      </c>
      <c r="G305" s="8">
        <v>5622</v>
      </c>
      <c r="H305" s="8">
        <v>6391</v>
      </c>
      <c r="I305" s="8">
        <v>283554</v>
      </c>
      <c r="J305" s="8">
        <v>0</v>
      </c>
      <c r="K305" s="3">
        <f t="shared" si="16"/>
        <v>283554</v>
      </c>
      <c r="L305" s="3"/>
      <c r="M305" s="3"/>
      <c r="N305" s="3"/>
      <c r="O305" s="8">
        <v>7678526</v>
      </c>
      <c r="P305" s="3">
        <v>176272</v>
      </c>
      <c r="Q305" s="3">
        <v>24054854</v>
      </c>
      <c r="R305" s="69">
        <v>1016.374203</v>
      </c>
      <c r="S305" s="69">
        <v>70179.528751999998</v>
      </c>
      <c r="T305" s="67"/>
      <c r="U305" s="67"/>
      <c r="V305" s="67"/>
      <c r="W305" s="67"/>
      <c r="X305" s="8">
        <v>23863716</v>
      </c>
      <c r="Y305" s="8">
        <v>36471168</v>
      </c>
      <c r="Z305" s="8">
        <v>18239197</v>
      </c>
      <c r="AA305" s="121">
        <v>178193.17693902002</v>
      </c>
      <c r="AB305" s="121">
        <v>25066.388497</v>
      </c>
    </row>
    <row r="306" spans="1:28" x14ac:dyDescent="0.3">
      <c r="A306" s="4" t="s">
        <v>41</v>
      </c>
      <c r="B306" s="65" t="str">
        <f>VLOOKUP(A306,'bank list with code'!$A$2:$C$114,3,FALSE)</f>
        <v>B051</v>
      </c>
      <c r="C306" s="65" t="str">
        <f>VLOOKUP(B306,'bank type'!$A$2:$B$87,2,FALSE)</f>
        <v>Foreign Banks</v>
      </c>
      <c r="D306" s="66">
        <v>42551</v>
      </c>
      <c r="E306" s="74">
        <f t="shared" ref="E306:E369" si="17">MONTH(D306)</f>
        <v>6</v>
      </c>
      <c r="F306">
        <f t="shared" si="15"/>
        <v>2016</v>
      </c>
      <c r="G306" s="3">
        <v>68</v>
      </c>
      <c r="H306" s="3">
        <v>51</v>
      </c>
      <c r="I306" s="3">
        <v>14245</v>
      </c>
      <c r="J306" s="3">
        <v>0</v>
      </c>
      <c r="K306" s="3">
        <f t="shared" si="16"/>
        <v>14245</v>
      </c>
      <c r="L306" s="3"/>
      <c r="M306" s="3"/>
      <c r="N306" s="3"/>
      <c r="O306" s="3">
        <v>474722</v>
      </c>
      <c r="P306" s="3">
        <v>4261</v>
      </c>
      <c r="Q306" s="3">
        <v>1066177</v>
      </c>
      <c r="R306" s="69">
        <v>31.161667000000001</v>
      </c>
      <c r="S306" s="69">
        <v>3315.2321959999999</v>
      </c>
      <c r="T306" s="67"/>
      <c r="U306" s="67"/>
      <c r="V306" s="67"/>
      <c r="W306" s="67"/>
      <c r="X306" s="3">
        <v>441979</v>
      </c>
      <c r="Y306" s="3">
        <v>411514</v>
      </c>
      <c r="Z306" s="3">
        <v>386459</v>
      </c>
      <c r="AA306" s="69">
        <v>1960.2432180000001</v>
      </c>
      <c r="AB306" s="69">
        <v>749.35131999999999</v>
      </c>
    </row>
    <row r="307" spans="1:28" x14ac:dyDescent="0.3">
      <c r="A307" s="4" t="s">
        <v>22</v>
      </c>
      <c r="B307" s="65" t="str">
        <f>VLOOKUP(A307,'bank list with code'!$A$2:$C$114,3,FALSE)</f>
        <v>B053</v>
      </c>
      <c r="C307" s="65" t="str">
        <f>VLOOKUP(B307,'bank type'!$A$2:$B$87,2,FALSE)</f>
        <v>Private Sector Banks</v>
      </c>
      <c r="D307" s="66">
        <v>42551</v>
      </c>
      <c r="E307" s="74">
        <f t="shared" si="17"/>
        <v>6</v>
      </c>
      <c r="F307">
        <f t="shared" si="15"/>
        <v>2016</v>
      </c>
      <c r="G307" s="3">
        <v>4799</v>
      </c>
      <c r="H307" s="3">
        <v>9274</v>
      </c>
      <c r="I307" s="3">
        <v>201439</v>
      </c>
      <c r="J307" s="3">
        <v>0</v>
      </c>
      <c r="K307" s="3">
        <f t="shared" si="16"/>
        <v>201439</v>
      </c>
      <c r="L307" s="3"/>
      <c r="M307" s="3"/>
      <c r="N307" s="3"/>
      <c r="O307" s="3">
        <v>3812380</v>
      </c>
      <c r="P307" s="3">
        <v>27062</v>
      </c>
      <c r="Q307" s="3">
        <v>10355434</v>
      </c>
      <c r="R307" s="69">
        <v>110.49153883</v>
      </c>
      <c r="S307" s="69">
        <v>25635.90169536</v>
      </c>
      <c r="T307" s="67"/>
      <c r="U307" s="67"/>
      <c r="V307" s="67"/>
      <c r="W307" s="67"/>
      <c r="X307" s="3">
        <v>33577770</v>
      </c>
      <c r="Y307" s="3">
        <v>35064433</v>
      </c>
      <c r="Z307" s="3">
        <v>17646021</v>
      </c>
      <c r="AA307" s="69">
        <v>170449.13893700001</v>
      </c>
      <c r="AB307" s="69">
        <v>25028.751487000001</v>
      </c>
    </row>
    <row r="308" spans="1:28" x14ac:dyDescent="0.3">
      <c r="A308" s="4" t="s">
        <v>11</v>
      </c>
      <c r="B308" s="65" t="str">
        <f>VLOOKUP(A308,'bank list with code'!$A$2:$C$114,3,FALSE)</f>
        <v>B054</v>
      </c>
      <c r="C308" s="65" t="str">
        <f>VLOOKUP(B308,'bank type'!$A$2:$B$87,2,FALSE)</f>
        <v>Private Sector Banks</v>
      </c>
      <c r="D308" s="66">
        <v>42551</v>
      </c>
      <c r="E308" s="74">
        <f t="shared" si="17"/>
        <v>6</v>
      </c>
      <c r="F308">
        <f t="shared" si="15"/>
        <v>2016</v>
      </c>
      <c r="G308" s="3">
        <v>1740</v>
      </c>
      <c r="H308" s="3">
        <v>1620</v>
      </c>
      <c r="I308" s="3">
        <v>17465</v>
      </c>
      <c r="J308" s="3">
        <v>0</v>
      </c>
      <c r="K308" s="3">
        <f t="shared" si="16"/>
        <v>17465</v>
      </c>
      <c r="L308" s="3"/>
      <c r="M308" s="3"/>
      <c r="N308" s="3"/>
      <c r="O308" s="3">
        <v>9360</v>
      </c>
      <c r="P308" s="3">
        <v>266</v>
      </c>
      <c r="Q308" s="3">
        <v>28272</v>
      </c>
      <c r="R308" s="69">
        <v>1.3</v>
      </c>
      <c r="S308" s="69">
        <v>62.6</v>
      </c>
      <c r="T308" s="67"/>
      <c r="U308" s="67"/>
      <c r="V308" s="67"/>
      <c r="W308" s="67"/>
      <c r="X308" s="3">
        <v>9478260</v>
      </c>
      <c r="Y308" s="3">
        <v>8773365</v>
      </c>
      <c r="Z308" s="3">
        <v>2091980</v>
      </c>
      <c r="AA308" s="69">
        <v>37292.1</v>
      </c>
      <c r="AB308" s="69">
        <v>2469.9</v>
      </c>
    </row>
    <row r="309" spans="1:28" x14ac:dyDescent="0.3">
      <c r="A309" s="4" t="s">
        <v>132</v>
      </c>
      <c r="B309" s="65" t="str">
        <f>VLOOKUP(A309,'bank list with code'!$A$2:$C$114,3,FALSE)</f>
        <v>B056</v>
      </c>
      <c r="C309" s="65" t="str">
        <f>VLOOKUP(B309,'bank type'!$A$2:$B$87,2,FALSE)</f>
        <v>Private Sector Banks</v>
      </c>
      <c r="D309" s="66">
        <v>42551</v>
      </c>
      <c r="E309" s="74">
        <f t="shared" si="17"/>
        <v>6</v>
      </c>
      <c r="F309">
        <f t="shared" si="15"/>
        <v>2016</v>
      </c>
      <c r="G309" s="3">
        <v>14</v>
      </c>
      <c r="H309" s="3">
        <v>0</v>
      </c>
      <c r="I309" s="3">
        <v>0</v>
      </c>
      <c r="J309" s="3">
        <v>0</v>
      </c>
      <c r="K309" s="3">
        <f t="shared" si="16"/>
        <v>0</v>
      </c>
      <c r="L309" s="3"/>
      <c r="M309" s="3"/>
      <c r="N309" s="3"/>
      <c r="O309" s="3">
        <v>0</v>
      </c>
      <c r="P309" s="3">
        <v>0</v>
      </c>
      <c r="Q309" s="3">
        <v>0</v>
      </c>
      <c r="R309" s="69">
        <v>0</v>
      </c>
      <c r="S309" s="69">
        <v>0</v>
      </c>
      <c r="T309" s="3"/>
      <c r="U309" s="3"/>
      <c r="V309" s="3"/>
      <c r="W309" s="3"/>
      <c r="X309" s="3">
        <v>32904</v>
      </c>
      <c r="Y309" s="3">
        <v>43704</v>
      </c>
      <c r="Z309" s="3">
        <v>15718</v>
      </c>
      <c r="AA309" s="69">
        <v>149.69999999999999</v>
      </c>
      <c r="AB309" s="69">
        <v>24.6</v>
      </c>
    </row>
    <row r="310" spans="1:28" x14ac:dyDescent="0.3">
      <c r="A310" s="4" t="s">
        <v>5</v>
      </c>
      <c r="B310" s="65" t="str">
        <f>VLOOKUP(A310,'bank list with code'!$A$2:$C$114,3,FALSE)</f>
        <v>B060</v>
      </c>
      <c r="C310" s="65" t="str">
        <f>VLOOKUP(B310,'bank type'!$A$2:$B$87,2,FALSE)</f>
        <v>Public Sector Banks</v>
      </c>
      <c r="D310" s="66">
        <v>42551</v>
      </c>
      <c r="E310" s="74">
        <f t="shared" si="17"/>
        <v>6</v>
      </c>
      <c r="F310">
        <f t="shared" si="15"/>
        <v>2016</v>
      </c>
      <c r="G310" s="3">
        <v>2263</v>
      </c>
      <c r="H310" s="3">
        <v>695</v>
      </c>
      <c r="I310" s="3">
        <v>841</v>
      </c>
      <c r="J310" s="3">
        <v>0</v>
      </c>
      <c r="K310" s="3">
        <f t="shared" si="16"/>
        <v>841</v>
      </c>
      <c r="L310" s="3"/>
      <c r="M310" s="3"/>
      <c r="N310" s="3"/>
      <c r="O310" s="3">
        <v>75401</v>
      </c>
      <c r="P310" s="3">
        <v>3981</v>
      </c>
      <c r="Q310" s="3">
        <v>114763</v>
      </c>
      <c r="R310" s="69">
        <v>15.6</v>
      </c>
      <c r="S310" s="69">
        <v>243.5</v>
      </c>
      <c r="T310" s="67"/>
      <c r="U310" s="67"/>
      <c r="V310" s="67"/>
      <c r="W310" s="67"/>
      <c r="X310" s="3">
        <v>15262620</v>
      </c>
      <c r="Y310" s="3">
        <v>20060713</v>
      </c>
      <c r="Z310" s="3">
        <v>1848912</v>
      </c>
      <c r="AA310" s="69">
        <v>42025.599999999999</v>
      </c>
      <c r="AB310" s="69">
        <v>1910.3</v>
      </c>
    </row>
    <row r="311" spans="1:28" x14ac:dyDescent="0.3">
      <c r="A311" s="4" t="s">
        <v>6</v>
      </c>
      <c r="B311" s="65" t="str">
        <f>VLOOKUP(A311,'bank list with code'!$A$2:$C$114,3,FALSE)</f>
        <v>B061</v>
      </c>
      <c r="C311" s="65" t="str">
        <f>VLOOKUP(B311,'bank type'!$A$2:$B$87,2,FALSE)</f>
        <v>Public Sector Banks</v>
      </c>
      <c r="D311" s="66">
        <v>42551</v>
      </c>
      <c r="E311" s="74">
        <f t="shared" si="17"/>
        <v>6</v>
      </c>
      <c r="F311">
        <f t="shared" si="15"/>
        <v>2016</v>
      </c>
      <c r="G311" s="8">
        <v>2737</v>
      </c>
      <c r="H311" s="8">
        <v>979</v>
      </c>
      <c r="I311" s="8">
        <v>3483</v>
      </c>
      <c r="J311" s="8">
        <v>0</v>
      </c>
      <c r="K311" s="3">
        <f t="shared" si="16"/>
        <v>3483</v>
      </c>
      <c r="L311" s="3"/>
      <c r="M311" s="3"/>
      <c r="N311" s="3"/>
      <c r="O311" s="8">
        <v>42145</v>
      </c>
      <c r="P311" s="3">
        <v>1315</v>
      </c>
      <c r="Q311" s="3">
        <v>30530</v>
      </c>
      <c r="R311" s="69">
        <v>5.1083249999999998</v>
      </c>
      <c r="S311" s="121">
        <v>73.625908999999993</v>
      </c>
      <c r="T311" s="68"/>
      <c r="U311" s="68"/>
      <c r="V311" s="68"/>
      <c r="W311" s="68"/>
      <c r="X311" s="8">
        <v>14302658</v>
      </c>
      <c r="Y311" s="8">
        <v>18641764</v>
      </c>
      <c r="Z311" s="8">
        <v>643113</v>
      </c>
      <c r="AA311" s="121">
        <v>37105.615294000003</v>
      </c>
      <c r="AB311" s="121">
        <v>1386.163039</v>
      </c>
    </row>
    <row r="312" spans="1:28" x14ac:dyDescent="0.3">
      <c r="A312" s="4" t="s">
        <v>24</v>
      </c>
      <c r="B312" s="65" t="str">
        <f>VLOOKUP(A312,'bank list with code'!$A$2:$C$114,3,FALSE)</f>
        <v>B062</v>
      </c>
      <c r="C312" s="65" t="str">
        <f>VLOOKUP(B312,'bank type'!$A$2:$B$87,2,FALSE)</f>
        <v>Private Sector Banks</v>
      </c>
      <c r="D312" s="66">
        <v>42551</v>
      </c>
      <c r="E312" s="74">
        <f t="shared" si="17"/>
        <v>6</v>
      </c>
      <c r="F312">
        <f t="shared" si="15"/>
        <v>2016</v>
      </c>
      <c r="G312" s="3">
        <v>782</v>
      </c>
      <c r="H312" s="3">
        <v>1103</v>
      </c>
      <c r="I312" s="3">
        <v>1304</v>
      </c>
      <c r="J312" s="3">
        <v>0</v>
      </c>
      <c r="K312" s="3">
        <f t="shared" si="16"/>
        <v>1304</v>
      </c>
      <c r="L312" s="3"/>
      <c r="M312" s="3"/>
      <c r="N312" s="3"/>
      <c r="O312" s="3">
        <v>469792</v>
      </c>
      <c r="P312" s="3">
        <v>8807</v>
      </c>
      <c r="Q312" s="3">
        <v>1126700</v>
      </c>
      <c r="R312" s="69">
        <v>47.512189810000002</v>
      </c>
      <c r="S312" s="69">
        <v>7288.5749961700003</v>
      </c>
      <c r="T312" s="67"/>
      <c r="U312" s="67"/>
      <c r="V312" s="67"/>
      <c r="W312" s="67"/>
      <c r="X312" s="3">
        <v>2752002</v>
      </c>
      <c r="Y312" s="3">
        <v>2070281</v>
      </c>
      <c r="Z312" s="3">
        <v>721911</v>
      </c>
      <c r="AA312" s="69">
        <v>8790.1271739099993</v>
      </c>
      <c r="AB312" s="69">
        <v>977.58965499999999</v>
      </c>
    </row>
    <row r="313" spans="1:28" x14ac:dyDescent="0.3">
      <c r="A313" s="4" t="s">
        <v>25</v>
      </c>
      <c r="B313" s="65" t="str">
        <f>VLOOKUP(A313,'bank list with code'!$A$2:$C$114,3,FALSE)</f>
        <v>B063</v>
      </c>
      <c r="C313" s="65" t="str">
        <f>VLOOKUP(B313,'bank type'!$A$2:$B$87,2,FALSE)</f>
        <v>Private Sector Banks</v>
      </c>
      <c r="D313" s="66">
        <v>42551</v>
      </c>
      <c r="E313" s="74">
        <f t="shared" si="17"/>
        <v>6</v>
      </c>
      <c r="F313">
        <f t="shared" si="15"/>
        <v>2016</v>
      </c>
      <c r="G313" s="3">
        <v>606</v>
      </c>
      <c r="H313" s="3">
        <v>424</v>
      </c>
      <c r="I313" s="3">
        <v>5710</v>
      </c>
      <c r="J313" s="3">
        <v>0</v>
      </c>
      <c r="K313" s="3">
        <f t="shared" si="16"/>
        <v>5710</v>
      </c>
      <c r="L313" s="3"/>
      <c r="M313" s="3"/>
      <c r="N313" s="3"/>
      <c r="O313" s="3">
        <v>47916</v>
      </c>
      <c r="P313" s="3">
        <v>5342</v>
      </c>
      <c r="Q313" s="3">
        <v>93148</v>
      </c>
      <c r="R313" s="69">
        <v>17.04139223</v>
      </c>
      <c r="S313" s="69">
        <v>277.75212295</v>
      </c>
      <c r="T313" s="67"/>
      <c r="U313" s="67"/>
      <c r="V313" s="67"/>
      <c r="W313" s="67"/>
      <c r="X313" s="3">
        <v>3319944</v>
      </c>
      <c r="Y313" s="3">
        <v>4532833</v>
      </c>
      <c r="Z313" s="3">
        <v>63463</v>
      </c>
      <c r="AA313" s="69">
        <v>20084.90885082</v>
      </c>
      <c r="AB313" s="69">
        <v>192.59765006000001</v>
      </c>
    </row>
    <row r="314" spans="1:28" x14ac:dyDescent="0.3">
      <c r="A314" s="4" t="s">
        <v>26</v>
      </c>
      <c r="B314" s="65" t="str">
        <f>VLOOKUP(A314,'bank list with code'!$A$2:$C$114,3,FALSE)</f>
        <v>B069</v>
      </c>
      <c r="C314" s="65" t="str">
        <f>VLOOKUP(B314,'bank type'!$A$2:$B$87,2,FALSE)</f>
        <v>Private Sector Banks</v>
      </c>
      <c r="D314" s="66">
        <v>42551</v>
      </c>
      <c r="E314" s="74">
        <f t="shared" si="17"/>
        <v>6</v>
      </c>
      <c r="F314">
        <f t="shared" si="15"/>
        <v>2016</v>
      </c>
      <c r="G314" s="3">
        <v>518</v>
      </c>
      <c r="H314" s="3">
        <v>780</v>
      </c>
      <c r="I314" s="3">
        <v>3257</v>
      </c>
      <c r="J314" s="3">
        <v>0</v>
      </c>
      <c r="K314" s="3">
        <f t="shared" si="16"/>
        <v>3257</v>
      </c>
      <c r="L314" s="3"/>
      <c r="M314" s="3"/>
      <c r="N314" s="3"/>
      <c r="O314" s="3">
        <v>0</v>
      </c>
      <c r="P314" s="3">
        <v>0</v>
      </c>
      <c r="Q314" s="3">
        <v>0</v>
      </c>
      <c r="R314" s="69">
        <v>0</v>
      </c>
      <c r="S314" s="69">
        <v>0</v>
      </c>
      <c r="T314" s="3"/>
      <c r="U314" s="3"/>
      <c r="V314" s="3"/>
      <c r="W314" s="3"/>
      <c r="X314" s="3">
        <v>3183595</v>
      </c>
      <c r="Y314" s="3">
        <v>3326714</v>
      </c>
      <c r="Z314" s="3">
        <v>565282</v>
      </c>
      <c r="AA314" s="69">
        <v>12459.8</v>
      </c>
      <c r="AB314" s="69">
        <v>707.6</v>
      </c>
    </row>
    <row r="315" spans="1:28" x14ac:dyDescent="0.3">
      <c r="A315" s="1" t="s">
        <v>27</v>
      </c>
      <c r="B315" s="65" t="str">
        <f>VLOOKUP(A315,'bank list with code'!$A$2:$C$114,3,FALSE)</f>
        <v>B070</v>
      </c>
      <c r="C315" s="65" t="str">
        <f>VLOOKUP(B315,'bank type'!$A$2:$B$87,2,FALSE)</f>
        <v>Private Sector Banks</v>
      </c>
      <c r="D315" s="66">
        <v>42551</v>
      </c>
      <c r="E315" s="74">
        <f t="shared" si="17"/>
        <v>6</v>
      </c>
      <c r="F315">
        <f t="shared" si="15"/>
        <v>2016</v>
      </c>
      <c r="G315" s="7">
        <v>741</v>
      </c>
      <c r="H315" s="7">
        <v>932</v>
      </c>
      <c r="I315" s="7">
        <v>10428</v>
      </c>
      <c r="J315" s="7">
        <v>0</v>
      </c>
      <c r="K315" s="3">
        <f t="shared" si="16"/>
        <v>10428</v>
      </c>
      <c r="L315" s="3"/>
      <c r="M315" s="3"/>
      <c r="N315" s="3"/>
      <c r="O315" s="7">
        <v>0</v>
      </c>
      <c r="P315" s="7">
        <v>0</v>
      </c>
      <c r="Q315" s="7">
        <v>0</v>
      </c>
      <c r="R315" s="123">
        <v>0</v>
      </c>
      <c r="S315" s="123">
        <v>0</v>
      </c>
      <c r="T315" s="7"/>
      <c r="U315" s="7"/>
      <c r="V315" s="7"/>
      <c r="W315" s="7"/>
      <c r="X315" s="7">
        <v>3959023</v>
      </c>
      <c r="Y315" s="7">
        <v>4916948</v>
      </c>
      <c r="Z315" s="7">
        <v>816984</v>
      </c>
      <c r="AA315" s="123">
        <v>21911.7</v>
      </c>
      <c r="AB315" s="123">
        <v>902.6</v>
      </c>
    </row>
    <row r="316" spans="1:28" x14ac:dyDescent="0.3">
      <c r="A316" s="4" t="s">
        <v>28</v>
      </c>
      <c r="B316" s="65" t="str">
        <f>VLOOKUP(A316,'bank list with code'!$A$2:$C$114,3,FALSE)</f>
        <v>B073</v>
      </c>
      <c r="C316" s="65" t="str">
        <f>VLOOKUP(B316,'bank type'!$A$2:$B$87,2,FALSE)</f>
        <v>Private Sector Banks</v>
      </c>
      <c r="D316" s="66">
        <v>42551</v>
      </c>
      <c r="E316" s="74">
        <f t="shared" si="17"/>
        <v>6</v>
      </c>
      <c r="F316">
        <f t="shared" si="15"/>
        <v>2016</v>
      </c>
      <c r="G316" s="3">
        <v>924</v>
      </c>
      <c r="H316" s="3">
        <v>1110</v>
      </c>
      <c r="I316" s="3">
        <v>0</v>
      </c>
      <c r="J316" s="3">
        <v>0</v>
      </c>
      <c r="K316" s="3">
        <f t="shared" si="16"/>
        <v>0</v>
      </c>
      <c r="L316" s="3"/>
      <c r="M316" s="3"/>
      <c r="N316" s="3"/>
      <c r="O316" s="3">
        <v>799792</v>
      </c>
      <c r="P316" s="3">
        <v>14799</v>
      </c>
      <c r="Q316" s="3">
        <v>1681119</v>
      </c>
      <c r="R316" s="69">
        <v>67.308843449999998</v>
      </c>
      <c r="S316" s="69">
        <v>4861.1755590000002</v>
      </c>
      <c r="T316" s="67"/>
      <c r="U316" s="67"/>
      <c r="V316" s="67"/>
      <c r="W316" s="67"/>
      <c r="X316" s="3">
        <v>3787688</v>
      </c>
      <c r="Y316" s="3">
        <v>5267147</v>
      </c>
      <c r="Z316" s="3">
        <v>2241543</v>
      </c>
      <c r="AA316" s="69">
        <v>20572.216644640001</v>
      </c>
      <c r="AB316" s="69">
        <v>3181.20680468</v>
      </c>
    </row>
    <row r="317" spans="1:28" x14ac:dyDescent="0.3">
      <c r="A317" s="4" t="s">
        <v>121</v>
      </c>
      <c r="B317" s="65" t="str">
        <f>VLOOKUP(A317,'bank list with code'!$A$2:$C$114,3,FALSE)</f>
        <v>B078</v>
      </c>
      <c r="C317" s="65" t="str">
        <f>VLOOKUP(B317,'bank type'!$A$2:$B$87,2,FALSE)</f>
        <v>Public Sector Banks</v>
      </c>
      <c r="D317" s="66">
        <v>42551</v>
      </c>
      <c r="E317" s="74">
        <f t="shared" si="17"/>
        <v>6</v>
      </c>
      <c r="F317">
        <f t="shared" si="15"/>
        <v>2016</v>
      </c>
      <c r="G317" s="3">
        <v>2260</v>
      </c>
      <c r="H317" s="3">
        <v>325</v>
      </c>
      <c r="I317" s="3">
        <v>2655</v>
      </c>
      <c r="J317" s="3">
        <v>0</v>
      </c>
      <c r="K317" s="3">
        <f t="shared" si="16"/>
        <v>2655</v>
      </c>
      <c r="L317" s="3"/>
      <c r="M317" s="3"/>
      <c r="N317" s="3"/>
      <c r="O317" s="3">
        <v>0</v>
      </c>
      <c r="P317" s="3">
        <v>0</v>
      </c>
      <c r="Q317" s="3">
        <v>0</v>
      </c>
      <c r="R317" s="69">
        <v>0</v>
      </c>
      <c r="S317" s="69">
        <v>0</v>
      </c>
      <c r="T317" s="3"/>
      <c r="U317" s="3"/>
      <c r="V317" s="3"/>
      <c r="W317" s="3"/>
      <c r="X317" s="3">
        <v>8915419</v>
      </c>
      <c r="Y317" s="3">
        <v>5095796</v>
      </c>
      <c r="Z317" s="3">
        <v>310653</v>
      </c>
      <c r="AA317" s="69">
        <v>20580.505000000001</v>
      </c>
      <c r="AB317" s="69">
        <v>550.59</v>
      </c>
    </row>
    <row r="318" spans="1:28" x14ac:dyDescent="0.3">
      <c r="A318" s="4" t="s">
        <v>7</v>
      </c>
      <c r="B318" s="65" t="str">
        <f>VLOOKUP(A318,'bank list with code'!$A$2:$C$114,3,FALSE)</f>
        <v>B080</v>
      </c>
      <c r="C318" s="65" t="str">
        <f>VLOOKUP(B318,'bank type'!$A$2:$B$87,2,FALSE)</f>
        <v>Public Sector Banks</v>
      </c>
      <c r="D318" s="66">
        <v>42551</v>
      </c>
      <c r="E318" s="74">
        <f t="shared" si="17"/>
        <v>6</v>
      </c>
      <c r="F318">
        <f t="shared" si="15"/>
        <v>2016</v>
      </c>
      <c r="G318" s="3">
        <v>1092</v>
      </c>
      <c r="H318" s="3">
        <v>259</v>
      </c>
      <c r="I318" s="3">
        <v>0</v>
      </c>
      <c r="J318" s="3">
        <v>0</v>
      </c>
      <c r="K318" s="3">
        <f t="shared" si="16"/>
        <v>0</v>
      </c>
      <c r="L318" s="3"/>
      <c r="M318" s="3"/>
      <c r="N318" s="3"/>
      <c r="O318" s="3">
        <v>0</v>
      </c>
      <c r="P318" s="3">
        <v>0</v>
      </c>
      <c r="Q318" s="3">
        <v>0</v>
      </c>
      <c r="R318" s="69">
        <v>0</v>
      </c>
      <c r="S318" s="69">
        <v>0</v>
      </c>
      <c r="T318" s="3"/>
      <c r="U318" s="3"/>
      <c r="V318" s="3"/>
      <c r="W318" s="3"/>
      <c r="X318" s="3">
        <v>2334912</v>
      </c>
      <c r="Y318" s="3">
        <v>1114635</v>
      </c>
      <c r="Z318" s="3">
        <v>92095</v>
      </c>
      <c r="AA318" s="69">
        <v>3363.3456999999999</v>
      </c>
      <c r="AB318" s="69">
        <v>138.45978269999998</v>
      </c>
    </row>
    <row r="319" spans="1:28" x14ac:dyDescent="0.3">
      <c r="A319" s="4" t="s">
        <v>8</v>
      </c>
      <c r="B319" s="65" t="str">
        <f>VLOOKUP(A319,'bank list with code'!$A$2:$C$114,3,FALSE)</f>
        <v>B081</v>
      </c>
      <c r="C319" s="65" t="str">
        <f>VLOOKUP(B319,'bank type'!$A$2:$B$87,2,FALSE)</f>
        <v>Public Sector Banks</v>
      </c>
      <c r="D319" s="66">
        <v>42551</v>
      </c>
      <c r="E319" s="74">
        <f t="shared" si="17"/>
        <v>6</v>
      </c>
      <c r="F319">
        <f t="shared" si="15"/>
        <v>2016</v>
      </c>
      <c r="G319" s="3">
        <v>5151</v>
      </c>
      <c r="H319" s="3">
        <v>4518</v>
      </c>
      <c r="I319" s="3">
        <v>22071</v>
      </c>
      <c r="J319" s="3">
        <v>0</v>
      </c>
      <c r="K319" s="3">
        <f t="shared" si="16"/>
        <v>22071</v>
      </c>
      <c r="L319" s="3"/>
      <c r="M319" s="3"/>
      <c r="N319" s="3"/>
      <c r="O319" s="3">
        <v>199346</v>
      </c>
      <c r="P319" s="3">
        <v>6947</v>
      </c>
      <c r="Q319" s="3">
        <v>225931</v>
      </c>
      <c r="R319" s="69">
        <v>29.139993100000002</v>
      </c>
      <c r="S319" s="69">
        <v>452.28037760000001</v>
      </c>
      <c r="T319" s="67"/>
      <c r="U319" s="67"/>
      <c r="V319" s="67"/>
      <c r="W319" s="67"/>
      <c r="X319" s="3">
        <v>45801749</v>
      </c>
      <c r="Y319" s="3">
        <v>23713152</v>
      </c>
      <c r="Z319" s="3">
        <v>4379595</v>
      </c>
      <c r="AA319" s="69">
        <v>104482.3319688</v>
      </c>
      <c r="AB319" s="69">
        <v>4625.6265214899995</v>
      </c>
    </row>
    <row r="320" spans="1:28" x14ac:dyDescent="0.3">
      <c r="A320" s="4" t="s">
        <v>29</v>
      </c>
      <c r="B320" s="65" t="str">
        <f>VLOOKUP(A320,'bank list with code'!$A$2:$C$114,3,FALSE)</f>
        <v>B082</v>
      </c>
      <c r="C320" s="65" t="str">
        <f>VLOOKUP(B320,'bank type'!$A$2:$B$87,2,FALSE)</f>
        <v>Private Sector Banks</v>
      </c>
      <c r="D320" s="66">
        <v>42551</v>
      </c>
      <c r="E320" s="74">
        <f t="shared" si="17"/>
        <v>6</v>
      </c>
      <c r="F320">
        <f t="shared" si="15"/>
        <v>2016</v>
      </c>
      <c r="G320" s="3">
        <v>147</v>
      </c>
      <c r="H320" s="3">
        <v>223</v>
      </c>
      <c r="I320" s="3">
        <v>2549</v>
      </c>
      <c r="J320" s="3">
        <v>0</v>
      </c>
      <c r="K320" s="3">
        <f t="shared" si="16"/>
        <v>2549</v>
      </c>
      <c r="L320" s="3"/>
      <c r="M320" s="3"/>
      <c r="N320" s="3"/>
      <c r="O320" s="3">
        <v>172581</v>
      </c>
      <c r="P320" s="3">
        <v>4026</v>
      </c>
      <c r="Q320" s="3">
        <v>438844</v>
      </c>
      <c r="R320" s="69">
        <v>25.485158129999999</v>
      </c>
      <c r="S320" s="69">
        <v>1948.96959262</v>
      </c>
      <c r="T320" s="67"/>
      <c r="U320" s="67"/>
      <c r="V320" s="67"/>
      <c r="W320" s="67"/>
      <c r="X320" s="3">
        <v>473913</v>
      </c>
      <c r="Y320" s="3">
        <v>324870</v>
      </c>
      <c r="Z320" s="3">
        <v>92733</v>
      </c>
      <c r="AA320" s="69">
        <v>1202.81245754</v>
      </c>
      <c r="AB320" s="69">
        <v>126.23689609</v>
      </c>
    </row>
    <row r="321" spans="1:28" x14ac:dyDescent="0.3">
      <c r="A321" s="4" t="s">
        <v>134</v>
      </c>
      <c r="B321" s="65" t="str">
        <f>VLOOKUP(A321,'bank list with code'!$A$2:$C$114,3,FALSE)</f>
        <v>B084</v>
      </c>
      <c r="C321" s="65" t="str">
        <f>VLOOKUP(B321,'bank type'!$A$2:$B$87,2,FALSE)</f>
        <v>Foreign Banks</v>
      </c>
      <c r="D321" s="66">
        <v>42551</v>
      </c>
      <c r="E321" s="74">
        <f t="shared" si="17"/>
        <v>6</v>
      </c>
      <c r="F321">
        <f t="shared" si="15"/>
        <v>2016</v>
      </c>
      <c r="G321" s="3">
        <v>12</v>
      </c>
      <c r="H321" s="3">
        <v>28</v>
      </c>
      <c r="I321" s="3">
        <v>0</v>
      </c>
      <c r="J321" s="3">
        <v>0</v>
      </c>
      <c r="K321" s="3">
        <f t="shared" si="16"/>
        <v>0</v>
      </c>
      <c r="L321" s="3"/>
      <c r="M321" s="3"/>
      <c r="N321" s="3"/>
      <c r="O321" s="3">
        <v>0</v>
      </c>
      <c r="P321" s="3">
        <v>0</v>
      </c>
      <c r="Q321" s="3">
        <v>0</v>
      </c>
      <c r="R321" s="69">
        <v>0</v>
      </c>
      <c r="S321" s="69">
        <v>0</v>
      </c>
      <c r="T321" s="3"/>
      <c r="U321" s="3"/>
      <c r="V321" s="3"/>
      <c r="W321" s="3"/>
      <c r="X321" s="3">
        <v>102316</v>
      </c>
      <c r="Y321" s="3">
        <v>164897</v>
      </c>
      <c r="Z321" s="3">
        <v>68412</v>
      </c>
      <c r="AA321" s="69">
        <v>736.13642025000001</v>
      </c>
      <c r="AB321" s="69">
        <v>127.27806432</v>
      </c>
    </row>
    <row r="322" spans="1:28" x14ac:dyDescent="0.3">
      <c r="A322" s="4" t="s">
        <v>30</v>
      </c>
      <c r="B322" s="65" t="str">
        <f>VLOOKUP(A322,'bank list with code'!$A$2:$C$114,3,FALSE)</f>
        <v>B089</v>
      </c>
      <c r="C322" s="65" t="str">
        <f>VLOOKUP(B322,'bank type'!$A$2:$B$87,2,FALSE)</f>
        <v>Private Sector Banks</v>
      </c>
      <c r="D322" s="66">
        <v>42551</v>
      </c>
      <c r="E322" s="74">
        <f t="shared" si="17"/>
        <v>6</v>
      </c>
      <c r="F322">
        <f t="shared" si="15"/>
        <v>2016</v>
      </c>
      <c r="G322" s="3">
        <v>767</v>
      </c>
      <c r="H322" s="3">
        <v>524</v>
      </c>
      <c r="I322" s="3">
        <v>3635</v>
      </c>
      <c r="J322" s="3">
        <v>0</v>
      </c>
      <c r="K322" s="3">
        <f t="shared" si="16"/>
        <v>3635</v>
      </c>
      <c r="L322" s="3"/>
      <c r="M322" s="3"/>
      <c r="N322" s="3"/>
      <c r="O322" s="3">
        <v>0</v>
      </c>
      <c r="P322" s="3">
        <v>0</v>
      </c>
      <c r="Q322" s="3">
        <v>0</v>
      </c>
      <c r="R322" s="69">
        <v>0</v>
      </c>
      <c r="S322" s="69">
        <v>0</v>
      </c>
      <c r="T322" s="3"/>
      <c r="U322" s="3"/>
      <c r="V322" s="3"/>
      <c r="W322" s="3"/>
      <c r="X322" s="3">
        <v>3232604</v>
      </c>
      <c r="Y322" s="3">
        <v>2438944</v>
      </c>
      <c r="Z322" s="3">
        <v>479119</v>
      </c>
      <c r="AA322" s="69">
        <v>9488.9</v>
      </c>
      <c r="AB322" s="69">
        <v>730.60000000000014</v>
      </c>
    </row>
    <row r="323" spans="1:28" x14ac:dyDescent="0.3">
      <c r="A323" s="4" t="s">
        <v>42</v>
      </c>
      <c r="B323" s="65" t="str">
        <f>VLOOKUP(A323,'bank list with code'!$A$2:$C$114,3,FALSE)</f>
        <v>B090</v>
      </c>
      <c r="C323" s="65" t="str">
        <f>VLOOKUP(B323,'bank type'!$A$2:$B$87,2,FALSE)</f>
        <v>Foreign Banks</v>
      </c>
      <c r="D323" s="66">
        <v>42551</v>
      </c>
      <c r="E323" s="74">
        <f t="shared" si="17"/>
        <v>6</v>
      </c>
      <c r="F323">
        <f t="shared" ref="F323:F386" si="18">YEAR(D323)</f>
        <v>2016</v>
      </c>
      <c r="G323" s="3">
        <v>103</v>
      </c>
      <c r="H323" s="3">
        <v>137</v>
      </c>
      <c r="I323" s="3">
        <v>0</v>
      </c>
      <c r="J323" s="3">
        <v>0</v>
      </c>
      <c r="K323" s="3">
        <f t="shared" si="16"/>
        <v>0</v>
      </c>
      <c r="L323" s="3"/>
      <c r="M323" s="3"/>
      <c r="N323" s="3"/>
      <c r="O323" s="3">
        <v>1011490</v>
      </c>
      <c r="P323" s="3">
        <v>5139</v>
      </c>
      <c r="Q323" s="3">
        <v>3067494</v>
      </c>
      <c r="R323" s="69">
        <v>24.526347999999999</v>
      </c>
      <c r="S323" s="69">
        <v>7663.8721740000001</v>
      </c>
      <c r="T323" s="67"/>
      <c r="U323" s="67"/>
      <c r="V323" s="67"/>
      <c r="W323" s="67"/>
      <c r="X323" s="3">
        <v>756197</v>
      </c>
      <c r="Y323" s="3">
        <v>1810818</v>
      </c>
      <c r="Z323" s="3">
        <v>1115810</v>
      </c>
      <c r="AA323" s="69">
        <v>6368.8184460000002</v>
      </c>
      <c r="AB323" s="69">
        <v>1629.884094</v>
      </c>
    </row>
    <row r="324" spans="1:28" x14ac:dyDescent="0.3">
      <c r="A324" s="4" t="s">
        <v>125</v>
      </c>
      <c r="B324" s="65" t="str">
        <f>VLOOKUP(A324,'bank list with code'!$A$2:$C$114,3,FALSE)</f>
        <v>B091</v>
      </c>
      <c r="C324" s="65" t="str">
        <f>VLOOKUP(B324,'bank type'!$A$2:$B$87,2,FALSE)</f>
        <v>Public Sector Banks</v>
      </c>
      <c r="D324" s="66">
        <v>42551</v>
      </c>
      <c r="E324" s="74">
        <f t="shared" si="17"/>
        <v>6</v>
      </c>
      <c r="F324">
        <f t="shared" si="18"/>
        <v>2016</v>
      </c>
      <c r="G324" s="3">
        <v>1185</v>
      </c>
      <c r="H324" s="3">
        <v>784</v>
      </c>
      <c r="I324" s="3">
        <v>2833</v>
      </c>
      <c r="J324" s="3">
        <v>0</v>
      </c>
      <c r="K324" s="3">
        <f t="shared" si="16"/>
        <v>2833</v>
      </c>
      <c r="L324" s="3"/>
      <c r="M324" s="3"/>
      <c r="N324" s="3"/>
      <c r="O324" s="3">
        <v>0</v>
      </c>
      <c r="P324" s="3">
        <v>0</v>
      </c>
      <c r="Q324" s="3">
        <v>0</v>
      </c>
      <c r="R324" s="69">
        <v>0</v>
      </c>
      <c r="S324" s="69">
        <v>0</v>
      </c>
      <c r="T324" s="3"/>
      <c r="U324" s="3"/>
      <c r="V324" s="3"/>
      <c r="W324" s="3"/>
      <c r="X324" s="3">
        <v>12437213</v>
      </c>
      <c r="Y324" s="3">
        <v>10489203</v>
      </c>
      <c r="Z324" s="3">
        <v>777938</v>
      </c>
      <c r="AA324" s="69">
        <v>27894.658602870004</v>
      </c>
      <c r="AB324" s="69">
        <v>707.83714840999994</v>
      </c>
    </row>
    <row r="325" spans="1:28" x14ac:dyDescent="0.3">
      <c r="A325" s="4" t="s">
        <v>126</v>
      </c>
      <c r="B325" s="65" t="str">
        <f>VLOOKUP(A325,'bank list with code'!$A$2:$C$114,3,FALSE)</f>
        <v>B092</v>
      </c>
      <c r="C325" s="65" t="str">
        <f>VLOOKUP(B325,'bank type'!$A$2:$B$87,2,FALSE)</f>
        <v>Public Sector Banks</v>
      </c>
      <c r="D325" s="66">
        <v>42551</v>
      </c>
      <c r="E325" s="74">
        <f t="shared" si="17"/>
        <v>6</v>
      </c>
      <c r="F325">
        <f t="shared" si="18"/>
        <v>2016</v>
      </c>
      <c r="G325" s="3">
        <v>1811</v>
      </c>
      <c r="H325" s="3">
        <v>569</v>
      </c>
      <c r="I325" s="3">
        <v>6035</v>
      </c>
      <c r="J325" s="3">
        <v>0</v>
      </c>
      <c r="K325" s="3">
        <f t="shared" si="16"/>
        <v>6035</v>
      </c>
      <c r="L325" s="3"/>
      <c r="M325" s="3"/>
      <c r="N325" s="3"/>
      <c r="O325" s="3">
        <v>0</v>
      </c>
      <c r="P325" s="3">
        <v>0</v>
      </c>
      <c r="Q325" s="3">
        <v>0</v>
      </c>
      <c r="R325" s="69">
        <v>0</v>
      </c>
      <c r="S325" s="69">
        <v>0</v>
      </c>
      <c r="T325" s="3"/>
      <c r="U325" s="3"/>
      <c r="V325" s="3"/>
      <c r="W325" s="3"/>
      <c r="X325" s="3">
        <v>16045354</v>
      </c>
      <c r="Y325" s="3">
        <v>20082018</v>
      </c>
      <c r="Z325" s="3">
        <v>1477729</v>
      </c>
      <c r="AA325" s="69">
        <v>48914.317113149998</v>
      </c>
      <c r="AB325" s="69">
        <v>1985.0545852499999</v>
      </c>
    </row>
    <row r="326" spans="1:28" x14ac:dyDescent="0.3">
      <c r="A326" s="4" t="s">
        <v>12</v>
      </c>
      <c r="B326" s="65" t="str">
        <f>VLOOKUP(A326,'bank list with code'!$A$2:$C$114,3,FALSE)</f>
        <v>B093</v>
      </c>
      <c r="C326" s="65" t="str">
        <f>VLOOKUP(B326,'bank type'!$A$2:$B$87,2,FALSE)</f>
        <v>Public Sector Banks</v>
      </c>
      <c r="D326" s="66">
        <v>42551</v>
      </c>
      <c r="E326" s="74">
        <f t="shared" si="17"/>
        <v>6</v>
      </c>
      <c r="F326">
        <f t="shared" si="18"/>
        <v>2016</v>
      </c>
      <c r="G326" s="3">
        <v>20317</v>
      </c>
      <c r="H326" s="3">
        <v>29504</v>
      </c>
      <c r="I326" s="3">
        <v>312024</v>
      </c>
      <c r="J326" s="3">
        <v>0</v>
      </c>
      <c r="K326" s="3">
        <f t="shared" ref="K326:K389" si="19">SUM(I326,J326)</f>
        <v>312024</v>
      </c>
      <c r="L326" s="3"/>
      <c r="M326" s="3"/>
      <c r="N326" s="3"/>
      <c r="O326" s="3">
        <v>3789086</v>
      </c>
      <c r="P326" s="3">
        <v>84408</v>
      </c>
      <c r="Q326" s="3">
        <v>10916154</v>
      </c>
      <c r="R326" s="69">
        <v>376.98878869999999</v>
      </c>
      <c r="S326" s="69">
        <v>28605.491588210003</v>
      </c>
      <c r="T326" s="67"/>
      <c r="U326" s="67"/>
      <c r="V326" s="67"/>
      <c r="W326" s="67"/>
      <c r="X326" s="3">
        <v>196766988</v>
      </c>
      <c r="Y326" s="3">
        <v>306314844</v>
      </c>
      <c r="Z326" s="3">
        <v>29679487</v>
      </c>
      <c r="AA326" s="69">
        <v>664653.37598311994</v>
      </c>
      <c r="AB326" s="69">
        <v>35813.5282486</v>
      </c>
    </row>
    <row r="327" spans="1:28" x14ac:dyDescent="0.3">
      <c r="A327" s="4" t="s">
        <v>127</v>
      </c>
      <c r="B327" s="65" t="str">
        <f>VLOOKUP(A327,'bank list with code'!$A$2:$C$114,3,FALSE)</f>
        <v>B094</v>
      </c>
      <c r="C327" s="65" t="str">
        <f>VLOOKUP(B327,'bank type'!$A$2:$B$87,2,FALSE)</f>
        <v>Public Sector Banks</v>
      </c>
      <c r="D327" s="66">
        <v>42551</v>
      </c>
      <c r="E327" s="74">
        <f t="shared" si="17"/>
        <v>6</v>
      </c>
      <c r="F327">
        <f t="shared" si="18"/>
        <v>2016</v>
      </c>
      <c r="G327" s="3">
        <v>1094</v>
      </c>
      <c r="H327" s="3">
        <v>328</v>
      </c>
      <c r="I327" s="3">
        <v>4970</v>
      </c>
      <c r="J327" s="3">
        <v>0</v>
      </c>
      <c r="K327" s="3">
        <f t="shared" si="19"/>
        <v>4970</v>
      </c>
      <c r="L327" s="3"/>
      <c r="M327" s="3"/>
      <c r="N327" s="3"/>
      <c r="O327" s="3">
        <v>0</v>
      </c>
      <c r="P327" s="3">
        <v>0</v>
      </c>
      <c r="Q327" s="3">
        <v>0</v>
      </c>
      <c r="R327" s="69">
        <v>0</v>
      </c>
      <c r="S327" s="69">
        <v>0</v>
      </c>
      <c r="T327" s="3"/>
      <c r="U327" s="3"/>
      <c r="V327" s="3"/>
      <c r="W327" s="3"/>
      <c r="X327" s="3">
        <v>6472961</v>
      </c>
      <c r="Y327" s="3">
        <v>7341638</v>
      </c>
      <c r="Z327" s="3">
        <v>552074</v>
      </c>
      <c r="AA327" s="69">
        <v>13431.86527305</v>
      </c>
      <c r="AB327" s="69">
        <v>852.79674364999994</v>
      </c>
    </row>
    <row r="328" spans="1:28" x14ac:dyDescent="0.3">
      <c r="A328" s="4" t="s">
        <v>128</v>
      </c>
      <c r="B328" s="65" t="str">
        <f>VLOOKUP(A328,'bank list with code'!$A$2:$C$114,3,FALSE)</f>
        <v>B095</v>
      </c>
      <c r="C328" s="65" t="str">
        <f>VLOOKUP(B328,'bank type'!$A$2:$B$87,2,FALSE)</f>
        <v>Public Sector Banks</v>
      </c>
      <c r="D328" s="66">
        <v>42551</v>
      </c>
      <c r="E328" s="74">
        <f t="shared" si="17"/>
        <v>6</v>
      </c>
      <c r="F328">
        <f t="shared" si="18"/>
        <v>2016</v>
      </c>
      <c r="G328" s="3">
        <v>1173</v>
      </c>
      <c r="H328" s="3">
        <v>342</v>
      </c>
      <c r="I328" s="3">
        <v>5404</v>
      </c>
      <c r="J328" s="3">
        <v>0</v>
      </c>
      <c r="K328" s="3">
        <f t="shared" si="19"/>
        <v>5404</v>
      </c>
      <c r="L328" s="3"/>
      <c r="M328" s="3"/>
      <c r="N328" s="3"/>
      <c r="O328" s="3">
        <v>0</v>
      </c>
      <c r="P328" s="3">
        <v>0</v>
      </c>
      <c r="Q328" s="3">
        <v>0</v>
      </c>
      <c r="R328" s="69">
        <v>0</v>
      </c>
      <c r="S328" s="69">
        <v>0</v>
      </c>
      <c r="T328" s="3"/>
      <c r="U328" s="3"/>
      <c r="V328" s="3"/>
      <c r="W328" s="3"/>
      <c r="X328" s="3">
        <v>7290866</v>
      </c>
      <c r="Y328" s="3">
        <v>5360837</v>
      </c>
      <c r="Z328" s="3">
        <v>532493</v>
      </c>
      <c r="AA328" s="69">
        <v>14604.768989979999</v>
      </c>
      <c r="AB328" s="69">
        <v>623.69422775999999</v>
      </c>
    </row>
    <row r="329" spans="1:28" x14ac:dyDescent="0.3">
      <c r="A329" s="4" t="s">
        <v>129</v>
      </c>
      <c r="B329" s="65" t="str">
        <f>VLOOKUP(A329,'bank list with code'!$A$2:$C$114,3,FALSE)</f>
        <v>B096</v>
      </c>
      <c r="C329" s="65" t="str">
        <f>VLOOKUP(B329,'bank type'!$A$2:$B$87,2,FALSE)</f>
        <v>Public Sector Banks</v>
      </c>
      <c r="D329" s="66">
        <v>42551</v>
      </c>
      <c r="E329" s="74">
        <f t="shared" si="17"/>
        <v>6</v>
      </c>
      <c r="F329">
        <f t="shared" si="18"/>
        <v>2016</v>
      </c>
      <c r="G329" s="3">
        <v>1147</v>
      </c>
      <c r="H329" s="3">
        <v>595</v>
      </c>
      <c r="I329" s="3">
        <v>3591</v>
      </c>
      <c r="J329" s="3">
        <v>0</v>
      </c>
      <c r="K329" s="3">
        <f t="shared" si="19"/>
        <v>3591</v>
      </c>
      <c r="L329" s="3"/>
      <c r="M329" s="3"/>
      <c r="N329" s="3"/>
      <c r="O329" s="3">
        <v>0</v>
      </c>
      <c r="P329" s="3">
        <v>0</v>
      </c>
      <c r="Q329" s="3">
        <v>0</v>
      </c>
      <c r="R329" s="69">
        <v>0</v>
      </c>
      <c r="S329" s="69">
        <v>0</v>
      </c>
      <c r="T329" s="3"/>
      <c r="U329" s="3"/>
      <c r="V329" s="3"/>
      <c r="W329" s="3"/>
      <c r="X329" s="3">
        <v>11613415</v>
      </c>
      <c r="Y329" s="3">
        <v>15384923</v>
      </c>
      <c r="Z329" s="3">
        <v>1047890</v>
      </c>
      <c r="AA329" s="69">
        <v>43124.531660729997</v>
      </c>
      <c r="AB329" s="69">
        <v>1603.3568193200001</v>
      </c>
    </row>
    <row r="330" spans="1:28" x14ac:dyDescent="0.3">
      <c r="A330" s="4" t="s">
        <v>122</v>
      </c>
      <c r="B330" s="65" t="str">
        <f>VLOOKUP(A330,'bank list with code'!$A$2:$C$114,3,FALSE)</f>
        <v>B099</v>
      </c>
      <c r="C330" s="65" t="str">
        <f>VLOOKUP(B330,'bank type'!$A$2:$B$87,2,FALSE)</f>
        <v>Public Sector Banks</v>
      </c>
      <c r="D330" s="66">
        <v>42551</v>
      </c>
      <c r="E330" s="74">
        <f t="shared" si="17"/>
        <v>6</v>
      </c>
      <c r="F330">
        <f t="shared" si="18"/>
        <v>2016</v>
      </c>
      <c r="G330" s="7">
        <v>3377</v>
      </c>
      <c r="H330" s="7">
        <v>376</v>
      </c>
      <c r="I330" s="3">
        <v>2240</v>
      </c>
      <c r="J330" s="3">
        <v>0</v>
      </c>
      <c r="K330" s="3">
        <f t="shared" si="19"/>
        <v>2240</v>
      </c>
      <c r="L330" s="3"/>
      <c r="M330" s="3"/>
      <c r="N330" s="3"/>
      <c r="O330" s="3">
        <v>69939</v>
      </c>
      <c r="P330" s="3">
        <v>2607</v>
      </c>
      <c r="Q330" s="3">
        <v>85493</v>
      </c>
      <c r="R330" s="69">
        <v>10.639205</v>
      </c>
      <c r="S330" s="69">
        <v>171.60099199999999</v>
      </c>
      <c r="T330" s="67"/>
      <c r="U330" s="67"/>
      <c r="V330" s="67"/>
      <c r="W330" s="67"/>
      <c r="X330" s="3">
        <v>12144314</v>
      </c>
      <c r="Y330" s="3">
        <v>9659237</v>
      </c>
      <c r="Z330" s="3">
        <v>618056</v>
      </c>
      <c r="AA330" s="69">
        <v>27187.979182999999</v>
      </c>
      <c r="AB330" s="69">
        <v>858.946099</v>
      </c>
    </row>
    <row r="331" spans="1:28" x14ac:dyDescent="0.3">
      <c r="A331" s="4" t="s">
        <v>31</v>
      </c>
      <c r="B331" s="65" t="str">
        <f>VLOOKUP(A331,'bank list with code'!$A$2:$C$114,3,FALSE)</f>
        <v>B100</v>
      </c>
      <c r="C331" s="65" t="str">
        <f>VLOOKUP(B331,'bank type'!$A$2:$B$87,2,FALSE)</f>
        <v>Private Sector Banks</v>
      </c>
      <c r="D331" s="66">
        <v>42551</v>
      </c>
      <c r="E331" s="74">
        <f t="shared" si="17"/>
        <v>6</v>
      </c>
      <c r="F331">
        <f t="shared" si="18"/>
        <v>2016</v>
      </c>
      <c r="G331" s="3">
        <v>424</v>
      </c>
      <c r="H331" s="3">
        <v>603</v>
      </c>
      <c r="I331" s="3">
        <v>2035</v>
      </c>
      <c r="J331" s="3">
        <v>0</v>
      </c>
      <c r="K331" s="3">
        <f t="shared" si="19"/>
        <v>2035</v>
      </c>
      <c r="L331" s="3"/>
      <c r="M331" s="3"/>
      <c r="N331" s="3"/>
      <c r="O331" s="3">
        <v>7649</v>
      </c>
      <c r="P331" s="3">
        <v>0</v>
      </c>
      <c r="Q331" s="3">
        <v>10251</v>
      </c>
      <c r="R331" s="69">
        <v>0</v>
      </c>
      <c r="S331" s="69">
        <v>28.007234090000001</v>
      </c>
      <c r="T331" s="67"/>
      <c r="U331" s="67"/>
      <c r="V331" s="67"/>
      <c r="W331" s="67"/>
      <c r="X331" s="3">
        <v>960017</v>
      </c>
      <c r="Y331" s="3">
        <v>3301486</v>
      </c>
      <c r="Z331" s="3">
        <v>67311</v>
      </c>
      <c r="AA331" s="69">
        <v>13443.297200000001</v>
      </c>
      <c r="AB331" s="69">
        <v>170.41148918000002</v>
      </c>
    </row>
    <row r="332" spans="1:28" x14ac:dyDescent="0.3">
      <c r="A332" s="4" t="s">
        <v>32</v>
      </c>
      <c r="B332" s="65" t="str">
        <f>VLOOKUP(A332,'bank list with code'!$A$2:$C$114,3,FALSE)</f>
        <v>B101</v>
      </c>
      <c r="C332" s="65" t="str">
        <f>VLOOKUP(B332,'bank type'!$A$2:$B$87,2,FALSE)</f>
        <v>Private Sector Banks</v>
      </c>
      <c r="D332" s="66">
        <v>42551</v>
      </c>
      <c r="E332" s="74">
        <f t="shared" si="17"/>
        <v>6</v>
      </c>
      <c r="F332">
        <f t="shared" si="18"/>
        <v>2016</v>
      </c>
      <c r="G332" s="8">
        <v>330</v>
      </c>
      <c r="H332" s="8">
        <v>593</v>
      </c>
      <c r="I332" s="8">
        <v>2853</v>
      </c>
      <c r="J332" s="8">
        <v>0</v>
      </c>
      <c r="K332" s="3">
        <f t="shared" si="19"/>
        <v>2853</v>
      </c>
      <c r="L332" s="3"/>
      <c r="M332" s="3"/>
      <c r="N332" s="3"/>
      <c r="O332" s="8">
        <v>0</v>
      </c>
      <c r="P332" s="3">
        <v>0</v>
      </c>
      <c r="Q332" s="3">
        <v>0</v>
      </c>
      <c r="R332" s="69">
        <v>0</v>
      </c>
      <c r="S332" s="121">
        <v>0</v>
      </c>
      <c r="T332" s="8"/>
      <c r="U332" s="8"/>
      <c r="V332" s="8"/>
      <c r="W332" s="8"/>
      <c r="X332" s="8">
        <v>1048162</v>
      </c>
      <c r="Y332" s="8">
        <v>718098</v>
      </c>
      <c r="Z332" s="8">
        <v>53435</v>
      </c>
      <c r="AA332" s="121">
        <v>2681.3</v>
      </c>
      <c r="AB332" s="121">
        <v>110.447</v>
      </c>
    </row>
    <row r="333" spans="1:28" x14ac:dyDescent="0.3">
      <c r="A333" s="4" t="s">
        <v>9</v>
      </c>
      <c r="B333" s="65" t="str">
        <f>VLOOKUP(A333,'bank list with code'!$A$2:$C$114,3,FALSE)</f>
        <v>B102</v>
      </c>
      <c r="C333" s="65" t="str">
        <f>VLOOKUP(B333,'bank type'!$A$2:$B$87,2,FALSE)</f>
        <v>Public Sector Banks</v>
      </c>
      <c r="D333" s="66">
        <v>42551</v>
      </c>
      <c r="E333" s="74">
        <f t="shared" si="17"/>
        <v>6</v>
      </c>
      <c r="F333">
        <f t="shared" si="18"/>
        <v>2016</v>
      </c>
      <c r="G333" s="3">
        <v>2067</v>
      </c>
      <c r="H333" s="3">
        <v>563</v>
      </c>
      <c r="I333" s="3">
        <v>0</v>
      </c>
      <c r="J333" s="3">
        <v>0</v>
      </c>
      <c r="K333" s="3">
        <f t="shared" si="19"/>
        <v>0</v>
      </c>
      <c r="L333" s="3"/>
      <c r="M333" s="3"/>
      <c r="N333" s="3"/>
      <c r="O333" s="3">
        <v>0</v>
      </c>
      <c r="P333" s="3">
        <v>0</v>
      </c>
      <c r="Q333" s="3">
        <v>0</v>
      </c>
      <c r="R333" s="69">
        <v>0</v>
      </c>
      <c r="S333" s="69">
        <v>0</v>
      </c>
      <c r="T333" s="3"/>
      <c r="U333" s="3"/>
      <c r="V333" s="3"/>
      <c r="W333" s="3"/>
      <c r="X333" s="3">
        <v>8894477</v>
      </c>
      <c r="Y333" s="3">
        <v>5115884</v>
      </c>
      <c r="Z333" s="3">
        <v>950336</v>
      </c>
      <c r="AA333" s="69">
        <v>19236.2</v>
      </c>
      <c r="AB333" s="69">
        <v>972</v>
      </c>
    </row>
    <row r="334" spans="1:28" x14ac:dyDescent="0.3">
      <c r="A334" s="4" t="s">
        <v>10</v>
      </c>
      <c r="B334" s="65" t="str">
        <f>VLOOKUP(A334,'bank list with code'!$A$2:$C$114,3,FALSE)</f>
        <v>B105</v>
      </c>
      <c r="C334" s="65" t="str">
        <f>VLOOKUP(B334,'bank type'!$A$2:$B$87,2,FALSE)</f>
        <v>Public Sector Banks</v>
      </c>
      <c r="D334" s="66">
        <v>42551</v>
      </c>
      <c r="E334" s="74">
        <f t="shared" si="17"/>
        <v>6</v>
      </c>
      <c r="F334">
        <f t="shared" si="18"/>
        <v>2016</v>
      </c>
      <c r="G334" s="3">
        <v>2519</v>
      </c>
      <c r="H334" s="3">
        <v>4374</v>
      </c>
      <c r="I334" s="3">
        <v>29091</v>
      </c>
      <c r="J334" s="3">
        <v>0</v>
      </c>
      <c r="K334" s="3">
        <f t="shared" si="19"/>
        <v>29091</v>
      </c>
      <c r="L334" s="3"/>
      <c r="M334" s="3"/>
      <c r="N334" s="3"/>
      <c r="O334" s="3">
        <v>142656</v>
      </c>
      <c r="P334" s="3">
        <v>2410</v>
      </c>
      <c r="Q334" s="3">
        <v>105946</v>
      </c>
      <c r="R334" s="69">
        <v>11.807115810000001</v>
      </c>
      <c r="S334" s="69">
        <v>491.74738311999999</v>
      </c>
      <c r="T334" s="67"/>
      <c r="U334" s="67"/>
      <c r="V334" s="67"/>
      <c r="W334" s="67"/>
      <c r="X334" s="3">
        <v>17229397</v>
      </c>
      <c r="Y334" s="3">
        <v>17004388</v>
      </c>
      <c r="Z334" s="3">
        <v>1008184</v>
      </c>
      <c r="AA334" s="69">
        <v>54194.328679710001</v>
      </c>
      <c r="AB334" s="69">
        <v>1367.5763251599999</v>
      </c>
    </row>
    <row r="335" spans="1:28" x14ac:dyDescent="0.3">
      <c r="A335" s="4" t="s">
        <v>123</v>
      </c>
      <c r="B335" s="65" t="str">
        <f>VLOOKUP(A335,'bank list with code'!$A$2:$C$114,3,FALSE)</f>
        <v>B106</v>
      </c>
      <c r="C335" s="65" t="str">
        <f>VLOOKUP(B335,'bank type'!$A$2:$B$87,2,FALSE)</f>
        <v>Public Sector Banks</v>
      </c>
      <c r="D335" s="66">
        <v>42551</v>
      </c>
      <c r="E335" s="74">
        <f t="shared" si="17"/>
        <v>6</v>
      </c>
      <c r="F335">
        <f t="shared" si="18"/>
        <v>2016</v>
      </c>
      <c r="G335" s="3">
        <v>920</v>
      </c>
      <c r="H335" s="3">
        <v>1128</v>
      </c>
      <c r="I335" s="3">
        <v>0</v>
      </c>
      <c r="J335" s="3">
        <v>0</v>
      </c>
      <c r="K335" s="3">
        <f t="shared" si="19"/>
        <v>0</v>
      </c>
      <c r="L335" s="3"/>
      <c r="M335" s="3"/>
      <c r="N335" s="3"/>
      <c r="O335" s="3">
        <v>0</v>
      </c>
      <c r="P335" s="3">
        <v>0</v>
      </c>
      <c r="Q335" s="3">
        <v>0</v>
      </c>
      <c r="R335" s="69">
        <v>0</v>
      </c>
      <c r="S335" s="69">
        <v>0</v>
      </c>
      <c r="T335" s="3"/>
      <c r="U335" s="3"/>
      <c r="V335" s="3"/>
      <c r="W335" s="3"/>
      <c r="X335" s="3">
        <v>7966223</v>
      </c>
      <c r="Y335" s="3">
        <v>4953323</v>
      </c>
      <c r="Z335" s="3">
        <v>498183</v>
      </c>
      <c r="AA335" s="69">
        <v>19257.723000999998</v>
      </c>
      <c r="AB335" s="69">
        <v>595.04148899999996</v>
      </c>
    </row>
    <row r="336" spans="1:28" x14ac:dyDescent="0.3">
      <c r="A336" s="4" t="s">
        <v>124</v>
      </c>
      <c r="B336" s="65" t="str">
        <f>VLOOKUP(A336,'bank list with code'!$A$2:$C$114,3,FALSE)</f>
        <v>B111</v>
      </c>
      <c r="C336" s="65" t="str">
        <f>VLOOKUP(B336,'bank type'!$A$2:$B$87,2,FALSE)</f>
        <v>Public Sector Banks</v>
      </c>
      <c r="D336" s="66">
        <v>42551</v>
      </c>
      <c r="E336" s="74">
        <f t="shared" si="17"/>
        <v>6</v>
      </c>
      <c r="F336">
        <f t="shared" si="18"/>
        <v>2016</v>
      </c>
      <c r="G336" s="3">
        <v>1408</v>
      </c>
      <c r="H336" s="3">
        <v>272</v>
      </c>
      <c r="I336" s="3">
        <v>1413</v>
      </c>
      <c r="J336" s="3">
        <v>0</v>
      </c>
      <c r="K336" s="3">
        <f t="shared" si="19"/>
        <v>1413</v>
      </c>
      <c r="L336" s="3"/>
      <c r="M336" s="3"/>
      <c r="N336" s="3"/>
      <c r="O336" s="3">
        <v>46387</v>
      </c>
      <c r="P336" s="3">
        <v>8966</v>
      </c>
      <c r="Q336" s="3">
        <v>92246</v>
      </c>
      <c r="R336" s="69">
        <v>49.241616210000004</v>
      </c>
      <c r="S336" s="69">
        <v>284.65201436000001</v>
      </c>
      <c r="T336" s="67"/>
      <c r="U336" s="67"/>
      <c r="V336" s="67"/>
      <c r="W336" s="67"/>
      <c r="X336" s="3">
        <v>5196502</v>
      </c>
      <c r="Y336" s="3">
        <v>4413057</v>
      </c>
      <c r="Z336" s="3">
        <v>461250</v>
      </c>
      <c r="AA336" s="69">
        <v>14002.885117</v>
      </c>
      <c r="AB336" s="69">
        <v>772.19354599999997</v>
      </c>
    </row>
    <row r="337" spans="1:28" x14ac:dyDescent="0.3">
      <c r="A337" s="4" t="s">
        <v>33</v>
      </c>
      <c r="B337" s="65" t="str">
        <f>VLOOKUP(A337,'bank list with code'!$A$2:$C$114,3,FALSE)</f>
        <v>B113</v>
      </c>
      <c r="C337" s="65" t="str">
        <f>VLOOKUP(B337,'bank type'!$A$2:$B$87,2,FALSE)</f>
        <v>Private Sector Banks</v>
      </c>
      <c r="D337" s="66">
        <v>42551</v>
      </c>
      <c r="E337" s="74">
        <f t="shared" si="17"/>
        <v>6</v>
      </c>
      <c r="F337">
        <f t="shared" si="18"/>
        <v>2016</v>
      </c>
      <c r="G337" s="3">
        <v>624</v>
      </c>
      <c r="H337" s="3">
        <v>1056</v>
      </c>
      <c r="I337" s="3">
        <v>18884</v>
      </c>
      <c r="J337" s="3">
        <v>0</v>
      </c>
      <c r="K337" s="3">
        <f t="shared" si="19"/>
        <v>18884</v>
      </c>
      <c r="L337" s="3"/>
      <c r="M337" s="3"/>
      <c r="N337" s="3"/>
      <c r="O337" s="3">
        <v>739</v>
      </c>
      <c r="P337" s="3">
        <v>10</v>
      </c>
      <c r="Q337" s="3">
        <v>682</v>
      </c>
      <c r="R337" s="69">
        <v>3.3599999999999998E-2</v>
      </c>
      <c r="S337" s="69">
        <v>2.7219411100000004</v>
      </c>
      <c r="T337" s="3"/>
      <c r="U337" s="3"/>
      <c r="V337" s="3"/>
      <c r="W337" s="3"/>
      <c r="X337" s="3">
        <v>1206545</v>
      </c>
      <c r="Y337" s="3">
        <v>2674585</v>
      </c>
      <c r="Z337" s="3">
        <v>769356</v>
      </c>
      <c r="AA337" s="69">
        <v>8923.7631419999998</v>
      </c>
      <c r="AB337" s="69">
        <v>1083.8968634400001</v>
      </c>
    </row>
    <row r="338" spans="1:28" x14ac:dyDescent="0.3">
      <c r="A338" s="4" t="s">
        <v>117</v>
      </c>
      <c r="B338" s="65" t="str">
        <f>VLOOKUP(A338,'bank list with code'!$A$2:$C$114,3,FALSE)</f>
        <v>B003</v>
      </c>
      <c r="C338" s="65" t="str">
        <f>VLOOKUP(B338,'bank type'!$A$2:$B$87,2,FALSE)</f>
        <v>Public Sector Banks</v>
      </c>
      <c r="D338" s="66">
        <v>42582</v>
      </c>
      <c r="E338" s="74">
        <f t="shared" si="17"/>
        <v>7</v>
      </c>
      <c r="F338">
        <f t="shared" si="18"/>
        <v>2016</v>
      </c>
      <c r="G338" s="3">
        <v>807</v>
      </c>
      <c r="H338" s="3">
        <v>410</v>
      </c>
      <c r="I338" s="3">
        <v>10</v>
      </c>
      <c r="J338" s="3">
        <v>0</v>
      </c>
      <c r="K338" s="3">
        <f t="shared" si="19"/>
        <v>10</v>
      </c>
      <c r="L338" s="3"/>
      <c r="M338" s="3"/>
      <c r="N338" s="3"/>
      <c r="O338" s="3">
        <v>0</v>
      </c>
      <c r="P338" s="3">
        <v>0</v>
      </c>
      <c r="Q338" s="3">
        <v>0</v>
      </c>
      <c r="R338" s="69">
        <v>0</v>
      </c>
      <c r="S338" s="69">
        <v>0</v>
      </c>
      <c r="T338" s="3"/>
      <c r="U338" s="3"/>
      <c r="V338" s="3"/>
      <c r="W338" s="3"/>
      <c r="X338" s="3">
        <v>9302086</v>
      </c>
      <c r="Y338" s="3">
        <v>5545099</v>
      </c>
      <c r="Z338" s="3">
        <v>529431</v>
      </c>
      <c r="AA338" s="69">
        <v>15971.59001134</v>
      </c>
      <c r="AB338" s="69">
        <v>674.27495154999997</v>
      </c>
    </row>
    <row r="339" spans="1:28" x14ac:dyDescent="0.3">
      <c r="A339" s="4" t="s">
        <v>35</v>
      </c>
      <c r="B339" s="65" t="str">
        <f>VLOOKUP(A339,'bank list with code'!$A$2:$C$114,3,FALSE)</f>
        <v>B004</v>
      </c>
      <c r="C339" s="65" t="str">
        <f>VLOOKUP(B339,'bank type'!$A$2:$B$87,2,FALSE)</f>
        <v>Foreign Banks</v>
      </c>
      <c r="D339" s="66">
        <v>42582</v>
      </c>
      <c r="E339" s="74">
        <f t="shared" si="17"/>
        <v>7</v>
      </c>
      <c r="F339">
        <f t="shared" si="18"/>
        <v>2016</v>
      </c>
      <c r="G339" s="3">
        <v>0</v>
      </c>
      <c r="H339" s="3">
        <v>0</v>
      </c>
      <c r="I339" s="3">
        <v>15603</v>
      </c>
      <c r="J339" s="3">
        <v>0</v>
      </c>
      <c r="K339" s="3">
        <f t="shared" si="19"/>
        <v>15603</v>
      </c>
      <c r="L339" s="3"/>
      <c r="M339" s="3"/>
      <c r="N339" s="3"/>
      <c r="O339" s="3">
        <v>874724</v>
      </c>
      <c r="P339" s="3">
        <v>4103</v>
      </c>
      <c r="Q339" s="3">
        <v>4459312</v>
      </c>
      <c r="R339" s="69">
        <v>28.609300000000001</v>
      </c>
      <c r="S339" s="69">
        <v>32066.570715869999</v>
      </c>
      <c r="T339" s="67"/>
      <c r="U339" s="67"/>
      <c r="V339" s="67"/>
      <c r="W339" s="67"/>
      <c r="X339" s="3">
        <v>0</v>
      </c>
      <c r="Y339" s="3">
        <v>0</v>
      </c>
      <c r="Z339" s="3">
        <v>0</v>
      </c>
      <c r="AA339" s="69">
        <v>0</v>
      </c>
      <c r="AB339" s="69">
        <v>0</v>
      </c>
    </row>
    <row r="340" spans="1:28" x14ac:dyDescent="0.3">
      <c r="A340" s="4" t="s">
        <v>118</v>
      </c>
      <c r="B340" s="65" t="str">
        <f>VLOOKUP(A340,'bank list with code'!$A$2:$C$114,3,FALSE)</f>
        <v>B006</v>
      </c>
      <c r="C340" s="65" t="str">
        <f>VLOOKUP(B340,'bank type'!$A$2:$B$87,2,FALSE)</f>
        <v>Public Sector Banks</v>
      </c>
      <c r="D340" s="66">
        <v>42582</v>
      </c>
      <c r="E340" s="74">
        <f t="shared" si="17"/>
        <v>7</v>
      </c>
      <c r="F340">
        <f t="shared" si="18"/>
        <v>2016</v>
      </c>
      <c r="G340" s="3">
        <v>2940</v>
      </c>
      <c r="H340" s="3">
        <v>791</v>
      </c>
      <c r="I340" s="3">
        <v>2360</v>
      </c>
      <c r="J340" s="3">
        <v>0</v>
      </c>
      <c r="K340" s="3">
        <f t="shared" si="19"/>
        <v>2360</v>
      </c>
      <c r="L340" s="3"/>
      <c r="M340" s="3"/>
      <c r="N340" s="3"/>
      <c r="O340" s="3">
        <v>153312</v>
      </c>
      <c r="P340" s="3">
        <v>13589</v>
      </c>
      <c r="Q340" s="3">
        <v>232756</v>
      </c>
      <c r="R340" s="69">
        <v>63.6</v>
      </c>
      <c r="S340" s="69">
        <v>543.79999999999995</v>
      </c>
      <c r="T340" s="67"/>
      <c r="U340" s="67"/>
      <c r="V340" s="67"/>
      <c r="W340" s="67"/>
      <c r="X340" s="3">
        <v>19254763</v>
      </c>
      <c r="Y340" s="3">
        <v>15597070</v>
      </c>
      <c r="Z340" s="3">
        <v>1298355</v>
      </c>
      <c r="AA340" s="69">
        <v>48947.5</v>
      </c>
      <c r="AB340" s="69">
        <v>1295.5</v>
      </c>
    </row>
    <row r="341" spans="1:28" x14ac:dyDescent="0.3">
      <c r="A341" s="4" t="s">
        <v>14</v>
      </c>
      <c r="B341" s="65" t="str">
        <f>VLOOKUP(A341,'bank list with code'!$A$2:$C$114,3,FALSE)</f>
        <v>B009</v>
      </c>
      <c r="C341" s="65" t="str">
        <f>VLOOKUP(B341,'bank type'!$A$2:$B$87,2,FALSE)</f>
        <v>Private Sector Banks</v>
      </c>
      <c r="D341" s="66">
        <v>42582</v>
      </c>
      <c r="E341" s="74">
        <f t="shared" si="17"/>
        <v>7</v>
      </c>
      <c r="F341">
        <f t="shared" si="18"/>
        <v>2016</v>
      </c>
      <c r="G341" s="3">
        <v>3037</v>
      </c>
      <c r="H341" s="3">
        <v>9972</v>
      </c>
      <c r="I341" s="3">
        <v>269443</v>
      </c>
      <c r="J341" s="3">
        <v>0</v>
      </c>
      <c r="K341" s="3">
        <f t="shared" si="19"/>
        <v>269443</v>
      </c>
      <c r="L341" s="3"/>
      <c r="M341" s="3"/>
      <c r="N341" s="3"/>
      <c r="O341" s="3">
        <v>2677047</v>
      </c>
      <c r="P341" s="3">
        <v>98300</v>
      </c>
      <c r="Q341" s="3">
        <v>5913988</v>
      </c>
      <c r="R341" s="69">
        <v>252.03573352999999</v>
      </c>
      <c r="S341" s="69">
        <v>19736.002854400002</v>
      </c>
      <c r="T341" s="67"/>
      <c r="U341" s="67"/>
      <c r="V341" s="67"/>
      <c r="W341" s="67"/>
      <c r="X341" s="3">
        <v>16565284</v>
      </c>
      <c r="Y341" s="3">
        <v>25484831</v>
      </c>
      <c r="Z341" s="3">
        <v>9045422</v>
      </c>
      <c r="AA341" s="69">
        <v>122915.33820847</v>
      </c>
      <c r="AB341" s="69">
        <v>13506.036676670001</v>
      </c>
    </row>
    <row r="342" spans="1:28" x14ac:dyDescent="0.3">
      <c r="A342" s="4" t="s">
        <v>130</v>
      </c>
      <c r="B342" s="65" t="str">
        <f>VLOOKUP(A342,'bank list with code'!$A$2:$C$114,3,FALSE)</f>
        <v>B010</v>
      </c>
      <c r="C342" s="65" t="str">
        <f>VLOOKUP(B342,'bank type'!$A$2:$B$87,2,FALSE)</f>
        <v>Private Sector Banks</v>
      </c>
      <c r="D342" s="66">
        <v>42582</v>
      </c>
      <c r="E342" s="74">
        <f t="shared" si="17"/>
        <v>7</v>
      </c>
      <c r="F342">
        <f t="shared" si="18"/>
        <v>2016</v>
      </c>
      <c r="G342" s="3">
        <v>239</v>
      </c>
      <c r="H342" s="3">
        <v>0</v>
      </c>
      <c r="I342" s="3">
        <v>0</v>
      </c>
      <c r="J342" s="3">
        <v>0</v>
      </c>
      <c r="K342" s="3">
        <f t="shared" si="19"/>
        <v>0</v>
      </c>
      <c r="L342" s="3"/>
      <c r="M342" s="3"/>
      <c r="N342" s="3"/>
      <c r="O342" s="3">
        <v>0</v>
      </c>
      <c r="P342" s="3">
        <v>0</v>
      </c>
      <c r="Q342" s="3">
        <v>0</v>
      </c>
      <c r="R342" s="69">
        <v>0</v>
      </c>
      <c r="S342" s="69">
        <v>0</v>
      </c>
      <c r="T342" s="10"/>
      <c r="U342" s="10"/>
      <c r="V342" s="10"/>
      <c r="W342" s="10"/>
      <c r="X342" s="3">
        <v>8138449</v>
      </c>
      <c r="Y342" s="3">
        <v>2800332</v>
      </c>
      <c r="Z342" s="3">
        <v>218872</v>
      </c>
      <c r="AA342" s="69">
        <v>4168.7</v>
      </c>
      <c r="AB342" s="69">
        <v>178.2</v>
      </c>
    </row>
    <row r="343" spans="1:28" x14ac:dyDescent="0.3">
      <c r="A343" s="4" t="s">
        <v>36</v>
      </c>
      <c r="B343" s="65" t="str">
        <f>VLOOKUP(A343,'bank list with code'!$A$2:$C$114,3,FALSE)</f>
        <v>B011</v>
      </c>
      <c r="C343" s="65" t="str">
        <f>VLOOKUP(B343,'bank type'!$A$2:$B$87,2,FALSE)</f>
        <v>Foreign Banks</v>
      </c>
      <c r="D343" s="66">
        <v>42582</v>
      </c>
      <c r="E343" s="74">
        <f t="shared" si="17"/>
        <v>7</v>
      </c>
      <c r="F343">
        <f t="shared" si="18"/>
        <v>2016</v>
      </c>
      <c r="G343" s="3">
        <v>0</v>
      </c>
      <c r="H343" s="3">
        <v>0</v>
      </c>
      <c r="I343" s="3">
        <v>0</v>
      </c>
      <c r="J343" s="3">
        <v>0</v>
      </c>
      <c r="K343" s="3">
        <f t="shared" si="19"/>
        <v>0</v>
      </c>
      <c r="L343" s="3"/>
      <c r="M343" s="3"/>
      <c r="N343" s="3"/>
      <c r="O343" s="3">
        <v>6724</v>
      </c>
      <c r="P343" s="3">
        <v>104</v>
      </c>
      <c r="Q343" s="3">
        <v>23500</v>
      </c>
      <c r="R343" s="69">
        <v>0.75290473000000002</v>
      </c>
      <c r="S343" s="69">
        <v>130.60850123999998</v>
      </c>
      <c r="T343" s="67"/>
      <c r="U343" s="67"/>
      <c r="V343" s="67"/>
      <c r="W343" s="67"/>
      <c r="X343" s="3">
        <v>0</v>
      </c>
      <c r="Y343" s="3">
        <v>0</v>
      </c>
      <c r="Z343" s="3">
        <v>0</v>
      </c>
      <c r="AA343" s="69">
        <v>0</v>
      </c>
      <c r="AB343" s="69">
        <v>0</v>
      </c>
    </row>
    <row r="344" spans="1:28" x14ac:dyDescent="0.3">
      <c r="A344" s="1" t="s">
        <v>0</v>
      </c>
      <c r="B344" s="65" t="str">
        <f>VLOOKUP(A344,'bank list with code'!$A$2:$C$114,3,FALSE)</f>
        <v>B014</v>
      </c>
      <c r="C344" s="65" t="str">
        <f>VLOOKUP(B344,'bank type'!$A$2:$B$87,2,FALSE)</f>
        <v>Public Sector Banks</v>
      </c>
      <c r="D344" s="66">
        <v>42582</v>
      </c>
      <c r="E344" s="74">
        <f t="shared" si="17"/>
        <v>7</v>
      </c>
      <c r="F344">
        <f t="shared" si="18"/>
        <v>2016</v>
      </c>
      <c r="G344" s="3">
        <v>6320</v>
      </c>
      <c r="H344" s="3">
        <v>4135</v>
      </c>
      <c r="I344" s="3">
        <v>35307</v>
      </c>
      <c r="J344" s="3">
        <v>0</v>
      </c>
      <c r="K344" s="3">
        <f t="shared" si="19"/>
        <v>35307</v>
      </c>
      <c r="L344" s="3"/>
      <c r="M344" s="3"/>
      <c r="N344" s="3"/>
      <c r="O344" s="3">
        <v>120176</v>
      </c>
      <c r="P344" s="3">
        <v>7349</v>
      </c>
      <c r="Q344" s="3">
        <v>253373</v>
      </c>
      <c r="R344" s="69">
        <v>26.87202976</v>
      </c>
      <c r="S344" s="69">
        <v>579.60646947999999</v>
      </c>
      <c r="T344" s="67"/>
      <c r="U344" s="67"/>
      <c r="V344" s="67"/>
      <c r="W344" s="67"/>
      <c r="X344" s="3">
        <v>35510473</v>
      </c>
      <c r="Y344" s="3">
        <v>16383371</v>
      </c>
      <c r="Z344" s="3">
        <v>3427918</v>
      </c>
      <c r="AA344" s="69">
        <v>67016.735476639995</v>
      </c>
      <c r="AB344" s="69">
        <v>3217.5477336399999</v>
      </c>
    </row>
    <row r="345" spans="1:28" x14ac:dyDescent="0.3">
      <c r="A345" s="4" t="s">
        <v>1</v>
      </c>
      <c r="B345" s="65" t="str">
        <f>VLOOKUP(A345,'bank list with code'!$A$2:$C$114,3,FALSE)</f>
        <v>B015</v>
      </c>
      <c r="C345" s="65" t="str">
        <f>VLOOKUP(B345,'bank type'!$A$2:$B$87,2,FALSE)</f>
        <v>Public Sector Banks</v>
      </c>
      <c r="D345" s="66">
        <v>42582</v>
      </c>
      <c r="E345" s="74">
        <f t="shared" si="17"/>
        <v>7</v>
      </c>
      <c r="F345">
        <f t="shared" si="18"/>
        <v>2016</v>
      </c>
      <c r="G345" s="3">
        <v>3436</v>
      </c>
      <c r="H345" s="3">
        <v>4371</v>
      </c>
      <c r="I345" s="3">
        <v>5561</v>
      </c>
      <c r="J345" s="3">
        <v>304</v>
      </c>
      <c r="K345" s="3">
        <f t="shared" si="19"/>
        <v>5865</v>
      </c>
      <c r="L345" s="3"/>
      <c r="M345" s="3"/>
      <c r="N345" s="3"/>
      <c r="O345" s="3">
        <v>143316</v>
      </c>
      <c r="P345" s="3">
        <v>19945</v>
      </c>
      <c r="Q345" s="3">
        <v>151210</v>
      </c>
      <c r="R345" s="69">
        <v>111.98014499999999</v>
      </c>
      <c r="S345" s="69">
        <v>387.05802499999999</v>
      </c>
      <c r="T345" s="67"/>
      <c r="U345" s="67"/>
      <c r="V345" s="67"/>
      <c r="W345" s="67"/>
      <c r="X345" s="3">
        <v>38472119</v>
      </c>
      <c r="Y345" s="3">
        <v>26310165</v>
      </c>
      <c r="Z345" s="3">
        <v>3539048</v>
      </c>
      <c r="AA345" s="69">
        <v>58315.941804000002</v>
      </c>
      <c r="AB345" s="69">
        <v>3410.4351780000002</v>
      </c>
    </row>
    <row r="346" spans="1:28" x14ac:dyDescent="0.3">
      <c r="A346" s="4" t="s">
        <v>2</v>
      </c>
      <c r="B346" s="65" t="str">
        <f>VLOOKUP(A346,'bank list with code'!$A$2:$C$114,3,FALSE)</f>
        <v>B016</v>
      </c>
      <c r="C346" s="65" t="str">
        <f>VLOOKUP(B346,'bank type'!$A$2:$B$87,2,FALSE)</f>
        <v>Public Sector Banks</v>
      </c>
      <c r="D346" s="66">
        <v>42582</v>
      </c>
      <c r="E346" s="74">
        <f t="shared" si="17"/>
        <v>7</v>
      </c>
      <c r="F346">
        <f t="shared" si="18"/>
        <v>2016</v>
      </c>
      <c r="G346" s="3">
        <v>1281</v>
      </c>
      <c r="H346" s="8">
        <v>587</v>
      </c>
      <c r="I346" s="3">
        <v>0</v>
      </c>
      <c r="J346" s="3">
        <v>0</v>
      </c>
      <c r="K346" s="3">
        <f t="shared" si="19"/>
        <v>0</v>
      </c>
      <c r="L346" s="3"/>
      <c r="M346" s="3"/>
      <c r="N346" s="3"/>
      <c r="O346" s="3">
        <v>0</v>
      </c>
      <c r="P346" s="3">
        <v>0</v>
      </c>
      <c r="Q346" s="3">
        <v>0</v>
      </c>
      <c r="R346" s="69">
        <v>0</v>
      </c>
      <c r="S346" s="69">
        <v>0</v>
      </c>
      <c r="T346" s="67"/>
      <c r="U346" s="67"/>
      <c r="V346" s="67"/>
      <c r="W346" s="67"/>
      <c r="X346" s="3">
        <v>5851718</v>
      </c>
      <c r="Y346" s="3">
        <v>5962580</v>
      </c>
      <c r="Z346" s="3">
        <v>491851</v>
      </c>
      <c r="AA346" s="69">
        <v>21092.897297</v>
      </c>
      <c r="AB346" s="69">
        <v>854.32391399999995</v>
      </c>
    </row>
    <row r="347" spans="1:28" x14ac:dyDescent="0.3">
      <c r="A347" s="4" t="s">
        <v>37</v>
      </c>
      <c r="B347" s="65" t="str">
        <f>VLOOKUP(A347,'bank list with code'!$A$2:$C$114,3,FALSE)</f>
        <v>B017</v>
      </c>
      <c r="C347" s="65" t="str">
        <f>VLOOKUP(B347,'bank type'!$A$2:$B$87,2,FALSE)</f>
        <v>Foreign Banks</v>
      </c>
      <c r="D347" s="66">
        <v>42582</v>
      </c>
      <c r="E347" s="74">
        <f t="shared" si="17"/>
        <v>7</v>
      </c>
      <c r="F347">
        <f t="shared" si="18"/>
        <v>2016</v>
      </c>
      <c r="G347" s="3">
        <v>0</v>
      </c>
      <c r="H347" s="3">
        <v>0</v>
      </c>
      <c r="I347" s="3">
        <v>0</v>
      </c>
      <c r="J347" s="3">
        <v>0</v>
      </c>
      <c r="K347" s="3">
        <f t="shared" si="19"/>
        <v>0</v>
      </c>
      <c r="L347" s="3"/>
      <c r="M347" s="3"/>
      <c r="N347" s="3"/>
      <c r="O347" s="3">
        <v>0</v>
      </c>
      <c r="P347" s="3">
        <v>0</v>
      </c>
      <c r="Q347" s="3">
        <v>0</v>
      </c>
      <c r="R347" s="69">
        <v>0</v>
      </c>
      <c r="S347" s="69">
        <v>0</v>
      </c>
      <c r="T347" s="3"/>
      <c r="U347" s="3"/>
      <c r="V347" s="3"/>
      <c r="W347" s="3"/>
      <c r="X347" s="3">
        <v>3470</v>
      </c>
      <c r="Y347" s="3">
        <v>277</v>
      </c>
      <c r="Z347" s="3">
        <v>158</v>
      </c>
      <c r="AA347" s="69">
        <v>1.9751893300000001</v>
      </c>
      <c r="AB347" s="69">
        <v>0.55484259999999996</v>
      </c>
    </row>
    <row r="348" spans="1:28" x14ac:dyDescent="0.3">
      <c r="A348" s="4" t="s">
        <v>3</v>
      </c>
      <c r="B348" s="65" t="str">
        <f>VLOOKUP(A348,'bank list with code'!$A$2:$C$114,3,FALSE)</f>
        <v>B018</v>
      </c>
      <c r="C348" s="65" t="str">
        <f>VLOOKUP(B348,'bank type'!$A$2:$B$87,2,FALSE)</f>
        <v>Public Sector Banks</v>
      </c>
      <c r="D348" s="66">
        <v>42582</v>
      </c>
      <c r="E348" s="74">
        <f t="shared" si="17"/>
        <v>7</v>
      </c>
      <c r="F348">
        <f t="shared" si="18"/>
        <v>2016</v>
      </c>
      <c r="G348" s="3">
        <v>5289</v>
      </c>
      <c r="H348" s="3">
        <v>4498</v>
      </c>
      <c r="I348" s="3">
        <v>4974</v>
      </c>
      <c r="J348" s="3">
        <v>0</v>
      </c>
      <c r="K348" s="3">
        <f t="shared" si="19"/>
        <v>4974</v>
      </c>
      <c r="L348" s="3"/>
      <c r="M348" s="3"/>
      <c r="N348" s="3"/>
      <c r="O348" s="3">
        <v>200890</v>
      </c>
      <c r="P348" s="3">
        <v>39976</v>
      </c>
      <c r="Q348" s="3">
        <v>328445</v>
      </c>
      <c r="R348" s="69">
        <v>196.43343729000003</v>
      </c>
      <c r="S348" s="69">
        <v>801.45637209999995</v>
      </c>
      <c r="T348" s="67"/>
      <c r="U348" s="67"/>
      <c r="V348" s="67"/>
      <c r="W348" s="67"/>
      <c r="X348" s="3">
        <v>33414614</v>
      </c>
      <c r="Y348" s="3">
        <v>19205244</v>
      </c>
      <c r="Z348" s="3">
        <v>3427148</v>
      </c>
      <c r="AA348" s="69">
        <v>76972.435777559993</v>
      </c>
      <c r="AB348" s="69">
        <v>4265.9172059699995</v>
      </c>
    </row>
    <row r="349" spans="1:28" x14ac:dyDescent="0.3">
      <c r="A349" s="4" t="s">
        <v>16</v>
      </c>
      <c r="B349" s="65" t="str">
        <f>VLOOKUP(A349,'bank list with code'!$A$2:$C$114,3,FALSE)</f>
        <v>B021</v>
      </c>
      <c r="C349" s="65" t="str">
        <f>VLOOKUP(B349,'bank type'!$A$2:$B$87,2,FALSE)</f>
        <v>Private Sector Banks</v>
      </c>
      <c r="D349" s="66">
        <v>42582</v>
      </c>
      <c r="E349" s="74">
        <f t="shared" si="17"/>
        <v>7</v>
      </c>
      <c r="F349">
        <f t="shared" si="18"/>
        <v>2016</v>
      </c>
      <c r="G349" s="3">
        <v>188</v>
      </c>
      <c r="H349" s="3">
        <v>58</v>
      </c>
      <c r="I349" s="3">
        <v>0</v>
      </c>
      <c r="J349" s="3">
        <v>0</v>
      </c>
      <c r="K349" s="3">
        <f t="shared" si="19"/>
        <v>0</v>
      </c>
      <c r="L349" s="3"/>
      <c r="M349" s="3"/>
      <c r="N349" s="3"/>
      <c r="O349" s="3">
        <v>0</v>
      </c>
      <c r="P349" s="3">
        <v>0</v>
      </c>
      <c r="Q349" s="3">
        <v>0</v>
      </c>
      <c r="R349" s="69">
        <v>0</v>
      </c>
      <c r="S349" s="69">
        <v>0</v>
      </c>
      <c r="T349" s="3"/>
      <c r="U349" s="3"/>
      <c r="V349" s="3"/>
      <c r="W349" s="3"/>
      <c r="X349" s="3">
        <v>810815</v>
      </c>
      <c r="Y349" s="3">
        <v>402495</v>
      </c>
      <c r="Z349" s="3">
        <v>30544</v>
      </c>
      <c r="AA349" s="69">
        <v>1246.3113184299998</v>
      </c>
      <c r="AB349" s="69">
        <v>81.01928826000001</v>
      </c>
    </row>
    <row r="350" spans="1:28" x14ac:dyDescent="0.3">
      <c r="A350" s="4" t="s">
        <v>4</v>
      </c>
      <c r="B350" s="65" t="str">
        <f>VLOOKUP(A350,'bank list with code'!$A$2:$C$114,3,FALSE)</f>
        <v>B022</v>
      </c>
      <c r="C350" s="65" t="str">
        <f>VLOOKUP(B350,'bank type'!$A$2:$B$87,2,FALSE)</f>
        <v>Public Sector Banks</v>
      </c>
      <c r="D350" s="66">
        <v>42582</v>
      </c>
      <c r="E350" s="74">
        <f t="shared" si="17"/>
        <v>7</v>
      </c>
      <c r="F350">
        <f t="shared" si="18"/>
        <v>2016</v>
      </c>
      <c r="G350" s="3">
        <v>3509</v>
      </c>
      <c r="H350" s="3">
        <v>1803</v>
      </c>
      <c r="I350" s="3">
        <v>1339</v>
      </c>
      <c r="J350" s="3">
        <v>0</v>
      </c>
      <c r="K350" s="3">
        <f t="shared" si="19"/>
        <v>1339</v>
      </c>
      <c r="L350" s="3"/>
      <c r="M350" s="3"/>
      <c r="N350" s="3"/>
      <c r="O350" s="3">
        <v>108152</v>
      </c>
      <c r="P350" s="3">
        <v>4335</v>
      </c>
      <c r="Q350" s="3">
        <v>140197</v>
      </c>
      <c r="R350" s="69">
        <v>21.411329179999999</v>
      </c>
      <c r="S350" s="69">
        <v>307.16750187999997</v>
      </c>
      <c r="T350" s="67"/>
      <c r="U350" s="67"/>
      <c r="V350" s="67"/>
      <c r="W350" s="67"/>
      <c r="X350" s="3">
        <v>20662104</v>
      </c>
      <c r="Y350" s="3">
        <v>10179718</v>
      </c>
      <c r="Z350" s="3">
        <v>1223679</v>
      </c>
      <c r="AA350" s="69">
        <v>39599.438734000003</v>
      </c>
      <c r="AB350" s="69">
        <v>1557.0536807599999</v>
      </c>
    </row>
    <row r="351" spans="1:28" x14ac:dyDescent="0.3">
      <c r="A351" s="4" t="s">
        <v>38</v>
      </c>
      <c r="B351" s="65" t="str">
        <f>VLOOKUP(A351,'bank list with code'!$A$2:$C$114,3,FALSE)</f>
        <v>B023</v>
      </c>
      <c r="C351" s="65" t="str">
        <f>VLOOKUP(B351,'bank type'!$A$2:$B$87,2,FALSE)</f>
        <v>Foreign Banks</v>
      </c>
      <c r="D351" s="66">
        <v>42582</v>
      </c>
      <c r="E351" s="74">
        <f t="shared" si="17"/>
        <v>7</v>
      </c>
      <c r="F351">
        <f t="shared" si="18"/>
        <v>2016</v>
      </c>
      <c r="G351" s="3">
        <v>58</v>
      </c>
      <c r="H351" s="3">
        <v>500</v>
      </c>
      <c r="I351" s="3">
        <v>24364</v>
      </c>
      <c r="J351" s="3">
        <v>0</v>
      </c>
      <c r="K351" s="3">
        <f t="shared" si="19"/>
        <v>24364</v>
      </c>
      <c r="L351" s="3"/>
      <c r="M351" s="3"/>
      <c r="N351" s="3"/>
      <c r="O351" s="3">
        <v>2404885</v>
      </c>
      <c r="P351" s="3">
        <v>52867</v>
      </c>
      <c r="Q351" s="3">
        <v>12025637</v>
      </c>
      <c r="R351" s="69">
        <v>314.90125499999999</v>
      </c>
      <c r="S351" s="69">
        <v>31679.054660000002</v>
      </c>
      <c r="T351" s="67"/>
      <c r="U351" s="67"/>
      <c r="V351" s="67"/>
      <c r="W351" s="67"/>
      <c r="X351" s="3">
        <v>1598706</v>
      </c>
      <c r="Y351" s="3">
        <v>3073495</v>
      </c>
      <c r="Z351" s="3">
        <v>3252889</v>
      </c>
      <c r="AA351" s="69">
        <v>11905.755021999999</v>
      </c>
      <c r="AB351" s="69">
        <v>6378.8610660000004</v>
      </c>
    </row>
    <row r="352" spans="1:28" x14ac:dyDescent="0.3">
      <c r="A352" s="4" t="s">
        <v>17</v>
      </c>
      <c r="B352" s="65" t="str">
        <f>VLOOKUP(A352,'bank list with code'!$A$2:$C$114,3,FALSE)</f>
        <v>B024</v>
      </c>
      <c r="C352" s="65" t="str">
        <f>VLOOKUP(B352,'bank type'!$A$2:$B$87,2,FALSE)</f>
        <v>Private Sector Banks</v>
      </c>
      <c r="D352" s="66">
        <v>42582</v>
      </c>
      <c r="E352" s="74">
        <f t="shared" si="17"/>
        <v>7</v>
      </c>
      <c r="F352">
        <f t="shared" si="18"/>
        <v>2016</v>
      </c>
      <c r="G352" s="3">
        <v>668</v>
      </c>
      <c r="H352" s="3">
        <v>673</v>
      </c>
      <c r="I352" s="3">
        <v>3732</v>
      </c>
      <c r="J352" s="3">
        <v>0</v>
      </c>
      <c r="K352" s="3">
        <f t="shared" si="19"/>
        <v>3732</v>
      </c>
      <c r="L352" s="3"/>
      <c r="M352" s="3"/>
      <c r="N352" s="3"/>
      <c r="O352" s="3">
        <v>433</v>
      </c>
      <c r="P352" s="3">
        <v>95</v>
      </c>
      <c r="Q352" s="3">
        <v>1613</v>
      </c>
      <c r="R352" s="69">
        <v>0.1967275</v>
      </c>
      <c r="S352" s="69">
        <v>2.2375866600000003</v>
      </c>
      <c r="T352" s="3"/>
      <c r="U352" s="3"/>
      <c r="V352" s="3"/>
      <c r="W352" s="3"/>
      <c r="X352" s="3">
        <v>1547193</v>
      </c>
      <c r="Y352" s="3">
        <v>1950884</v>
      </c>
      <c r="Z352" s="3">
        <v>434207</v>
      </c>
      <c r="AA352" s="69">
        <v>8165.7008079400002</v>
      </c>
      <c r="AB352" s="69">
        <v>484.25970188000002</v>
      </c>
    </row>
    <row r="353" spans="1:28" x14ac:dyDescent="0.3">
      <c r="A353" s="4" t="s">
        <v>119</v>
      </c>
      <c r="B353" s="65" t="str">
        <f>VLOOKUP(A353,'bank list with code'!$A$2:$C$114,3,FALSE)</f>
        <v>B026</v>
      </c>
      <c r="C353" s="65" t="str">
        <f>VLOOKUP(B353,'bank type'!$A$2:$B$87,2,FALSE)</f>
        <v>Public Sector Banks</v>
      </c>
      <c r="D353" s="66">
        <v>42582</v>
      </c>
      <c r="E353" s="74">
        <f t="shared" si="17"/>
        <v>7</v>
      </c>
      <c r="F353">
        <f t="shared" si="18"/>
        <v>2016</v>
      </c>
      <c r="G353" s="3">
        <v>2247</v>
      </c>
      <c r="H353" s="3">
        <v>847</v>
      </c>
      <c r="I353" s="3">
        <v>101813</v>
      </c>
      <c r="J353" s="3">
        <v>0</v>
      </c>
      <c r="K353" s="3">
        <f t="shared" si="19"/>
        <v>101813</v>
      </c>
      <c r="L353" s="3"/>
      <c r="M353" s="3"/>
      <c r="N353" s="3"/>
      <c r="O353" s="3">
        <v>82236</v>
      </c>
      <c r="P353" s="3">
        <v>2142</v>
      </c>
      <c r="Q353" s="3">
        <v>104565</v>
      </c>
      <c r="R353" s="69">
        <v>11.105161900000001</v>
      </c>
      <c r="S353" s="69">
        <v>257.04468350000002</v>
      </c>
      <c r="T353" s="67"/>
      <c r="U353" s="67"/>
      <c r="V353" s="67"/>
      <c r="W353" s="67"/>
      <c r="X353" s="3">
        <v>10116268</v>
      </c>
      <c r="Y353" s="3">
        <v>6226302</v>
      </c>
      <c r="Z353" s="3">
        <v>1421158</v>
      </c>
      <c r="AA353" s="69">
        <v>23831.077300000001</v>
      </c>
      <c r="AB353" s="69">
        <v>1758.78026912</v>
      </c>
    </row>
    <row r="354" spans="1:28" x14ac:dyDescent="0.3">
      <c r="A354" s="4" t="s">
        <v>39</v>
      </c>
      <c r="B354" s="65" t="str">
        <f>VLOOKUP(A354,'bank list with code'!$A$2:$C$114,3,FALSE)</f>
        <v>B030</v>
      </c>
      <c r="C354" s="65" t="str">
        <f>VLOOKUP(B354,'bank type'!$A$2:$B$87,2,FALSE)</f>
        <v>Foreign Banks</v>
      </c>
      <c r="D354" s="66">
        <v>42582</v>
      </c>
      <c r="E354" s="74">
        <f t="shared" si="17"/>
        <v>7</v>
      </c>
      <c r="F354">
        <f t="shared" si="18"/>
        <v>2016</v>
      </c>
      <c r="G354" s="3">
        <v>5</v>
      </c>
      <c r="H354" s="3">
        <v>25</v>
      </c>
      <c r="I354" s="3">
        <v>0</v>
      </c>
      <c r="J354" s="3">
        <v>0</v>
      </c>
      <c r="K354" s="3">
        <f t="shared" si="19"/>
        <v>0</v>
      </c>
      <c r="L354" s="3"/>
      <c r="M354" s="3"/>
      <c r="N354" s="3"/>
      <c r="O354" s="3">
        <v>0</v>
      </c>
      <c r="P354" s="3">
        <v>0</v>
      </c>
      <c r="Q354" s="3">
        <v>0</v>
      </c>
      <c r="R354" s="69">
        <v>0</v>
      </c>
      <c r="S354" s="69">
        <v>0</v>
      </c>
      <c r="T354" s="3"/>
      <c r="U354" s="3"/>
      <c r="V354" s="3"/>
      <c r="W354" s="3"/>
      <c r="X354" s="3">
        <v>157400</v>
      </c>
      <c r="Y354" s="3">
        <v>31273</v>
      </c>
      <c r="Z354" s="3">
        <v>50932</v>
      </c>
      <c r="AA354" s="69">
        <v>110.97710721</v>
      </c>
      <c r="AB354" s="69">
        <v>76.611201559999998</v>
      </c>
    </row>
    <row r="355" spans="1:28" x14ac:dyDescent="0.3">
      <c r="A355" s="4" t="s">
        <v>120</v>
      </c>
      <c r="B355" s="65" t="str">
        <f>VLOOKUP(A355,'bank list with code'!$A$2:$C$114,3,FALSE)</f>
        <v>B034</v>
      </c>
      <c r="C355" s="65" t="str">
        <f>VLOOKUP(B355,'bank type'!$A$2:$B$87,2,FALSE)</f>
        <v>Public Sector Banks</v>
      </c>
      <c r="D355" s="66">
        <v>42582</v>
      </c>
      <c r="E355" s="74">
        <f t="shared" si="17"/>
        <v>7</v>
      </c>
      <c r="F355">
        <f t="shared" si="18"/>
        <v>2016</v>
      </c>
      <c r="G355" s="3">
        <v>1272</v>
      </c>
      <c r="H355" s="3">
        <v>199</v>
      </c>
      <c r="I355" s="3">
        <v>0</v>
      </c>
      <c r="J355" s="3">
        <v>0</v>
      </c>
      <c r="K355" s="3">
        <f t="shared" si="19"/>
        <v>0</v>
      </c>
      <c r="L355" s="3"/>
      <c r="M355" s="3"/>
      <c r="N355" s="3"/>
      <c r="O355" s="3">
        <v>0</v>
      </c>
      <c r="P355" s="3">
        <v>0</v>
      </c>
      <c r="Q355" s="3">
        <v>0</v>
      </c>
      <c r="R355" s="69">
        <v>0</v>
      </c>
      <c r="S355" s="69">
        <v>0</v>
      </c>
      <c r="T355" s="3"/>
      <c r="U355" s="3"/>
      <c r="V355" s="3"/>
      <c r="W355" s="3"/>
      <c r="X355" s="3">
        <v>6221883</v>
      </c>
      <c r="Y355" s="3">
        <v>2501608</v>
      </c>
      <c r="Z355" s="3">
        <v>324186</v>
      </c>
      <c r="AA355" s="69">
        <v>9182.3729172799995</v>
      </c>
      <c r="AB355" s="69">
        <v>327.76640637999998</v>
      </c>
    </row>
    <row r="356" spans="1:28" x14ac:dyDescent="0.3">
      <c r="A356" s="4" t="s">
        <v>40</v>
      </c>
      <c r="B356" s="65" t="str">
        <f>VLOOKUP(A356,'bank list with code'!$A$2:$C$114,3,FALSE)</f>
        <v>B035</v>
      </c>
      <c r="C356" s="65" t="str">
        <f>VLOOKUP(B356,'bank type'!$A$2:$B$87,2,FALSE)</f>
        <v>Foreign Banks</v>
      </c>
      <c r="D356" s="66">
        <v>42582</v>
      </c>
      <c r="E356" s="74">
        <f t="shared" si="17"/>
        <v>7</v>
      </c>
      <c r="F356">
        <f t="shared" si="18"/>
        <v>2016</v>
      </c>
      <c r="G356" s="3">
        <v>13</v>
      </c>
      <c r="H356" s="3">
        <v>18</v>
      </c>
      <c r="I356" s="3">
        <v>0</v>
      </c>
      <c r="J356" s="3">
        <v>0</v>
      </c>
      <c r="K356" s="3">
        <f t="shared" si="19"/>
        <v>0</v>
      </c>
      <c r="L356" s="3"/>
      <c r="M356" s="3"/>
      <c r="N356" s="3"/>
      <c r="O356" s="3">
        <v>0</v>
      </c>
      <c r="P356" s="3">
        <v>0</v>
      </c>
      <c r="Q356" s="3">
        <v>0</v>
      </c>
      <c r="R356" s="69">
        <v>0</v>
      </c>
      <c r="S356" s="69">
        <v>0</v>
      </c>
      <c r="T356" s="3"/>
      <c r="U356" s="3"/>
      <c r="V356" s="3"/>
      <c r="W356" s="3"/>
      <c r="X356" s="3">
        <v>98677</v>
      </c>
      <c r="Y356" s="3">
        <v>173290</v>
      </c>
      <c r="Z356" s="3">
        <v>128782</v>
      </c>
      <c r="AA356" s="69">
        <v>820.28216399999997</v>
      </c>
      <c r="AB356" s="69">
        <v>252.81810899999999</v>
      </c>
    </row>
    <row r="357" spans="1:28" x14ac:dyDescent="0.3">
      <c r="A357" s="4" t="s">
        <v>131</v>
      </c>
      <c r="B357" s="65" t="str">
        <f>VLOOKUP(A357,'bank list with code'!$A$2:$C$114,3,FALSE)</f>
        <v>B036</v>
      </c>
      <c r="C357" s="65" t="str">
        <f>VLOOKUP(B357,'bank type'!$A$2:$B$87,2,FALSE)</f>
        <v>Private Sector Banks</v>
      </c>
      <c r="D357" s="66">
        <v>42582</v>
      </c>
      <c r="E357" s="74">
        <f t="shared" si="17"/>
        <v>7</v>
      </c>
      <c r="F357">
        <f t="shared" si="18"/>
        <v>2016</v>
      </c>
      <c r="G357" s="3">
        <v>166</v>
      </c>
      <c r="H357" s="3">
        <v>288</v>
      </c>
      <c r="I357" s="3">
        <v>792</v>
      </c>
      <c r="J357" s="3">
        <v>0</v>
      </c>
      <c r="K357" s="3">
        <f t="shared" si="19"/>
        <v>792</v>
      </c>
      <c r="L357" s="3"/>
      <c r="M357" s="3"/>
      <c r="N357" s="3"/>
      <c r="O357" s="3">
        <v>5123</v>
      </c>
      <c r="P357" s="3">
        <v>781</v>
      </c>
      <c r="Q357" s="3">
        <v>9210</v>
      </c>
      <c r="R357" s="69">
        <v>3.7328869999999998</v>
      </c>
      <c r="S357" s="69">
        <v>18.629477999999999</v>
      </c>
      <c r="T357" s="67"/>
      <c r="U357" s="67"/>
      <c r="V357" s="67"/>
      <c r="W357" s="67"/>
      <c r="X357" s="3">
        <v>341747</v>
      </c>
      <c r="Y357" s="3">
        <v>537072</v>
      </c>
      <c r="Z357" s="3">
        <v>135438</v>
      </c>
      <c r="AA357" s="69">
        <v>1896.0102300000001</v>
      </c>
      <c r="AB357" s="69">
        <v>202.08956900000001</v>
      </c>
    </row>
    <row r="358" spans="1:28" x14ac:dyDescent="0.3">
      <c r="A358" s="4" t="s">
        <v>19</v>
      </c>
      <c r="B358" s="65" t="str">
        <f>VLOOKUP(A358,'bank list with code'!$A$2:$C$114,3,FALSE)</f>
        <v>B038</v>
      </c>
      <c r="C358" s="65" t="str">
        <f>VLOOKUP(B358,'bank type'!$A$2:$B$87,2,FALSE)</f>
        <v>Private Sector Banks</v>
      </c>
      <c r="D358" s="66">
        <v>42582</v>
      </c>
      <c r="E358" s="74">
        <f t="shared" si="17"/>
        <v>7</v>
      </c>
      <c r="F358">
        <f t="shared" si="18"/>
        <v>2016</v>
      </c>
      <c r="G358" s="3">
        <v>190</v>
      </c>
      <c r="H358" s="3">
        <v>183</v>
      </c>
      <c r="I358" s="3">
        <v>719</v>
      </c>
      <c r="J358" s="3">
        <v>0</v>
      </c>
      <c r="K358" s="3">
        <f t="shared" si="19"/>
        <v>719</v>
      </c>
      <c r="L358" s="3"/>
      <c r="M358" s="3"/>
      <c r="N358" s="3"/>
      <c r="O358" s="3">
        <v>7042</v>
      </c>
      <c r="P358" s="3">
        <v>32</v>
      </c>
      <c r="Q358" s="3">
        <v>13589</v>
      </c>
      <c r="R358" s="69">
        <v>0.12626599999999999</v>
      </c>
      <c r="S358" s="69">
        <v>29.851521050000002</v>
      </c>
      <c r="T358" s="67"/>
      <c r="U358" s="67"/>
      <c r="V358" s="67"/>
      <c r="W358" s="67"/>
      <c r="X358" s="3">
        <v>609109</v>
      </c>
      <c r="Y358" s="3">
        <v>440740</v>
      </c>
      <c r="Z358" s="3">
        <v>54345</v>
      </c>
      <c r="AA358" s="69">
        <v>1746.9153145999999</v>
      </c>
      <c r="AB358" s="69">
        <v>116.4607297</v>
      </c>
    </row>
    <row r="359" spans="1:28" x14ac:dyDescent="0.3">
      <c r="A359" s="1" t="s">
        <v>20</v>
      </c>
      <c r="B359" s="65" t="str">
        <f>VLOOKUP(A359,'bank list with code'!$A$2:$C$114,3,FALSE)</f>
        <v>B045</v>
      </c>
      <c r="C359" s="65" t="str">
        <f>VLOOKUP(B359,'bank type'!$A$2:$B$87,2,FALSE)</f>
        <v>Private Sector Banks</v>
      </c>
      <c r="D359" s="66">
        <v>42582</v>
      </c>
      <c r="E359" s="74">
        <f t="shared" si="17"/>
        <v>7</v>
      </c>
      <c r="F359">
        <f t="shared" si="18"/>
        <v>2016</v>
      </c>
      <c r="G359" s="3">
        <v>1096</v>
      </c>
      <c r="H359" s="3">
        <v>466</v>
      </c>
      <c r="I359" s="3">
        <v>9087</v>
      </c>
      <c r="J359" s="3">
        <v>0</v>
      </c>
      <c r="K359" s="3">
        <f t="shared" si="19"/>
        <v>9087</v>
      </c>
      <c r="L359" s="3"/>
      <c r="M359" s="3"/>
      <c r="N359" s="3"/>
      <c r="O359" s="3">
        <v>0</v>
      </c>
      <c r="P359" s="3">
        <v>0</v>
      </c>
      <c r="Q359" s="3">
        <v>0</v>
      </c>
      <c r="R359" s="69">
        <v>0</v>
      </c>
      <c r="S359" s="69">
        <v>0</v>
      </c>
      <c r="T359" s="3"/>
      <c r="U359" s="3"/>
      <c r="V359" s="3"/>
      <c r="W359" s="3"/>
      <c r="X359" s="3">
        <v>5022074</v>
      </c>
      <c r="Y359" s="3">
        <v>4839055</v>
      </c>
      <c r="Z359" s="3">
        <v>1144459</v>
      </c>
      <c r="AA359" s="69">
        <v>23740.01872</v>
      </c>
      <c r="AB359" s="69">
        <v>1738.4098307899999</v>
      </c>
    </row>
    <row r="360" spans="1:28" x14ac:dyDescent="0.3">
      <c r="A360" s="4" t="s">
        <v>133</v>
      </c>
      <c r="B360" s="65" t="str">
        <f>VLOOKUP(A360,'bank list with code'!$A$2:$C$114,3,FALSE)</f>
        <v>B049</v>
      </c>
      <c r="C360" s="65" t="str">
        <f>VLOOKUP(B360,'bank type'!$A$2:$B$87,2,FALSE)</f>
        <v>Foreign Banks</v>
      </c>
      <c r="D360" s="66">
        <v>42582</v>
      </c>
      <c r="E360" s="74">
        <f t="shared" si="17"/>
        <v>7</v>
      </c>
      <c r="F360">
        <f t="shared" si="18"/>
        <v>2016</v>
      </c>
      <c r="G360" s="3">
        <v>1</v>
      </c>
      <c r="H360" s="3">
        <v>6</v>
      </c>
      <c r="I360" s="3">
        <v>0</v>
      </c>
      <c r="J360" s="3">
        <v>0</v>
      </c>
      <c r="K360" s="3">
        <f t="shared" si="19"/>
        <v>0</v>
      </c>
      <c r="L360" s="3"/>
      <c r="M360" s="3"/>
      <c r="N360" s="3"/>
      <c r="O360" s="3">
        <v>0</v>
      </c>
      <c r="P360" s="3">
        <v>0</v>
      </c>
      <c r="Q360" s="3">
        <v>0</v>
      </c>
      <c r="R360" s="69">
        <v>0</v>
      </c>
      <c r="S360" s="69">
        <v>0</v>
      </c>
      <c r="T360" s="3"/>
      <c r="U360" s="3"/>
      <c r="V360" s="3"/>
      <c r="W360" s="3"/>
      <c r="X360" s="3">
        <v>57670</v>
      </c>
      <c r="Y360" s="3">
        <v>22876</v>
      </c>
      <c r="Z360" s="3">
        <v>2401</v>
      </c>
      <c r="AA360" s="69">
        <v>124.85429999999999</v>
      </c>
      <c r="AB360" s="69">
        <v>4.5173508899999995</v>
      </c>
    </row>
    <row r="361" spans="1:28" x14ac:dyDescent="0.3">
      <c r="A361" s="4" t="s">
        <v>21</v>
      </c>
      <c r="B361" s="65" t="str">
        <f>VLOOKUP(A361,'bank list with code'!$A$2:$C$114,3,FALSE)</f>
        <v>B050</v>
      </c>
      <c r="C361" s="65" t="str">
        <f>VLOOKUP(B361,'bank type'!$A$2:$B$87,2,FALSE)</f>
        <v>Private Sector Banks</v>
      </c>
      <c r="D361" s="66">
        <v>42582</v>
      </c>
      <c r="E361" s="74">
        <f t="shared" si="17"/>
        <v>7</v>
      </c>
      <c r="F361">
        <f t="shared" si="18"/>
        <v>2016</v>
      </c>
      <c r="G361" s="8">
        <v>5622</v>
      </c>
      <c r="H361" s="8">
        <v>6398</v>
      </c>
      <c r="I361" s="8">
        <v>284777</v>
      </c>
      <c r="J361" s="8">
        <v>0</v>
      </c>
      <c r="K361" s="3">
        <f t="shared" si="19"/>
        <v>284777</v>
      </c>
      <c r="L361" s="3"/>
      <c r="M361" s="3"/>
      <c r="N361" s="3"/>
      <c r="O361" s="8">
        <v>7814027</v>
      </c>
      <c r="P361" s="3">
        <v>179127</v>
      </c>
      <c r="Q361" s="3">
        <v>25196487</v>
      </c>
      <c r="R361" s="69">
        <v>1041.797151</v>
      </c>
      <c r="S361" s="69">
        <v>73510.069273000001</v>
      </c>
      <c r="T361" s="67"/>
      <c r="U361" s="67"/>
      <c r="V361" s="67"/>
      <c r="W361" s="67"/>
      <c r="X361" s="8">
        <v>24121066</v>
      </c>
      <c r="Y361" s="8">
        <v>37645690</v>
      </c>
      <c r="Z361" s="8">
        <v>20112655</v>
      </c>
      <c r="AA361" s="121">
        <v>181954.41325416998</v>
      </c>
      <c r="AB361" s="121">
        <v>27907.785216</v>
      </c>
    </row>
    <row r="362" spans="1:28" x14ac:dyDescent="0.3">
      <c r="A362" s="4" t="s">
        <v>41</v>
      </c>
      <c r="B362" s="65" t="str">
        <f>VLOOKUP(A362,'bank list with code'!$A$2:$C$114,3,FALSE)</f>
        <v>B051</v>
      </c>
      <c r="C362" s="65" t="str">
        <f>VLOOKUP(B362,'bank type'!$A$2:$B$87,2,FALSE)</f>
        <v>Foreign Banks</v>
      </c>
      <c r="D362" s="66">
        <v>42582</v>
      </c>
      <c r="E362" s="74">
        <f t="shared" si="17"/>
        <v>7</v>
      </c>
      <c r="F362">
        <f t="shared" si="18"/>
        <v>2016</v>
      </c>
      <c r="G362" s="3">
        <v>68</v>
      </c>
      <c r="H362" s="3">
        <v>51</v>
      </c>
      <c r="I362" s="3">
        <v>14130</v>
      </c>
      <c r="J362" s="3">
        <v>0</v>
      </c>
      <c r="K362" s="3">
        <f t="shared" si="19"/>
        <v>14130</v>
      </c>
      <c r="L362" s="3"/>
      <c r="M362" s="3"/>
      <c r="N362" s="3"/>
      <c r="O362" s="3">
        <v>446041</v>
      </c>
      <c r="P362" s="3">
        <v>4115</v>
      </c>
      <c r="Q362" s="3">
        <v>1083805</v>
      </c>
      <c r="R362" s="69">
        <v>29.579111000000001</v>
      </c>
      <c r="S362" s="69">
        <v>3339.8510270000002</v>
      </c>
      <c r="T362" s="67"/>
      <c r="U362" s="67"/>
      <c r="V362" s="67"/>
      <c r="W362" s="67"/>
      <c r="X362" s="3">
        <v>440558</v>
      </c>
      <c r="Y362" s="3">
        <v>410942</v>
      </c>
      <c r="Z362" s="3">
        <v>404464</v>
      </c>
      <c r="AA362" s="69">
        <v>1967.0319609999999</v>
      </c>
      <c r="AB362" s="69">
        <v>797.86433099999999</v>
      </c>
    </row>
    <row r="363" spans="1:28" x14ac:dyDescent="0.3">
      <c r="A363" s="4" t="s">
        <v>22</v>
      </c>
      <c r="B363" s="65" t="str">
        <f>VLOOKUP(A363,'bank list with code'!$A$2:$C$114,3,FALSE)</f>
        <v>B053</v>
      </c>
      <c r="C363" s="65" t="str">
        <f>VLOOKUP(B363,'bank type'!$A$2:$B$87,2,FALSE)</f>
        <v>Private Sector Banks</v>
      </c>
      <c r="D363" s="66">
        <v>42582</v>
      </c>
      <c r="E363" s="74">
        <f t="shared" si="17"/>
        <v>7</v>
      </c>
      <c r="F363">
        <f t="shared" si="18"/>
        <v>2016</v>
      </c>
      <c r="G363" s="3">
        <v>4827</v>
      </c>
      <c r="H363" s="3">
        <v>9359</v>
      </c>
      <c r="I363" s="3">
        <v>202056</v>
      </c>
      <c r="J363" s="3">
        <v>0</v>
      </c>
      <c r="K363" s="3">
        <f t="shared" si="19"/>
        <v>202056</v>
      </c>
      <c r="L363" s="3"/>
      <c r="M363" s="3"/>
      <c r="N363" s="3"/>
      <c r="O363" s="3">
        <v>3876656</v>
      </c>
      <c r="P363" s="3">
        <v>27126</v>
      </c>
      <c r="Q363" s="3">
        <v>10706103</v>
      </c>
      <c r="R363" s="69">
        <v>105.673106</v>
      </c>
      <c r="S363" s="69">
        <v>26571.657056</v>
      </c>
      <c r="T363" s="67"/>
      <c r="U363" s="67"/>
      <c r="V363" s="67"/>
      <c r="W363" s="67"/>
      <c r="X363" s="3">
        <v>33989826</v>
      </c>
      <c r="Y363" s="3">
        <v>36035298</v>
      </c>
      <c r="Z363" s="3">
        <v>19338502</v>
      </c>
      <c r="AA363" s="69">
        <v>174040.36734200001</v>
      </c>
      <c r="AB363" s="69">
        <v>27866.456600000001</v>
      </c>
    </row>
    <row r="364" spans="1:28" x14ac:dyDescent="0.3">
      <c r="A364" s="4" t="s">
        <v>11</v>
      </c>
      <c r="B364" s="65" t="str">
        <f>VLOOKUP(A364,'bank list with code'!$A$2:$C$114,3,FALSE)</f>
        <v>B054</v>
      </c>
      <c r="C364" s="65" t="str">
        <f>VLOOKUP(B364,'bank type'!$A$2:$B$87,2,FALSE)</f>
        <v>Private Sector Banks</v>
      </c>
      <c r="D364" s="66">
        <v>42582</v>
      </c>
      <c r="E364" s="74">
        <f t="shared" si="17"/>
        <v>7</v>
      </c>
      <c r="F364">
        <f t="shared" si="18"/>
        <v>2016</v>
      </c>
      <c r="G364" s="3">
        <v>1748</v>
      </c>
      <c r="H364" s="3">
        <v>1622</v>
      </c>
      <c r="I364" s="3">
        <v>17732</v>
      </c>
      <c r="J364" s="3">
        <v>0</v>
      </c>
      <c r="K364" s="3">
        <f t="shared" si="19"/>
        <v>17732</v>
      </c>
      <c r="L364" s="3"/>
      <c r="M364" s="3"/>
      <c r="N364" s="3"/>
      <c r="O364" s="3">
        <v>10402</v>
      </c>
      <c r="P364" s="3">
        <v>278</v>
      </c>
      <c r="Q364" s="3">
        <v>32439</v>
      </c>
      <c r="R364" s="69">
        <v>1.4000000000000001</v>
      </c>
      <c r="S364" s="69">
        <v>73.400000000000006</v>
      </c>
      <c r="T364" s="67"/>
      <c r="U364" s="67"/>
      <c r="V364" s="67"/>
      <c r="W364" s="67"/>
      <c r="X364" s="3">
        <v>9475839</v>
      </c>
      <c r="Y364" s="3">
        <v>8984780</v>
      </c>
      <c r="Z364" s="3">
        <v>2199235</v>
      </c>
      <c r="AA364" s="69">
        <v>37781.699999999997</v>
      </c>
      <c r="AB364" s="69">
        <v>2609.6</v>
      </c>
    </row>
    <row r="365" spans="1:28" x14ac:dyDescent="0.3">
      <c r="A365" s="4" t="s">
        <v>132</v>
      </c>
      <c r="B365" s="65" t="str">
        <f>VLOOKUP(A365,'bank list with code'!$A$2:$C$114,3,FALSE)</f>
        <v>B056</v>
      </c>
      <c r="C365" s="65" t="str">
        <f>VLOOKUP(B365,'bank type'!$A$2:$B$87,2,FALSE)</f>
        <v>Private Sector Banks</v>
      </c>
      <c r="D365" s="66">
        <v>42582</v>
      </c>
      <c r="E365" s="74">
        <f t="shared" si="17"/>
        <v>7</v>
      </c>
      <c r="F365">
        <f t="shared" si="18"/>
        <v>2016</v>
      </c>
      <c r="G365" s="3">
        <v>15</v>
      </c>
      <c r="H365" s="3">
        <v>1</v>
      </c>
      <c r="I365" s="3">
        <v>0</v>
      </c>
      <c r="J365" s="3">
        <v>0</v>
      </c>
      <c r="K365" s="3">
        <f t="shared" si="19"/>
        <v>0</v>
      </c>
      <c r="L365" s="3"/>
      <c r="M365" s="3"/>
      <c r="N365" s="3"/>
      <c r="O365" s="3">
        <v>0</v>
      </c>
      <c r="P365" s="3">
        <v>0</v>
      </c>
      <c r="Q365" s="3">
        <v>0</v>
      </c>
      <c r="R365" s="69">
        <v>0</v>
      </c>
      <c r="S365" s="69">
        <v>0</v>
      </c>
      <c r="T365" s="3"/>
      <c r="U365" s="3"/>
      <c r="V365" s="3"/>
      <c r="W365" s="3"/>
      <c r="X365" s="3">
        <v>41999</v>
      </c>
      <c r="Y365" s="3">
        <v>54289</v>
      </c>
      <c r="Z365" s="3">
        <v>21035</v>
      </c>
      <c r="AA365" s="69">
        <v>172.8</v>
      </c>
      <c r="AB365" s="69">
        <v>27.599999999999998</v>
      </c>
    </row>
    <row r="366" spans="1:28" x14ac:dyDescent="0.3">
      <c r="A366" s="4" t="s">
        <v>5</v>
      </c>
      <c r="B366" s="65" t="str">
        <f>VLOOKUP(A366,'bank list with code'!$A$2:$C$114,3,FALSE)</f>
        <v>B060</v>
      </c>
      <c r="C366" s="65" t="str">
        <f>VLOOKUP(B366,'bank type'!$A$2:$B$87,2,FALSE)</f>
        <v>Public Sector Banks</v>
      </c>
      <c r="D366" s="66">
        <v>42582</v>
      </c>
      <c r="E366" s="74">
        <f t="shared" si="17"/>
        <v>7</v>
      </c>
      <c r="F366">
        <f t="shared" si="18"/>
        <v>2016</v>
      </c>
      <c r="G366" s="3">
        <v>2287</v>
      </c>
      <c r="H366" s="3">
        <v>701</v>
      </c>
      <c r="I366" s="3">
        <v>1052</v>
      </c>
      <c r="J366" s="3">
        <v>0</v>
      </c>
      <c r="K366" s="3">
        <f t="shared" si="19"/>
        <v>1052</v>
      </c>
      <c r="L366" s="3"/>
      <c r="M366" s="3"/>
      <c r="N366" s="3"/>
      <c r="O366" s="3">
        <v>75950</v>
      </c>
      <c r="P366" s="3">
        <v>4305</v>
      </c>
      <c r="Q366" s="3">
        <v>123676</v>
      </c>
      <c r="R366" s="69">
        <v>17.2</v>
      </c>
      <c r="S366" s="69">
        <v>262.39999999999998</v>
      </c>
      <c r="T366" s="67"/>
      <c r="U366" s="67"/>
      <c r="V366" s="67"/>
      <c r="W366" s="67"/>
      <c r="X366" s="3">
        <v>15461004</v>
      </c>
      <c r="Y366" s="3">
        <v>21128238</v>
      </c>
      <c r="Z366" s="3">
        <v>1995862</v>
      </c>
      <c r="AA366" s="69">
        <v>42078.5</v>
      </c>
      <c r="AB366" s="69">
        <v>2050.8000000000002</v>
      </c>
    </row>
    <row r="367" spans="1:28" x14ac:dyDescent="0.3">
      <c r="A367" s="4" t="s">
        <v>6</v>
      </c>
      <c r="B367" s="65" t="str">
        <f>VLOOKUP(A367,'bank list with code'!$A$2:$C$114,3,FALSE)</f>
        <v>B061</v>
      </c>
      <c r="C367" s="65" t="str">
        <f>VLOOKUP(B367,'bank type'!$A$2:$B$87,2,FALSE)</f>
        <v>Public Sector Banks</v>
      </c>
      <c r="D367" s="66">
        <v>42582</v>
      </c>
      <c r="E367" s="74">
        <f t="shared" si="17"/>
        <v>7</v>
      </c>
      <c r="F367">
        <f t="shared" si="18"/>
        <v>2016</v>
      </c>
      <c r="G367" s="8">
        <v>2718</v>
      </c>
      <c r="H367" s="8">
        <v>976</v>
      </c>
      <c r="I367" s="8">
        <v>3699</v>
      </c>
      <c r="J367" s="8">
        <v>0</v>
      </c>
      <c r="K367" s="3">
        <f t="shared" si="19"/>
        <v>3699</v>
      </c>
      <c r="L367" s="3"/>
      <c r="M367" s="3"/>
      <c r="N367" s="3"/>
      <c r="O367" s="8">
        <v>42364</v>
      </c>
      <c r="P367" s="3">
        <v>1318</v>
      </c>
      <c r="Q367" s="3">
        <v>32642</v>
      </c>
      <c r="R367" s="69">
        <v>4.7757120000000004</v>
      </c>
      <c r="S367" s="121">
        <v>78.344374999999999</v>
      </c>
      <c r="T367" s="68"/>
      <c r="U367" s="68"/>
      <c r="V367" s="68"/>
      <c r="W367" s="68"/>
      <c r="X367" s="8">
        <v>14459458</v>
      </c>
      <c r="Y367" s="8">
        <v>21241901</v>
      </c>
      <c r="Z367" s="8">
        <v>701255</v>
      </c>
      <c r="AA367" s="121">
        <v>37988.896219000002</v>
      </c>
      <c r="AB367" s="121">
        <v>1503.1427650000001</v>
      </c>
    </row>
    <row r="368" spans="1:28" x14ac:dyDescent="0.3">
      <c r="A368" s="4" t="s">
        <v>24</v>
      </c>
      <c r="B368" s="65" t="str">
        <f>VLOOKUP(A368,'bank list with code'!$A$2:$C$114,3,FALSE)</f>
        <v>B062</v>
      </c>
      <c r="C368" s="65" t="str">
        <f>VLOOKUP(B368,'bank type'!$A$2:$B$87,2,FALSE)</f>
        <v>Private Sector Banks</v>
      </c>
      <c r="D368" s="66">
        <v>42582</v>
      </c>
      <c r="E368" s="74">
        <f t="shared" si="17"/>
        <v>7</v>
      </c>
      <c r="F368">
        <f t="shared" si="18"/>
        <v>2016</v>
      </c>
      <c r="G368" s="3">
        <v>788</v>
      </c>
      <c r="H368" s="3">
        <v>1116</v>
      </c>
      <c r="I368" s="3">
        <v>1432</v>
      </c>
      <c r="J368" s="3">
        <v>0</v>
      </c>
      <c r="K368" s="3">
        <f t="shared" si="19"/>
        <v>1432</v>
      </c>
      <c r="L368" s="3"/>
      <c r="M368" s="3"/>
      <c r="N368" s="3"/>
      <c r="O368" s="3">
        <v>475314</v>
      </c>
      <c r="P368" s="3">
        <v>8503</v>
      </c>
      <c r="Q368" s="3">
        <v>1174239</v>
      </c>
      <c r="R368" s="69">
        <v>46.070366229999998</v>
      </c>
      <c r="S368" s="69">
        <v>6842.0238870399999</v>
      </c>
      <c r="T368" s="67"/>
      <c r="U368" s="67"/>
      <c r="V368" s="67"/>
      <c r="W368" s="67"/>
      <c r="X368" s="3">
        <v>2821667</v>
      </c>
      <c r="Y368" s="3">
        <v>2136712</v>
      </c>
      <c r="Z368" s="3">
        <v>789864</v>
      </c>
      <c r="AA368" s="69">
        <v>9100.7485353600005</v>
      </c>
      <c r="AB368" s="69">
        <v>1074.10638103</v>
      </c>
    </row>
    <row r="369" spans="1:28" x14ac:dyDescent="0.3">
      <c r="A369" s="4" t="s">
        <v>25</v>
      </c>
      <c r="B369" s="65" t="str">
        <f>VLOOKUP(A369,'bank list with code'!$A$2:$C$114,3,FALSE)</f>
        <v>B063</v>
      </c>
      <c r="C369" s="65" t="str">
        <f>VLOOKUP(B369,'bank type'!$A$2:$B$87,2,FALSE)</f>
        <v>Private Sector Banks</v>
      </c>
      <c r="D369" s="66">
        <v>42582</v>
      </c>
      <c r="E369" s="74">
        <f t="shared" si="17"/>
        <v>7</v>
      </c>
      <c r="F369">
        <f t="shared" si="18"/>
        <v>2016</v>
      </c>
      <c r="G369" s="3">
        <v>607</v>
      </c>
      <c r="H369" s="3">
        <v>425</v>
      </c>
      <c r="I369" s="3">
        <v>5751</v>
      </c>
      <c r="J369" s="3">
        <v>0</v>
      </c>
      <c r="K369" s="3">
        <f t="shared" si="19"/>
        <v>5751</v>
      </c>
      <c r="L369" s="3"/>
      <c r="M369" s="3"/>
      <c r="N369" s="3"/>
      <c r="O369" s="3">
        <v>47920</v>
      </c>
      <c r="P369" s="3">
        <v>3893</v>
      </c>
      <c r="Q369" s="3">
        <v>67795</v>
      </c>
      <c r="R369" s="69">
        <v>14.137244220000001</v>
      </c>
      <c r="S369" s="69">
        <v>165.02415048</v>
      </c>
      <c r="T369" s="67"/>
      <c r="U369" s="67"/>
      <c r="V369" s="67"/>
      <c r="W369" s="67"/>
      <c r="X369" s="3">
        <v>3330888</v>
      </c>
      <c r="Y369" s="3">
        <v>3282232</v>
      </c>
      <c r="Z369" s="3">
        <v>45985</v>
      </c>
      <c r="AA369" s="69">
        <v>16371.499365020001</v>
      </c>
      <c r="AB369" s="69">
        <v>147.47685295000002</v>
      </c>
    </row>
    <row r="370" spans="1:28" x14ac:dyDescent="0.3">
      <c r="A370" s="4" t="s">
        <v>26</v>
      </c>
      <c r="B370" s="65" t="str">
        <f>VLOOKUP(A370,'bank list with code'!$A$2:$C$114,3,FALSE)</f>
        <v>B069</v>
      </c>
      <c r="C370" s="65" t="str">
        <f>VLOOKUP(B370,'bank type'!$A$2:$B$87,2,FALSE)</f>
        <v>Private Sector Banks</v>
      </c>
      <c r="D370" s="66">
        <v>42582</v>
      </c>
      <c r="E370" s="74">
        <f t="shared" ref="E370:E433" si="20">MONTH(D370)</f>
        <v>7</v>
      </c>
      <c r="F370">
        <f t="shared" si="18"/>
        <v>2016</v>
      </c>
      <c r="G370" s="3">
        <v>518</v>
      </c>
      <c r="H370" s="3">
        <v>781</v>
      </c>
      <c r="I370" s="3">
        <v>3342</v>
      </c>
      <c r="J370" s="3">
        <v>0</v>
      </c>
      <c r="K370" s="3">
        <f t="shared" si="19"/>
        <v>3342</v>
      </c>
      <c r="L370" s="3"/>
      <c r="M370" s="3"/>
      <c r="N370" s="3"/>
      <c r="O370" s="3">
        <v>0</v>
      </c>
      <c r="P370" s="3">
        <v>0</v>
      </c>
      <c r="Q370" s="3">
        <v>0</v>
      </c>
      <c r="R370" s="69">
        <v>0</v>
      </c>
      <c r="S370" s="69">
        <v>0</v>
      </c>
      <c r="T370" s="3"/>
      <c r="U370" s="3"/>
      <c r="V370" s="3"/>
      <c r="W370" s="3"/>
      <c r="X370" s="3">
        <v>3293869</v>
      </c>
      <c r="Y370" s="3">
        <v>3415719</v>
      </c>
      <c r="Z370" s="3">
        <v>642227</v>
      </c>
      <c r="AA370" s="69">
        <v>12508.8</v>
      </c>
      <c r="AB370" s="69">
        <v>813.4</v>
      </c>
    </row>
    <row r="371" spans="1:28" x14ac:dyDescent="0.3">
      <c r="A371" s="1" t="s">
        <v>27</v>
      </c>
      <c r="B371" s="65" t="str">
        <f>VLOOKUP(A371,'bank list with code'!$A$2:$C$114,3,FALSE)</f>
        <v>B070</v>
      </c>
      <c r="C371" s="65" t="str">
        <f>VLOOKUP(B371,'bank type'!$A$2:$B$87,2,FALSE)</f>
        <v>Private Sector Banks</v>
      </c>
      <c r="D371" s="66">
        <v>42582</v>
      </c>
      <c r="E371" s="74">
        <f t="shared" si="20"/>
        <v>7</v>
      </c>
      <c r="F371">
        <f t="shared" si="18"/>
        <v>2016</v>
      </c>
      <c r="G371" s="7">
        <v>743</v>
      </c>
      <c r="H371" s="7">
        <v>935</v>
      </c>
      <c r="I371" s="7">
        <v>10547</v>
      </c>
      <c r="J371" s="7">
        <v>0</v>
      </c>
      <c r="K371" s="3">
        <f t="shared" si="19"/>
        <v>10547</v>
      </c>
      <c r="L371" s="3"/>
      <c r="M371" s="3"/>
      <c r="N371" s="3"/>
      <c r="O371" s="7">
        <v>0</v>
      </c>
      <c r="P371" s="7">
        <v>0</v>
      </c>
      <c r="Q371" s="7">
        <v>0</v>
      </c>
      <c r="R371" s="123">
        <v>0</v>
      </c>
      <c r="S371" s="123">
        <v>0</v>
      </c>
      <c r="T371" s="7"/>
      <c r="U371" s="7"/>
      <c r="V371" s="7"/>
      <c r="W371" s="7"/>
      <c r="X371" s="7">
        <v>4004235</v>
      </c>
      <c r="Y371" s="7">
        <v>5038724</v>
      </c>
      <c r="Z371" s="7">
        <v>927181</v>
      </c>
      <c r="AA371" s="123">
        <v>21933.1</v>
      </c>
      <c r="AB371" s="123">
        <v>1004.9</v>
      </c>
    </row>
    <row r="372" spans="1:28" x14ac:dyDescent="0.3">
      <c r="A372" s="4" t="s">
        <v>28</v>
      </c>
      <c r="B372" s="65" t="str">
        <f>VLOOKUP(A372,'bank list with code'!$A$2:$C$114,3,FALSE)</f>
        <v>B073</v>
      </c>
      <c r="C372" s="65" t="str">
        <f>VLOOKUP(B372,'bank type'!$A$2:$B$87,2,FALSE)</f>
        <v>Private Sector Banks</v>
      </c>
      <c r="D372" s="66">
        <v>42582</v>
      </c>
      <c r="E372" s="74">
        <f t="shared" si="20"/>
        <v>7</v>
      </c>
      <c r="F372">
        <f t="shared" si="18"/>
        <v>2016</v>
      </c>
      <c r="G372" s="3">
        <v>934</v>
      </c>
      <c r="H372" s="3">
        <v>1102</v>
      </c>
      <c r="I372" s="3">
        <v>0</v>
      </c>
      <c r="J372" s="3">
        <v>0</v>
      </c>
      <c r="K372" s="3">
        <f t="shared" si="19"/>
        <v>0</v>
      </c>
      <c r="L372" s="3"/>
      <c r="M372" s="3"/>
      <c r="N372" s="3"/>
      <c r="O372" s="3">
        <v>823046</v>
      </c>
      <c r="P372" s="3">
        <v>15927</v>
      </c>
      <c r="Q372" s="3">
        <v>1774830</v>
      </c>
      <c r="R372" s="69">
        <v>70.794080469999997</v>
      </c>
      <c r="S372" s="69">
        <v>4945.3749754399996</v>
      </c>
      <c r="T372" s="67"/>
      <c r="U372" s="67"/>
      <c r="V372" s="67"/>
      <c r="W372" s="67"/>
      <c r="X372" s="3">
        <v>3915102</v>
      </c>
      <c r="Y372" s="3">
        <v>5459131</v>
      </c>
      <c r="Z372" s="3">
        <v>2494538</v>
      </c>
      <c r="AA372" s="69">
        <v>21197.577565510001</v>
      </c>
      <c r="AB372" s="69">
        <v>3593.4279529999999</v>
      </c>
    </row>
    <row r="373" spans="1:28" x14ac:dyDescent="0.3">
      <c r="A373" s="4" t="s">
        <v>121</v>
      </c>
      <c r="B373" s="65" t="str">
        <f>VLOOKUP(A373,'bank list with code'!$A$2:$C$114,3,FALSE)</f>
        <v>B078</v>
      </c>
      <c r="C373" s="65" t="str">
        <f>VLOOKUP(B373,'bank type'!$A$2:$B$87,2,FALSE)</f>
        <v>Public Sector Banks</v>
      </c>
      <c r="D373" s="66">
        <v>42582</v>
      </c>
      <c r="E373" s="74">
        <f t="shared" si="20"/>
        <v>7</v>
      </c>
      <c r="F373">
        <f t="shared" si="18"/>
        <v>2016</v>
      </c>
      <c r="G373" s="3">
        <v>2265</v>
      </c>
      <c r="H373" s="3">
        <v>326</v>
      </c>
      <c r="I373" s="3">
        <v>2737</v>
      </c>
      <c r="J373" s="3">
        <v>0</v>
      </c>
      <c r="K373" s="3">
        <f t="shared" si="19"/>
        <v>2737</v>
      </c>
      <c r="L373" s="3"/>
      <c r="M373" s="3"/>
      <c r="N373" s="3"/>
      <c r="O373" s="3">
        <v>0</v>
      </c>
      <c r="P373" s="3">
        <v>0</v>
      </c>
      <c r="Q373" s="3">
        <v>0</v>
      </c>
      <c r="R373" s="69">
        <v>0</v>
      </c>
      <c r="S373" s="69">
        <v>0</v>
      </c>
      <c r="T373" s="3"/>
      <c r="U373" s="3"/>
      <c r="V373" s="3"/>
      <c r="W373" s="3"/>
      <c r="X373" s="3">
        <v>9355097</v>
      </c>
      <c r="Y373" s="3">
        <v>5122417</v>
      </c>
      <c r="Z373" s="3">
        <v>399188</v>
      </c>
      <c r="AA373" s="69">
        <v>20809.702000000001</v>
      </c>
      <c r="AB373" s="69">
        <v>727.87099999999998</v>
      </c>
    </row>
    <row r="374" spans="1:28" x14ac:dyDescent="0.3">
      <c r="A374" s="4" t="s">
        <v>7</v>
      </c>
      <c r="B374" s="65" t="str">
        <f>VLOOKUP(A374,'bank list with code'!$A$2:$C$114,3,FALSE)</f>
        <v>B080</v>
      </c>
      <c r="C374" s="65" t="str">
        <f>VLOOKUP(B374,'bank type'!$A$2:$B$87,2,FALSE)</f>
        <v>Public Sector Banks</v>
      </c>
      <c r="D374" s="66">
        <v>42582</v>
      </c>
      <c r="E374" s="74">
        <f t="shared" si="20"/>
        <v>7</v>
      </c>
      <c r="F374">
        <f t="shared" si="18"/>
        <v>2016</v>
      </c>
      <c r="G374" s="3">
        <v>1100</v>
      </c>
      <c r="H374" s="3">
        <v>259</v>
      </c>
      <c r="I374" s="3">
        <v>0</v>
      </c>
      <c r="J374" s="3">
        <v>0</v>
      </c>
      <c r="K374" s="3">
        <f t="shared" si="19"/>
        <v>0</v>
      </c>
      <c r="L374" s="3"/>
      <c r="M374" s="3"/>
      <c r="N374" s="3"/>
      <c r="O374" s="3">
        <v>0</v>
      </c>
      <c r="P374" s="3">
        <v>0</v>
      </c>
      <c r="Q374" s="3">
        <v>0</v>
      </c>
      <c r="R374" s="69">
        <v>0</v>
      </c>
      <c r="S374" s="69">
        <v>0</v>
      </c>
      <c r="T374" s="3"/>
      <c r="U374" s="3"/>
      <c r="V374" s="3"/>
      <c r="W374" s="3"/>
      <c r="X374" s="3">
        <v>2359672</v>
      </c>
      <c r="Y374" s="3">
        <v>1191467</v>
      </c>
      <c r="Z374" s="3">
        <v>102446</v>
      </c>
      <c r="AA374" s="69">
        <v>3611.6369</v>
      </c>
      <c r="AB374" s="69">
        <v>153.99884299999999</v>
      </c>
    </row>
    <row r="375" spans="1:28" x14ac:dyDescent="0.3">
      <c r="A375" s="4" t="s">
        <v>8</v>
      </c>
      <c r="B375" s="65" t="str">
        <f>VLOOKUP(A375,'bank list with code'!$A$2:$C$114,3,FALSE)</f>
        <v>B081</v>
      </c>
      <c r="C375" s="65" t="str">
        <f>VLOOKUP(B375,'bank type'!$A$2:$B$87,2,FALSE)</f>
        <v>Public Sector Banks</v>
      </c>
      <c r="D375" s="66">
        <v>42582</v>
      </c>
      <c r="E375" s="74">
        <f t="shared" si="20"/>
        <v>7</v>
      </c>
      <c r="F375">
        <f t="shared" si="18"/>
        <v>2016</v>
      </c>
      <c r="G375" s="3">
        <v>5168</v>
      </c>
      <c r="H375" s="3">
        <v>4545</v>
      </c>
      <c r="I375" s="3">
        <v>23105</v>
      </c>
      <c r="J375" s="3">
        <v>0</v>
      </c>
      <c r="K375" s="3">
        <f t="shared" si="19"/>
        <v>23105</v>
      </c>
      <c r="L375" s="3"/>
      <c r="M375" s="3"/>
      <c r="N375" s="3"/>
      <c r="O375" s="3">
        <v>200226</v>
      </c>
      <c r="P375" s="3">
        <v>7044</v>
      </c>
      <c r="Q375" s="3">
        <v>246137</v>
      </c>
      <c r="R375" s="69">
        <v>30.083975909999999</v>
      </c>
      <c r="S375" s="69">
        <v>498.53364419999997</v>
      </c>
      <c r="T375" s="67"/>
      <c r="U375" s="67"/>
      <c r="V375" s="67"/>
      <c r="W375" s="67"/>
      <c r="X375" s="3">
        <v>46342213</v>
      </c>
      <c r="Y375" s="3">
        <v>23088140</v>
      </c>
      <c r="Z375" s="3">
        <v>4732150</v>
      </c>
      <c r="AA375" s="69">
        <v>101351.07040726001</v>
      </c>
      <c r="AB375" s="69">
        <v>5050.2737669500002</v>
      </c>
    </row>
    <row r="376" spans="1:28" x14ac:dyDescent="0.3">
      <c r="A376" s="4" t="s">
        <v>29</v>
      </c>
      <c r="B376" s="65" t="str">
        <f>VLOOKUP(A376,'bank list with code'!$A$2:$C$114,3,FALSE)</f>
        <v>B082</v>
      </c>
      <c r="C376" s="65" t="str">
        <f>VLOOKUP(B376,'bank type'!$A$2:$B$87,2,FALSE)</f>
        <v>Private Sector Banks</v>
      </c>
      <c r="D376" s="66">
        <v>42582</v>
      </c>
      <c r="E376" s="74">
        <f t="shared" si="20"/>
        <v>7</v>
      </c>
      <c r="F376">
        <f t="shared" si="18"/>
        <v>2016</v>
      </c>
      <c r="G376" s="3">
        <v>148</v>
      </c>
      <c r="H376" s="3">
        <v>224</v>
      </c>
      <c r="I376" s="3">
        <v>3108</v>
      </c>
      <c r="J376" s="3">
        <v>0</v>
      </c>
      <c r="K376" s="3">
        <f t="shared" si="19"/>
        <v>3108</v>
      </c>
      <c r="L376" s="3"/>
      <c r="M376" s="3"/>
      <c r="N376" s="3"/>
      <c r="O376" s="3">
        <v>181227</v>
      </c>
      <c r="P376" s="3">
        <v>4232</v>
      </c>
      <c r="Q376" s="3">
        <v>483478</v>
      </c>
      <c r="R376" s="69">
        <v>27.233066239999999</v>
      </c>
      <c r="S376" s="69">
        <v>2074.9847435699999</v>
      </c>
      <c r="T376" s="67"/>
      <c r="U376" s="67"/>
      <c r="V376" s="67"/>
      <c r="W376" s="67"/>
      <c r="X376" s="3">
        <v>485502</v>
      </c>
      <c r="Y376" s="3">
        <v>330264</v>
      </c>
      <c r="Z376" s="3">
        <v>103726</v>
      </c>
      <c r="AA376" s="69">
        <v>1226.8830476300002</v>
      </c>
      <c r="AB376" s="69">
        <v>141.83948832000002</v>
      </c>
    </row>
    <row r="377" spans="1:28" x14ac:dyDescent="0.3">
      <c r="A377" s="4" t="s">
        <v>134</v>
      </c>
      <c r="B377" s="65" t="str">
        <f>VLOOKUP(A377,'bank list with code'!$A$2:$C$114,3,FALSE)</f>
        <v>B084</v>
      </c>
      <c r="C377" s="65" t="str">
        <f>VLOOKUP(B377,'bank type'!$A$2:$B$87,2,FALSE)</f>
        <v>Foreign Banks</v>
      </c>
      <c r="D377" s="66">
        <v>42582</v>
      </c>
      <c r="E377" s="74">
        <f t="shared" si="20"/>
        <v>7</v>
      </c>
      <c r="F377">
        <f t="shared" si="18"/>
        <v>2016</v>
      </c>
      <c r="G377" s="3">
        <v>12</v>
      </c>
      <c r="H377" s="3">
        <v>5</v>
      </c>
      <c r="I377" s="3">
        <v>0</v>
      </c>
      <c r="J377" s="3">
        <v>0</v>
      </c>
      <c r="K377" s="3">
        <f t="shared" si="19"/>
        <v>0</v>
      </c>
      <c r="L377" s="3"/>
      <c r="M377" s="3"/>
      <c r="N377" s="3"/>
      <c r="O377" s="3">
        <v>0</v>
      </c>
      <c r="P377" s="3">
        <v>0</v>
      </c>
      <c r="Q377" s="3">
        <v>0</v>
      </c>
      <c r="R377" s="69">
        <v>0</v>
      </c>
      <c r="S377" s="69">
        <v>0</v>
      </c>
      <c r="T377" s="3"/>
      <c r="U377" s="3"/>
      <c r="V377" s="3"/>
      <c r="W377" s="3"/>
      <c r="X377" s="3">
        <v>92901</v>
      </c>
      <c r="Y377" s="3">
        <v>135981</v>
      </c>
      <c r="Z377" s="3">
        <v>61712</v>
      </c>
      <c r="AA377" s="69">
        <v>610.25575076999996</v>
      </c>
      <c r="AB377" s="69">
        <v>108.35863076000001</v>
      </c>
    </row>
    <row r="378" spans="1:28" x14ac:dyDescent="0.3">
      <c r="A378" s="4" t="s">
        <v>30</v>
      </c>
      <c r="B378" s="65" t="str">
        <f>VLOOKUP(A378,'bank list with code'!$A$2:$C$114,3,FALSE)</f>
        <v>B089</v>
      </c>
      <c r="C378" s="65" t="str">
        <f>VLOOKUP(B378,'bank type'!$A$2:$B$87,2,FALSE)</f>
        <v>Private Sector Banks</v>
      </c>
      <c r="D378" s="66">
        <v>42582</v>
      </c>
      <c r="E378" s="74">
        <f t="shared" si="20"/>
        <v>7</v>
      </c>
      <c r="F378">
        <f t="shared" si="18"/>
        <v>2016</v>
      </c>
      <c r="G378" s="3">
        <v>765</v>
      </c>
      <c r="H378" s="3">
        <v>532</v>
      </c>
      <c r="I378" s="3">
        <v>3348</v>
      </c>
      <c r="J378" s="3">
        <v>0</v>
      </c>
      <c r="K378" s="3">
        <f t="shared" si="19"/>
        <v>3348</v>
      </c>
      <c r="L378" s="3"/>
      <c r="M378" s="3"/>
      <c r="N378" s="3"/>
      <c r="O378" s="3">
        <v>0</v>
      </c>
      <c r="P378" s="3">
        <v>0</v>
      </c>
      <c r="Q378" s="3">
        <v>0</v>
      </c>
      <c r="R378" s="69">
        <v>0</v>
      </c>
      <c r="S378" s="69">
        <v>0</v>
      </c>
      <c r="T378" s="3"/>
      <c r="U378" s="3"/>
      <c r="V378" s="3"/>
      <c r="W378" s="3"/>
      <c r="X378" s="3">
        <v>3260078</v>
      </c>
      <c r="Y378" s="3">
        <v>2526595</v>
      </c>
      <c r="Z378" s="3">
        <v>540213</v>
      </c>
      <c r="AA378" s="69">
        <v>9654.7000000000007</v>
      </c>
      <c r="AB378" s="69">
        <v>838.7</v>
      </c>
    </row>
    <row r="379" spans="1:28" x14ac:dyDescent="0.3">
      <c r="A379" s="4" t="s">
        <v>42</v>
      </c>
      <c r="B379" s="65" t="str">
        <f>VLOOKUP(A379,'bank list with code'!$A$2:$C$114,3,FALSE)</f>
        <v>B090</v>
      </c>
      <c r="C379" s="65" t="str">
        <f>VLOOKUP(B379,'bank type'!$A$2:$B$87,2,FALSE)</f>
        <v>Foreign Banks</v>
      </c>
      <c r="D379" s="66">
        <v>42582</v>
      </c>
      <c r="E379" s="74">
        <f t="shared" si="20"/>
        <v>7</v>
      </c>
      <c r="F379">
        <f t="shared" si="18"/>
        <v>2016</v>
      </c>
      <c r="G379" s="3">
        <v>103</v>
      </c>
      <c r="H379" s="3">
        <v>138</v>
      </c>
      <c r="I379" s="3">
        <v>0</v>
      </c>
      <c r="J379" s="3">
        <v>0</v>
      </c>
      <c r="K379" s="3">
        <f t="shared" si="19"/>
        <v>0</v>
      </c>
      <c r="L379" s="3"/>
      <c r="M379" s="3"/>
      <c r="N379" s="3"/>
      <c r="O379" s="3">
        <v>1023878</v>
      </c>
      <c r="P379" s="3">
        <v>4800</v>
      </c>
      <c r="Q379" s="3">
        <v>3121099</v>
      </c>
      <c r="R379" s="69">
        <v>22.526947</v>
      </c>
      <c r="S379" s="69">
        <v>7973.7950730000002</v>
      </c>
      <c r="T379" s="67"/>
      <c r="U379" s="67"/>
      <c r="V379" s="67"/>
      <c r="W379" s="67"/>
      <c r="X379" s="3">
        <v>773776</v>
      </c>
      <c r="Y379" s="3">
        <v>1760619</v>
      </c>
      <c r="Z379" s="3">
        <v>1259795</v>
      </c>
      <c r="AA379" s="69">
        <v>5957.9388010000002</v>
      </c>
      <c r="AB379" s="69">
        <v>1866.0482179999999</v>
      </c>
    </row>
    <row r="380" spans="1:28" x14ac:dyDescent="0.3">
      <c r="A380" s="4" t="s">
        <v>125</v>
      </c>
      <c r="B380" s="65" t="str">
        <f>VLOOKUP(A380,'bank list with code'!$A$2:$C$114,3,FALSE)</f>
        <v>B091</v>
      </c>
      <c r="C380" s="65" t="str">
        <f>VLOOKUP(B380,'bank type'!$A$2:$B$87,2,FALSE)</f>
        <v>Public Sector Banks</v>
      </c>
      <c r="D380" s="66">
        <v>42582</v>
      </c>
      <c r="E380" s="74">
        <f t="shared" si="20"/>
        <v>7</v>
      </c>
      <c r="F380">
        <f t="shared" si="18"/>
        <v>2016</v>
      </c>
      <c r="G380" s="3">
        <v>1186</v>
      </c>
      <c r="H380" s="3">
        <v>784</v>
      </c>
      <c r="I380" s="3">
        <v>2885</v>
      </c>
      <c r="J380" s="3">
        <v>0</v>
      </c>
      <c r="K380" s="3">
        <f t="shared" si="19"/>
        <v>2885</v>
      </c>
      <c r="L380" s="3"/>
      <c r="M380" s="3"/>
      <c r="N380" s="3"/>
      <c r="O380" s="3">
        <v>0</v>
      </c>
      <c r="P380" s="3">
        <v>0</v>
      </c>
      <c r="Q380" s="3">
        <v>0</v>
      </c>
      <c r="R380" s="69">
        <v>0</v>
      </c>
      <c r="S380" s="69">
        <v>0</v>
      </c>
      <c r="T380" s="3"/>
      <c r="U380" s="3"/>
      <c r="V380" s="3"/>
      <c r="W380" s="3"/>
      <c r="X380" s="3">
        <v>12454969</v>
      </c>
      <c r="Y380" s="3">
        <v>10450234</v>
      </c>
      <c r="Z380" s="3">
        <v>832907</v>
      </c>
      <c r="AA380" s="69">
        <v>24641.22742091</v>
      </c>
      <c r="AB380" s="69">
        <v>770.65997915000003</v>
      </c>
    </row>
    <row r="381" spans="1:28" x14ac:dyDescent="0.3">
      <c r="A381" s="4" t="s">
        <v>126</v>
      </c>
      <c r="B381" s="65" t="str">
        <f>VLOOKUP(A381,'bank list with code'!$A$2:$C$114,3,FALSE)</f>
        <v>B092</v>
      </c>
      <c r="C381" s="65" t="str">
        <f>VLOOKUP(B381,'bank type'!$A$2:$B$87,2,FALSE)</f>
        <v>Public Sector Banks</v>
      </c>
      <c r="D381" s="66">
        <v>42582</v>
      </c>
      <c r="E381" s="74">
        <f t="shared" si="20"/>
        <v>7</v>
      </c>
      <c r="F381">
        <f t="shared" si="18"/>
        <v>2016</v>
      </c>
      <c r="G381" s="3">
        <v>1818</v>
      </c>
      <c r="H381" s="3">
        <v>562</v>
      </c>
      <c r="I381" s="3">
        <v>6244</v>
      </c>
      <c r="J381" s="3">
        <v>0</v>
      </c>
      <c r="K381" s="3">
        <f t="shared" si="19"/>
        <v>6244</v>
      </c>
      <c r="L381" s="3"/>
      <c r="M381" s="3"/>
      <c r="N381" s="3"/>
      <c r="O381" s="3">
        <v>0</v>
      </c>
      <c r="P381" s="3">
        <v>0</v>
      </c>
      <c r="Q381" s="3">
        <v>0</v>
      </c>
      <c r="R381" s="69">
        <v>0</v>
      </c>
      <c r="S381" s="69">
        <v>0</v>
      </c>
      <c r="T381" s="3"/>
      <c r="U381" s="3"/>
      <c r="V381" s="3"/>
      <c r="W381" s="3"/>
      <c r="X381" s="3">
        <v>16195495</v>
      </c>
      <c r="Y381" s="3">
        <v>19761619</v>
      </c>
      <c r="Z381" s="3">
        <v>1548028</v>
      </c>
      <c r="AA381" s="69">
        <v>43810.081428830003</v>
      </c>
      <c r="AB381" s="69">
        <v>2052.90556965</v>
      </c>
    </row>
    <row r="382" spans="1:28" x14ac:dyDescent="0.3">
      <c r="A382" s="4" t="s">
        <v>12</v>
      </c>
      <c r="B382" s="65" t="str">
        <f>VLOOKUP(A382,'bank list with code'!$A$2:$C$114,3,FALSE)</f>
        <v>B093</v>
      </c>
      <c r="C382" s="65" t="str">
        <f>VLOOKUP(B382,'bank type'!$A$2:$B$87,2,FALSE)</f>
        <v>Public Sector Banks</v>
      </c>
      <c r="D382" s="66">
        <v>42582</v>
      </c>
      <c r="E382" s="74">
        <f t="shared" si="20"/>
        <v>7</v>
      </c>
      <c r="F382">
        <f t="shared" si="18"/>
        <v>2016</v>
      </c>
      <c r="G382" s="3">
        <v>20419</v>
      </c>
      <c r="H382" s="3">
        <v>29496</v>
      </c>
      <c r="I382" s="3">
        <v>310744</v>
      </c>
      <c r="J382" s="3">
        <v>0</v>
      </c>
      <c r="K382" s="3">
        <f t="shared" si="19"/>
        <v>310744</v>
      </c>
      <c r="L382" s="3"/>
      <c r="M382" s="3"/>
      <c r="N382" s="3"/>
      <c r="O382" s="3">
        <v>3863854</v>
      </c>
      <c r="P382" s="3">
        <v>88246</v>
      </c>
      <c r="Q382" s="3">
        <v>11429744</v>
      </c>
      <c r="R382" s="69">
        <v>408.40037501</v>
      </c>
      <c r="S382" s="69">
        <v>29553.301524709997</v>
      </c>
      <c r="T382" s="67"/>
      <c r="U382" s="67"/>
      <c r="V382" s="67"/>
      <c r="W382" s="67"/>
      <c r="X382" s="3">
        <v>202702641</v>
      </c>
      <c r="Y382" s="3">
        <v>316701872</v>
      </c>
      <c r="Z382" s="3">
        <v>32500690</v>
      </c>
      <c r="AA382" s="69">
        <v>656769.12089739006</v>
      </c>
      <c r="AB382" s="69">
        <v>39541.563969949995</v>
      </c>
    </row>
    <row r="383" spans="1:28" x14ac:dyDescent="0.3">
      <c r="A383" s="4" t="s">
        <v>127</v>
      </c>
      <c r="B383" s="65" t="str">
        <f>VLOOKUP(A383,'bank list with code'!$A$2:$C$114,3,FALSE)</f>
        <v>B094</v>
      </c>
      <c r="C383" s="65" t="str">
        <f>VLOOKUP(B383,'bank type'!$A$2:$B$87,2,FALSE)</f>
        <v>Public Sector Banks</v>
      </c>
      <c r="D383" s="66">
        <v>42582</v>
      </c>
      <c r="E383" s="74">
        <f t="shared" si="20"/>
        <v>7</v>
      </c>
      <c r="F383">
        <f t="shared" si="18"/>
        <v>2016</v>
      </c>
      <c r="G383" s="3">
        <v>1095</v>
      </c>
      <c r="H383" s="3">
        <v>330</v>
      </c>
      <c r="I383" s="3">
        <v>4957</v>
      </c>
      <c r="J383" s="3">
        <v>0</v>
      </c>
      <c r="K383" s="3">
        <f t="shared" si="19"/>
        <v>4957</v>
      </c>
      <c r="L383" s="3"/>
      <c r="M383" s="3"/>
      <c r="N383" s="3"/>
      <c r="O383" s="3">
        <v>0</v>
      </c>
      <c r="P383" s="3">
        <v>0</v>
      </c>
      <c r="Q383" s="3">
        <v>0</v>
      </c>
      <c r="R383" s="69">
        <v>0</v>
      </c>
      <c r="S383" s="69">
        <v>0</v>
      </c>
      <c r="T383" s="3"/>
      <c r="U383" s="3"/>
      <c r="V383" s="3"/>
      <c r="W383" s="3"/>
      <c r="X383" s="3">
        <v>0</v>
      </c>
      <c r="Y383" s="3">
        <v>7523816</v>
      </c>
      <c r="Z383" s="3">
        <v>608689</v>
      </c>
      <c r="AA383" s="69">
        <v>13847.737564569999</v>
      </c>
      <c r="AB383" s="69">
        <v>941.54146389999994</v>
      </c>
    </row>
    <row r="384" spans="1:28" x14ac:dyDescent="0.3">
      <c r="A384" s="4" t="s">
        <v>128</v>
      </c>
      <c r="B384" s="65" t="str">
        <f>VLOOKUP(A384,'bank list with code'!$A$2:$C$114,3,FALSE)</f>
        <v>B095</v>
      </c>
      <c r="C384" s="65" t="str">
        <f>VLOOKUP(B384,'bank type'!$A$2:$B$87,2,FALSE)</f>
        <v>Public Sector Banks</v>
      </c>
      <c r="D384" s="66">
        <v>42582</v>
      </c>
      <c r="E384" s="74">
        <f t="shared" si="20"/>
        <v>7</v>
      </c>
      <c r="F384">
        <f t="shared" si="18"/>
        <v>2016</v>
      </c>
      <c r="G384" s="3">
        <v>1174</v>
      </c>
      <c r="H384" s="3">
        <v>342</v>
      </c>
      <c r="I384" s="3">
        <v>5474</v>
      </c>
      <c r="J384" s="3">
        <v>0</v>
      </c>
      <c r="K384" s="3">
        <f t="shared" si="19"/>
        <v>5474</v>
      </c>
      <c r="L384" s="3"/>
      <c r="M384" s="3"/>
      <c r="N384" s="3"/>
      <c r="O384" s="3">
        <v>0</v>
      </c>
      <c r="P384" s="3">
        <v>0</v>
      </c>
      <c r="Q384" s="3">
        <v>0</v>
      </c>
      <c r="R384" s="69">
        <v>0</v>
      </c>
      <c r="S384" s="69">
        <v>0</v>
      </c>
      <c r="T384" s="3"/>
      <c r="U384" s="3"/>
      <c r="V384" s="3"/>
      <c r="W384" s="3"/>
      <c r="X384" s="3">
        <v>7290866</v>
      </c>
      <c r="Y384" s="3">
        <v>5408913</v>
      </c>
      <c r="Z384" s="3">
        <v>530834</v>
      </c>
      <c r="AA384" s="69">
        <v>13402.766629420001</v>
      </c>
      <c r="AB384" s="69">
        <v>665.58861360000003</v>
      </c>
    </row>
    <row r="385" spans="1:28" x14ac:dyDescent="0.3">
      <c r="A385" s="4" t="s">
        <v>129</v>
      </c>
      <c r="B385" s="65" t="str">
        <f>VLOOKUP(A385,'bank list with code'!$A$2:$C$114,3,FALSE)</f>
        <v>B096</v>
      </c>
      <c r="C385" s="65" t="str">
        <f>VLOOKUP(B385,'bank type'!$A$2:$B$87,2,FALSE)</f>
        <v>Public Sector Banks</v>
      </c>
      <c r="D385" s="66">
        <v>42582</v>
      </c>
      <c r="E385" s="74">
        <f t="shared" si="20"/>
        <v>7</v>
      </c>
      <c r="F385">
        <f t="shared" si="18"/>
        <v>2016</v>
      </c>
      <c r="G385" s="3">
        <v>1138</v>
      </c>
      <c r="H385" s="3">
        <v>595</v>
      </c>
      <c r="I385" s="3">
        <v>3580</v>
      </c>
      <c r="J385" s="3">
        <v>0</v>
      </c>
      <c r="K385" s="3">
        <f t="shared" si="19"/>
        <v>3580</v>
      </c>
      <c r="L385" s="3"/>
      <c r="M385" s="3"/>
      <c r="N385" s="3"/>
      <c r="O385" s="3">
        <v>0</v>
      </c>
      <c r="P385" s="3">
        <v>0</v>
      </c>
      <c r="Q385" s="3">
        <v>0</v>
      </c>
      <c r="R385" s="69">
        <v>0</v>
      </c>
      <c r="S385" s="69">
        <v>0</v>
      </c>
      <c r="T385" s="3"/>
      <c r="U385" s="3"/>
      <c r="V385" s="3"/>
      <c r="W385" s="3"/>
      <c r="X385" s="3">
        <v>11732034</v>
      </c>
      <c r="Y385" s="3">
        <v>15927164</v>
      </c>
      <c r="Z385" s="3">
        <v>1149698</v>
      </c>
      <c r="AA385" s="69">
        <v>39547.634603699997</v>
      </c>
      <c r="AB385" s="69">
        <v>1826.9648903099999</v>
      </c>
    </row>
    <row r="386" spans="1:28" x14ac:dyDescent="0.3">
      <c r="A386" s="4" t="s">
        <v>122</v>
      </c>
      <c r="B386" s="65" t="str">
        <f>VLOOKUP(A386,'bank list with code'!$A$2:$C$114,3,FALSE)</f>
        <v>B099</v>
      </c>
      <c r="C386" s="65" t="str">
        <f>VLOOKUP(B386,'bank type'!$A$2:$B$87,2,FALSE)</f>
        <v>Public Sector Banks</v>
      </c>
      <c r="D386" s="66">
        <v>42582</v>
      </c>
      <c r="E386" s="74">
        <f t="shared" si="20"/>
        <v>7</v>
      </c>
      <c r="F386">
        <f t="shared" si="18"/>
        <v>2016</v>
      </c>
      <c r="G386" s="7">
        <v>3382</v>
      </c>
      <c r="H386" s="7">
        <v>377</v>
      </c>
      <c r="I386" s="3">
        <v>2336</v>
      </c>
      <c r="J386" s="3">
        <v>0</v>
      </c>
      <c r="K386" s="3">
        <f t="shared" si="19"/>
        <v>2336</v>
      </c>
      <c r="L386" s="3"/>
      <c r="M386" s="3"/>
      <c r="N386" s="3"/>
      <c r="O386" s="3">
        <v>69644</v>
      </c>
      <c r="P386" s="3">
        <v>2479</v>
      </c>
      <c r="Q386" s="3">
        <v>88287</v>
      </c>
      <c r="R386" s="69">
        <v>10.415039999999999</v>
      </c>
      <c r="S386" s="69">
        <v>172.83288400000001</v>
      </c>
      <c r="T386" s="67"/>
      <c r="U386" s="67"/>
      <c r="V386" s="67"/>
      <c r="W386" s="67"/>
      <c r="X386" s="3">
        <v>12228868</v>
      </c>
      <c r="Y386" s="3">
        <v>10654384</v>
      </c>
      <c r="Z386" s="3">
        <v>632334</v>
      </c>
      <c r="AA386" s="69">
        <v>29364.132658999999</v>
      </c>
      <c r="AB386" s="69">
        <v>889.29528200000004</v>
      </c>
    </row>
    <row r="387" spans="1:28" x14ac:dyDescent="0.3">
      <c r="A387" s="4" t="s">
        <v>31</v>
      </c>
      <c r="B387" s="65" t="str">
        <f>VLOOKUP(A387,'bank list with code'!$A$2:$C$114,3,FALSE)</f>
        <v>B100</v>
      </c>
      <c r="C387" s="65" t="str">
        <f>VLOOKUP(B387,'bank type'!$A$2:$B$87,2,FALSE)</f>
        <v>Private Sector Banks</v>
      </c>
      <c r="D387" s="66">
        <v>42582</v>
      </c>
      <c r="E387" s="74">
        <f t="shared" si="20"/>
        <v>7</v>
      </c>
      <c r="F387">
        <f t="shared" ref="F387:F450" si="21">YEAR(D387)</f>
        <v>2016</v>
      </c>
      <c r="G387" s="3">
        <v>427</v>
      </c>
      <c r="H387" s="3">
        <v>607</v>
      </c>
      <c r="I387" s="3">
        <v>2097</v>
      </c>
      <c r="J387" s="3">
        <v>0</v>
      </c>
      <c r="K387" s="3">
        <f t="shared" si="19"/>
        <v>2097</v>
      </c>
      <c r="L387" s="3"/>
      <c r="M387" s="3"/>
      <c r="N387" s="3"/>
      <c r="O387" s="3">
        <v>7772</v>
      </c>
      <c r="P387" s="3">
        <v>0</v>
      </c>
      <c r="Q387" s="3">
        <v>10666</v>
      </c>
      <c r="R387" s="69">
        <v>0</v>
      </c>
      <c r="S387" s="69">
        <v>27.43706495</v>
      </c>
      <c r="T387" s="67"/>
      <c r="U387" s="67"/>
      <c r="V387" s="67"/>
      <c r="W387" s="67"/>
      <c r="X387" s="3">
        <v>971905</v>
      </c>
      <c r="Y387" s="3">
        <v>3384368</v>
      </c>
      <c r="Z387" s="3">
        <v>76753</v>
      </c>
      <c r="AA387" s="69">
        <v>13440.9416</v>
      </c>
      <c r="AB387" s="69">
        <v>181.09880412999999</v>
      </c>
    </row>
    <row r="388" spans="1:28" x14ac:dyDescent="0.3">
      <c r="A388" s="4" t="s">
        <v>32</v>
      </c>
      <c r="B388" s="65" t="str">
        <f>VLOOKUP(A388,'bank list with code'!$A$2:$C$114,3,FALSE)</f>
        <v>B101</v>
      </c>
      <c r="C388" s="65" t="str">
        <f>VLOOKUP(B388,'bank type'!$A$2:$B$87,2,FALSE)</f>
        <v>Private Sector Banks</v>
      </c>
      <c r="D388" s="66">
        <v>42582</v>
      </c>
      <c r="E388" s="74">
        <f t="shared" si="20"/>
        <v>7</v>
      </c>
      <c r="F388">
        <f t="shared" si="21"/>
        <v>2016</v>
      </c>
      <c r="G388" s="8">
        <v>330</v>
      </c>
      <c r="H388" s="8">
        <v>594</v>
      </c>
      <c r="I388" s="8">
        <v>2779</v>
      </c>
      <c r="J388" s="8">
        <v>0</v>
      </c>
      <c r="K388" s="3">
        <f t="shared" si="19"/>
        <v>2779</v>
      </c>
      <c r="L388" s="3"/>
      <c r="M388" s="3"/>
      <c r="N388" s="3"/>
      <c r="O388" s="8">
        <v>0</v>
      </c>
      <c r="P388" s="3">
        <v>0</v>
      </c>
      <c r="Q388" s="3">
        <v>0</v>
      </c>
      <c r="R388" s="69">
        <v>0</v>
      </c>
      <c r="S388" s="121">
        <v>0</v>
      </c>
      <c r="T388" s="8"/>
      <c r="U388" s="8"/>
      <c r="V388" s="8"/>
      <c r="W388" s="8"/>
      <c r="X388" s="8">
        <v>1070252</v>
      </c>
      <c r="Y388" s="8">
        <v>762595</v>
      </c>
      <c r="Z388" s="8">
        <v>61633</v>
      </c>
      <c r="AA388" s="121">
        <v>2802.1</v>
      </c>
      <c r="AB388" s="121">
        <v>125.3601</v>
      </c>
    </row>
    <row r="389" spans="1:28" x14ac:dyDescent="0.3">
      <c r="A389" s="4" t="s">
        <v>9</v>
      </c>
      <c r="B389" s="65" t="str">
        <f>VLOOKUP(A389,'bank list with code'!$A$2:$C$114,3,FALSE)</f>
        <v>B102</v>
      </c>
      <c r="C389" s="65" t="str">
        <f>VLOOKUP(B389,'bank type'!$A$2:$B$87,2,FALSE)</f>
        <v>Public Sector Banks</v>
      </c>
      <c r="D389" s="66">
        <v>42582</v>
      </c>
      <c r="E389" s="74">
        <f t="shared" si="20"/>
        <v>7</v>
      </c>
      <c r="F389">
        <f t="shared" si="21"/>
        <v>2016</v>
      </c>
      <c r="G389" s="3">
        <v>2072</v>
      </c>
      <c r="H389" s="3">
        <v>568</v>
      </c>
      <c r="I389" s="3">
        <v>0</v>
      </c>
      <c r="J389" s="3">
        <v>0</v>
      </c>
      <c r="K389" s="3">
        <f t="shared" si="19"/>
        <v>0</v>
      </c>
      <c r="L389" s="3"/>
      <c r="M389" s="3"/>
      <c r="N389" s="3"/>
      <c r="O389" s="3">
        <v>0</v>
      </c>
      <c r="P389" s="3">
        <v>0</v>
      </c>
      <c r="Q389" s="3">
        <v>0</v>
      </c>
      <c r="R389" s="69">
        <v>0</v>
      </c>
      <c r="S389" s="69">
        <v>0</v>
      </c>
      <c r="T389" s="3"/>
      <c r="U389" s="3"/>
      <c r="V389" s="3"/>
      <c r="W389" s="3"/>
      <c r="X389" s="3">
        <v>9015764</v>
      </c>
      <c r="Y389" s="3">
        <v>5202186</v>
      </c>
      <c r="Z389" s="3">
        <v>1074881</v>
      </c>
      <c r="AA389" s="69">
        <v>19311.8</v>
      </c>
      <c r="AB389" s="69">
        <v>1054.5999999999999</v>
      </c>
    </row>
    <row r="390" spans="1:28" x14ac:dyDescent="0.3">
      <c r="A390" s="4" t="s">
        <v>10</v>
      </c>
      <c r="B390" s="65" t="str">
        <f>VLOOKUP(A390,'bank list with code'!$A$2:$C$114,3,FALSE)</f>
        <v>B105</v>
      </c>
      <c r="C390" s="65" t="str">
        <f>VLOOKUP(B390,'bank type'!$A$2:$B$87,2,FALSE)</f>
        <v>Public Sector Banks</v>
      </c>
      <c r="D390" s="66">
        <v>42582</v>
      </c>
      <c r="E390" s="74">
        <f t="shared" si="20"/>
        <v>7</v>
      </c>
      <c r="F390">
        <f t="shared" si="21"/>
        <v>2016</v>
      </c>
      <c r="G390" s="3">
        <v>4374</v>
      </c>
      <c r="H390" s="3">
        <v>2519</v>
      </c>
      <c r="I390" s="3">
        <v>29798</v>
      </c>
      <c r="J390" s="3">
        <v>0</v>
      </c>
      <c r="K390" s="3">
        <f t="shared" ref="K390:K453" si="22">SUM(I390,J390)</f>
        <v>29798</v>
      </c>
      <c r="L390" s="3"/>
      <c r="M390" s="3"/>
      <c r="N390" s="3"/>
      <c r="O390" s="3">
        <v>151333</v>
      </c>
      <c r="P390" s="3">
        <v>2493</v>
      </c>
      <c r="Q390" s="3">
        <v>107900</v>
      </c>
      <c r="R390" s="69">
        <v>11.396073230000001</v>
      </c>
      <c r="S390" s="69">
        <v>468.84210829</v>
      </c>
      <c r="T390" s="67"/>
      <c r="U390" s="67"/>
      <c r="V390" s="67"/>
      <c r="W390" s="67"/>
      <c r="X390" s="3">
        <v>17533461</v>
      </c>
      <c r="Y390" s="3">
        <v>17269852</v>
      </c>
      <c r="Z390" s="3">
        <v>1091026</v>
      </c>
      <c r="AA390" s="69">
        <v>53594.786017699997</v>
      </c>
      <c r="AB390" s="69">
        <v>1477.22664506</v>
      </c>
    </row>
    <row r="391" spans="1:28" x14ac:dyDescent="0.3">
      <c r="A391" s="4" t="s">
        <v>123</v>
      </c>
      <c r="B391" s="65" t="str">
        <f>VLOOKUP(A391,'bank list with code'!$A$2:$C$114,3,FALSE)</f>
        <v>B106</v>
      </c>
      <c r="C391" s="65" t="str">
        <f>VLOOKUP(B391,'bank type'!$A$2:$B$87,2,FALSE)</f>
        <v>Public Sector Banks</v>
      </c>
      <c r="D391" s="66">
        <v>42582</v>
      </c>
      <c r="E391" s="74">
        <f t="shared" si="20"/>
        <v>7</v>
      </c>
      <c r="F391">
        <f t="shared" si="21"/>
        <v>2016</v>
      </c>
      <c r="G391" s="3">
        <v>921</v>
      </c>
      <c r="H391" s="3">
        <v>1128</v>
      </c>
      <c r="I391" s="3">
        <v>0</v>
      </c>
      <c r="J391" s="3">
        <v>0</v>
      </c>
      <c r="K391" s="3">
        <f t="shared" si="22"/>
        <v>0</v>
      </c>
      <c r="L391" s="3"/>
      <c r="M391" s="3"/>
      <c r="N391" s="3"/>
      <c r="O391" s="3">
        <v>0</v>
      </c>
      <c r="P391" s="3">
        <v>0</v>
      </c>
      <c r="Q391" s="3">
        <v>0</v>
      </c>
      <c r="R391" s="69">
        <v>0</v>
      </c>
      <c r="S391" s="69">
        <v>0</v>
      </c>
      <c r="T391" s="3"/>
      <c r="U391" s="3"/>
      <c r="V391" s="3"/>
      <c r="W391" s="3"/>
      <c r="X391" s="3">
        <v>8210566</v>
      </c>
      <c r="Y391" s="3">
        <v>5021188</v>
      </c>
      <c r="Z391" s="3">
        <v>556137</v>
      </c>
      <c r="AA391" s="69">
        <v>19371.401825000001</v>
      </c>
      <c r="AB391" s="69">
        <v>666.72851200000002</v>
      </c>
    </row>
    <row r="392" spans="1:28" x14ac:dyDescent="0.3">
      <c r="A392" s="4" t="s">
        <v>124</v>
      </c>
      <c r="B392" s="65" t="str">
        <f>VLOOKUP(A392,'bank list with code'!$A$2:$C$114,3,FALSE)</f>
        <v>B111</v>
      </c>
      <c r="C392" s="65" t="str">
        <f>VLOOKUP(B392,'bank type'!$A$2:$B$87,2,FALSE)</f>
        <v>Public Sector Banks</v>
      </c>
      <c r="D392" s="66">
        <v>42582</v>
      </c>
      <c r="E392" s="74">
        <f t="shared" si="20"/>
        <v>7</v>
      </c>
      <c r="F392">
        <f t="shared" si="21"/>
        <v>2016</v>
      </c>
      <c r="G392" s="3">
        <v>1120</v>
      </c>
      <c r="H392" s="3">
        <v>272</v>
      </c>
      <c r="I392" s="3">
        <v>1463</v>
      </c>
      <c r="J392" s="3">
        <v>0</v>
      </c>
      <c r="K392" s="3">
        <f t="shared" si="22"/>
        <v>1463</v>
      </c>
      <c r="L392" s="3"/>
      <c r="M392" s="3"/>
      <c r="N392" s="3"/>
      <c r="O392" s="3">
        <v>46957</v>
      </c>
      <c r="P392" s="3">
        <v>8740</v>
      </c>
      <c r="Q392" s="3">
        <v>96791</v>
      </c>
      <c r="R392" s="69">
        <v>48.866875669999999</v>
      </c>
      <c r="S392" s="69">
        <v>292.53982406</v>
      </c>
      <c r="T392" s="67"/>
      <c r="U392" s="67"/>
      <c r="V392" s="67"/>
      <c r="W392" s="67"/>
      <c r="X392" s="3">
        <v>4790889</v>
      </c>
      <c r="Y392" s="3">
        <v>4539980</v>
      </c>
      <c r="Z392" s="3">
        <v>508706</v>
      </c>
      <c r="AA392" s="69">
        <v>14133.396133</v>
      </c>
      <c r="AB392" s="69">
        <v>856.06336999999996</v>
      </c>
    </row>
    <row r="393" spans="1:28" x14ac:dyDescent="0.3">
      <c r="A393" s="4" t="s">
        <v>33</v>
      </c>
      <c r="B393" s="65" t="str">
        <f>VLOOKUP(A393,'bank list with code'!$A$2:$C$114,3,FALSE)</f>
        <v>B113</v>
      </c>
      <c r="C393" s="65" t="str">
        <f>VLOOKUP(B393,'bank type'!$A$2:$B$87,2,FALSE)</f>
        <v>Private Sector Banks</v>
      </c>
      <c r="D393" s="66">
        <v>42582</v>
      </c>
      <c r="E393" s="74">
        <f t="shared" si="20"/>
        <v>7</v>
      </c>
      <c r="F393">
        <f t="shared" si="21"/>
        <v>2016</v>
      </c>
      <c r="G393" s="3">
        <v>628</v>
      </c>
      <c r="H393" s="3">
        <v>1079</v>
      </c>
      <c r="I393" s="3">
        <v>19318</v>
      </c>
      <c r="J393" s="3">
        <v>0</v>
      </c>
      <c r="K393" s="3">
        <f t="shared" si="22"/>
        <v>19318</v>
      </c>
      <c r="L393" s="3"/>
      <c r="M393" s="3"/>
      <c r="N393" s="3"/>
      <c r="O393" s="3">
        <v>3123</v>
      </c>
      <c r="P393" s="3">
        <v>70</v>
      </c>
      <c r="Q393" s="3">
        <v>7221</v>
      </c>
      <c r="R393" s="69">
        <v>0.30059999999999998</v>
      </c>
      <c r="S393" s="69">
        <v>24.647688490000004</v>
      </c>
      <c r="T393" s="3"/>
      <c r="U393" s="3"/>
      <c r="V393" s="3"/>
      <c r="W393" s="3"/>
      <c r="X393" s="3">
        <v>1243373</v>
      </c>
      <c r="Y393" s="3">
        <v>2868367</v>
      </c>
      <c r="Z393" s="3">
        <v>844406</v>
      </c>
      <c r="AA393" s="69">
        <v>9523.1220300000004</v>
      </c>
      <c r="AB393" s="69">
        <v>1204.5498191700001</v>
      </c>
    </row>
    <row r="394" spans="1:28" x14ac:dyDescent="0.3">
      <c r="A394" s="4" t="s">
        <v>117</v>
      </c>
      <c r="B394" s="65" t="str">
        <f>VLOOKUP(A394,'bank list with code'!$A$2:$C$114,3,FALSE)</f>
        <v>B003</v>
      </c>
      <c r="C394" s="65" t="str">
        <f>VLOOKUP(B394,'bank type'!$A$2:$B$87,2,FALSE)</f>
        <v>Public Sector Banks</v>
      </c>
      <c r="D394" s="66">
        <v>42613</v>
      </c>
      <c r="E394" s="74">
        <f t="shared" si="20"/>
        <v>8</v>
      </c>
      <c r="F394">
        <f t="shared" si="21"/>
        <v>2016</v>
      </c>
      <c r="G394" s="3">
        <v>811</v>
      </c>
      <c r="H394" s="3">
        <v>407</v>
      </c>
      <c r="I394" s="3">
        <v>10</v>
      </c>
      <c r="J394" s="3">
        <v>0</v>
      </c>
      <c r="K394" s="3">
        <f t="shared" si="22"/>
        <v>10</v>
      </c>
      <c r="L394" s="3"/>
      <c r="M394" s="3"/>
      <c r="N394" s="3"/>
      <c r="O394" s="3">
        <v>0</v>
      </c>
      <c r="P394" s="3">
        <v>0</v>
      </c>
      <c r="Q394" s="3">
        <v>0</v>
      </c>
      <c r="R394" s="69">
        <v>0</v>
      </c>
      <c r="S394" s="69">
        <v>0</v>
      </c>
      <c r="T394" s="3"/>
      <c r="U394" s="3"/>
      <c r="V394" s="3"/>
      <c r="W394" s="3"/>
      <c r="X394" s="3">
        <v>9732492</v>
      </c>
      <c r="Y394" s="3">
        <v>5688251</v>
      </c>
      <c r="Z394" s="3">
        <v>570415</v>
      </c>
      <c r="AA394" s="69">
        <v>16043.272539630001</v>
      </c>
      <c r="AB394" s="69">
        <v>692.27488961000006</v>
      </c>
    </row>
    <row r="395" spans="1:28" x14ac:dyDescent="0.3">
      <c r="A395" s="4" t="s">
        <v>118</v>
      </c>
      <c r="B395" s="65" t="str">
        <f>VLOOKUP(A395,'bank list with code'!$A$2:$C$114,3,FALSE)</f>
        <v>B006</v>
      </c>
      <c r="C395" s="65" t="str">
        <f>VLOOKUP(B395,'bank type'!$A$2:$B$87,2,FALSE)</f>
        <v>Public Sector Banks</v>
      </c>
      <c r="D395" s="66">
        <v>42613</v>
      </c>
      <c r="E395" s="74">
        <f t="shared" si="20"/>
        <v>8</v>
      </c>
      <c r="F395">
        <f t="shared" si="21"/>
        <v>2016</v>
      </c>
      <c r="G395" s="3">
        <v>2952</v>
      </c>
      <c r="H395" s="3">
        <v>796</v>
      </c>
      <c r="I395" s="3">
        <v>2364</v>
      </c>
      <c r="J395" s="3">
        <v>0</v>
      </c>
      <c r="K395" s="3">
        <f t="shared" si="22"/>
        <v>2364</v>
      </c>
      <c r="L395" s="3"/>
      <c r="M395" s="3"/>
      <c r="N395" s="3"/>
      <c r="O395" s="3">
        <v>155278</v>
      </c>
      <c r="P395" s="3">
        <v>15150</v>
      </c>
      <c r="Q395" s="3">
        <v>264630</v>
      </c>
      <c r="R395" s="69">
        <v>69.599999999999994</v>
      </c>
      <c r="S395" s="69">
        <v>622.70000000000005</v>
      </c>
      <c r="T395" s="67"/>
      <c r="U395" s="67"/>
      <c r="V395" s="67"/>
      <c r="W395" s="67"/>
      <c r="X395" s="3">
        <v>19278605</v>
      </c>
      <c r="Y395" s="3">
        <v>16122213</v>
      </c>
      <c r="Z395" s="3">
        <v>1356874</v>
      </c>
      <c r="AA395" s="69">
        <v>51394.400000000001</v>
      </c>
      <c r="AB395" s="69">
        <v>1339.3</v>
      </c>
    </row>
    <row r="396" spans="1:28" x14ac:dyDescent="0.3">
      <c r="A396" s="1" t="s">
        <v>0</v>
      </c>
      <c r="B396" s="65" t="str">
        <f>VLOOKUP(A396,'bank list with code'!$A$2:$C$114,3,FALSE)</f>
        <v>B014</v>
      </c>
      <c r="C396" s="65" t="str">
        <f>VLOOKUP(B396,'bank type'!$A$2:$B$87,2,FALSE)</f>
        <v>Public Sector Banks</v>
      </c>
      <c r="D396" s="66">
        <v>42613</v>
      </c>
      <c r="E396" s="74">
        <f t="shared" si="20"/>
        <v>8</v>
      </c>
      <c r="F396">
        <f t="shared" si="21"/>
        <v>2016</v>
      </c>
      <c r="G396" s="3">
        <v>6263</v>
      </c>
      <c r="H396" s="3">
        <v>4151</v>
      </c>
      <c r="I396" s="3">
        <v>37105</v>
      </c>
      <c r="J396" s="3">
        <v>0</v>
      </c>
      <c r="K396" s="3">
        <f t="shared" si="22"/>
        <v>37105</v>
      </c>
      <c r="L396" s="3"/>
      <c r="M396" s="3"/>
      <c r="N396" s="3"/>
      <c r="O396" s="3">
        <v>121130</v>
      </c>
      <c r="P396" s="3">
        <v>7661</v>
      </c>
      <c r="Q396" s="3">
        <v>257085</v>
      </c>
      <c r="R396" s="69">
        <v>27.31908425</v>
      </c>
      <c r="S396" s="69">
        <v>584.75078510000003</v>
      </c>
      <c r="T396" s="67"/>
      <c r="U396" s="67"/>
      <c r="V396" s="67"/>
      <c r="W396" s="67"/>
      <c r="X396" s="3">
        <v>36281196</v>
      </c>
      <c r="Y396" s="3">
        <v>18162497</v>
      </c>
      <c r="Z396" s="3">
        <v>3667125</v>
      </c>
      <c r="AA396" s="69">
        <v>72519.774785279995</v>
      </c>
      <c r="AB396" s="69">
        <v>3684.76250415</v>
      </c>
    </row>
    <row r="397" spans="1:28" x14ac:dyDescent="0.3">
      <c r="A397" s="4" t="s">
        <v>1</v>
      </c>
      <c r="B397" s="65" t="str">
        <f>VLOOKUP(A397,'bank list with code'!$A$2:$C$114,3,FALSE)</f>
        <v>B015</v>
      </c>
      <c r="C397" s="65" t="str">
        <f>VLOOKUP(B397,'bank type'!$A$2:$B$87,2,FALSE)</f>
        <v>Public Sector Banks</v>
      </c>
      <c r="D397" s="66">
        <v>42613</v>
      </c>
      <c r="E397" s="74">
        <f t="shared" si="20"/>
        <v>8</v>
      </c>
      <c r="F397">
        <f t="shared" si="21"/>
        <v>2016</v>
      </c>
      <c r="G397" s="3">
        <v>3436</v>
      </c>
      <c r="H397" s="3">
        <v>4371</v>
      </c>
      <c r="I397" s="3">
        <v>5364</v>
      </c>
      <c r="J397" s="3">
        <v>300</v>
      </c>
      <c r="K397" s="3">
        <f t="shared" si="22"/>
        <v>5664</v>
      </c>
      <c r="L397" s="3"/>
      <c r="M397" s="3"/>
      <c r="N397" s="3"/>
      <c r="O397" s="3">
        <v>143083</v>
      </c>
      <c r="P397" s="3">
        <v>18927</v>
      </c>
      <c r="Q397" s="3">
        <v>163453</v>
      </c>
      <c r="R397" s="69">
        <v>104.816515</v>
      </c>
      <c r="S397" s="69">
        <v>402.29531400000002</v>
      </c>
      <c r="T397" s="67"/>
      <c r="U397" s="67"/>
      <c r="V397" s="67"/>
      <c r="W397" s="67"/>
      <c r="X397" s="3">
        <v>38894838</v>
      </c>
      <c r="Y397" s="3">
        <v>27895162</v>
      </c>
      <c r="Z397" s="3">
        <v>3764044</v>
      </c>
      <c r="AA397" s="69">
        <v>58703.653846000001</v>
      </c>
      <c r="AB397" s="69">
        <v>3508.0286569999998</v>
      </c>
    </row>
    <row r="398" spans="1:28" x14ac:dyDescent="0.3">
      <c r="A398" s="4" t="s">
        <v>2</v>
      </c>
      <c r="B398" s="65" t="str">
        <f>VLOOKUP(A398,'bank list with code'!$A$2:$C$114,3,FALSE)</f>
        <v>B016</v>
      </c>
      <c r="C398" s="65" t="str">
        <f>VLOOKUP(B398,'bank type'!$A$2:$B$87,2,FALSE)</f>
        <v>Public Sector Banks</v>
      </c>
      <c r="D398" s="66">
        <v>42613</v>
      </c>
      <c r="E398" s="74">
        <f t="shared" si="20"/>
        <v>8</v>
      </c>
      <c r="F398">
        <f t="shared" si="21"/>
        <v>2016</v>
      </c>
      <c r="G398" s="3">
        <v>1282</v>
      </c>
      <c r="H398" s="8">
        <v>586</v>
      </c>
      <c r="I398" s="3">
        <v>0</v>
      </c>
      <c r="J398" s="3">
        <v>0</v>
      </c>
      <c r="K398" s="3">
        <f t="shared" si="22"/>
        <v>0</v>
      </c>
      <c r="L398" s="3"/>
      <c r="M398" s="3"/>
      <c r="N398" s="3"/>
      <c r="O398" s="3">
        <v>0</v>
      </c>
      <c r="P398" s="3">
        <v>0</v>
      </c>
      <c r="Q398" s="3">
        <v>0</v>
      </c>
      <c r="R398" s="69">
        <v>0</v>
      </c>
      <c r="S398" s="69">
        <v>0</v>
      </c>
      <c r="T398" s="67"/>
      <c r="U398" s="67"/>
      <c r="V398" s="67"/>
      <c r="W398" s="67"/>
      <c r="X398" s="3">
        <v>5939274</v>
      </c>
      <c r="Y398" s="3">
        <v>6018827</v>
      </c>
      <c r="Z398" s="3">
        <v>480858</v>
      </c>
      <c r="AA398" s="69">
        <v>21019.165117</v>
      </c>
      <c r="AB398" s="69">
        <v>853.41045099999997</v>
      </c>
    </row>
    <row r="399" spans="1:28" x14ac:dyDescent="0.3">
      <c r="A399" s="4" t="s">
        <v>3</v>
      </c>
      <c r="B399" s="65" t="str">
        <f>VLOOKUP(A399,'bank list with code'!$A$2:$C$114,3,FALSE)</f>
        <v>B018</v>
      </c>
      <c r="C399" s="65" t="str">
        <f>VLOOKUP(B399,'bank type'!$A$2:$B$87,2,FALSE)</f>
        <v>Public Sector Banks</v>
      </c>
      <c r="D399" s="66">
        <v>42613</v>
      </c>
      <c r="E399" s="74">
        <f t="shared" si="20"/>
        <v>8</v>
      </c>
      <c r="F399">
        <f t="shared" si="21"/>
        <v>2016</v>
      </c>
      <c r="G399" s="3">
        <v>5289</v>
      </c>
      <c r="H399" s="3">
        <v>4631</v>
      </c>
      <c r="I399" s="3">
        <v>4959</v>
      </c>
      <c r="J399" s="3">
        <v>0</v>
      </c>
      <c r="K399" s="3">
        <f t="shared" si="22"/>
        <v>4959</v>
      </c>
      <c r="L399" s="3"/>
      <c r="M399" s="3"/>
      <c r="N399" s="3"/>
      <c r="O399" s="3">
        <v>204109</v>
      </c>
      <c r="P399" s="3">
        <v>39186</v>
      </c>
      <c r="Q399" s="3">
        <v>324890</v>
      </c>
      <c r="R399" s="69">
        <v>193.26306824</v>
      </c>
      <c r="S399" s="69">
        <v>787.01488985000003</v>
      </c>
      <c r="T399" s="67"/>
      <c r="U399" s="67"/>
      <c r="V399" s="67"/>
      <c r="W399" s="67"/>
      <c r="X399" s="3">
        <v>33710469</v>
      </c>
      <c r="Y399" s="3">
        <v>19682845</v>
      </c>
      <c r="Z399" s="3">
        <v>3589696</v>
      </c>
      <c r="AA399" s="69">
        <v>78730.601821570002</v>
      </c>
      <c r="AB399" s="69">
        <v>4348.6837896199995</v>
      </c>
    </row>
    <row r="400" spans="1:28" x14ac:dyDescent="0.3">
      <c r="A400" s="4" t="s">
        <v>4</v>
      </c>
      <c r="B400" s="65" t="str">
        <f>VLOOKUP(A400,'bank list with code'!$A$2:$C$114,3,FALSE)</f>
        <v>B022</v>
      </c>
      <c r="C400" s="65" t="str">
        <f>VLOOKUP(B400,'bank type'!$A$2:$B$87,2,FALSE)</f>
        <v>Public Sector Banks</v>
      </c>
      <c r="D400" s="66">
        <v>42613</v>
      </c>
      <c r="E400" s="74">
        <f t="shared" si="20"/>
        <v>8</v>
      </c>
      <c r="F400">
        <f t="shared" si="21"/>
        <v>2016</v>
      </c>
      <c r="G400" s="3">
        <v>3512</v>
      </c>
      <c r="H400" s="3">
        <v>1804</v>
      </c>
      <c r="I400" s="3">
        <v>1352</v>
      </c>
      <c r="J400" s="3">
        <v>0</v>
      </c>
      <c r="K400" s="3">
        <f t="shared" si="22"/>
        <v>1352</v>
      </c>
      <c r="L400" s="3"/>
      <c r="M400" s="3"/>
      <c r="N400" s="3"/>
      <c r="O400" s="3">
        <v>107582</v>
      </c>
      <c r="P400" s="3">
        <v>4450</v>
      </c>
      <c r="Q400" s="3">
        <v>135127</v>
      </c>
      <c r="R400" s="69">
        <v>22.62100405</v>
      </c>
      <c r="S400" s="69">
        <v>290.77730117999994</v>
      </c>
      <c r="T400" s="67"/>
      <c r="U400" s="67"/>
      <c r="V400" s="67"/>
      <c r="W400" s="67"/>
      <c r="X400" s="3">
        <v>21078976</v>
      </c>
      <c r="Y400" s="3">
        <v>10462136</v>
      </c>
      <c r="Z400" s="3">
        <v>1337451</v>
      </c>
      <c r="AA400" s="69">
        <v>39423.678545000002</v>
      </c>
      <c r="AB400" s="69">
        <v>1632.4083814400001</v>
      </c>
    </row>
    <row r="401" spans="1:28" x14ac:dyDescent="0.3">
      <c r="A401" s="4" t="s">
        <v>119</v>
      </c>
      <c r="B401" s="65" t="str">
        <f>VLOOKUP(A401,'bank list with code'!$A$2:$C$114,3,FALSE)</f>
        <v>B026</v>
      </c>
      <c r="C401" s="65" t="str">
        <f>VLOOKUP(B401,'bank type'!$A$2:$B$87,2,FALSE)</f>
        <v>Public Sector Banks</v>
      </c>
      <c r="D401" s="66">
        <v>42613</v>
      </c>
      <c r="E401" s="74">
        <f t="shared" si="20"/>
        <v>8</v>
      </c>
      <c r="F401">
        <f t="shared" si="21"/>
        <v>2016</v>
      </c>
      <c r="G401" s="3">
        <v>2261</v>
      </c>
      <c r="H401" s="3">
        <v>849</v>
      </c>
      <c r="I401" s="3">
        <v>102746</v>
      </c>
      <c r="J401" s="3">
        <v>0</v>
      </c>
      <c r="K401" s="3">
        <f t="shared" si="22"/>
        <v>102746</v>
      </c>
      <c r="L401" s="3"/>
      <c r="M401" s="3"/>
      <c r="N401" s="3"/>
      <c r="O401" s="3">
        <v>84268</v>
      </c>
      <c r="P401" s="3">
        <v>2443</v>
      </c>
      <c r="Q401" s="3">
        <v>113209</v>
      </c>
      <c r="R401" s="69">
        <v>12.0570246</v>
      </c>
      <c r="S401" s="69">
        <v>276.34660020000001</v>
      </c>
      <c r="T401" s="67"/>
      <c r="U401" s="67"/>
      <c r="V401" s="67"/>
      <c r="W401" s="67"/>
      <c r="X401" s="3">
        <v>10251584</v>
      </c>
      <c r="Y401" s="3">
        <v>6264265</v>
      </c>
      <c r="Z401" s="3">
        <v>1442465</v>
      </c>
      <c r="AA401" s="69">
        <v>23899.747100000001</v>
      </c>
      <c r="AB401" s="69">
        <v>1765.52282418</v>
      </c>
    </row>
    <row r="402" spans="1:28" x14ac:dyDescent="0.3">
      <c r="A402" s="4" t="s">
        <v>120</v>
      </c>
      <c r="B402" s="65" t="str">
        <f>VLOOKUP(A402,'bank list with code'!$A$2:$C$114,3,FALSE)</f>
        <v>B034</v>
      </c>
      <c r="C402" s="65" t="str">
        <f>VLOOKUP(B402,'bank type'!$A$2:$B$87,2,FALSE)</f>
        <v>Public Sector Banks</v>
      </c>
      <c r="D402" s="66">
        <v>42613</v>
      </c>
      <c r="E402" s="74">
        <f t="shared" si="20"/>
        <v>8</v>
      </c>
      <c r="F402">
        <f t="shared" si="21"/>
        <v>2016</v>
      </c>
      <c r="G402" s="3">
        <v>1272</v>
      </c>
      <c r="H402" s="3">
        <v>199</v>
      </c>
      <c r="I402" s="3">
        <v>0</v>
      </c>
      <c r="J402" s="3">
        <v>0</v>
      </c>
      <c r="K402" s="3">
        <f t="shared" si="22"/>
        <v>0</v>
      </c>
      <c r="L402" s="3"/>
      <c r="M402" s="3"/>
      <c r="N402" s="3"/>
      <c r="O402" s="3">
        <v>0</v>
      </c>
      <c r="P402" s="3">
        <v>0</v>
      </c>
      <c r="Q402" s="3">
        <v>0</v>
      </c>
      <c r="R402" s="69">
        <v>0</v>
      </c>
      <c r="S402" s="69">
        <v>0</v>
      </c>
      <c r="T402" s="3"/>
      <c r="U402" s="3"/>
      <c r="V402" s="3"/>
      <c r="W402" s="3"/>
      <c r="X402" s="3">
        <v>6221401</v>
      </c>
      <c r="Y402" s="3">
        <v>2507831</v>
      </c>
      <c r="Z402" s="3">
        <v>323110</v>
      </c>
      <c r="AA402" s="69">
        <v>9148.4784720000007</v>
      </c>
      <c r="AB402" s="69">
        <v>322.71808056999998</v>
      </c>
    </row>
    <row r="403" spans="1:28" x14ac:dyDescent="0.3">
      <c r="A403" s="4" t="s">
        <v>5</v>
      </c>
      <c r="B403" s="65" t="str">
        <f>VLOOKUP(A403,'bank list with code'!$A$2:$C$114,3,FALSE)</f>
        <v>B060</v>
      </c>
      <c r="C403" s="65" t="str">
        <f>VLOOKUP(B403,'bank type'!$A$2:$B$87,2,FALSE)</f>
        <v>Public Sector Banks</v>
      </c>
      <c r="D403" s="66">
        <v>42613</v>
      </c>
      <c r="E403" s="74">
        <f t="shared" si="20"/>
        <v>8</v>
      </c>
      <c r="F403">
        <f t="shared" si="21"/>
        <v>2016</v>
      </c>
      <c r="G403" s="3">
        <v>2419</v>
      </c>
      <c r="H403" s="3">
        <v>711</v>
      </c>
      <c r="I403" s="3">
        <v>1482</v>
      </c>
      <c r="J403" s="3">
        <v>0</v>
      </c>
      <c r="K403" s="3">
        <f t="shared" si="22"/>
        <v>1482</v>
      </c>
      <c r="L403" s="3"/>
      <c r="M403" s="3"/>
      <c r="N403" s="3"/>
      <c r="O403" s="3">
        <v>76438</v>
      </c>
      <c r="P403" s="3">
        <v>4337</v>
      </c>
      <c r="Q403" s="3">
        <v>121965</v>
      </c>
      <c r="R403" s="69">
        <v>17.2</v>
      </c>
      <c r="S403" s="69">
        <v>258.89999999999998</v>
      </c>
      <c r="T403" s="67"/>
      <c r="U403" s="67"/>
      <c r="V403" s="67"/>
      <c r="W403" s="67"/>
      <c r="X403" s="3">
        <v>15674330</v>
      </c>
      <c r="Y403" s="3">
        <v>22146055</v>
      </c>
      <c r="Z403" s="3">
        <v>2051017</v>
      </c>
      <c r="AA403" s="69">
        <v>42471</v>
      </c>
      <c r="AB403" s="69">
        <v>2137.9</v>
      </c>
    </row>
    <row r="404" spans="1:28" x14ac:dyDescent="0.3">
      <c r="A404" s="4" t="s">
        <v>6</v>
      </c>
      <c r="B404" s="65" t="str">
        <f>VLOOKUP(A404,'bank list with code'!$A$2:$C$114,3,FALSE)</f>
        <v>B061</v>
      </c>
      <c r="C404" s="65" t="str">
        <f>VLOOKUP(B404,'bank type'!$A$2:$B$87,2,FALSE)</f>
        <v>Public Sector Banks</v>
      </c>
      <c r="D404" s="66">
        <v>42613</v>
      </c>
      <c r="E404" s="74">
        <f t="shared" si="20"/>
        <v>8</v>
      </c>
      <c r="F404">
        <f t="shared" si="21"/>
        <v>2016</v>
      </c>
      <c r="G404" s="8">
        <v>2720</v>
      </c>
      <c r="H404" s="8">
        <v>979</v>
      </c>
      <c r="I404" s="8">
        <v>3696</v>
      </c>
      <c r="J404" s="8">
        <v>0</v>
      </c>
      <c r="K404" s="3">
        <f t="shared" si="22"/>
        <v>3696</v>
      </c>
      <c r="L404" s="3"/>
      <c r="M404" s="3"/>
      <c r="N404" s="3"/>
      <c r="O404" s="8">
        <v>42449</v>
      </c>
      <c r="P404" s="3">
        <v>861</v>
      </c>
      <c r="Q404" s="3">
        <v>30312</v>
      </c>
      <c r="R404" s="69">
        <v>3.3546100000000001</v>
      </c>
      <c r="S404" s="121">
        <v>73.505452000000005</v>
      </c>
      <c r="T404" s="68"/>
      <c r="U404" s="68"/>
      <c r="V404" s="68"/>
      <c r="W404" s="68"/>
      <c r="X404" s="8">
        <v>14634470</v>
      </c>
      <c r="Y404" s="8">
        <v>21679664</v>
      </c>
      <c r="Z404" s="8">
        <v>731297</v>
      </c>
      <c r="AA404" s="121">
        <v>38248.020356000001</v>
      </c>
      <c r="AB404" s="121">
        <v>15224.895689999999</v>
      </c>
    </row>
    <row r="405" spans="1:28" x14ac:dyDescent="0.3">
      <c r="A405" s="4" t="s">
        <v>121</v>
      </c>
      <c r="B405" s="65" t="str">
        <f>VLOOKUP(A405,'bank list with code'!$A$2:$C$114,3,FALSE)</f>
        <v>B078</v>
      </c>
      <c r="C405" s="65" t="str">
        <f>VLOOKUP(B405,'bank type'!$A$2:$B$87,2,FALSE)</f>
        <v>Public Sector Banks</v>
      </c>
      <c r="D405" s="66">
        <v>42613</v>
      </c>
      <c r="E405" s="74">
        <f t="shared" si="20"/>
        <v>8</v>
      </c>
      <c r="F405">
        <f t="shared" si="21"/>
        <v>2016</v>
      </c>
      <c r="G405" s="3">
        <v>2268</v>
      </c>
      <c r="H405" s="3">
        <v>326</v>
      </c>
      <c r="I405" s="3">
        <v>2798</v>
      </c>
      <c r="J405" s="3">
        <v>0</v>
      </c>
      <c r="K405" s="3">
        <f t="shared" si="22"/>
        <v>2798</v>
      </c>
      <c r="L405" s="3"/>
      <c r="M405" s="3"/>
      <c r="N405" s="3"/>
      <c r="O405" s="3">
        <v>0</v>
      </c>
      <c r="P405" s="3">
        <v>0</v>
      </c>
      <c r="Q405" s="3">
        <v>0</v>
      </c>
      <c r="R405" s="69">
        <v>0</v>
      </c>
      <c r="S405" s="69">
        <v>0</v>
      </c>
      <c r="T405" s="3"/>
      <c r="U405" s="3"/>
      <c r="V405" s="3"/>
      <c r="W405" s="3"/>
      <c r="X405" s="3">
        <v>9700359</v>
      </c>
      <c r="Y405" s="3">
        <v>5160924</v>
      </c>
      <c r="Z405" s="3">
        <v>428212</v>
      </c>
      <c r="AA405" s="69">
        <v>20603.613000000001</v>
      </c>
      <c r="AB405" s="69">
        <v>723.59</v>
      </c>
    </row>
    <row r="406" spans="1:28" x14ac:dyDescent="0.3">
      <c r="A406" s="4" t="s">
        <v>7</v>
      </c>
      <c r="B406" s="65" t="str">
        <f>VLOOKUP(A406,'bank list with code'!$A$2:$C$114,3,FALSE)</f>
        <v>B080</v>
      </c>
      <c r="C406" s="65" t="str">
        <f>VLOOKUP(B406,'bank type'!$A$2:$B$87,2,FALSE)</f>
        <v>Public Sector Banks</v>
      </c>
      <c r="D406" s="66">
        <v>42613</v>
      </c>
      <c r="E406" s="74">
        <f t="shared" si="20"/>
        <v>8</v>
      </c>
      <c r="F406">
        <f t="shared" si="21"/>
        <v>2016</v>
      </c>
      <c r="G406" s="3">
        <v>1053</v>
      </c>
      <c r="H406" s="3">
        <v>221</v>
      </c>
      <c r="I406" s="3">
        <v>0</v>
      </c>
      <c r="J406" s="3">
        <v>0</v>
      </c>
      <c r="K406" s="3">
        <f t="shared" si="22"/>
        <v>0</v>
      </c>
      <c r="L406" s="3"/>
      <c r="M406" s="3"/>
      <c r="N406" s="3"/>
      <c r="O406" s="3">
        <v>0</v>
      </c>
      <c r="P406" s="3">
        <v>0</v>
      </c>
      <c r="Q406" s="3">
        <v>0</v>
      </c>
      <c r="R406" s="69">
        <v>0</v>
      </c>
      <c r="S406" s="69">
        <v>0</v>
      </c>
      <c r="T406" s="3"/>
      <c r="U406" s="3"/>
      <c r="V406" s="3"/>
      <c r="W406" s="3"/>
      <c r="X406" s="3">
        <v>2391767</v>
      </c>
      <c r="Y406" s="3">
        <v>1223812</v>
      </c>
      <c r="Z406" s="3">
        <v>108732</v>
      </c>
      <c r="AA406" s="69">
        <v>3604.6469999999999</v>
      </c>
      <c r="AB406" s="69">
        <v>160.34009159999999</v>
      </c>
    </row>
    <row r="407" spans="1:28" x14ac:dyDescent="0.3">
      <c r="A407" s="4" t="s">
        <v>8</v>
      </c>
      <c r="B407" s="65" t="str">
        <f>VLOOKUP(A407,'bank list with code'!$A$2:$C$114,3,FALSE)</f>
        <v>B081</v>
      </c>
      <c r="C407" s="65" t="str">
        <f>VLOOKUP(B407,'bank type'!$A$2:$B$87,2,FALSE)</f>
        <v>Public Sector Banks</v>
      </c>
      <c r="D407" s="66">
        <v>42613</v>
      </c>
      <c r="E407" s="74">
        <f t="shared" si="20"/>
        <v>8</v>
      </c>
      <c r="F407">
        <f t="shared" si="21"/>
        <v>2016</v>
      </c>
      <c r="G407" s="3">
        <v>5193</v>
      </c>
      <c r="H407" s="3">
        <v>4585</v>
      </c>
      <c r="I407" s="3">
        <v>23252</v>
      </c>
      <c r="J407" s="3">
        <v>0</v>
      </c>
      <c r="K407" s="3">
        <f t="shared" si="22"/>
        <v>23252</v>
      </c>
      <c r="L407" s="3"/>
      <c r="M407" s="3"/>
      <c r="N407" s="3"/>
      <c r="O407" s="3">
        <v>201144</v>
      </c>
      <c r="P407" s="3">
        <v>7307</v>
      </c>
      <c r="Q407" s="3">
        <v>250581</v>
      </c>
      <c r="R407" s="69">
        <v>30.361572949999999</v>
      </c>
      <c r="S407" s="69">
        <v>496.45183199000002</v>
      </c>
      <c r="T407" s="67"/>
      <c r="U407" s="67"/>
      <c r="V407" s="67"/>
      <c r="W407" s="67"/>
      <c r="X407" s="3">
        <v>46951147</v>
      </c>
      <c r="Y407" s="3">
        <v>23991312</v>
      </c>
      <c r="Z407" s="3">
        <v>4886199</v>
      </c>
      <c r="AA407" s="69">
        <v>103113.83202638</v>
      </c>
      <c r="AB407" s="69">
        <v>4958.4727098200001</v>
      </c>
    </row>
    <row r="408" spans="1:28" x14ac:dyDescent="0.3">
      <c r="A408" s="4" t="s">
        <v>122</v>
      </c>
      <c r="B408" s="65" t="str">
        <f>VLOOKUP(A408,'bank list with code'!$A$2:$C$114,3,FALSE)</f>
        <v>B099</v>
      </c>
      <c r="C408" s="65" t="str">
        <f>VLOOKUP(B408,'bank type'!$A$2:$B$87,2,FALSE)</f>
        <v>Public Sector Banks</v>
      </c>
      <c r="D408" s="66">
        <v>42613</v>
      </c>
      <c r="E408" s="74">
        <f t="shared" si="20"/>
        <v>8</v>
      </c>
      <c r="F408">
        <f t="shared" si="21"/>
        <v>2016</v>
      </c>
      <c r="G408" s="7">
        <v>3381</v>
      </c>
      <c r="H408" s="7">
        <v>391</v>
      </c>
      <c r="I408" s="3">
        <v>2359</v>
      </c>
      <c r="J408" s="3">
        <v>0</v>
      </c>
      <c r="K408" s="3">
        <f t="shared" si="22"/>
        <v>2359</v>
      </c>
      <c r="L408" s="3"/>
      <c r="M408" s="3"/>
      <c r="N408" s="3"/>
      <c r="O408" s="3">
        <v>70086</v>
      </c>
      <c r="P408" s="3">
        <v>2795</v>
      </c>
      <c r="Q408" s="3">
        <v>94788</v>
      </c>
      <c r="R408" s="69">
        <v>11.519005999999999</v>
      </c>
      <c r="S408" s="69">
        <v>184.618289</v>
      </c>
      <c r="T408" s="67"/>
      <c r="U408" s="67"/>
      <c r="V408" s="67"/>
      <c r="W408" s="67"/>
      <c r="X408" s="3">
        <v>12325491</v>
      </c>
      <c r="Y408" s="3">
        <v>10806158</v>
      </c>
      <c r="Z408" s="3">
        <v>708777</v>
      </c>
      <c r="AA408" s="69">
        <v>29490.076647999998</v>
      </c>
      <c r="AB408" s="69">
        <v>930.68324900000005</v>
      </c>
    </row>
    <row r="409" spans="1:28" x14ac:dyDescent="0.3">
      <c r="A409" s="4" t="s">
        <v>9</v>
      </c>
      <c r="B409" s="65" t="str">
        <f>VLOOKUP(A409,'bank list with code'!$A$2:$C$114,3,FALSE)</f>
        <v>B102</v>
      </c>
      <c r="C409" s="65" t="str">
        <f>VLOOKUP(B409,'bank type'!$A$2:$B$87,2,FALSE)</f>
        <v>Public Sector Banks</v>
      </c>
      <c r="D409" s="66">
        <v>42613</v>
      </c>
      <c r="E409" s="74">
        <f t="shared" si="20"/>
        <v>8</v>
      </c>
      <c r="F409">
        <f t="shared" si="21"/>
        <v>2016</v>
      </c>
      <c r="G409" s="3">
        <v>2084</v>
      </c>
      <c r="H409" s="3">
        <v>570</v>
      </c>
      <c r="I409" s="3">
        <v>0</v>
      </c>
      <c r="J409" s="3">
        <v>0</v>
      </c>
      <c r="K409" s="3">
        <f t="shared" si="22"/>
        <v>0</v>
      </c>
      <c r="L409" s="3"/>
      <c r="M409" s="3"/>
      <c r="N409" s="3"/>
      <c r="O409" s="3">
        <v>0</v>
      </c>
      <c r="P409" s="3">
        <v>0</v>
      </c>
      <c r="Q409" s="3">
        <v>0</v>
      </c>
      <c r="R409" s="69">
        <v>0</v>
      </c>
      <c r="S409" s="69">
        <v>0</v>
      </c>
      <c r="T409" s="3"/>
      <c r="U409" s="3"/>
      <c r="V409" s="3"/>
      <c r="W409" s="3"/>
      <c r="X409" s="3">
        <v>9159472</v>
      </c>
      <c r="Y409" s="3">
        <v>5242578</v>
      </c>
      <c r="Z409" s="3">
        <v>1214344</v>
      </c>
      <c r="AA409" s="69">
        <v>19037.099999999999</v>
      </c>
      <c r="AB409" s="69">
        <v>1067.9000000000001</v>
      </c>
    </row>
    <row r="410" spans="1:28" x14ac:dyDescent="0.3">
      <c r="A410" s="4" t="s">
        <v>10</v>
      </c>
      <c r="B410" s="65" t="str">
        <f>VLOOKUP(A410,'bank list with code'!$A$2:$C$114,3,FALSE)</f>
        <v>B105</v>
      </c>
      <c r="C410" s="65" t="str">
        <f>VLOOKUP(B410,'bank type'!$A$2:$B$87,2,FALSE)</f>
        <v>Public Sector Banks</v>
      </c>
      <c r="D410" s="66">
        <v>42613</v>
      </c>
      <c r="E410" s="74">
        <f t="shared" si="20"/>
        <v>8</v>
      </c>
      <c r="F410">
        <f t="shared" si="21"/>
        <v>2016</v>
      </c>
      <c r="G410" s="3">
        <v>4377</v>
      </c>
      <c r="H410" s="3">
        <v>2531</v>
      </c>
      <c r="I410" s="3">
        <v>30492</v>
      </c>
      <c r="J410" s="3">
        <v>0</v>
      </c>
      <c r="K410" s="3">
        <f t="shared" si="22"/>
        <v>30492</v>
      </c>
      <c r="L410" s="3"/>
      <c r="M410" s="3"/>
      <c r="N410" s="3"/>
      <c r="O410" s="3">
        <v>152922</v>
      </c>
      <c r="P410" s="3">
        <v>2802</v>
      </c>
      <c r="Q410" s="3">
        <v>126329</v>
      </c>
      <c r="R410" s="69">
        <v>12.76618972</v>
      </c>
      <c r="S410" s="69">
        <v>712.78219715</v>
      </c>
      <c r="T410" s="67"/>
      <c r="U410" s="67"/>
      <c r="V410" s="67"/>
      <c r="W410" s="67"/>
      <c r="X410" s="3">
        <v>17603892</v>
      </c>
      <c r="Y410" s="3">
        <v>17523479</v>
      </c>
      <c r="Z410" s="3">
        <v>1166253</v>
      </c>
      <c r="AA410" s="69">
        <v>53496.20392244</v>
      </c>
      <c r="AB410" s="69">
        <v>1567.18124068</v>
      </c>
    </row>
    <row r="411" spans="1:28" x14ac:dyDescent="0.3">
      <c r="A411" s="4" t="s">
        <v>123</v>
      </c>
      <c r="B411" s="65" t="str">
        <f>VLOOKUP(A411,'bank list with code'!$A$2:$C$114,3,FALSE)</f>
        <v>B106</v>
      </c>
      <c r="C411" s="65" t="str">
        <f>VLOOKUP(B411,'bank type'!$A$2:$B$87,2,FALSE)</f>
        <v>Public Sector Banks</v>
      </c>
      <c r="D411" s="66">
        <v>42613</v>
      </c>
      <c r="E411" s="74">
        <f t="shared" si="20"/>
        <v>8</v>
      </c>
      <c r="F411">
        <f t="shared" si="21"/>
        <v>2016</v>
      </c>
      <c r="G411" s="3">
        <v>922</v>
      </c>
      <c r="H411" s="3">
        <v>1134</v>
      </c>
      <c r="I411" s="3">
        <v>0</v>
      </c>
      <c r="J411" s="3">
        <v>0</v>
      </c>
      <c r="K411" s="3">
        <f t="shared" si="22"/>
        <v>0</v>
      </c>
      <c r="L411" s="3"/>
      <c r="M411" s="3"/>
      <c r="N411" s="3"/>
      <c r="O411" s="3">
        <v>0</v>
      </c>
      <c r="P411" s="3">
        <v>0</v>
      </c>
      <c r="Q411" s="3">
        <v>0</v>
      </c>
      <c r="R411" s="69">
        <v>0</v>
      </c>
      <c r="S411" s="69">
        <v>0</v>
      </c>
      <c r="T411" s="3"/>
      <c r="U411" s="3"/>
      <c r="V411" s="3"/>
      <c r="W411" s="3"/>
      <c r="X411" s="3">
        <v>8506200</v>
      </c>
      <c r="Y411" s="3">
        <v>5188783</v>
      </c>
      <c r="Z411" s="3">
        <v>627714</v>
      </c>
      <c r="AA411" s="69">
        <v>19576.914832999999</v>
      </c>
      <c r="AB411" s="69">
        <v>701.07052999999996</v>
      </c>
    </row>
    <row r="412" spans="1:28" x14ac:dyDescent="0.3">
      <c r="A412" s="4" t="s">
        <v>124</v>
      </c>
      <c r="B412" s="65" t="str">
        <f>VLOOKUP(A412,'bank list with code'!$A$2:$C$114,3,FALSE)</f>
        <v>B111</v>
      </c>
      <c r="C412" s="65" t="str">
        <f>VLOOKUP(B412,'bank type'!$A$2:$B$87,2,FALSE)</f>
        <v>Public Sector Banks</v>
      </c>
      <c r="D412" s="66">
        <v>42613</v>
      </c>
      <c r="E412" s="74">
        <f t="shared" si="20"/>
        <v>8</v>
      </c>
      <c r="F412">
        <f t="shared" si="21"/>
        <v>2016</v>
      </c>
      <c r="G412" s="3">
        <v>1425</v>
      </c>
      <c r="H412" s="3">
        <v>273</v>
      </c>
      <c r="I412" s="3">
        <v>1556</v>
      </c>
      <c r="J412" s="3">
        <v>0</v>
      </c>
      <c r="K412" s="3">
        <f t="shared" si="22"/>
        <v>1556</v>
      </c>
      <c r="L412" s="3"/>
      <c r="M412" s="3"/>
      <c r="N412" s="3"/>
      <c r="O412" s="3">
        <v>47452</v>
      </c>
      <c r="P412" s="3">
        <v>9923</v>
      </c>
      <c r="Q412" s="3">
        <v>104266</v>
      </c>
      <c r="R412" s="69">
        <v>51.956981470000002</v>
      </c>
      <c r="S412" s="69">
        <v>318.35708094</v>
      </c>
      <c r="T412" s="67"/>
      <c r="U412" s="67"/>
      <c r="V412" s="67"/>
      <c r="W412" s="67"/>
      <c r="X412" s="3">
        <v>4866326</v>
      </c>
      <c r="Y412" s="3">
        <v>4598482</v>
      </c>
      <c r="Z412" s="3">
        <v>501230</v>
      </c>
      <c r="AA412" s="69">
        <v>14272.650598</v>
      </c>
      <c r="AB412" s="69">
        <v>867.33435579999991</v>
      </c>
    </row>
    <row r="413" spans="1:28" x14ac:dyDescent="0.3">
      <c r="A413" s="4" t="s">
        <v>11</v>
      </c>
      <c r="B413" s="65" t="str">
        <f>VLOOKUP(A413,'bank list with code'!$A$2:$C$114,3,FALSE)</f>
        <v>B054</v>
      </c>
      <c r="C413" s="65" t="str">
        <f>VLOOKUP(B413,'bank type'!$A$2:$B$87,2,FALSE)</f>
        <v>Private Sector Banks</v>
      </c>
      <c r="D413" s="66">
        <v>42613</v>
      </c>
      <c r="E413" s="74">
        <f t="shared" si="20"/>
        <v>8</v>
      </c>
      <c r="F413">
        <f t="shared" si="21"/>
        <v>2016</v>
      </c>
      <c r="G413" s="3">
        <v>1750</v>
      </c>
      <c r="H413" s="3">
        <v>1630</v>
      </c>
      <c r="I413" s="3">
        <v>18180</v>
      </c>
      <c r="J413" s="3">
        <v>0</v>
      </c>
      <c r="K413" s="3">
        <f t="shared" si="22"/>
        <v>18180</v>
      </c>
      <c r="L413" s="3"/>
      <c r="M413" s="3"/>
      <c r="N413" s="3"/>
      <c r="O413" s="3">
        <v>11454</v>
      </c>
      <c r="P413" s="3">
        <v>352</v>
      </c>
      <c r="Q413" s="3">
        <v>39150</v>
      </c>
      <c r="R413" s="69">
        <v>1.8</v>
      </c>
      <c r="S413" s="69">
        <v>86.5</v>
      </c>
      <c r="T413" s="67"/>
      <c r="U413" s="67"/>
      <c r="V413" s="67"/>
      <c r="W413" s="67"/>
      <c r="X413" s="3">
        <v>9612981</v>
      </c>
      <c r="Y413" s="3">
        <v>9045008</v>
      </c>
      <c r="Z413" s="3">
        <v>2347585</v>
      </c>
      <c r="AA413" s="69">
        <v>37775.699999999997</v>
      </c>
      <c r="AB413" s="69">
        <v>2797.4</v>
      </c>
    </row>
    <row r="414" spans="1:28" x14ac:dyDescent="0.3">
      <c r="A414" s="4" t="s">
        <v>125</v>
      </c>
      <c r="B414" s="65" t="str">
        <f>VLOOKUP(A414,'bank list with code'!$A$2:$C$114,3,FALSE)</f>
        <v>B091</v>
      </c>
      <c r="C414" s="65" t="str">
        <f>VLOOKUP(B414,'bank type'!$A$2:$B$87,2,FALSE)</f>
        <v>Public Sector Banks</v>
      </c>
      <c r="D414" s="66">
        <v>42613</v>
      </c>
      <c r="E414" s="74">
        <f t="shared" si="20"/>
        <v>8</v>
      </c>
      <c r="F414">
        <f t="shared" si="21"/>
        <v>2016</v>
      </c>
      <c r="G414" s="3">
        <v>1167</v>
      </c>
      <c r="H414" s="3">
        <v>811</v>
      </c>
      <c r="I414" s="3">
        <v>2960</v>
      </c>
      <c r="J414" s="3">
        <v>0</v>
      </c>
      <c r="K414" s="3">
        <f t="shared" si="22"/>
        <v>2960</v>
      </c>
      <c r="L414" s="3"/>
      <c r="M414" s="3"/>
      <c r="N414" s="3"/>
      <c r="O414" s="3">
        <v>0</v>
      </c>
      <c r="P414" s="3">
        <v>0</v>
      </c>
      <c r="Q414" s="3">
        <v>0</v>
      </c>
      <c r="R414" s="69">
        <v>0</v>
      </c>
      <c r="S414" s="69">
        <v>0</v>
      </c>
      <c r="T414" s="3"/>
      <c r="U414" s="3"/>
      <c r="V414" s="3"/>
      <c r="W414" s="3"/>
      <c r="X414" s="3">
        <v>12625906</v>
      </c>
      <c r="Y414" s="3">
        <v>10617479</v>
      </c>
      <c r="Z414" s="3">
        <v>915644</v>
      </c>
      <c r="AA414" s="69">
        <v>26824.833768050001</v>
      </c>
      <c r="AB414" s="69">
        <v>781.25286339000002</v>
      </c>
    </row>
    <row r="415" spans="1:28" x14ac:dyDescent="0.3">
      <c r="A415" s="4" t="s">
        <v>126</v>
      </c>
      <c r="B415" s="65" t="str">
        <f>VLOOKUP(A415,'bank list with code'!$A$2:$C$114,3,FALSE)</f>
        <v>B092</v>
      </c>
      <c r="C415" s="65" t="str">
        <f>VLOOKUP(B415,'bank type'!$A$2:$B$87,2,FALSE)</f>
        <v>Public Sector Banks</v>
      </c>
      <c r="D415" s="66">
        <v>42613</v>
      </c>
      <c r="E415" s="74">
        <f t="shared" si="20"/>
        <v>8</v>
      </c>
      <c r="F415">
        <f t="shared" si="21"/>
        <v>2016</v>
      </c>
      <c r="G415" s="3">
        <v>1814</v>
      </c>
      <c r="H415" s="3">
        <v>566</v>
      </c>
      <c r="I415" s="3">
        <v>6387</v>
      </c>
      <c r="J415" s="3">
        <v>0</v>
      </c>
      <c r="K415" s="3">
        <f t="shared" si="22"/>
        <v>6387</v>
      </c>
      <c r="L415" s="3"/>
      <c r="M415" s="3"/>
      <c r="N415" s="3"/>
      <c r="O415" s="3">
        <v>0</v>
      </c>
      <c r="P415" s="3">
        <v>0</v>
      </c>
      <c r="Q415" s="3">
        <v>0</v>
      </c>
      <c r="R415" s="69">
        <v>0</v>
      </c>
      <c r="S415" s="69">
        <v>0</v>
      </c>
      <c r="T415" s="3"/>
      <c r="U415" s="3"/>
      <c r="V415" s="3"/>
      <c r="W415" s="3"/>
      <c r="X415" s="3">
        <v>16340998</v>
      </c>
      <c r="Y415" s="3">
        <v>20111354</v>
      </c>
      <c r="Z415" s="3">
        <v>1722201</v>
      </c>
      <c r="AA415" s="69">
        <v>48510.938288729994</v>
      </c>
      <c r="AB415" s="69">
        <v>2170.89315988</v>
      </c>
    </row>
    <row r="416" spans="1:28" x14ac:dyDescent="0.3">
      <c r="A416" s="4" t="s">
        <v>12</v>
      </c>
      <c r="B416" s="65" t="str">
        <f>VLOOKUP(A416,'bank list with code'!$A$2:$C$114,3,FALSE)</f>
        <v>B093</v>
      </c>
      <c r="C416" s="65" t="str">
        <f>VLOOKUP(B416,'bank type'!$A$2:$B$87,2,FALSE)</f>
        <v>Public Sector Banks</v>
      </c>
      <c r="D416" s="66">
        <v>42613</v>
      </c>
      <c r="E416" s="74">
        <f t="shared" si="20"/>
        <v>8</v>
      </c>
      <c r="F416">
        <f t="shared" si="21"/>
        <v>2016</v>
      </c>
      <c r="G416" s="3">
        <v>20254</v>
      </c>
      <c r="H416" s="3">
        <v>29501</v>
      </c>
      <c r="I416" s="3">
        <v>329222</v>
      </c>
      <c r="J416" s="3">
        <v>0</v>
      </c>
      <c r="K416" s="3">
        <f t="shared" si="22"/>
        <v>329222</v>
      </c>
      <c r="L416" s="3"/>
      <c r="M416" s="3"/>
      <c r="N416" s="3"/>
      <c r="O416" s="3">
        <v>3933015</v>
      </c>
      <c r="P416" s="3">
        <v>96905</v>
      </c>
      <c r="Q416" s="3">
        <v>12353739</v>
      </c>
      <c r="R416" s="69">
        <v>436.75878724</v>
      </c>
      <c r="S416" s="69">
        <v>32690.592550490001</v>
      </c>
      <c r="T416" s="67"/>
      <c r="U416" s="67"/>
      <c r="V416" s="67"/>
      <c r="W416" s="67"/>
      <c r="X416" s="3">
        <v>204259667</v>
      </c>
      <c r="Y416" s="3">
        <v>313547386</v>
      </c>
      <c r="Z416" s="3">
        <v>32387787</v>
      </c>
      <c r="AA416" s="69">
        <v>645292.94550887996</v>
      </c>
      <c r="AB416" s="69">
        <v>38590.962416769995</v>
      </c>
    </row>
    <row r="417" spans="1:28" x14ac:dyDescent="0.3">
      <c r="A417" s="4" t="s">
        <v>127</v>
      </c>
      <c r="B417" s="65" t="str">
        <f>VLOOKUP(A417,'bank list with code'!$A$2:$C$114,3,FALSE)</f>
        <v>B094</v>
      </c>
      <c r="C417" s="65" t="str">
        <f>VLOOKUP(B417,'bank type'!$A$2:$B$87,2,FALSE)</f>
        <v>Public Sector Banks</v>
      </c>
      <c r="D417" s="66">
        <v>42613</v>
      </c>
      <c r="E417" s="74">
        <f t="shared" si="20"/>
        <v>8</v>
      </c>
      <c r="F417">
        <f t="shared" si="21"/>
        <v>2016</v>
      </c>
      <c r="G417" s="3">
        <v>1095</v>
      </c>
      <c r="H417" s="3">
        <v>330</v>
      </c>
      <c r="I417" s="3">
        <v>4957</v>
      </c>
      <c r="J417" s="3">
        <v>0</v>
      </c>
      <c r="K417" s="3">
        <f t="shared" si="22"/>
        <v>4957</v>
      </c>
      <c r="L417" s="3"/>
      <c r="M417" s="3"/>
      <c r="N417" s="3"/>
      <c r="O417" s="3">
        <v>0</v>
      </c>
      <c r="P417" s="3">
        <v>0</v>
      </c>
      <c r="Q417" s="3">
        <v>0</v>
      </c>
      <c r="R417" s="69">
        <v>0</v>
      </c>
      <c r="S417" s="69">
        <v>0</v>
      </c>
      <c r="T417" s="3"/>
      <c r="U417" s="3"/>
      <c r="V417" s="3"/>
      <c r="W417" s="3"/>
      <c r="X417" s="3">
        <v>6643326</v>
      </c>
      <c r="Y417" s="3">
        <v>7678875</v>
      </c>
      <c r="Z417" s="3">
        <v>637154</v>
      </c>
      <c r="AA417" s="69">
        <v>16747.63693216</v>
      </c>
      <c r="AB417" s="69">
        <v>987.61384858000008</v>
      </c>
    </row>
    <row r="418" spans="1:28" x14ac:dyDescent="0.3">
      <c r="A418" s="4" t="s">
        <v>128</v>
      </c>
      <c r="B418" s="65" t="str">
        <f>VLOOKUP(A418,'bank list with code'!$A$2:$C$114,3,FALSE)</f>
        <v>B095</v>
      </c>
      <c r="C418" s="65" t="str">
        <f>VLOOKUP(B418,'bank type'!$A$2:$B$87,2,FALSE)</f>
        <v>Public Sector Banks</v>
      </c>
      <c r="D418" s="66">
        <v>42613</v>
      </c>
      <c r="E418" s="74">
        <f t="shared" si="20"/>
        <v>8</v>
      </c>
      <c r="F418">
        <f t="shared" si="21"/>
        <v>2016</v>
      </c>
      <c r="G418" s="3">
        <v>1174</v>
      </c>
      <c r="H418" s="3">
        <v>344</v>
      </c>
      <c r="I418" s="3">
        <v>5761</v>
      </c>
      <c r="J418" s="3">
        <v>0</v>
      </c>
      <c r="K418" s="3">
        <f t="shared" si="22"/>
        <v>5761</v>
      </c>
      <c r="L418" s="3"/>
      <c r="M418" s="3"/>
      <c r="N418" s="3"/>
      <c r="O418" s="3">
        <v>0</v>
      </c>
      <c r="P418" s="3">
        <v>0</v>
      </c>
      <c r="Q418" s="3">
        <v>0</v>
      </c>
      <c r="R418" s="69">
        <v>0</v>
      </c>
      <c r="S418" s="69">
        <v>0</v>
      </c>
      <c r="T418" s="3"/>
      <c r="U418" s="3"/>
      <c r="V418" s="3"/>
      <c r="W418" s="3"/>
      <c r="X418" s="3">
        <v>7473961</v>
      </c>
      <c r="Y418" s="3">
        <v>5553272</v>
      </c>
      <c r="Z418" s="3">
        <v>565617</v>
      </c>
      <c r="AA418" s="69">
        <v>14979.00438199</v>
      </c>
      <c r="AB418" s="69">
        <v>683.50898288999997</v>
      </c>
    </row>
    <row r="419" spans="1:28" x14ac:dyDescent="0.3">
      <c r="A419" s="4" t="s">
        <v>129</v>
      </c>
      <c r="B419" s="65" t="str">
        <f>VLOOKUP(A419,'bank list with code'!$A$2:$C$114,3,FALSE)</f>
        <v>B096</v>
      </c>
      <c r="C419" s="65" t="str">
        <f>VLOOKUP(B419,'bank type'!$A$2:$B$87,2,FALSE)</f>
        <v>Public Sector Banks</v>
      </c>
      <c r="D419" s="66">
        <v>42613</v>
      </c>
      <c r="E419" s="74">
        <f t="shared" si="20"/>
        <v>8</v>
      </c>
      <c r="F419">
        <f t="shared" si="21"/>
        <v>2016</v>
      </c>
      <c r="G419" s="3">
        <v>1132</v>
      </c>
      <c r="H419" s="3">
        <v>596</v>
      </c>
      <c r="I419" s="3">
        <v>3690</v>
      </c>
      <c r="J419" s="3">
        <v>0</v>
      </c>
      <c r="K419" s="3">
        <f t="shared" si="22"/>
        <v>3690</v>
      </c>
      <c r="L419" s="3"/>
      <c r="M419" s="3"/>
      <c r="N419" s="3"/>
      <c r="O419" s="3">
        <v>0</v>
      </c>
      <c r="P419" s="3">
        <v>0</v>
      </c>
      <c r="Q419" s="3">
        <v>0</v>
      </c>
      <c r="R419" s="69">
        <v>0</v>
      </c>
      <c r="S419" s="69">
        <v>0</v>
      </c>
      <c r="T419" s="3"/>
      <c r="U419" s="3"/>
      <c r="V419" s="3"/>
      <c r="W419" s="3"/>
      <c r="X419" s="3">
        <v>11983297</v>
      </c>
      <c r="Y419" s="3">
        <v>16627843</v>
      </c>
      <c r="Z419" s="3">
        <v>1244589</v>
      </c>
      <c r="AA419" s="69">
        <v>46088.263314930002</v>
      </c>
      <c r="AB419" s="69">
        <v>2059.4549528800003</v>
      </c>
    </row>
    <row r="420" spans="1:28" x14ac:dyDescent="0.3">
      <c r="A420" s="4" t="s">
        <v>14</v>
      </c>
      <c r="B420" s="65" t="str">
        <f>VLOOKUP(A420,'bank list with code'!$A$2:$C$114,3,FALSE)</f>
        <v>B009</v>
      </c>
      <c r="C420" s="65" t="str">
        <f>VLOOKUP(B420,'bank type'!$A$2:$B$87,2,FALSE)</f>
        <v>Private Sector Banks</v>
      </c>
      <c r="D420" s="66">
        <v>42613</v>
      </c>
      <c r="E420" s="74">
        <f t="shared" si="20"/>
        <v>8</v>
      </c>
      <c r="F420">
        <f t="shared" si="21"/>
        <v>2016</v>
      </c>
      <c r="G420" s="3">
        <v>3077</v>
      </c>
      <c r="H420" s="3">
        <v>10166</v>
      </c>
      <c r="I420" s="3">
        <v>271297</v>
      </c>
      <c r="J420" s="3">
        <v>0</v>
      </c>
      <c r="K420" s="3">
        <f t="shared" si="22"/>
        <v>271297</v>
      </c>
      <c r="L420" s="3"/>
      <c r="M420" s="3"/>
      <c r="N420" s="3"/>
      <c r="O420" s="3">
        <v>2752132</v>
      </c>
      <c r="P420" s="3">
        <v>107439</v>
      </c>
      <c r="Q420" s="3">
        <v>6423610</v>
      </c>
      <c r="R420" s="69">
        <v>269.05004832999998</v>
      </c>
      <c r="S420" s="69">
        <v>22496.207796660001</v>
      </c>
      <c r="T420" s="67"/>
      <c r="U420" s="67"/>
      <c r="V420" s="67"/>
      <c r="W420" s="67"/>
      <c r="X420" s="3">
        <v>16834090</v>
      </c>
      <c r="Y420" s="3">
        <v>25233556</v>
      </c>
      <c r="Z420" s="3">
        <v>9707847</v>
      </c>
      <c r="AA420" s="69">
        <v>121373.74067959</v>
      </c>
      <c r="AB420" s="69">
        <v>14577.54182</v>
      </c>
    </row>
    <row r="421" spans="1:28" x14ac:dyDescent="0.3">
      <c r="A421" s="4" t="s">
        <v>130</v>
      </c>
      <c r="B421" s="65" t="str">
        <f>VLOOKUP(A421,'bank list with code'!$A$2:$C$114,3,FALSE)</f>
        <v>B010</v>
      </c>
      <c r="C421" s="65" t="str">
        <f>VLOOKUP(B421,'bank type'!$A$2:$B$87,2,FALSE)</f>
        <v>Private Sector Banks</v>
      </c>
      <c r="D421" s="66">
        <v>42613</v>
      </c>
      <c r="E421" s="74">
        <f t="shared" si="20"/>
        <v>8</v>
      </c>
      <c r="F421">
        <f t="shared" si="21"/>
        <v>2016</v>
      </c>
      <c r="G421" s="3">
        <v>252</v>
      </c>
      <c r="H421" s="3">
        <v>0</v>
      </c>
      <c r="I421" s="3">
        <v>0</v>
      </c>
      <c r="J421" s="3">
        <v>0</v>
      </c>
      <c r="K421" s="3">
        <f t="shared" si="22"/>
        <v>0</v>
      </c>
      <c r="L421" s="3"/>
      <c r="M421" s="3"/>
      <c r="N421" s="3"/>
      <c r="O421" s="3">
        <v>0</v>
      </c>
      <c r="P421" s="3">
        <v>0</v>
      </c>
      <c r="Q421" s="3">
        <v>0</v>
      </c>
      <c r="R421" s="69">
        <v>0</v>
      </c>
      <c r="S421" s="69">
        <v>0</v>
      </c>
      <c r="T421" s="10"/>
      <c r="U421" s="10"/>
      <c r="V421" s="10"/>
      <c r="W421" s="10"/>
      <c r="X421" s="3">
        <v>8312867</v>
      </c>
      <c r="Y421" s="3">
        <v>3075645</v>
      </c>
      <c r="Z421" s="3">
        <v>137862</v>
      </c>
      <c r="AA421" s="69">
        <v>4868.3</v>
      </c>
      <c r="AB421" s="69">
        <v>201</v>
      </c>
    </row>
    <row r="422" spans="1:28" x14ac:dyDescent="0.3">
      <c r="A422" s="4" t="s">
        <v>16</v>
      </c>
      <c r="B422" s="65" t="str">
        <f>VLOOKUP(A422,'bank list with code'!$A$2:$C$114,3,FALSE)</f>
        <v>B021</v>
      </c>
      <c r="C422" s="65" t="str">
        <f>VLOOKUP(B422,'bank type'!$A$2:$B$87,2,FALSE)</f>
        <v>Private Sector Banks</v>
      </c>
      <c r="D422" s="66">
        <v>42613</v>
      </c>
      <c r="E422" s="74">
        <f t="shared" si="20"/>
        <v>8</v>
      </c>
      <c r="F422">
        <f t="shared" si="21"/>
        <v>2016</v>
      </c>
      <c r="G422" s="3">
        <v>188</v>
      </c>
      <c r="H422" s="3">
        <v>58</v>
      </c>
      <c r="I422" s="3">
        <v>0</v>
      </c>
      <c r="J422" s="3">
        <v>0</v>
      </c>
      <c r="K422" s="3">
        <f t="shared" si="22"/>
        <v>0</v>
      </c>
      <c r="L422" s="3"/>
      <c r="M422" s="3"/>
      <c r="N422" s="3"/>
      <c r="O422" s="3">
        <v>0</v>
      </c>
      <c r="P422" s="3">
        <v>0</v>
      </c>
      <c r="Q422" s="3">
        <v>0</v>
      </c>
      <c r="R422" s="69">
        <v>0</v>
      </c>
      <c r="S422" s="69">
        <v>0</v>
      </c>
      <c r="T422" s="3"/>
      <c r="U422" s="3"/>
      <c r="V422" s="3"/>
      <c r="W422" s="3"/>
      <c r="X422" s="3">
        <v>819358</v>
      </c>
      <c r="Y422" s="3">
        <v>409808</v>
      </c>
      <c r="Z422" s="3">
        <v>30841</v>
      </c>
      <c r="AA422" s="69">
        <v>1274.97621585</v>
      </c>
      <c r="AB422" s="69">
        <v>88.494808919999997</v>
      </c>
    </row>
    <row r="423" spans="1:28" x14ac:dyDescent="0.3">
      <c r="A423" s="4" t="s">
        <v>17</v>
      </c>
      <c r="B423" s="65" t="str">
        <f>VLOOKUP(A423,'bank list with code'!$A$2:$C$114,3,FALSE)</f>
        <v>B024</v>
      </c>
      <c r="C423" s="65" t="str">
        <f>VLOOKUP(B423,'bank type'!$A$2:$B$87,2,FALSE)</f>
        <v>Private Sector Banks</v>
      </c>
      <c r="D423" s="66">
        <v>42613</v>
      </c>
      <c r="E423" s="74">
        <f t="shared" si="20"/>
        <v>8</v>
      </c>
      <c r="F423">
        <f t="shared" si="21"/>
        <v>2016</v>
      </c>
      <c r="G423" s="3">
        <v>686</v>
      </c>
      <c r="H423" s="3">
        <v>675</v>
      </c>
      <c r="I423" s="3">
        <v>3724</v>
      </c>
      <c r="J423" s="3">
        <v>0</v>
      </c>
      <c r="K423" s="3">
        <f t="shared" si="22"/>
        <v>3724</v>
      </c>
      <c r="L423" s="3"/>
      <c r="M423" s="3"/>
      <c r="N423" s="3"/>
      <c r="O423" s="3">
        <v>493</v>
      </c>
      <c r="P423" s="3">
        <v>175</v>
      </c>
      <c r="Q423" s="3">
        <v>1833</v>
      </c>
      <c r="R423" s="69">
        <v>0.29020000000000001</v>
      </c>
      <c r="S423" s="69">
        <v>2.46387277</v>
      </c>
      <c r="T423" s="67"/>
      <c r="U423" s="67"/>
      <c r="V423" s="67"/>
      <c r="W423" s="67"/>
      <c r="X423" s="3">
        <v>1554583</v>
      </c>
      <c r="Y423" s="3">
        <v>1966446</v>
      </c>
      <c r="Z423" s="3">
        <v>431268</v>
      </c>
      <c r="AA423" s="69">
        <v>8266.0219159699991</v>
      </c>
      <c r="AB423" s="69">
        <v>479.74923732999997</v>
      </c>
    </row>
    <row r="424" spans="1:28" x14ac:dyDescent="0.3">
      <c r="A424" s="4" t="s">
        <v>131</v>
      </c>
      <c r="B424" s="65" t="str">
        <f>VLOOKUP(A424,'bank list with code'!$A$2:$C$114,3,FALSE)</f>
        <v>B036</v>
      </c>
      <c r="C424" s="65" t="str">
        <f>VLOOKUP(B424,'bank type'!$A$2:$B$87,2,FALSE)</f>
        <v>Private Sector Banks</v>
      </c>
      <c r="D424" s="66">
        <v>42613</v>
      </c>
      <c r="E424" s="74">
        <f t="shared" si="20"/>
        <v>8</v>
      </c>
      <c r="F424">
        <f t="shared" si="21"/>
        <v>2016</v>
      </c>
      <c r="G424" s="3">
        <v>174</v>
      </c>
      <c r="H424" s="3">
        <v>292</v>
      </c>
      <c r="I424" s="3">
        <v>722</v>
      </c>
      <c r="J424" s="3">
        <v>0</v>
      </c>
      <c r="K424" s="3">
        <f t="shared" si="22"/>
        <v>722</v>
      </c>
      <c r="L424" s="3"/>
      <c r="M424" s="3"/>
      <c r="N424" s="3"/>
      <c r="O424" s="3">
        <v>5198</v>
      </c>
      <c r="P424" s="3">
        <v>867</v>
      </c>
      <c r="Q424" s="3">
        <v>9430</v>
      </c>
      <c r="R424" s="69">
        <v>4.4856889999999998</v>
      </c>
      <c r="S424" s="69">
        <v>19.134257999999999</v>
      </c>
      <c r="T424" s="67"/>
      <c r="U424" s="67"/>
      <c r="V424" s="67"/>
      <c r="W424" s="67"/>
      <c r="X424" s="3">
        <v>349071</v>
      </c>
      <c r="Y424" s="3">
        <v>538054</v>
      </c>
      <c r="Z424" s="3">
        <v>135919</v>
      </c>
      <c r="AA424" s="69">
        <v>1867.5092460000001</v>
      </c>
      <c r="AB424" s="69">
        <v>253.458462</v>
      </c>
    </row>
    <row r="425" spans="1:28" x14ac:dyDescent="0.3">
      <c r="A425" s="4" t="s">
        <v>19</v>
      </c>
      <c r="B425" s="65" t="str">
        <f>VLOOKUP(A425,'bank list with code'!$A$2:$C$114,3,FALSE)</f>
        <v>B038</v>
      </c>
      <c r="C425" s="65" t="str">
        <f>VLOOKUP(B425,'bank type'!$A$2:$B$87,2,FALSE)</f>
        <v>Private Sector Banks</v>
      </c>
      <c r="D425" s="66">
        <v>42613</v>
      </c>
      <c r="E425" s="74">
        <f t="shared" si="20"/>
        <v>8</v>
      </c>
      <c r="F425">
        <f t="shared" si="21"/>
        <v>2016</v>
      </c>
      <c r="G425" s="3">
        <v>194</v>
      </c>
      <c r="H425" s="3">
        <v>179</v>
      </c>
      <c r="I425" s="3">
        <v>737</v>
      </c>
      <c r="J425" s="3">
        <v>0</v>
      </c>
      <c r="K425" s="3">
        <f t="shared" si="22"/>
        <v>737</v>
      </c>
      <c r="L425" s="3"/>
      <c r="M425" s="3"/>
      <c r="N425" s="3"/>
      <c r="O425" s="3">
        <v>7108</v>
      </c>
      <c r="P425" s="3">
        <v>74</v>
      </c>
      <c r="Q425" s="3">
        <v>13667</v>
      </c>
      <c r="R425" s="69">
        <v>0.27506900000000001</v>
      </c>
      <c r="S425" s="69">
        <v>30.422422000000001</v>
      </c>
      <c r="T425" s="67"/>
      <c r="U425" s="67"/>
      <c r="V425" s="67"/>
      <c r="W425" s="67"/>
      <c r="X425" s="3">
        <v>612248</v>
      </c>
      <c r="Y425" s="3">
        <v>446712</v>
      </c>
      <c r="Z425" s="3">
        <v>53867</v>
      </c>
      <c r="AA425" s="69">
        <v>1816.3063159999999</v>
      </c>
      <c r="AB425" s="69">
        <v>124.88229</v>
      </c>
    </row>
    <row r="426" spans="1:28" x14ac:dyDescent="0.3">
      <c r="A426" s="1" t="s">
        <v>20</v>
      </c>
      <c r="B426" s="65" t="str">
        <f>VLOOKUP(A426,'bank list with code'!$A$2:$C$114,3,FALSE)</f>
        <v>B045</v>
      </c>
      <c r="C426" s="65" t="str">
        <f>VLOOKUP(B426,'bank type'!$A$2:$B$87,2,FALSE)</f>
        <v>Private Sector Banks</v>
      </c>
      <c r="D426" s="66">
        <v>42613</v>
      </c>
      <c r="E426" s="74">
        <f t="shared" si="20"/>
        <v>8</v>
      </c>
      <c r="F426">
        <f t="shared" si="21"/>
        <v>2016</v>
      </c>
      <c r="G426" s="3">
        <v>1108</v>
      </c>
      <c r="H426" s="3">
        <v>480</v>
      </c>
      <c r="I426" s="3">
        <v>8964</v>
      </c>
      <c r="J426" s="3">
        <v>0</v>
      </c>
      <c r="K426" s="3">
        <f t="shared" si="22"/>
        <v>8964</v>
      </c>
      <c r="L426" s="3"/>
      <c r="M426" s="3"/>
      <c r="N426" s="3"/>
      <c r="O426" s="3">
        <v>0</v>
      </c>
      <c r="P426" s="3">
        <v>0</v>
      </c>
      <c r="Q426" s="3">
        <v>0</v>
      </c>
      <c r="R426" s="69">
        <v>0</v>
      </c>
      <c r="S426" s="69">
        <v>0</v>
      </c>
      <c r="T426" s="3"/>
      <c r="U426" s="3"/>
      <c r="V426" s="3"/>
      <c r="W426" s="3"/>
      <c r="X426" s="3">
        <v>5082139</v>
      </c>
      <c r="Y426" s="3">
        <v>5012044</v>
      </c>
      <c r="Z426" s="3">
        <v>1169934</v>
      </c>
      <c r="AA426" s="69">
        <v>24731.157660000001</v>
      </c>
      <c r="AB426" s="69">
        <v>1851.4453712</v>
      </c>
    </row>
    <row r="427" spans="1:28" x14ac:dyDescent="0.3">
      <c r="A427" s="4" t="s">
        <v>21</v>
      </c>
      <c r="B427" s="65" t="str">
        <f>VLOOKUP(A427,'bank list with code'!$A$2:$C$114,3,FALSE)</f>
        <v>B050</v>
      </c>
      <c r="C427" s="65" t="str">
        <f>VLOOKUP(B427,'bank type'!$A$2:$B$87,2,FALSE)</f>
        <v>Private Sector Banks</v>
      </c>
      <c r="D427" s="66">
        <v>42613</v>
      </c>
      <c r="E427" s="74">
        <f t="shared" si="20"/>
        <v>8</v>
      </c>
      <c r="F427">
        <f t="shared" si="21"/>
        <v>2016</v>
      </c>
      <c r="G427" s="8">
        <v>5628</v>
      </c>
      <c r="H427" s="8">
        <v>6392</v>
      </c>
      <c r="I427" s="8">
        <v>288785</v>
      </c>
      <c r="J427" s="8">
        <v>0</v>
      </c>
      <c r="K427" s="3">
        <f t="shared" si="22"/>
        <v>288785</v>
      </c>
      <c r="L427" s="3"/>
      <c r="M427" s="3"/>
      <c r="N427" s="3"/>
      <c r="O427" s="8">
        <v>7955406</v>
      </c>
      <c r="P427" s="3">
        <v>190594</v>
      </c>
      <c r="Q427" s="3">
        <v>26035485</v>
      </c>
      <c r="R427" s="69">
        <v>1079.9166824400002</v>
      </c>
      <c r="S427" s="69">
        <v>75414.781097269995</v>
      </c>
      <c r="T427" s="67"/>
      <c r="U427" s="67"/>
      <c r="V427" s="67"/>
      <c r="W427" s="67"/>
      <c r="X427" s="8">
        <v>24354263</v>
      </c>
      <c r="Y427" s="8">
        <v>36998383</v>
      </c>
      <c r="Z427" s="8">
        <v>19476068</v>
      </c>
      <c r="AA427" s="121">
        <v>177174.68330881</v>
      </c>
      <c r="AB427" s="121">
        <v>26415.7563529</v>
      </c>
    </row>
    <row r="428" spans="1:28" x14ac:dyDescent="0.3">
      <c r="A428" s="4" t="s">
        <v>22</v>
      </c>
      <c r="B428" s="65" t="str">
        <f>VLOOKUP(A428,'bank list with code'!$A$2:$C$114,3,FALSE)</f>
        <v>B053</v>
      </c>
      <c r="C428" s="65" t="str">
        <f>VLOOKUP(B428,'bank type'!$A$2:$B$87,2,FALSE)</f>
        <v>Private Sector Banks</v>
      </c>
      <c r="D428" s="66">
        <v>42613</v>
      </c>
      <c r="E428" s="74">
        <f t="shared" si="20"/>
        <v>8</v>
      </c>
      <c r="F428">
        <f t="shared" si="21"/>
        <v>2016</v>
      </c>
      <c r="G428" s="3">
        <v>4842</v>
      </c>
      <c r="H428" s="3">
        <v>9412</v>
      </c>
      <c r="I428" s="3">
        <v>202366</v>
      </c>
      <c r="J428" s="3">
        <v>0</v>
      </c>
      <c r="K428" s="3">
        <f t="shared" si="22"/>
        <v>202366</v>
      </c>
      <c r="L428" s="3"/>
      <c r="M428" s="3"/>
      <c r="N428" s="3"/>
      <c r="O428" s="3">
        <v>3930904</v>
      </c>
      <c r="P428" s="3">
        <v>30170</v>
      </c>
      <c r="Q428" s="3">
        <v>11266773</v>
      </c>
      <c r="R428" s="69">
        <v>108.70226700000001</v>
      </c>
      <c r="S428" s="69">
        <v>28748.428218000001</v>
      </c>
      <c r="T428" s="67"/>
      <c r="U428" s="67"/>
      <c r="V428" s="67"/>
      <c r="W428" s="67"/>
      <c r="X428" s="3">
        <v>34319576</v>
      </c>
      <c r="Y428" s="3">
        <v>35152914</v>
      </c>
      <c r="Z428" s="3">
        <v>18933042</v>
      </c>
      <c r="AA428" s="69">
        <v>167519.75425299999</v>
      </c>
      <c r="AB428" s="69">
        <v>26804.147284999999</v>
      </c>
    </row>
    <row r="429" spans="1:28" x14ac:dyDescent="0.3">
      <c r="A429" s="4" t="s">
        <v>132</v>
      </c>
      <c r="B429" s="65" t="str">
        <f>VLOOKUP(A429,'bank list with code'!$A$2:$C$114,3,FALSE)</f>
        <v>B056</v>
      </c>
      <c r="C429" s="65" t="str">
        <f>VLOOKUP(B429,'bank type'!$A$2:$B$87,2,FALSE)</f>
        <v>Private Sector Banks</v>
      </c>
      <c r="D429" s="66">
        <v>42613</v>
      </c>
      <c r="E429" s="74">
        <f t="shared" si="20"/>
        <v>8</v>
      </c>
      <c r="F429">
        <f t="shared" si="21"/>
        <v>2016</v>
      </c>
      <c r="G429" s="3">
        <v>15</v>
      </c>
      <c r="H429" s="3">
        <v>1</v>
      </c>
      <c r="I429" s="3">
        <v>0</v>
      </c>
      <c r="J429" s="3">
        <v>0</v>
      </c>
      <c r="K429" s="3">
        <f t="shared" si="22"/>
        <v>0</v>
      </c>
      <c r="L429" s="3"/>
      <c r="M429" s="3"/>
      <c r="N429" s="3"/>
      <c r="O429" s="3">
        <v>0</v>
      </c>
      <c r="P429" s="3">
        <v>0</v>
      </c>
      <c r="Q429" s="3">
        <v>0</v>
      </c>
      <c r="R429" s="69">
        <v>0</v>
      </c>
      <c r="S429" s="69">
        <v>0</v>
      </c>
      <c r="T429" s="3"/>
      <c r="U429" s="3"/>
      <c r="V429" s="3"/>
      <c r="W429" s="3"/>
      <c r="X429" s="3">
        <v>52889</v>
      </c>
      <c r="Y429" s="3">
        <v>71132</v>
      </c>
      <c r="Z429" s="3">
        <v>26739</v>
      </c>
      <c r="AA429" s="69">
        <v>197</v>
      </c>
      <c r="AB429" s="69">
        <v>31</v>
      </c>
    </row>
    <row r="430" spans="1:28" x14ac:dyDescent="0.3">
      <c r="A430" s="4" t="s">
        <v>24</v>
      </c>
      <c r="B430" s="65" t="str">
        <f>VLOOKUP(A430,'bank list with code'!$A$2:$C$114,3,FALSE)</f>
        <v>B062</v>
      </c>
      <c r="C430" s="65" t="str">
        <f>VLOOKUP(B430,'bank type'!$A$2:$B$87,2,FALSE)</f>
        <v>Private Sector Banks</v>
      </c>
      <c r="D430" s="66">
        <v>42613</v>
      </c>
      <c r="E430" s="74">
        <f t="shared" si="20"/>
        <v>8</v>
      </c>
      <c r="F430">
        <f t="shared" si="21"/>
        <v>2016</v>
      </c>
      <c r="G430" s="3">
        <v>797</v>
      </c>
      <c r="H430" s="3">
        <v>1130</v>
      </c>
      <c r="I430" s="3">
        <v>1508</v>
      </c>
      <c r="J430" s="3">
        <v>0</v>
      </c>
      <c r="K430" s="3">
        <f t="shared" si="22"/>
        <v>1508</v>
      </c>
      <c r="L430" s="3"/>
      <c r="M430" s="3"/>
      <c r="N430" s="3"/>
      <c r="O430" s="3">
        <v>484504</v>
      </c>
      <c r="P430" s="3">
        <v>9029</v>
      </c>
      <c r="Q430" s="3">
        <v>1237288</v>
      </c>
      <c r="R430" s="69">
        <v>47.913125430000001</v>
      </c>
      <c r="S430" s="69">
        <v>7881.5783716999995</v>
      </c>
      <c r="T430" s="67"/>
      <c r="U430" s="67"/>
      <c r="V430" s="67"/>
      <c r="W430" s="67"/>
      <c r="X430" s="3">
        <v>2874366</v>
      </c>
      <c r="Y430" s="3">
        <v>2145996</v>
      </c>
      <c r="Z430" s="3">
        <v>844206</v>
      </c>
      <c r="AA430" s="69">
        <v>9172.1221116599991</v>
      </c>
      <c r="AB430" s="69">
        <v>1159.8133789400001</v>
      </c>
    </row>
    <row r="431" spans="1:28" x14ac:dyDescent="0.3">
      <c r="A431" s="4" t="s">
        <v>25</v>
      </c>
      <c r="B431" s="65" t="str">
        <f>VLOOKUP(A431,'bank list with code'!$A$2:$C$114,3,FALSE)</f>
        <v>B063</v>
      </c>
      <c r="C431" s="65" t="str">
        <f>VLOOKUP(B431,'bank type'!$A$2:$B$87,2,FALSE)</f>
        <v>Private Sector Banks</v>
      </c>
      <c r="D431" s="66">
        <v>42613</v>
      </c>
      <c r="E431" s="74">
        <f t="shared" si="20"/>
        <v>8</v>
      </c>
      <c r="F431">
        <f t="shared" si="21"/>
        <v>2016</v>
      </c>
      <c r="G431" s="3">
        <v>608</v>
      </c>
      <c r="H431" s="3">
        <v>426</v>
      </c>
      <c r="I431" s="3">
        <v>5795</v>
      </c>
      <c r="J431" s="3">
        <v>0</v>
      </c>
      <c r="K431" s="3">
        <f t="shared" si="22"/>
        <v>5795</v>
      </c>
      <c r="L431" s="3"/>
      <c r="M431" s="3"/>
      <c r="N431" s="3"/>
      <c r="O431" s="3">
        <v>48030</v>
      </c>
      <c r="P431" s="3">
        <v>2884</v>
      </c>
      <c r="Q431" s="3">
        <v>71168</v>
      </c>
      <c r="R431" s="69">
        <v>10.361216370000001</v>
      </c>
      <c r="S431" s="69">
        <v>169.32161535</v>
      </c>
      <c r="T431" s="67"/>
      <c r="U431" s="67"/>
      <c r="V431" s="67"/>
      <c r="W431" s="67"/>
      <c r="X431" s="3">
        <v>3350947</v>
      </c>
      <c r="Y431" s="3">
        <v>2879288</v>
      </c>
      <c r="Z431" s="3">
        <v>45779</v>
      </c>
      <c r="AA431" s="69">
        <v>14670.70087656</v>
      </c>
      <c r="AB431" s="69">
        <v>160.39270328999999</v>
      </c>
    </row>
    <row r="432" spans="1:28" x14ac:dyDescent="0.3">
      <c r="A432" s="4" t="s">
        <v>26</v>
      </c>
      <c r="B432" s="65" t="str">
        <f>VLOOKUP(A432,'bank list with code'!$A$2:$C$114,3,FALSE)</f>
        <v>B069</v>
      </c>
      <c r="C432" s="65" t="str">
        <f>VLOOKUP(B432,'bank type'!$A$2:$B$87,2,FALSE)</f>
        <v>Private Sector Banks</v>
      </c>
      <c r="D432" s="66">
        <v>42613</v>
      </c>
      <c r="E432" s="74">
        <f t="shared" si="20"/>
        <v>8</v>
      </c>
      <c r="F432">
        <f t="shared" si="21"/>
        <v>2016</v>
      </c>
      <c r="G432" s="3">
        <v>521</v>
      </c>
      <c r="H432" s="3">
        <v>791</v>
      </c>
      <c r="I432" s="3">
        <v>3456</v>
      </c>
      <c r="J432" s="3">
        <v>0</v>
      </c>
      <c r="K432" s="3">
        <f t="shared" si="22"/>
        <v>3456</v>
      </c>
      <c r="L432" s="3"/>
      <c r="M432" s="3"/>
      <c r="N432" s="3"/>
      <c r="O432" s="3">
        <v>0</v>
      </c>
      <c r="P432" s="3">
        <v>0</v>
      </c>
      <c r="Q432" s="3">
        <v>0</v>
      </c>
      <c r="R432" s="69">
        <v>0</v>
      </c>
      <c r="S432" s="69">
        <v>0</v>
      </c>
      <c r="T432" s="3"/>
      <c r="U432" s="3"/>
      <c r="V432" s="3"/>
      <c r="W432" s="3"/>
      <c r="X432" s="3">
        <v>3366485</v>
      </c>
      <c r="Y432" s="3">
        <v>3560061</v>
      </c>
      <c r="Z432" s="3">
        <v>677428</v>
      </c>
      <c r="AA432" s="69">
        <v>13072.8</v>
      </c>
      <c r="AB432" s="69">
        <v>837.7</v>
      </c>
    </row>
    <row r="433" spans="1:28" x14ac:dyDescent="0.3">
      <c r="A433" s="1" t="s">
        <v>27</v>
      </c>
      <c r="B433" s="65" t="str">
        <f>VLOOKUP(A433,'bank list with code'!$A$2:$C$114,3,FALSE)</f>
        <v>B070</v>
      </c>
      <c r="C433" s="65" t="str">
        <f>VLOOKUP(B433,'bank type'!$A$2:$B$87,2,FALSE)</f>
        <v>Private Sector Banks</v>
      </c>
      <c r="D433" s="66">
        <v>42613</v>
      </c>
      <c r="E433" s="74">
        <f t="shared" si="20"/>
        <v>8</v>
      </c>
      <c r="F433">
        <f t="shared" si="21"/>
        <v>2016</v>
      </c>
      <c r="G433" s="7">
        <v>749</v>
      </c>
      <c r="H433" s="7">
        <v>942</v>
      </c>
      <c r="I433" s="7">
        <v>10703</v>
      </c>
      <c r="J433" s="7">
        <v>0</v>
      </c>
      <c r="K433" s="3">
        <f t="shared" si="22"/>
        <v>10703</v>
      </c>
      <c r="L433" s="3"/>
      <c r="M433" s="3"/>
      <c r="N433" s="3"/>
      <c r="O433" s="7">
        <v>0</v>
      </c>
      <c r="P433" s="7">
        <v>0</v>
      </c>
      <c r="Q433" s="7">
        <v>0</v>
      </c>
      <c r="R433" s="123">
        <v>0</v>
      </c>
      <c r="S433" s="123">
        <v>0</v>
      </c>
      <c r="T433" s="7"/>
      <c r="U433" s="7"/>
      <c r="V433" s="7"/>
      <c r="W433" s="7"/>
      <c r="X433" s="7">
        <v>4046424</v>
      </c>
      <c r="Y433" s="7">
        <v>5080918</v>
      </c>
      <c r="Z433" s="7">
        <v>923485</v>
      </c>
      <c r="AA433" s="123">
        <v>22125.5</v>
      </c>
      <c r="AB433" s="123">
        <v>990</v>
      </c>
    </row>
    <row r="434" spans="1:28" x14ac:dyDescent="0.3">
      <c r="A434" s="4" t="s">
        <v>28</v>
      </c>
      <c r="B434" s="65" t="str">
        <f>VLOOKUP(A434,'bank list with code'!$A$2:$C$114,3,FALSE)</f>
        <v>B073</v>
      </c>
      <c r="C434" s="65" t="str">
        <f>VLOOKUP(B434,'bank type'!$A$2:$B$87,2,FALSE)</f>
        <v>Private Sector Banks</v>
      </c>
      <c r="D434" s="66">
        <v>42613</v>
      </c>
      <c r="E434" s="74">
        <f t="shared" ref="E434:E497" si="23">MONTH(D434)</f>
        <v>8</v>
      </c>
      <c r="F434">
        <f t="shared" si="21"/>
        <v>2016</v>
      </c>
      <c r="G434" s="3">
        <v>941</v>
      </c>
      <c r="H434" s="3">
        <v>1098</v>
      </c>
      <c r="I434" s="3">
        <v>0</v>
      </c>
      <c r="J434" s="3">
        <v>0</v>
      </c>
      <c r="K434" s="3">
        <f t="shared" si="22"/>
        <v>0</v>
      </c>
      <c r="L434" s="3"/>
      <c r="M434" s="3"/>
      <c r="N434" s="3"/>
      <c r="O434" s="3">
        <v>847500</v>
      </c>
      <c r="P434" s="3">
        <v>16673</v>
      </c>
      <c r="Q434" s="3">
        <v>1889345</v>
      </c>
      <c r="R434" s="69">
        <v>72.997208000000001</v>
      </c>
      <c r="S434" s="69">
        <v>5152.9808402299996</v>
      </c>
      <c r="T434" s="67"/>
      <c r="U434" s="67"/>
      <c r="V434" s="67"/>
      <c r="W434" s="67"/>
      <c r="X434" s="3">
        <v>3976929</v>
      </c>
      <c r="Y434" s="3">
        <v>5370430</v>
      </c>
      <c r="Z434" s="3">
        <v>2417313</v>
      </c>
      <c r="AA434" s="69">
        <v>20445.8190579</v>
      </c>
      <c r="AB434" s="69">
        <v>3497.3692018200004</v>
      </c>
    </row>
    <row r="435" spans="1:28" x14ac:dyDescent="0.3">
      <c r="A435" s="4" t="s">
        <v>29</v>
      </c>
      <c r="B435" s="65" t="str">
        <f>VLOOKUP(A435,'bank list with code'!$A$2:$C$114,3,FALSE)</f>
        <v>B082</v>
      </c>
      <c r="C435" s="65" t="str">
        <f>VLOOKUP(B435,'bank type'!$A$2:$B$87,2,FALSE)</f>
        <v>Private Sector Banks</v>
      </c>
      <c r="D435" s="66">
        <v>42613</v>
      </c>
      <c r="E435" s="74">
        <f t="shared" si="23"/>
        <v>8</v>
      </c>
      <c r="F435">
        <f t="shared" si="21"/>
        <v>2016</v>
      </c>
      <c r="G435" s="3">
        <v>149</v>
      </c>
      <c r="H435" s="3">
        <v>224</v>
      </c>
      <c r="I435" s="3">
        <v>3506</v>
      </c>
      <c r="J435" s="3">
        <v>0</v>
      </c>
      <c r="K435" s="3">
        <f t="shared" si="22"/>
        <v>3506</v>
      </c>
      <c r="L435" s="3"/>
      <c r="M435" s="3"/>
      <c r="N435" s="3"/>
      <c r="O435" s="3">
        <v>193555</v>
      </c>
      <c r="P435" s="3">
        <v>4810</v>
      </c>
      <c r="Q435" s="3">
        <v>552376</v>
      </c>
      <c r="R435" s="69">
        <v>29.90203481</v>
      </c>
      <c r="S435" s="69">
        <v>2216.2067851900001</v>
      </c>
      <c r="T435" s="67"/>
      <c r="U435" s="67"/>
      <c r="V435" s="67"/>
      <c r="W435" s="67"/>
      <c r="X435" s="3">
        <v>498330</v>
      </c>
      <c r="Y435" s="3">
        <v>345315</v>
      </c>
      <c r="Z435" s="3">
        <v>105896</v>
      </c>
      <c r="AA435" s="69">
        <v>1267.5679050900001</v>
      </c>
      <c r="AB435" s="69">
        <v>143.44042150999999</v>
      </c>
    </row>
    <row r="436" spans="1:28" x14ac:dyDescent="0.3">
      <c r="A436" s="4" t="s">
        <v>30</v>
      </c>
      <c r="B436" s="65" t="str">
        <f>VLOOKUP(A436,'bank list with code'!$A$2:$C$114,3,FALSE)</f>
        <v>B089</v>
      </c>
      <c r="C436" s="65" t="str">
        <f>VLOOKUP(B436,'bank type'!$A$2:$B$87,2,FALSE)</f>
        <v>Private Sector Banks</v>
      </c>
      <c r="D436" s="66">
        <v>42613</v>
      </c>
      <c r="E436" s="74">
        <f t="shared" si="23"/>
        <v>8</v>
      </c>
      <c r="F436">
        <f t="shared" si="21"/>
        <v>2016</v>
      </c>
      <c r="G436" s="3">
        <v>766</v>
      </c>
      <c r="H436" s="3">
        <v>537</v>
      </c>
      <c r="I436" s="3">
        <v>3478</v>
      </c>
      <c r="J436" s="3">
        <v>0</v>
      </c>
      <c r="K436" s="3">
        <f t="shared" si="22"/>
        <v>3478</v>
      </c>
      <c r="L436" s="3"/>
      <c r="M436" s="3"/>
      <c r="N436" s="3"/>
      <c r="O436" s="3">
        <v>0</v>
      </c>
      <c r="P436" s="3">
        <v>0</v>
      </c>
      <c r="Q436" s="3">
        <v>0</v>
      </c>
      <c r="R436" s="69">
        <v>0</v>
      </c>
      <c r="S436" s="69">
        <v>0</v>
      </c>
      <c r="T436" s="3"/>
      <c r="U436" s="3"/>
      <c r="V436" s="3"/>
      <c r="W436" s="3"/>
      <c r="X436" s="3">
        <v>3295070</v>
      </c>
      <c r="Y436" s="3">
        <v>2585258</v>
      </c>
      <c r="Z436" s="3">
        <v>560396</v>
      </c>
      <c r="AA436" s="69">
        <v>9849.9</v>
      </c>
      <c r="AB436" s="69">
        <v>778.5</v>
      </c>
    </row>
    <row r="437" spans="1:28" x14ac:dyDescent="0.3">
      <c r="A437" s="4" t="s">
        <v>31</v>
      </c>
      <c r="B437" s="65" t="str">
        <f>VLOOKUP(A437,'bank list with code'!$A$2:$C$114,3,FALSE)</f>
        <v>B100</v>
      </c>
      <c r="C437" s="65" t="str">
        <f>VLOOKUP(B437,'bank type'!$A$2:$B$87,2,FALSE)</f>
        <v>Private Sector Banks</v>
      </c>
      <c r="D437" s="66">
        <v>42613</v>
      </c>
      <c r="E437" s="74">
        <f t="shared" si="23"/>
        <v>8</v>
      </c>
      <c r="F437">
        <f t="shared" si="21"/>
        <v>2016</v>
      </c>
      <c r="G437" s="3">
        <v>430</v>
      </c>
      <c r="H437" s="3">
        <v>613</v>
      </c>
      <c r="I437" s="3">
        <v>2107</v>
      </c>
      <c r="J437" s="3">
        <v>0</v>
      </c>
      <c r="K437" s="3">
        <f t="shared" si="22"/>
        <v>2107</v>
      </c>
      <c r="L437" s="3"/>
      <c r="M437" s="3"/>
      <c r="N437" s="3"/>
      <c r="O437" s="3">
        <v>7974</v>
      </c>
      <c r="P437" s="3">
        <v>0</v>
      </c>
      <c r="Q437" s="3">
        <v>11783</v>
      </c>
      <c r="R437" s="69">
        <v>0</v>
      </c>
      <c r="S437" s="69">
        <v>30.160061740000003</v>
      </c>
      <c r="T437" s="67"/>
      <c r="U437" s="67"/>
      <c r="V437" s="67"/>
      <c r="W437" s="67"/>
      <c r="X437" s="3">
        <v>984609</v>
      </c>
      <c r="Y437" s="3">
        <v>3378084</v>
      </c>
      <c r="Z437" s="3">
        <v>75058</v>
      </c>
      <c r="AA437" s="69">
        <v>13427.8434</v>
      </c>
      <c r="AB437" s="69">
        <v>192.79482301999997</v>
      </c>
    </row>
    <row r="438" spans="1:28" x14ac:dyDescent="0.3">
      <c r="A438" s="4" t="s">
        <v>32</v>
      </c>
      <c r="B438" s="65" t="str">
        <f>VLOOKUP(A438,'bank list with code'!$A$2:$C$114,3,FALSE)</f>
        <v>B101</v>
      </c>
      <c r="C438" s="65" t="str">
        <f>VLOOKUP(B438,'bank type'!$A$2:$B$87,2,FALSE)</f>
        <v>Private Sector Banks</v>
      </c>
      <c r="D438" s="66">
        <v>42613</v>
      </c>
      <c r="E438" s="74">
        <f t="shared" si="23"/>
        <v>8</v>
      </c>
      <c r="F438">
        <f t="shared" si="21"/>
        <v>2016</v>
      </c>
      <c r="G438" s="8">
        <v>331</v>
      </c>
      <c r="H438" s="8">
        <v>595</v>
      </c>
      <c r="I438" s="8">
        <v>2822</v>
      </c>
      <c r="J438" s="8">
        <v>0</v>
      </c>
      <c r="K438" s="3">
        <f t="shared" si="22"/>
        <v>2822</v>
      </c>
      <c r="L438" s="3"/>
      <c r="M438" s="3"/>
      <c r="N438" s="3"/>
      <c r="O438" s="8">
        <v>0</v>
      </c>
      <c r="P438" s="3">
        <v>0</v>
      </c>
      <c r="Q438" s="3">
        <v>0</v>
      </c>
      <c r="R438" s="69">
        <v>0</v>
      </c>
      <c r="S438" s="121">
        <v>0</v>
      </c>
      <c r="T438" s="8"/>
      <c r="U438" s="8"/>
      <c r="V438" s="8"/>
      <c r="W438" s="8"/>
      <c r="X438" s="8">
        <v>1096555</v>
      </c>
      <c r="Y438" s="8">
        <v>770607</v>
      </c>
      <c r="Z438" s="8">
        <v>61761</v>
      </c>
      <c r="AA438" s="121">
        <v>2946.7</v>
      </c>
      <c r="AB438" s="121">
        <v>130.09700000000001</v>
      </c>
    </row>
    <row r="439" spans="1:28" x14ac:dyDescent="0.3">
      <c r="A439" s="4" t="s">
        <v>33</v>
      </c>
      <c r="B439" s="65" t="str">
        <f>VLOOKUP(A439,'bank list with code'!$A$2:$C$114,3,FALSE)</f>
        <v>B113</v>
      </c>
      <c r="C439" s="65" t="str">
        <f>VLOOKUP(B439,'bank type'!$A$2:$B$87,2,FALSE)</f>
        <v>Private Sector Banks</v>
      </c>
      <c r="D439" s="66">
        <v>42613</v>
      </c>
      <c r="E439" s="74">
        <f t="shared" si="23"/>
        <v>8</v>
      </c>
      <c r="F439">
        <f t="shared" si="21"/>
        <v>2016</v>
      </c>
      <c r="G439" s="3">
        <v>629</v>
      </c>
      <c r="H439" s="3">
        <v>1102</v>
      </c>
      <c r="I439" s="3">
        <v>20599</v>
      </c>
      <c r="J439" s="3">
        <v>0</v>
      </c>
      <c r="K439" s="3">
        <f t="shared" si="22"/>
        <v>20599</v>
      </c>
      <c r="L439" s="3"/>
      <c r="M439" s="3"/>
      <c r="N439" s="3"/>
      <c r="O439" s="3">
        <v>9677</v>
      </c>
      <c r="P439" s="3">
        <v>89</v>
      </c>
      <c r="Q439" s="3">
        <v>23205</v>
      </c>
      <c r="R439" s="69">
        <v>0.48134917999999999</v>
      </c>
      <c r="S439" s="69">
        <v>64.258199289999993</v>
      </c>
      <c r="T439" s="67"/>
      <c r="U439" s="67"/>
      <c r="V439" s="67"/>
      <c r="W439" s="67"/>
      <c r="X439" s="3">
        <v>1274084</v>
      </c>
      <c r="Y439" s="3">
        <v>2851215</v>
      </c>
      <c r="Z439" s="3">
        <v>854715</v>
      </c>
      <c r="AA439" s="69">
        <v>9649.1106519999994</v>
      </c>
      <c r="AB439" s="69">
        <v>1199.1854021200002</v>
      </c>
    </row>
    <row r="440" spans="1:28" x14ac:dyDescent="0.3">
      <c r="A440" s="4" t="s">
        <v>35</v>
      </c>
      <c r="B440" s="65" t="str">
        <f>VLOOKUP(A440,'bank list with code'!$A$2:$C$114,3,FALSE)</f>
        <v>B004</v>
      </c>
      <c r="C440" s="65" t="str">
        <f>VLOOKUP(B440,'bank type'!$A$2:$B$87,2,FALSE)</f>
        <v>Foreign Banks</v>
      </c>
      <c r="D440" s="66">
        <v>42613</v>
      </c>
      <c r="E440" s="74">
        <f t="shared" si="23"/>
        <v>8</v>
      </c>
      <c r="F440">
        <f t="shared" si="21"/>
        <v>2016</v>
      </c>
      <c r="G440" s="3">
        <v>0</v>
      </c>
      <c r="H440" s="3">
        <v>0</v>
      </c>
      <c r="I440" s="3">
        <v>16226</v>
      </c>
      <c r="J440" s="3">
        <v>0</v>
      </c>
      <c r="K440" s="3">
        <f t="shared" si="22"/>
        <v>16226</v>
      </c>
      <c r="L440" s="3"/>
      <c r="M440" s="3"/>
      <c r="N440" s="3"/>
      <c r="O440" s="3">
        <v>884973</v>
      </c>
      <c r="P440" s="3">
        <v>3955</v>
      </c>
      <c r="Q440" s="3">
        <v>4529103</v>
      </c>
      <c r="R440" s="69">
        <v>27.016400000000001</v>
      </c>
      <c r="S440" s="69">
        <v>31950.310698330002</v>
      </c>
      <c r="T440" s="67"/>
      <c r="U440" s="67"/>
      <c r="V440" s="67"/>
      <c r="W440" s="67"/>
      <c r="X440" s="3">
        <v>0</v>
      </c>
      <c r="Y440" s="3">
        <v>0</v>
      </c>
      <c r="Z440" s="3">
        <v>0</v>
      </c>
      <c r="AA440" s="69">
        <v>0</v>
      </c>
      <c r="AB440" s="69">
        <v>0</v>
      </c>
    </row>
    <row r="441" spans="1:28" x14ac:dyDescent="0.3">
      <c r="A441" s="4" t="s">
        <v>36</v>
      </c>
      <c r="B441" s="65" t="str">
        <f>VLOOKUP(A441,'bank list with code'!$A$2:$C$114,3,FALSE)</f>
        <v>B011</v>
      </c>
      <c r="C441" s="65" t="str">
        <f>VLOOKUP(B441,'bank type'!$A$2:$B$87,2,FALSE)</f>
        <v>Foreign Banks</v>
      </c>
      <c r="D441" s="66">
        <v>42613</v>
      </c>
      <c r="E441" s="74">
        <f t="shared" si="23"/>
        <v>8</v>
      </c>
      <c r="F441">
        <f t="shared" si="21"/>
        <v>2016</v>
      </c>
      <c r="G441" s="3">
        <v>0</v>
      </c>
      <c r="H441" s="3">
        <v>0</v>
      </c>
      <c r="I441" s="3">
        <v>0</v>
      </c>
      <c r="J441" s="3">
        <v>0</v>
      </c>
      <c r="K441" s="3">
        <f t="shared" si="22"/>
        <v>0</v>
      </c>
      <c r="L441" s="3"/>
      <c r="M441" s="3"/>
      <c r="N441" s="3"/>
      <c r="O441" s="3">
        <v>7208</v>
      </c>
      <c r="P441" s="3">
        <v>133</v>
      </c>
      <c r="Q441" s="3">
        <v>28244</v>
      </c>
      <c r="R441" s="69">
        <v>1.22243535</v>
      </c>
      <c r="S441" s="69">
        <v>160.43631205</v>
      </c>
      <c r="T441" s="67"/>
      <c r="U441" s="67"/>
      <c r="V441" s="67"/>
      <c r="W441" s="67"/>
      <c r="X441" s="3">
        <v>0</v>
      </c>
      <c r="Y441" s="3">
        <v>0</v>
      </c>
      <c r="Z441" s="3">
        <v>0</v>
      </c>
      <c r="AA441" s="69">
        <v>0</v>
      </c>
      <c r="AB441" s="69">
        <v>0</v>
      </c>
    </row>
    <row r="442" spans="1:28" x14ac:dyDescent="0.3">
      <c r="A442" s="4" t="s">
        <v>37</v>
      </c>
      <c r="B442" s="65" t="str">
        <f>VLOOKUP(A442,'bank list with code'!$A$2:$C$114,3,FALSE)</f>
        <v>B017</v>
      </c>
      <c r="C442" s="65" t="str">
        <f>VLOOKUP(B442,'bank type'!$A$2:$B$87,2,FALSE)</f>
        <v>Foreign Banks</v>
      </c>
      <c r="D442" s="66">
        <v>42613</v>
      </c>
      <c r="E442" s="74">
        <f t="shared" si="23"/>
        <v>8</v>
      </c>
      <c r="F442">
        <f t="shared" si="21"/>
        <v>2016</v>
      </c>
      <c r="G442" s="3">
        <v>0</v>
      </c>
      <c r="H442" s="3">
        <v>0</v>
      </c>
      <c r="I442" s="3">
        <v>0</v>
      </c>
      <c r="J442" s="3">
        <v>0</v>
      </c>
      <c r="K442" s="3">
        <f t="shared" si="22"/>
        <v>0</v>
      </c>
      <c r="L442" s="3"/>
      <c r="M442" s="3"/>
      <c r="N442" s="3"/>
      <c r="O442" s="3">
        <v>0</v>
      </c>
      <c r="P442" s="3">
        <v>0</v>
      </c>
      <c r="Q442" s="3">
        <v>0</v>
      </c>
      <c r="R442" s="69">
        <v>0</v>
      </c>
      <c r="S442" s="69">
        <v>0</v>
      </c>
      <c r="T442" s="3"/>
      <c r="U442" s="3"/>
      <c r="V442" s="3"/>
      <c r="W442" s="3"/>
      <c r="X442" s="3">
        <v>3473</v>
      </c>
      <c r="Y442" s="3">
        <v>426</v>
      </c>
      <c r="Z442" s="3">
        <v>159</v>
      </c>
      <c r="AA442" s="69">
        <v>3.1642708700000002</v>
      </c>
      <c r="AB442" s="69">
        <v>1.6524053700000001</v>
      </c>
    </row>
    <row r="443" spans="1:28" x14ac:dyDescent="0.3">
      <c r="A443" s="4" t="s">
        <v>38</v>
      </c>
      <c r="B443" s="65" t="str">
        <f>VLOOKUP(A443,'bank list with code'!$A$2:$C$114,3,FALSE)</f>
        <v>B023</v>
      </c>
      <c r="C443" s="65" t="str">
        <f>VLOOKUP(B443,'bank type'!$A$2:$B$87,2,FALSE)</f>
        <v>Foreign Banks</v>
      </c>
      <c r="D443" s="66">
        <v>42613</v>
      </c>
      <c r="E443" s="74">
        <f t="shared" si="23"/>
        <v>8</v>
      </c>
      <c r="F443">
        <f t="shared" si="21"/>
        <v>2016</v>
      </c>
      <c r="G443" s="3">
        <v>58</v>
      </c>
      <c r="H443" s="3">
        <v>500</v>
      </c>
      <c r="I443" s="3">
        <v>24185</v>
      </c>
      <c r="J443" s="3">
        <v>0</v>
      </c>
      <c r="K443" s="3">
        <f t="shared" si="22"/>
        <v>24185</v>
      </c>
      <c r="L443" s="3"/>
      <c r="M443" s="3"/>
      <c r="N443" s="3"/>
      <c r="O443" s="3">
        <v>2416108</v>
      </c>
      <c r="P443" s="3">
        <v>56899</v>
      </c>
      <c r="Q443" s="3">
        <v>13001145</v>
      </c>
      <c r="R443" s="69">
        <v>336.08013799999998</v>
      </c>
      <c r="S443" s="69">
        <v>33759.613805000001</v>
      </c>
      <c r="T443" s="67"/>
      <c r="U443" s="67"/>
      <c r="V443" s="67"/>
      <c r="W443" s="67"/>
      <c r="X443" s="3">
        <v>1569214</v>
      </c>
      <c r="Y443" s="3">
        <v>2875537</v>
      </c>
      <c r="Z443" s="3">
        <v>3221472</v>
      </c>
      <c r="AA443" s="69">
        <v>10807.22299</v>
      </c>
      <c r="AB443" s="69">
        <v>6324.0888889999997</v>
      </c>
    </row>
    <row r="444" spans="1:28" x14ac:dyDescent="0.3">
      <c r="A444" s="4" t="s">
        <v>39</v>
      </c>
      <c r="B444" s="65" t="str">
        <f>VLOOKUP(A444,'bank list with code'!$A$2:$C$114,3,FALSE)</f>
        <v>B030</v>
      </c>
      <c r="C444" s="65" t="str">
        <f>VLOOKUP(B444,'bank type'!$A$2:$B$87,2,FALSE)</f>
        <v>Foreign Banks</v>
      </c>
      <c r="D444" s="66">
        <v>42613</v>
      </c>
      <c r="E444" s="74">
        <f t="shared" si="23"/>
        <v>8</v>
      </c>
      <c r="F444">
        <f t="shared" si="21"/>
        <v>2016</v>
      </c>
      <c r="G444" s="3">
        <v>5</v>
      </c>
      <c r="H444" s="3">
        <v>25</v>
      </c>
      <c r="I444" s="3">
        <v>0</v>
      </c>
      <c r="J444" s="3">
        <v>0</v>
      </c>
      <c r="K444" s="3">
        <f t="shared" si="22"/>
        <v>0</v>
      </c>
      <c r="L444" s="3"/>
      <c r="M444" s="3"/>
      <c r="N444" s="3"/>
      <c r="O444" s="3">
        <v>0</v>
      </c>
      <c r="P444" s="3">
        <v>0</v>
      </c>
      <c r="Q444" s="3">
        <v>0</v>
      </c>
      <c r="R444" s="69">
        <v>0</v>
      </c>
      <c r="S444" s="69">
        <v>0</v>
      </c>
      <c r="T444" s="3"/>
      <c r="U444" s="3"/>
      <c r="V444" s="3"/>
      <c r="W444" s="3"/>
      <c r="X444" s="3">
        <v>234003</v>
      </c>
      <c r="Y444" s="3">
        <v>42331</v>
      </c>
      <c r="Z444" s="3">
        <v>68326</v>
      </c>
      <c r="AA444" s="69">
        <v>129.57667090000001</v>
      </c>
      <c r="AB444" s="69">
        <v>82.588652719999999</v>
      </c>
    </row>
    <row r="445" spans="1:28" x14ac:dyDescent="0.3">
      <c r="A445" s="4" t="s">
        <v>40</v>
      </c>
      <c r="B445" s="65" t="str">
        <f>VLOOKUP(A445,'bank list with code'!$A$2:$C$114,3,FALSE)</f>
        <v>B035</v>
      </c>
      <c r="C445" s="65" t="str">
        <f>VLOOKUP(B445,'bank type'!$A$2:$B$87,2,FALSE)</f>
        <v>Foreign Banks</v>
      </c>
      <c r="D445" s="66">
        <v>42613</v>
      </c>
      <c r="E445" s="74">
        <f t="shared" si="23"/>
        <v>8</v>
      </c>
      <c r="F445">
        <f t="shared" si="21"/>
        <v>2016</v>
      </c>
      <c r="G445" s="3">
        <v>13</v>
      </c>
      <c r="H445" s="3">
        <v>19</v>
      </c>
      <c r="I445" s="3">
        <v>0</v>
      </c>
      <c r="J445" s="3">
        <v>0</v>
      </c>
      <c r="K445" s="3">
        <f t="shared" si="22"/>
        <v>0</v>
      </c>
      <c r="L445" s="3"/>
      <c r="M445" s="3"/>
      <c r="N445" s="3"/>
      <c r="O445" s="3">
        <v>0</v>
      </c>
      <c r="P445" s="3">
        <v>0</v>
      </c>
      <c r="Q445" s="3">
        <v>0</v>
      </c>
      <c r="R445" s="69">
        <v>0</v>
      </c>
      <c r="S445" s="69">
        <v>0</v>
      </c>
      <c r="T445" s="3"/>
      <c r="U445" s="3"/>
      <c r="V445" s="3"/>
      <c r="W445" s="3"/>
      <c r="X445" s="3">
        <v>100579</v>
      </c>
      <c r="Y445" s="3">
        <v>169802</v>
      </c>
      <c r="Z445" s="3">
        <v>123994</v>
      </c>
      <c r="AA445" s="69">
        <v>800.13344800000004</v>
      </c>
      <c r="AB445" s="69">
        <v>239.013609</v>
      </c>
    </row>
    <row r="446" spans="1:28" x14ac:dyDescent="0.3">
      <c r="A446" s="4" t="s">
        <v>133</v>
      </c>
      <c r="B446" s="65" t="str">
        <f>VLOOKUP(A446,'bank list with code'!$A$2:$C$114,3,FALSE)</f>
        <v>B049</v>
      </c>
      <c r="C446" s="65" t="str">
        <f>VLOOKUP(B446,'bank type'!$A$2:$B$87,2,FALSE)</f>
        <v>Foreign Banks</v>
      </c>
      <c r="D446" s="66">
        <v>42613</v>
      </c>
      <c r="E446" s="74">
        <f t="shared" si="23"/>
        <v>8</v>
      </c>
      <c r="F446">
        <f t="shared" si="21"/>
        <v>2016</v>
      </c>
      <c r="G446" s="3">
        <v>1</v>
      </c>
      <c r="H446" s="3">
        <v>5</v>
      </c>
      <c r="I446" s="3">
        <v>0</v>
      </c>
      <c r="J446" s="3">
        <v>0</v>
      </c>
      <c r="K446" s="3">
        <f t="shared" si="22"/>
        <v>0</v>
      </c>
      <c r="L446" s="3"/>
      <c r="M446" s="3"/>
      <c r="N446" s="3"/>
      <c r="O446" s="3">
        <v>0</v>
      </c>
      <c r="P446" s="3">
        <v>0</v>
      </c>
      <c r="Q446" s="3">
        <v>0</v>
      </c>
      <c r="R446" s="69">
        <v>0</v>
      </c>
      <c r="S446" s="69">
        <v>0</v>
      </c>
      <c r="T446" s="3"/>
      <c r="U446" s="3"/>
      <c r="V446" s="3"/>
      <c r="W446" s="3"/>
      <c r="X446" s="3">
        <v>61236</v>
      </c>
      <c r="Y446" s="3">
        <v>22829</v>
      </c>
      <c r="Z446" s="3">
        <v>2378</v>
      </c>
      <c r="AA446" s="69">
        <v>124.3</v>
      </c>
      <c r="AB446" s="69">
        <v>5.6000000000000005</v>
      </c>
    </row>
    <row r="447" spans="1:28" x14ac:dyDescent="0.3">
      <c r="A447" s="4" t="s">
        <v>41</v>
      </c>
      <c r="B447" s="65" t="str">
        <f>VLOOKUP(A447,'bank list with code'!$A$2:$C$114,3,FALSE)</f>
        <v>B051</v>
      </c>
      <c r="C447" s="65" t="str">
        <f>VLOOKUP(B447,'bank type'!$A$2:$B$87,2,FALSE)</f>
        <v>Foreign Banks</v>
      </c>
      <c r="D447" s="66">
        <v>42613</v>
      </c>
      <c r="E447" s="74">
        <f t="shared" si="23"/>
        <v>8</v>
      </c>
      <c r="F447">
        <f t="shared" si="21"/>
        <v>2016</v>
      </c>
      <c r="G447" s="3">
        <v>68</v>
      </c>
      <c r="H447" s="3">
        <v>51</v>
      </c>
      <c r="I447" s="3">
        <v>0</v>
      </c>
      <c r="J447" s="3">
        <v>0</v>
      </c>
      <c r="K447" s="3">
        <f t="shared" si="22"/>
        <v>0</v>
      </c>
      <c r="L447" s="3"/>
      <c r="M447" s="3"/>
      <c r="N447" s="3"/>
      <c r="O447" s="3">
        <v>446610</v>
      </c>
      <c r="P447" s="3">
        <v>4817</v>
      </c>
      <c r="Q447" s="3">
        <v>1147693</v>
      </c>
      <c r="R447" s="69">
        <v>34.802768</v>
      </c>
      <c r="S447" s="69">
        <v>3470.8299219999999</v>
      </c>
      <c r="T447" s="67"/>
      <c r="U447" s="67"/>
      <c r="V447" s="67"/>
      <c r="W447" s="67"/>
      <c r="X447" s="3">
        <v>438383</v>
      </c>
      <c r="Y447" s="3">
        <v>413028</v>
      </c>
      <c r="Z447" s="3">
        <v>423240</v>
      </c>
      <c r="AA447" s="69">
        <v>1964.201507</v>
      </c>
      <c r="AB447" s="69">
        <v>817.59511899999995</v>
      </c>
    </row>
    <row r="448" spans="1:28" x14ac:dyDescent="0.3">
      <c r="A448" s="4" t="s">
        <v>134</v>
      </c>
      <c r="B448" s="65" t="str">
        <f>VLOOKUP(A448,'bank list with code'!$A$2:$C$114,3,FALSE)</f>
        <v>B084</v>
      </c>
      <c r="C448" s="65" t="str">
        <f>VLOOKUP(B448,'bank type'!$A$2:$B$87,2,FALSE)</f>
        <v>Foreign Banks</v>
      </c>
      <c r="D448" s="66">
        <v>42613</v>
      </c>
      <c r="E448" s="74">
        <f t="shared" si="23"/>
        <v>8</v>
      </c>
      <c r="F448">
        <f t="shared" si="21"/>
        <v>2016</v>
      </c>
      <c r="G448" s="3">
        <v>12</v>
      </c>
      <c r="H448" s="3">
        <v>5</v>
      </c>
      <c r="I448" s="3">
        <v>0</v>
      </c>
      <c r="J448" s="3">
        <v>0</v>
      </c>
      <c r="K448" s="3">
        <f t="shared" si="22"/>
        <v>0</v>
      </c>
      <c r="L448" s="3"/>
      <c r="M448" s="3"/>
      <c r="N448" s="3"/>
      <c r="O448" s="3">
        <v>0</v>
      </c>
      <c r="P448" s="3">
        <v>0</v>
      </c>
      <c r="Q448" s="3">
        <v>0</v>
      </c>
      <c r="R448" s="69">
        <v>0</v>
      </c>
      <c r="S448" s="69">
        <v>0</v>
      </c>
      <c r="T448" s="3"/>
      <c r="U448" s="3"/>
      <c r="V448" s="3"/>
      <c r="W448" s="3"/>
      <c r="X448" s="3">
        <v>74909</v>
      </c>
      <c r="Y448" s="3">
        <v>68326</v>
      </c>
      <c r="Z448" s="3">
        <v>26724</v>
      </c>
      <c r="AA448" s="69">
        <v>328.35518541999994</v>
      </c>
      <c r="AB448" s="69">
        <v>45.584512439999997</v>
      </c>
    </row>
    <row r="449" spans="1:28" x14ac:dyDescent="0.3">
      <c r="A449" s="4" t="s">
        <v>42</v>
      </c>
      <c r="B449" s="65" t="str">
        <f>VLOOKUP(A449,'bank list with code'!$A$2:$C$114,3,FALSE)</f>
        <v>B090</v>
      </c>
      <c r="C449" s="65" t="str">
        <f>VLOOKUP(B449,'bank type'!$A$2:$B$87,2,FALSE)</f>
        <v>Foreign Banks</v>
      </c>
      <c r="D449" s="66">
        <v>42613</v>
      </c>
      <c r="E449" s="74">
        <f t="shared" si="23"/>
        <v>8</v>
      </c>
      <c r="F449">
        <f t="shared" si="21"/>
        <v>2016</v>
      </c>
      <c r="G449" s="3">
        <v>103</v>
      </c>
      <c r="H449" s="3">
        <v>139</v>
      </c>
      <c r="I449" s="3">
        <v>0</v>
      </c>
      <c r="J449" s="3">
        <v>0</v>
      </c>
      <c r="K449" s="3">
        <f t="shared" si="22"/>
        <v>0</v>
      </c>
      <c r="L449" s="3"/>
      <c r="M449" s="3"/>
      <c r="N449" s="3"/>
      <c r="O449" s="3">
        <v>1031150</v>
      </c>
      <c r="P449" s="3">
        <v>5243</v>
      </c>
      <c r="Q449" s="3">
        <v>3332620</v>
      </c>
      <c r="R449" s="69">
        <v>23.849045</v>
      </c>
      <c r="S449" s="69">
        <v>8132.8198540000003</v>
      </c>
      <c r="T449" s="67"/>
      <c r="U449" s="67"/>
      <c r="V449" s="67"/>
      <c r="W449" s="67"/>
      <c r="X449" s="3">
        <v>786682</v>
      </c>
      <c r="Y449" s="3">
        <v>1727804</v>
      </c>
      <c r="Z449" s="3">
        <v>1216897</v>
      </c>
      <c r="AA449" s="69">
        <v>5684.3973889999997</v>
      </c>
      <c r="AB449" s="69">
        <v>1714.4704059999999</v>
      </c>
    </row>
    <row r="450" spans="1:28" x14ac:dyDescent="0.3">
      <c r="A450" s="4" t="s">
        <v>117</v>
      </c>
      <c r="B450" s="65" t="str">
        <f>VLOOKUP(A450,'bank list with code'!$A$2:$C$114,3,FALSE)</f>
        <v>B003</v>
      </c>
      <c r="C450" s="65" t="str">
        <f>VLOOKUP(B450,'bank type'!$A$2:$B$87,2,FALSE)</f>
        <v>Public Sector Banks</v>
      </c>
      <c r="D450" s="66">
        <v>42643</v>
      </c>
      <c r="E450" s="74">
        <f t="shared" si="23"/>
        <v>9</v>
      </c>
      <c r="F450">
        <f t="shared" si="21"/>
        <v>2016</v>
      </c>
      <c r="G450" s="3">
        <v>814</v>
      </c>
      <c r="H450" s="3">
        <v>406</v>
      </c>
      <c r="I450" s="3">
        <v>9</v>
      </c>
      <c r="J450" s="3">
        <v>0</v>
      </c>
      <c r="K450" s="3">
        <f t="shared" si="22"/>
        <v>9</v>
      </c>
      <c r="L450" s="3"/>
      <c r="M450" s="3"/>
      <c r="N450" s="3"/>
      <c r="O450" s="3">
        <v>0</v>
      </c>
      <c r="P450" s="3">
        <v>0</v>
      </c>
      <c r="Q450" s="3">
        <v>0</v>
      </c>
      <c r="R450" s="69">
        <v>0</v>
      </c>
      <c r="S450" s="69">
        <v>0</v>
      </c>
      <c r="T450" s="3"/>
      <c r="U450" s="3"/>
      <c r="V450" s="3"/>
      <c r="W450" s="3"/>
      <c r="X450" s="3">
        <v>9958848</v>
      </c>
      <c r="Y450" s="3">
        <v>5824223</v>
      </c>
      <c r="Z450" s="3">
        <v>564143</v>
      </c>
      <c r="AA450" s="69">
        <v>16393.00064491</v>
      </c>
      <c r="AB450" s="69">
        <v>695.17807313000003</v>
      </c>
    </row>
    <row r="451" spans="1:28" x14ac:dyDescent="0.3">
      <c r="A451" s="4" t="s">
        <v>118</v>
      </c>
      <c r="B451" s="65" t="str">
        <f>VLOOKUP(A451,'bank list with code'!$A$2:$C$114,3,FALSE)</f>
        <v>B006</v>
      </c>
      <c r="C451" s="65" t="str">
        <f>VLOOKUP(B451,'bank type'!$A$2:$B$87,2,FALSE)</f>
        <v>Public Sector Banks</v>
      </c>
      <c r="D451" s="66">
        <v>42643</v>
      </c>
      <c r="E451" s="74">
        <f t="shared" si="23"/>
        <v>9</v>
      </c>
      <c r="F451">
        <f t="shared" ref="F451:F514" si="24">YEAR(D451)</f>
        <v>2016</v>
      </c>
      <c r="G451" s="3">
        <v>2976</v>
      </c>
      <c r="H451" s="3">
        <v>802</v>
      </c>
      <c r="I451" s="3">
        <v>0</v>
      </c>
      <c r="J451" s="3">
        <v>2455</v>
      </c>
      <c r="K451" s="3">
        <f t="shared" si="22"/>
        <v>2455</v>
      </c>
      <c r="L451" s="3"/>
      <c r="M451" s="3"/>
      <c r="N451" s="3"/>
      <c r="O451" s="3">
        <v>157194</v>
      </c>
      <c r="P451" s="3">
        <v>12741</v>
      </c>
      <c r="Q451" s="3">
        <v>236548</v>
      </c>
      <c r="R451" s="69">
        <v>59.7</v>
      </c>
      <c r="S451" s="69">
        <v>548.79999999999995</v>
      </c>
      <c r="T451" s="67"/>
      <c r="U451" s="67"/>
      <c r="V451" s="67"/>
      <c r="W451" s="67"/>
      <c r="X451" s="3">
        <v>19301002</v>
      </c>
      <c r="Y451" s="3">
        <v>15384428</v>
      </c>
      <c r="Z451" s="3">
        <v>1329328</v>
      </c>
      <c r="AA451" s="69">
        <v>47554.5</v>
      </c>
      <c r="AB451" s="69">
        <v>1208.3</v>
      </c>
    </row>
    <row r="452" spans="1:28" x14ac:dyDescent="0.3">
      <c r="A452" s="1" t="s">
        <v>0</v>
      </c>
      <c r="B452" s="65" t="str">
        <f>VLOOKUP(A452,'bank list with code'!$A$2:$C$114,3,FALSE)</f>
        <v>B014</v>
      </c>
      <c r="C452" s="65" t="str">
        <f>VLOOKUP(B452,'bank type'!$A$2:$B$87,2,FALSE)</f>
        <v>Public Sector Banks</v>
      </c>
      <c r="D452" s="66">
        <v>42643</v>
      </c>
      <c r="E452" s="74">
        <f t="shared" si="23"/>
        <v>9</v>
      </c>
      <c r="F452">
        <f t="shared" si="24"/>
        <v>2016</v>
      </c>
      <c r="G452" s="3">
        <v>6304</v>
      </c>
      <c r="H452" s="3">
        <v>4137</v>
      </c>
      <c r="I452" s="3">
        <v>38191</v>
      </c>
      <c r="J452" s="3">
        <v>0</v>
      </c>
      <c r="K452" s="3">
        <f t="shared" si="22"/>
        <v>38191</v>
      </c>
      <c r="L452" s="3"/>
      <c r="M452" s="3"/>
      <c r="N452" s="3"/>
      <c r="O452" s="3">
        <v>122118</v>
      </c>
      <c r="P452" s="3">
        <v>7703</v>
      </c>
      <c r="Q452" s="3">
        <v>247893</v>
      </c>
      <c r="R452" s="69">
        <v>28.668220440000002</v>
      </c>
      <c r="S452" s="69">
        <v>562.93499882000003</v>
      </c>
      <c r="T452" s="67"/>
      <c r="U452" s="67"/>
      <c r="V452" s="67"/>
      <c r="W452" s="67"/>
      <c r="X452" s="3">
        <v>37094463</v>
      </c>
      <c r="Y452" s="3">
        <v>17871053</v>
      </c>
      <c r="Z452" s="3">
        <v>3623537</v>
      </c>
      <c r="AA452" s="69">
        <v>72490.439022989987</v>
      </c>
      <c r="AB452" s="69">
        <v>3507.4327798499999</v>
      </c>
    </row>
    <row r="453" spans="1:28" x14ac:dyDescent="0.3">
      <c r="A453" s="4" t="s">
        <v>1</v>
      </c>
      <c r="B453" s="65" t="str">
        <f>VLOOKUP(A453,'bank list with code'!$A$2:$C$114,3,FALSE)</f>
        <v>B015</v>
      </c>
      <c r="C453" s="65" t="str">
        <f>VLOOKUP(B453,'bank type'!$A$2:$B$87,2,FALSE)</f>
        <v>Public Sector Banks</v>
      </c>
      <c r="D453" s="66">
        <v>42643</v>
      </c>
      <c r="E453" s="74">
        <f t="shared" si="23"/>
        <v>9</v>
      </c>
      <c r="F453">
        <f t="shared" si="24"/>
        <v>2016</v>
      </c>
      <c r="G453" s="3">
        <v>3436</v>
      </c>
      <c r="H453" s="3">
        <v>4371</v>
      </c>
      <c r="I453" s="3">
        <v>5500</v>
      </c>
      <c r="J453" s="3">
        <v>299</v>
      </c>
      <c r="K453" s="3">
        <f t="shared" si="22"/>
        <v>5799</v>
      </c>
      <c r="L453" s="3"/>
      <c r="M453" s="3"/>
      <c r="N453" s="3"/>
      <c r="O453" s="3">
        <v>143181</v>
      </c>
      <c r="P453" s="3">
        <v>15116</v>
      </c>
      <c r="Q453" s="3">
        <v>149121</v>
      </c>
      <c r="R453" s="69">
        <v>84.532337999999996</v>
      </c>
      <c r="S453" s="69">
        <v>381.55769600000002</v>
      </c>
      <c r="T453" s="67"/>
      <c r="U453" s="67"/>
      <c r="V453" s="67"/>
      <c r="W453" s="67"/>
      <c r="X453" s="3">
        <v>39162702</v>
      </c>
      <c r="Y453" s="3">
        <v>26794011</v>
      </c>
      <c r="Z453" s="3">
        <v>3740779</v>
      </c>
      <c r="AA453" s="69">
        <v>58312.133066000002</v>
      </c>
      <c r="AB453" s="69">
        <v>3339.2862279999999</v>
      </c>
    </row>
    <row r="454" spans="1:28" x14ac:dyDescent="0.3">
      <c r="A454" s="4" t="s">
        <v>2</v>
      </c>
      <c r="B454" s="65" t="str">
        <f>VLOOKUP(A454,'bank list with code'!$A$2:$C$114,3,FALSE)</f>
        <v>B016</v>
      </c>
      <c r="C454" s="65" t="str">
        <f>VLOOKUP(B454,'bank type'!$A$2:$B$87,2,FALSE)</f>
        <v>Public Sector Banks</v>
      </c>
      <c r="D454" s="66">
        <v>42643</v>
      </c>
      <c r="E454" s="74">
        <f t="shared" si="23"/>
        <v>9</v>
      </c>
      <c r="F454">
        <f t="shared" si="24"/>
        <v>2016</v>
      </c>
      <c r="G454" s="3">
        <v>1282</v>
      </c>
      <c r="H454" s="8">
        <v>586</v>
      </c>
      <c r="I454" s="3">
        <v>0</v>
      </c>
      <c r="J454" s="3">
        <v>0</v>
      </c>
      <c r="K454" s="3">
        <f t="shared" ref="K454:K517" si="25">SUM(I454,J454)</f>
        <v>0</v>
      </c>
      <c r="L454" s="3"/>
      <c r="M454" s="3"/>
      <c r="N454" s="3"/>
      <c r="O454" s="3">
        <v>0</v>
      </c>
      <c r="P454" s="3">
        <v>0</v>
      </c>
      <c r="Q454" s="3">
        <v>0</v>
      </c>
      <c r="R454" s="69">
        <v>0</v>
      </c>
      <c r="S454" s="69">
        <v>0</v>
      </c>
      <c r="T454" s="67"/>
      <c r="U454" s="67"/>
      <c r="V454" s="67"/>
      <c r="W454" s="67"/>
      <c r="X454" s="3">
        <v>5890103</v>
      </c>
      <c r="Y454" s="3">
        <v>5748565</v>
      </c>
      <c r="Z454" s="3">
        <v>435810</v>
      </c>
      <c r="AA454" s="69">
        <v>20020.333297000001</v>
      </c>
      <c r="AB454" s="69">
        <v>735.58495500000004</v>
      </c>
    </row>
    <row r="455" spans="1:28" x14ac:dyDescent="0.3">
      <c r="A455" s="4" t="s">
        <v>3</v>
      </c>
      <c r="B455" s="65" t="str">
        <f>VLOOKUP(A455,'bank list with code'!$A$2:$C$114,3,FALSE)</f>
        <v>B018</v>
      </c>
      <c r="C455" s="65" t="str">
        <f>VLOOKUP(B455,'bank type'!$A$2:$B$87,2,FALSE)</f>
        <v>Public Sector Banks</v>
      </c>
      <c r="D455" s="66">
        <v>42643</v>
      </c>
      <c r="E455" s="74">
        <f t="shared" si="23"/>
        <v>9</v>
      </c>
      <c r="F455">
        <f t="shared" si="24"/>
        <v>2016</v>
      </c>
      <c r="G455" s="3">
        <v>5280</v>
      </c>
      <c r="H455" s="3">
        <v>4746</v>
      </c>
      <c r="I455" s="3">
        <v>4913</v>
      </c>
      <c r="J455" s="3">
        <v>0</v>
      </c>
      <c r="K455" s="3">
        <f t="shared" si="25"/>
        <v>4913</v>
      </c>
      <c r="L455" s="3"/>
      <c r="M455" s="3"/>
      <c r="N455" s="3"/>
      <c r="O455" s="3">
        <v>205344</v>
      </c>
      <c r="P455" s="3">
        <v>38073</v>
      </c>
      <c r="Q455" s="3">
        <v>293434</v>
      </c>
      <c r="R455" s="69">
        <v>192.2100441</v>
      </c>
      <c r="S455" s="69">
        <v>717.21573551999995</v>
      </c>
      <c r="T455" s="67"/>
      <c r="U455" s="67"/>
      <c r="V455" s="67"/>
      <c r="W455" s="67"/>
      <c r="X455" s="3">
        <v>34055683</v>
      </c>
      <c r="Y455" s="3">
        <v>19398536</v>
      </c>
      <c r="Z455" s="3">
        <v>3626617</v>
      </c>
      <c r="AA455" s="69">
        <v>78539.700765339992</v>
      </c>
      <c r="AB455" s="69">
        <v>4163.0972573700001</v>
      </c>
    </row>
    <row r="456" spans="1:28" x14ac:dyDescent="0.3">
      <c r="A456" s="4" t="s">
        <v>4</v>
      </c>
      <c r="B456" s="65" t="str">
        <f>VLOOKUP(A456,'bank list with code'!$A$2:$C$114,3,FALSE)</f>
        <v>B022</v>
      </c>
      <c r="C456" s="65" t="str">
        <f>VLOOKUP(B456,'bank type'!$A$2:$B$87,2,FALSE)</f>
        <v>Public Sector Banks</v>
      </c>
      <c r="D456" s="66">
        <v>42643</v>
      </c>
      <c r="E456" s="74">
        <f t="shared" si="23"/>
        <v>9</v>
      </c>
      <c r="F456">
        <f t="shared" si="24"/>
        <v>2016</v>
      </c>
      <c r="G456" s="3">
        <v>3519</v>
      </c>
      <c r="H456" s="3">
        <v>1811</v>
      </c>
      <c r="I456" s="3">
        <v>1369</v>
      </c>
      <c r="J456" s="3">
        <v>0</v>
      </c>
      <c r="K456" s="3">
        <f t="shared" si="25"/>
        <v>1369</v>
      </c>
      <c r="L456" s="3"/>
      <c r="M456" s="3"/>
      <c r="N456" s="3"/>
      <c r="O456" s="3">
        <v>107042</v>
      </c>
      <c r="P456" s="3">
        <v>4315</v>
      </c>
      <c r="Q456" s="3">
        <v>126811</v>
      </c>
      <c r="R456" s="69">
        <v>22.706502420000003</v>
      </c>
      <c r="S456" s="69">
        <v>272.14594095999996</v>
      </c>
      <c r="T456" s="67"/>
      <c r="U456" s="67"/>
      <c r="V456" s="67"/>
      <c r="W456" s="67"/>
      <c r="X456" s="3">
        <v>21568560</v>
      </c>
      <c r="Y456" s="3">
        <v>10472147</v>
      </c>
      <c r="Z456" s="3">
        <v>1320968</v>
      </c>
      <c r="AA456" s="69">
        <v>40209.359813000003</v>
      </c>
      <c r="AB456" s="69">
        <v>1597.16705428</v>
      </c>
    </row>
    <row r="457" spans="1:28" x14ac:dyDescent="0.3">
      <c r="A457" s="4" t="s">
        <v>119</v>
      </c>
      <c r="B457" s="65" t="str">
        <f>VLOOKUP(A457,'bank list with code'!$A$2:$C$114,3,FALSE)</f>
        <v>B026</v>
      </c>
      <c r="C457" s="65" t="str">
        <f>VLOOKUP(B457,'bank type'!$A$2:$B$87,2,FALSE)</f>
        <v>Public Sector Banks</v>
      </c>
      <c r="D457" s="66">
        <v>42643</v>
      </c>
      <c r="E457" s="74">
        <f t="shared" si="23"/>
        <v>9</v>
      </c>
      <c r="F457">
        <f t="shared" si="24"/>
        <v>2016</v>
      </c>
      <c r="G457" s="3">
        <v>2278</v>
      </c>
      <c r="H457" s="3">
        <v>853</v>
      </c>
      <c r="I457" s="3">
        <v>106240</v>
      </c>
      <c r="J457" s="3">
        <v>0</v>
      </c>
      <c r="K457" s="3">
        <f t="shared" si="25"/>
        <v>106240</v>
      </c>
      <c r="L457" s="3"/>
      <c r="M457" s="3"/>
      <c r="N457" s="3"/>
      <c r="O457" s="3">
        <v>86377</v>
      </c>
      <c r="P457" s="3">
        <v>2294</v>
      </c>
      <c r="Q457" s="3">
        <v>103034</v>
      </c>
      <c r="R457" s="69">
        <v>11.083024099999999</v>
      </c>
      <c r="S457" s="69">
        <v>247.73446710000002</v>
      </c>
      <c r="T457" s="67"/>
      <c r="U457" s="67"/>
      <c r="V457" s="67"/>
      <c r="W457" s="67"/>
      <c r="X457" s="3">
        <v>10383616</v>
      </c>
      <c r="Y457" s="3">
        <v>6138036</v>
      </c>
      <c r="Z457" s="3">
        <v>1306319</v>
      </c>
      <c r="AA457" s="69">
        <v>23628.328000000001</v>
      </c>
      <c r="AB457" s="69">
        <v>1594.0888844799999</v>
      </c>
    </row>
    <row r="458" spans="1:28" x14ac:dyDescent="0.3">
      <c r="A458" s="4" t="s">
        <v>120</v>
      </c>
      <c r="B458" s="65" t="str">
        <f>VLOOKUP(A458,'bank list with code'!$A$2:$C$114,3,FALSE)</f>
        <v>B034</v>
      </c>
      <c r="C458" s="65" t="str">
        <f>VLOOKUP(B458,'bank type'!$A$2:$B$87,2,FALSE)</f>
        <v>Public Sector Banks</v>
      </c>
      <c r="D458" s="66">
        <v>42643</v>
      </c>
      <c r="E458" s="74">
        <f t="shared" si="23"/>
        <v>9</v>
      </c>
      <c r="F458">
        <f t="shared" si="24"/>
        <v>2016</v>
      </c>
      <c r="G458" s="3">
        <v>1276</v>
      </c>
      <c r="H458" s="3">
        <v>233</v>
      </c>
      <c r="I458" s="3">
        <v>0</v>
      </c>
      <c r="J458" s="3">
        <v>0</v>
      </c>
      <c r="K458" s="3">
        <f t="shared" si="25"/>
        <v>0</v>
      </c>
      <c r="L458" s="3"/>
      <c r="M458" s="3"/>
      <c r="N458" s="3"/>
      <c r="O458" s="3">
        <v>0</v>
      </c>
      <c r="P458" s="3">
        <v>0</v>
      </c>
      <c r="Q458" s="3">
        <v>0</v>
      </c>
      <c r="R458" s="69">
        <v>0</v>
      </c>
      <c r="S458" s="69">
        <v>0</v>
      </c>
      <c r="T458" s="3"/>
      <c r="U458" s="3"/>
      <c r="V458" s="3"/>
      <c r="W458" s="3"/>
      <c r="X458" s="3">
        <v>6221401</v>
      </c>
      <c r="Y458" s="3">
        <v>2389344</v>
      </c>
      <c r="Z458" s="3">
        <v>299979</v>
      </c>
      <c r="AA458" s="69">
        <v>8766.0768829999997</v>
      </c>
      <c r="AB458" s="69">
        <v>283.01941010000002</v>
      </c>
    </row>
    <row r="459" spans="1:28" x14ac:dyDescent="0.3">
      <c r="A459" s="4" t="s">
        <v>5</v>
      </c>
      <c r="B459" s="65" t="str">
        <f>VLOOKUP(A459,'bank list with code'!$A$2:$C$114,3,FALSE)</f>
        <v>B060</v>
      </c>
      <c r="C459" s="65" t="str">
        <f>VLOOKUP(B459,'bank type'!$A$2:$B$87,2,FALSE)</f>
        <v>Public Sector Banks</v>
      </c>
      <c r="D459" s="66">
        <v>42643</v>
      </c>
      <c r="E459" s="74">
        <f t="shared" si="23"/>
        <v>9</v>
      </c>
      <c r="F459">
        <f t="shared" si="24"/>
        <v>2016</v>
      </c>
      <c r="G459" s="3">
        <v>2487</v>
      </c>
      <c r="H459" s="3">
        <v>720</v>
      </c>
      <c r="I459" s="3">
        <v>1696</v>
      </c>
      <c r="J459" s="3">
        <v>0</v>
      </c>
      <c r="K459" s="3">
        <f t="shared" si="25"/>
        <v>1696</v>
      </c>
      <c r="L459" s="3"/>
      <c r="M459" s="3"/>
      <c r="N459" s="3"/>
      <c r="O459" s="3">
        <v>76839</v>
      </c>
      <c r="P459" s="3">
        <v>7073</v>
      </c>
      <c r="Q459" s="3">
        <v>116817</v>
      </c>
      <c r="R459" s="69">
        <v>16.7</v>
      </c>
      <c r="S459" s="69">
        <v>249.1</v>
      </c>
      <c r="T459" s="67"/>
      <c r="U459" s="67"/>
      <c r="V459" s="67"/>
      <c r="W459" s="67"/>
      <c r="X459" s="3">
        <v>15861058</v>
      </c>
      <c r="Y459" s="3">
        <v>22374849</v>
      </c>
      <c r="Z459" s="3">
        <v>2094083</v>
      </c>
      <c r="AA459" s="69">
        <v>41701</v>
      </c>
      <c r="AB459" s="69">
        <v>2047</v>
      </c>
    </row>
    <row r="460" spans="1:28" x14ac:dyDescent="0.3">
      <c r="A460" s="4" t="s">
        <v>6</v>
      </c>
      <c r="B460" s="65" t="str">
        <f>VLOOKUP(A460,'bank list with code'!$A$2:$C$114,3,FALSE)</f>
        <v>B061</v>
      </c>
      <c r="C460" s="65" t="str">
        <f>VLOOKUP(B460,'bank type'!$A$2:$B$87,2,FALSE)</f>
        <v>Public Sector Banks</v>
      </c>
      <c r="D460" s="66">
        <v>42643</v>
      </c>
      <c r="E460" s="74">
        <f t="shared" si="23"/>
        <v>9</v>
      </c>
      <c r="F460">
        <f t="shared" si="24"/>
        <v>2016</v>
      </c>
      <c r="G460" s="8">
        <v>2721</v>
      </c>
      <c r="H460" s="8">
        <v>983</v>
      </c>
      <c r="I460" s="8">
        <v>3984</v>
      </c>
      <c r="J460" s="8">
        <v>0</v>
      </c>
      <c r="K460" s="3">
        <f t="shared" si="25"/>
        <v>3984</v>
      </c>
      <c r="L460" s="3"/>
      <c r="M460" s="3"/>
      <c r="N460" s="3"/>
      <c r="O460" s="8">
        <v>42597</v>
      </c>
      <c r="P460" s="3">
        <v>555</v>
      </c>
      <c r="Q460" s="3">
        <v>29123</v>
      </c>
      <c r="R460" s="69">
        <v>2.3591440000000001</v>
      </c>
      <c r="S460" s="121">
        <v>70.040908999999999</v>
      </c>
      <c r="T460" s="68"/>
      <c r="U460" s="68"/>
      <c r="V460" s="68"/>
      <c r="W460" s="68"/>
      <c r="X460" s="8">
        <v>14776709</v>
      </c>
      <c r="Y460" s="8">
        <v>20620558</v>
      </c>
      <c r="Z460" s="8">
        <v>719924</v>
      </c>
      <c r="AA460" s="121">
        <v>36767.106236</v>
      </c>
      <c r="AB460" s="121">
        <v>1501.438791</v>
      </c>
    </row>
    <row r="461" spans="1:28" x14ac:dyDescent="0.3">
      <c r="A461" s="4" t="s">
        <v>121</v>
      </c>
      <c r="B461" s="65" t="str">
        <f>VLOOKUP(A461,'bank list with code'!$A$2:$C$114,3,FALSE)</f>
        <v>B078</v>
      </c>
      <c r="C461" s="65" t="str">
        <f>VLOOKUP(B461,'bank type'!$A$2:$B$87,2,FALSE)</f>
        <v>Public Sector Banks</v>
      </c>
      <c r="D461" s="66">
        <v>42643</v>
      </c>
      <c r="E461" s="74">
        <f t="shared" si="23"/>
        <v>9</v>
      </c>
      <c r="F461">
        <f t="shared" si="24"/>
        <v>2016</v>
      </c>
      <c r="G461" s="3">
        <v>2273</v>
      </c>
      <c r="H461" s="3">
        <v>326</v>
      </c>
      <c r="I461" s="3">
        <v>2878</v>
      </c>
      <c r="J461" s="3">
        <v>0</v>
      </c>
      <c r="K461" s="3">
        <f t="shared" si="25"/>
        <v>2878</v>
      </c>
      <c r="L461" s="3"/>
      <c r="M461" s="3"/>
      <c r="N461" s="3"/>
      <c r="O461" s="3">
        <v>0</v>
      </c>
      <c r="P461" s="3">
        <v>0</v>
      </c>
      <c r="Q461" s="3">
        <v>0</v>
      </c>
      <c r="R461" s="69">
        <v>0</v>
      </c>
      <c r="S461" s="69">
        <v>0</v>
      </c>
      <c r="T461" s="3"/>
      <c r="U461" s="3"/>
      <c r="V461" s="3"/>
      <c r="W461" s="3"/>
      <c r="X461" s="3">
        <v>9709989</v>
      </c>
      <c r="Y461" s="3">
        <v>5049095</v>
      </c>
      <c r="Z461" s="3">
        <v>402891</v>
      </c>
      <c r="AA461" s="69">
        <v>20317.583999999999</v>
      </c>
      <c r="AB461" s="69">
        <v>661.86400000000003</v>
      </c>
    </row>
    <row r="462" spans="1:28" x14ac:dyDescent="0.3">
      <c r="A462" s="4" t="s">
        <v>7</v>
      </c>
      <c r="B462" s="65" t="str">
        <f>VLOOKUP(A462,'bank list with code'!$A$2:$C$114,3,FALSE)</f>
        <v>B080</v>
      </c>
      <c r="C462" s="65" t="str">
        <f>VLOOKUP(B462,'bank type'!$A$2:$B$87,2,FALSE)</f>
        <v>Public Sector Banks</v>
      </c>
      <c r="D462" s="66">
        <v>42643</v>
      </c>
      <c r="E462" s="74">
        <f t="shared" si="23"/>
        <v>9</v>
      </c>
      <c r="F462">
        <f t="shared" si="24"/>
        <v>2016</v>
      </c>
      <c r="G462" s="3">
        <v>1058</v>
      </c>
      <c r="H462" s="3">
        <v>223</v>
      </c>
      <c r="I462" s="3">
        <v>0</v>
      </c>
      <c r="J462" s="3">
        <v>0</v>
      </c>
      <c r="K462" s="3">
        <f t="shared" si="25"/>
        <v>0</v>
      </c>
      <c r="L462" s="3"/>
      <c r="M462" s="3"/>
      <c r="N462" s="3"/>
      <c r="O462" s="3">
        <v>0</v>
      </c>
      <c r="P462" s="3">
        <v>0</v>
      </c>
      <c r="Q462" s="3">
        <v>0</v>
      </c>
      <c r="R462" s="69">
        <v>0</v>
      </c>
      <c r="S462" s="69">
        <v>0</v>
      </c>
      <c r="T462" s="3"/>
      <c r="U462" s="3"/>
      <c r="V462" s="3"/>
      <c r="W462" s="3"/>
      <c r="X462" s="3">
        <v>2423884</v>
      </c>
      <c r="Y462" s="3">
        <v>1202909</v>
      </c>
      <c r="Z462" s="3">
        <v>108345</v>
      </c>
      <c r="AA462" s="69">
        <v>3543.9751000000001</v>
      </c>
      <c r="AB462" s="69">
        <v>152.30287369999999</v>
      </c>
    </row>
    <row r="463" spans="1:28" x14ac:dyDescent="0.3">
      <c r="A463" s="4" t="s">
        <v>8</v>
      </c>
      <c r="B463" s="65" t="str">
        <f>VLOOKUP(A463,'bank list with code'!$A$2:$C$114,3,FALSE)</f>
        <v>B081</v>
      </c>
      <c r="C463" s="65" t="str">
        <f>VLOOKUP(B463,'bank type'!$A$2:$B$87,2,FALSE)</f>
        <v>Public Sector Banks</v>
      </c>
      <c r="D463" s="66">
        <v>42643</v>
      </c>
      <c r="E463" s="74">
        <f t="shared" si="23"/>
        <v>9</v>
      </c>
      <c r="F463">
        <f t="shared" si="24"/>
        <v>2016</v>
      </c>
      <c r="G463" s="3">
        <v>5218</v>
      </c>
      <c r="H463" s="3">
        <v>4623</v>
      </c>
      <c r="I463" s="3">
        <v>23452</v>
      </c>
      <c r="J463" s="3">
        <v>0</v>
      </c>
      <c r="K463" s="3">
        <f t="shared" si="25"/>
        <v>23452</v>
      </c>
      <c r="L463" s="3"/>
      <c r="M463" s="3"/>
      <c r="N463" s="3"/>
      <c r="O463" s="3">
        <v>202097</v>
      </c>
      <c r="P463" s="3">
        <v>6786</v>
      </c>
      <c r="Q463" s="3">
        <v>237125</v>
      </c>
      <c r="R463" s="69">
        <v>29.407681929999999</v>
      </c>
      <c r="S463" s="69">
        <v>465.51757273999999</v>
      </c>
      <c r="T463" s="67"/>
      <c r="U463" s="67"/>
      <c r="V463" s="67"/>
      <c r="W463" s="67"/>
      <c r="X463" s="3">
        <v>48747220</v>
      </c>
      <c r="Y463" s="3">
        <v>24338412</v>
      </c>
      <c r="Z463" s="3">
        <v>4925937</v>
      </c>
      <c r="AA463" s="69">
        <v>105351.76137451001</v>
      </c>
      <c r="AB463" s="69">
        <v>4850.2958008899996</v>
      </c>
    </row>
    <row r="464" spans="1:28" x14ac:dyDescent="0.3">
      <c r="A464" s="4" t="s">
        <v>122</v>
      </c>
      <c r="B464" s="65" t="str">
        <f>VLOOKUP(A464,'bank list with code'!$A$2:$C$114,3,FALSE)</f>
        <v>B099</v>
      </c>
      <c r="C464" s="65" t="str">
        <f>VLOOKUP(B464,'bank type'!$A$2:$B$87,2,FALSE)</f>
        <v>Public Sector Banks</v>
      </c>
      <c r="D464" s="66">
        <v>42643</v>
      </c>
      <c r="E464" s="74">
        <f t="shared" si="23"/>
        <v>9</v>
      </c>
      <c r="F464">
        <f t="shared" si="24"/>
        <v>2016</v>
      </c>
      <c r="G464" s="7">
        <v>3393</v>
      </c>
      <c r="H464" s="7">
        <v>393</v>
      </c>
      <c r="I464" s="3">
        <v>2373</v>
      </c>
      <c r="J464" s="3">
        <v>0</v>
      </c>
      <c r="K464" s="3">
        <f t="shared" si="25"/>
        <v>2373</v>
      </c>
      <c r="L464" s="3"/>
      <c r="M464" s="3"/>
      <c r="N464" s="3"/>
      <c r="O464" s="3">
        <v>70235</v>
      </c>
      <c r="P464" s="3">
        <v>2737</v>
      </c>
      <c r="Q464" s="3">
        <v>89560</v>
      </c>
      <c r="R464" s="69">
        <v>11.483003</v>
      </c>
      <c r="S464" s="69">
        <v>172.852474</v>
      </c>
      <c r="T464" s="67"/>
      <c r="U464" s="67"/>
      <c r="V464" s="67"/>
      <c r="W464" s="67"/>
      <c r="X464" s="3">
        <v>12340811</v>
      </c>
      <c r="Y464" s="3">
        <v>10550344</v>
      </c>
      <c r="Z464" s="3">
        <v>685044</v>
      </c>
      <c r="AA464" s="69">
        <v>29460.435214000001</v>
      </c>
      <c r="AB464" s="69">
        <v>852.00501299999996</v>
      </c>
    </row>
    <row r="465" spans="1:28" x14ac:dyDescent="0.3">
      <c r="A465" s="4" t="s">
        <v>9</v>
      </c>
      <c r="B465" s="65" t="str">
        <f>VLOOKUP(A465,'bank list with code'!$A$2:$C$114,3,FALSE)</f>
        <v>B102</v>
      </c>
      <c r="C465" s="65" t="str">
        <f>VLOOKUP(B465,'bank type'!$A$2:$B$87,2,FALSE)</f>
        <v>Public Sector Banks</v>
      </c>
      <c r="D465" s="66">
        <v>42643</v>
      </c>
      <c r="E465" s="74">
        <f t="shared" si="23"/>
        <v>9</v>
      </c>
      <c r="F465">
        <f t="shared" si="24"/>
        <v>2016</v>
      </c>
      <c r="G465" s="3">
        <v>2091</v>
      </c>
      <c r="H465" s="3">
        <v>571</v>
      </c>
      <c r="I465" s="3">
        <v>77</v>
      </c>
      <c r="J465" s="3">
        <v>0</v>
      </c>
      <c r="K465" s="3">
        <f t="shared" si="25"/>
        <v>77</v>
      </c>
      <c r="L465" s="3"/>
      <c r="M465" s="3"/>
      <c r="N465" s="3"/>
      <c r="O465" s="3">
        <v>0</v>
      </c>
      <c r="P465" s="3">
        <v>0</v>
      </c>
      <c r="Q465" s="3">
        <v>0</v>
      </c>
      <c r="R465" s="69">
        <v>0</v>
      </c>
      <c r="S465" s="69">
        <v>0</v>
      </c>
      <c r="T465" s="3"/>
      <c r="U465" s="3"/>
      <c r="V465" s="3"/>
      <c r="W465" s="3"/>
      <c r="X465" s="3">
        <v>9312736</v>
      </c>
      <c r="Y465" s="3">
        <v>4924921</v>
      </c>
      <c r="Z465" s="3">
        <v>689631</v>
      </c>
      <c r="AA465" s="69">
        <v>18070.599999999999</v>
      </c>
      <c r="AB465" s="69">
        <v>824.5</v>
      </c>
    </row>
    <row r="466" spans="1:28" x14ac:dyDescent="0.3">
      <c r="A466" s="4" t="s">
        <v>10</v>
      </c>
      <c r="B466" s="65" t="str">
        <f>VLOOKUP(A466,'bank list with code'!$A$2:$C$114,3,FALSE)</f>
        <v>B105</v>
      </c>
      <c r="C466" s="65" t="str">
        <f>VLOOKUP(B466,'bank type'!$A$2:$B$87,2,FALSE)</f>
        <v>Public Sector Banks</v>
      </c>
      <c r="D466" s="66">
        <v>42643</v>
      </c>
      <c r="E466" s="74">
        <f t="shared" si="23"/>
        <v>9</v>
      </c>
      <c r="F466">
        <f t="shared" si="24"/>
        <v>2016</v>
      </c>
      <c r="G466" s="3">
        <v>4397</v>
      </c>
      <c r="H466" s="3">
        <v>2754</v>
      </c>
      <c r="I466" s="3">
        <v>31761</v>
      </c>
      <c r="J466" s="3">
        <v>0</v>
      </c>
      <c r="K466" s="3">
        <f t="shared" si="25"/>
        <v>31761</v>
      </c>
      <c r="L466" s="3"/>
      <c r="M466" s="3"/>
      <c r="N466" s="3"/>
      <c r="O466" s="3">
        <v>159897</v>
      </c>
      <c r="P466" s="3">
        <v>2571</v>
      </c>
      <c r="Q466" s="3">
        <v>109359</v>
      </c>
      <c r="R466" s="69">
        <v>12.367224029999999</v>
      </c>
      <c r="S466" s="69">
        <v>571.85619455999995</v>
      </c>
      <c r="T466" s="67"/>
      <c r="U466" s="67"/>
      <c r="V466" s="67"/>
      <c r="W466" s="67"/>
      <c r="X466" s="3">
        <v>17641616</v>
      </c>
      <c r="Y466" s="3">
        <v>17244350</v>
      </c>
      <c r="Z466" s="3">
        <v>1014394</v>
      </c>
      <c r="AA466" s="69">
        <v>53321.176377540003</v>
      </c>
      <c r="AB466" s="69">
        <v>1288.0239503299999</v>
      </c>
    </row>
    <row r="467" spans="1:28" x14ac:dyDescent="0.3">
      <c r="A467" s="4" t="s">
        <v>123</v>
      </c>
      <c r="B467" s="65" t="str">
        <f>VLOOKUP(A467,'bank list with code'!$A$2:$C$114,3,FALSE)</f>
        <v>B106</v>
      </c>
      <c r="C467" s="65" t="str">
        <f>VLOOKUP(B467,'bank type'!$A$2:$B$87,2,FALSE)</f>
        <v>Public Sector Banks</v>
      </c>
      <c r="D467" s="66">
        <v>42643</v>
      </c>
      <c r="E467" s="74">
        <f t="shared" si="23"/>
        <v>9</v>
      </c>
      <c r="F467">
        <f t="shared" si="24"/>
        <v>2016</v>
      </c>
      <c r="G467" s="3">
        <v>949</v>
      </c>
      <c r="H467" s="3">
        <v>1139</v>
      </c>
      <c r="I467" s="3">
        <v>0</v>
      </c>
      <c r="J467" s="3">
        <v>0</v>
      </c>
      <c r="K467" s="3">
        <f t="shared" si="25"/>
        <v>0</v>
      </c>
      <c r="L467" s="3"/>
      <c r="M467" s="3"/>
      <c r="N467" s="3"/>
      <c r="O467" s="3">
        <v>0</v>
      </c>
      <c r="P467" s="3">
        <v>0</v>
      </c>
      <c r="Q467" s="3">
        <v>0</v>
      </c>
      <c r="R467" s="69">
        <v>0</v>
      </c>
      <c r="S467" s="69">
        <v>0</v>
      </c>
      <c r="T467" s="3"/>
      <c r="U467" s="3"/>
      <c r="V467" s="3"/>
      <c r="W467" s="3"/>
      <c r="X467" s="3">
        <v>9193385</v>
      </c>
      <c r="Y467" s="3">
        <v>5290428</v>
      </c>
      <c r="Z467" s="3">
        <v>643778</v>
      </c>
      <c r="AA467" s="69">
        <v>20951.664245</v>
      </c>
      <c r="AB467" s="69">
        <v>847.793364</v>
      </c>
    </row>
    <row r="468" spans="1:28" x14ac:dyDescent="0.3">
      <c r="A468" s="4" t="s">
        <v>124</v>
      </c>
      <c r="B468" s="65" t="str">
        <f>VLOOKUP(A468,'bank list with code'!$A$2:$C$114,3,FALSE)</f>
        <v>B111</v>
      </c>
      <c r="C468" s="65" t="str">
        <f>VLOOKUP(B468,'bank type'!$A$2:$B$87,2,FALSE)</f>
        <v>Public Sector Banks</v>
      </c>
      <c r="D468" s="66">
        <v>42643</v>
      </c>
      <c r="E468" s="74">
        <f t="shared" si="23"/>
        <v>9</v>
      </c>
      <c r="F468">
        <f t="shared" si="24"/>
        <v>2016</v>
      </c>
      <c r="G468" s="3">
        <v>1452</v>
      </c>
      <c r="H468" s="3">
        <v>273</v>
      </c>
      <c r="I468" s="3">
        <v>1651</v>
      </c>
      <c r="J468" s="3">
        <v>0</v>
      </c>
      <c r="K468" s="3">
        <f t="shared" si="25"/>
        <v>1651</v>
      </c>
      <c r="L468" s="3"/>
      <c r="M468" s="3"/>
      <c r="N468" s="3"/>
      <c r="O468" s="3">
        <v>47997</v>
      </c>
      <c r="P468" s="3">
        <v>9294</v>
      </c>
      <c r="Q468" s="3">
        <v>92813</v>
      </c>
      <c r="R468" s="69">
        <v>50.788420549999998</v>
      </c>
      <c r="S468" s="69">
        <v>275.06611183000001</v>
      </c>
      <c r="T468" s="67"/>
      <c r="U468" s="67"/>
      <c r="V468" s="67"/>
      <c r="W468" s="67"/>
      <c r="X468" s="3">
        <v>4987720</v>
      </c>
      <c r="Y468" s="3">
        <v>4435365</v>
      </c>
      <c r="Z468" s="3">
        <v>480399</v>
      </c>
      <c r="AA468" s="69">
        <v>13809.489921</v>
      </c>
      <c r="AB468" s="69">
        <v>780.5119545</v>
      </c>
    </row>
    <row r="469" spans="1:28" x14ac:dyDescent="0.3">
      <c r="A469" s="4" t="s">
        <v>11</v>
      </c>
      <c r="B469" s="65" t="str">
        <f>VLOOKUP(A469,'bank list with code'!$A$2:$C$114,3,FALSE)</f>
        <v>B054</v>
      </c>
      <c r="C469" s="65" t="str">
        <f>VLOOKUP(B469,'bank type'!$A$2:$B$87,2,FALSE)</f>
        <v>Private Sector Banks</v>
      </c>
      <c r="D469" s="66">
        <v>42643</v>
      </c>
      <c r="E469" s="74">
        <f t="shared" si="23"/>
        <v>9</v>
      </c>
      <c r="F469">
        <f t="shared" si="24"/>
        <v>2016</v>
      </c>
      <c r="G469" s="3">
        <v>1755</v>
      </c>
      <c r="H469" s="3">
        <v>1637</v>
      </c>
      <c r="I469" s="3">
        <v>18657</v>
      </c>
      <c r="J469" s="3">
        <v>0</v>
      </c>
      <c r="K469" s="3">
        <f t="shared" si="25"/>
        <v>18657</v>
      </c>
      <c r="L469" s="3"/>
      <c r="M469" s="3"/>
      <c r="N469" s="3"/>
      <c r="O469" s="3">
        <v>12307</v>
      </c>
      <c r="P469" s="3">
        <v>461</v>
      </c>
      <c r="Q469" s="3">
        <v>38927</v>
      </c>
      <c r="R469" s="69">
        <v>2.2000000000000002</v>
      </c>
      <c r="S469" s="69">
        <v>85.9</v>
      </c>
      <c r="T469" s="67"/>
      <c r="U469" s="67"/>
      <c r="V469" s="67"/>
      <c r="W469" s="67"/>
      <c r="X469" s="3">
        <v>9699956</v>
      </c>
      <c r="Y469" s="3">
        <v>8931178</v>
      </c>
      <c r="Z469" s="3">
        <v>2202699</v>
      </c>
      <c r="AA469" s="69">
        <v>37919.4</v>
      </c>
      <c r="AB469" s="69">
        <v>2524.1</v>
      </c>
    </row>
    <row r="470" spans="1:28" x14ac:dyDescent="0.3">
      <c r="A470" s="4" t="s">
        <v>125</v>
      </c>
      <c r="B470" s="65" t="str">
        <f>VLOOKUP(A470,'bank list with code'!$A$2:$C$114,3,FALSE)</f>
        <v>B091</v>
      </c>
      <c r="C470" s="65" t="str">
        <f>VLOOKUP(B470,'bank type'!$A$2:$B$87,2,FALSE)</f>
        <v>Public Sector Banks</v>
      </c>
      <c r="D470" s="66">
        <v>42643</v>
      </c>
      <c r="E470" s="74">
        <f t="shared" si="23"/>
        <v>9</v>
      </c>
      <c r="F470">
        <f t="shared" si="24"/>
        <v>2016</v>
      </c>
      <c r="G470" s="3">
        <v>1212</v>
      </c>
      <c r="H470" s="3">
        <v>818</v>
      </c>
      <c r="I470" s="3">
        <v>3057</v>
      </c>
      <c r="J470" s="3">
        <v>0</v>
      </c>
      <c r="K470" s="3">
        <f t="shared" si="25"/>
        <v>3057</v>
      </c>
      <c r="L470" s="3"/>
      <c r="M470" s="3"/>
      <c r="N470" s="3"/>
      <c r="O470" s="3">
        <v>0</v>
      </c>
      <c r="P470" s="3">
        <v>0</v>
      </c>
      <c r="Q470" s="3">
        <v>0</v>
      </c>
      <c r="R470" s="69">
        <v>0</v>
      </c>
      <c r="S470" s="69">
        <v>0</v>
      </c>
      <c r="T470" s="3"/>
      <c r="U470" s="3"/>
      <c r="V470" s="3"/>
      <c r="W470" s="3"/>
      <c r="X470" s="3">
        <v>12737964</v>
      </c>
      <c r="Y470" s="3">
        <v>10701110</v>
      </c>
      <c r="Z470" s="3">
        <v>885230</v>
      </c>
      <c r="AA470" s="69">
        <v>30652.058616229999</v>
      </c>
      <c r="AB470" s="69">
        <v>711.77103035000005</v>
      </c>
    </row>
    <row r="471" spans="1:28" x14ac:dyDescent="0.3">
      <c r="A471" s="4" t="s">
        <v>126</v>
      </c>
      <c r="B471" s="65" t="str">
        <f>VLOOKUP(A471,'bank list with code'!$A$2:$C$114,3,FALSE)</f>
        <v>B092</v>
      </c>
      <c r="C471" s="65" t="str">
        <f>VLOOKUP(B471,'bank type'!$A$2:$B$87,2,FALSE)</f>
        <v>Public Sector Banks</v>
      </c>
      <c r="D471" s="66">
        <v>42643</v>
      </c>
      <c r="E471" s="74">
        <f t="shared" si="23"/>
        <v>9</v>
      </c>
      <c r="F471">
        <f t="shared" si="24"/>
        <v>2016</v>
      </c>
      <c r="G471" s="3">
        <v>1814</v>
      </c>
      <c r="H471" s="3">
        <v>566</v>
      </c>
      <c r="I471" s="3">
        <v>6498</v>
      </c>
      <c r="J471" s="3">
        <v>0</v>
      </c>
      <c r="K471" s="3">
        <f t="shared" si="25"/>
        <v>6498</v>
      </c>
      <c r="L471" s="3"/>
      <c r="M471" s="3"/>
      <c r="N471" s="3"/>
      <c r="O471" s="3">
        <v>0</v>
      </c>
      <c r="P471" s="3">
        <v>0</v>
      </c>
      <c r="Q471" s="3">
        <v>0</v>
      </c>
      <c r="R471" s="69">
        <v>0</v>
      </c>
      <c r="S471" s="69">
        <v>0</v>
      </c>
      <c r="T471" s="3"/>
      <c r="U471" s="3"/>
      <c r="V471" s="3"/>
      <c r="W471" s="3"/>
      <c r="X471" s="3">
        <v>16467702</v>
      </c>
      <c r="Y471" s="3">
        <v>19280373</v>
      </c>
      <c r="Z471" s="3">
        <v>1693897</v>
      </c>
      <c r="AA471" s="69">
        <v>51878.669770319997</v>
      </c>
      <c r="AB471" s="69">
        <v>1967.4818772799999</v>
      </c>
    </row>
    <row r="472" spans="1:28" x14ac:dyDescent="0.3">
      <c r="A472" s="4" t="s">
        <v>12</v>
      </c>
      <c r="B472" s="65" t="str">
        <f>VLOOKUP(A472,'bank list with code'!$A$2:$C$114,3,FALSE)</f>
        <v>B093</v>
      </c>
      <c r="C472" s="65" t="str">
        <f>VLOOKUP(B472,'bank type'!$A$2:$B$87,2,FALSE)</f>
        <v>Public Sector Banks</v>
      </c>
      <c r="D472" s="66">
        <v>42643</v>
      </c>
      <c r="E472" s="74">
        <f t="shared" si="23"/>
        <v>9</v>
      </c>
      <c r="F472">
        <f t="shared" si="24"/>
        <v>2016</v>
      </c>
      <c r="G472" s="3">
        <v>23189</v>
      </c>
      <c r="H472" s="3">
        <v>26826</v>
      </c>
      <c r="I472" s="3">
        <v>335647</v>
      </c>
      <c r="J472" s="3">
        <v>0</v>
      </c>
      <c r="K472" s="3">
        <f t="shared" si="25"/>
        <v>335647</v>
      </c>
      <c r="L472" s="3"/>
      <c r="M472" s="3"/>
      <c r="N472" s="3"/>
      <c r="O472" s="3">
        <v>4010397</v>
      </c>
      <c r="P472" s="3">
        <v>88937</v>
      </c>
      <c r="Q472" s="3">
        <v>11451368</v>
      </c>
      <c r="R472" s="69">
        <v>397.04311723000001</v>
      </c>
      <c r="S472" s="69">
        <v>30372.921711620002</v>
      </c>
      <c r="T472" s="67"/>
      <c r="U472" s="67"/>
      <c r="V472" s="67"/>
      <c r="W472" s="67"/>
      <c r="X472" s="3">
        <v>212298475</v>
      </c>
      <c r="Y472" s="3">
        <v>305250811</v>
      </c>
      <c r="Z472" s="3">
        <v>30151707</v>
      </c>
      <c r="AA472" s="69">
        <v>657467.55371715</v>
      </c>
      <c r="AB472" s="69">
        <v>35650.495292139996</v>
      </c>
    </row>
    <row r="473" spans="1:28" x14ac:dyDescent="0.3">
      <c r="A473" s="4" t="s">
        <v>127</v>
      </c>
      <c r="B473" s="65" t="str">
        <f>VLOOKUP(A473,'bank list with code'!$A$2:$C$114,3,FALSE)</f>
        <v>B094</v>
      </c>
      <c r="C473" s="65" t="str">
        <f>VLOOKUP(B473,'bank type'!$A$2:$B$87,2,FALSE)</f>
        <v>Public Sector Banks</v>
      </c>
      <c r="D473" s="66">
        <v>42643</v>
      </c>
      <c r="E473" s="74">
        <f t="shared" si="23"/>
        <v>9</v>
      </c>
      <c r="F473">
        <f t="shared" si="24"/>
        <v>2016</v>
      </c>
      <c r="G473" s="3">
        <v>1096</v>
      </c>
      <c r="H473" s="3">
        <v>330</v>
      </c>
      <c r="I473" s="3">
        <v>4957</v>
      </c>
      <c r="J473" s="3">
        <v>0</v>
      </c>
      <c r="K473" s="3">
        <f t="shared" si="25"/>
        <v>4957</v>
      </c>
      <c r="L473" s="3"/>
      <c r="M473" s="3"/>
      <c r="N473" s="3"/>
      <c r="O473" s="3">
        <v>0</v>
      </c>
      <c r="P473" s="3">
        <v>0</v>
      </c>
      <c r="Q473" s="3">
        <v>0</v>
      </c>
      <c r="R473" s="69">
        <v>0</v>
      </c>
      <c r="S473" s="69">
        <v>0</v>
      </c>
      <c r="T473" s="3"/>
      <c r="U473" s="3"/>
      <c r="V473" s="3"/>
      <c r="W473" s="3"/>
      <c r="X473" s="3">
        <v>6715185</v>
      </c>
      <c r="Y473" s="3">
        <v>7434029</v>
      </c>
      <c r="Z473" s="3">
        <v>626991</v>
      </c>
      <c r="AA473" s="69">
        <v>17775.147357049998</v>
      </c>
      <c r="AB473" s="69">
        <v>907.97165369000004</v>
      </c>
    </row>
    <row r="474" spans="1:28" x14ac:dyDescent="0.3">
      <c r="A474" s="4" t="s">
        <v>128</v>
      </c>
      <c r="B474" s="65" t="str">
        <f>VLOOKUP(A474,'bank list with code'!$A$2:$C$114,3,FALSE)</f>
        <v>B095</v>
      </c>
      <c r="C474" s="65" t="str">
        <f>VLOOKUP(B474,'bank type'!$A$2:$B$87,2,FALSE)</f>
        <v>Public Sector Banks</v>
      </c>
      <c r="D474" s="66">
        <v>42643</v>
      </c>
      <c r="E474" s="74">
        <f t="shared" si="23"/>
        <v>9</v>
      </c>
      <c r="F474">
        <f t="shared" si="24"/>
        <v>2016</v>
      </c>
      <c r="G474" s="3">
        <v>1180</v>
      </c>
      <c r="H474" s="3">
        <v>343</v>
      </c>
      <c r="I474" s="3">
        <v>5810</v>
      </c>
      <c r="J474" s="3">
        <v>0</v>
      </c>
      <c r="K474" s="3">
        <f t="shared" si="25"/>
        <v>5810</v>
      </c>
      <c r="L474" s="3"/>
      <c r="M474" s="3"/>
      <c r="N474" s="3"/>
      <c r="O474" s="3">
        <v>0</v>
      </c>
      <c r="P474" s="3">
        <v>0</v>
      </c>
      <c r="Q474" s="3">
        <v>0</v>
      </c>
      <c r="R474" s="69">
        <v>0</v>
      </c>
      <c r="S474" s="69">
        <v>0</v>
      </c>
      <c r="T474" s="3"/>
      <c r="U474" s="3"/>
      <c r="V474" s="3"/>
      <c r="W474" s="3"/>
      <c r="X474" s="3">
        <v>7536941</v>
      </c>
      <c r="Y474" s="3">
        <v>5585732</v>
      </c>
      <c r="Z474" s="3">
        <v>561367</v>
      </c>
      <c r="AA474" s="69">
        <v>17105.583173850002</v>
      </c>
      <c r="AB474" s="69">
        <v>620.88413014000002</v>
      </c>
    </row>
    <row r="475" spans="1:28" x14ac:dyDescent="0.3">
      <c r="A475" s="4" t="s">
        <v>129</v>
      </c>
      <c r="B475" s="65" t="str">
        <f>VLOOKUP(A475,'bank list with code'!$A$2:$C$114,3,FALSE)</f>
        <v>B096</v>
      </c>
      <c r="C475" s="65" t="str">
        <f>VLOOKUP(B475,'bank type'!$A$2:$B$87,2,FALSE)</f>
        <v>Public Sector Banks</v>
      </c>
      <c r="D475" s="66">
        <v>42643</v>
      </c>
      <c r="E475" s="74">
        <f t="shared" si="23"/>
        <v>9</v>
      </c>
      <c r="F475">
        <f t="shared" si="24"/>
        <v>2016</v>
      </c>
      <c r="G475" s="3">
        <v>1133</v>
      </c>
      <c r="H475" s="3">
        <v>601</v>
      </c>
      <c r="I475" s="3">
        <v>3761</v>
      </c>
      <c r="J475" s="3">
        <v>0</v>
      </c>
      <c r="K475" s="3">
        <f t="shared" si="25"/>
        <v>3761</v>
      </c>
      <c r="L475" s="3"/>
      <c r="M475" s="3"/>
      <c r="N475" s="3"/>
      <c r="O475" s="3">
        <v>0</v>
      </c>
      <c r="P475" s="3">
        <v>0</v>
      </c>
      <c r="Q475" s="3">
        <v>0</v>
      </c>
      <c r="R475" s="69">
        <v>0</v>
      </c>
      <c r="S475" s="69">
        <v>0</v>
      </c>
      <c r="T475" s="3"/>
      <c r="U475" s="3"/>
      <c r="V475" s="3"/>
      <c r="W475" s="3"/>
      <c r="X475" s="3">
        <v>12082396</v>
      </c>
      <c r="Y475" s="3">
        <v>16533177</v>
      </c>
      <c r="Z475" s="3">
        <v>1244649</v>
      </c>
      <c r="AA475" s="69">
        <v>55121.346457349995</v>
      </c>
      <c r="AB475" s="69">
        <v>2194.9059885400002</v>
      </c>
    </row>
    <row r="476" spans="1:28" x14ac:dyDescent="0.3">
      <c r="A476" s="4" t="s">
        <v>14</v>
      </c>
      <c r="B476" s="65" t="str">
        <f>VLOOKUP(A476,'bank list with code'!$A$2:$C$114,3,FALSE)</f>
        <v>B009</v>
      </c>
      <c r="C476" s="65" t="str">
        <f>VLOOKUP(B476,'bank type'!$A$2:$B$87,2,FALSE)</f>
        <v>Private Sector Banks</v>
      </c>
      <c r="D476" s="66">
        <v>42643</v>
      </c>
      <c r="E476" s="74">
        <f t="shared" si="23"/>
        <v>9</v>
      </c>
      <c r="F476">
        <f t="shared" si="24"/>
        <v>2016</v>
      </c>
      <c r="G476" s="3">
        <v>3094</v>
      </c>
      <c r="H476" s="3">
        <v>10354</v>
      </c>
      <c r="I476" s="3">
        <v>274032</v>
      </c>
      <c r="J476" s="3">
        <v>0</v>
      </c>
      <c r="K476" s="3">
        <f t="shared" si="25"/>
        <v>274032</v>
      </c>
      <c r="L476" s="3"/>
      <c r="M476" s="3"/>
      <c r="N476" s="3"/>
      <c r="O476" s="3">
        <v>2819144</v>
      </c>
      <c r="P476" s="3">
        <v>101592</v>
      </c>
      <c r="Q476" s="3">
        <v>5866902</v>
      </c>
      <c r="R476" s="69">
        <v>258.77655301999999</v>
      </c>
      <c r="S476" s="69">
        <v>21281.928749720002</v>
      </c>
      <c r="T476" s="67"/>
      <c r="U476" s="67"/>
      <c r="V476" s="67"/>
      <c r="W476" s="67"/>
      <c r="X476" s="3">
        <v>16890747</v>
      </c>
      <c r="Y476" s="3">
        <v>25360683</v>
      </c>
      <c r="Z476" s="3">
        <v>9041943</v>
      </c>
      <c r="AA476" s="69">
        <v>121634.95227397</v>
      </c>
      <c r="AB476" s="69">
        <v>12935.85849932</v>
      </c>
    </row>
    <row r="477" spans="1:28" x14ac:dyDescent="0.3">
      <c r="A477" s="4" t="s">
        <v>130</v>
      </c>
      <c r="B477" s="65" t="str">
        <f>VLOOKUP(A477,'bank list with code'!$A$2:$C$114,3,FALSE)</f>
        <v>B010</v>
      </c>
      <c r="C477" s="65" t="str">
        <f>VLOOKUP(B477,'bank type'!$A$2:$B$87,2,FALSE)</f>
        <v>Private Sector Banks</v>
      </c>
      <c r="D477" s="66">
        <v>42643</v>
      </c>
      <c r="E477" s="74">
        <f t="shared" si="23"/>
        <v>9</v>
      </c>
      <c r="F477">
        <f t="shared" si="24"/>
        <v>2016</v>
      </c>
      <c r="G477" s="3">
        <v>261</v>
      </c>
      <c r="H477" s="3">
        <v>0</v>
      </c>
      <c r="I477" s="3">
        <v>0</v>
      </c>
      <c r="J477" s="3">
        <v>0</v>
      </c>
      <c r="K477" s="3">
        <f t="shared" si="25"/>
        <v>0</v>
      </c>
      <c r="L477" s="3"/>
      <c r="M477" s="3"/>
      <c r="N477" s="3"/>
      <c r="O477" s="3">
        <v>0</v>
      </c>
      <c r="P477" s="3">
        <v>0</v>
      </c>
      <c r="Q477" s="3">
        <v>0</v>
      </c>
      <c r="R477" s="69">
        <v>0</v>
      </c>
      <c r="S477" s="69">
        <v>0</v>
      </c>
      <c r="T477" s="10"/>
      <c r="U477" s="10"/>
      <c r="V477" s="10"/>
      <c r="W477" s="10"/>
      <c r="X477" s="3">
        <v>8516475</v>
      </c>
      <c r="Y477" s="3">
        <v>3665023</v>
      </c>
      <c r="Z477" s="3">
        <v>157898</v>
      </c>
      <c r="AA477" s="69">
        <v>6543</v>
      </c>
      <c r="AB477" s="69">
        <v>268.2</v>
      </c>
    </row>
    <row r="478" spans="1:28" x14ac:dyDescent="0.3">
      <c r="A478" s="4" t="s">
        <v>16</v>
      </c>
      <c r="B478" s="65" t="str">
        <f>VLOOKUP(A478,'bank list with code'!$A$2:$C$114,3,FALSE)</f>
        <v>B021</v>
      </c>
      <c r="C478" s="65" t="str">
        <f>VLOOKUP(B478,'bank type'!$A$2:$B$87,2,FALSE)</f>
        <v>Private Sector Banks</v>
      </c>
      <c r="D478" s="66">
        <v>42643</v>
      </c>
      <c r="E478" s="74">
        <f t="shared" si="23"/>
        <v>9</v>
      </c>
      <c r="F478">
        <f t="shared" si="24"/>
        <v>2016</v>
      </c>
      <c r="G478" s="3">
        <v>190</v>
      </c>
      <c r="H478" s="3">
        <v>57</v>
      </c>
      <c r="I478" s="3">
        <v>0</v>
      </c>
      <c r="J478" s="3">
        <v>0</v>
      </c>
      <c r="K478" s="3">
        <f t="shared" si="25"/>
        <v>0</v>
      </c>
      <c r="L478" s="3"/>
      <c r="M478" s="3"/>
      <c r="N478" s="3"/>
      <c r="O478" s="3">
        <v>0</v>
      </c>
      <c r="P478" s="3">
        <v>0</v>
      </c>
      <c r="Q478" s="3">
        <v>0</v>
      </c>
      <c r="R478" s="69">
        <v>0</v>
      </c>
      <c r="S478" s="69">
        <v>0</v>
      </c>
      <c r="T478" s="3"/>
      <c r="U478" s="3"/>
      <c r="V478" s="3"/>
      <c r="W478" s="3"/>
      <c r="X478" s="3">
        <v>827158</v>
      </c>
      <c r="Y478" s="3">
        <v>380859</v>
      </c>
      <c r="Z478" s="3">
        <v>29652</v>
      </c>
      <c r="AA478" s="69">
        <v>1211.5371348399999</v>
      </c>
      <c r="AB478" s="69">
        <v>85.929558579999991</v>
      </c>
    </row>
    <row r="479" spans="1:28" x14ac:dyDescent="0.3">
      <c r="A479" s="4" t="s">
        <v>17</v>
      </c>
      <c r="B479" s="65" t="str">
        <f>VLOOKUP(A479,'bank list with code'!$A$2:$C$114,3,FALSE)</f>
        <v>B024</v>
      </c>
      <c r="C479" s="65" t="str">
        <f>VLOOKUP(B479,'bank type'!$A$2:$B$87,2,FALSE)</f>
        <v>Private Sector Banks</v>
      </c>
      <c r="D479" s="66">
        <v>42643</v>
      </c>
      <c r="E479" s="74">
        <f t="shared" si="23"/>
        <v>9</v>
      </c>
      <c r="F479">
        <f t="shared" si="24"/>
        <v>2016</v>
      </c>
      <c r="G479" s="3">
        <v>695</v>
      </c>
      <c r="H479" s="3">
        <v>683</v>
      </c>
      <c r="I479" s="3">
        <v>3813</v>
      </c>
      <c r="J479" s="3">
        <v>0</v>
      </c>
      <c r="K479" s="3">
        <f t="shared" si="25"/>
        <v>3813</v>
      </c>
      <c r="L479" s="3"/>
      <c r="M479" s="3"/>
      <c r="N479" s="3"/>
      <c r="O479" s="3">
        <v>535</v>
      </c>
      <c r="P479" s="3">
        <v>150</v>
      </c>
      <c r="Q479" s="3">
        <v>1909</v>
      </c>
      <c r="R479" s="69">
        <v>0.313</v>
      </c>
      <c r="S479" s="69">
        <v>2.5654868799999999</v>
      </c>
      <c r="T479" s="67"/>
      <c r="U479" s="67"/>
      <c r="V479" s="67"/>
      <c r="W479" s="67"/>
      <c r="X479" s="3">
        <v>1563627</v>
      </c>
      <c r="Y479" s="3">
        <v>1874927</v>
      </c>
      <c r="Z479" s="3">
        <v>406855</v>
      </c>
      <c r="AA479" s="69">
        <v>7884.42349457</v>
      </c>
      <c r="AB479" s="69">
        <v>443.09470565999999</v>
      </c>
    </row>
    <row r="480" spans="1:28" x14ac:dyDescent="0.3">
      <c r="A480" s="4" t="s">
        <v>131</v>
      </c>
      <c r="B480" s="65" t="str">
        <f>VLOOKUP(A480,'bank list with code'!$A$2:$C$114,3,FALSE)</f>
        <v>B036</v>
      </c>
      <c r="C480" s="65" t="str">
        <f>VLOOKUP(B480,'bank type'!$A$2:$B$87,2,FALSE)</f>
        <v>Private Sector Banks</v>
      </c>
      <c r="D480" s="66">
        <v>42643</v>
      </c>
      <c r="E480" s="74">
        <f t="shared" si="23"/>
        <v>9</v>
      </c>
      <c r="F480">
        <f t="shared" si="24"/>
        <v>2016</v>
      </c>
      <c r="G480" s="3">
        <v>186</v>
      </c>
      <c r="H480" s="3">
        <v>304</v>
      </c>
      <c r="I480" s="3">
        <v>751</v>
      </c>
      <c r="J480" s="3">
        <v>0</v>
      </c>
      <c r="K480" s="3">
        <f t="shared" si="25"/>
        <v>751</v>
      </c>
      <c r="L480" s="3"/>
      <c r="M480" s="3"/>
      <c r="N480" s="3"/>
      <c r="O480" s="3">
        <v>5301</v>
      </c>
      <c r="P480" s="3">
        <v>723</v>
      </c>
      <c r="Q480" s="3">
        <v>8804</v>
      </c>
      <c r="R480" s="69">
        <v>3.7579379999999998</v>
      </c>
      <c r="S480" s="69">
        <v>17.439544000000001</v>
      </c>
      <c r="T480" s="67"/>
      <c r="U480" s="67"/>
      <c r="V480" s="67"/>
      <c r="W480" s="67"/>
      <c r="X480" s="3">
        <v>355938</v>
      </c>
      <c r="Y480" s="3">
        <v>526471</v>
      </c>
      <c r="Z480" s="3">
        <v>129745</v>
      </c>
      <c r="AA480" s="69">
        <v>1854.046233</v>
      </c>
      <c r="AB480" s="69">
        <v>236.08703700000001</v>
      </c>
    </row>
    <row r="481" spans="1:28" x14ac:dyDescent="0.3">
      <c r="A481" s="4" t="s">
        <v>19</v>
      </c>
      <c r="B481" s="65" t="str">
        <f>VLOOKUP(A481,'bank list with code'!$A$2:$C$114,3,FALSE)</f>
        <v>B038</v>
      </c>
      <c r="C481" s="65" t="str">
        <f>VLOOKUP(B481,'bank type'!$A$2:$B$87,2,FALSE)</f>
        <v>Private Sector Banks</v>
      </c>
      <c r="D481" s="66">
        <v>42643</v>
      </c>
      <c r="E481" s="74">
        <f t="shared" si="23"/>
        <v>9</v>
      </c>
      <c r="F481">
        <f t="shared" si="24"/>
        <v>2016</v>
      </c>
      <c r="G481" s="3">
        <v>194</v>
      </c>
      <c r="H481" s="3">
        <v>179</v>
      </c>
      <c r="I481" s="3">
        <v>735</v>
      </c>
      <c r="J481" s="3">
        <v>0</v>
      </c>
      <c r="K481" s="3">
        <f t="shared" si="25"/>
        <v>735</v>
      </c>
      <c r="L481" s="3"/>
      <c r="M481" s="3"/>
      <c r="N481" s="3"/>
      <c r="O481" s="3">
        <v>7154</v>
      </c>
      <c r="P481" s="3">
        <v>49</v>
      </c>
      <c r="Q481" s="3">
        <v>13620</v>
      </c>
      <c r="R481" s="69">
        <v>0.24</v>
      </c>
      <c r="S481" s="69">
        <v>31.443764000000002</v>
      </c>
      <c r="T481" s="67"/>
      <c r="U481" s="67"/>
      <c r="V481" s="67"/>
      <c r="W481" s="67"/>
      <c r="X481" s="3">
        <v>611871</v>
      </c>
      <c r="Y481" s="3">
        <v>543156</v>
      </c>
      <c r="Z481" s="3">
        <v>55843</v>
      </c>
      <c r="AA481" s="69">
        <v>1907.6837069999999</v>
      </c>
      <c r="AB481" s="69">
        <v>139.45276100000001</v>
      </c>
    </row>
    <row r="482" spans="1:28" x14ac:dyDescent="0.3">
      <c r="A482" s="1" t="s">
        <v>20</v>
      </c>
      <c r="B482" s="65" t="str">
        <f>VLOOKUP(A482,'bank list with code'!$A$2:$C$114,3,FALSE)</f>
        <v>B045</v>
      </c>
      <c r="C482" s="65" t="str">
        <f>VLOOKUP(B482,'bank type'!$A$2:$B$87,2,FALSE)</f>
        <v>Private Sector Banks</v>
      </c>
      <c r="D482" s="66">
        <v>42643</v>
      </c>
      <c r="E482" s="74">
        <f t="shared" si="23"/>
        <v>9</v>
      </c>
      <c r="F482">
        <f t="shared" si="24"/>
        <v>2016</v>
      </c>
      <c r="G482" s="3">
        <v>1113</v>
      </c>
      <c r="H482" s="3">
        <v>494</v>
      </c>
      <c r="I482" s="3">
        <v>8841</v>
      </c>
      <c r="J482" s="3">
        <v>0</v>
      </c>
      <c r="K482" s="3">
        <f t="shared" si="25"/>
        <v>8841</v>
      </c>
      <c r="L482" s="3"/>
      <c r="M482" s="3"/>
      <c r="N482" s="3"/>
      <c r="O482" s="3">
        <v>0</v>
      </c>
      <c r="P482" s="3">
        <v>0</v>
      </c>
      <c r="Q482" s="3">
        <v>0</v>
      </c>
      <c r="R482" s="69">
        <v>0</v>
      </c>
      <c r="S482" s="69">
        <v>0</v>
      </c>
      <c r="T482" s="3"/>
      <c r="U482" s="3"/>
      <c r="V482" s="3"/>
      <c r="W482" s="3"/>
      <c r="X482" s="3">
        <v>5137036</v>
      </c>
      <c r="Y482" s="3">
        <v>4769809</v>
      </c>
      <c r="Z482" s="3">
        <v>1152877</v>
      </c>
      <c r="AA482" s="69">
        <v>24535.021464000001</v>
      </c>
      <c r="AB482" s="69">
        <v>1850.9660457999998</v>
      </c>
    </row>
    <row r="483" spans="1:28" x14ac:dyDescent="0.3">
      <c r="A483" s="4" t="s">
        <v>21</v>
      </c>
      <c r="B483" s="65" t="str">
        <f>VLOOKUP(A483,'bank list with code'!$A$2:$C$114,3,FALSE)</f>
        <v>B050</v>
      </c>
      <c r="C483" s="65" t="str">
        <f>VLOOKUP(B483,'bank type'!$A$2:$B$87,2,FALSE)</f>
        <v>Private Sector Banks</v>
      </c>
      <c r="D483" s="66">
        <v>42643</v>
      </c>
      <c r="E483" s="74">
        <f t="shared" si="23"/>
        <v>9</v>
      </c>
      <c r="F483">
        <f t="shared" si="24"/>
        <v>2016</v>
      </c>
      <c r="G483" s="8">
        <v>5625</v>
      </c>
      <c r="H483" s="8">
        <v>6391</v>
      </c>
      <c r="I483" s="8">
        <v>286857</v>
      </c>
      <c r="J483" s="8">
        <v>0</v>
      </c>
      <c r="K483" s="3">
        <f t="shared" si="25"/>
        <v>286857</v>
      </c>
      <c r="L483" s="3"/>
      <c r="M483" s="3"/>
      <c r="N483" s="3"/>
      <c r="O483" s="8">
        <v>8110661</v>
      </c>
      <c r="P483" s="3">
        <v>175471</v>
      </c>
      <c r="Q483" s="3">
        <v>24232639</v>
      </c>
      <c r="R483" s="69">
        <v>1023.6088187</v>
      </c>
      <c r="S483" s="69">
        <v>70801.476076000006</v>
      </c>
      <c r="T483" s="67"/>
      <c r="U483" s="67"/>
      <c r="V483" s="67"/>
      <c r="W483" s="67"/>
      <c r="X483" s="8">
        <v>24587000</v>
      </c>
      <c r="Y483" s="8">
        <v>36608199</v>
      </c>
      <c r="Z483" s="8">
        <v>19169666</v>
      </c>
      <c r="AA483" s="121">
        <v>175815.30339303997</v>
      </c>
      <c r="AB483" s="121">
        <v>25436.31597</v>
      </c>
    </row>
    <row r="484" spans="1:28" x14ac:dyDescent="0.3">
      <c r="A484" s="4" t="s">
        <v>22</v>
      </c>
      <c r="B484" s="65" t="str">
        <f>VLOOKUP(A484,'bank list with code'!$A$2:$C$114,3,FALSE)</f>
        <v>B053</v>
      </c>
      <c r="C484" s="65" t="str">
        <f>VLOOKUP(B484,'bank type'!$A$2:$B$87,2,FALSE)</f>
        <v>Private Sector Banks</v>
      </c>
      <c r="D484" s="66">
        <v>42643</v>
      </c>
      <c r="E484" s="74">
        <f t="shared" si="23"/>
        <v>9</v>
      </c>
      <c r="F484">
        <f t="shared" si="24"/>
        <v>2016</v>
      </c>
      <c r="G484" s="3">
        <v>4855</v>
      </c>
      <c r="H484" s="3">
        <v>9440</v>
      </c>
      <c r="I484" s="3">
        <v>203285</v>
      </c>
      <c r="J484" s="3">
        <v>0</v>
      </c>
      <c r="K484" s="3">
        <f t="shared" si="25"/>
        <v>203285</v>
      </c>
      <c r="L484" s="3"/>
      <c r="M484" s="3"/>
      <c r="N484" s="3"/>
      <c r="O484" s="3">
        <v>3995264</v>
      </c>
      <c r="P484" s="3">
        <v>28595</v>
      </c>
      <c r="Q484" s="3">
        <v>10464057</v>
      </c>
      <c r="R484" s="69">
        <v>97.984031999999999</v>
      </c>
      <c r="S484" s="69">
        <v>26852.805414999999</v>
      </c>
      <c r="T484" s="67"/>
      <c r="U484" s="67"/>
      <c r="V484" s="67"/>
      <c r="W484" s="67"/>
      <c r="X484" s="3">
        <v>35143376</v>
      </c>
      <c r="Y484" s="3">
        <v>34470936</v>
      </c>
      <c r="Z484" s="3">
        <v>18278512</v>
      </c>
      <c r="AA484" s="69">
        <v>164471.30748600001</v>
      </c>
      <c r="AB484" s="69">
        <v>25079.531835999998</v>
      </c>
    </row>
    <row r="485" spans="1:28" x14ac:dyDescent="0.3">
      <c r="A485" s="4" t="s">
        <v>132</v>
      </c>
      <c r="B485" s="65" t="str">
        <f>VLOOKUP(A485,'bank list with code'!$A$2:$C$114,3,FALSE)</f>
        <v>B056</v>
      </c>
      <c r="C485" s="65" t="str">
        <f>VLOOKUP(B485,'bank type'!$A$2:$B$87,2,FALSE)</f>
        <v>Private Sector Banks</v>
      </c>
      <c r="D485" s="66">
        <v>42643</v>
      </c>
      <c r="E485" s="74">
        <f t="shared" si="23"/>
        <v>9</v>
      </c>
      <c r="F485">
        <f t="shared" si="24"/>
        <v>2016</v>
      </c>
      <c r="G485" s="3">
        <v>16</v>
      </c>
      <c r="H485" s="3">
        <v>1</v>
      </c>
      <c r="I485" s="3">
        <v>0</v>
      </c>
      <c r="J485" s="3">
        <v>0</v>
      </c>
      <c r="K485" s="3">
        <f t="shared" si="25"/>
        <v>0</v>
      </c>
      <c r="L485" s="3"/>
      <c r="M485" s="3"/>
      <c r="N485" s="3"/>
      <c r="O485" s="3">
        <v>0</v>
      </c>
      <c r="P485" s="3">
        <v>0</v>
      </c>
      <c r="Q485" s="3">
        <v>0</v>
      </c>
      <c r="R485" s="69">
        <v>0</v>
      </c>
      <c r="S485" s="69">
        <v>0</v>
      </c>
      <c r="T485" s="3"/>
      <c r="U485" s="3"/>
      <c r="V485" s="3"/>
      <c r="W485" s="3"/>
      <c r="X485" s="3">
        <v>66633</v>
      </c>
      <c r="Y485" s="3">
        <v>83433</v>
      </c>
      <c r="Z485" s="3">
        <v>32610</v>
      </c>
      <c r="AA485" s="69">
        <v>212.7</v>
      </c>
      <c r="AB485" s="69">
        <v>34.799999999999997</v>
      </c>
    </row>
    <row r="486" spans="1:28" x14ac:dyDescent="0.3">
      <c r="A486" s="4" t="s">
        <v>24</v>
      </c>
      <c r="B486" s="65" t="str">
        <f>VLOOKUP(A486,'bank list with code'!$A$2:$C$114,3,FALSE)</f>
        <v>B062</v>
      </c>
      <c r="C486" s="65" t="str">
        <f>VLOOKUP(B486,'bank type'!$A$2:$B$87,2,FALSE)</f>
        <v>Private Sector Banks</v>
      </c>
      <c r="D486" s="66">
        <v>42643</v>
      </c>
      <c r="E486" s="74">
        <f t="shared" si="23"/>
        <v>9</v>
      </c>
      <c r="F486">
        <f t="shared" si="24"/>
        <v>2016</v>
      </c>
      <c r="G486" s="3">
        <v>805</v>
      </c>
      <c r="H486" s="3">
        <v>1130</v>
      </c>
      <c r="I486" s="3">
        <v>1532</v>
      </c>
      <c r="J486" s="3">
        <v>0</v>
      </c>
      <c r="K486" s="3">
        <f t="shared" si="25"/>
        <v>1532</v>
      </c>
      <c r="L486" s="3"/>
      <c r="M486" s="3"/>
      <c r="N486" s="3"/>
      <c r="O486" s="3">
        <v>494112</v>
      </c>
      <c r="P486" s="3">
        <v>8419</v>
      </c>
      <c r="Q486" s="3">
        <v>1169880</v>
      </c>
      <c r="R486" s="69">
        <v>45.704553920000002</v>
      </c>
      <c r="S486" s="69">
        <v>7744.6251630500001</v>
      </c>
      <c r="T486" s="67"/>
      <c r="U486" s="67"/>
      <c r="V486" s="67"/>
      <c r="W486" s="67"/>
      <c r="X486" s="3">
        <v>2964494</v>
      </c>
      <c r="Y486" s="3">
        <v>2172371</v>
      </c>
      <c r="Z486" s="3">
        <v>813693</v>
      </c>
      <c r="AA486" s="69">
        <v>9357.7747873299995</v>
      </c>
      <c r="AB486" s="69">
        <v>1096.6297496700001</v>
      </c>
    </row>
    <row r="487" spans="1:28" x14ac:dyDescent="0.3">
      <c r="A487" s="4" t="s">
        <v>25</v>
      </c>
      <c r="B487" s="65" t="str">
        <f>VLOOKUP(A487,'bank list with code'!$A$2:$C$114,3,FALSE)</f>
        <v>B063</v>
      </c>
      <c r="C487" s="65" t="str">
        <f>VLOOKUP(B487,'bank type'!$A$2:$B$87,2,FALSE)</f>
        <v>Private Sector Banks</v>
      </c>
      <c r="D487" s="66">
        <v>42643</v>
      </c>
      <c r="E487" s="74">
        <f t="shared" si="23"/>
        <v>9</v>
      </c>
      <c r="F487">
        <f t="shared" si="24"/>
        <v>2016</v>
      </c>
      <c r="G487" s="3">
        <v>610</v>
      </c>
      <c r="H487" s="3">
        <v>427</v>
      </c>
      <c r="I487" s="3">
        <v>5855</v>
      </c>
      <c r="J487" s="3">
        <v>0</v>
      </c>
      <c r="K487" s="3">
        <f t="shared" si="25"/>
        <v>5855</v>
      </c>
      <c r="L487" s="3"/>
      <c r="M487" s="3"/>
      <c r="N487" s="3"/>
      <c r="O487" s="3">
        <v>48327</v>
      </c>
      <c r="P487" s="3">
        <v>3044</v>
      </c>
      <c r="Q487" s="3">
        <v>65606</v>
      </c>
      <c r="R487" s="69">
        <v>12.71100253</v>
      </c>
      <c r="S487" s="69">
        <v>166.89141212999999</v>
      </c>
      <c r="T487" s="67"/>
      <c r="U487" s="67"/>
      <c r="V487" s="67"/>
      <c r="W487" s="67"/>
      <c r="X487" s="3">
        <v>3350855</v>
      </c>
      <c r="Y487" s="3">
        <v>3020192</v>
      </c>
      <c r="Z487" s="3">
        <v>41949</v>
      </c>
      <c r="AA487" s="69">
        <v>16116.93446541</v>
      </c>
      <c r="AB487" s="69">
        <v>151.44769253000001</v>
      </c>
    </row>
    <row r="488" spans="1:28" x14ac:dyDescent="0.3">
      <c r="A488" s="4" t="s">
        <v>26</v>
      </c>
      <c r="B488" s="65" t="str">
        <f>VLOOKUP(A488,'bank list with code'!$A$2:$C$114,3,FALSE)</f>
        <v>B069</v>
      </c>
      <c r="C488" s="65" t="str">
        <f>VLOOKUP(B488,'bank type'!$A$2:$B$87,2,FALSE)</f>
        <v>Private Sector Banks</v>
      </c>
      <c r="D488" s="66">
        <v>42643</v>
      </c>
      <c r="E488" s="74">
        <f t="shared" si="23"/>
        <v>9</v>
      </c>
      <c r="F488">
        <f t="shared" si="24"/>
        <v>2016</v>
      </c>
      <c r="G488" s="3">
        <v>522</v>
      </c>
      <c r="H488" s="3">
        <v>797</v>
      </c>
      <c r="I488" s="3">
        <v>3714</v>
      </c>
      <c r="J488" s="3">
        <v>0</v>
      </c>
      <c r="K488" s="3">
        <f t="shared" si="25"/>
        <v>3714</v>
      </c>
      <c r="L488" s="3"/>
      <c r="M488" s="3"/>
      <c r="N488" s="3"/>
      <c r="O488" s="3">
        <v>0</v>
      </c>
      <c r="P488" s="3">
        <v>0</v>
      </c>
      <c r="Q488" s="3">
        <v>0</v>
      </c>
      <c r="R488" s="69">
        <v>0</v>
      </c>
      <c r="S488" s="69">
        <v>0</v>
      </c>
      <c r="T488" s="3"/>
      <c r="U488" s="3"/>
      <c r="V488" s="3"/>
      <c r="W488" s="3"/>
      <c r="X488" s="3">
        <v>3312065</v>
      </c>
      <c r="Y488" s="3">
        <v>3395971</v>
      </c>
      <c r="Z488" s="3">
        <v>675720</v>
      </c>
      <c r="AA488" s="69">
        <v>12283.7</v>
      </c>
      <c r="AB488" s="69">
        <v>764.7</v>
      </c>
    </row>
    <row r="489" spans="1:28" x14ac:dyDescent="0.3">
      <c r="A489" s="1" t="s">
        <v>27</v>
      </c>
      <c r="B489" s="65" t="str">
        <f>VLOOKUP(A489,'bank list with code'!$A$2:$C$114,3,FALSE)</f>
        <v>B070</v>
      </c>
      <c r="C489" s="65" t="str">
        <f>VLOOKUP(B489,'bank type'!$A$2:$B$87,2,FALSE)</f>
        <v>Private Sector Banks</v>
      </c>
      <c r="D489" s="66">
        <v>42643</v>
      </c>
      <c r="E489" s="74">
        <f t="shared" si="23"/>
        <v>9</v>
      </c>
      <c r="F489">
        <f t="shared" si="24"/>
        <v>2016</v>
      </c>
      <c r="G489" s="7">
        <v>752</v>
      </c>
      <c r="H489" s="7">
        <v>941</v>
      </c>
      <c r="I489" s="7">
        <v>10797</v>
      </c>
      <c r="J489" s="7">
        <v>0</v>
      </c>
      <c r="K489" s="3">
        <f t="shared" si="25"/>
        <v>10797</v>
      </c>
      <c r="L489" s="3"/>
      <c r="M489" s="3"/>
      <c r="N489" s="3"/>
      <c r="O489" s="7">
        <v>0</v>
      </c>
      <c r="P489" s="7">
        <v>0</v>
      </c>
      <c r="Q489" s="7">
        <v>0</v>
      </c>
      <c r="R489" s="123">
        <v>0</v>
      </c>
      <c r="S489" s="123">
        <v>0</v>
      </c>
      <c r="T489" s="7"/>
      <c r="U489" s="7"/>
      <c r="V489" s="7"/>
      <c r="W489" s="7"/>
      <c r="X489" s="7">
        <v>4094089</v>
      </c>
      <c r="Y489" s="7">
        <v>4930674</v>
      </c>
      <c r="Z489" s="7">
        <v>921778</v>
      </c>
      <c r="AA489" s="123">
        <v>21574</v>
      </c>
      <c r="AB489" s="123">
        <v>953.9</v>
      </c>
    </row>
    <row r="490" spans="1:28" x14ac:dyDescent="0.3">
      <c r="A490" s="4" t="s">
        <v>28</v>
      </c>
      <c r="B490" s="65" t="str">
        <f>VLOOKUP(A490,'bank list with code'!$A$2:$C$114,3,FALSE)</f>
        <v>B073</v>
      </c>
      <c r="C490" s="65" t="str">
        <f>VLOOKUP(B490,'bank type'!$A$2:$B$87,2,FALSE)</f>
        <v>Private Sector Banks</v>
      </c>
      <c r="D490" s="66">
        <v>42643</v>
      </c>
      <c r="E490" s="74">
        <f t="shared" si="23"/>
        <v>9</v>
      </c>
      <c r="F490">
        <f t="shared" si="24"/>
        <v>2016</v>
      </c>
      <c r="G490" s="3">
        <v>943</v>
      </c>
      <c r="H490" s="3">
        <v>1101</v>
      </c>
      <c r="I490" s="3">
        <v>0</v>
      </c>
      <c r="J490" s="3">
        <v>0</v>
      </c>
      <c r="K490" s="3">
        <f t="shared" si="25"/>
        <v>0</v>
      </c>
      <c r="L490" s="3"/>
      <c r="M490" s="3"/>
      <c r="N490" s="3"/>
      <c r="O490" s="3">
        <v>877574</v>
      </c>
      <c r="P490" s="3">
        <v>16190</v>
      </c>
      <c r="Q490" s="3">
        <v>1773760</v>
      </c>
      <c r="R490" s="69">
        <v>70.293759599999987</v>
      </c>
      <c r="S490" s="69">
        <v>4884.4750087100001</v>
      </c>
      <c r="T490" s="67"/>
      <c r="U490" s="67"/>
      <c r="V490" s="67"/>
      <c r="W490" s="67"/>
      <c r="X490" s="3">
        <v>4059461</v>
      </c>
      <c r="Y490" s="3">
        <v>5308020</v>
      </c>
      <c r="Z490" s="3">
        <v>2370237</v>
      </c>
      <c r="AA490" s="69">
        <v>20647.016179680002</v>
      </c>
      <c r="AB490" s="69">
        <v>3188.3055332199997</v>
      </c>
    </row>
    <row r="491" spans="1:28" x14ac:dyDescent="0.3">
      <c r="A491" s="4" t="s">
        <v>29</v>
      </c>
      <c r="B491" s="65" t="str">
        <f>VLOOKUP(A491,'bank list with code'!$A$2:$C$114,3,FALSE)</f>
        <v>B082</v>
      </c>
      <c r="C491" s="65" t="str">
        <f>VLOOKUP(B491,'bank type'!$A$2:$B$87,2,FALSE)</f>
        <v>Private Sector Banks</v>
      </c>
      <c r="D491" s="66">
        <v>42643</v>
      </c>
      <c r="E491" s="74">
        <f t="shared" si="23"/>
        <v>9</v>
      </c>
      <c r="F491">
        <f t="shared" si="24"/>
        <v>2016</v>
      </c>
      <c r="G491" s="3">
        <v>149</v>
      </c>
      <c r="H491" s="3">
        <v>224</v>
      </c>
      <c r="I491" s="3">
        <v>3696</v>
      </c>
      <c r="J491" s="3">
        <v>0</v>
      </c>
      <c r="K491" s="3">
        <f t="shared" si="25"/>
        <v>3696</v>
      </c>
      <c r="L491" s="3"/>
      <c r="M491" s="3"/>
      <c r="N491" s="3"/>
      <c r="O491" s="3">
        <v>206446</v>
      </c>
      <c r="P491" s="3">
        <v>4806</v>
      </c>
      <c r="Q491" s="3">
        <v>569127</v>
      </c>
      <c r="R491" s="69">
        <v>29.64454941</v>
      </c>
      <c r="S491" s="69">
        <v>2370.20991908</v>
      </c>
      <c r="T491" s="67"/>
      <c r="U491" s="67"/>
      <c r="V491" s="67"/>
      <c r="W491" s="67"/>
      <c r="X491" s="3">
        <v>507500</v>
      </c>
      <c r="Y491" s="3">
        <v>334966</v>
      </c>
      <c r="Z491" s="3">
        <v>102807</v>
      </c>
      <c r="AA491" s="69">
        <v>1252.0638121100001</v>
      </c>
      <c r="AB491" s="69">
        <v>136.76567085000002</v>
      </c>
    </row>
    <row r="492" spans="1:28" x14ac:dyDescent="0.3">
      <c r="A492" s="4" t="s">
        <v>30</v>
      </c>
      <c r="B492" s="65" t="str">
        <f>VLOOKUP(A492,'bank list with code'!$A$2:$C$114,3,FALSE)</f>
        <v>B089</v>
      </c>
      <c r="C492" s="65" t="str">
        <f>VLOOKUP(B492,'bank type'!$A$2:$B$87,2,FALSE)</f>
        <v>Private Sector Banks</v>
      </c>
      <c r="D492" s="66">
        <v>42643</v>
      </c>
      <c r="E492" s="74">
        <f t="shared" si="23"/>
        <v>9</v>
      </c>
      <c r="F492">
        <f t="shared" si="24"/>
        <v>2016</v>
      </c>
      <c r="G492" s="3">
        <v>766</v>
      </c>
      <c r="H492" s="3">
        <v>540</v>
      </c>
      <c r="I492" s="3">
        <v>3572</v>
      </c>
      <c r="J492" s="3">
        <v>0</v>
      </c>
      <c r="K492" s="3">
        <f t="shared" si="25"/>
        <v>3572</v>
      </c>
      <c r="L492" s="3"/>
      <c r="M492" s="3"/>
      <c r="N492" s="3"/>
      <c r="O492" s="3">
        <v>0</v>
      </c>
      <c r="P492" s="3">
        <v>0</v>
      </c>
      <c r="Q492" s="3">
        <v>0</v>
      </c>
      <c r="R492" s="69">
        <v>0</v>
      </c>
      <c r="S492" s="69">
        <v>0</v>
      </c>
      <c r="T492" s="3"/>
      <c r="U492" s="3"/>
      <c r="V492" s="3"/>
      <c r="W492" s="3"/>
      <c r="X492" s="3">
        <v>3313333</v>
      </c>
      <c r="Y492" s="3">
        <v>2409037</v>
      </c>
      <c r="Z492" s="3">
        <v>560786</v>
      </c>
      <c r="AA492" s="69">
        <v>9343.5</v>
      </c>
      <c r="AB492" s="69">
        <v>846.6</v>
      </c>
    </row>
    <row r="493" spans="1:28" x14ac:dyDescent="0.3">
      <c r="A493" s="4" t="s">
        <v>31</v>
      </c>
      <c r="B493" s="65" t="str">
        <f>VLOOKUP(A493,'bank list with code'!$A$2:$C$114,3,FALSE)</f>
        <v>B100</v>
      </c>
      <c r="C493" s="65" t="str">
        <f>VLOOKUP(B493,'bank type'!$A$2:$B$87,2,FALSE)</f>
        <v>Private Sector Banks</v>
      </c>
      <c r="D493" s="66">
        <v>42643</v>
      </c>
      <c r="E493" s="74">
        <f t="shared" si="23"/>
        <v>9</v>
      </c>
      <c r="F493">
        <f t="shared" si="24"/>
        <v>2016</v>
      </c>
      <c r="G493" s="3">
        <v>431</v>
      </c>
      <c r="H493" s="3">
        <v>617</v>
      </c>
      <c r="I493" s="3">
        <v>2105</v>
      </c>
      <c r="J493" s="3">
        <v>0</v>
      </c>
      <c r="K493" s="3">
        <f t="shared" si="25"/>
        <v>2105</v>
      </c>
      <c r="L493" s="3"/>
      <c r="M493" s="3"/>
      <c r="N493" s="3"/>
      <c r="O493" s="3">
        <v>7985</v>
      </c>
      <c r="P493" s="3">
        <v>0</v>
      </c>
      <c r="Q493" s="3">
        <v>10325</v>
      </c>
      <c r="R493" s="69">
        <v>0</v>
      </c>
      <c r="S493" s="69">
        <v>27.70244718</v>
      </c>
      <c r="T493" s="67"/>
      <c r="U493" s="67"/>
      <c r="V493" s="67"/>
      <c r="W493" s="67"/>
      <c r="X493" s="3">
        <v>994307</v>
      </c>
      <c r="Y493" s="3">
        <v>3384803</v>
      </c>
      <c r="Z493" s="3">
        <v>64971</v>
      </c>
      <c r="AA493" s="69">
        <v>13621.0118</v>
      </c>
      <c r="AB493" s="69">
        <v>164.69802944</v>
      </c>
    </row>
    <row r="494" spans="1:28" x14ac:dyDescent="0.3">
      <c r="A494" s="4" t="s">
        <v>32</v>
      </c>
      <c r="B494" s="65" t="str">
        <f>VLOOKUP(A494,'bank list with code'!$A$2:$C$114,3,FALSE)</f>
        <v>B101</v>
      </c>
      <c r="C494" s="65" t="str">
        <f>VLOOKUP(B494,'bank type'!$A$2:$B$87,2,FALSE)</f>
        <v>Private Sector Banks</v>
      </c>
      <c r="D494" s="66">
        <v>42643</v>
      </c>
      <c r="E494" s="74">
        <f t="shared" si="23"/>
        <v>9</v>
      </c>
      <c r="F494">
        <f t="shared" si="24"/>
        <v>2016</v>
      </c>
      <c r="G494" s="8">
        <v>332</v>
      </c>
      <c r="H494" s="8">
        <v>594</v>
      </c>
      <c r="I494" s="8">
        <v>2766</v>
      </c>
      <c r="J494" s="8">
        <v>0</v>
      </c>
      <c r="K494" s="3">
        <f t="shared" si="25"/>
        <v>2766</v>
      </c>
      <c r="L494" s="3"/>
      <c r="M494" s="3"/>
      <c r="N494" s="3"/>
      <c r="O494" s="8">
        <v>0</v>
      </c>
      <c r="P494" s="3">
        <v>0</v>
      </c>
      <c r="Q494" s="3">
        <v>0</v>
      </c>
      <c r="R494" s="69">
        <v>0</v>
      </c>
      <c r="S494" s="121">
        <v>0</v>
      </c>
      <c r="T494" s="8"/>
      <c r="U494" s="8"/>
      <c r="V494" s="8"/>
      <c r="W494" s="8"/>
      <c r="X494" s="8">
        <v>1109971</v>
      </c>
      <c r="Y494" s="8">
        <v>748217</v>
      </c>
      <c r="Z494" s="8">
        <v>59150</v>
      </c>
      <c r="AA494" s="121">
        <v>2926.1</v>
      </c>
      <c r="AB494" s="121">
        <v>122.8767</v>
      </c>
    </row>
    <row r="495" spans="1:28" x14ac:dyDescent="0.3">
      <c r="A495" s="4" t="s">
        <v>33</v>
      </c>
      <c r="B495" s="65" t="str">
        <f>VLOOKUP(A495,'bank list with code'!$A$2:$C$114,3,FALSE)</f>
        <v>B113</v>
      </c>
      <c r="C495" s="65" t="str">
        <f>VLOOKUP(B495,'bank type'!$A$2:$B$87,2,FALSE)</f>
        <v>Private Sector Banks</v>
      </c>
      <c r="D495" s="66">
        <v>42643</v>
      </c>
      <c r="E495" s="74">
        <f t="shared" si="23"/>
        <v>9</v>
      </c>
      <c r="F495">
        <f t="shared" si="24"/>
        <v>2016</v>
      </c>
      <c r="G495" s="3">
        <v>634</v>
      </c>
      <c r="H495" s="3">
        <v>1122</v>
      </c>
      <c r="I495" s="3">
        <v>21392</v>
      </c>
      <c r="J495" s="3">
        <v>0</v>
      </c>
      <c r="K495" s="3">
        <f t="shared" si="25"/>
        <v>21392</v>
      </c>
      <c r="L495" s="3"/>
      <c r="M495" s="3"/>
      <c r="N495" s="3"/>
      <c r="O495" s="3">
        <v>20393</v>
      </c>
      <c r="P495" s="3">
        <v>587</v>
      </c>
      <c r="Q495" s="3">
        <v>39530</v>
      </c>
      <c r="R495" s="69">
        <v>2.4752000000000001</v>
      </c>
      <c r="S495" s="69">
        <v>104.114104</v>
      </c>
      <c r="T495" s="67"/>
      <c r="U495" s="67"/>
      <c r="V495" s="67"/>
      <c r="W495" s="67"/>
      <c r="X495" s="3">
        <v>1311042</v>
      </c>
      <c r="Y495" s="3">
        <v>3159256</v>
      </c>
      <c r="Z495" s="3">
        <v>856327</v>
      </c>
      <c r="AA495" s="69">
        <v>10089.326174</v>
      </c>
      <c r="AB495" s="69">
        <v>1176.2407328199999</v>
      </c>
    </row>
    <row r="496" spans="1:28" x14ac:dyDescent="0.3">
      <c r="A496" s="4" t="s">
        <v>35</v>
      </c>
      <c r="B496" s="65" t="str">
        <f>VLOOKUP(A496,'bank list with code'!$A$2:$C$114,3,FALSE)</f>
        <v>B004</v>
      </c>
      <c r="C496" s="65" t="str">
        <f>VLOOKUP(B496,'bank type'!$A$2:$B$87,2,FALSE)</f>
        <v>Foreign Banks</v>
      </c>
      <c r="D496" s="66">
        <v>42643</v>
      </c>
      <c r="E496" s="74">
        <f t="shared" si="23"/>
        <v>9</v>
      </c>
      <c r="F496">
        <f t="shared" si="24"/>
        <v>2016</v>
      </c>
      <c r="G496" s="3">
        <v>0</v>
      </c>
      <c r="H496" s="3">
        <v>0</v>
      </c>
      <c r="I496" s="3">
        <v>16835</v>
      </c>
      <c r="J496" s="3">
        <v>0</v>
      </c>
      <c r="K496" s="3">
        <f t="shared" si="25"/>
        <v>16835</v>
      </c>
      <c r="L496" s="3"/>
      <c r="M496" s="3"/>
      <c r="N496" s="3"/>
      <c r="O496" s="3">
        <v>903734</v>
      </c>
      <c r="P496" s="3">
        <v>3696</v>
      </c>
      <c r="Q496" s="3">
        <v>4415366</v>
      </c>
      <c r="R496" s="69">
        <v>25.200099999999999</v>
      </c>
      <c r="S496" s="69">
        <v>31440.901034990002</v>
      </c>
      <c r="T496" s="67"/>
      <c r="U496" s="67"/>
      <c r="V496" s="67"/>
      <c r="W496" s="67"/>
      <c r="X496" s="3">
        <v>0</v>
      </c>
      <c r="Y496" s="3">
        <v>0</v>
      </c>
      <c r="Z496" s="3">
        <v>0</v>
      </c>
      <c r="AA496" s="69">
        <v>0</v>
      </c>
      <c r="AB496" s="69">
        <v>0</v>
      </c>
    </row>
    <row r="497" spans="1:28" x14ac:dyDescent="0.3">
      <c r="A497" s="4" t="s">
        <v>36</v>
      </c>
      <c r="B497" s="65" t="str">
        <f>VLOOKUP(A497,'bank list with code'!$A$2:$C$114,3,FALSE)</f>
        <v>B011</v>
      </c>
      <c r="C497" s="65" t="str">
        <f>VLOOKUP(B497,'bank type'!$A$2:$B$87,2,FALSE)</f>
        <v>Foreign Banks</v>
      </c>
      <c r="D497" s="66">
        <v>42643</v>
      </c>
      <c r="E497" s="74">
        <f t="shared" si="23"/>
        <v>9</v>
      </c>
      <c r="F497">
        <f t="shared" si="24"/>
        <v>2016</v>
      </c>
      <c r="G497" s="3">
        <v>0</v>
      </c>
      <c r="H497" s="3">
        <v>0</v>
      </c>
      <c r="I497" s="3">
        <v>0</v>
      </c>
      <c r="J497" s="3">
        <v>0</v>
      </c>
      <c r="K497" s="3">
        <f t="shared" si="25"/>
        <v>0</v>
      </c>
      <c r="L497" s="3"/>
      <c r="M497" s="3"/>
      <c r="N497" s="3"/>
      <c r="O497" s="3">
        <v>7711</v>
      </c>
      <c r="P497" s="3">
        <v>157</v>
      </c>
      <c r="Q497" s="3">
        <v>28134</v>
      </c>
      <c r="R497" s="69">
        <v>1.20092621</v>
      </c>
      <c r="S497" s="69">
        <v>162.43301894999999</v>
      </c>
      <c r="T497" s="67"/>
      <c r="U497" s="67"/>
      <c r="V497" s="67"/>
      <c r="W497" s="67"/>
      <c r="X497" s="3">
        <v>0</v>
      </c>
      <c r="Y497" s="3">
        <v>0</v>
      </c>
      <c r="Z497" s="3">
        <v>0</v>
      </c>
      <c r="AA497" s="69">
        <v>0</v>
      </c>
      <c r="AB497" s="69">
        <v>0</v>
      </c>
    </row>
    <row r="498" spans="1:28" x14ac:dyDescent="0.3">
      <c r="A498" s="4" t="s">
        <v>37</v>
      </c>
      <c r="B498" s="65" t="str">
        <f>VLOOKUP(A498,'bank list with code'!$A$2:$C$114,3,FALSE)</f>
        <v>B017</v>
      </c>
      <c r="C498" s="65" t="str">
        <f>VLOOKUP(B498,'bank type'!$A$2:$B$87,2,FALSE)</f>
        <v>Foreign Banks</v>
      </c>
      <c r="D498" s="66">
        <v>42643</v>
      </c>
      <c r="E498" s="74">
        <f t="shared" ref="E498:E561" si="26">MONTH(D498)</f>
        <v>9</v>
      </c>
      <c r="F498">
        <f t="shared" si="24"/>
        <v>2016</v>
      </c>
      <c r="G498" s="3">
        <v>0</v>
      </c>
      <c r="H498" s="3">
        <v>0</v>
      </c>
      <c r="I498" s="3">
        <v>0</v>
      </c>
      <c r="J498" s="3">
        <v>0</v>
      </c>
      <c r="K498" s="3">
        <f t="shared" si="25"/>
        <v>0</v>
      </c>
      <c r="L498" s="3"/>
      <c r="M498" s="3"/>
      <c r="N498" s="3"/>
      <c r="O498" s="3">
        <v>0</v>
      </c>
      <c r="P498" s="3">
        <v>0</v>
      </c>
      <c r="Q498" s="3">
        <v>0</v>
      </c>
      <c r="R498" s="69">
        <v>0</v>
      </c>
      <c r="S498" s="69">
        <v>0</v>
      </c>
      <c r="T498" s="3"/>
      <c r="U498" s="3"/>
      <c r="V498" s="3"/>
      <c r="W498" s="3"/>
      <c r="X498" s="3">
        <v>3414</v>
      </c>
      <c r="Y498" s="3">
        <v>238</v>
      </c>
      <c r="Z498" s="3">
        <v>117</v>
      </c>
      <c r="AA498" s="69">
        <v>1.5860048999999998</v>
      </c>
      <c r="AB498" s="69">
        <v>1.01806274</v>
      </c>
    </row>
    <row r="499" spans="1:28" x14ac:dyDescent="0.3">
      <c r="A499" s="4" t="s">
        <v>38</v>
      </c>
      <c r="B499" s="65" t="str">
        <f>VLOOKUP(A499,'bank list with code'!$A$2:$C$114,3,FALSE)</f>
        <v>B023</v>
      </c>
      <c r="C499" s="65" t="str">
        <f>VLOOKUP(B499,'bank type'!$A$2:$B$87,2,FALSE)</f>
        <v>Foreign Banks</v>
      </c>
      <c r="D499" s="66">
        <v>42643</v>
      </c>
      <c r="E499" s="74">
        <f t="shared" si="26"/>
        <v>9</v>
      </c>
      <c r="F499">
        <f t="shared" si="24"/>
        <v>2016</v>
      </c>
      <c r="G499" s="3">
        <v>58</v>
      </c>
      <c r="H499" s="3">
        <v>500</v>
      </c>
      <c r="I499" s="3">
        <v>24496</v>
      </c>
      <c r="J499" s="3">
        <v>0</v>
      </c>
      <c r="K499" s="3">
        <f t="shared" si="25"/>
        <v>24496</v>
      </c>
      <c r="L499" s="3"/>
      <c r="M499" s="3"/>
      <c r="N499" s="3"/>
      <c r="O499" s="3">
        <v>2425352</v>
      </c>
      <c r="P499" s="3">
        <v>51087</v>
      </c>
      <c r="Q499" s="3">
        <v>11878774</v>
      </c>
      <c r="R499" s="69">
        <v>304.47620999999998</v>
      </c>
      <c r="S499" s="69">
        <v>30483.303911999999</v>
      </c>
      <c r="T499" s="67"/>
      <c r="U499" s="67"/>
      <c r="V499" s="67"/>
      <c r="W499" s="67"/>
      <c r="X499" s="3">
        <v>1554795</v>
      </c>
      <c r="Y499" s="3">
        <v>2824671</v>
      </c>
      <c r="Z499" s="3">
        <v>3065889</v>
      </c>
      <c r="AA499" s="69">
        <v>10634.298704000001</v>
      </c>
      <c r="AB499" s="69">
        <v>5935.0268910000004</v>
      </c>
    </row>
    <row r="500" spans="1:28" x14ac:dyDescent="0.3">
      <c r="A500" s="4" t="s">
        <v>39</v>
      </c>
      <c r="B500" s="65" t="str">
        <f>VLOOKUP(A500,'bank list with code'!$A$2:$C$114,3,FALSE)</f>
        <v>B030</v>
      </c>
      <c r="C500" s="65" t="str">
        <f>VLOOKUP(B500,'bank type'!$A$2:$B$87,2,FALSE)</f>
        <v>Foreign Banks</v>
      </c>
      <c r="D500" s="66">
        <v>42643</v>
      </c>
      <c r="E500" s="74">
        <f t="shared" si="26"/>
        <v>9</v>
      </c>
      <c r="F500">
        <f t="shared" si="24"/>
        <v>2016</v>
      </c>
      <c r="G500" s="3">
        <v>5</v>
      </c>
      <c r="H500" s="3">
        <v>25</v>
      </c>
      <c r="I500" s="3">
        <v>0</v>
      </c>
      <c r="J500" s="3">
        <v>0</v>
      </c>
      <c r="K500" s="3">
        <f t="shared" si="25"/>
        <v>0</v>
      </c>
      <c r="L500" s="3"/>
      <c r="M500" s="3"/>
      <c r="N500" s="3"/>
      <c r="O500" s="3">
        <v>0</v>
      </c>
      <c r="P500" s="3">
        <v>0</v>
      </c>
      <c r="Q500" s="3">
        <v>0</v>
      </c>
      <c r="R500" s="69">
        <v>0</v>
      </c>
      <c r="S500" s="69">
        <v>0</v>
      </c>
      <c r="T500" s="3"/>
      <c r="U500" s="3"/>
      <c r="V500" s="3"/>
      <c r="W500" s="3"/>
      <c r="X500" s="3">
        <v>313830</v>
      </c>
      <c r="Y500" s="3">
        <v>57991</v>
      </c>
      <c r="Z500" s="3">
        <v>77341</v>
      </c>
      <c r="AA500" s="69">
        <v>145.80112590000002</v>
      </c>
      <c r="AB500" s="69">
        <v>88.426312620000004</v>
      </c>
    </row>
    <row r="501" spans="1:28" x14ac:dyDescent="0.3">
      <c r="A501" s="4" t="s">
        <v>40</v>
      </c>
      <c r="B501" s="65" t="str">
        <f>VLOOKUP(A501,'bank list with code'!$A$2:$C$114,3,FALSE)</f>
        <v>B035</v>
      </c>
      <c r="C501" s="65" t="str">
        <f>VLOOKUP(B501,'bank type'!$A$2:$B$87,2,FALSE)</f>
        <v>Foreign Banks</v>
      </c>
      <c r="D501" s="66">
        <v>42643</v>
      </c>
      <c r="E501" s="74">
        <f t="shared" si="26"/>
        <v>9</v>
      </c>
      <c r="F501">
        <f t="shared" si="24"/>
        <v>2016</v>
      </c>
      <c r="G501" s="3">
        <v>13</v>
      </c>
      <c r="H501" s="3">
        <v>19</v>
      </c>
      <c r="I501" s="3">
        <v>0</v>
      </c>
      <c r="J501" s="3">
        <v>0</v>
      </c>
      <c r="K501" s="3">
        <f t="shared" si="25"/>
        <v>0</v>
      </c>
      <c r="L501" s="3"/>
      <c r="M501" s="3"/>
      <c r="N501" s="3"/>
      <c r="O501" s="3">
        <v>0</v>
      </c>
      <c r="P501" s="3">
        <v>0</v>
      </c>
      <c r="Q501" s="3">
        <v>0</v>
      </c>
      <c r="R501" s="69">
        <v>0</v>
      </c>
      <c r="S501" s="69">
        <v>0</v>
      </c>
      <c r="T501" s="3"/>
      <c r="U501" s="3"/>
      <c r="V501" s="3"/>
      <c r="W501" s="3"/>
      <c r="X501" s="3">
        <v>99387</v>
      </c>
      <c r="Y501" s="3">
        <v>165806</v>
      </c>
      <c r="Z501" s="3">
        <v>121770</v>
      </c>
      <c r="AA501" s="69">
        <v>778.38996199999997</v>
      </c>
      <c r="AB501" s="69">
        <v>229.625629</v>
      </c>
    </row>
    <row r="502" spans="1:28" x14ac:dyDescent="0.3">
      <c r="A502" s="4" t="s">
        <v>133</v>
      </c>
      <c r="B502" s="65" t="str">
        <f>VLOOKUP(A502,'bank list with code'!$A$2:$C$114,3,FALSE)</f>
        <v>B049</v>
      </c>
      <c r="C502" s="65" t="str">
        <f>VLOOKUP(B502,'bank type'!$A$2:$B$87,2,FALSE)</f>
        <v>Foreign Banks</v>
      </c>
      <c r="D502" s="66">
        <v>42643</v>
      </c>
      <c r="E502" s="74">
        <f t="shared" si="26"/>
        <v>9</v>
      </c>
      <c r="F502">
        <f t="shared" si="24"/>
        <v>2016</v>
      </c>
      <c r="G502" s="3">
        <v>1</v>
      </c>
      <c r="H502" s="3">
        <v>4</v>
      </c>
      <c r="I502" s="3">
        <v>0</v>
      </c>
      <c r="J502" s="3">
        <v>0</v>
      </c>
      <c r="K502" s="3">
        <f t="shared" si="25"/>
        <v>0</v>
      </c>
      <c r="L502" s="3"/>
      <c r="M502" s="3"/>
      <c r="N502" s="3"/>
      <c r="O502" s="3">
        <v>0</v>
      </c>
      <c r="P502" s="3">
        <v>0</v>
      </c>
      <c r="Q502" s="3">
        <v>0</v>
      </c>
      <c r="R502" s="69">
        <v>0</v>
      </c>
      <c r="S502" s="69">
        <v>0</v>
      </c>
      <c r="T502" s="3"/>
      <c r="U502" s="3"/>
      <c r="V502" s="3"/>
      <c r="W502" s="3"/>
      <c r="X502" s="3">
        <v>65082</v>
      </c>
      <c r="Y502" s="3">
        <v>21957</v>
      </c>
      <c r="Z502" s="3">
        <v>2412</v>
      </c>
      <c r="AA502" s="69">
        <v>123.9</v>
      </c>
      <c r="AB502" s="69">
        <v>6.1</v>
      </c>
    </row>
    <row r="503" spans="1:28" x14ac:dyDescent="0.3">
      <c r="A503" s="4" t="s">
        <v>41</v>
      </c>
      <c r="B503" s="65" t="str">
        <f>VLOOKUP(A503,'bank list with code'!$A$2:$C$114,3,FALSE)</f>
        <v>B051</v>
      </c>
      <c r="C503" s="65" t="str">
        <f>VLOOKUP(B503,'bank type'!$A$2:$B$87,2,FALSE)</f>
        <v>Foreign Banks</v>
      </c>
      <c r="D503" s="66">
        <v>42643</v>
      </c>
      <c r="E503" s="74">
        <f t="shared" si="26"/>
        <v>9</v>
      </c>
      <c r="F503">
        <f t="shared" si="24"/>
        <v>2016</v>
      </c>
      <c r="G503" s="3">
        <v>60</v>
      </c>
      <c r="H503" s="3">
        <v>51</v>
      </c>
      <c r="I503" s="3">
        <v>0</v>
      </c>
      <c r="J503" s="3">
        <v>0</v>
      </c>
      <c r="K503" s="3">
        <f t="shared" si="25"/>
        <v>0</v>
      </c>
      <c r="L503" s="3"/>
      <c r="M503" s="3"/>
      <c r="N503" s="3"/>
      <c r="O503" s="3">
        <v>448704</v>
      </c>
      <c r="P503" s="3">
        <v>4355</v>
      </c>
      <c r="Q503" s="3">
        <v>1030807</v>
      </c>
      <c r="R503" s="69">
        <v>31.802966999999999</v>
      </c>
      <c r="S503" s="69">
        <v>3170.442047</v>
      </c>
      <c r="T503" s="67"/>
      <c r="U503" s="67"/>
      <c r="V503" s="67"/>
      <c r="W503" s="67"/>
      <c r="X503" s="3">
        <v>435844</v>
      </c>
      <c r="Y503" s="3">
        <v>393622</v>
      </c>
      <c r="Z503" s="3">
        <v>386137</v>
      </c>
      <c r="AA503" s="69">
        <v>1866.7411689999999</v>
      </c>
      <c r="AB503" s="69">
        <v>729.20215399999995</v>
      </c>
    </row>
    <row r="504" spans="1:28" x14ac:dyDescent="0.3">
      <c r="A504" s="4" t="s">
        <v>134</v>
      </c>
      <c r="B504" s="65" t="str">
        <f>VLOOKUP(A504,'bank list with code'!$A$2:$C$114,3,FALSE)</f>
        <v>B084</v>
      </c>
      <c r="C504" s="65" t="str">
        <f>VLOOKUP(B504,'bank type'!$A$2:$B$87,2,FALSE)</f>
        <v>Foreign Banks</v>
      </c>
      <c r="D504" s="66">
        <v>42643</v>
      </c>
      <c r="E504" s="74">
        <f t="shared" si="26"/>
        <v>9</v>
      </c>
      <c r="F504">
        <f t="shared" si="24"/>
        <v>2016</v>
      </c>
      <c r="G504" s="3">
        <v>12</v>
      </c>
      <c r="H504" s="3">
        <v>1</v>
      </c>
      <c r="I504" s="3">
        <v>0</v>
      </c>
      <c r="J504" s="3">
        <v>0</v>
      </c>
      <c r="K504" s="3">
        <f t="shared" si="25"/>
        <v>0</v>
      </c>
      <c r="L504" s="3"/>
      <c r="M504" s="3"/>
      <c r="N504" s="3"/>
      <c r="O504" s="3">
        <v>0</v>
      </c>
      <c r="P504" s="3">
        <v>0</v>
      </c>
      <c r="Q504" s="3">
        <v>0</v>
      </c>
      <c r="R504" s="69">
        <v>0</v>
      </c>
      <c r="S504" s="69">
        <v>0</v>
      </c>
      <c r="T504" s="3"/>
      <c r="U504" s="3"/>
      <c r="V504" s="3"/>
      <c r="W504" s="3"/>
      <c r="X504" s="3">
        <v>35815</v>
      </c>
      <c r="Y504" s="3">
        <v>3953</v>
      </c>
      <c r="Z504" s="3">
        <v>0</v>
      </c>
      <c r="AA504" s="69">
        <v>20.7772006</v>
      </c>
      <c r="AB504" s="69">
        <v>0</v>
      </c>
    </row>
    <row r="505" spans="1:28" x14ac:dyDescent="0.3">
      <c r="A505" s="4" t="s">
        <v>42</v>
      </c>
      <c r="B505" s="65" t="str">
        <f>VLOOKUP(A505,'bank list with code'!$A$2:$C$114,3,FALSE)</f>
        <v>B090</v>
      </c>
      <c r="C505" s="65" t="str">
        <f>VLOOKUP(B505,'bank type'!$A$2:$B$87,2,FALSE)</f>
        <v>Foreign Banks</v>
      </c>
      <c r="D505" s="66">
        <v>42643</v>
      </c>
      <c r="E505" s="74">
        <f t="shared" si="26"/>
        <v>9</v>
      </c>
      <c r="F505">
        <f t="shared" si="24"/>
        <v>2016</v>
      </c>
      <c r="G505" s="3">
        <v>103</v>
      </c>
      <c r="H505" s="3">
        <v>143</v>
      </c>
      <c r="I505" s="3">
        <v>0</v>
      </c>
      <c r="J505" s="3">
        <v>0</v>
      </c>
      <c r="K505" s="3">
        <f t="shared" si="25"/>
        <v>0</v>
      </c>
      <c r="L505" s="3"/>
      <c r="M505" s="3"/>
      <c r="N505" s="3"/>
      <c r="O505" s="3">
        <v>1034739</v>
      </c>
      <c r="P505" s="3">
        <v>4811</v>
      </c>
      <c r="Q505" s="3">
        <v>3037294</v>
      </c>
      <c r="R505" s="69">
        <v>23.069527000000001</v>
      </c>
      <c r="S505" s="69">
        <v>7440.714927</v>
      </c>
      <c r="T505" s="67"/>
      <c r="U505" s="67"/>
      <c r="V505" s="67"/>
      <c r="W505" s="67"/>
      <c r="X505" s="3">
        <v>800688</v>
      </c>
      <c r="Y505" s="3">
        <v>1751641</v>
      </c>
      <c r="Z505" s="3">
        <v>1235286</v>
      </c>
      <c r="AA505" s="69">
        <v>5780.9973529999997</v>
      </c>
      <c r="AB505" s="69">
        <v>1712.880764</v>
      </c>
    </row>
    <row r="506" spans="1:28" x14ac:dyDescent="0.3">
      <c r="A506" s="4" t="s">
        <v>117</v>
      </c>
      <c r="B506" s="65" t="str">
        <f>VLOOKUP(A506,'bank list with code'!$A$2:$C$114,3,FALSE)</f>
        <v>B003</v>
      </c>
      <c r="C506" s="65" t="str">
        <f>VLOOKUP(B506,'bank type'!$A$2:$B$87,2,FALSE)</f>
        <v>Public Sector Banks</v>
      </c>
      <c r="D506" s="66">
        <v>42674</v>
      </c>
      <c r="E506" s="74">
        <f t="shared" si="26"/>
        <v>10</v>
      </c>
      <c r="F506">
        <f t="shared" si="24"/>
        <v>2016</v>
      </c>
      <c r="G506" s="3">
        <v>806</v>
      </c>
      <c r="H506" s="3">
        <v>415</v>
      </c>
      <c r="I506" s="3">
        <v>9</v>
      </c>
      <c r="J506" s="3">
        <v>0</v>
      </c>
      <c r="K506" s="3">
        <f t="shared" si="25"/>
        <v>9</v>
      </c>
      <c r="L506" s="3"/>
      <c r="M506" s="3"/>
      <c r="N506" s="3"/>
      <c r="O506" s="3">
        <v>0</v>
      </c>
      <c r="P506" s="3">
        <v>0</v>
      </c>
      <c r="Q506" s="3">
        <v>0</v>
      </c>
      <c r="R506" s="69">
        <v>0</v>
      </c>
      <c r="S506" s="69">
        <v>0</v>
      </c>
      <c r="T506" s="3"/>
      <c r="U506" s="3"/>
      <c r="V506" s="3"/>
      <c r="W506" s="3"/>
      <c r="X506" s="3">
        <v>10199050</v>
      </c>
      <c r="Y506" s="3">
        <v>6273975</v>
      </c>
      <c r="Z506" s="3">
        <v>593817</v>
      </c>
      <c r="AA506" s="69">
        <v>18406.930694169998</v>
      </c>
      <c r="AB506" s="69">
        <v>883.61593046000007</v>
      </c>
    </row>
    <row r="507" spans="1:28" x14ac:dyDescent="0.3">
      <c r="A507" s="4" t="s">
        <v>118</v>
      </c>
      <c r="B507" s="65" t="str">
        <f>VLOOKUP(A507,'bank list with code'!$A$2:$C$114,3,FALSE)</f>
        <v>B006</v>
      </c>
      <c r="C507" s="65" t="str">
        <f>VLOOKUP(B507,'bank type'!$A$2:$B$87,2,FALSE)</f>
        <v>Public Sector Banks</v>
      </c>
      <c r="D507" s="66">
        <v>42674</v>
      </c>
      <c r="E507" s="74">
        <f t="shared" si="26"/>
        <v>10</v>
      </c>
      <c r="F507">
        <f t="shared" si="24"/>
        <v>2016</v>
      </c>
      <c r="G507" s="3">
        <v>3000</v>
      </c>
      <c r="H507" s="3">
        <v>803</v>
      </c>
      <c r="I507" s="3">
        <v>2526</v>
      </c>
      <c r="J507" s="3">
        <v>0</v>
      </c>
      <c r="K507" s="3">
        <f t="shared" si="25"/>
        <v>2526</v>
      </c>
      <c r="L507" s="3"/>
      <c r="M507" s="3"/>
      <c r="N507" s="3"/>
      <c r="O507" s="3">
        <v>158943</v>
      </c>
      <c r="P507" s="3">
        <v>14366</v>
      </c>
      <c r="Q507" s="3">
        <v>257520</v>
      </c>
      <c r="R507" s="69">
        <v>67.5</v>
      </c>
      <c r="S507" s="69">
        <v>646.20000000000005</v>
      </c>
      <c r="T507" s="67"/>
      <c r="U507" s="67"/>
      <c r="V507" s="67"/>
      <c r="W507" s="67"/>
      <c r="X507" s="3">
        <v>19545704</v>
      </c>
      <c r="Y507" s="3">
        <v>13713390</v>
      </c>
      <c r="Z507" s="3">
        <v>1296635</v>
      </c>
      <c r="AA507" s="69">
        <v>44198.3</v>
      </c>
      <c r="AB507" s="69">
        <v>1447.3</v>
      </c>
    </row>
    <row r="508" spans="1:28" x14ac:dyDescent="0.3">
      <c r="A508" s="1" t="s">
        <v>0</v>
      </c>
      <c r="B508" s="65" t="str">
        <f>VLOOKUP(A508,'bank list with code'!$A$2:$C$114,3,FALSE)</f>
        <v>B014</v>
      </c>
      <c r="C508" s="65" t="str">
        <f>VLOOKUP(B508,'bank type'!$A$2:$B$87,2,FALSE)</f>
        <v>Public Sector Banks</v>
      </c>
      <c r="D508" s="66">
        <v>42674</v>
      </c>
      <c r="E508" s="74">
        <f t="shared" si="26"/>
        <v>10</v>
      </c>
      <c r="F508">
        <f t="shared" si="24"/>
        <v>2016</v>
      </c>
      <c r="G508" s="3">
        <v>6257</v>
      </c>
      <c r="H508" s="3">
        <v>4206</v>
      </c>
      <c r="I508" s="3">
        <v>40561</v>
      </c>
      <c r="J508" s="3">
        <v>0</v>
      </c>
      <c r="K508" s="3">
        <f t="shared" si="25"/>
        <v>40561</v>
      </c>
      <c r="L508" s="3"/>
      <c r="M508" s="3"/>
      <c r="N508" s="3"/>
      <c r="O508" s="3">
        <v>124821</v>
      </c>
      <c r="P508" s="3">
        <v>8600</v>
      </c>
      <c r="Q508" s="3">
        <v>296907</v>
      </c>
      <c r="R508" s="69">
        <v>33.151550100000001</v>
      </c>
      <c r="S508" s="69">
        <v>1251.44181544</v>
      </c>
      <c r="T508" s="67"/>
      <c r="U508" s="67"/>
      <c r="V508" s="67"/>
      <c r="W508" s="67"/>
      <c r="X508" s="3">
        <v>37829594</v>
      </c>
      <c r="Y508" s="3">
        <v>19430055</v>
      </c>
      <c r="Z508" s="3">
        <v>3925896</v>
      </c>
      <c r="AA508" s="69">
        <v>83138.057881330009</v>
      </c>
      <c r="AB508" s="69">
        <v>4512.9434560299997</v>
      </c>
    </row>
    <row r="509" spans="1:28" x14ac:dyDescent="0.3">
      <c r="A509" s="4" t="s">
        <v>1</v>
      </c>
      <c r="B509" s="65" t="str">
        <f>VLOOKUP(A509,'bank list with code'!$A$2:$C$114,3,FALSE)</f>
        <v>B015</v>
      </c>
      <c r="C509" s="65" t="str">
        <f>VLOOKUP(B509,'bank type'!$A$2:$B$87,2,FALSE)</f>
        <v>Public Sector Banks</v>
      </c>
      <c r="D509" s="66">
        <v>42674</v>
      </c>
      <c r="E509" s="74">
        <f t="shared" si="26"/>
        <v>10</v>
      </c>
      <c r="F509">
        <f t="shared" si="24"/>
        <v>2016</v>
      </c>
      <c r="G509" s="3">
        <v>3436</v>
      </c>
      <c r="H509" s="3">
        <v>4365</v>
      </c>
      <c r="I509" s="3">
        <v>5629</v>
      </c>
      <c r="J509" s="3">
        <v>299</v>
      </c>
      <c r="K509" s="3">
        <f t="shared" si="25"/>
        <v>5928</v>
      </c>
      <c r="L509" s="3"/>
      <c r="M509" s="3"/>
      <c r="N509" s="3"/>
      <c r="O509" s="3">
        <v>143520</v>
      </c>
      <c r="P509" s="3">
        <v>15741</v>
      </c>
      <c r="Q509" s="3">
        <v>151765</v>
      </c>
      <c r="R509" s="69">
        <v>88.320340999999999</v>
      </c>
      <c r="S509" s="69">
        <v>415.181197</v>
      </c>
      <c r="T509" s="67"/>
      <c r="U509" s="67"/>
      <c r="V509" s="67"/>
      <c r="W509" s="67"/>
      <c r="X509" s="3">
        <v>41098063</v>
      </c>
      <c r="Y509" s="3">
        <v>29169050</v>
      </c>
      <c r="Z509" s="3">
        <v>4038774</v>
      </c>
      <c r="AA509" s="69">
        <v>67916.370081000001</v>
      </c>
      <c r="AB509" s="69">
        <v>4343.5615049999997</v>
      </c>
    </row>
    <row r="510" spans="1:28" x14ac:dyDescent="0.3">
      <c r="A510" s="4" t="s">
        <v>2</v>
      </c>
      <c r="B510" s="65" t="str">
        <f>VLOOKUP(A510,'bank list with code'!$A$2:$C$114,3,FALSE)</f>
        <v>B016</v>
      </c>
      <c r="C510" s="65" t="str">
        <f>VLOOKUP(B510,'bank type'!$A$2:$B$87,2,FALSE)</f>
        <v>Public Sector Banks</v>
      </c>
      <c r="D510" s="66">
        <v>42674</v>
      </c>
      <c r="E510" s="74">
        <f t="shared" si="26"/>
        <v>10</v>
      </c>
      <c r="F510">
        <f t="shared" si="24"/>
        <v>2016</v>
      </c>
      <c r="G510" s="3">
        <v>1286</v>
      </c>
      <c r="H510" s="8">
        <v>585</v>
      </c>
      <c r="I510" s="3">
        <v>0</v>
      </c>
      <c r="J510" s="3">
        <v>0</v>
      </c>
      <c r="K510" s="3">
        <f t="shared" si="25"/>
        <v>0</v>
      </c>
      <c r="L510" s="3"/>
      <c r="M510" s="3"/>
      <c r="N510" s="3"/>
      <c r="O510" s="3">
        <v>0</v>
      </c>
      <c r="P510" s="3">
        <v>0</v>
      </c>
      <c r="Q510" s="3">
        <v>0</v>
      </c>
      <c r="R510" s="69">
        <v>0</v>
      </c>
      <c r="S510" s="69">
        <v>0</v>
      </c>
      <c r="T510" s="67"/>
      <c r="U510" s="67"/>
      <c r="V510" s="67"/>
      <c r="W510" s="67"/>
      <c r="X510" s="3">
        <v>5953522</v>
      </c>
      <c r="Y510" s="3">
        <v>6540772</v>
      </c>
      <c r="Z510" s="3">
        <v>652652</v>
      </c>
      <c r="AA510" s="69">
        <v>24867.512996000001</v>
      </c>
      <c r="AB510" s="69">
        <v>1296.891642</v>
      </c>
    </row>
    <row r="511" spans="1:28" x14ac:dyDescent="0.3">
      <c r="A511" s="4" t="s">
        <v>3</v>
      </c>
      <c r="B511" s="65" t="str">
        <f>VLOOKUP(A511,'bank list with code'!$A$2:$C$114,3,FALSE)</f>
        <v>B018</v>
      </c>
      <c r="C511" s="65" t="str">
        <f>VLOOKUP(B511,'bank type'!$A$2:$B$87,2,FALSE)</f>
        <v>Public Sector Banks</v>
      </c>
      <c r="D511" s="66">
        <v>42674</v>
      </c>
      <c r="E511" s="74">
        <f t="shared" si="26"/>
        <v>10</v>
      </c>
      <c r="F511">
        <f t="shared" si="24"/>
        <v>2016</v>
      </c>
      <c r="G511" s="3">
        <v>5277</v>
      </c>
      <c r="H511" s="3">
        <v>4833</v>
      </c>
      <c r="I511" s="3">
        <v>4310</v>
      </c>
      <c r="J511" s="3">
        <v>0</v>
      </c>
      <c r="K511" s="3">
        <f t="shared" si="25"/>
        <v>4310</v>
      </c>
      <c r="L511" s="3"/>
      <c r="M511" s="3"/>
      <c r="N511" s="3"/>
      <c r="O511" s="3">
        <v>199793</v>
      </c>
      <c r="P511" s="3">
        <v>30775</v>
      </c>
      <c r="Q511" s="3">
        <v>290053</v>
      </c>
      <c r="R511" s="69">
        <v>154.31546257999997</v>
      </c>
      <c r="S511" s="69">
        <v>770.54757253999992</v>
      </c>
      <c r="T511" s="67"/>
      <c r="U511" s="67"/>
      <c r="V511" s="67"/>
      <c r="W511" s="67"/>
      <c r="X511" s="3">
        <v>34250839</v>
      </c>
      <c r="Y511" s="3">
        <v>20022002</v>
      </c>
      <c r="Z511" s="3">
        <v>3708190</v>
      </c>
      <c r="AA511" s="69">
        <v>83417.262640320012</v>
      </c>
      <c r="AB511" s="69">
        <v>5115.2269529599998</v>
      </c>
    </row>
    <row r="512" spans="1:28" x14ac:dyDescent="0.3">
      <c r="A512" s="4" t="s">
        <v>4</v>
      </c>
      <c r="B512" s="65" t="str">
        <f>VLOOKUP(A512,'bank list with code'!$A$2:$C$114,3,FALSE)</f>
        <v>B022</v>
      </c>
      <c r="C512" s="65" t="str">
        <f>VLOOKUP(B512,'bank type'!$A$2:$B$87,2,FALSE)</f>
        <v>Public Sector Banks</v>
      </c>
      <c r="D512" s="66">
        <v>42674</v>
      </c>
      <c r="E512" s="74">
        <f t="shared" si="26"/>
        <v>10</v>
      </c>
      <c r="F512">
        <f t="shared" si="24"/>
        <v>2016</v>
      </c>
      <c r="G512" s="3">
        <v>3521</v>
      </c>
      <c r="H512" s="3">
        <v>1813</v>
      </c>
      <c r="I512" s="3">
        <v>1384</v>
      </c>
      <c r="J512" s="3">
        <v>0</v>
      </c>
      <c r="K512" s="3">
        <f t="shared" si="25"/>
        <v>1384</v>
      </c>
      <c r="L512" s="3"/>
      <c r="M512" s="3"/>
      <c r="N512" s="3"/>
      <c r="O512" s="3">
        <v>107140</v>
      </c>
      <c r="P512" s="3">
        <v>4589</v>
      </c>
      <c r="Q512" s="3">
        <v>143126</v>
      </c>
      <c r="R512" s="69">
        <v>22.947864210000002</v>
      </c>
      <c r="S512" s="69">
        <v>334.61699308999999</v>
      </c>
      <c r="T512" s="67"/>
      <c r="U512" s="67"/>
      <c r="V512" s="67"/>
      <c r="W512" s="67"/>
      <c r="X512" s="3">
        <v>21859970</v>
      </c>
      <c r="Y512" s="3">
        <v>11225248</v>
      </c>
      <c r="Z512" s="3">
        <v>1119749</v>
      </c>
      <c r="AA512" s="69">
        <v>45559.775065000002</v>
      </c>
      <c r="AB512" s="69">
        <v>1741.7942949400001</v>
      </c>
    </row>
    <row r="513" spans="1:28" x14ac:dyDescent="0.3">
      <c r="A513" s="4" t="s">
        <v>119</v>
      </c>
      <c r="B513" s="65" t="str">
        <f>VLOOKUP(A513,'bank list with code'!$A$2:$C$114,3,FALSE)</f>
        <v>B026</v>
      </c>
      <c r="C513" s="65" t="str">
        <f>VLOOKUP(B513,'bank type'!$A$2:$B$87,2,FALSE)</f>
        <v>Public Sector Banks</v>
      </c>
      <c r="D513" s="66">
        <v>42674</v>
      </c>
      <c r="E513" s="74">
        <f t="shared" si="26"/>
        <v>10</v>
      </c>
      <c r="F513">
        <f t="shared" si="24"/>
        <v>2016</v>
      </c>
      <c r="G513" s="3">
        <v>2287</v>
      </c>
      <c r="H513" s="3">
        <v>855</v>
      </c>
      <c r="I513" s="3">
        <v>117442</v>
      </c>
      <c r="J513" s="3">
        <v>0</v>
      </c>
      <c r="K513" s="3">
        <f t="shared" si="25"/>
        <v>117442</v>
      </c>
      <c r="L513" s="3"/>
      <c r="M513" s="3"/>
      <c r="N513" s="3"/>
      <c r="O513" s="3">
        <v>87503</v>
      </c>
      <c r="P513" s="3">
        <v>2417</v>
      </c>
      <c r="Q513" s="3">
        <v>113413</v>
      </c>
      <c r="R513" s="69">
        <v>12.41972889</v>
      </c>
      <c r="S513" s="69">
        <v>307.28064538999996</v>
      </c>
      <c r="T513" s="67"/>
      <c r="U513" s="67"/>
      <c r="V513" s="67"/>
      <c r="W513" s="67"/>
      <c r="X513" s="3">
        <v>10497367</v>
      </c>
      <c r="Y513" s="3">
        <v>6659135</v>
      </c>
      <c r="Z513" s="3">
        <v>1537989</v>
      </c>
      <c r="AA513" s="69">
        <v>26856.405599999998</v>
      </c>
      <c r="AB513" s="69">
        <v>2193.5425144399996</v>
      </c>
    </row>
    <row r="514" spans="1:28" x14ac:dyDescent="0.3">
      <c r="A514" s="4" t="s">
        <v>120</v>
      </c>
      <c r="B514" s="65" t="str">
        <f>VLOOKUP(A514,'bank list with code'!$A$2:$C$114,3,FALSE)</f>
        <v>B034</v>
      </c>
      <c r="C514" s="65" t="str">
        <f>VLOOKUP(B514,'bank type'!$A$2:$B$87,2,FALSE)</f>
        <v>Public Sector Banks</v>
      </c>
      <c r="D514" s="66">
        <v>42674</v>
      </c>
      <c r="E514" s="74">
        <f t="shared" si="26"/>
        <v>10</v>
      </c>
      <c r="F514">
        <f t="shared" si="24"/>
        <v>2016</v>
      </c>
      <c r="G514" s="3">
        <v>1276</v>
      </c>
      <c r="H514" s="3">
        <v>233</v>
      </c>
      <c r="I514" s="3">
        <v>0</v>
      </c>
      <c r="J514" s="3">
        <v>0</v>
      </c>
      <c r="K514" s="3">
        <f t="shared" si="25"/>
        <v>0</v>
      </c>
      <c r="L514" s="3"/>
      <c r="M514" s="3"/>
      <c r="N514" s="3"/>
      <c r="O514" s="3">
        <v>0</v>
      </c>
      <c r="P514" s="3">
        <v>0</v>
      </c>
      <c r="Q514" s="3">
        <v>0</v>
      </c>
      <c r="R514" s="69">
        <v>0</v>
      </c>
      <c r="S514" s="69">
        <v>0</v>
      </c>
      <c r="T514" s="3"/>
      <c r="U514" s="3"/>
      <c r="V514" s="3"/>
      <c r="W514" s="3"/>
      <c r="X514" s="3">
        <v>6559232</v>
      </c>
      <c r="Y514" s="3">
        <v>2655222</v>
      </c>
      <c r="Z514" s="3">
        <v>310053</v>
      </c>
      <c r="AA514" s="69">
        <v>10487.991050000001</v>
      </c>
      <c r="AB514" s="69">
        <v>361.52696694999997</v>
      </c>
    </row>
    <row r="515" spans="1:28" x14ac:dyDescent="0.3">
      <c r="A515" s="4" t="s">
        <v>5</v>
      </c>
      <c r="B515" s="65" t="str">
        <f>VLOOKUP(A515,'bank list with code'!$A$2:$C$114,3,FALSE)</f>
        <v>B060</v>
      </c>
      <c r="C515" s="65" t="str">
        <f>VLOOKUP(B515,'bank type'!$A$2:$B$87,2,FALSE)</f>
        <v>Public Sector Banks</v>
      </c>
      <c r="D515" s="66">
        <v>42674</v>
      </c>
      <c r="E515" s="74">
        <f t="shared" si="26"/>
        <v>10</v>
      </c>
      <c r="F515">
        <f t="shared" ref="F515:F578" si="27">YEAR(D515)</f>
        <v>2016</v>
      </c>
      <c r="G515" s="3">
        <v>2548</v>
      </c>
      <c r="H515" s="3">
        <v>728</v>
      </c>
      <c r="I515" s="3">
        <v>2025</v>
      </c>
      <c r="J515" s="3">
        <v>0</v>
      </c>
      <c r="K515" s="3">
        <f t="shared" si="25"/>
        <v>2025</v>
      </c>
      <c r="L515" s="3"/>
      <c r="M515" s="3"/>
      <c r="N515" s="3"/>
      <c r="O515" s="3">
        <v>77358</v>
      </c>
      <c r="P515" s="3">
        <v>8133</v>
      </c>
      <c r="Q515" s="3">
        <v>132296</v>
      </c>
      <c r="R515" s="69">
        <v>17.7</v>
      </c>
      <c r="S515" s="69">
        <v>316.60000000000002</v>
      </c>
      <c r="T515" s="67"/>
      <c r="U515" s="67"/>
      <c r="V515" s="67"/>
      <c r="W515" s="67"/>
      <c r="X515" s="3">
        <v>16025650</v>
      </c>
      <c r="Y515" s="3">
        <v>24497971</v>
      </c>
      <c r="Z515" s="3">
        <v>2267088</v>
      </c>
      <c r="AA515" s="69">
        <v>46440.9</v>
      </c>
      <c r="AB515" s="69">
        <v>2741.8</v>
      </c>
    </row>
    <row r="516" spans="1:28" x14ac:dyDescent="0.3">
      <c r="A516" s="4" t="s">
        <v>6</v>
      </c>
      <c r="B516" s="65" t="str">
        <f>VLOOKUP(A516,'bank list with code'!$A$2:$C$114,3,FALSE)</f>
        <v>B061</v>
      </c>
      <c r="C516" s="65" t="str">
        <f>VLOOKUP(B516,'bank type'!$A$2:$B$87,2,FALSE)</f>
        <v>Public Sector Banks</v>
      </c>
      <c r="D516" s="66">
        <v>42674</v>
      </c>
      <c r="E516" s="74">
        <f t="shared" si="26"/>
        <v>10</v>
      </c>
      <c r="F516">
        <f t="shared" si="27"/>
        <v>2016</v>
      </c>
      <c r="G516" s="8">
        <v>2721</v>
      </c>
      <c r="H516" s="8">
        <v>987</v>
      </c>
      <c r="I516" s="8">
        <v>4283</v>
      </c>
      <c r="J516" s="8">
        <v>0</v>
      </c>
      <c r="K516" s="3">
        <f t="shared" si="25"/>
        <v>4283</v>
      </c>
      <c r="L516" s="3"/>
      <c r="M516" s="3"/>
      <c r="N516" s="3"/>
      <c r="O516" s="8">
        <v>42706</v>
      </c>
      <c r="P516" s="3">
        <v>602</v>
      </c>
      <c r="Q516" s="3">
        <v>34479</v>
      </c>
      <c r="R516" s="69">
        <v>2.346797</v>
      </c>
      <c r="S516" s="121">
        <v>90.345262000000005</v>
      </c>
      <c r="T516" s="68"/>
      <c r="U516" s="68"/>
      <c r="V516" s="68"/>
      <c r="W516" s="68"/>
      <c r="X516" s="8">
        <v>14893751</v>
      </c>
      <c r="Y516" s="8">
        <v>22282672</v>
      </c>
      <c r="Z516" s="8">
        <v>923927</v>
      </c>
      <c r="AA516" s="121">
        <v>41732.910730000003</v>
      </c>
      <c r="AB516" s="121">
        <v>2139.6801639999999</v>
      </c>
    </row>
    <row r="517" spans="1:28" x14ac:dyDescent="0.3">
      <c r="A517" s="4" t="s">
        <v>121</v>
      </c>
      <c r="B517" s="65" t="str">
        <f>VLOOKUP(A517,'bank list with code'!$A$2:$C$114,3,FALSE)</f>
        <v>B078</v>
      </c>
      <c r="C517" s="65" t="str">
        <f>VLOOKUP(B517,'bank type'!$A$2:$B$87,2,FALSE)</f>
        <v>Public Sector Banks</v>
      </c>
      <c r="D517" s="66">
        <v>42674</v>
      </c>
      <c r="E517" s="74">
        <f t="shared" si="26"/>
        <v>10</v>
      </c>
      <c r="F517">
        <f t="shared" si="27"/>
        <v>2016</v>
      </c>
      <c r="G517" s="3">
        <v>2276</v>
      </c>
      <c r="H517" s="3">
        <v>326</v>
      </c>
      <c r="I517" s="3">
        <v>2964</v>
      </c>
      <c r="J517" s="3">
        <v>0</v>
      </c>
      <c r="K517" s="3">
        <f t="shared" si="25"/>
        <v>2964</v>
      </c>
      <c r="L517" s="3"/>
      <c r="M517" s="3"/>
      <c r="N517" s="3"/>
      <c r="O517" s="3">
        <v>0</v>
      </c>
      <c r="P517" s="3">
        <v>0</v>
      </c>
      <c r="Q517" s="3">
        <v>0</v>
      </c>
      <c r="R517" s="69">
        <v>0</v>
      </c>
      <c r="S517" s="69">
        <v>0</v>
      </c>
      <c r="T517" s="3"/>
      <c r="U517" s="3"/>
      <c r="V517" s="3"/>
      <c r="W517" s="3"/>
      <c r="X517" s="3">
        <v>9776532</v>
      </c>
      <c r="Y517" s="3">
        <v>5402880</v>
      </c>
      <c r="Z517" s="3">
        <v>464350</v>
      </c>
      <c r="AA517" s="69">
        <v>22928.085999999999</v>
      </c>
      <c r="AB517" s="69">
        <v>930.40800000000002</v>
      </c>
    </row>
    <row r="518" spans="1:28" x14ac:dyDescent="0.3">
      <c r="A518" s="4" t="s">
        <v>7</v>
      </c>
      <c r="B518" s="65" t="str">
        <f>VLOOKUP(A518,'bank list with code'!$A$2:$C$114,3,FALSE)</f>
        <v>B080</v>
      </c>
      <c r="C518" s="65" t="str">
        <f>VLOOKUP(B518,'bank type'!$A$2:$B$87,2,FALSE)</f>
        <v>Public Sector Banks</v>
      </c>
      <c r="D518" s="66">
        <v>42674</v>
      </c>
      <c r="E518" s="74">
        <f t="shared" si="26"/>
        <v>10</v>
      </c>
      <c r="F518">
        <f t="shared" si="27"/>
        <v>2016</v>
      </c>
      <c r="G518" s="3">
        <v>1058</v>
      </c>
      <c r="H518" s="3">
        <v>223</v>
      </c>
      <c r="I518" s="3">
        <v>0</v>
      </c>
      <c r="J518" s="3">
        <v>0</v>
      </c>
      <c r="K518" s="3">
        <f t="shared" ref="K518:K581" si="28">SUM(I518,J518)</f>
        <v>0</v>
      </c>
      <c r="L518" s="3"/>
      <c r="M518" s="3"/>
      <c r="N518" s="3"/>
      <c r="O518" s="3">
        <v>0</v>
      </c>
      <c r="P518" s="3">
        <v>0</v>
      </c>
      <c r="Q518" s="3">
        <v>0</v>
      </c>
      <c r="R518" s="69">
        <v>0</v>
      </c>
      <c r="S518" s="69">
        <v>0</v>
      </c>
      <c r="T518" s="3"/>
      <c r="U518" s="3"/>
      <c r="V518" s="3"/>
      <c r="W518" s="3"/>
      <c r="X518" s="3">
        <v>2453855</v>
      </c>
      <c r="Y518" s="3">
        <v>1250604</v>
      </c>
      <c r="Z518" s="3">
        <v>83793</v>
      </c>
      <c r="AA518" s="69">
        <v>3908.4342000000001</v>
      </c>
      <c r="AB518" s="69">
        <v>173.79747399999999</v>
      </c>
    </row>
    <row r="519" spans="1:28" x14ac:dyDescent="0.3">
      <c r="A519" s="4" t="s">
        <v>8</v>
      </c>
      <c r="B519" s="65" t="str">
        <f>VLOOKUP(A519,'bank list with code'!$A$2:$C$114,3,FALSE)</f>
        <v>B081</v>
      </c>
      <c r="C519" s="65" t="str">
        <f>VLOOKUP(B519,'bank type'!$A$2:$B$87,2,FALSE)</f>
        <v>Public Sector Banks</v>
      </c>
      <c r="D519" s="66">
        <v>42674</v>
      </c>
      <c r="E519" s="74">
        <f t="shared" si="26"/>
        <v>10</v>
      </c>
      <c r="F519">
        <f t="shared" si="27"/>
        <v>2016</v>
      </c>
      <c r="G519" s="3">
        <v>5213</v>
      </c>
      <c r="H519" s="3">
        <v>4634</v>
      </c>
      <c r="I519" s="3">
        <v>23727</v>
      </c>
      <c r="J519" s="3">
        <v>0</v>
      </c>
      <c r="K519" s="3">
        <f t="shared" si="28"/>
        <v>23727</v>
      </c>
      <c r="L519" s="3"/>
      <c r="M519" s="3"/>
      <c r="N519" s="3"/>
      <c r="O519" s="3">
        <v>203959</v>
      </c>
      <c r="P519" s="3">
        <v>7126</v>
      </c>
      <c r="Q519" s="3">
        <v>249681</v>
      </c>
      <c r="R519" s="69">
        <v>30.880183949999999</v>
      </c>
      <c r="S519" s="69">
        <v>544.11322501999996</v>
      </c>
      <c r="T519" s="67"/>
      <c r="U519" s="67"/>
      <c r="V519" s="67"/>
      <c r="W519" s="67"/>
      <c r="X519" s="3">
        <v>50520894</v>
      </c>
      <c r="Y519" s="3">
        <v>27026975</v>
      </c>
      <c r="Z519" s="3">
        <v>5097650</v>
      </c>
      <c r="AA519" s="69">
        <v>123367.89772401001</v>
      </c>
      <c r="AB519" s="69">
        <v>6150.8516579899997</v>
      </c>
    </row>
    <row r="520" spans="1:28" x14ac:dyDescent="0.3">
      <c r="A520" s="4" t="s">
        <v>122</v>
      </c>
      <c r="B520" s="65" t="str">
        <f>VLOOKUP(A520,'bank list with code'!$A$2:$C$114,3,FALSE)</f>
        <v>B099</v>
      </c>
      <c r="C520" s="65" t="str">
        <f>VLOOKUP(B520,'bank type'!$A$2:$B$87,2,FALSE)</f>
        <v>Public Sector Banks</v>
      </c>
      <c r="D520" s="66">
        <v>42674</v>
      </c>
      <c r="E520" s="74">
        <f t="shared" si="26"/>
        <v>10</v>
      </c>
      <c r="F520">
        <f t="shared" si="27"/>
        <v>2016</v>
      </c>
      <c r="G520" s="7">
        <v>3415</v>
      </c>
      <c r="H520" s="7">
        <v>393</v>
      </c>
      <c r="I520" s="3">
        <v>2270</v>
      </c>
      <c r="J520" s="3">
        <v>0</v>
      </c>
      <c r="K520" s="3">
        <f t="shared" si="28"/>
        <v>2270</v>
      </c>
      <c r="L520" s="3"/>
      <c r="M520" s="3"/>
      <c r="N520" s="3"/>
      <c r="O520" s="3">
        <v>70496</v>
      </c>
      <c r="P520" s="3">
        <v>2868</v>
      </c>
      <c r="Q520" s="3">
        <v>96819</v>
      </c>
      <c r="R520" s="69">
        <v>12.586352</v>
      </c>
      <c r="S520" s="69">
        <v>207.21340599999999</v>
      </c>
      <c r="T520" s="67"/>
      <c r="U520" s="67"/>
      <c r="V520" s="67"/>
      <c r="W520" s="67"/>
      <c r="X520" s="3">
        <v>12477609</v>
      </c>
      <c r="Y520" s="3">
        <v>11464648</v>
      </c>
      <c r="Z520" s="3">
        <v>642968</v>
      </c>
      <c r="AA520" s="69">
        <v>32895.280189999998</v>
      </c>
      <c r="AB520" s="69">
        <v>965.95049600000004</v>
      </c>
    </row>
    <row r="521" spans="1:28" x14ac:dyDescent="0.3">
      <c r="A521" s="4" t="s">
        <v>9</v>
      </c>
      <c r="B521" s="65" t="str">
        <f>VLOOKUP(A521,'bank list with code'!$A$2:$C$114,3,FALSE)</f>
        <v>B102</v>
      </c>
      <c r="C521" s="65" t="str">
        <f>VLOOKUP(B521,'bank type'!$A$2:$B$87,2,FALSE)</f>
        <v>Public Sector Banks</v>
      </c>
      <c r="D521" s="66">
        <v>42674</v>
      </c>
      <c r="E521" s="74">
        <f t="shared" si="26"/>
        <v>10</v>
      </c>
      <c r="F521">
        <f t="shared" si="27"/>
        <v>2016</v>
      </c>
      <c r="G521" s="3">
        <v>2100</v>
      </c>
      <c r="H521" s="3">
        <v>571</v>
      </c>
      <c r="I521" s="3">
        <v>119</v>
      </c>
      <c r="J521" s="3">
        <v>0</v>
      </c>
      <c r="K521" s="3">
        <f t="shared" si="28"/>
        <v>119</v>
      </c>
      <c r="L521" s="3"/>
      <c r="M521" s="3"/>
      <c r="N521" s="3"/>
      <c r="O521" s="3">
        <v>0</v>
      </c>
      <c r="P521" s="3">
        <v>0</v>
      </c>
      <c r="Q521" s="3">
        <v>0</v>
      </c>
      <c r="R521" s="69">
        <v>0</v>
      </c>
      <c r="S521" s="69">
        <v>0</v>
      </c>
      <c r="T521" s="3"/>
      <c r="U521" s="3"/>
      <c r="V521" s="3"/>
      <c r="W521" s="3"/>
      <c r="X521" s="3">
        <v>9475931</v>
      </c>
      <c r="Y521" s="3">
        <v>5438136</v>
      </c>
      <c r="Z521" s="3">
        <v>951414</v>
      </c>
      <c r="AA521" s="69">
        <v>20967.8</v>
      </c>
      <c r="AB521" s="69">
        <v>1323.3</v>
      </c>
    </row>
    <row r="522" spans="1:28" x14ac:dyDescent="0.3">
      <c r="A522" s="4" t="s">
        <v>10</v>
      </c>
      <c r="B522" s="65" t="str">
        <f>VLOOKUP(A522,'bank list with code'!$A$2:$C$114,3,FALSE)</f>
        <v>B105</v>
      </c>
      <c r="C522" s="65" t="str">
        <f>VLOOKUP(B522,'bank type'!$A$2:$B$87,2,FALSE)</f>
        <v>Public Sector Banks</v>
      </c>
      <c r="D522" s="66">
        <v>42674</v>
      </c>
      <c r="E522" s="74">
        <f t="shared" si="26"/>
        <v>10</v>
      </c>
      <c r="F522">
        <f t="shared" si="27"/>
        <v>2016</v>
      </c>
      <c r="G522" s="3">
        <v>4411</v>
      </c>
      <c r="H522" s="3">
        <v>2919</v>
      </c>
      <c r="I522" s="3">
        <v>26688</v>
      </c>
      <c r="J522" s="3">
        <v>0</v>
      </c>
      <c r="K522" s="3">
        <f t="shared" si="28"/>
        <v>26688</v>
      </c>
      <c r="L522" s="3"/>
      <c r="M522" s="3"/>
      <c r="N522" s="3"/>
      <c r="O522" s="3">
        <v>163035</v>
      </c>
      <c r="P522" s="3">
        <v>3090</v>
      </c>
      <c r="Q522" s="3">
        <v>125418</v>
      </c>
      <c r="R522" s="69">
        <v>15.490166480000001</v>
      </c>
      <c r="S522" s="69">
        <v>615.76825036000002</v>
      </c>
      <c r="T522" s="67"/>
      <c r="U522" s="67"/>
      <c r="V522" s="67"/>
      <c r="W522" s="67"/>
      <c r="X522" s="3">
        <v>17822878</v>
      </c>
      <c r="Y522" s="3">
        <v>18750810</v>
      </c>
      <c r="Z522" s="3">
        <v>1088734</v>
      </c>
      <c r="AA522" s="69">
        <v>60874.088438230006</v>
      </c>
      <c r="AB522" s="69">
        <v>1601.6067506500001</v>
      </c>
    </row>
    <row r="523" spans="1:28" x14ac:dyDescent="0.3">
      <c r="A523" s="4" t="s">
        <v>123</v>
      </c>
      <c r="B523" s="65" t="str">
        <f>VLOOKUP(A523,'bank list with code'!$A$2:$C$114,3,FALSE)</f>
        <v>B106</v>
      </c>
      <c r="C523" s="65" t="str">
        <f>VLOOKUP(B523,'bank type'!$A$2:$B$87,2,FALSE)</f>
        <v>Public Sector Banks</v>
      </c>
      <c r="D523" s="66">
        <v>42674</v>
      </c>
      <c r="E523" s="74">
        <f t="shared" si="26"/>
        <v>10</v>
      </c>
      <c r="F523">
        <f t="shared" si="27"/>
        <v>2016</v>
      </c>
      <c r="G523" s="3">
        <v>1019</v>
      </c>
      <c r="H523" s="3">
        <v>1140</v>
      </c>
      <c r="I523" s="3">
        <v>0</v>
      </c>
      <c r="J523" s="3">
        <v>0</v>
      </c>
      <c r="K523" s="3">
        <f t="shared" si="28"/>
        <v>0</v>
      </c>
      <c r="L523" s="3"/>
      <c r="M523" s="3"/>
      <c r="N523" s="3"/>
      <c r="O523" s="3">
        <v>0</v>
      </c>
      <c r="P523" s="3">
        <v>0</v>
      </c>
      <c r="Q523" s="3">
        <v>0</v>
      </c>
      <c r="R523" s="69">
        <v>0</v>
      </c>
      <c r="S523" s="69">
        <v>0</v>
      </c>
      <c r="T523" s="3"/>
      <c r="U523" s="3"/>
      <c r="V523" s="3"/>
      <c r="W523" s="3"/>
      <c r="X523" s="3">
        <v>8955255</v>
      </c>
      <c r="Y523" s="3">
        <v>5408539</v>
      </c>
      <c r="Z523" s="3">
        <v>625920</v>
      </c>
      <c r="AA523" s="69">
        <v>22105.145455999998</v>
      </c>
      <c r="AB523" s="69">
        <v>912.03384100000005</v>
      </c>
    </row>
    <row r="524" spans="1:28" x14ac:dyDescent="0.3">
      <c r="A524" s="4" t="s">
        <v>124</v>
      </c>
      <c r="B524" s="65" t="str">
        <f>VLOOKUP(A524,'bank list with code'!$A$2:$C$114,3,FALSE)</f>
        <v>B111</v>
      </c>
      <c r="C524" s="65" t="str">
        <f>VLOOKUP(B524,'bank type'!$A$2:$B$87,2,FALSE)</f>
        <v>Public Sector Banks</v>
      </c>
      <c r="D524" s="66">
        <v>42674</v>
      </c>
      <c r="E524" s="74">
        <f t="shared" si="26"/>
        <v>10</v>
      </c>
      <c r="F524">
        <f t="shared" si="27"/>
        <v>2016</v>
      </c>
      <c r="G524" s="3">
        <v>1463</v>
      </c>
      <c r="H524" s="3">
        <v>322</v>
      </c>
      <c r="I524" s="3">
        <v>1618</v>
      </c>
      <c r="J524" s="3">
        <v>0</v>
      </c>
      <c r="K524" s="3">
        <f t="shared" si="28"/>
        <v>1618</v>
      </c>
      <c r="L524" s="3"/>
      <c r="M524" s="3"/>
      <c r="N524" s="3"/>
      <c r="O524" s="3">
        <v>48080</v>
      </c>
      <c r="P524" s="3">
        <v>9754</v>
      </c>
      <c r="Q524" s="3">
        <v>104568</v>
      </c>
      <c r="R524" s="69">
        <v>53.404962159999997</v>
      </c>
      <c r="S524" s="69">
        <v>339.72665095999997</v>
      </c>
      <c r="T524" s="67"/>
      <c r="U524" s="67"/>
      <c r="V524" s="67"/>
      <c r="W524" s="67"/>
      <c r="X524" s="3">
        <v>5103205</v>
      </c>
      <c r="Y524" s="3">
        <v>4871434</v>
      </c>
      <c r="Z524" s="3">
        <v>547544</v>
      </c>
      <c r="AA524" s="69">
        <v>15621.808703000001</v>
      </c>
      <c r="AB524" s="69">
        <v>1078.0827870000001</v>
      </c>
    </row>
    <row r="525" spans="1:28" x14ac:dyDescent="0.3">
      <c r="A525" s="4" t="s">
        <v>11</v>
      </c>
      <c r="B525" s="65" t="str">
        <f>VLOOKUP(A525,'bank list with code'!$A$2:$C$114,3,FALSE)</f>
        <v>B054</v>
      </c>
      <c r="C525" s="65" t="str">
        <f>VLOOKUP(B525,'bank type'!$A$2:$B$87,2,FALSE)</f>
        <v>Private Sector Banks</v>
      </c>
      <c r="D525" s="66">
        <v>42674</v>
      </c>
      <c r="E525" s="74">
        <f t="shared" si="26"/>
        <v>10</v>
      </c>
      <c r="F525">
        <f t="shared" si="27"/>
        <v>2016</v>
      </c>
      <c r="G525" s="3">
        <v>1756</v>
      </c>
      <c r="H525" s="3">
        <v>1653</v>
      </c>
      <c r="I525" s="3">
        <v>19393</v>
      </c>
      <c r="J525" s="3">
        <v>0</v>
      </c>
      <c r="K525" s="3">
        <f t="shared" si="28"/>
        <v>19393</v>
      </c>
      <c r="L525" s="3"/>
      <c r="M525" s="3"/>
      <c r="N525" s="3"/>
      <c r="O525" s="3">
        <v>14264</v>
      </c>
      <c r="P525" s="3">
        <v>517</v>
      </c>
      <c r="Q525" s="3">
        <v>46062</v>
      </c>
      <c r="R525" s="69">
        <v>2.7</v>
      </c>
      <c r="S525" s="69">
        <v>117.8</v>
      </c>
      <c r="T525" s="67"/>
      <c r="U525" s="67"/>
      <c r="V525" s="67"/>
      <c r="W525" s="67"/>
      <c r="X525" s="3">
        <v>9746231</v>
      </c>
      <c r="Y525" s="3">
        <v>10265391</v>
      </c>
      <c r="Z525" s="3">
        <v>2422261</v>
      </c>
      <c r="AA525" s="69">
        <v>44670.7</v>
      </c>
      <c r="AB525" s="69">
        <v>3291</v>
      </c>
    </row>
    <row r="526" spans="1:28" x14ac:dyDescent="0.3">
      <c r="A526" s="4" t="s">
        <v>125</v>
      </c>
      <c r="B526" s="65" t="str">
        <f>VLOOKUP(A526,'bank list with code'!$A$2:$C$114,3,FALSE)</f>
        <v>B091</v>
      </c>
      <c r="C526" s="65" t="str">
        <f>VLOOKUP(B526,'bank type'!$A$2:$B$87,2,FALSE)</f>
        <v>Public Sector Banks</v>
      </c>
      <c r="D526" s="66">
        <v>42674</v>
      </c>
      <c r="E526" s="74">
        <f t="shared" si="26"/>
        <v>10</v>
      </c>
      <c r="F526">
        <f t="shared" si="27"/>
        <v>2016</v>
      </c>
      <c r="G526" s="3">
        <v>1220</v>
      </c>
      <c r="H526" s="3">
        <v>811</v>
      </c>
      <c r="I526" s="3">
        <v>3113</v>
      </c>
      <c r="J526" s="3">
        <v>0</v>
      </c>
      <c r="K526" s="3">
        <f t="shared" si="28"/>
        <v>3113</v>
      </c>
      <c r="L526" s="3"/>
      <c r="M526" s="3"/>
      <c r="N526" s="3"/>
      <c r="O526" s="3">
        <v>0</v>
      </c>
      <c r="P526" s="3">
        <v>0</v>
      </c>
      <c r="Q526" s="3">
        <v>0</v>
      </c>
      <c r="R526" s="69">
        <v>0</v>
      </c>
      <c r="S526" s="69">
        <v>0</v>
      </c>
      <c r="T526" s="3"/>
      <c r="U526" s="3"/>
      <c r="V526" s="3"/>
      <c r="W526" s="3"/>
      <c r="X526" s="3">
        <v>10994188</v>
      </c>
      <c r="Y526" s="3">
        <v>12009501</v>
      </c>
      <c r="Z526" s="3">
        <v>1013677</v>
      </c>
      <c r="AA526" s="69">
        <v>38232.764185680004</v>
      </c>
      <c r="AB526" s="69">
        <v>1166.69764366</v>
      </c>
    </row>
    <row r="527" spans="1:28" x14ac:dyDescent="0.3">
      <c r="A527" s="4" t="s">
        <v>126</v>
      </c>
      <c r="B527" s="65" t="str">
        <f>VLOOKUP(A527,'bank list with code'!$A$2:$C$114,3,FALSE)</f>
        <v>B092</v>
      </c>
      <c r="C527" s="65" t="str">
        <f>VLOOKUP(B527,'bank type'!$A$2:$B$87,2,FALSE)</f>
        <v>Public Sector Banks</v>
      </c>
      <c r="D527" s="66">
        <v>42674</v>
      </c>
      <c r="E527" s="74">
        <f t="shared" si="26"/>
        <v>10</v>
      </c>
      <c r="F527">
        <f t="shared" si="27"/>
        <v>2016</v>
      </c>
      <c r="G527" s="3">
        <v>1814</v>
      </c>
      <c r="H527" s="3">
        <v>566</v>
      </c>
      <c r="I527" s="3">
        <v>6580</v>
      </c>
      <c r="J527" s="3">
        <v>0</v>
      </c>
      <c r="K527" s="3">
        <f t="shared" si="28"/>
        <v>6580</v>
      </c>
      <c r="L527" s="3"/>
      <c r="M527" s="3"/>
      <c r="N527" s="3"/>
      <c r="O527" s="3">
        <v>0</v>
      </c>
      <c r="P527" s="3">
        <v>0</v>
      </c>
      <c r="Q527" s="3">
        <v>0</v>
      </c>
      <c r="R527" s="69">
        <v>0</v>
      </c>
      <c r="S527" s="69">
        <v>0</v>
      </c>
      <c r="T527" s="3"/>
      <c r="U527" s="3"/>
      <c r="V527" s="3"/>
      <c r="W527" s="3"/>
      <c r="X527" s="3">
        <v>14171106</v>
      </c>
      <c r="Y527" s="3">
        <v>20893351</v>
      </c>
      <c r="Z527" s="3">
        <v>1889067</v>
      </c>
      <c r="AA527" s="69">
        <v>59329.974722809995</v>
      </c>
      <c r="AB527" s="69">
        <v>3083.4413011900001</v>
      </c>
    </row>
    <row r="528" spans="1:28" x14ac:dyDescent="0.3">
      <c r="A528" s="4" t="s">
        <v>12</v>
      </c>
      <c r="B528" s="65" t="str">
        <f>VLOOKUP(A528,'bank list with code'!$A$2:$C$114,3,FALSE)</f>
        <v>B093</v>
      </c>
      <c r="C528" s="65" t="str">
        <f>VLOOKUP(B528,'bank type'!$A$2:$B$87,2,FALSE)</f>
        <v>Public Sector Banks</v>
      </c>
      <c r="D528" s="66">
        <v>42674</v>
      </c>
      <c r="E528" s="74">
        <f t="shared" si="26"/>
        <v>10</v>
      </c>
      <c r="F528">
        <f t="shared" si="27"/>
        <v>2016</v>
      </c>
      <c r="G528" s="3">
        <v>23307</v>
      </c>
      <c r="H528" s="3">
        <v>26732</v>
      </c>
      <c r="I528" s="3">
        <v>342689</v>
      </c>
      <c r="J528" s="3">
        <v>0</v>
      </c>
      <c r="K528" s="3">
        <f t="shared" si="28"/>
        <v>342689</v>
      </c>
      <c r="L528" s="3"/>
      <c r="M528" s="3"/>
      <c r="N528" s="3"/>
      <c r="O528" s="3">
        <v>4078269</v>
      </c>
      <c r="P528" s="3">
        <v>87692</v>
      </c>
      <c r="Q528" s="3">
        <v>13392916</v>
      </c>
      <c r="R528" s="69">
        <v>398.12860364000005</v>
      </c>
      <c r="S528" s="69">
        <v>41200.400341000008</v>
      </c>
      <c r="T528" s="67"/>
      <c r="U528" s="67"/>
      <c r="V528" s="67"/>
      <c r="W528" s="67"/>
      <c r="X528" s="3">
        <v>233255330</v>
      </c>
      <c r="Y528" s="3">
        <v>328010804</v>
      </c>
      <c r="Z528" s="3">
        <v>35307605</v>
      </c>
      <c r="AA528" s="69">
        <v>770889.43063881004</v>
      </c>
      <c r="AB528" s="69">
        <v>57147.138847570001</v>
      </c>
    </row>
    <row r="529" spans="1:28" x14ac:dyDescent="0.3">
      <c r="A529" s="4" t="s">
        <v>127</v>
      </c>
      <c r="B529" s="65" t="str">
        <f>VLOOKUP(A529,'bank list with code'!$A$2:$C$114,3,FALSE)</f>
        <v>B094</v>
      </c>
      <c r="C529" s="65" t="str">
        <f>VLOOKUP(B529,'bank type'!$A$2:$B$87,2,FALSE)</f>
        <v>Public Sector Banks</v>
      </c>
      <c r="D529" s="66">
        <v>42674</v>
      </c>
      <c r="E529" s="74">
        <f t="shared" si="26"/>
        <v>10</v>
      </c>
      <c r="F529">
        <f t="shared" si="27"/>
        <v>2016</v>
      </c>
      <c r="G529" s="3">
        <v>1096</v>
      </c>
      <c r="H529" s="3">
        <v>330</v>
      </c>
      <c r="I529" s="3">
        <v>5000</v>
      </c>
      <c r="J529" s="3">
        <v>0</v>
      </c>
      <c r="K529" s="3">
        <f t="shared" si="28"/>
        <v>5000</v>
      </c>
      <c r="L529" s="3"/>
      <c r="M529" s="3"/>
      <c r="N529" s="3"/>
      <c r="O529" s="3">
        <v>0</v>
      </c>
      <c r="P529" s="3">
        <v>0</v>
      </c>
      <c r="Q529" s="3">
        <v>0</v>
      </c>
      <c r="R529" s="69">
        <v>0</v>
      </c>
      <c r="S529" s="69">
        <v>0</v>
      </c>
      <c r="T529" s="3"/>
      <c r="U529" s="3"/>
      <c r="V529" s="3"/>
      <c r="W529" s="3"/>
      <c r="X529" s="3">
        <v>6199006</v>
      </c>
      <c r="Y529" s="3">
        <v>7504904</v>
      </c>
      <c r="Z529" s="3">
        <v>716071</v>
      </c>
      <c r="AA529" s="69">
        <v>19867.429948609999</v>
      </c>
      <c r="AB529" s="69">
        <v>1407.4824893399998</v>
      </c>
    </row>
    <row r="530" spans="1:28" x14ac:dyDescent="0.3">
      <c r="A530" s="4" t="s">
        <v>128</v>
      </c>
      <c r="B530" s="65" t="str">
        <f>VLOOKUP(A530,'bank list with code'!$A$2:$C$114,3,FALSE)</f>
        <v>B095</v>
      </c>
      <c r="C530" s="65" t="str">
        <f>VLOOKUP(B530,'bank type'!$A$2:$B$87,2,FALSE)</f>
        <v>Public Sector Banks</v>
      </c>
      <c r="D530" s="66">
        <v>42674</v>
      </c>
      <c r="E530" s="74">
        <f t="shared" si="26"/>
        <v>10</v>
      </c>
      <c r="F530">
        <f t="shared" si="27"/>
        <v>2016</v>
      </c>
      <c r="G530" s="3">
        <v>1181</v>
      </c>
      <c r="H530" s="3">
        <v>344</v>
      </c>
      <c r="I530" s="3">
        <v>5965</v>
      </c>
      <c r="J530" s="3">
        <v>0</v>
      </c>
      <c r="K530" s="3">
        <f t="shared" si="28"/>
        <v>5965</v>
      </c>
      <c r="L530" s="3"/>
      <c r="M530" s="3"/>
      <c r="N530" s="3"/>
      <c r="O530" s="3">
        <v>0</v>
      </c>
      <c r="P530" s="3">
        <v>0</v>
      </c>
      <c r="Q530" s="3">
        <v>0</v>
      </c>
      <c r="R530" s="69">
        <v>0</v>
      </c>
      <c r="S530" s="69">
        <v>0</v>
      </c>
      <c r="T530" s="3"/>
      <c r="U530" s="3"/>
      <c r="V530" s="3"/>
      <c r="W530" s="3"/>
      <c r="X530" s="3">
        <v>6226046</v>
      </c>
      <c r="Y530" s="3">
        <v>6157536</v>
      </c>
      <c r="Z530" s="3">
        <v>596005</v>
      </c>
      <c r="AA530" s="69">
        <v>19828.077394010001</v>
      </c>
      <c r="AB530" s="69">
        <v>976.82365822000008</v>
      </c>
    </row>
    <row r="531" spans="1:28" x14ac:dyDescent="0.3">
      <c r="A531" s="4" t="s">
        <v>129</v>
      </c>
      <c r="B531" s="65" t="str">
        <f>VLOOKUP(A531,'bank list with code'!$A$2:$C$114,3,FALSE)</f>
        <v>B096</v>
      </c>
      <c r="C531" s="65" t="str">
        <f>VLOOKUP(B531,'bank type'!$A$2:$B$87,2,FALSE)</f>
        <v>Public Sector Banks</v>
      </c>
      <c r="D531" s="66">
        <v>42674</v>
      </c>
      <c r="E531" s="74">
        <f t="shared" si="26"/>
        <v>10</v>
      </c>
      <c r="F531">
        <f t="shared" si="27"/>
        <v>2016</v>
      </c>
      <c r="G531" s="3">
        <v>1136</v>
      </c>
      <c r="H531" s="3">
        <v>600</v>
      </c>
      <c r="I531" s="3">
        <v>3760</v>
      </c>
      <c r="J531" s="3">
        <v>0</v>
      </c>
      <c r="K531" s="3">
        <f t="shared" si="28"/>
        <v>3760</v>
      </c>
      <c r="L531" s="3"/>
      <c r="M531" s="3"/>
      <c r="N531" s="3"/>
      <c r="O531" s="3">
        <v>0</v>
      </c>
      <c r="P531" s="3">
        <v>0</v>
      </c>
      <c r="Q531" s="3">
        <v>0</v>
      </c>
      <c r="R531" s="69">
        <v>0</v>
      </c>
      <c r="S531" s="69">
        <v>0</v>
      </c>
      <c r="T531" s="3"/>
      <c r="U531" s="3"/>
      <c r="V531" s="3"/>
      <c r="W531" s="3"/>
      <c r="X531" s="3">
        <v>9808916</v>
      </c>
      <c r="Y531" s="3">
        <v>15920139</v>
      </c>
      <c r="Z531" s="3">
        <v>1263112</v>
      </c>
      <c r="AA531" s="69">
        <v>51566.03785678</v>
      </c>
      <c r="AB531" s="69">
        <v>1948.11403335</v>
      </c>
    </row>
    <row r="532" spans="1:28" x14ac:dyDescent="0.3">
      <c r="A532" s="4" t="s">
        <v>14</v>
      </c>
      <c r="B532" s="65" t="str">
        <f>VLOOKUP(A532,'bank list with code'!$A$2:$C$114,3,FALSE)</f>
        <v>B009</v>
      </c>
      <c r="C532" s="65" t="str">
        <f>VLOOKUP(B532,'bank type'!$A$2:$B$87,2,FALSE)</f>
        <v>Private Sector Banks</v>
      </c>
      <c r="D532" s="66">
        <v>42674</v>
      </c>
      <c r="E532" s="74">
        <f t="shared" si="26"/>
        <v>10</v>
      </c>
      <c r="F532">
        <f t="shared" si="27"/>
        <v>2016</v>
      </c>
      <c r="G532" s="3">
        <v>3124</v>
      </c>
      <c r="H532" s="3">
        <v>10437</v>
      </c>
      <c r="I532" s="3">
        <v>276140</v>
      </c>
      <c r="J532" s="3">
        <v>0</v>
      </c>
      <c r="K532" s="3">
        <f t="shared" si="28"/>
        <v>276140</v>
      </c>
      <c r="L532" s="3"/>
      <c r="M532" s="3"/>
      <c r="N532" s="3"/>
      <c r="O532" s="3">
        <v>2887056</v>
      </c>
      <c r="P532" s="3">
        <v>100538</v>
      </c>
      <c r="Q532" s="3">
        <v>6948652</v>
      </c>
      <c r="R532" s="69">
        <v>264.33794999999998</v>
      </c>
      <c r="S532" s="69">
        <v>24595.634667649996</v>
      </c>
      <c r="T532" s="67"/>
      <c r="U532" s="67"/>
      <c r="V532" s="67"/>
      <c r="W532" s="67"/>
      <c r="X532" s="3">
        <v>17243065</v>
      </c>
      <c r="Y532" s="3">
        <v>28922937</v>
      </c>
      <c r="Z532" s="3">
        <v>10227020</v>
      </c>
      <c r="AA532" s="69">
        <v>142929.82798879998</v>
      </c>
      <c r="AB532" s="69">
        <v>17199.822644280001</v>
      </c>
    </row>
    <row r="533" spans="1:28" x14ac:dyDescent="0.3">
      <c r="A533" s="4" t="s">
        <v>130</v>
      </c>
      <c r="B533" s="65" t="str">
        <f>VLOOKUP(A533,'bank list with code'!$A$2:$C$114,3,FALSE)</f>
        <v>B010</v>
      </c>
      <c r="C533" s="65" t="str">
        <f>VLOOKUP(B533,'bank type'!$A$2:$B$87,2,FALSE)</f>
        <v>Private Sector Banks</v>
      </c>
      <c r="D533" s="66">
        <v>42674</v>
      </c>
      <c r="E533" s="74">
        <f t="shared" si="26"/>
        <v>10</v>
      </c>
      <c r="F533">
        <f t="shared" si="27"/>
        <v>2016</v>
      </c>
      <c r="G533" s="3">
        <v>267</v>
      </c>
      <c r="H533" s="3">
        <v>0</v>
      </c>
      <c r="I533" s="3">
        <v>11</v>
      </c>
      <c r="J533" s="3">
        <v>0</v>
      </c>
      <c r="K533" s="3">
        <f t="shared" si="28"/>
        <v>11</v>
      </c>
      <c r="L533" s="3"/>
      <c r="M533" s="3"/>
      <c r="N533" s="3"/>
      <c r="O533" s="3">
        <v>0</v>
      </c>
      <c r="P533" s="3">
        <v>0</v>
      </c>
      <c r="Q533" s="3">
        <v>0</v>
      </c>
      <c r="R533" s="69">
        <v>0</v>
      </c>
      <c r="S533" s="69">
        <v>0</v>
      </c>
      <c r="T533" s="10"/>
      <c r="U533" s="10"/>
      <c r="V533" s="10"/>
      <c r="W533" s="10"/>
      <c r="X533" s="3">
        <v>8687937</v>
      </c>
      <c r="Y533" s="3">
        <v>3082961</v>
      </c>
      <c r="Z533" s="3">
        <v>118652</v>
      </c>
      <c r="AA533" s="69">
        <v>7512.6</v>
      </c>
      <c r="AB533" s="69">
        <v>119.3</v>
      </c>
    </row>
    <row r="534" spans="1:28" x14ac:dyDescent="0.3">
      <c r="A534" s="4" t="s">
        <v>16</v>
      </c>
      <c r="B534" s="65" t="str">
        <f>VLOOKUP(A534,'bank list with code'!$A$2:$C$114,3,FALSE)</f>
        <v>B021</v>
      </c>
      <c r="C534" s="65" t="str">
        <f>VLOOKUP(B534,'bank type'!$A$2:$B$87,2,FALSE)</f>
        <v>Private Sector Banks</v>
      </c>
      <c r="D534" s="66">
        <v>42674</v>
      </c>
      <c r="E534" s="74">
        <f t="shared" si="26"/>
        <v>10</v>
      </c>
      <c r="F534">
        <f t="shared" si="27"/>
        <v>2016</v>
      </c>
      <c r="G534" s="3">
        <v>190</v>
      </c>
      <c r="H534" s="3">
        <v>57</v>
      </c>
      <c r="I534" s="3">
        <v>0</v>
      </c>
      <c r="J534" s="3">
        <v>0</v>
      </c>
      <c r="K534" s="3">
        <f t="shared" si="28"/>
        <v>0</v>
      </c>
      <c r="L534" s="3"/>
      <c r="M534" s="3"/>
      <c r="N534" s="3"/>
      <c r="O534" s="3">
        <v>0</v>
      </c>
      <c r="P534" s="3">
        <v>0</v>
      </c>
      <c r="Q534" s="3">
        <v>0</v>
      </c>
      <c r="R534" s="69">
        <v>0</v>
      </c>
      <c r="S534" s="69">
        <v>0</v>
      </c>
      <c r="T534" s="3"/>
      <c r="U534" s="3"/>
      <c r="V534" s="3"/>
      <c r="W534" s="3"/>
      <c r="X534" s="3">
        <v>858693</v>
      </c>
      <c r="Y534" s="3">
        <v>402116</v>
      </c>
      <c r="Z534" s="3">
        <v>31006</v>
      </c>
      <c r="AA534" s="69">
        <v>1274.1669779700001</v>
      </c>
      <c r="AB534" s="69">
        <v>88.432320540000006</v>
      </c>
    </row>
    <row r="535" spans="1:28" x14ac:dyDescent="0.3">
      <c r="A535" s="4" t="s">
        <v>17</v>
      </c>
      <c r="B535" s="65" t="str">
        <f>VLOOKUP(A535,'bank list with code'!$A$2:$C$114,3,FALSE)</f>
        <v>B024</v>
      </c>
      <c r="C535" s="65" t="str">
        <f>VLOOKUP(B535,'bank type'!$A$2:$B$87,2,FALSE)</f>
        <v>Private Sector Banks</v>
      </c>
      <c r="D535" s="66">
        <v>42674</v>
      </c>
      <c r="E535" s="74">
        <f t="shared" si="26"/>
        <v>10</v>
      </c>
      <c r="F535">
        <f t="shared" si="27"/>
        <v>2016</v>
      </c>
      <c r="G535" s="3">
        <v>718</v>
      </c>
      <c r="H535" s="3">
        <v>677</v>
      </c>
      <c r="I535" s="3">
        <v>3932</v>
      </c>
      <c r="J535" s="3">
        <v>0</v>
      </c>
      <c r="K535" s="3">
        <f t="shared" si="28"/>
        <v>3932</v>
      </c>
      <c r="L535" s="3"/>
      <c r="M535" s="3"/>
      <c r="N535" s="3"/>
      <c r="O535" s="3">
        <v>557</v>
      </c>
      <c r="P535" s="3">
        <v>399</v>
      </c>
      <c r="Q535" s="3">
        <v>2086</v>
      </c>
      <c r="R535" s="69">
        <v>0.14748749999999999</v>
      </c>
      <c r="S535" s="69">
        <v>3.43258055</v>
      </c>
      <c r="T535" s="67"/>
      <c r="U535" s="67"/>
      <c r="V535" s="67"/>
      <c r="W535" s="67"/>
      <c r="X535" s="3">
        <v>1558085</v>
      </c>
      <c r="Y535" s="3">
        <v>2074383</v>
      </c>
      <c r="Z535" s="3">
        <v>463806</v>
      </c>
      <c r="AA535" s="69">
        <v>8962.8144616199988</v>
      </c>
      <c r="AB535" s="69">
        <v>620.75084287000004</v>
      </c>
    </row>
    <row r="536" spans="1:28" x14ac:dyDescent="0.3">
      <c r="A536" s="4" t="s">
        <v>131</v>
      </c>
      <c r="B536" s="65" t="str">
        <f>VLOOKUP(A536,'bank list with code'!$A$2:$C$114,3,FALSE)</f>
        <v>B036</v>
      </c>
      <c r="C536" s="65" t="str">
        <f>VLOOKUP(B536,'bank type'!$A$2:$B$87,2,FALSE)</f>
        <v>Private Sector Banks</v>
      </c>
      <c r="D536" s="66">
        <v>42674</v>
      </c>
      <c r="E536" s="74">
        <f t="shared" si="26"/>
        <v>10</v>
      </c>
      <c r="F536">
        <f t="shared" si="27"/>
        <v>2016</v>
      </c>
      <c r="G536" s="3">
        <v>196</v>
      </c>
      <c r="H536" s="3">
        <v>305</v>
      </c>
      <c r="I536" s="3">
        <v>799</v>
      </c>
      <c r="J536" s="3">
        <v>0</v>
      </c>
      <c r="K536" s="3">
        <f t="shared" si="28"/>
        <v>799</v>
      </c>
      <c r="L536" s="3"/>
      <c r="M536" s="3"/>
      <c r="N536" s="3"/>
      <c r="O536" s="3">
        <v>5382</v>
      </c>
      <c r="P536" s="3">
        <v>768</v>
      </c>
      <c r="Q536" s="3">
        <v>10091</v>
      </c>
      <c r="R536" s="69">
        <v>3.8953959999999999</v>
      </c>
      <c r="S536" s="69">
        <v>22.374881999999999</v>
      </c>
      <c r="T536" s="67"/>
      <c r="U536" s="67"/>
      <c r="V536" s="67"/>
      <c r="W536" s="67"/>
      <c r="X536" s="3">
        <v>365215</v>
      </c>
      <c r="Y536" s="3">
        <v>579693</v>
      </c>
      <c r="Z536" s="3">
        <v>142541</v>
      </c>
      <c r="AA536" s="69">
        <v>2055.478122</v>
      </c>
      <c r="AB536" s="69">
        <v>284.52991100000003</v>
      </c>
    </row>
    <row r="537" spans="1:28" x14ac:dyDescent="0.3">
      <c r="A537" s="4" t="s">
        <v>19</v>
      </c>
      <c r="B537" s="65" t="str">
        <f>VLOOKUP(A537,'bank list with code'!$A$2:$C$114,3,FALSE)</f>
        <v>B038</v>
      </c>
      <c r="C537" s="65" t="str">
        <f>VLOOKUP(B537,'bank type'!$A$2:$B$87,2,FALSE)</f>
        <v>Private Sector Banks</v>
      </c>
      <c r="D537" s="66">
        <v>42674</v>
      </c>
      <c r="E537" s="74">
        <f t="shared" si="26"/>
        <v>10</v>
      </c>
      <c r="F537">
        <f t="shared" si="27"/>
        <v>2016</v>
      </c>
      <c r="G537" s="3">
        <v>194</v>
      </c>
      <c r="H537" s="3">
        <v>179</v>
      </c>
      <c r="I537" s="3">
        <v>720</v>
      </c>
      <c r="J537" s="3">
        <v>0</v>
      </c>
      <c r="K537" s="3">
        <f t="shared" si="28"/>
        <v>720</v>
      </c>
      <c r="L537" s="3"/>
      <c r="M537" s="3"/>
      <c r="N537" s="3"/>
      <c r="O537" s="3">
        <v>7196</v>
      </c>
      <c r="P537" s="3">
        <v>67</v>
      </c>
      <c r="Q537" s="3">
        <v>12755</v>
      </c>
      <c r="R537" s="69">
        <v>0.26169999999999999</v>
      </c>
      <c r="S537" s="69">
        <v>28.540088770000001</v>
      </c>
      <c r="T537" s="67"/>
      <c r="U537" s="67"/>
      <c r="V537" s="67"/>
      <c r="W537" s="67"/>
      <c r="X537" s="3">
        <v>607333</v>
      </c>
      <c r="Y537" s="3">
        <v>538239</v>
      </c>
      <c r="Z537" s="3">
        <v>54407</v>
      </c>
      <c r="AA537" s="69">
        <v>1811.5032000000001</v>
      </c>
      <c r="AB537" s="69">
        <v>127.90600737000001</v>
      </c>
    </row>
    <row r="538" spans="1:28" x14ac:dyDescent="0.3">
      <c r="A538" s="1" t="s">
        <v>20</v>
      </c>
      <c r="B538" s="65" t="str">
        <f>VLOOKUP(A538,'bank list with code'!$A$2:$C$114,3,FALSE)</f>
        <v>B045</v>
      </c>
      <c r="C538" s="65" t="str">
        <f>VLOOKUP(B538,'bank type'!$A$2:$B$87,2,FALSE)</f>
        <v>Private Sector Banks</v>
      </c>
      <c r="D538" s="66">
        <v>42674</v>
      </c>
      <c r="E538" s="74">
        <f t="shared" si="26"/>
        <v>10</v>
      </c>
      <c r="F538">
        <f t="shared" si="27"/>
        <v>2016</v>
      </c>
      <c r="G538" s="3">
        <v>1117</v>
      </c>
      <c r="H538" s="3">
        <v>519</v>
      </c>
      <c r="I538" s="3">
        <v>8750</v>
      </c>
      <c r="J538" s="3">
        <v>0</v>
      </c>
      <c r="K538" s="3">
        <f t="shared" si="28"/>
        <v>8750</v>
      </c>
      <c r="L538" s="3"/>
      <c r="M538" s="3"/>
      <c r="N538" s="3"/>
      <c r="O538" s="3">
        <v>0</v>
      </c>
      <c r="P538" s="3">
        <v>0</v>
      </c>
      <c r="Q538" s="3">
        <v>0</v>
      </c>
      <c r="R538" s="69">
        <v>0</v>
      </c>
      <c r="S538" s="69">
        <v>0</v>
      </c>
      <c r="T538" s="3"/>
      <c r="U538" s="3"/>
      <c r="V538" s="3"/>
      <c r="W538" s="3"/>
      <c r="X538" s="3">
        <v>5176095</v>
      </c>
      <c r="Y538" s="3">
        <v>4910312</v>
      </c>
      <c r="Z538" s="3">
        <v>1087967</v>
      </c>
      <c r="AA538" s="69">
        <v>24327.970238999998</v>
      </c>
      <c r="AB538" s="69">
        <v>1699.1057330000001</v>
      </c>
    </row>
    <row r="539" spans="1:28" x14ac:dyDescent="0.3">
      <c r="A539" s="4" t="s">
        <v>21</v>
      </c>
      <c r="B539" s="65" t="str">
        <f>VLOOKUP(A539,'bank list with code'!$A$2:$C$114,3,FALSE)</f>
        <v>B050</v>
      </c>
      <c r="C539" s="65" t="str">
        <f>VLOOKUP(B539,'bank type'!$A$2:$B$87,2,FALSE)</f>
        <v>Private Sector Banks</v>
      </c>
      <c r="D539" s="66">
        <v>42674</v>
      </c>
      <c r="E539" s="74">
        <f t="shared" si="26"/>
        <v>10</v>
      </c>
      <c r="F539">
        <f t="shared" si="27"/>
        <v>2016</v>
      </c>
      <c r="G539" s="8">
        <v>5627</v>
      </c>
      <c r="H539" s="8">
        <v>6427</v>
      </c>
      <c r="I539" s="8">
        <v>295835</v>
      </c>
      <c r="J539" s="8">
        <v>0</v>
      </c>
      <c r="K539" s="3">
        <f t="shared" si="28"/>
        <v>295835</v>
      </c>
      <c r="L539" s="3"/>
      <c r="M539" s="3"/>
      <c r="N539" s="3"/>
      <c r="O539" s="8">
        <v>8300784</v>
      </c>
      <c r="P539" s="3">
        <v>187453</v>
      </c>
      <c r="Q539" s="3">
        <v>27557471</v>
      </c>
      <c r="R539" s="69">
        <v>1117.0366823600002</v>
      </c>
      <c r="S539" s="69">
        <v>89400.099272739986</v>
      </c>
      <c r="T539" s="67"/>
      <c r="U539" s="67"/>
      <c r="V539" s="67"/>
      <c r="W539" s="67"/>
      <c r="X539" s="8">
        <v>24201864</v>
      </c>
      <c r="Y539" s="8">
        <v>41521573</v>
      </c>
      <c r="Z539" s="8">
        <v>22063627</v>
      </c>
      <c r="AA539" s="121">
        <v>207078.79689059997</v>
      </c>
      <c r="AB539" s="121">
        <v>35212.448743640001</v>
      </c>
    </row>
    <row r="540" spans="1:28" x14ac:dyDescent="0.3">
      <c r="A540" s="4" t="s">
        <v>22</v>
      </c>
      <c r="B540" s="65" t="str">
        <f>VLOOKUP(A540,'bank list with code'!$A$2:$C$114,3,FALSE)</f>
        <v>B053</v>
      </c>
      <c r="C540" s="65" t="str">
        <f>VLOOKUP(B540,'bank type'!$A$2:$B$87,2,FALSE)</f>
        <v>Private Sector Banks</v>
      </c>
      <c r="D540" s="66">
        <v>42674</v>
      </c>
      <c r="E540" s="74">
        <f t="shared" si="26"/>
        <v>10</v>
      </c>
      <c r="F540">
        <f t="shared" si="27"/>
        <v>2016</v>
      </c>
      <c r="G540" s="3">
        <v>4876</v>
      </c>
      <c r="H540" s="3">
        <v>9478</v>
      </c>
      <c r="I540" s="3">
        <v>204969</v>
      </c>
      <c r="J540" s="3">
        <v>0</v>
      </c>
      <c r="K540" s="3">
        <f t="shared" si="28"/>
        <v>204969</v>
      </c>
      <c r="L540" s="3"/>
      <c r="M540" s="3"/>
      <c r="N540" s="3"/>
      <c r="O540" s="3">
        <v>4062445</v>
      </c>
      <c r="P540" s="3">
        <v>30898</v>
      </c>
      <c r="Q540" s="3">
        <v>11689914</v>
      </c>
      <c r="R540" s="69">
        <v>106.733001</v>
      </c>
      <c r="S540" s="69">
        <v>32181.86721</v>
      </c>
      <c r="T540" s="67"/>
      <c r="U540" s="67"/>
      <c r="V540" s="67"/>
      <c r="W540" s="67"/>
      <c r="X540" s="3">
        <v>35353123</v>
      </c>
      <c r="Y540" s="3">
        <v>39263668</v>
      </c>
      <c r="Z540" s="3">
        <v>20461741</v>
      </c>
      <c r="AA540" s="69">
        <v>195377.103737</v>
      </c>
      <c r="AB540" s="69">
        <v>32653.666445999999</v>
      </c>
    </row>
    <row r="541" spans="1:28" x14ac:dyDescent="0.3">
      <c r="A541" s="4" t="s">
        <v>132</v>
      </c>
      <c r="B541" s="65" t="str">
        <f>VLOOKUP(A541,'bank list with code'!$A$2:$C$114,3,FALSE)</f>
        <v>B056</v>
      </c>
      <c r="C541" s="65" t="str">
        <f>VLOOKUP(B541,'bank type'!$A$2:$B$87,2,FALSE)</f>
        <v>Private Sector Banks</v>
      </c>
      <c r="D541" s="66">
        <v>42674</v>
      </c>
      <c r="E541" s="74">
        <f t="shared" si="26"/>
        <v>10</v>
      </c>
      <c r="F541">
        <f t="shared" si="27"/>
        <v>2016</v>
      </c>
      <c r="G541" s="3">
        <v>18</v>
      </c>
      <c r="H541" s="3">
        <v>1</v>
      </c>
      <c r="I541" s="3">
        <v>0</v>
      </c>
      <c r="J541" s="3">
        <v>0</v>
      </c>
      <c r="K541" s="3">
        <f t="shared" si="28"/>
        <v>0</v>
      </c>
      <c r="L541" s="3"/>
      <c r="M541" s="3"/>
      <c r="N541" s="3"/>
      <c r="O541" s="3">
        <v>0</v>
      </c>
      <c r="P541" s="3">
        <v>0</v>
      </c>
      <c r="Q541" s="3">
        <v>0</v>
      </c>
      <c r="R541" s="69">
        <v>0</v>
      </c>
      <c r="S541" s="69">
        <v>0</v>
      </c>
      <c r="T541" s="3"/>
      <c r="U541" s="3"/>
      <c r="V541" s="3"/>
      <c r="W541" s="3"/>
      <c r="X541" s="3">
        <v>81711</v>
      </c>
      <c r="Y541" s="3">
        <v>113064</v>
      </c>
      <c r="Z541" s="3">
        <v>45142</v>
      </c>
      <c r="AA541" s="69">
        <v>320.60000000000002</v>
      </c>
      <c r="AB541" s="69">
        <v>68.099999999999994</v>
      </c>
    </row>
    <row r="542" spans="1:28" x14ac:dyDescent="0.3">
      <c r="A542" s="4" t="s">
        <v>24</v>
      </c>
      <c r="B542" s="65" t="str">
        <f>VLOOKUP(A542,'bank list with code'!$A$2:$C$114,3,FALSE)</f>
        <v>B062</v>
      </c>
      <c r="C542" s="65" t="str">
        <f>VLOOKUP(B542,'bank type'!$A$2:$B$87,2,FALSE)</f>
        <v>Private Sector Banks</v>
      </c>
      <c r="D542" s="66">
        <v>42674</v>
      </c>
      <c r="E542" s="74">
        <f t="shared" si="26"/>
        <v>10</v>
      </c>
      <c r="F542">
        <f t="shared" si="27"/>
        <v>2016</v>
      </c>
      <c r="G542" s="3">
        <v>810</v>
      </c>
      <c r="H542" s="3">
        <v>1131</v>
      </c>
      <c r="I542" s="3">
        <v>1629</v>
      </c>
      <c r="J542" s="3">
        <v>0</v>
      </c>
      <c r="K542" s="3">
        <f t="shared" si="28"/>
        <v>1629</v>
      </c>
      <c r="L542" s="3"/>
      <c r="M542" s="3"/>
      <c r="N542" s="3"/>
      <c r="O542" s="3">
        <v>504953</v>
      </c>
      <c r="P542" s="3">
        <v>8716</v>
      </c>
      <c r="Q542" s="3">
        <v>1300892</v>
      </c>
      <c r="R542" s="69">
        <v>47.943471609999996</v>
      </c>
      <c r="S542" s="69">
        <v>8375.8640388999993</v>
      </c>
      <c r="T542" s="67"/>
      <c r="U542" s="67"/>
      <c r="V542" s="67"/>
      <c r="W542" s="67"/>
      <c r="X542" s="3">
        <v>3017853</v>
      </c>
      <c r="Y542" s="3">
        <v>2484519</v>
      </c>
      <c r="Z542" s="3">
        <v>885874</v>
      </c>
      <c r="AA542" s="69">
        <v>10915.68769006</v>
      </c>
      <c r="AB542" s="69">
        <v>1371.4926096600002</v>
      </c>
    </row>
    <row r="543" spans="1:28" x14ac:dyDescent="0.3">
      <c r="A543" s="4" t="s">
        <v>25</v>
      </c>
      <c r="B543" s="65" t="str">
        <f>VLOOKUP(A543,'bank list with code'!$A$2:$C$114,3,FALSE)</f>
        <v>B063</v>
      </c>
      <c r="C543" s="65" t="str">
        <f>VLOOKUP(B543,'bank type'!$A$2:$B$87,2,FALSE)</f>
        <v>Private Sector Banks</v>
      </c>
      <c r="D543" s="66">
        <v>42674</v>
      </c>
      <c r="E543" s="74">
        <f t="shared" si="26"/>
        <v>10</v>
      </c>
      <c r="F543">
        <f t="shared" si="27"/>
        <v>2016</v>
      </c>
      <c r="G543" s="3">
        <v>618</v>
      </c>
      <c r="H543" s="3">
        <v>431</v>
      </c>
      <c r="I543" s="3">
        <v>5908</v>
      </c>
      <c r="J543" s="3">
        <v>0</v>
      </c>
      <c r="K543" s="3">
        <f t="shared" si="28"/>
        <v>5908</v>
      </c>
      <c r="L543" s="3"/>
      <c r="M543" s="3"/>
      <c r="N543" s="3"/>
      <c r="O543" s="3">
        <v>48507</v>
      </c>
      <c r="P543" s="3">
        <v>4340</v>
      </c>
      <c r="Q543" s="3">
        <v>77801</v>
      </c>
      <c r="R543" s="69">
        <v>15.75748595</v>
      </c>
      <c r="S543" s="69">
        <v>226.37990278000001</v>
      </c>
      <c r="T543" s="67"/>
      <c r="U543" s="67"/>
      <c r="V543" s="67"/>
      <c r="W543" s="67"/>
      <c r="X543" s="3">
        <v>2923887</v>
      </c>
      <c r="Y543" s="3">
        <v>3622148</v>
      </c>
      <c r="Z543" s="3">
        <v>52957</v>
      </c>
      <c r="AA543" s="69">
        <v>18963.137459590002</v>
      </c>
      <c r="AB543" s="69">
        <v>233.69336973999998</v>
      </c>
    </row>
    <row r="544" spans="1:28" x14ac:dyDescent="0.3">
      <c r="A544" s="4" t="s">
        <v>26</v>
      </c>
      <c r="B544" s="65" t="str">
        <f>VLOOKUP(A544,'bank list with code'!$A$2:$C$114,3,FALSE)</f>
        <v>B069</v>
      </c>
      <c r="C544" s="65" t="str">
        <f>VLOOKUP(B544,'bank type'!$A$2:$B$87,2,FALSE)</f>
        <v>Private Sector Banks</v>
      </c>
      <c r="D544" s="66">
        <v>42674</v>
      </c>
      <c r="E544" s="74">
        <f t="shared" si="26"/>
        <v>10</v>
      </c>
      <c r="F544">
        <f t="shared" si="27"/>
        <v>2016</v>
      </c>
      <c r="G544" s="3">
        <v>527</v>
      </c>
      <c r="H544" s="3">
        <v>801</v>
      </c>
      <c r="I544" s="3">
        <v>4588</v>
      </c>
      <c r="J544" s="3">
        <v>0</v>
      </c>
      <c r="K544" s="3">
        <f t="shared" si="28"/>
        <v>4588</v>
      </c>
      <c r="L544" s="3"/>
      <c r="M544" s="3"/>
      <c r="N544" s="3"/>
      <c r="O544" s="3">
        <v>0</v>
      </c>
      <c r="P544" s="3">
        <v>0</v>
      </c>
      <c r="Q544" s="3">
        <v>0</v>
      </c>
      <c r="R544" s="69">
        <v>0</v>
      </c>
      <c r="S544" s="69">
        <v>0</v>
      </c>
      <c r="T544" s="3"/>
      <c r="U544" s="3"/>
      <c r="V544" s="3"/>
      <c r="W544" s="3"/>
      <c r="X544" s="3">
        <v>3350517</v>
      </c>
      <c r="Y544" s="3">
        <v>3632536</v>
      </c>
      <c r="Z544" s="3">
        <v>735941</v>
      </c>
      <c r="AA544" s="69">
        <v>13743</v>
      </c>
      <c r="AB544" s="69">
        <v>1016.3</v>
      </c>
    </row>
    <row r="545" spans="1:28" x14ac:dyDescent="0.3">
      <c r="A545" s="1" t="s">
        <v>27</v>
      </c>
      <c r="B545" s="65" t="str">
        <f>VLOOKUP(A545,'bank list with code'!$A$2:$C$114,3,FALSE)</f>
        <v>B070</v>
      </c>
      <c r="C545" s="65" t="str">
        <f>VLOOKUP(B545,'bank type'!$A$2:$B$87,2,FALSE)</f>
        <v>Private Sector Banks</v>
      </c>
      <c r="D545" s="66">
        <v>42674</v>
      </c>
      <c r="E545" s="74">
        <f t="shared" si="26"/>
        <v>10</v>
      </c>
      <c r="F545">
        <f t="shared" si="27"/>
        <v>2016</v>
      </c>
      <c r="G545" s="7">
        <v>759</v>
      </c>
      <c r="H545" s="7">
        <v>943</v>
      </c>
      <c r="I545" s="7">
        <v>11000</v>
      </c>
      <c r="J545" s="7">
        <v>0</v>
      </c>
      <c r="K545" s="3">
        <f t="shared" si="28"/>
        <v>11000</v>
      </c>
      <c r="L545" s="3"/>
      <c r="M545" s="3"/>
      <c r="N545" s="3"/>
      <c r="O545" s="7">
        <v>0</v>
      </c>
      <c r="P545" s="7">
        <v>0</v>
      </c>
      <c r="Q545" s="7">
        <v>0</v>
      </c>
      <c r="R545" s="123">
        <v>0</v>
      </c>
      <c r="S545" s="123">
        <v>0</v>
      </c>
      <c r="T545" s="7"/>
      <c r="U545" s="7"/>
      <c r="V545" s="7"/>
      <c r="W545" s="7"/>
      <c r="X545" s="7">
        <v>4118446</v>
      </c>
      <c r="Y545" s="7">
        <v>5262986</v>
      </c>
      <c r="Z545" s="7">
        <v>1002966</v>
      </c>
      <c r="AA545" s="123">
        <v>23402.9</v>
      </c>
      <c r="AB545" s="123">
        <v>1288.9000000000001</v>
      </c>
    </row>
    <row r="546" spans="1:28" x14ac:dyDescent="0.3">
      <c r="A546" s="4" t="s">
        <v>28</v>
      </c>
      <c r="B546" s="65" t="str">
        <f>VLOOKUP(A546,'bank list with code'!$A$2:$C$114,3,FALSE)</f>
        <v>B073</v>
      </c>
      <c r="C546" s="65" t="str">
        <f>VLOOKUP(B546,'bank type'!$A$2:$B$87,2,FALSE)</f>
        <v>Private Sector Banks</v>
      </c>
      <c r="D546" s="66">
        <v>42674</v>
      </c>
      <c r="E546" s="74">
        <f t="shared" si="26"/>
        <v>10</v>
      </c>
      <c r="F546">
        <f t="shared" si="27"/>
        <v>2016</v>
      </c>
      <c r="G546" s="3">
        <v>945</v>
      </c>
      <c r="H546" s="3">
        <v>1101</v>
      </c>
      <c r="I546" s="3">
        <v>0</v>
      </c>
      <c r="J546" s="3">
        <v>0</v>
      </c>
      <c r="K546" s="3">
        <f t="shared" si="28"/>
        <v>0</v>
      </c>
      <c r="L546" s="3"/>
      <c r="M546" s="3"/>
      <c r="N546" s="3"/>
      <c r="O546" s="3">
        <v>889600</v>
      </c>
      <c r="P546" s="3">
        <v>17959</v>
      </c>
      <c r="Q546" s="3">
        <v>1928990</v>
      </c>
      <c r="R546" s="69">
        <v>82.006093150000012</v>
      </c>
      <c r="S546" s="69">
        <v>5728.6606151000005</v>
      </c>
      <c r="T546" s="67"/>
      <c r="U546" s="67"/>
      <c r="V546" s="67"/>
      <c r="W546" s="67"/>
      <c r="X546" s="3">
        <v>4164123</v>
      </c>
      <c r="Y546" s="3">
        <v>6064900</v>
      </c>
      <c r="Z546" s="3">
        <v>2703381</v>
      </c>
      <c r="AA546" s="69">
        <v>24689.123620349998</v>
      </c>
      <c r="AB546" s="69">
        <v>4272.8597932000002</v>
      </c>
    </row>
    <row r="547" spans="1:28" x14ac:dyDescent="0.3">
      <c r="A547" s="4" t="s">
        <v>29</v>
      </c>
      <c r="B547" s="65" t="str">
        <f>VLOOKUP(A547,'bank list with code'!$A$2:$C$114,3,FALSE)</f>
        <v>B082</v>
      </c>
      <c r="C547" s="65" t="str">
        <f>VLOOKUP(B547,'bank type'!$A$2:$B$87,2,FALSE)</f>
        <v>Private Sector Banks</v>
      </c>
      <c r="D547" s="66">
        <v>42674</v>
      </c>
      <c r="E547" s="74">
        <f t="shared" si="26"/>
        <v>10</v>
      </c>
      <c r="F547">
        <f t="shared" si="27"/>
        <v>2016</v>
      </c>
      <c r="G547" s="3">
        <v>149</v>
      </c>
      <c r="H547" s="3">
        <v>225</v>
      </c>
      <c r="I547" s="3">
        <v>3957</v>
      </c>
      <c r="J547" s="3">
        <v>0</v>
      </c>
      <c r="K547" s="3">
        <f t="shared" si="28"/>
        <v>3957</v>
      </c>
      <c r="L547" s="3"/>
      <c r="M547" s="3"/>
      <c r="N547" s="3"/>
      <c r="O547" s="3">
        <v>218564</v>
      </c>
      <c r="P547" s="3">
        <v>5001</v>
      </c>
      <c r="Q547" s="3">
        <v>628214</v>
      </c>
      <c r="R547" s="69">
        <v>30.72327392</v>
      </c>
      <c r="S547" s="69">
        <v>2559.69861932</v>
      </c>
      <c r="T547" s="67"/>
      <c r="U547" s="67"/>
      <c r="V547" s="67"/>
      <c r="W547" s="67"/>
      <c r="X547" s="3">
        <v>516371</v>
      </c>
      <c r="Y547" s="3">
        <v>386876</v>
      </c>
      <c r="Z547" s="3">
        <v>124598</v>
      </c>
      <c r="AA547" s="69">
        <v>1542.9603767399999</v>
      </c>
      <c r="AB547" s="69">
        <v>196.23564811000003</v>
      </c>
    </row>
    <row r="548" spans="1:28" x14ac:dyDescent="0.3">
      <c r="A548" s="4" t="s">
        <v>30</v>
      </c>
      <c r="B548" s="65" t="str">
        <f>VLOOKUP(A548,'bank list with code'!$A$2:$C$114,3,FALSE)</f>
        <v>B089</v>
      </c>
      <c r="C548" s="65" t="str">
        <f>VLOOKUP(B548,'bank type'!$A$2:$B$87,2,FALSE)</f>
        <v>Private Sector Banks</v>
      </c>
      <c r="D548" s="66">
        <v>42674</v>
      </c>
      <c r="E548" s="74">
        <f t="shared" si="26"/>
        <v>10</v>
      </c>
      <c r="F548">
        <f t="shared" si="27"/>
        <v>2016</v>
      </c>
      <c r="G548" s="3">
        <v>767</v>
      </c>
      <c r="H548" s="3">
        <v>543</v>
      </c>
      <c r="I548" s="3">
        <v>3681</v>
      </c>
      <c r="J548" s="3">
        <v>0</v>
      </c>
      <c r="K548" s="3">
        <f t="shared" si="28"/>
        <v>3681</v>
      </c>
      <c r="L548" s="3"/>
      <c r="M548" s="3"/>
      <c r="N548" s="3"/>
      <c r="O548" s="3">
        <v>0</v>
      </c>
      <c r="P548" s="3">
        <v>0</v>
      </c>
      <c r="Q548" s="3">
        <v>0</v>
      </c>
      <c r="R548" s="69">
        <v>0</v>
      </c>
      <c r="S548" s="69">
        <v>0</v>
      </c>
      <c r="T548" s="3"/>
      <c r="U548" s="3"/>
      <c r="V548" s="3"/>
      <c r="W548" s="3"/>
      <c r="X548" s="3">
        <v>3355165</v>
      </c>
      <c r="Y548" s="3">
        <v>2491671</v>
      </c>
      <c r="Z548" s="3">
        <v>564870</v>
      </c>
      <c r="AA548" s="69">
        <v>9573</v>
      </c>
      <c r="AB548" s="69">
        <v>843.4</v>
      </c>
    </row>
    <row r="549" spans="1:28" x14ac:dyDescent="0.3">
      <c r="A549" s="4" t="s">
        <v>31</v>
      </c>
      <c r="B549" s="65" t="str">
        <f>VLOOKUP(A549,'bank list with code'!$A$2:$C$114,3,FALSE)</f>
        <v>B100</v>
      </c>
      <c r="C549" s="65" t="str">
        <f>VLOOKUP(B549,'bank type'!$A$2:$B$87,2,FALSE)</f>
        <v>Private Sector Banks</v>
      </c>
      <c r="D549" s="66">
        <v>42674</v>
      </c>
      <c r="E549" s="74">
        <f t="shared" si="26"/>
        <v>10</v>
      </c>
      <c r="F549">
        <f t="shared" si="27"/>
        <v>2016</v>
      </c>
      <c r="G549" s="3">
        <v>432</v>
      </c>
      <c r="H549" s="3">
        <v>619</v>
      </c>
      <c r="I549" s="3">
        <v>2133</v>
      </c>
      <c r="J549" s="3">
        <v>0</v>
      </c>
      <c r="K549" s="3">
        <f t="shared" si="28"/>
        <v>2133</v>
      </c>
      <c r="L549" s="3"/>
      <c r="M549" s="3"/>
      <c r="N549" s="3"/>
      <c r="O549" s="3">
        <v>8021</v>
      </c>
      <c r="P549" s="3">
        <v>0</v>
      </c>
      <c r="Q549" s="3">
        <v>11660</v>
      </c>
      <c r="R549" s="69">
        <v>0</v>
      </c>
      <c r="S549" s="69">
        <v>33.308435029999998</v>
      </c>
      <c r="T549" s="67"/>
      <c r="U549" s="67"/>
      <c r="V549" s="67"/>
      <c r="W549" s="67"/>
      <c r="X549" s="3">
        <v>1004938</v>
      </c>
      <c r="Y549" s="3">
        <v>3643764</v>
      </c>
      <c r="Z549" s="3">
        <v>101432</v>
      </c>
      <c r="AA549" s="69">
        <v>15018.893</v>
      </c>
      <c r="AB549" s="69">
        <v>275.61970382999999</v>
      </c>
    </row>
    <row r="550" spans="1:28" x14ac:dyDescent="0.3">
      <c r="A550" s="4" t="s">
        <v>32</v>
      </c>
      <c r="B550" s="65" t="str">
        <f>VLOOKUP(A550,'bank list with code'!$A$2:$C$114,3,FALSE)</f>
        <v>B101</v>
      </c>
      <c r="C550" s="65" t="str">
        <f>VLOOKUP(B550,'bank type'!$A$2:$B$87,2,FALSE)</f>
        <v>Private Sector Banks</v>
      </c>
      <c r="D550" s="66">
        <v>42674</v>
      </c>
      <c r="E550" s="74">
        <f t="shared" si="26"/>
        <v>10</v>
      </c>
      <c r="F550">
        <f t="shared" si="27"/>
        <v>2016</v>
      </c>
      <c r="G550" s="8">
        <v>332</v>
      </c>
      <c r="H550" s="8">
        <v>594</v>
      </c>
      <c r="I550" s="8">
        <v>2770</v>
      </c>
      <c r="J550" s="8">
        <v>0</v>
      </c>
      <c r="K550" s="3">
        <f t="shared" si="28"/>
        <v>2770</v>
      </c>
      <c r="L550" s="3"/>
      <c r="M550" s="3"/>
      <c r="N550" s="3"/>
      <c r="O550" s="8">
        <v>0</v>
      </c>
      <c r="P550" s="3">
        <v>0</v>
      </c>
      <c r="Q550" s="3">
        <v>0</v>
      </c>
      <c r="R550" s="69">
        <v>0</v>
      </c>
      <c r="S550" s="121">
        <v>0</v>
      </c>
      <c r="T550" s="8"/>
      <c r="U550" s="8"/>
      <c r="V550" s="8"/>
      <c r="W550" s="8"/>
      <c r="X550" s="8">
        <v>1117391</v>
      </c>
      <c r="Y550" s="8">
        <v>813439</v>
      </c>
      <c r="Z550" s="8">
        <v>78588</v>
      </c>
      <c r="AA550" s="121">
        <v>3261.4</v>
      </c>
      <c r="AB550" s="121">
        <v>190.08170000000001</v>
      </c>
    </row>
    <row r="551" spans="1:28" x14ac:dyDescent="0.3">
      <c r="A551" s="4" t="s">
        <v>33</v>
      </c>
      <c r="B551" s="65" t="str">
        <f>VLOOKUP(A551,'bank list with code'!$A$2:$C$114,3,FALSE)</f>
        <v>B113</v>
      </c>
      <c r="C551" s="65" t="str">
        <f>VLOOKUP(B551,'bank type'!$A$2:$B$87,2,FALSE)</f>
        <v>Private Sector Banks</v>
      </c>
      <c r="D551" s="66">
        <v>42674</v>
      </c>
      <c r="E551" s="74">
        <f t="shared" si="26"/>
        <v>10</v>
      </c>
      <c r="F551">
        <f t="shared" si="27"/>
        <v>2016</v>
      </c>
      <c r="G551" s="3">
        <v>638</v>
      </c>
      <c r="H551" s="3">
        <v>1129</v>
      </c>
      <c r="I551" s="3">
        <v>22483</v>
      </c>
      <c r="J551" s="3">
        <v>0</v>
      </c>
      <c r="K551" s="3">
        <f t="shared" si="28"/>
        <v>22483</v>
      </c>
      <c r="L551" s="3"/>
      <c r="M551" s="3"/>
      <c r="N551" s="3"/>
      <c r="O551" s="3">
        <v>28830</v>
      </c>
      <c r="P551" s="3">
        <v>1062</v>
      </c>
      <c r="Q551" s="3">
        <v>78607</v>
      </c>
      <c r="R551" s="69">
        <v>4.7230559999999997</v>
      </c>
      <c r="S551" s="69">
        <v>248.12774099999999</v>
      </c>
      <c r="T551" s="67"/>
      <c r="U551" s="67"/>
      <c r="V551" s="67"/>
      <c r="W551" s="67"/>
      <c r="X551" s="3">
        <v>1344017</v>
      </c>
      <c r="Y551" s="3">
        <v>3514373</v>
      </c>
      <c r="Z551" s="3">
        <v>996567</v>
      </c>
      <c r="AA551" s="69">
        <v>11964.157536999999</v>
      </c>
      <c r="AB551" s="69">
        <v>1656.27253795</v>
      </c>
    </row>
    <row r="552" spans="1:28" x14ac:dyDescent="0.3">
      <c r="A552" s="4" t="s">
        <v>35</v>
      </c>
      <c r="B552" s="65" t="str">
        <f>VLOOKUP(A552,'bank list with code'!$A$2:$C$114,3,FALSE)</f>
        <v>B004</v>
      </c>
      <c r="C552" s="65" t="str">
        <f>VLOOKUP(B552,'bank type'!$A$2:$B$87,2,FALSE)</f>
        <v>Foreign Banks</v>
      </c>
      <c r="D552" s="66">
        <v>42674</v>
      </c>
      <c r="E552" s="74">
        <f t="shared" si="26"/>
        <v>10</v>
      </c>
      <c r="F552">
        <f t="shared" si="27"/>
        <v>2016</v>
      </c>
      <c r="G552" s="3">
        <v>0</v>
      </c>
      <c r="H552" s="3">
        <v>0</v>
      </c>
      <c r="I552" s="3">
        <v>17418</v>
      </c>
      <c r="J552" s="3">
        <v>0</v>
      </c>
      <c r="K552" s="3">
        <f t="shared" si="28"/>
        <v>17418</v>
      </c>
      <c r="L552" s="3"/>
      <c r="M552" s="3"/>
      <c r="N552" s="3"/>
      <c r="O552" s="3">
        <v>924102</v>
      </c>
      <c r="P552" s="3">
        <v>4095</v>
      </c>
      <c r="Q552" s="3">
        <v>4727991</v>
      </c>
      <c r="R552" s="69">
        <v>28.711600000000001</v>
      </c>
      <c r="S552" s="69">
        <v>33694.296007999998</v>
      </c>
      <c r="T552" s="67"/>
      <c r="U552" s="67"/>
      <c r="V552" s="67"/>
      <c r="W552" s="67"/>
      <c r="X552" s="3">
        <v>0</v>
      </c>
      <c r="Y552" s="3">
        <v>0</v>
      </c>
      <c r="Z552" s="3">
        <v>0</v>
      </c>
      <c r="AA552" s="69">
        <v>0</v>
      </c>
      <c r="AB552" s="69">
        <v>0</v>
      </c>
    </row>
    <row r="553" spans="1:28" x14ac:dyDescent="0.3">
      <c r="A553" s="4" t="s">
        <v>36</v>
      </c>
      <c r="B553" s="65" t="str">
        <f>VLOOKUP(A553,'bank list with code'!$A$2:$C$114,3,FALSE)</f>
        <v>B011</v>
      </c>
      <c r="C553" s="65" t="str">
        <f>VLOOKUP(B553,'bank type'!$A$2:$B$87,2,FALSE)</f>
        <v>Foreign Banks</v>
      </c>
      <c r="D553" s="66">
        <v>42674</v>
      </c>
      <c r="E553" s="74">
        <f t="shared" si="26"/>
        <v>10</v>
      </c>
      <c r="F553">
        <f t="shared" si="27"/>
        <v>2016</v>
      </c>
      <c r="G553" s="3">
        <v>0</v>
      </c>
      <c r="H553" s="3">
        <v>0</v>
      </c>
      <c r="I553" s="3">
        <v>0</v>
      </c>
      <c r="J553" s="3">
        <v>0</v>
      </c>
      <c r="K553" s="3">
        <f t="shared" si="28"/>
        <v>0</v>
      </c>
      <c r="L553" s="3"/>
      <c r="M553" s="3"/>
      <c r="N553" s="3"/>
      <c r="O553" s="3">
        <v>8965</v>
      </c>
      <c r="P553" s="3">
        <v>151</v>
      </c>
      <c r="Q553" s="3">
        <v>28214</v>
      </c>
      <c r="R553" s="69">
        <v>1.0057246399999999</v>
      </c>
      <c r="S553" s="69">
        <v>164.56312925</v>
      </c>
      <c r="T553" s="67"/>
      <c r="U553" s="67"/>
      <c r="V553" s="67"/>
      <c r="W553" s="67"/>
      <c r="X553" s="3">
        <v>0</v>
      </c>
      <c r="Y553" s="3">
        <v>0</v>
      </c>
      <c r="Z553" s="3">
        <v>0</v>
      </c>
      <c r="AA553" s="69">
        <v>0</v>
      </c>
      <c r="AB553" s="69">
        <v>0</v>
      </c>
    </row>
    <row r="554" spans="1:28" x14ac:dyDescent="0.3">
      <c r="A554" s="4" t="s">
        <v>37</v>
      </c>
      <c r="B554" s="65" t="str">
        <f>VLOOKUP(A554,'bank list with code'!$A$2:$C$114,3,FALSE)</f>
        <v>B017</v>
      </c>
      <c r="C554" s="65" t="str">
        <f>VLOOKUP(B554,'bank type'!$A$2:$B$87,2,FALSE)</f>
        <v>Foreign Banks</v>
      </c>
      <c r="D554" s="66">
        <v>42674</v>
      </c>
      <c r="E554" s="74">
        <f t="shared" si="26"/>
        <v>10</v>
      </c>
      <c r="F554">
        <f t="shared" si="27"/>
        <v>2016</v>
      </c>
      <c r="G554" s="3">
        <v>0</v>
      </c>
      <c r="H554" s="3">
        <v>0</v>
      </c>
      <c r="I554" s="3">
        <v>0</v>
      </c>
      <c r="J554" s="3">
        <v>0</v>
      </c>
      <c r="K554" s="3">
        <f t="shared" si="28"/>
        <v>0</v>
      </c>
      <c r="L554" s="3"/>
      <c r="M554" s="3"/>
      <c r="N554" s="3"/>
      <c r="O554" s="3">
        <v>0</v>
      </c>
      <c r="P554" s="3">
        <v>0</v>
      </c>
      <c r="Q554" s="3">
        <v>0</v>
      </c>
      <c r="R554" s="69">
        <v>0</v>
      </c>
      <c r="S554" s="69">
        <v>0</v>
      </c>
      <c r="T554" s="3"/>
      <c r="U554" s="3"/>
      <c r="V554" s="3"/>
      <c r="W554" s="3"/>
      <c r="X554" s="3">
        <v>3374</v>
      </c>
      <c r="Y554" s="3">
        <v>295</v>
      </c>
      <c r="Z554" s="3">
        <v>119</v>
      </c>
      <c r="AA554" s="69">
        <v>2</v>
      </c>
      <c r="AB554" s="69">
        <v>0.70000000000000007</v>
      </c>
    </row>
    <row r="555" spans="1:28" x14ac:dyDescent="0.3">
      <c r="A555" s="4" t="s">
        <v>38</v>
      </c>
      <c r="B555" s="65" t="str">
        <f>VLOOKUP(A555,'bank list with code'!$A$2:$C$114,3,FALSE)</f>
        <v>B023</v>
      </c>
      <c r="C555" s="65" t="str">
        <f>VLOOKUP(B555,'bank type'!$A$2:$B$87,2,FALSE)</f>
        <v>Foreign Banks</v>
      </c>
      <c r="D555" s="66">
        <v>42674</v>
      </c>
      <c r="E555" s="74">
        <f t="shared" si="26"/>
        <v>10</v>
      </c>
      <c r="F555">
        <f t="shared" si="27"/>
        <v>2016</v>
      </c>
      <c r="G555" s="3">
        <v>54</v>
      </c>
      <c r="H555" s="3">
        <v>504</v>
      </c>
      <c r="I555" s="3">
        <v>22991</v>
      </c>
      <c r="J555" s="3">
        <v>0</v>
      </c>
      <c r="K555" s="3">
        <f t="shared" si="28"/>
        <v>22991</v>
      </c>
      <c r="L555" s="3"/>
      <c r="M555" s="3"/>
      <c r="N555" s="3"/>
      <c r="O555" s="3">
        <v>2436559</v>
      </c>
      <c r="P555" s="3">
        <v>53412</v>
      </c>
      <c r="Q555" s="3">
        <v>13685483</v>
      </c>
      <c r="R555" s="69">
        <v>323.05131881</v>
      </c>
      <c r="S555" s="69">
        <v>41562.711475709999</v>
      </c>
      <c r="T555" s="67"/>
      <c r="U555" s="67"/>
      <c r="V555" s="67"/>
      <c r="W555" s="67"/>
      <c r="X555" s="3">
        <v>1552698</v>
      </c>
      <c r="Y555" s="3">
        <v>3180967</v>
      </c>
      <c r="Z555" s="3">
        <v>3509905</v>
      </c>
      <c r="AA555" s="69">
        <v>12714.097068999999</v>
      </c>
      <c r="AB555" s="69">
        <v>7552.6553729999996</v>
      </c>
    </row>
    <row r="556" spans="1:28" x14ac:dyDescent="0.3">
      <c r="A556" s="4" t="s">
        <v>39</v>
      </c>
      <c r="B556" s="65" t="str">
        <f>VLOOKUP(A556,'bank list with code'!$A$2:$C$114,3,FALSE)</f>
        <v>B030</v>
      </c>
      <c r="C556" s="65" t="str">
        <f>VLOOKUP(B556,'bank type'!$A$2:$B$87,2,FALSE)</f>
        <v>Foreign Banks</v>
      </c>
      <c r="D556" s="66">
        <v>42674</v>
      </c>
      <c r="E556" s="74">
        <f t="shared" si="26"/>
        <v>10</v>
      </c>
      <c r="F556">
        <f t="shared" si="27"/>
        <v>2016</v>
      </c>
      <c r="G556" s="3">
        <v>5</v>
      </c>
      <c r="H556" s="3">
        <v>25</v>
      </c>
      <c r="I556" s="3">
        <v>0</v>
      </c>
      <c r="J556" s="3">
        <v>0</v>
      </c>
      <c r="K556" s="3">
        <f t="shared" si="28"/>
        <v>0</v>
      </c>
      <c r="L556" s="3"/>
      <c r="M556" s="3"/>
      <c r="N556" s="3"/>
      <c r="O556" s="3">
        <v>0</v>
      </c>
      <c r="P556" s="3">
        <v>0</v>
      </c>
      <c r="Q556" s="3">
        <v>0</v>
      </c>
      <c r="R556" s="69">
        <v>0</v>
      </c>
      <c r="S556" s="69">
        <v>0</v>
      </c>
      <c r="T556" s="3"/>
      <c r="U556" s="3"/>
      <c r="V556" s="3"/>
      <c r="W556" s="3"/>
      <c r="X556" s="3">
        <v>507920</v>
      </c>
      <c r="Y556" s="3">
        <v>84609</v>
      </c>
      <c r="Z556" s="3">
        <v>86393</v>
      </c>
      <c r="AA556" s="69">
        <v>200.11356816</v>
      </c>
      <c r="AB556" s="69">
        <v>124.61677192000001</v>
      </c>
    </row>
    <row r="557" spans="1:28" x14ac:dyDescent="0.3">
      <c r="A557" s="4" t="s">
        <v>40</v>
      </c>
      <c r="B557" s="65" t="str">
        <f>VLOOKUP(A557,'bank list with code'!$A$2:$C$114,3,FALSE)</f>
        <v>B035</v>
      </c>
      <c r="C557" s="65" t="str">
        <f>VLOOKUP(B557,'bank type'!$A$2:$B$87,2,FALSE)</f>
        <v>Foreign Banks</v>
      </c>
      <c r="D557" s="66">
        <v>42674</v>
      </c>
      <c r="E557" s="74">
        <f t="shared" si="26"/>
        <v>10</v>
      </c>
      <c r="F557">
        <f t="shared" si="27"/>
        <v>2016</v>
      </c>
      <c r="G557" s="3">
        <v>13</v>
      </c>
      <c r="H557" s="3">
        <v>19</v>
      </c>
      <c r="I557" s="3">
        <v>0</v>
      </c>
      <c r="J557" s="3">
        <v>0</v>
      </c>
      <c r="K557" s="3">
        <f t="shared" si="28"/>
        <v>0</v>
      </c>
      <c r="L557" s="3"/>
      <c r="M557" s="3"/>
      <c r="N557" s="3"/>
      <c r="O557" s="3">
        <v>0</v>
      </c>
      <c r="P557" s="3">
        <v>0</v>
      </c>
      <c r="Q557" s="3">
        <v>0</v>
      </c>
      <c r="R557" s="69">
        <v>0</v>
      </c>
      <c r="S557" s="69">
        <v>0</v>
      </c>
      <c r="T557" s="3"/>
      <c r="U557" s="3"/>
      <c r="V557" s="3"/>
      <c r="W557" s="3"/>
      <c r="X557" s="3">
        <v>101003</v>
      </c>
      <c r="Y557" s="3">
        <v>186542</v>
      </c>
      <c r="Z557" s="3">
        <v>137201</v>
      </c>
      <c r="AA557" s="69">
        <v>912.76909899999998</v>
      </c>
      <c r="AB557" s="69">
        <v>287.39864</v>
      </c>
    </row>
    <row r="558" spans="1:28" x14ac:dyDescent="0.3">
      <c r="A558" s="4" t="s">
        <v>133</v>
      </c>
      <c r="B558" s="65" t="str">
        <f>VLOOKUP(A558,'bank list with code'!$A$2:$C$114,3,FALSE)</f>
        <v>B049</v>
      </c>
      <c r="C558" s="65" t="str">
        <f>VLOOKUP(B558,'bank type'!$A$2:$B$87,2,FALSE)</f>
        <v>Foreign Banks</v>
      </c>
      <c r="D558" s="66">
        <v>42674</v>
      </c>
      <c r="E558" s="74">
        <f t="shared" si="26"/>
        <v>10</v>
      </c>
      <c r="F558">
        <f t="shared" si="27"/>
        <v>2016</v>
      </c>
      <c r="G558" s="3">
        <v>1</v>
      </c>
      <c r="H558" s="3">
        <v>4</v>
      </c>
      <c r="I558" s="3">
        <v>0</v>
      </c>
      <c r="J558" s="3">
        <v>0</v>
      </c>
      <c r="K558" s="3">
        <f t="shared" si="28"/>
        <v>0</v>
      </c>
      <c r="L558" s="3"/>
      <c r="M558" s="3"/>
      <c r="N558" s="3"/>
      <c r="O558" s="3">
        <v>0</v>
      </c>
      <c r="P558" s="3">
        <v>0</v>
      </c>
      <c r="Q558" s="3">
        <v>0</v>
      </c>
      <c r="R558" s="69">
        <v>0</v>
      </c>
      <c r="S558" s="69">
        <v>0</v>
      </c>
      <c r="T558" s="3"/>
      <c r="U558" s="3"/>
      <c r="V558" s="3"/>
      <c r="W558" s="3"/>
      <c r="X558" s="3">
        <v>117297</v>
      </c>
      <c r="Y558" s="3">
        <v>22791</v>
      </c>
      <c r="Z558" s="3">
        <v>2411</v>
      </c>
      <c r="AA558" s="69">
        <v>132.80000000000001</v>
      </c>
      <c r="AB558" s="69">
        <v>6.5</v>
      </c>
    </row>
    <row r="559" spans="1:28" x14ac:dyDescent="0.3">
      <c r="A559" s="4" t="s">
        <v>41</v>
      </c>
      <c r="B559" s="65" t="str">
        <f>VLOOKUP(A559,'bank list with code'!$A$2:$C$114,3,FALSE)</f>
        <v>B051</v>
      </c>
      <c r="C559" s="65" t="str">
        <f>VLOOKUP(B559,'bank type'!$A$2:$B$87,2,FALSE)</f>
        <v>Foreign Banks</v>
      </c>
      <c r="D559" s="66">
        <v>42674</v>
      </c>
      <c r="E559" s="74">
        <f t="shared" si="26"/>
        <v>10</v>
      </c>
      <c r="F559">
        <f t="shared" si="27"/>
        <v>2016</v>
      </c>
      <c r="G559" s="3">
        <v>54</v>
      </c>
      <c r="H559" s="3">
        <v>51</v>
      </c>
      <c r="I559" s="3">
        <v>0</v>
      </c>
      <c r="J559" s="3">
        <v>0</v>
      </c>
      <c r="K559" s="3">
        <f t="shared" si="28"/>
        <v>0</v>
      </c>
      <c r="L559" s="3"/>
      <c r="M559" s="3"/>
      <c r="N559" s="3"/>
      <c r="O559" s="3">
        <v>450536</v>
      </c>
      <c r="P559" s="3">
        <v>4540</v>
      </c>
      <c r="Q559" s="3">
        <v>1134796</v>
      </c>
      <c r="R559" s="69">
        <v>34.037965999999997</v>
      </c>
      <c r="S559" s="69">
        <v>3691.3777260000002</v>
      </c>
      <c r="T559" s="67"/>
      <c r="U559" s="67"/>
      <c r="V559" s="67"/>
      <c r="W559" s="67"/>
      <c r="X559" s="3">
        <v>433675</v>
      </c>
      <c r="Y559" s="3">
        <v>436467</v>
      </c>
      <c r="Z559" s="3">
        <v>423394</v>
      </c>
      <c r="AA559" s="69">
        <v>2176.3682509999999</v>
      </c>
      <c r="AB559" s="69">
        <v>902.87500499999999</v>
      </c>
    </row>
    <row r="560" spans="1:28" x14ac:dyDescent="0.3">
      <c r="A560" s="4" t="s">
        <v>134</v>
      </c>
      <c r="B560" s="65" t="str">
        <f>VLOOKUP(A560,'bank list with code'!$A$2:$C$114,3,FALSE)</f>
        <v>B084</v>
      </c>
      <c r="C560" s="65" t="str">
        <f>VLOOKUP(B560,'bank type'!$A$2:$B$87,2,FALSE)</f>
        <v>Foreign Banks</v>
      </c>
      <c r="D560" s="66">
        <v>42674</v>
      </c>
      <c r="E560" s="74">
        <f t="shared" si="26"/>
        <v>10</v>
      </c>
      <c r="F560">
        <f t="shared" si="27"/>
        <v>2016</v>
      </c>
      <c r="G560" s="3">
        <v>6</v>
      </c>
      <c r="H560" s="3">
        <v>0</v>
      </c>
      <c r="I560" s="3">
        <v>0</v>
      </c>
      <c r="J560" s="3">
        <v>0</v>
      </c>
      <c r="K560" s="3">
        <f t="shared" si="28"/>
        <v>0</v>
      </c>
      <c r="L560" s="3"/>
      <c r="M560" s="3"/>
      <c r="N560" s="3"/>
      <c r="O560" s="3">
        <v>0</v>
      </c>
      <c r="P560" s="3">
        <v>0</v>
      </c>
      <c r="Q560" s="3">
        <v>0</v>
      </c>
      <c r="R560" s="69">
        <v>0</v>
      </c>
      <c r="S560" s="69">
        <v>0</v>
      </c>
      <c r="T560" s="3"/>
      <c r="U560" s="3"/>
      <c r="V560" s="3"/>
      <c r="W560" s="3"/>
      <c r="X560" s="3">
        <v>8903</v>
      </c>
      <c r="Y560" s="3">
        <v>777</v>
      </c>
      <c r="Z560" s="3">
        <v>0</v>
      </c>
      <c r="AA560" s="69">
        <v>3.2953000000000001</v>
      </c>
      <c r="AB560" s="69">
        <v>0</v>
      </c>
    </row>
    <row r="561" spans="1:28" x14ac:dyDescent="0.3">
      <c r="A561" s="4" t="s">
        <v>42</v>
      </c>
      <c r="B561" s="65" t="str">
        <f>VLOOKUP(A561,'bank list with code'!$A$2:$C$114,3,FALSE)</f>
        <v>B090</v>
      </c>
      <c r="C561" s="65" t="str">
        <f>VLOOKUP(B561,'bank type'!$A$2:$B$87,2,FALSE)</f>
        <v>Foreign Banks</v>
      </c>
      <c r="D561" s="66">
        <v>42674</v>
      </c>
      <c r="E561" s="74">
        <f t="shared" si="26"/>
        <v>10</v>
      </c>
      <c r="F561">
        <f t="shared" si="27"/>
        <v>2016</v>
      </c>
      <c r="G561" s="3">
        <v>103</v>
      </c>
      <c r="H561" s="3">
        <v>144</v>
      </c>
      <c r="I561" s="3">
        <v>0</v>
      </c>
      <c r="J561" s="3">
        <v>0</v>
      </c>
      <c r="K561" s="3">
        <f t="shared" si="28"/>
        <v>0</v>
      </c>
      <c r="L561" s="3"/>
      <c r="M561" s="3"/>
      <c r="N561" s="3"/>
      <c r="O561" s="3">
        <v>1042898</v>
      </c>
      <c r="P561" s="3">
        <v>5236</v>
      </c>
      <c r="Q561" s="3">
        <v>3606261</v>
      </c>
      <c r="R561" s="69">
        <v>24.537165000000002</v>
      </c>
      <c r="S561" s="69">
        <v>9749.8364550000006</v>
      </c>
      <c r="T561" s="67"/>
      <c r="U561" s="67"/>
      <c r="V561" s="67"/>
      <c r="W561" s="67"/>
      <c r="X561" s="3">
        <v>808486</v>
      </c>
      <c r="Y561" s="3">
        <v>1980668</v>
      </c>
      <c r="Z561" s="3">
        <v>1399520</v>
      </c>
      <c r="AA561" s="69">
        <v>6872.5378440000004</v>
      </c>
      <c r="AB561" s="69">
        <v>2184.5589580000001</v>
      </c>
    </row>
    <row r="562" spans="1:28" x14ac:dyDescent="0.3">
      <c r="A562" s="4" t="s">
        <v>117</v>
      </c>
      <c r="B562" s="65" t="str">
        <f>VLOOKUP(A562,'bank list with code'!$A$2:$C$114,3,FALSE)</f>
        <v>B003</v>
      </c>
      <c r="C562" s="65" t="str">
        <f>VLOOKUP(B562,'bank type'!$A$2:$B$87,2,FALSE)</f>
        <v>Public Sector Banks</v>
      </c>
      <c r="D562" s="66">
        <v>42704</v>
      </c>
      <c r="E562" s="74">
        <f t="shared" ref="E562:E625" si="29">MONTH(D562)</f>
        <v>11</v>
      </c>
      <c r="F562">
        <f t="shared" si="27"/>
        <v>2016</v>
      </c>
      <c r="G562" s="70">
        <v>816</v>
      </c>
      <c r="H562" s="70">
        <v>405</v>
      </c>
      <c r="I562" s="70">
        <v>7</v>
      </c>
      <c r="J562" s="70">
        <v>0</v>
      </c>
      <c r="K562" s="3">
        <f t="shared" si="28"/>
        <v>7</v>
      </c>
      <c r="L562" s="3"/>
      <c r="M562" s="3"/>
      <c r="N562" s="3"/>
      <c r="O562" s="3">
        <v>0</v>
      </c>
      <c r="P562" s="22">
        <v>0</v>
      </c>
      <c r="Q562" s="22">
        <v>0</v>
      </c>
      <c r="R562" s="124">
        <v>0</v>
      </c>
      <c r="S562" s="124">
        <v>0</v>
      </c>
      <c r="T562" s="71"/>
      <c r="U562" s="71"/>
      <c r="V562" s="71"/>
      <c r="W562" s="71"/>
      <c r="X562" s="3">
        <v>10301284</v>
      </c>
      <c r="Y562" s="3">
        <v>4825856</v>
      </c>
      <c r="Z562" s="3">
        <v>1205327</v>
      </c>
      <c r="AA562" s="69">
        <v>9102.7084062000013</v>
      </c>
      <c r="AB562" s="69">
        <v>1865.97122171</v>
      </c>
    </row>
    <row r="563" spans="1:28" x14ac:dyDescent="0.3">
      <c r="A563" s="4" t="s">
        <v>118</v>
      </c>
      <c r="B563" s="65" t="str">
        <f>VLOOKUP(A563,'bank list with code'!$A$2:$C$114,3,FALSE)</f>
        <v>B006</v>
      </c>
      <c r="C563" s="65" t="str">
        <f>VLOOKUP(B563,'bank type'!$A$2:$B$87,2,FALSE)</f>
        <v>Public Sector Banks</v>
      </c>
      <c r="D563" s="66">
        <v>42704</v>
      </c>
      <c r="E563" s="74">
        <f t="shared" si="29"/>
        <v>11</v>
      </c>
      <c r="F563">
        <f t="shared" si="27"/>
        <v>2016</v>
      </c>
      <c r="G563" s="72">
        <v>2962</v>
      </c>
      <c r="H563" s="72">
        <v>782</v>
      </c>
      <c r="I563" s="72">
        <v>2568</v>
      </c>
      <c r="J563" s="72">
        <v>0</v>
      </c>
      <c r="K563" s="3">
        <f t="shared" si="28"/>
        <v>2568</v>
      </c>
      <c r="L563" s="3"/>
      <c r="M563" s="3"/>
      <c r="N563" s="3"/>
      <c r="O563" s="3">
        <v>159759</v>
      </c>
      <c r="P563" s="22">
        <v>8535</v>
      </c>
      <c r="Q563" s="22">
        <v>287595</v>
      </c>
      <c r="R563" s="124">
        <v>29.2</v>
      </c>
      <c r="S563" s="124">
        <v>650.79999999999995</v>
      </c>
      <c r="T563" s="71"/>
      <c r="U563" s="71"/>
      <c r="V563" s="71"/>
      <c r="W563" s="71"/>
      <c r="X563" s="3">
        <v>20160663</v>
      </c>
      <c r="Y563" s="3">
        <v>7019556</v>
      </c>
      <c r="Z563" s="3">
        <v>2041289</v>
      </c>
      <c r="AA563" s="69">
        <v>19169.7</v>
      </c>
      <c r="AB563" s="69">
        <v>2596.8000000000002</v>
      </c>
    </row>
    <row r="564" spans="1:28" x14ac:dyDescent="0.3">
      <c r="A564" s="1" t="s">
        <v>0</v>
      </c>
      <c r="B564" s="65" t="str">
        <f>VLOOKUP(A564,'bank list with code'!$A$2:$C$114,3,FALSE)</f>
        <v>B014</v>
      </c>
      <c r="C564" s="65" t="str">
        <f>VLOOKUP(B564,'bank type'!$A$2:$B$87,2,FALSE)</f>
        <v>Public Sector Banks</v>
      </c>
      <c r="D564" s="66">
        <v>42704</v>
      </c>
      <c r="E564" s="74">
        <f t="shared" si="29"/>
        <v>11</v>
      </c>
      <c r="F564">
        <f t="shared" si="27"/>
        <v>2016</v>
      </c>
      <c r="G564" s="72">
        <v>6278</v>
      </c>
      <c r="H564" s="72">
        <v>4220</v>
      </c>
      <c r="I564" s="72">
        <v>43173</v>
      </c>
      <c r="J564" s="72">
        <v>0</v>
      </c>
      <c r="K564" s="3">
        <f t="shared" si="28"/>
        <v>43173</v>
      </c>
      <c r="L564" s="3"/>
      <c r="M564" s="3"/>
      <c r="N564" s="3"/>
      <c r="O564" s="3">
        <v>126703</v>
      </c>
      <c r="P564" s="22">
        <v>4659</v>
      </c>
      <c r="Q564" s="22">
        <v>308624</v>
      </c>
      <c r="R564" s="124">
        <v>13.694012769999999</v>
      </c>
      <c r="S564" s="124">
        <v>947.07721546000005</v>
      </c>
      <c r="T564" s="71"/>
      <c r="U564" s="71"/>
      <c r="V564" s="71"/>
      <c r="W564" s="71"/>
      <c r="X564" s="3">
        <v>38563933</v>
      </c>
      <c r="Y564" s="3">
        <v>14293099</v>
      </c>
      <c r="Z564" s="3">
        <v>6519103</v>
      </c>
      <c r="AA564" s="69">
        <v>38305.234268469998</v>
      </c>
      <c r="AB564" s="69">
        <v>8713.4098050599987</v>
      </c>
    </row>
    <row r="565" spans="1:28" x14ac:dyDescent="0.3">
      <c r="A565" s="4" t="s">
        <v>1</v>
      </c>
      <c r="B565" s="65" t="str">
        <f>VLOOKUP(A565,'bank list with code'!$A$2:$C$114,3,FALSE)</f>
        <v>B015</v>
      </c>
      <c r="C565" s="65" t="str">
        <f>VLOOKUP(B565,'bank type'!$A$2:$B$87,2,FALSE)</f>
        <v>Public Sector Banks</v>
      </c>
      <c r="D565" s="66">
        <v>42704</v>
      </c>
      <c r="E565" s="74">
        <f t="shared" si="29"/>
        <v>11</v>
      </c>
      <c r="F565">
        <f t="shared" si="27"/>
        <v>2016</v>
      </c>
      <c r="G565" s="72">
        <v>3436</v>
      </c>
      <c r="H565" s="72">
        <v>4365</v>
      </c>
      <c r="I565" s="72">
        <v>6150</v>
      </c>
      <c r="J565" s="72">
        <v>299</v>
      </c>
      <c r="K565" s="3">
        <f t="shared" si="28"/>
        <v>6449</v>
      </c>
      <c r="L565" s="3"/>
      <c r="M565" s="3"/>
      <c r="N565" s="3"/>
      <c r="O565" s="3">
        <v>142801</v>
      </c>
      <c r="P565" s="22">
        <v>15741</v>
      </c>
      <c r="Q565" s="22">
        <v>186426</v>
      </c>
      <c r="R565" s="124">
        <v>37.995762999999997</v>
      </c>
      <c r="S565" s="124">
        <v>445.61936300000002</v>
      </c>
      <c r="T565" s="71"/>
      <c r="U565" s="71"/>
      <c r="V565" s="71"/>
      <c r="W565" s="71"/>
      <c r="X565" s="3">
        <v>42662842</v>
      </c>
      <c r="Y565" s="3">
        <v>21496491</v>
      </c>
      <c r="Z565" s="3">
        <v>6403566</v>
      </c>
      <c r="AA565" s="69">
        <v>31395.078942</v>
      </c>
      <c r="AB565" s="69">
        <v>7332.0316329999996</v>
      </c>
    </row>
    <row r="566" spans="1:28" x14ac:dyDescent="0.3">
      <c r="A566" s="4" t="s">
        <v>2</v>
      </c>
      <c r="B566" s="65" t="str">
        <f>VLOOKUP(A566,'bank list with code'!$A$2:$C$114,3,FALSE)</f>
        <v>B016</v>
      </c>
      <c r="C566" s="65" t="str">
        <f>VLOOKUP(B566,'bank type'!$A$2:$B$87,2,FALSE)</f>
        <v>Public Sector Banks</v>
      </c>
      <c r="D566" s="66">
        <v>42704</v>
      </c>
      <c r="E566" s="74">
        <f t="shared" si="29"/>
        <v>11</v>
      </c>
      <c r="F566">
        <f t="shared" si="27"/>
        <v>2016</v>
      </c>
      <c r="G566" s="72">
        <v>1286</v>
      </c>
      <c r="H566" s="72">
        <v>585</v>
      </c>
      <c r="I566" s="72">
        <v>187</v>
      </c>
      <c r="J566" s="72">
        <v>0</v>
      </c>
      <c r="K566" s="3">
        <f t="shared" si="28"/>
        <v>187</v>
      </c>
      <c r="L566" s="3"/>
      <c r="M566" s="3"/>
      <c r="N566" s="3"/>
      <c r="O566" s="3">
        <v>0</v>
      </c>
      <c r="P566" s="22">
        <v>0</v>
      </c>
      <c r="Q566" s="22">
        <v>0</v>
      </c>
      <c r="R566" s="124">
        <v>0</v>
      </c>
      <c r="S566" s="124">
        <v>0</v>
      </c>
      <c r="T566" s="71"/>
      <c r="U566" s="71"/>
      <c r="V566" s="71"/>
      <c r="W566" s="71"/>
      <c r="X566" s="3">
        <v>5980647</v>
      </c>
      <c r="Y566" s="3">
        <v>4007200</v>
      </c>
      <c r="Z566" s="3">
        <v>516700</v>
      </c>
      <c r="AA566" s="69">
        <v>10258.355218000001</v>
      </c>
      <c r="AB566" s="69">
        <v>129.625325</v>
      </c>
    </row>
    <row r="567" spans="1:28" x14ac:dyDescent="0.3">
      <c r="A567" s="4" t="s">
        <v>3</v>
      </c>
      <c r="B567" s="65" t="str">
        <f>VLOOKUP(A567,'bank list with code'!$A$2:$C$114,3,FALSE)</f>
        <v>B018</v>
      </c>
      <c r="C567" s="65" t="str">
        <f>VLOOKUP(B567,'bank type'!$A$2:$B$87,2,FALSE)</f>
        <v>Public Sector Banks</v>
      </c>
      <c r="D567" s="66">
        <v>42704</v>
      </c>
      <c r="E567" s="74">
        <f t="shared" si="29"/>
        <v>11</v>
      </c>
      <c r="F567">
        <f t="shared" si="27"/>
        <v>2016</v>
      </c>
      <c r="G567" s="72">
        <v>5317</v>
      </c>
      <c r="H567" s="72">
        <v>4898</v>
      </c>
      <c r="I567" s="72">
        <v>4477</v>
      </c>
      <c r="J567" s="72">
        <v>0</v>
      </c>
      <c r="K567" s="3">
        <f t="shared" si="28"/>
        <v>4477</v>
      </c>
      <c r="L567" s="3"/>
      <c r="M567" s="3"/>
      <c r="N567" s="3"/>
      <c r="O567" s="3">
        <v>200459</v>
      </c>
      <c r="P567" s="22">
        <v>16249</v>
      </c>
      <c r="Q567" s="22">
        <v>311381</v>
      </c>
      <c r="R567" s="124">
        <v>51.892401740000004</v>
      </c>
      <c r="S567" s="124">
        <v>672.14764605999994</v>
      </c>
      <c r="T567" s="71"/>
      <c r="U567" s="71"/>
      <c r="V567" s="71"/>
      <c r="W567" s="71"/>
      <c r="X567" s="3">
        <v>30587682</v>
      </c>
      <c r="Y567" s="3">
        <v>13843674</v>
      </c>
      <c r="Z567" s="3">
        <v>6945357</v>
      </c>
      <c r="AA567" s="69">
        <v>38500.114429909998</v>
      </c>
      <c r="AB567" s="69">
        <v>9973.0530454499985</v>
      </c>
    </row>
    <row r="568" spans="1:28" x14ac:dyDescent="0.3">
      <c r="A568" s="4" t="s">
        <v>4</v>
      </c>
      <c r="B568" s="65" t="str">
        <f>VLOOKUP(A568,'bank list with code'!$A$2:$C$114,3,FALSE)</f>
        <v>B022</v>
      </c>
      <c r="C568" s="65" t="str">
        <f>VLOOKUP(B568,'bank type'!$A$2:$B$87,2,FALSE)</f>
        <v>Public Sector Banks</v>
      </c>
      <c r="D568" s="66">
        <v>42704</v>
      </c>
      <c r="E568" s="74">
        <f t="shared" si="29"/>
        <v>11</v>
      </c>
      <c r="F568">
        <f t="shared" si="27"/>
        <v>2016</v>
      </c>
      <c r="G568" s="72">
        <v>3511</v>
      </c>
      <c r="H568" s="72">
        <v>1803</v>
      </c>
      <c r="I568" s="72">
        <v>1414</v>
      </c>
      <c r="J568" s="72">
        <v>0</v>
      </c>
      <c r="K568" s="3">
        <f t="shared" si="28"/>
        <v>1414</v>
      </c>
      <c r="L568" s="3"/>
      <c r="M568" s="3"/>
      <c r="N568" s="3"/>
      <c r="O568" s="3">
        <v>106941</v>
      </c>
      <c r="P568" s="22">
        <v>2394</v>
      </c>
      <c r="Q568" s="22">
        <v>151572</v>
      </c>
      <c r="R568" s="124">
        <v>7.8050864200000003</v>
      </c>
      <c r="S568" s="124">
        <v>308.03801543999998</v>
      </c>
      <c r="T568" s="71"/>
      <c r="U568" s="71"/>
      <c r="V568" s="71"/>
      <c r="W568" s="71"/>
      <c r="X568" s="3">
        <v>22030907</v>
      </c>
      <c r="Y568" s="3">
        <v>8146274</v>
      </c>
      <c r="Z568" s="3">
        <v>2597359</v>
      </c>
      <c r="AA568" s="69">
        <v>21258.004684</v>
      </c>
      <c r="AB568" s="69">
        <v>3355.3234781900001</v>
      </c>
    </row>
    <row r="569" spans="1:28" x14ac:dyDescent="0.3">
      <c r="A569" s="4" t="s">
        <v>119</v>
      </c>
      <c r="B569" s="65" t="str">
        <f>VLOOKUP(A569,'bank list with code'!$A$2:$C$114,3,FALSE)</f>
        <v>B026</v>
      </c>
      <c r="C569" s="65" t="str">
        <f>VLOOKUP(B569,'bank type'!$A$2:$B$87,2,FALSE)</f>
        <v>Public Sector Banks</v>
      </c>
      <c r="D569" s="66">
        <v>42704</v>
      </c>
      <c r="E569" s="74">
        <f t="shared" si="29"/>
        <v>11</v>
      </c>
      <c r="F569">
        <f t="shared" si="27"/>
        <v>2016</v>
      </c>
      <c r="G569" s="72">
        <v>2292</v>
      </c>
      <c r="H569" s="72">
        <v>857</v>
      </c>
      <c r="I569" s="72">
        <v>123736</v>
      </c>
      <c r="J569" s="72">
        <v>0</v>
      </c>
      <c r="K569" s="3">
        <f t="shared" si="28"/>
        <v>123736</v>
      </c>
      <c r="L569" s="3"/>
      <c r="M569" s="3"/>
      <c r="N569" s="3"/>
      <c r="O569" s="3">
        <v>89617</v>
      </c>
      <c r="P569" s="22">
        <v>1311</v>
      </c>
      <c r="Q569" s="22">
        <v>128329</v>
      </c>
      <c r="R569" s="124">
        <v>4.3031924800000008</v>
      </c>
      <c r="S569" s="124">
        <v>289.03321066000001</v>
      </c>
      <c r="T569" s="71"/>
      <c r="U569" s="71"/>
      <c r="V569" s="71"/>
      <c r="W569" s="71"/>
      <c r="X569" s="3">
        <v>10600157</v>
      </c>
      <c r="Y569" s="3">
        <v>3163321</v>
      </c>
      <c r="Z569" s="3">
        <v>3111714</v>
      </c>
      <c r="AA569" s="69">
        <v>9718.1980999999996</v>
      </c>
      <c r="AB569" s="69">
        <v>4129.4848109799996</v>
      </c>
    </row>
    <row r="570" spans="1:28" x14ac:dyDescent="0.3">
      <c r="A570" s="4" t="s">
        <v>120</v>
      </c>
      <c r="B570" s="65" t="str">
        <f>VLOOKUP(A570,'bank list with code'!$A$2:$C$114,3,FALSE)</f>
        <v>B034</v>
      </c>
      <c r="C570" s="65" t="str">
        <f>VLOOKUP(B570,'bank type'!$A$2:$B$87,2,FALSE)</f>
        <v>Public Sector Banks</v>
      </c>
      <c r="D570" s="66">
        <v>42704</v>
      </c>
      <c r="E570" s="74">
        <f t="shared" si="29"/>
        <v>11</v>
      </c>
      <c r="F570">
        <f t="shared" si="27"/>
        <v>2016</v>
      </c>
      <c r="G570" s="73">
        <v>1276</v>
      </c>
      <c r="H570" s="73">
        <v>233</v>
      </c>
      <c r="I570" s="72">
        <v>0</v>
      </c>
      <c r="J570" s="72">
        <v>0</v>
      </c>
      <c r="K570" s="3">
        <f t="shared" si="28"/>
        <v>0</v>
      </c>
      <c r="L570" s="3"/>
      <c r="M570" s="3"/>
      <c r="N570" s="3"/>
      <c r="O570" s="3">
        <v>0</v>
      </c>
      <c r="P570" s="22">
        <v>0</v>
      </c>
      <c r="Q570" s="22">
        <v>0</v>
      </c>
      <c r="R570" s="124">
        <v>0</v>
      </c>
      <c r="S570" s="124">
        <v>0</v>
      </c>
      <c r="T570" s="71"/>
      <c r="U570" s="71"/>
      <c r="V570" s="71"/>
      <c r="W570" s="71"/>
      <c r="X570" s="3">
        <v>6600651</v>
      </c>
      <c r="Y570" s="3">
        <v>1970729</v>
      </c>
      <c r="Z570" s="3">
        <v>507827</v>
      </c>
      <c r="AA570" s="69">
        <v>4888.2016190000004</v>
      </c>
      <c r="AB570" s="69">
        <v>641.87371331999998</v>
      </c>
    </row>
    <row r="571" spans="1:28" x14ac:dyDescent="0.3">
      <c r="A571" s="4" t="s">
        <v>5</v>
      </c>
      <c r="B571" s="65" t="str">
        <f>VLOOKUP(A571,'bank list with code'!$A$2:$C$114,3,FALSE)</f>
        <v>B060</v>
      </c>
      <c r="C571" s="65" t="str">
        <f>VLOOKUP(B571,'bank type'!$A$2:$B$87,2,FALSE)</f>
        <v>Public Sector Banks</v>
      </c>
      <c r="D571" s="66">
        <v>42704</v>
      </c>
      <c r="E571" s="74">
        <f t="shared" si="29"/>
        <v>11</v>
      </c>
      <c r="F571">
        <f t="shared" si="27"/>
        <v>2016</v>
      </c>
      <c r="G571" s="72">
        <v>2566</v>
      </c>
      <c r="H571" s="72">
        <v>733</v>
      </c>
      <c r="I571" s="72">
        <v>2230</v>
      </c>
      <c r="J571" s="72">
        <v>0</v>
      </c>
      <c r="K571" s="3">
        <f t="shared" si="28"/>
        <v>2230</v>
      </c>
      <c r="L571" s="3"/>
      <c r="M571" s="3"/>
      <c r="N571" s="3"/>
      <c r="O571" s="3">
        <v>77759</v>
      </c>
      <c r="P571" s="22">
        <v>5455</v>
      </c>
      <c r="Q571" s="22">
        <v>142901</v>
      </c>
      <c r="R571" s="124">
        <v>7.5</v>
      </c>
      <c r="S571" s="124">
        <v>275</v>
      </c>
      <c r="T571" s="71"/>
      <c r="U571" s="71"/>
      <c r="V571" s="71"/>
      <c r="W571" s="71"/>
      <c r="X571" s="3">
        <v>16174841</v>
      </c>
      <c r="Y571" s="3">
        <v>17895508</v>
      </c>
      <c r="Z571" s="3">
        <v>4433345</v>
      </c>
      <c r="AA571" s="69">
        <v>23376.5</v>
      </c>
      <c r="AB571" s="69">
        <v>5381.2</v>
      </c>
    </row>
    <row r="572" spans="1:28" x14ac:dyDescent="0.3">
      <c r="A572" s="4" t="s">
        <v>6</v>
      </c>
      <c r="B572" s="65" t="str">
        <f>VLOOKUP(A572,'bank list with code'!$A$2:$C$114,3,FALSE)</f>
        <v>B061</v>
      </c>
      <c r="C572" s="65" t="str">
        <f>VLOOKUP(B572,'bank type'!$A$2:$B$87,2,FALSE)</f>
        <v>Public Sector Banks</v>
      </c>
      <c r="D572" s="66">
        <v>42704</v>
      </c>
      <c r="E572" s="74">
        <f t="shared" si="29"/>
        <v>11</v>
      </c>
      <c r="F572">
        <f t="shared" si="27"/>
        <v>2016</v>
      </c>
      <c r="G572" s="72">
        <v>2721</v>
      </c>
      <c r="H572" s="72">
        <v>987</v>
      </c>
      <c r="I572" s="72">
        <v>5643</v>
      </c>
      <c r="J572" s="72">
        <v>0</v>
      </c>
      <c r="K572" s="3">
        <f t="shared" si="28"/>
        <v>5643</v>
      </c>
      <c r="L572" s="3"/>
      <c r="M572" s="3"/>
      <c r="N572" s="3"/>
      <c r="O572" s="8">
        <v>42631</v>
      </c>
      <c r="P572" s="22">
        <v>425</v>
      </c>
      <c r="Q572" s="22">
        <v>57800</v>
      </c>
      <c r="R572" s="124">
        <v>0.81396299999999999</v>
      </c>
      <c r="S572" s="124">
        <v>110.936742</v>
      </c>
      <c r="T572" s="71"/>
      <c r="U572" s="71"/>
      <c r="V572" s="71"/>
      <c r="W572" s="71"/>
      <c r="X572" s="8">
        <v>15005831</v>
      </c>
      <c r="Y572" s="8">
        <v>7012708</v>
      </c>
      <c r="Z572" s="8">
        <v>2227891</v>
      </c>
      <c r="AA572" s="121">
        <v>19823.745569999999</v>
      </c>
      <c r="AB572" s="121">
        <v>7059.1543089999996</v>
      </c>
    </row>
    <row r="573" spans="1:28" x14ac:dyDescent="0.3">
      <c r="A573" s="4" t="s">
        <v>121</v>
      </c>
      <c r="B573" s="65" t="str">
        <f>VLOOKUP(A573,'bank list with code'!$A$2:$C$114,3,FALSE)</f>
        <v>B078</v>
      </c>
      <c r="C573" s="65" t="str">
        <f>VLOOKUP(B573,'bank type'!$A$2:$B$87,2,FALSE)</f>
        <v>Public Sector Banks</v>
      </c>
      <c r="D573" s="66">
        <v>42704</v>
      </c>
      <c r="E573" s="74">
        <f t="shared" si="29"/>
        <v>11</v>
      </c>
      <c r="F573">
        <f t="shared" si="27"/>
        <v>2016</v>
      </c>
      <c r="G573" s="72">
        <v>2273</v>
      </c>
      <c r="H573" s="72">
        <v>325</v>
      </c>
      <c r="I573" s="72">
        <v>3087</v>
      </c>
      <c r="J573" s="72">
        <v>0</v>
      </c>
      <c r="K573" s="3">
        <f t="shared" si="28"/>
        <v>3087</v>
      </c>
      <c r="L573" s="3"/>
      <c r="M573" s="3"/>
      <c r="N573" s="3"/>
      <c r="O573" s="3">
        <v>0</v>
      </c>
      <c r="P573" s="22">
        <v>0</v>
      </c>
      <c r="Q573" s="22">
        <v>0</v>
      </c>
      <c r="R573" s="124">
        <v>0</v>
      </c>
      <c r="S573" s="124">
        <v>0</v>
      </c>
      <c r="T573" s="71"/>
      <c r="U573" s="71"/>
      <c r="V573" s="71"/>
      <c r="W573" s="71"/>
      <c r="X573" s="3">
        <v>9827473</v>
      </c>
      <c r="Y573" s="3">
        <v>3964288</v>
      </c>
      <c r="Z573" s="3">
        <v>1470935</v>
      </c>
      <c r="AA573" s="69">
        <v>10761.944</v>
      </c>
      <c r="AB573" s="69">
        <v>2381.6570000000002</v>
      </c>
    </row>
    <row r="574" spans="1:28" x14ac:dyDescent="0.3">
      <c r="A574" s="4" t="s">
        <v>7</v>
      </c>
      <c r="B574" s="65" t="str">
        <f>VLOOKUP(A574,'bank list with code'!$A$2:$C$114,3,FALSE)</f>
        <v>B080</v>
      </c>
      <c r="C574" s="65" t="str">
        <f>VLOOKUP(B574,'bank type'!$A$2:$B$87,2,FALSE)</f>
        <v>Public Sector Banks</v>
      </c>
      <c r="D574" s="66">
        <v>42704</v>
      </c>
      <c r="E574" s="74">
        <f t="shared" si="29"/>
        <v>11</v>
      </c>
      <c r="F574">
        <f t="shared" si="27"/>
        <v>2016</v>
      </c>
      <c r="G574" s="72">
        <v>1058</v>
      </c>
      <c r="H574" s="72">
        <v>223</v>
      </c>
      <c r="I574" s="72">
        <v>0</v>
      </c>
      <c r="J574" s="72">
        <v>0</v>
      </c>
      <c r="K574" s="3">
        <f t="shared" si="28"/>
        <v>0</v>
      </c>
      <c r="L574" s="3"/>
      <c r="M574" s="3"/>
      <c r="N574" s="3"/>
      <c r="O574" s="3">
        <v>0</v>
      </c>
      <c r="P574" s="22">
        <v>0</v>
      </c>
      <c r="Q574" s="22">
        <v>0</v>
      </c>
      <c r="R574" s="124">
        <v>0</v>
      </c>
      <c r="S574" s="124">
        <v>0</v>
      </c>
      <c r="T574" s="71"/>
      <c r="U574" s="71"/>
      <c r="V574" s="71"/>
      <c r="W574" s="71"/>
      <c r="X574" s="3">
        <v>2463952</v>
      </c>
      <c r="Y574" s="3">
        <v>1070031</v>
      </c>
      <c r="Z574" s="3">
        <v>230984</v>
      </c>
      <c r="AA574" s="69">
        <v>2115.607994</v>
      </c>
      <c r="AB574" s="69">
        <v>487.95652539999998</v>
      </c>
    </row>
    <row r="575" spans="1:28" x14ac:dyDescent="0.3">
      <c r="A575" s="4" t="s">
        <v>8</v>
      </c>
      <c r="B575" s="65" t="str">
        <f>VLOOKUP(A575,'bank list with code'!$A$2:$C$114,3,FALSE)</f>
        <v>B081</v>
      </c>
      <c r="C575" s="65" t="str">
        <f>VLOOKUP(B575,'bank type'!$A$2:$B$87,2,FALSE)</f>
        <v>Public Sector Banks</v>
      </c>
      <c r="D575" s="66">
        <v>42704</v>
      </c>
      <c r="E575" s="74">
        <f t="shared" si="29"/>
        <v>11</v>
      </c>
      <c r="F575">
        <f t="shared" si="27"/>
        <v>2016</v>
      </c>
      <c r="G575" s="72">
        <v>5223</v>
      </c>
      <c r="H575" s="72">
        <v>4672</v>
      </c>
      <c r="I575" s="72">
        <v>24252</v>
      </c>
      <c r="J575" s="72">
        <v>0</v>
      </c>
      <c r="K575" s="3">
        <f t="shared" si="28"/>
        <v>24252</v>
      </c>
      <c r="L575" s="3"/>
      <c r="M575" s="3"/>
      <c r="N575" s="3"/>
      <c r="O575" s="3">
        <v>205693</v>
      </c>
      <c r="P575" s="22">
        <v>3565</v>
      </c>
      <c r="Q575" s="22">
        <v>279367</v>
      </c>
      <c r="R575" s="124">
        <v>10.91060532</v>
      </c>
      <c r="S575" s="124">
        <v>550.22687395000003</v>
      </c>
      <c r="T575" s="71"/>
      <c r="U575" s="71"/>
      <c r="V575" s="71"/>
      <c r="W575" s="71"/>
      <c r="X575" s="3">
        <v>52364657</v>
      </c>
      <c r="Y575" s="3">
        <v>18359719</v>
      </c>
      <c r="Z575" s="3">
        <v>8492793</v>
      </c>
      <c r="AA575" s="69">
        <v>53312.146736330003</v>
      </c>
      <c r="AB575" s="69">
        <v>12313.81589758</v>
      </c>
    </row>
    <row r="576" spans="1:28" x14ac:dyDescent="0.3">
      <c r="A576" s="4" t="s">
        <v>122</v>
      </c>
      <c r="B576" s="65" t="str">
        <f>VLOOKUP(A576,'bank list with code'!$A$2:$C$114,3,FALSE)</f>
        <v>B099</v>
      </c>
      <c r="C576" s="65" t="str">
        <f>VLOOKUP(B576,'bank type'!$A$2:$B$87,2,FALSE)</f>
        <v>Public Sector Banks</v>
      </c>
      <c r="D576" s="66">
        <v>42704</v>
      </c>
      <c r="E576" s="74">
        <f t="shared" si="29"/>
        <v>11</v>
      </c>
      <c r="F576">
        <f t="shared" si="27"/>
        <v>2016</v>
      </c>
      <c r="G576" s="72">
        <v>3431</v>
      </c>
      <c r="H576" s="72">
        <v>394</v>
      </c>
      <c r="I576" s="72">
        <v>2343</v>
      </c>
      <c r="J576" s="72">
        <v>0</v>
      </c>
      <c r="K576" s="3">
        <f t="shared" si="28"/>
        <v>2343</v>
      </c>
      <c r="L576" s="3"/>
      <c r="M576" s="3"/>
      <c r="N576" s="3"/>
      <c r="O576" s="3">
        <v>70907</v>
      </c>
      <c r="P576" s="22">
        <v>1533</v>
      </c>
      <c r="Q576" s="22">
        <v>105864</v>
      </c>
      <c r="R576" s="124">
        <v>4.8035600000000001</v>
      </c>
      <c r="S576" s="124">
        <v>197.16790599999999</v>
      </c>
      <c r="T576" s="71"/>
      <c r="U576" s="71"/>
      <c r="V576" s="71"/>
      <c r="W576" s="71"/>
      <c r="X576" s="3">
        <v>13308642</v>
      </c>
      <c r="Y576" s="3">
        <v>8378193</v>
      </c>
      <c r="Z576" s="3">
        <v>1203307</v>
      </c>
      <c r="AA576" s="69">
        <v>16146.037655</v>
      </c>
      <c r="AB576" s="69">
        <v>1744.505645</v>
      </c>
    </row>
    <row r="577" spans="1:28" x14ac:dyDescent="0.3">
      <c r="A577" s="4" t="s">
        <v>9</v>
      </c>
      <c r="B577" s="65" t="str">
        <f>VLOOKUP(A577,'bank list with code'!$A$2:$C$114,3,FALSE)</f>
        <v>B102</v>
      </c>
      <c r="C577" s="65" t="str">
        <f>VLOOKUP(B577,'bank type'!$A$2:$B$87,2,FALSE)</f>
        <v>Public Sector Banks</v>
      </c>
      <c r="D577" s="66">
        <v>42704</v>
      </c>
      <c r="E577" s="74">
        <f t="shared" si="29"/>
        <v>11</v>
      </c>
      <c r="F577">
        <f t="shared" si="27"/>
        <v>2016</v>
      </c>
      <c r="G577" s="72">
        <v>2108</v>
      </c>
      <c r="H577" s="72">
        <v>574</v>
      </c>
      <c r="I577" s="72">
        <v>189</v>
      </c>
      <c r="J577" s="72">
        <v>0</v>
      </c>
      <c r="K577" s="3">
        <f t="shared" si="28"/>
        <v>189</v>
      </c>
      <c r="L577" s="3"/>
      <c r="M577" s="3"/>
      <c r="N577" s="3"/>
      <c r="O577" s="3">
        <v>0</v>
      </c>
      <c r="P577" s="22">
        <v>0</v>
      </c>
      <c r="Q577" s="22">
        <v>0</v>
      </c>
      <c r="R577" s="124">
        <v>0</v>
      </c>
      <c r="S577" s="124">
        <v>0</v>
      </c>
      <c r="T577" s="71"/>
      <c r="U577" s="71"/>
      <c r="V577" s="71"/>
      <c r="W577" s="71"/>
      <c r="X577" s="3">
        <v>9593627</v>
      </c>
      <c r="Y577" s="3">
        <v>4394780</v>
      </c>
      <c r="Z577" s="3">
        <v>1649172</v>
      </c>
      <c r="AA577" s="69">
        <v>10885.6</v>
      </c>
      <c r="AB577" s="69">
        <v>2384</v>
      </c>
    </row>
    <row r="578" spans="1:28" x14ac:dyDescent="0.3">
      <c r="A578" s="4" t="s">
        <v>10</v>
      </c>
      <c r="B578" s="65" t="str">
        <f>VLOOKUP(A578,'bank list with code'!$A$2:$C$114,3,FALSE)</f>
        <v>B105</v>
      </c>
      <c r="C578" s="65" t="str">
        <f>VLOOKUP(B578,'bank type'!$A$2:$B$87,2,FALSE)</f>
        <v>Public Sector Banks</v>
      </c>
      <c r="D578" s="66">
        <v>42704</v>
      </c>
      <c r="E578" s="74">
        <f t="shared" si="29"/>
        <v>11</v>
      </c>
      <c r="F578">
        <f t="shared" si="27"/>
        <v>2016</v>
      </c>
      <c r="G578" s="72">
        <v>4435</v>
      </c>
      <c r="H578" s="72">
        <v>2980</v>
      </c>
      <c r="I578" s="72">
        <v>27185</v>
      </c>
      <c r="J578" s="72">
        <v>0</v>
      </c>
      <c r="K578" s="3">
        <f t="shared" si="28"/>
        <v>27185</v>
      </c>
      <c r="L578" s="3"/>
      <c r="M578" s="3"/>
      <c r="N578" s="3"/>
      <c r="O578" s="3">
        <v>169917</v>
      </c>
      <c r="P578" s="22">
        <v>1612</v>
      </c>
      <c r="Q578" s="22">
        <v>233235</v>
      </c>
      <c r="R578" s="124">
        <v>5.5749750199999992</v>
      </c>
      <c r="S578" s="124">
        <v>582.82670924000001</v>
      </c>
      <c r="T578" s="71"/>
      <c r="U578" s="71"/>
      <c r="V578" s="71"/>
      <c r="W578" s="71"/>
      <c r="X578" s="3">
        <v>17917376</v>
      </c>
      <c r="Y578" s="3">
        <v>13746081</v>
      </c>
      <c r="Z578" s="3">
        <v>2103911</v>
      </c>
      <c r="AA578" s="69">
        <v>28685.186178380001</v>
      </c>
      <c r="AB578" s="69">
        <v>2958.2833549100001</v>
      </c>
    </row>
    <row r="579" spans="1:28" x14ac:dyDescent="0.3">
      <c r="A579" s="4" t="s">
        <v>123</v>
      </c>
      <c r="B579" s="65" t="str">
        <f>VLOOKUP(A579,'bank list with code'!$A$2:$C$114,3,FALSE)</f>
        <v>B106</v>
      </c>
      <c r="C579" s="65" t="str">
        <f>VLOOKUP(B579,'bank type'!$A$2:$B$87,2,FALSE)</f>
        <v>Public Sector Banks</v>
      </c>
      <c r="D579" s="66">
        <v>42704</v>
      </c>
      <c r="E579" s="74">
        <f t="shared" si="29"/>
        <v>11</v>
      </c>
      <c r="F579">
        <f t="shared" ref="F579:F642" si="30">YEAR(D579)</f>
        <v>2016</v>
      </c>
      <c r="G579" s="72">
        <v>1024</v>
      </c>
      <c r="H579" s="72">
        <v>1146</v>
      </c>
      <c r="I579" s="72">
        <v>0</v>
      </c>
      <c r="J579" s="72">
        <v>0</v>
      </c>
      <c r="K579" s="3">
        <f t="shared" si="28"/>
        <v>0</v>
      </c>
      <c r="L579" s="3"/>
      <c r="M579" s="3"/>
      <c r="N579" s="3"/>
      <c r="O579" s="3">
        <v>0</v>
      </c>
      <c r="P579" s="22">
        <v>0</v>
      </c>
      <c r="Q579" s="22">
        <v>0</v>
      </c>
      <c r="R579" s="124">
        <v>0</v>
      </c>
      <c r="S579" s="124">
        <v>0</v>
      </c>
      <c r="T579" s="71"/>
      <c r="U579" s="71"/>
      <c r="V579" s="71"/>
      <c r="W579" s="71"/>
      <c r="X579" s="3">
        <v>9212320</v>
      </c>
      <c r="Y579" s="3">
        <v>4867963</v>
      </c>
      <c r="Z579" s="3">
        <v>1000312</v>
      </c>
      <c r="AA579" s="69">
        <v>12267.957931999999</v>
      </c>
      <c r="AB579" s="69">
        <v>1449.2425699999999</v>
      </c>
    </row>
    <row r="580" spans="1:28" x14ac:dyDescent="0.3">
      <c r="A580" s="4" t="s">
        <v>124</v>
      </c>
      <c r="B580" s="65" t="str">
        <f>VLOOKUP(A580,'bank list with code'!$A$2:$C$114,3,FALSE)</f>
        <v>B111</v>
      </c>
      <c r="C580" s="65" t="str">
        <f>VLOOKUP(B580,'bank type'!$A$2:$B$87,2,FALSE)</f>
        <v>Public Sector Banks</v>
      </c>
      <c r="D580" s="66">
        <v>42704</v>
      </c>
      <c r="E580" s="74">
        <f t="shared" si="29"/>
        <v>11</v>
      </c>
      <c r="F580">
        <f t="shared" si="30"/>
        <v>2016</v>
      </c>
      <c r="G580" s="72">
        <v>1476</v>
      </c>
      <c r="H580" s="72">
        <v>329</v>
      </c>
      <c r="I580" s="72">
        <v>1759</v>
      </c>
      <c r="J580" s="72">
        <v>0</v>
      </c>
      <c r="K580" s="3">
        <f t="shared" si="28"/>
        <v>1759</v>
      </c>
      <c r="L580" s="3"/>
      <c r="M580" s="3"/>
      <c r="N580" s="3"/>
      <c r="O580" s="3">
        <v>48011</v>
      </c>
      <c r="P580" s="22">
        <v>7078</v>
      </c>
      <c r="Q580" s="22">
        <v>130034</v>
      </c>
      <c r="R580" s="124">
        <v>27.815537500000001</v>
      </c>
      <c r="S580" s="124">
        <v>328.24768083999999</v>
      </c>
      <c r="T580" s="71"/>
      <c r="U580" s="71"/>
      <c r="V580" s="71"/>
      <c r="W580" s="71"/>
      <c r="X580" s="3">
        <v>4979187</v>
      </c>
      <c r="Y580" s="3">
        <v>3756477</v>
      </c>
      <c r="Z580" s="3">
        <v>1306872</v>
      </c>
      <c r="AA580" s="69">
        <v>7729.1707669999996</v>
      </c>
      <c r="AB580" s="69">
        <v>2124.5671000000002</v>
      </c>
    </row>
    <row r="581" spans="1:28" x14ac:dyDescent="0.3">
      <c r="A581" s="4" t="s">
        <v>11</v>
      </c>
      <c r="B581" s="65" t="str">
        <f>VLOOKUP(A581,'bank list with code'!$A$2:$C$114,3,FALSE)</f>
        <v>B054</v>
      </c>
      <c r="C581" s="65" t="str">
        <f>VLOOKUP(B581,'bank type'!$A$2:$B$87,2,FALSE)</f>
        <v>Private Sector Banks</v>
      </c>
      <c r="D581" s="66">
        <v>42704</v>
      </c>
      <c r="E581" s="74">
        <f t="shared" si="29"/>
        <v>11</v>
      </c>
      <c r="F581">
        <f t="shared" si="30"/>
        <v>2016</v>
      </c>
      <c r="G581" s="72">
        <v>1760</v>
      </c>
      <c r="H581" s="72">
        <v>1663</v>
      </c>
      <c r="I581" s="72">
        <v>20074</v>
      </c>
      <c r="J581" s="72">
        <v>0</v>
      </c>
      <c r="K581" s="3">
        <f t="shared" si="28"/>
        <v>20074</v>
      </c>
      <c r="L581" s="3"/>
      <c r="M581" s="3"/>
      <c r="N581" s="3"/>
      <c r="O581" s="3">
        <v>16109</v>
      </c>
      <c r="P581" s="22">
        <v>309</v>
      </c>
      <c r="Q581" s="22">
        <v>55175</v>
      </c>
      <c r="R581" s="124">
        <v>1.0000000000000002</v>
      </c>
      <c r="S581" s="124">
        <v>122</v>
      </c>
      <c r="T581" s="71"/>
      <c r="U581" s="71"/>
      <c r="V581" s="71"/>
      <c r="W581" s="71"/>
      <c r="X581" s="3">
        <v>9785542</v>
      </c>
      <c r="Y581" s="3">
        <v>6732913</v>
      </c>
      <c r="Z581" s="3">
        <v>4243425</v>
      </c>
      <c r="AA581" s="69">
        <v>18252.599999999999</v>
      </c>
      <c r="AB581" s="69">
        <v>5716.8</v>
      </c>
    </row>
    <row r="582" spans="1:28" x14ac:dyDescent="0.3">
      <c r="A582" s="4" t="s">
        <v>125</v>
      </c>
      <c r="B582" s="65" t="str">
        <f>VLOOKUP(A582,'bank list with code'!$A$2:$C$114,3,FALSE)</f>
        <v>B091</v>
      </c>
      <c r="C582" s="65" t="str">
        <f>VLOOKUP(B582,'bank type'!$A$2:$B$87,2,FALSE)</f>
        <v>Public Sector Banks</v>
      </c>
      <c r="D582" s="66">
        <v>42704</v>
      </c>
      <c r="E582" s="74">
        <f t="shared" si="29"/>
        <v>11</v>
      </c>
      <c r="F582">
        <f t="shared" si="30"/>
        <v>2016</v>
      </c>
      <c r="G582" s="72">
        <v>1069</v>
      </c>
      <c r="H582" s="72">
        <v>787</v>
      </c>
      <c r="I582" s="72">
        <v>3350</v>
      </c>
      <c r="J582" s="72">
        <v>0</v>
      </c>
      <c r="K582" s="3">
        <f t="shared" ref="K582:K645" si="31">SUM(I582,J582)</f>
        <v>3350</v>
      </c>
      <c r="L582" s="3"/>
      <c r="M582" s="3"/>
      <c r="N582" s="3"/>
      <c r="O582" s="3">
        <v>0</v>
      </c>
      <c r="P582" s="22">
        <v>0</v>
      </c>
      <c r="Q582" s="22">
        <v>0</v>
      </c>
      <c r="R582" s="124">
        <v>0</v>
      </c>
      <c r="S582" s="124">
        <v>0</v>
      </c>
      <c r="T582" s="71"/>
      <c r="U582" s="71"/>
      <c r="V582" s="71"/>
      <c r="W582" s="71"/>
      <c r="X582" s="22">
        <v>11055663</v>
      </c>
      <c r="Y582" s="3">
        <v>9414837</v>
      </c>
      <c r="Z582" s="3">
        <v>1745761</v>
      </c>
      <c r="AA582" s="69">
        <v>17635.768605180001</v>
      </c>
      <c r="AB582" s="69">
        <v>1979.6386193599999</v>
      </c>
    </row>
    <row r="583" spans="1:28" x14ac:dyDescent="0.3">
      <c r="A583" s="4" t="s">
        <v>126</v>
      </c>
      <c r="B583" s="65" t="str">
        <f>VLOOKUP(A583,'bank list with code'!$A$2:$C$114,3,FALSE)</f>
        <v>B092</v>
      </c>
      <c r="C583" s="65" t="str">
        <f>VLOOKUP(B583,'bank type'!$A$2:$B$87,2,FALSE)</f>
        <v>Public Sector Banks</v>
      </c>
      <c r="D583" s="66">
        <v>42704</v>
      </c>
      <c r="E583" s="74">
        <f t="shared" si="29"/>
        <v>11</v>
      </c>
      <c r="F583">
        <f t="shared" si="30"/>
        <v>2016</v>
      </c>
      <c r="G583" s="72">
        <v>1814</v>
      </c>
      <c r="H583" s="72">
        <v>566</v>
      </c>
      <c r="I583" s="72">
        <v>6706</v>
      </c>
      <c r="J583" s="72">
        <v>0</v>
      </c>
      <c r="K583" s="3">
        <f t="shared" si="31"/>
        <v>6706</v>
      </c>
      <c r="L583" s="3"/>
      <c r="M583" s="3"/>
      <c r="N583" s="3"/>
      <c r="O583" s="3">
        <v>0</v>
      </c>
      <c r="P583" s="22">
        <v>0</v>
      </c>
      <c r="Q583" s="22">
        <v>0</v>
      </c>
      <c r="R583" s="124">
        <v>0</v>
      </c>
      <c r="S583" s="124">
        <v>0</v>
      </c>
      <c r="T583" s="71"/>
      <c r="U583" s="71"/>
      <c r="V583" s="71"/>
      <c r="W583" s="71"/>
      <c r="X583" s="22">
        <v>14269466</v>
      </c>
      <c r="Y583" s="3">
        <v>14639969</v>
      </c>
      <c r="Z583" s="3">
        <v>4019531</v>
      </c>
      <c r="AA583" s="69">
        <v>29100.600420999999</v>
      </c>
      <c r="AB583" s="69">
        <v>5098.3302949600002</v>
      </c>
    </row>
    <row r="584" spans="1:28" x14ac:dyDescent="0.3">
      <c r="A584" s="4" t="s">
        <v>12</v>
      </c>
      <c r="B584" s="65" t="str">
        <f>VLOOKUP(A584,'bank list with code'!$A$2:$C$114,3,FALSE)</f>
        <v>B093</v>
      </c>
      <c r="C584" s="65" t="str">
        <f>VLOOKUP(B584,'bank type'!$A$2:$B$87,2,FALSE)</f>
        <v>Public Sector Banks</v>
      </c>
      <c r="D584" s="66">
        <v>42704</v>
      </c>
      <c r="E584" s="74">
        <f t="shared" si="29"/>
        <v>11</v>
      </c>
      <c r="F584">
        <f t="shared" si="30"/>
        <v>2016</v>
      </c>
      <c r="G584" s="72">
        <v>23331</v>
      </c>
      <c r="H584" s="72">
        <v>26750</v>
      </c>
      <c r="I584" s="72">
        <v>359100</v>
      </c>
      <c r="J584" s="72">
        <v>0</v>
      </c>
      <c r="K584" s="3">
        <f t="shared" si="31"/>
        <v>359100</v>
      </c>
      <c r="L584" s="3"/>
      <c r="M584" s="3"/>
      <c r="N584" s="3"/>
      <c r="O584" s="3">
        <v>4149193</v>
      </c>
      <c r="P584" s="22">
        <v>77006</v>
      </c>
      <c r="Q584" s="22">
        <v>14385053</v>
      </c>
      <c r="R584" s="124">
        <v>227.49194055999999</v>
      </c>
      <c r="S584" s="124">
        <v>35517.356586149996</v>
      </c>
      <c r="T584" s="71"/>
      <c r="U584" s="71"/>
      <c r="V584" s="71"/>
      <c r="W584" s="71"/>
      <c r="X584" s="22">
        <v>233565648</v>
      </c>
      <c r="Y584" s="3">
        <v>245593806</v>
      </c>
      <c r="Z584" s="3">
        <v>62698077</v>
      </c>
      <c r="AA584" s="69">
        <v>450531.9955516</v>
      </c>
      <c r="AB584" s="69">
        <v>79544.02904614</v>
      </c>
    </row>
    <row r="585" spans="1:28" x14ac:dyDescent="0.3">
      <c r="A585" s="4" t="s">
        <v>127</v>
      </c>
      <c r="B585" s="65" t="str">
        <f>VLOOKUP(A585,'bank list with code'!$A$2:$C$114,3,FALSE)</f>
        <v>B094</v>
      </c>
      <c r="C585" s="65" t="str">
        <f>VLOOKUP(B585,'bank type'!$A$2:$B$87,2,FALSE)</f>
        <v>Public Sector Banks</v>
      </c>
      <c r="D585" s="66">
        <v>42704</v>
      </c>
      <c r="E585" s="74">
        <f t="shared" si="29"/>
        <v>11</v>
      </c>
      <c r="F585">
        <f t="shared" si="30"/>
        <v>2016</v>
      </c>
      <c r="G585" s="72">
        <v>1096</v>
      </c>
      <c r="H585" s="72">
        <v>330</v>
      </c>
      <c r="I585" s="72">
        <v>5030</v>
      </c>
      <c r="J585" s="72">
        <v>0</v>
      </c>
      <c r="K585" s="3">
        <f t="shared" si="31"/>
        <v>5030</v>
      </c>
      <c r="L585" s="3"/>
      <c r="M585" s="3"/>
      <c r="N585" s="3"/>
      <c r="O585" s="3">
        <v>0</v>
      </c>
      <c r="P585" s="22">
        <v>0</v>
      </c>
      <c r="Q585" s="22">
        <v>0</v>
      </c>
      <c r="R585" s="124">
        <v>0</v>
      </c>
      <c r="S585" s="124">
        <v>0</v>
      </c>
      <c r="T585" s="71"/>
      <c r="U585" s="71"/>
      <c r="V585" s="71"/>
      <c r="W585" s="71"/>
      <c r="X585" s="22">
        <v>5358301</v>
      </c>
      <c r="Y585" s="3">
        <v>5671661</v>
      </c>
      <c r="Z585" s="3">
        <v>1569232</v>
      </c>
      <c r="AA585" s="69">
        <v>9795.4824547200005</v>
      </c>
      <c r="AB585" s="69">
        <v>2226.4909468999999</v>
      </c>
    </row>
    <row r="586" spans="1:28" x14ac:dyDescent="0.3">
      <c r="A586" s="4" t="s">
        <v>128</v>
      </c>
      <c r="B586" s="65" t="str">
        <f>VLOOKUP(A586,'bank list with code'!$A$2:$C$114,3,FALSE)</f>
        <v>B095</v>
      </c>
      <c r="C586" s="65" t="str">
        <f>VLOOKUP(B586,'bank type'!$A$2:$B$87,2,FALSE)</f>
        <v>Public Sector Banks</v>
      </c>
      <c r="D586" s="66">
        <v>42704</v>
      </c>
      <c r="E586" s="74">
        <f t="shared" si="29"/>
        <v>11</v>
      </c>
      <c r="F586">
        <f t="shared" si="30"/>
        <v>2016</v>
      </c>
      <c r="G586" s="72">
        <v>1182</v>
      </c>
      <c r="H586" s="72">
        <v>344</v>
      </c>
      <c r="I586" s="72">
        <v>6320</v>
      </c>
      <c r="J586" s="72">
        <v>0</v>
      </c>
      <c r="K586" s="3">
        <f t="shared" si="31"/>
        <v>6320</v>
      </c>
      <c r="L586" s="3"/>
      <c r="M586" s="3"/>
      <c r="N586" s="3"/>
      <c r="O586" s="3">
        <v>0</v>
      </c>
      <c r="P586" s="22">
        <v>0</v>
      </c>
      <c r="Q586" s="22">
        <v>0</v>
      </c>
      <c r="R586" s="124">
        <v>0</v>
      </c>
      <c r="S586" s="124">
        <v>0</v>
      </c>
      <c r="T586" s="71"/>
      <c r="U586" s="71"/>
      <c r="V586" s="71"/>
      <c r="W586" s="71"/>
      <c r="X586" s="22">
        <v>6263061</v>
      </c>
      <c r="Y586" s="3">
        <v>4352410</v>
      </c>
      <c r="Z586" s="3">
        <v>1255433</v>
      </c>
      <c r="AA586" s="69">
        <v>9036.4359532199996</v>
      </c>
      <c r="AB586" s="69">
        <v>1758.3372543099999</v>
      </c>
    </row>
    <row r="587" spans="1:28" x14ac:dyDescent="0.3">
      <c r="A587" s="4" t="s">
        <v>129</v>
      </c>
      <c r="B587" s="65" t="str">
        <f>VLOOKUP(A587,'bank list with code'!$A$2:$C$114,3,FALSE)</f>
        <v>B096</v>
      </c>
      <c r="C587" s="65" t="str">
        <f>VLOOKUP(B587,'bank type'!$A$2:$B$87,2,FALSE)</f>
        <v>Public Sector Banks</v>
      </c>
      <c r="D587" s="66">
        <v>42704</v>
      </c>
      <c r="E587" s="74">
        <f t="shared" si="29"/>
        <v>11</v>
      </c>
      <c r="F587">
        <f t="shared" si="30"/>
        <v>2016</v>
      </c>
      <c r="G587" s="72">
        <v>1127</v>
      </c>
      <c r="H587" s="72">
        <v>602</v>
      </c>
      <c r="I587" s="72">
        <v>3958</v>
      </c>
      <c r="J587" s="72">
        <v>0</v>
      </c>
      <c r="K587" s="3">
        <f t="shared" si="31"/>
        <v>3958</v>
      </c>
      <c r="L587" s="3"/>
      <c r="M587" s="3"/>
      <c r="N587" s="3"/>
      <c r="O587" s="3">
        <v>0</v>
      </c>
      <c r="P587" s="22">
        <v>0</v>
      </c>
      <c r="Q587" s="22">
        <v>0</v>
      </c>
      <c r="R587" s="124">
        <v>0</v>
      </c>
      <c r="S587" s="124">
        <v>0</v>
      </c>
      <c r="T587" s="71"/>
      <c r="U587" s="71"/>
      <c r="V587" s="71"/>
      <c r="W587" s="71"/>
      <c r="X587" s="22">
        <v>9905367</v>
      </c>
      <c r="Y587" s="3">
        <v>12796304</v>
      </c>
      <c r="Z587" s="3">
        <v>2539415</v>
      </c>
      <c r="AA587" s="69">
        <v>27191.922437010002</v>
      </c>
      <c r="AB587" s="69">
        <v>3658.04230861</v>
      </c>
    </row>
    <row r="588" spans="1:28" x14ac:dyDescent="0.3">
      <c r="A588" s="4" t="s">
        <v>14</v>
      </c>
      <c r="B588" s="65" t="str">
        <f>VLOOKUP(A588,'bank list with code'!$A$2:$C$114,3,FALSE)</f>
        <v>B009</v>
      </c>
      <c r="C588" s="65" t="str">
        <f>VLOOKUP(B588,'bank type'!$A$2:$B$87,2,FALSE)</f>
        <v>Private Sector Banks</v>
      </c>
      <c r="D588" s="66">
        <v>42704</v>
      </c>
      <c r="E588" s="74">
        <f t="shared" si="29"/>
        <v>11</v>
      </c>
      <c r="F588">
        <f t="shared" si="30"/>
        <v>2016</v>
      </c>
      <c r="G588" s="72">
        <v>3150</v>
      </c>
      <c r="H588" s="72">
        <v>10464</v>
      </c>
      <c r="I588" s="72">
        <v>287423</v>
      </c>
      <c r="J588" s="72">
        <v>0</v>
      </c>
      <c r="K588" s="3">
        <f t="shared" si="31"/>
        <v>287423</v>
      </c>
      <c r="L588" s="3"/>
      <c r="M588" s="3"/>
      <c r="N588" s="3"/>
      <c r="O588" s="3">
        <v>2927865</v>
      </c>
      <c r="P588" s="22">
        <v>49682</v>
      </c>
      <c r="Q588" s="22">
        <v>7501788</v>
      </c>
      <c r="R588" s="124">
        <v>114.54006529</v>
      </c>
      <c r="S588" s="124">
        <v>22433.77330348</v>
      </c>
      <c r="T588" s="71"/>
      <c r="U588" s="71"/>
      <c r="V588" s="71"/>
      <c r="W588" s="71"/>
      <c r="X588" s="3">
        <v>17243065</v>
      </c>
      <c r="Y588" s="3">
        <v>19185301</v>
      </c>
      <c r="Z588" s="3">
        <v>17020766</v>
      </c>
      <c r="AA588" s="69">
        <v>56050.790338999999</v>
      </c>
      <c r="AB588" s="69">
        <v>24855.121976999999</v>
      </c>
    </row>
    <row r="589" spans="1:28" x14ac:dyDescent="0.3">
      <c r="A589" s="4" t="s">
        <v>130</v>
      </c>
      <c r="B589" s="65" t="str">
        <f>VLOOKUP(A589,'bank list with code'!$A$2:$C$114,3,FALSE)</f>
        <v>B010</v>
      </c>
      <c r="C589" s="65" t="str">
        <f>VLOOKUP(B589,'bank type'!$A$2:$B$87,2,FALSE)</f>
        <v>Private Sector Banks</v>
      </c>
      <c r="D589" s="66">
        <v>42704</v>
      </c>
      <c r="E589" s="74">
        <f t="shared" si="29"/>
        <v>11</v>
      </c>
      <c r="F589">
        <f t="shared" si="30"/>
        <v>2016</v>
      </c>
      <c r="G589" s="72">
        <v>268</v>
      </c>
      <c r="H589" s="72">
        <v>0</v>
      </c>
      <c r="I589" s="72">
        <v>11</v>
      </c>
      <c r="J589" s="72">
        <v>0</v>
      </c>
      <c r="K589" s="3">
        <f t="shared" si="31"/>
        <v>11</v>
      </c>
      <c r="L589" s="3"/>
      <c r="M589" s="3"/>
      <c r="N589" s="3"/>
      <c r="O589" s="3">
        <v>0</v>
      </c>
      <c r="P589" s="22">
        <v>0</v>
      </c>
      <c r="Q589" s="22">
        <v>0</v>
      </c>
      <c r="R589" s="124">
        <v>0</v>
      </c>
      <c r="S589" s="124">
        <v>0</v>
      </c>
      <c r="T589" s="71"/>
      <c r="U589" s="71"/>
      <c r="V589" s="71"/>
      <c r="W589" s="71"/>
      <c r="X589" s="3">
        <v>8885085</v>
      </c>
      <c r="Y589" s="3">
        <v>2813843</v>
      </c>
      <c r="Z589" s="3">
        <v>206677</v>
      </c>
      <c r="AA589" s="69">
        <v>4868.1000000000004</v>
      </c>
      <c r="AB589" s="69">
        <v>359.09999999999997</v>
      </c>
    </row>
    <row r="590" spans="1:28" x14ac:dyDescent="0.3">
      <c r="A590" s="4" t="s">
        <v>16</v>
      </c>
      <c r="B590" s="65" t="str">
        <f>VLOOKUP(A590,'bank list with code'!$A$2:$C$114,3,FALSE)</f>
        <v>B021</v>
      </c>
      <c r="C590" s="65" t="str">
        <f>VLOOKUP(B590,'bank type'!$A$2:$B$87,2,FALSE)</f>
        <v>Private Sector Banks</v>
      </c>
      <c r="D590" s="66">
        <v>42704</v>
      </c>
      <c r="E590" s="74">
        <f t="shared" si="29"/>
        <v>11</v>
      </c>
      <c r="F590">
        <f t="shared" si="30"/>
        <v>2016</v>
      </c>
      <c r="G590" s="72">
        <v>190</v>
      </c>
      <c r="H590" s="72">
        <v>57</v>
      </c>
      <c r="I590" s="72">
        <v>0</v>
      </c>
      <c r="J590" s="72">
        <v>0</v>
      </c>
      <c r="K590" s="3">
        <f t="shared" si="31"/>
        <v>0</v>
      </c>
      <c r="L590" s="3"/>
      <c r="M590" s="3"/>
      <c r="N590" s="3"/>
      <c r="O590" s="3">
        <v>0</v>
      </c>
      <c r="P590" s="22">
        <v>0</v>
      </c>
      <c r="Q590" s="22">
        <v>0</v>
      </c>
      <c r="R590" s="124">
        <v>0</v>
      </c>
      <c r="S590" s="124">
        <v>0</v>
      </c>
      <c r="T590" s="71"/>
      <c r="U590" s="71"/>
      <c r="V590" s="71"/>
      <c r="W590" s="71"/>
      <c r="X590" s="3">
        <v>869487</v>
      </c>
      <c r="Y590" s="3">
        <v>289016</v>
      </c>
      <c r="Z590" s="3">
        <v>100313</v>
      </c>
      <c r="AA590" s="69">
        <v>629.54553692000013</v>
      </c>
      <c r="AB590" s="69">
        <v>209.05658146000002</v>
      </c>
    </row>
    <row r="591" spans="1:28" x14ac:dyDescent="0.3">
      <c r="A591" s="4" t="s">
        <v>17</v>
      </c>
      <c r="B591" s="65" t="str">
        <f>VLOOKUP(A591,'bank list with code'!$A$2:$C$114,3,FALSE)</f>
        <v>B024</v>
      </c>
      <c r="C591" s="65" t="str">
        <f>VLOOKUP(B591,'bank type'!$A$2:$B$87,2,FALSE)</f>
        <v>Private Sector Banks</v>
      </c>
      <c r="D591" s="66">
        <v>42704</v>
      </c>
      <c r="E591" s="74">
        <f t="shared" si="29"/>
        <v>11</v>
      </c>
      <c r="F591">
        <f t="shared" si="30"/>
        <v>2016</v>
      </c>
      <c r="G591" s="72">
        <v>726</v>
      </c>
      <c r="H591" s="72">
        <v>675</v>
      </c>
      <c r="I591" s="72">
        <v>4409</v>
      </c>
      <c r="J591" s="72">
        <v>0</v>
      </c>
      <c r="K591" s="3">
        <f t="shared" si="31"/>
        <v>4409</v>
      </c>
      <c r="L591" s="3"/>
      <c r="M591" s="3"/>
      <c r="N591" s="3"/>
      <c r="O591" s="3">
        <v>562</v>
      </c>
      <c r="P591" s="22">
        <v>37</v>
      </c>
      <c r="Q591" s="22">
        <v>1925</v>
      </c>
      <c r="R591" s="124">
        <v>8.0199999999999994E-2</v>
      </c>
      <c r="S591" s="124">
        <v>2.1183508399999997</v>
      </c>
      <c r="T591" s="71"/>
      <c r="U591" s="71"/>
      <c r="V591" s="71"/>
      <c r="W591" s="71"/>
      <c r="X591" s="3">
        <v>1562740</v>
      </c>
      <c r="Y591" s="3">
        <v>1219150</v>
      </c>
      <c r="Z591" s="3">
        <v>811474</v>
      </c>
      <c r="AA591" s="69">
        <v>3618.8317074199999</v>
      </c>
      <c r="AB591" s="69">
        <v>1095.0065014200002</v>
      </c>
    </row>
    <row r="592" spans="1:28" x14ac:dyDescent="0.3">
      <c r="A592" s="4" t="s">
        <v>131</v>
      </c>
      <c r="B592" s="65" t="str">
        <f>VLOOKUP(A592,'bank list with code'!$A$2:$C$114,3,FALSE)</f>
        <v>B036</v>
      </c>
      <c r="C592" s="65" t="str">
        <f>VLOOKUP(B592,'bank type'!$A$2:$B$87,2,FALSE)</f>
        <v>Private Sector Banks</v>
      </c>
      <c r="D592" s="66">
        <v>42704</v>
      </c>
      <c r="E592" s="74">
        <f t="shared" si="29"/>
        <v>11</v>
      </c>
      <c r="F592">
        <f t="shared" si="30"/>
        <v>2016</v>
      </c>
      <c r="G592" s="72">
        <v>197</v>
      </c>
      <c r="H592" s="72">
        <v>306</v>
      </c>
      <c r="I592" s="72">
        <v>840</v>
      </c>
      <c r="J592" s="72">
        <v>0</v>
      </c>
      <c r="K592" s="3">
        <f t="shared" si="31"/>
        <v>840</v>
      </c>
      <c r="L592" s="3"/>
      <c r="M592" s="3"/>
      <c r="N592" s="3"/>
      <c r="O592" s="3">
        <v>5322</v>
      </c>
      <c r="P592" s="22">
        <v>661</v>
      </c>
      <c r="Q592" s="22">
        <v>13511</v>
      </c>
      <c r="R592" s="124">
        <v>2.0749919999999999</v>
      </c>
      <c r="S592" s="124">
        <v>23.977187000000001</v>
      </c>
      <c r="T592" s="71"/>
      <c r="U592" s="71"/>
      <c r="V592" s="71"/>
      <c r="W592" s="71"/>
      <c r="X592" s="3">
        <v>384434</v>
      </c>
      <c r="Y592" s="3">
        <v>497430</v>
      </c>
      <c r="Z592" s="3">
        <v>238736</v>
      </c>
      <c r="AA592" s="69">
        <v>723.33354999999995</v>
      </c>
      <c r="AB592" s="69">
        <v>416.69829199999998</v>
      </c>
    </row>
    <row r="593" spans="1:28" x14ac:dyDescent="0.3">
      <c r="A593" s="4" t="s">
        <v>19</v>
      </c>
      <c r="B593" s="65" t="str">
        <f>VLOOKUP(A593,'bank list with code'!$A$2:$C$114,3,FALSE)</f>
        <v>B038</v>
      </c>
      <c r="C593" s="65" t="str">
        <f>VLOOKUP(B593,'bank type'!$A$2:$B$87,2,FALSE)</f>
        <v>Private Sector Banks</v>
      </c>
      <c r="D593" s="66">
        <v>42704</v>
      </c>
      <c r="E593" s="74">
        <f t="shared" si="29"/>
        <v>11</v>
      </c>
      <c r="F593">
        <f t="shared" si="30"/>
        <v>2016</v>
      </c>
      <c r="G593" s="72">
        <v>196</v>
      </c>
      <c r="H593" s="72">
        <v>177</v>
      </c>
      <c r="I593" s="72">
        <v>755</v>
      </c>
      <c r="J593" s="72">
        <v>0</v>
      </c>
      <c r="K593" s="3">
        <f t="shared" si="31"/>
        <v>755</v>
      </c>
      <c r="L593" s="3"/>
      <c r="M593" s="3"/>
      <c r="N593" s="3"/>
      <c r="O593" s="3">
        <v>7277</v>
      </c>
      <c r="P593" s="22">
        <v>26</v>
      </c>
      <c r="Q593" s="22">
        <v>14472</v>
      </c>
      <c r="R593" s="124">
        <v>1.38815</v>
      </c>
      <c r="S593" s="124">
        <v>29.460239000000001</v>
      </c>
      <c r="T593" s="71"/>
      <c r="U593" s="71"/>
      <c r="V593" s="71"/>
      <c r="W593" s="71"/>
      <c r="X593" s="3">
        <v>577407</v>
      </c>
      <c r="Y593" s="3">
        <v>394244</v>
      </c>
      <c r="Z593" s="3">
        <v>148216</v>
      </c>
      <c r="AA593" s="69">
        <v>923.84349999999995</v>
      </c>
      <c r="AB593" s="69">
        <v>127.90600737000001</v>
      </c>
    </row>
    <row r="594" spans="1:28" x14ac:dyDescent="0.3">
      <c r="A594" s="1" t="s">
        <v>20</v>
      </c>
      <c r="B594" s="65" t="str">
        <f>VLOOKUP(A594,'bank list with code'!$A$2:$C$114,3,FALSE)</f>
        <v>B045</v>
      </c>
      <c r="C594" s="65" t="str">
        <f>VLOOKUP(B594,'bank type'!$A$2:$B$87,2,FALSE)</f>
        <v>Private Sector Banks</v>
      </c>
      <c r="D594" s="66">
        <v>42704</v>
      </c>
      <c r="E594" s="74">
        <f t="shared" si="29"/>
        <v>11</v>
      </c>
      <c r="F594">
        <f t="shared" si="30"/>
        <v>2016</v>
      </c>
      <c r="G594" s="72">
        <v>1122</v>
      </c>
      <c r="H594" s="72">
        <v>521</v>
      </c>
      <c r="I594" s="72">
        <v>9082</v>
      </c>
      <c r="J594" s="72">
        <v>0</v>
      </c>
      <c r="K594" s="3">
        <f t="shared" si="31"/>
        <v>9082</v>
      </c>
      <c r="L594" s="3"/>
      <c r="M594" s="3"/>
      <c r="N594" s="3"/>
      <c r="O594" s="3">
        <v>0</v>
      </c>
      <c r="P594" s="22">
        <v>0</v>
      </c>
      <c r="Q594" s="22">
        <v>0</v>
      </c>
      <c r="R594" s="124">
        <v>0</v>
      </c>
      <c r="S594" s="124">
        <v>0</v>
      </c>
      <c r="T594" s="71"/>
      <c r="U594" s="71"/>
      <c r="V594" s="71"/>
      <c r="W594" s="71"/>
      <c r="X594" s="3">
        <v>5215728</v>
      </c>
      <c r="Y594" s="3">
        <v>3436999</v>
      </c>
      <c r="Z594" s="3">
        <v>2142573</v>
      </c>
      <c r="AA594" s="69">
        <v>12171.856193470001</v>
      </c>
      <c r="AB594" s="69">
        <v>3420.6699653699998</v>
      </c>
    </row>
    <row r="595" spans="1:28" x14ac:dyDescent="0.3">
      <c r="A595" s="4" t="s">
        <v>21</v>
      </c>
      <c r="B595" s="65" t="str">
        <f>VLOOKUP(A595,'bank list with code'!$A$2:$C$114,3,FALSE)</f>
        <v>B050</v>
      </c>
      <c r="C595" s="65" t="str">
        <f>VLOOKUP(B595,'bank type'!$A$2:$B$87,2,FALSE)</f>
        <v>Private Sector Banks</v>
      </c>
      <c r="D595" s="66">
        <v>42704</v>
      </c>
      <c r="E595" s="74">
        <f t="shared" si="29"/>
        <v>11</v>
      </c>
      <c r="F595">
        <f t="shared" si="30"/>
        <v>2016</v>
      </c>
      <c r="G595" s="72">
        <v>5638</v>
      </c>
      <c r="H595" s="72">
        <v>6410</v>
      </c>
      <c r="I595" s="72">
        <v>319359</v>
      </c>
      <c r="J595" s="72">
        <v>0</v>
      </c>
      <c r="K595" s="3">
        <f t="shared" si="31"/>
        <v>319359</v>
      </c>
      <c r="L595" s="3"/>
      <c r="M595" s="3"/>
      <c r="N595" s="3"/>
      <c r="O595" s="8">
        <v>8479533</v>
      </c>
      <c r="P595" s="22">
        <v>107721</v>
      </c>
      <c r="Q595" s="22">
        <v>29970335</v>
      </c>
      <c r="R595" s="124">
        <v>484.02875419999998</v>
      </c>
      <c r="S595" s="124">
        <v>76624.691516999999</v>
      </c>
      <c r="T595" s="71"/>
      <c r="U595" s="71"/>
      <c r="V595" s="71"/>
      <c r="W595" s="71"/>
      <c r="X595" s="8">
        <v>23406898</v>
      </c>
      <c r="Y595" s="8">
        <v>24073952</v>
      </c>
      <c r="Z595" s="8">
        <v>32310118</v>
      </c>
      <c r="AA595" s="121">
        <v>82266.537968610006</v>
      </c>
      <c r="AB595" s="121">
        <v>42494.548654999999</v>
      </c>
    </row>
    <row r="596" spans="1:28" x14ac:dyDescent="0.3">
      <c r="A596" s="4" t="s">
        <v>22</v>
      </c>
      <c r="B596" s="65" t="str">
        <f>VLOOKUP(A596,'bank list with code'!$A$2:$C$114,3,FALSE)</f>
        <v>B053</v>
      </c>
      <c r="C596" s="65" t="str">
        <f>VLOOKUP(B596,'bank type'!$A$2:$B$87,2,FALSE)</f>
        <v>Private Sector Banks</v>
      </c>
      <c r="D596" s="66">
        <v>42704</v>
      </c>
      <c r="E596" s="74">
        <f t="shared" si="29"/>
        <v>11</v>
      </c>
      <c r="F596">
        <f t="shared" si="30"/>
        <v>2016</v>
      </c>
      <c r="G596" s="72">
        <v>4891</v>
      </c>
      <c r="H596" s="72">
        <v>9513</v>
      </c>
      <c r="I596" s="72">
        <v>213106</v>
      </c>
      <c r="J596" s="72">
        <v>0</v>
      </c>
      <c r="K596" s="3">
        <f t="shared" si="31"/>
        <v>213106</v>
      </c>
      <c r="L596" s="3"/>
      <c r="M596" s="3"/>
      <c r="N596" s="3"/>
      <c r="O596" s="3">
        <v>4100378</v>
      </c>
      <c r="P596" s="22">
        <v>23190</v>
      </c>
      <c r="Q596" s="22">
        <v>13604381</v>
      </c>
      <c r="R596" s="124">
        <v>62.678989999999999</v>
      </c>
      <c r="S596" s="124">
        <v>30252.898408000001</v>
      </c>
      <c r="T596" s="71"/>
      <c r="U596" s="71"/>
      <c r="V596" s="71"/>
      <c r="W596" s="71"/>
      <c r="X596" s="3">
        <v>35466757</v>
      </c>
      <c r="Y596" s="3">
        <v>22708783</v>
      </c>
      <c r="Z596" s="3">
        <v>30592140</v>
      </c>
      <c r="AA596" s="69">
        <v>74340.585827000003</v>
      </c>
      <c r="AB596" s="69">
        <v>41256.674782000002</v>
      </c>
    </row>
    <row r="597" spans="1:28" x14ac:dyDescent="0.3">
      <c r="A597" s="4" t="s">
        <v>132</v>
      </c>
      <c r="B597" s="65" t="str">
        <f>VLOOKUP(A597,'bank list with code'!$A$2:$C$114,3,FALSE)</f>
        <v>B056</v>
      </c>
      <c r="C597" s="65" t="str">
        <f>VLOOKUP(B597,'bank type'!$A$2:$B$87,2,FALSE)</f>
        <v>Private Sector Banks</v>
      </c>
      <c r="D597" s="66">
        <v>42704</v>
      </c>
      <c r="E597" s="74">
        <f t="shared" si="29"/>
        <v>11</v>
      </c>
      <c r="F597">
        <f t="shared" si="30"/>
        <v>2016</v>
      </c>
      <c r="G597" s="72">
        <v>18</v>
      </c>
      <c r="H597" s="72">
        <v>1</v>
      </c>
      <c r="I597" s="72">
        <v>0</v>
      </c>
      <c r="J597" s="72">
        <v>0</v>
      </c>
      <c r="K597" s="3">
        <f t="shared" si="31"/>
        <v>0</v>
      </c>
      <c r="L597" s="3"/>
      <c r="M597" s="3"/>
      <c r="N597" s="3"/>
      <c r="O597" s="3">
        <v>0</v>
      </c>
      <c r="P597" s="22">
        <v>0</v>
      </c>
      <c r="Q597" s="22">
        <v>0</v>
      </c>
      <c r="R597" s="124">
        <v>0</v>
      </c>
      <c r="S597" s="124">
        <v>0</v>
      </c>
      <c r="T597" s="71"/>
      <c r="U597" s="71"/>
      <c r="V597" s="71"/>
      <c r="W597" s="71"/>
      <c r="X597" s="3">
        <v>107779</v>
      </c>
      <c r="Y597" s="3">
        <v>99565</v>
      </c>
      <c r="Z597" s="3">
        <v>97633</v>
      </c>
      <c r="AA597" s="69">
        <v>179.6</v>
      </c>
      <c r="AB597" s="69">
        <v>116.7</v>
      </c>
    </row>
    <row r="598" spans="1:28" x14ac:dyDescent="0.3">
      <c r="A598" s="4" t="s">
        <v>24</v>
      </c>
      <c r="B598" s="65" t="str">
        <f>VLOOKUP(A598,'bank list with code'!$A$2:$C$114,3,FALSE)</f>
        <v>B062</v>
      </c>
      <c r="C598" s="65" t="str">
        <f>VLOOKUP(B598,'bank type'!$A$2:$B$87,2,FALSE)</f>
        <v>Private Sector Banks</v>
      </c>
      <c r="D598" s="66">
        <v>42704</v>
      </c>
      <c r="E598" s="74">
        <f t="shared" si="29"/>
        <v>11</v>
      </c>
      <c r="F598">
        <f t="shared" si="30"/>
        <v>2016</v>
      </c>
      <c r="G598" s="72">
        <v>818</v>
      </c>
      <c r="H598" s="72">
        <v>1135</v>
      </c>
      <c r="I598" s="72">
        <v>1675</v>
      </c>
      <c r="J598" s="72">
        <v>0</v>
      </c>
      <c r="K598" s="3">
        <f t="shared" si="31"/>
        <v>1675</v>
      </c>
      <c r="L598" s="3"/>
      <c r="M598" s="3"/>
      <c r="N598" s="3"/>
      <c r="O598" s="3">
        <v>515924</v>
      </c>
      <c r="P598" s="22">
        <v>6562</v>
      </c>
      <c r="Q598" s="22">
        <v>1491452</v>
      </c>
      <c r="R598" s="124">
        <v>22.708427320000002</v>
      </c>
      <c r="S598" s="124">
        <v>7719.8861997799995</v>
      </c>
      <c r="T598" s="71"/>
      <c r="U598" s="71"/>
      <c r="V598" s="71"/>
      <c r="W598" s="71"/>
      <c r="X598" s="3">
        <v>3037830</v>
      </c>
      <c r="Y598" s="3">
        <v>1517490</v>
      </c>
      <c r="Z598" s="3">
        <v>1479089</v>
      </c>
      <c r="AA598" s="69">
        <v>4414.2203152100001</v>
      </c>
      <c r="AB598" s="69">
        <v>2266.6400610599999</v>
      </c>
    </row>
    <row r="599" spans="1:28" x14ac:dyDescent="0.3">
      <c r="A599" s="4" t="s">
        <v>25</v>
      </c>
      <c r="B599" s="65" t="str">
        <f>VLOOKUP(A599,'bank list with code'!$A$2:$C$114,3,FALSE)</f>
        <v>B063</v>
      </c>
      <c r="C599" s="65" t="str">
        <f>VLOOKUP(B599,'bank type'!$A$2:$B$87,2,FALSE)</f>
        <v>Private Sector Banks</v>
      </c>
      <c r="D599" s="66">
        <v>42704</v>
      </c>
      <c r="E599" s="74">
        <f t="shared" si="29"/>
        <v>11</v>
      </c>
      <c r="F599">
        <f t="shared" si="30"/>
        <v>2016</v>
      </c>
      <c r="G599" s="72">
        <v>627</v>
      </c>
      <c r="H599" s="72">
        <v>431</v>
      </c>
      <c r="I599" s="72">
        <v>6135</v>
      </c>
      <c r="J599" s="72">
        <v>0</v>
      </c>
      <c r="K599" s="3">
        <f t="shared" si="31"/>
        <v>6135</v>
      </c>
      <c r="L599" s="3"/>
      <c r="M599" s="3"/>
      <c r="N599" s="3"/>
      <c r="O599" s="3">
        <v>48966</v>
      </c>
      <c r="P599" s="22">
        <v>3639</v>
      </c>
      <c r="Q599" s="22">
        <v>89166</v>
      </c>
      <c r="R599" s="124">
        <v>8.8622507800000001</v>
      </c>
      <c r="S599" s="124">
        <v>255.41148711000002</v>
      </c>
      <c r="T599" s="71"/>
      <c r="U599" s="71"/>
      <c r="V599" s="71"/>
      <c r="W599" s="71"/>
      <c r="X599" s="3">
        <v>2962369</v>
      </c>
      <c r="Y599" s="3">
        <v>4161591</v>
      </c>
      <c r="Z599" s="3">
        <v>146000</v>
      </c>
      <c r="AA599" s="69">
        <v>11567.700959989999</v>
      </c>
      <c r="AB599" s="69">
        <v>442.80877829999997</v>
      </c>
    </row>
    <row r="600" spans="1:28" x14ac:dyDescent="0.3">
      <c r="A600" s="4" t="s">
        <v>26</v>
      </c>
      <c r="B600" s="65" t="str">
        <f>VLOOKUP(A600,'bank list with code'!$A$2:$C$114,3,FALSE)</f>
        <v>B069</v>
      </c>
      <c r="C600" s="65" t="str">
        <f>VLOOKUP(B600,'bank type'!$A$2:$B$87,2,FALSE)</f>
        <v>Private Sector Banks</v>
      </c>
      <c r="D600" s="66">
        <v>42704</v>
      </c>
      <c r="E600" s="74">
        <f t="shared" si="29"/>
        <v>11</v>
      </c>
      <c r="F600">
        <f t="shared" si="30"/>
        <v>2016</v>
      </c>
      <c r="G600" s="72">
        <v>527</v>
      </c>
      <c r="H600" s="72">
        <v>806</v>
      </c>
      <c r="I600" s="72">
        <v>4994</v>
      </c>
      <c r="J600" s="72">
        <v>0</v>
      </c>
      <c r="K600" s="3">
        <f t="shared" si="31"/>
        <v>4994</v>
      </c>
      <c r="L600" s="3"/>
      <c r="M600" s="3"/>
      <c r="N600" s="3"/>
      <c r="O600" s="3">
        <v>0</v>
      </c>
      <c r="P600" s="22">
        <v>0</v>
      </c>
      <c r="Q600" s="22">
        <v>0</v>
      </c>
      <c r="R600" s="124">
        <v>0</v>
      </c>
      <c r="S600" s="124">
        <v>0</v>
      </c>
      <c r="T600" s="71"/>
      <c r="U600" s="71"/>
      <c r="V600" s="71"/>
      <c r="W600" s="71"/>
      <c r="X600" s="3">
        <v>3378172</v>
      </c>
      <c r="Y600" s="3">
        <v>2660948</v>
      </c>
      <c r="Z600" s="3">
        <v>1573930</v>
      </c>
      <c r="AA600" s="69">
        <v>6747.9</v>
      </c>
      <c r="AB600" s="69">
        <v>2209</v>
      </c>
    </row>
    <row r="601" spans="1:28" x14ac:dyDescent="0.3">
      <c r="A601" s="1" t="s">
        <v>27</v>
      </c>
      <c r="B601" s="65" t="str">
        <f>VLOOKUP(A601,'bank list with code'!$A$2:$C$114,3,FALSE)</f>
        <v>B070</v>
      </c>
      <c r="C601" s="65" t="str">
        <f>VLOOKUP(B601,'bank type'!$A$2:$B$87,2,FALSE)</f>
        <v>Private Sector Banks</v>
      </c>
      <c r="D601" s="66">
        <v>42704</v>
      </c>
      <c r="E601" s="74">
        <f t="shared" si="29"/>
        <v>11</v>
      </c>
      <c r="F601">
        <f t="shared" si="30"/>
        <v>2016</v>
      </c>
      <c r="G601" s="72">
        <v>758</v>
      </c>
      <c r="H601" s="72">
        <v>945</v>
      </c>
      <c r="I601" s="72">
        <v>11473</v>
      </c>
      <c r="J601" s="72">
        <v>0</v>
      </c>
      <c r="K601" s="3">
        <f t="shared" si="31"/>
        <v>11473</v>
      </c>
      <c r="L601" s="3"/>
      <c r="M601" s="3"/>
      <c r="N601" s="3"/>
      <c r="O601" s="7">
        <v>0</v>
      </c>
      <c r="P601" s="22">
        <v>0</v>
      </c>
      <c r="Q601" s="22">
        <v>0</v>
      </c>
      <c r="R601" s="124">
        <v>0</v>
      </c>
      <c r="S601" s="124">
        <v>0</v>
      </c>
      <c r="T601" s="71"/>
      <c r="U601" s="71"/>
      <c r="V601" s="71"/>
      <c r="W601" s="71"/>
      <c r="X601" s="7">
        <v>4168888</v>
      </c>
      <c r="Y601" s="7">
        <v>3679761</v>
      </c>
      <c r="Z601" s="7">
        <v>1991988</v>
      </c>
      <c r="AA601" s="123">
        <v>10646.5</v>
      </c>
      <c r="AB601" s="123">
        <v>3004.1</v>
      </c>
    </row>
    <row r="602" spans="1:28" x14ac:dyDescent="0.3">
      <c r="A602" s="4" t="s">
        <v>28</v>
      </c>
      <c r="B602" s="65" t="str">
        <f>VLOOKUP(A602,'bank list with code'!$A$2:$C$114,3,FALSE)</f>
        <v>B073</v>
      </c>
      <c r="C602" s="65" t="str">
        <f>VLOOKUP(B602,'bank type'!$A$2:$B$87,2,FALSE)</f>
        <v>Private Sector Banks</v>
      </c>
      <c r="D602" s="66">
        <v>42704</v>
      </c>
      <c r="E602" s="74">
        <f t="shared" si="29"/>
        <v>11</v>
      </c>
      <c r="F602">
        <f t="shared" si="30"/>
        <v>2016</v>
      </c>
      <c r="G602" s="72">
        <v>945</v>
      </c>
      <c r="H602" s="72">
        <v>1091</v>
      </c>
      <c r="I602" s="72">
        <v>0</v>
      </c>
      <c r="J602" s="72">
        <v>0</v>
      </c>
      <c r="K602" s="3">
        <f t="shared" si="31"/>
        <v>0</v>
      </c>
      <c r="L602" s="3"/>
      <c r="M602" s="3"/>
      <c r="N602" s="3"/>
      <c r="O602" s="3">
        <v>918322</v>
      </c>
      <c r="P602" s="22">
        <v>11518</v>
      </c>
      <c r="Q602" s="22">
        <v>2245095</v>
      </c>
      <c r="R602" s="124">
        <v>39.530190310000002</v>
      </c>
      <c r="S602" s="124">
        <v>5548.6984434399992</v>
      </c>
      <c r="T602" s="71"/>
      <c r="U602" s="71"/>
      <c r="V602" s="71"/>
      <c r="W602" s="71"/>
      <c r="X602" s="3">
        <v>4264699</v>
      </c>
      <c r="Y602" s="3">
        <v>3938327</v>
      </c>
      <c r="Z602" s="3">
        <v>4406027</v>
      </c>
      <c r="AA602" s="69">
        <v>9769.4693673900001</v>
      </c>
      <c r="AB602" s="69">
        <v>5870.7040587000001</v>
      </c>
    </row>
    <row r="603" spans="1:28" x14ac:dyDescent="0.3">
      <c r="A603" s="4" t="s">
        <v>29</v>
      </c>
      <c r="B603" s="65" t="str">
        <f>VLOOKUP(A603,'bank list with code'!$A$2:$C$114,3,FALSE)</f>
        <v>B082</v>
      </c>
      <c r="C603" s="65" t="str">
        <f>VLOOKUP(B603,'bank type'!$A$2:$B$87,2,FALSE)</f>
        <v>Private Sector Banks</v>
      </c>
      <c r="D603" s="66">
        <v>42704</v>
      </c>
      <c r="E603" s="74">
        <f t="shared" si="29"/>
        <v>11</v>
      </c>
      <c r="F603">
        <f t="shared" si="30"/>
        <v>2016</v>
      </c>
      <c r="G603" s="72">
        <v>149</v>
      </c>
      <c r="H603" s="72">
        <v>225</v>
      </c>
      <c r="I603" s="72">
        <v>4543</v>
      </c>
      <c r="J603" s="72">
        <v>0</v>
      </c>
      <c r="K603" s="3">
        <f t="shared" si="31"/>
        <v>4543</v>
      </c>
      <c r="L603" s="3"/>
      <c r="M603" s="3"/>
      <c r="N603" s="3"/>
      <c r="O603" s="3">
        <v>228939</v>
      </c>
      <c r="P603" s="22">
        <v>3977</v>
      </c>
      <c r="Q603" s="22">
        <v>723608</v>
      </c>
      <c r="R603" s="124">
        <v>14.646214240000001</v>
      </c>
      <c r="S603" s="124">
        <v>2372.4245098400002</v>
      </c>
      <c r="T603" s="71"/>
      <c r="U603" s="71"/>
      <c r="V603" s="71"/>
      <c r="W603" s="71"/>
      <c r="X603" s="3">
        <v>528536</v>
      </c>
      <c r="Y603" s="3">
        <v>203996</v>
      </c>
      <c r="Z603" s="3">
        <v>223261</v>
      </c>
      <c r="AA603" s="69">
        <v>566.41027201999998</v>
      </c>
      <c r="AB603" s="69">
        <v>321.73979462</v>
      </c>
    </row>
    <row r="604" spans="1:28" x14ac:dyDescent="0.3">
      <c r="A604" s="4" t="s">
        <v>30</v>
      </c>
      <c r="B604" s="65" t="str">
        <f>VLOOKUP(A604,'bank list with code'!$A$2:$C$114,3,FALSE)</f>
        <v>B089</v>
      </c>
      <c r="C604" s="65" t="str">
        <f>VLOOKUP(B604,'bank type'!$A$2:$B$87,2,FALSE)</f>
        <v>Private Sector Banks</v>
      </c>
      <c r="D604" s="66">
        <v>42704</v>
      </c>
      <c r="E604" s="74">
        <f t="shared" si="29"/>
        <v>11</v>
      </c>
      <c r="F604">
        <f t="shared" si="30"/>
        <v>2016</v>
      </c>
      <c r="G604" s="72">
        <v>766</v>
      </c>
      <c r="H604" s="72">
        <v>544</v>
      </c>
      <c r="I604" s="72">
        <v>3927</v>
      </c>
      <c r="J604" s="72">
        <v>0</v>
      </c>
      <c r="K604" s="3">
        <f t="shared" si="31"/>
        <v>3927</v>
      </c>
      <c r="L604" s="3"/>
      <c r="M604" s="3"/>
      <c r="N604" s="3"/>
      <c r="O604" s="3">
        <v>0</v>
      </c>
      <c r="P604" s="22">
        <v>0</v>
      </c>
      <c r="Q604" s="22">
        <v>0</v>
      </c>
      <c r="R604" s="124">
        <v>0</v>
      </c>
      <c r="S604" s="124">
        <v>0</v>
      </c>
      <c r="T604" s="71"/>
      <c r="U604" s="71"/>
      <c r="V604" s="71"/>
      <c r="W604" s="71"/>
      <c r="X604" s="3">
        <v>3376956</v>
      </c>
      <c r="Y604" s="3">
        <v>1773850</v>
      </c>
      <c r="Z604" s="3">
        <v>1181506</v>
      </c>
      <c r="AA604" s="69">
        <v>4768.6000000000004</v>
      </c>
      <c r="AB604" s="69">
        <v>1766.4</v>
      </c>
    </row>
    <row r="605" spans="1:28" x14ac:dyDescent="0.3">
      <c r="A605" s="4" t="s">
        <v>31</v>
      </c>
      <c r="B605" s="65" t="str">
        <f>VLOOKUP(A605,'bank list with code'!$A$2:$C$114,3,FALSE)</f>
        <v>B100</v>
      </c>
      <c r="C605" s="65" t="str">
        <f>VLOOKUP(B605,'bank type'!$A$2:$B$87,2,FALSE)</f>
        <v>Private Sector Banks</v>
      </c>
      <c r="D605" s="66">
        <v>42704</v>
      </c>
      <c r="E605" s="74">
        <f t="shared" si="29"/>
        <v>11</v>
      </c>
      <c r="F605">
        <f t="shared" si="30"/>
        <v>2016</v>
      </c>
      <c r="G605" s="72">
        <v>437</v>
      </c>
      <c r="H605" s="72">
        <v>620</v>
      </c>
      <c r="I605" s="72">
        <v>2207</v>
      </c>
      <c r="J605" s="72">
        <v>0</v>
      </c>
      <c r="K605" s="3">
        <f t="shared" si="31"/>
        <v>2207</v>
      </c>
      <c r="L605" s="3"/>
      <c r="M605" s="3"/>
      <c r="N605" s="3"/>
      <c r="O605" s="3">
        <v>8023</v>
      </c>
      <c r="P605" s="22">
        <v>0</v>
      </c>
      <c r="Q605" s="22">
        <v>12555</v>
      </c>
      <c r="R605" s="124">
        <v>0</v>
      </c>
      <c r="S605" s="124">
        <v>29.942160399999999</v>
      </c>
      <c r="T605" s="71"/>
      <c r="U605" s="71"/>
      <c r="V605" s="71"/>
      <c r="W605" s="71"/>
      <c r="X605" s="3">
        <v>1015797</v>
      </c>
      <c r="Y605" s="3">
        <v>1580175</v>
      </c>
      <c r="Z605" s="3">
        <v>284236</v>
      </c>
      <c r="AA605" s="69">
        <v>5204.9255999999996</v>
      </c>
      <c r="AB605" s="69">
        <v>618.10423880000008</v>
      </c>
    </row>
    <row r="606" spans="1:28" x14ac:dyDescent="0.3">
      <c r="A606" s="4" t="s">
        <v>32</v>
      </c>
      <c r="B606" s="65" t="str">
        <f>VLOOKUP(A606,'bank list with code'!$A$2:$C$114,3,FALSE)</f>
        <v>B101</v>
      </c>
      <c r="C606" s="65" t="str">
        <f>VLOOKUP(B606,'bank type'!$A$2:$B$87,2,FALSE)</f>
        <v>Private Sector Banks</v>
      </c>
      <c r="D606" s="66">
        <v>42704</v>
      </c>
      <c r="E606" s="74">
        <f t="shared" si="29"/>
        <v>11</v>
      </c>
      <c r="F606">
        <f t="shared" si="30"/>
        <v>2016</v>
      </c>
      <c r="G606" s="72">
        <v>335</v>
      </c>
      <c r="H606" s="72">
        <v>591</v>
      </c>
      <c r="I606" s="72">
        <v>2846</v>
      </c>
      <c r="J606" s="72">
        <v>0</v>
      </c>
      <c r="K606" s="3">
        <f t="shared" si="31"/>
        <v>2846</v>
      </c>
      <c r="L606" s="3"/>
      <c r="M606" s="3"/>
      <c r="N606" s="3"/>
      <c r="O606" s="8">
        <v>0</v>
      </c>
      <c r="P606" s="22">
        <v>0</v>
      </c>
      <c r="Q606" s="22">
        <v>0</v>
      </c>
      <c r="R606" s="124">
        <v>0</v>
      </c>
      <c r="S606" s="124">
        <v>0</v>
      </c>
      <c r="T606" s="71"/>
      <c r="U606" s="71"/>
      <c r="V606" s="71"/>
      <c r="W606" s="71"/>
      <c r="X606" s="8">
        <v>1139340</v>
      </c>
      <c r="Y606" s="8">
        <v>566461</v>
      </c>
      <c r="Z606" s="8">
        <v>227362</v>
      </c>
      <c r="AA606" s="121">
        <v>1508.4</v>
      </c>
      <c r="AB606" s="121">
        <v>425.06330000000003</v>
      </c>
    </row>
    <row r="607" spans="1:28" x14ac:dyDescent="0.3">
      <c r="A607" s="4" t="s">
        <v>33</v>
      </c>
      <c r="B607" s="65" t="str">
        <f>VLOOKUP(A607,'bank list with code'!$A$2:$C$114,3,FALSE)</f>
        <v>B113</v>
      </c>
      <c r="C607" s="65" t="str">
        <f>VLOOKUP(B607,'bank type'!$A$2:$B$87,2,FALSE)</f>
        <v>Private Sector Banks</v>
      </c>
      <c r="D607" s="66">
        <v>42704</v>
      </c>
      <c r="E607" s="74">
        <f t="shared" si="29"/>
        <v>11</v>
      </c>
      <c r="F607">
        <f t="shared" si="30"/>
        <v>2016</v>
      </c>
      <c r="G607" s="72">
        <v>638</v>
      </c>
      <c r="H607" s="72">
        <v>1110</v>
      </c>
      <c r="I607" s="72">
        <v>23641</v>
      </c>
      <c r="J607" s="72">
        <v>0</v>
      </c>
      <c r="K607" s="3">
        <f t="shared" si="31"/>
        <v>23641</v>
      </c>
      <c r="L607" s="3"/>
      <c r="M607" s="3"/>
      <c r="N607" s="3"/>
      <c r="O607" s="3">
        <v>38651</v>
      </c>
      <c r="P607" s="22">
        <v>690</v>
      </c>
      <c r="Q607" s="22">
        <v>110029</v>
      </c>
      <c r="R607" s="124">
        <v>2.1722290000000002</v>
      </c>
      <c r="S607" s="124">
        <v>282.42145299999999</v>
      </c>
      <c r="T607" s="71"/>
      <c r="U607" s="71"/>
      <c r="V607" s="71"/>
      <c r="W607" s="71"/>
      <c r="X607" s="3">
        <v>1417155</v>
      </c>
      <c r="Y607" s="3">
        <v>1946994</v>
      </c>
      <c r="Z607" s="3">
        <v>1662292</v>
      </c>
      <c r="AA607" s="69">
        <v>4704.0575150000004</v>
      </c>
      <c r="AB607" s="69">
        <v>2248.3820407899998</v>
      </c>
    </row>
    <row r="608" spans="1:28" x14ac:dyDescent="0.3">
      <c r="A608" s="4" t="s">
        <v>35</v>
      </c>
      <c r="B608" s="65" t="str">
        <f>VLOOKUP(A608,'bank list with code'!$A$2:$C$114,3,FALSE)</f>
        <v>B004</v>
      </c>
      <c r="C608" s="65" t="str">
        <f>VLOOKUP(B608,'bank type'!$A$2:$B$87,2,FALSE)</f>
        <v>Foreign Banks</v>
      </c>
      <c r="D608" s="66">
        <v>42704</v>
      </c>
      <c r="E608" s="74">
        <f t="shared" si="29"/>
        <v>11</v>
      </c>
      <c r="F608">
        <f t="shared" si="30"/>
        <v>2016</v>
      </c>
      <c r="G608" s="72">
        <v>0</v>
      </c>
      <c r="H608" s="72">
        <v>0</v>
      </c>
      <c r="I608" s="72">
        <v>17955</v>
      </c>
      <c r="J608" s="72">
        <v>0</v>
      </c>
      <c r="K608" s="3">
        <f t="shared" si="31"/>
        <v>17955</v>
      </c>
      <c r="L608" s="3"/>
      <c r="M608" s="3"/>
      <c r="N608" s="3"/>
      <c r="O608" s="3">
        <v>935309</v>
      </c>
      <c r="P608" s="22">
        <v>1936</v>
      </c>
      <c r="Q608" s="22">
        <v>4758393</v>
      </c>
      <c r="R608" s="124">
        <v>8.3917000000000002</v>
      </c>
      <c r="S608" s="124">
        <v>31780.287289</v>
      </c>
      <c r="T608" s="71"/>
      <c r="U608" s="71"/>
      <c r="V608" s="71"/>
      <c r="W608" s="71"/>
      <c r="X608" s="3">
        <v>0</v>
      </c>
      <c r="Y608" s="3">
        <v>0</v>
      </c>
      <c r="Z608" s="3">
        <v>0</v>
      </c>
      <c r="AA608" s="69">
        <v>0</v>
      </c>
      <c r="AB608" s="69">
        <v>0</v>
      </c>
    </row>
    <row r="609" spans="1:28" x14ac:dyDescent="0.3">
      <c r="A609" s="4" t="s">
        <v>36</v>
      </c>
      <c r="B609" s="65" t="str">
        <f>VLOOKUP(A609,'bank list with code'!$A$2:$C$114,3,FALSE)</f>
        <v>B011</v>
      </c>
      <c r="C609" s="65" t="str">
        <f>VLOOKUP(B609,'bank type'!$A$2:$B$87,2,FALSE)</f>
        <v>Foreign Banks</v>
      </c>
      <c r="D609" s="66">
        <v>42704</v>
      </c>
      <c r="E609" s="74">
        <f t="shared" si="29"/>
        <v>11</v>
      </c>
      <c r="F609">
        <f t="shared" si="30"/>
        <v>2016</v>
      </c>
      <c r="G609" s="72">
        <v>0</v>
      </c>
      <c r="H609" s="72">
        <v>0</v>
      </c>
      <c r="I609" s="72">
        <v>0</v>
      </c>
      <c r="J609" s="72">
        <v>0</v>
      </c>
      <c r="K609" s="3">
        <f t="shared" si="31"/>
        <v>0</v>
      </c>
      <c r="L609" s="3"/>
      <c r="M609" s="3"/>
      <c r="N609" s="3"/>
      <c r="O609" s="3">
        <v>10075</v>
      </c>
      <c r="P609" s="22">
        <v>154</v>
      </c>
      <c r="Q609" s="22">
        <v>29561</v>
      </c>
      <c r="R609" s="124">
        <v>1.1110482699999999</v>
      </c>
      <c r="S609" s="124">
        <v>158.09157802000001</v>
      </c>
      <c r="T609" s="71"/>
      <c r="U609" s="71"/>
      <c r="V609" s="71"/>
      <c r="W609" s="71"/>
      <c r="X609" s="3">
        <v>0</v>
      </c>
      <c r="Y609" s="3">
        <v>0</v>
      </c>
      <c r="Z609" s="3">
        <v>0</v>
      </c>
      <c r="AA609" s="69">
        <v>0</v>
      </c>
      <c r="AB609" s="69">
        <v>0</v>
      </c>
    </row>
    <row r="610" spans="1:28" x14ac:dyDescent="0.3">
      <c r="A610" s="4" t="s">
        <v>37</v>
      </c>
      <c r="B610" s="65" t="str">
        <f>VLOOKUP(A610,'bank list with code'!$A$2:$C$114,3,FALSE)</f>
        <v>B017</v>
      </c>
      <c r="C610" s="65" t="str">
        <f>VLOOKUP(B610,'bank type'!$A$2:$B$87,2,FALSE)</f>
        <v>Foreign Banks</v>
      </c>
      <c r="D610" s="66">
        <v>42704</v>
      </c>
      <c r="E610" s="74">
        <f t="shared" si="29"/>
        <v>11</v>
      </c>
      <c r="F610">
        <f t="shared" si="30"/>
        <v>2016</v>
      </c>
      <c r="G610" s="72">
        <v>0</v>
      </c>
      <c r="H610" s="72">
        <v>0</v>
      </c>
      <c r="I610" s="72">
        <v>0</v>
      </c>
      <c r="J610" s="72">
        <v>0</v>
      </c>
      <c r="K610" s="3">
        <f t="shared" si="31"/>
        <v>0</v>
      </c>
      <c r="L610" s="3"/>
      <c r="M610" s="3"/>
      <c r="N610" s="3"/>
      <c r="O610" s="3">
        <v>0</v>
      </c>
      <c r="P610" s="22">
        <v>0</v>
      </c>
      <c r="Q610" s="22">
        <v>0</v>
      </c>
      <c r="R610" s="124">
        <v>0</v>
      </c>
      <c r="S610" s="124">
        <v>0</v>
      </c>
      <c r="T610" s="71"/>
      <c r="U610" s="71"/>
      <c r="V610" s="71"/>
      <c r="W610" s="71"/>
      <c r="X610" s="3">
        <v>3389</v>
      </c>
      <c r="Y610" s="3">
        <v>156</v>
      </c>
      <c r="Z610" s="3">
        <v>280</v>
      </c>
      <c r="AA610" s="69">
        <v>0.9</v>
      </c>
      <c r="AB610" s="69">
        <v>1.1000000000000001</v>
      </c>
    </row>
    <row r="611" spans="1:28" x14ac:dyDescent="0.3">
      <c r="A611" s="4" t="s">
        <v>38</v>
      </c>
      <c r="B611" s="65" t="str">
        <f>VLOOKUP(A611,'bank list with code'!$A$2:$C$114,3,FALSE)</f>
        <v>B023</v>
      </c>
      <c r="C611" s="65" t="str">
        <f>VLOOKUP(B611,'bank type'!$A$2:$B$87,2,FALSE)</f>
        <v>Foreign Banks</v>
      </c>
      <c r="D611" s="66">
        <v>42704</v>
      </c>
      <c r="E611" s="74">
        <f t="shared" si="29"/>
        <v>11</v>
      </c>
      <c r="F611">
        <f t="shared" si="30"/>
        <v>2016</v>
      </c>
      <c r="G611" s="72">
        <v>54</v>
      </c>
      <c r="H611" s="72">
        <v>504</v>
      </c>
      <c r="I611" s="72">
        <v>23096</v>
      </c>
      <c r="J611" s="72">
        <v>0</v>
      </c>
      <c r="K611" s="3">
        <f t="shared" si="31"/>
        <v>23096</v>
      </c>
      <c r="L611" s="3"/>
      <c r="M611" s="3"/>
      <c r="N611" s="3"/>
      <c r="O611" s="3">
        <v>2449095</v>
      </c>
      <c r="P611" s="22">
        <v>39050</v>
      </c>
      <c r="Q611" s="22">
        <v>15206734</v>
      </c>
      <c r="R611" s="124">
        <v>166.56159</v>
      </c>
      <c r="S611" s="124">
        <v>35103.305998000003</v>
      </c>
      <c r="T611" s="71"/>
      <c r="U611" s="71"/>
      <c r="V611" s="71"/>
      <c r="W611" s="71"/>
      <c r="X611" s="3">
        <v>1555412</v>
      </c>
      <c r="Y611" s="3">
        <v>1696274</v>
      </c>
      <c r="Z611" s="3">
        <v>4546589</v>
      </c>
      <c r="AA611" s="69">
        <v>5273.9288850000003</v>
      </c>
      <c r="AB611" s="69">
        <v>7229.42994</v>
      </c>
    </row>
    <row r="612" spans="1:28" x14ac:dyDescent="0.3">
      <c r="A612" s="4" t="s">
        <v>39</v>
      </c>
      <c r="B612" s="65" t="str">
        <f>VLOOKUP(A612,'bank list with code'!$A$2:$C$114,3,FALSE)</f>
        <v>B030</v>
      </c>
      <c r="C612" s="65" t="str">
        <f>VLOOKUP(B612,'bank type'!$A$2:$B$87,2,FALSE)</f>
        <v>Foreign Banks</v>
      </c>
      <c r="D612" s="66">
        <v>42704</v>
      </c>
      <c r="E612" s="74">
        <f t="shared" si="29"/>
        <v>11</v>
      </c>
      <c r="F612">
        <f t="shared" si="30"/>
        <v>2016</v>
      </c>
      <c r="G612" s="72">
        <v>5</v>
      </c>
      <c r="H612" s="72">
        <v>25</v>
      </c>
      <c r="I612" s="72">
        <v>0</v>
      </c>
      <c r="J612" s="72">
        <v>0</v>
      </c>
      <c r="K612" s="3">
        <f t="shared" si="31"/>
        <v>0</v>
      </c>
      <c r="L612" s="3"/>
      <c r="M612" s="3"/>
      <c r="N612" s="3"/>
      <c r="O612" s="3">
        <v>0</v>
      </c>
      <c r="P612" s="22">
        <v>0</v>
      </c>
      <c r="Q612" s="22">
        <v>0</v>
      </c>
      <c r="R612" s="124">
        <v>0</v>
      </c>
      <c r="S612" s="124">
        <v>0</v>
      </c>
      <c r="T612" s="71"/>
      <c r="U612" s="71"/>
      <c r="V612" s="71"/>
      <c r="W612" s="71"/>
      <c r="X612" s="3">
        <v>597101</v>
      </c>
      <c r="Y612" s="3">
        <v>62686</v>
      </c>
      <c r="Z612" s="3">
        <v>159382</v>
      </c>
      <c r="AA612" s="69">
        <v>125.47685494</v>
      </c>
      <c r="AB612" s="69">
        <v>222.80725258999999</v>
      </c>
    </row>
    <row r="613" spans="1:28" x14ac:dyDescent="0.3">
      <c r="A613" s="4" t="s">
        <v>40</v>
      </c>
      <c r="B613" s="65" t="str">
        <f>VLOOKUP(A613,'bank list with code'!$A$2:$C$114,3,FALSE)</f>
        <v>B035</v>
      </c>
      <c r="C613" s="65" t="str">
        <f>VLOOKUP(B613,'bank type'!$A$2:$B$87,2,FALSE)</f>
        <v>Foreign Banks</v>
      </c>
      <c r="D613" s="66">
        <v>42704</v>
      </c>
      <c r="E613" s="74">
        <f t="shared" si="29"/>
        <v>11</v>
      </c>
      <c r="F613">
        <f t="shared" si="30"/>
        <v>2016</v>
      </c>
      <c r="G613" s="72">
        <v>13</v>
      </c>
      <c r="H613" s="72">
        <v>19</v>
      </c>
      <c r="I613" s="72">
        <v>0</v>
      </c>
      <c r="J613" s="72">
        <v>0</v>
      </c>
      <c r="K613" s="3">
        <f t="shared" si="31"/>
        <v>0</v>
      </c>
      <c r="L613" s="3"/>
      <c r="M613" s="3"/>
      <c r="N613" s="3"/>
      <c r="O613" s="3">
        <v>0</v>
      </c>
      <c r="P613" s="22">
        <v>0</v>
      </c>
      <c r="Q613" s="22">
        <v>0</v>
      </c>
      <c r="R613" s="124">
        <v>0</v>
      </c>
      <c r="S613" s="124">
        <v>0</v>
      </c>
      <c r="T613" s="71"/>
      <c r="U613" s="71"/>
      <c r="V613" s="71"/>
      <c r="W613" s="71"/>
      <c r="X613" s="3">
        <v>102590</v>
      </c>
      <c r="Y613" s="3">
        <v>96936</v>
      </c>
      <c r="Z613" s="3">
        <v>201902</v>
      </c>
      <c r="AA613" s="69">
        <v>338.93458800000002</v>
      </c>
      <c r="AB613" s="69">
        <v>315.68454700000001</v>
      </c>
    </row>
    <row r="614" spans="1:28" x14ac:dyDescent="0.3">
      <c r="A614" s="4" t="s">
        <v>133</v>
      </c>
      <c r="B614" s="65" t="str">
        <f>VLOOKUP(A614,'bank list with code'!$A$2:$C$114,3,FALSE)</f>
        <v>B049</v>
      </c>
      <c r="C614" s="65" t="str">
        <f>VLOOKUP(B614,'bank type'!$A$2:$B$87,2,FALSE)</f>
        <v>Foreign Banks</v>
      </c>
      <c r="D614" s="66">
        <v>42704</v>
      </c>
      <c r="E614" s="74">
        <f t="shared" si="29"/>
        <v>11</v>
      </c>
      <c r="F614">
        <f t="shared" si="30"/>
        <v>2016</v>
      </c>
      <c r="G614" s="72">
        <v>0</v>
      </c>
      <c r="H614" s="72">
        <v>0</v>
      </c>
      <c r="I614" s="72">
        <v>0</v>
      </c>
      <c r="J614" s="72">
        <v>0</v>
      </c>
      <c r="K614" s="3">
        <f t="shared" si="31"/>
        <v>0</v>
      </c>
      <c r="L614" s="3"/>
      <c r="M614" s="3"/>
      <c r="N614" s="3"/>
      <c r="O614" s="3">
        <v>0</v>
      </c>
      <c r="P614" s="22">
        <v>0</v>
      </c>
      <c r="Q614" s="22">
        <v>0</v>
      </c>
      <c r="R614" s="124">
        <v>0</v>
      </c>
      <c r="S614" s="124">
        <v>0</v>
      </c>
      <c r="T614" s="71"/>
      <c r="U614" s="71"/>
      <c r="V614" s="71"/>
      <c r="W614" s="71"/>
      <c r="X614" s="3">
        <v>118429</v>
      </c>
      <c r="Y614" s="3">
        <v>7694</v>
      </c>
      <c r="Z614" s="3">
        <v>3538</v>
      </c>
      <c r="AA614" s="69">
        <v>31</v>
      </c>
      <c r="AB614" s="69">
        <v>8.1999999999999993</v>
      </c>
    </row>
    <row r="615" spans="1:28" x14ac:dyDescent="0.3">
      <c r="A615" s="4" t="s">
        <v>41</v>
      </c>
      <c r="B615" s="65" t="str">
        <f>VLOOKUP(A615,'bank list with code'!$A$2:$C$114,3,FALSE)</f>
        <v>B051</v>
      </c>
      <c r="C615" s="65" t="str">
        <f>VLOOKUP(B615,'bank type'!$A$2:$B$87,2,FALSE)</f>
        <v>Foreign Banks</v>
      </c>
      <c r="D615" s="66">
        <v>42704</v>
      </c>
      <c r="E615" s="74">
        <f t="shared" si="29"/>
        <v>11</v>
      </c>
      <c r="F615">
        <f t="shared" si="30"/>
        <v>2016</v>
      </c>
      <c r="G615" s="72">
        <v>45</v>
      </c>
      <c r="H615" s="72">
        <v>51</v>
      </c>
      <c r="I615" s="72">
        <v>0</v>
      </c>
      <c r="J615" s="72">
        <v>0</v>
      </c>
      <c r="K615" s="3">
        <f t="shared" si="31"/>
        <v>0</v>
      </c>
      <c r="L615" s="3"/>
      <c r="M615" s="3"/>
      <c r="N615" s="3"/>
      <c r="O615" s="3">
        <v>452143</v>
      </c>
      <c r="P615" s="22">
        <v>3165</v>
      </c>
      <c r="Q615" s="22">
        <v>1320217</v>
      </c>
      <c r="R615" s="124">
        <v>16.446159000000002</v>
      </c>
      <c r="S615" s="124">
        <v>3465.733682</v>
      </c>
      <c r="T615" s="71"/>
      <c r="U615" s="71"/>
      <c r="V615" s="71"/>
      <c r="W615" s="71"/>
      <c r="X615" s="3">
        <v>429610</v>
      </c>
      <c r="Y615" s="3">
        <v>258322</v>
      </c>
      <c r="Z615" s="3">
        <v>646623</v>
      </c>
      <c r="AA615" s="69">
        <v>862.37607400000002</v>
      </c>
      <c r="AB615" s="69">
        <v>1055.7667859999999</v>
      </c>
    </row>
    <row r="616" spans="1:28" x14ac:dyDescent="0.3">
      <c r="A616" s="4" t="s">
        <v>134</v>
      </c>
      <c r="B616" s="65" t="str">
        <f>VLOOKUP(A616,'bank list with code'!$A$2:$C$114,3,FALSE)</f>
        <v>B084</v>
      </c>
      <c r="C616" s="65" t="str">
        <f>VLOOKUP(B616,'bank type'!$A$2:$B$87,2,FALSE)</f>
        <v>Foreign Banks</v>
      </c>
      <c r="D616" s="66">
        <v>42704</v>
      </c>
      <c r="E616" s="74">
        <f t="shared" si="29"/>
        <v>11</v>
      </c>
      <c r="F616">
        <f t="shared" si="30"/>
        <v>2016</v>
      </c>
      <c r="G616" s="72">
        <v>5</v>
      </c>
      <c r="H616" s="72">
        <v>0</v>
      </c>
      <c r="I616" s="72">
        <v>0</v>
      </c>
      <c r="J616" s="72">
        <v>0</v>
      </c>
      <c r="K616" s="3">
        <f t="shared" si="31"/>
        <v>0</v>
      </c>
      <c r="L616" s="3"/>
      <c r="M616" s="3"/>
      <c r="N616" s="3"/>
      <c r="O616" s="3">
        <v>0</v>
      </c>
      <c r="P616" s="22">
        <v>0</v>
      </c>
      <c r="Q616" s="22">
        <v>0</v>
      </c>
      <c r="R616" s="124">
        <v>0</v>
      </c>
      <c r="S616" s="124">
        <v>0</v>
      </c>
      <c r="T616" s="71"/>
      <c r="U616" s="71"/>
      <c r="V616" s="71"/>
      <c r="W616" s="71"/>
      <c r="X616" s="3">
        <v>8763</v>
      </c>
      <c r="Y616" s="3">
        <v>48</v>
      </c>
      <c r="Z616" s="3">
        <v>0</v>
      </c>
      <c r="AA616" s="69">
        <v>9.2899999999999996E-2</v>
      </c>
      <c r="AB616" s="69">
        <v>0</v>
      </c>
    </row>
    <row r="617" spans="1:28" x14ac:dyDescent="0.3">
      <c r="A617" s="4" t="s">
        <v>42</v>
      </c>
      <c r="B617" s="65" t="str">
        <f>VLOOKUP(A617,'bank list with code'!$A$2:$C$114,3,FALSE)</f>
        <v>B090</v>
      </c>
      <c r="C617" s="65" t="str">
        <f>VLOOKUP(B617,'bank type'!$A$2:$B$87,2,FALSE)</f>
        <v>Foreign Banks</v>
      </c>
      <c r="D617" s="66">
        <v>42704</v>
      </c>
      <c r="E617" s="74">
        <f t="shared" si="29"/>
        <v>11</v>
      </c>
      <c r="F617">
        <f t="shared" si="30"/>
        <v>2016</v>
      </c>
      <c r="G617" s="72">
        <v>103</v>
      </c>
      <c r="H617" s="72">
        <v>146</v>
      </c>
      <c r="I617" s="72">
        <v>0</v>
      </c>
      <c r="J617" s="72">
        <v>0</v>
      </c>
      <c r="K617" s="3">
        <f t="shared" si="31"/>
        <v>0</v>
      </c>
      <c r="L617" s="3"/>
      <c r="M617" s="3"/>
      <c r="N617" s="3"/>
      <c r="O617" s="3">
        <v>1050142</v>
      </c>
      <c r="P617" s="22">
        <v>5039</v>
      </c>
      <c r="Q617" s="22">
        <v>4054947</v>
      </c>
      <c r="R617" s="124">
        <v>17.017757</v>
      </c>
      <c r="S617" s="124">
        <v>8514.3916590000008</v>
      </c>
      <c r="T617" s="71"/>
      <c r="U617" s="71"/>
      <c r="V617" s="71"/>
      <c r="W617" s="71"/>
      <c r="X617" s="3">
        <v>833660</v>
      </c>
      <c r="Y617" s="3">
        <v>1071880</v>
      </c>
      <c r="Z617" s="3">
        <v>2025276</v>
      </c>
      <c r="AA617" s="69">
        <v>2968.012346</v>
      </c>
      <c r="AB617" s="69">
        <v>2381.72703</v>
      </c>
    </row>
    <row r="618" spans="1:28" x14ac:dyDescent="0.3">
      <c r="A618" s="4" t="s">
        <v>117</v>
      </c>
      <c r="B618" s="65" t="str">
        <f>VLOOKUP(A618,'bank list with code'!$A$2:$C$114,3,FALSE)</f>
        <v>B003</v>
      </c>
      <c r="C618" s="65" t="str">
        <f>VLOOKUP(B618,'bank type'!$A$2:$B$87,2,FALSE)</f>
        <v>Public Sector Banks</v>
      </c>
      <c r="D618" s="66">
        <v>42735</v>
      </c>
      <c r="E618" s="74">
        <f t="shared" si="29"/>
        <v>12</v>
      </c>
      <c r="F618">
        <f t="shared" si="30"/>
        <v>2016</v>
      </c>
      <c r="G618" s="74">
        <v>817</v>
      </c>
      <c r="H618" s="74">
        <v>404</v>
      </c>
      <c r="I618" s="74">
        <v>9</v>
      </c>
      <c r="J618" s="74">
        <v>0</v>
      </c>
      <c r="K618" s="3">
        <f t="shared" si="31"/>
        <v>9</v>
      </c>
      <c r="L618" s="18"/>
      <c r="M618" s="18"/>
      <c r="N618" s="18"/>
      <c r="O618" s="74">
        <v>0</v>
      </c>
      <c r="P618" s="74">
        <v>0</v>
      </c>
      <c r="Q618" s="74">
        <v>0</v>
      </c>
      <c r="R618" s="114">
        <v>0</v>
      </c>
      <c r="S618" s="114">
        <v>0</v>
      </c>
      <c r="X618" s="74">
        <v>10571221</v>
      </c>
      <c r="Y618" s="74">
        <v>5641216</v>
      </c>
      <c r="Z618" s="74">
        <v>2356664</v>
      </c>
      <c r="AA618" s="114">
        <v>7166.3</v>
      </c>
      <c r="AB618" s="114">
        <v>3532.3</v>
      </c>
    </row>
    <row r="619" spans="1:28" x14ac:dyDescent="0.3">
      <c r="A619" s="4" t="s">
        <v>118</v>
      </c>
      <c r="B619" s="65" t="str">
        <f>VLOOKUP(A619,'bank list with code'!$A$2:$C$114,3,FALSE)</f>
        <v>B006</v>
      </c>
      <c r="C619" s="65" t="str">
        <f>VLOOKUP(B619,'bank type'!$A$2:$B$87,2,FALSE)</f>
        <v>Public Sector Banks</v>
      </c>
      <c r="D619" s="66">
        <v>42735</v>
      </c>
      <c r="E619" s="74">
        <f t="shared" si="29"/>
        <v>12</v>
      </c>
      <c r="F619">
        <f t="shared" si="30"/>
        <v>2016</v>
      </c>
      <c r="G619" s="74">
        <v>2986</v>
      </c>
      <c r="H619" s="74">
        <v>778</v>
      </c>
      <c r="I619" s="74">
        <v>2657</v>
      </c>
      <c r="J619" s="74">
        <v>0</v>
      </c>
      <c r="K619" s="3">
        <f t="shared" si="31"/>
        <v>2657</v>
      </c>
      <c r="L619" s="18"/>
      <c r="M619" s="18"/>
      <c r="N619" s="18"/>
      <c r="O619" s="74">
        <v>161829</v>
      </c>
      <c r="P619" s="74">
        <v>6945</v>
      </c>
      <c r="Q619" s="74">
        <v>394838</v>
      </c>
      <c r="R619" s="114">
        <v>13.4</v>
      </c>
      <c r="S619" s="114">
        <v>834.1</v>
      </c>
      <c r="X619" s="74">
        <v>20575077</v>
      </c>
      <c r="Y619" s="74">
        <v>9354275</v>
      </c>
      <c r="Z619" s="74">
        <v>4423394</v>
      </c>
      <c r="AA619" s="114">
        <v>10827.2</v>
      </c>
      <c r="AB619" s="114">
        <v>620.20000000000005</v>
      </c>
    </row>
    <row r="620" spans="1:28" x14ac:dyDescent="0.3">
      <c r="A620" s="1" t="s">
        <v>0</v>
      </c>
      <c r="B620" s="65" t="str">
        <f>VLOOKUP(A620,'bank list with code'!$A$2:$C$114,3,FALSE)</f>
        <v>B014</v>
      </c>
      <c r="C620" s="65" t="str">
        <f>VLOOKUP(B620,'bank type'!$A$2:$B$87,2,FALSE)</f>
        <v>Public Sector Banks</v>
      </c>
      <c r="D620" s="66">
        <v>42735</v>
      </c>
      <c r="E620" s="74">
        <f t="shared" si="29"/>
        <v>12</v>
      </c>
      <c r="F620">
        <f t="shared" si="30"/>
        <v>2016</v>
      </c>
      <c r="G620" s="74">
        <v>6139</v>
      </c>
      <c r="H620" s="74">
        <v>4265</v>
      </c>
      <c r="I620" s="74">
        <v>47469</v>
      </c>
      <c r="J620" s="74">
        <v>0</v>
      </c>
      <c r="K620" s="3">
        <f t="shared" si="31"/>
        <v>47469</v>
      </c>
      <c r="L620" s="18"/>
      <c r="M620" s="18"/>
      <c r="N620" s="18"/>
      <c r="O620" s="74">
        <v>127638</v>
      </c>
      <c r="P620" s="74">
        <v>4347</v>
      </c>
      <c r="Q620" s="74">
        <v>395001</v>
      </c>
      <c r="R620" s="114">
        <v>6.6</v>
      </c>
      <c r="S620" s="114">
        <v>1204.5</v>
      </c>
      <c r="X620" s="74">
        <v>39231688</v>
      </c>
      <c r="Y620" s="74">
        <v>14383666</v>
      </c>
      <c r="Z620" s="74">
        <v>12856325</v>
      </c>
      <c r="AA620" s="114">
        <v>27306.3</v>
      </c>
      <c r="AB620" s="114">
        <v>18089.8</v>
      </c>
    </row>
    <row r="621" spans="1:28" x14ac:dyDescent="0.3">
      <c r="A621" s="4" t="s">
        <v>1</v>
      </c>
      <c r="B621" s="65" t="str">
        <f>VLOOKUP(A621,'bank list with code'!$A$2:$C$114,3,FALSE)</f>
        <v>B015</v>
      </c>
      <c r="C621" s="65" t="str">
        <f>VLOOKUP(B621,'bank type'!$A$2:$B$87,2,FALSE)</f>
        <v>Public Sector Banks</v>
      </c>
      <c r="D621" s="66">
        <v>42735</v>
      </c>
      <c r="E621" s="74">
        <f t="shared" si="29"/>
        <v>12</v>
      </c>
      <c r="F621">
        <f t="shared" si="30"/>
        <v>2016</v>
      </c>
      <c r="G621" s="74">
        <v>3436</v>
      </c>
      <c r="H621" s="74">
        <v>4365</v>
      </c>
      <c r="I621" s="74">
        <v>10751</v>
      </c>
      <c r="J621" s="74">
        <v>653</v>
      </c>
      <c r="K621" s="3">
        <f t="shared" si="31"/>
        <v>11404</v>
      </c>
      <c r="L621" s="18"/>
      <c r="M621" s="18"/>
      <c r="N621" s="18"/>
      <c r="O621" s="74">
        <v>143242</v>
      </c>
      <c r="P621" s="74">
        <v>11261</v>
      </c>
      <c r="Q621" s="74">
        <v>231028</v>
      </c>
      <c r="R621" s="114">
        <v>24.9</v>
      </c>
      <c r="S621" s="114">
        <v>533.5</v>
      </c>
      <c r="X621" s="74">
        <v>43835692</v>
      </c>
      <c r="Y621" s="74">
        <v>25518995</v>
      </c>
      <c r="Z621" s="74">
        <v>11182842</v>
      </c>
      <c r="AA621" s="114">
        <v>25592.1</v>
      </c>
      <c r="AB621" s="114">
        <v>13775.5</v>
      </c>
    </row>
    <row r="622" spans="1:28" x14ac:dyDescent="0.3">
      <c r="A622" s="4" t="s">
        <v>2</v>
      </c>
      <c r="B622" s="65" t="str">
        <f>VLOOKUP(A622,'bank list with code'!$A$2:$C$114,3,FALSE)</f>
        <v>B016</v>
      </c>
      <c r="C622" s="65" t="str">
        <f>VLOOKUP(B622,'bank type'!$A$2:$B$87,2,FALSE)</f>
        <v>Public Sector Banks</v>
      </c>
      <c r="D622" s="66">
        <v>42735</v>
      </c>
      <c r="E622" s="74">
        <f t="shared" si="29"/>
        <v>12</v>
      </c>
      <c r="F622">
        <f t="shared" si="30"/>
        <v>2016</v>
      </c>
      <c r="G622" s="74">
        <v>1286</v>
      </c>
      <c r="H622" s="74">
        <v>589</v>
      </c>
      <c r="I622" s="74">
        <v>231</v>
      </c>
      <c r="J622" s="74">
        <v>0</v>
      </c>
      <c r="K622" s="3">
        <f t="shared" si="31"/>
        <v>231</v>
      </c>
      <c r="L622" s="18"/>
      <c r="M622" s="18"/>
      <c r="N622" s="18"/>
      <c r="O622" s="74">
        <v>0</v>
      </c>
      <c r="P622" s="74">
        <v>0</v>
      </c>
      <c r="Q622" s="74">
        <v>0</v>
      </c>
      <c r="R622" s="114">
        <v>0</v>
      </c>
      <c r="S622" s="114">
        <v>0</v>
      </c>
      <c r="X622" s="74">
        <v>6133778</v>
      </c>
      <c r="Y622" s="74">
        <v>4446512</v>
      </c>
      <c r="Z622" s="74">
        <v>4135291</v>
      </c>
      <c r="AA622" s="114">
        <v>8305</v>
      </c>
      <c r="AB622" s="114">
        <v>5222.2</v>
      </c>
    </row>
    <row r="623" spans="1:28" x14ac:dyDescent="0.3">
      <c r="A623" s="4" t="s">
        <v>3</v>
      </c>
      <c r="B623" s="65" t="str">
        <f>VLOOKUP(A623,'bank list with code'!$A$2:$C$114,3,FALSE)</f>
        <v>B018</v>
      </c>
      <c r="C623" s="65" t="str">
        <f>VLOOKUP(B623,'bank type'!$A$2:$B$87,2,FALSE)</f>
        <v>Public Sector Banks</v>
      </c>
      <c r="D623" s="66">
        <v>42735</v>
      </c>
      <c r="E623" s="74">
        <f t="shared" si="29"/>
        <v>12</v>
      </c>
      <c r="F623">
        <f t="shared" si="30"/>
        <v>2016</v>
      </c>
      <c r="G623" s="74">
        <v>5395</v>
      </c>
      <c r="H623" s="74">
        <v>4999</v>
      </c>
      <c r="I623" s="74">
        <v>5140</v>
      </c>
      <c r="J623" s="74">
        <v>0</v>
      </c>
      <c r="K623" s="3">
        <f t="shared" si="31"/>
        <v>5140</v>
      </c>
      <c r="L623" s="18"/>
      <c r="M623" s="18"/>
      <c r="N623" s="18"/>
      <c r="O623" s="74">
        <v>202804</v>
      </c>
      <c r="P623" s="74">
        <v>20368</v>
      </c>
      <c r="Q623" s="74">
        <v>509201</v>
      </c>
      <c r="R623" s="114">
        <v>40.4</v>
      </c>
      <c r="S623" s="114">
        <v>1004.5</v>
      </c>
      <c r="X623" s="74">
        <v>31303226</v>
      </c>
      <c r="Y623" s="74">
        <v>14323698</v>
      </c>
      <c r="Z623" s="74">
        <v>13018571</v>
      </c>
      <c r="AA623" s="114">
        <v>26689.3</v>
      </c>
      <c r="AB623" s="114">
        <v>19404.5</v>
      </c>
    </row>
    <row r="624" spans="1:28" x14ac:dyDescent="0.3">
      <c r="A624" s="4" t="s">
        <v>4</v>
      </c>
      <c r="B624" s="65" t="str">
        <f>VLOOKUP(A624,'bank list with code'!$A$2:$C$114,3,FALSE)</f>
        <v>B022</v>
      </c>
      <c r="C624" s="65" t="str">
        <f>VLOOKUP(B624,'bank type'!$A$2:$B$87,2,FALSE)</f>
        <v>Public Sector Banks</v>
      </c>
      <c r="D624" s="66">
        <v>42735</v>
      </c>
      <c r="E624" s="74">
        <f t="shared" si="29"/>
        <v>12</v>
      </c>
      <c r="F624">
        <f t="shared" si="30"/>
        <v>2016</v>
      </c>
      <c r="G624" s="74">
        <v>3518</v>
      </c>
      <c r="H624" s="74">
        <v>1802</v>
      </c>
      <c r="I624" s="74">
        <v>1479</v>
      </c>
      <c r="J624" s="74">
        <v>0</v>
      </c>
      <c r="K624" s="3">
        <f t="shared" si="31"/>
        <v>1479</v>
      </c>
      <c r="L624" s="18"/>
      <c r="M624" s="18"/>
      <c r="N624" s="18"/>
      <c r="O624" s="74">
        <v>106472</v>
      </c>
      <c r="P624" s="74">
        <v>3113</v>
      </c>
      <c r="Q624" s="74">
        <v>194089</v>
      </c>
      <c r="R624" s="114">
        <v>5.9</v>
      </c>
      <c r="S624" s="114">
        <v>393.4</v>
      </c>
      <c r="X624" s="74">
        <v>22621912</v>
      </c>
      <c r="Y624" s="74">
        <v>9768549</v>
      </c>
      <c r="Z624" s="74">
        <v>4994178</v>
      </c>
      <c r="AA624" s="114">
        <v>17739.400000000001</v>
      </c>
      <c r="AB624" s="114">
        <v>7799.6</v>
      </c>
    </row>
    <row r="625" spans="1:28" x14ac:dyDescent="0.3">
      <c r="A625" s="4" t="s">
        <v>119</v>
      </c>
      <c r="B625" s="65" t="str">
        <f>VLOOKUP(A625,'bank list with code'!$A$2:$C$114,3,FALSE)</f>
        <v>B026</v>
      </c>
      <c r="C625" s="65" t="str">
        <f>VLOOKUP(B625,'bank type'!$A$2:$B$87,2,FALSE)</f>
        <v>Public Sector Banks</v>
      </c>
      <c r="D625" s="66">
        <v>42735</v>
      </c>
      <c r="E625" s="74">
        <f t="shared" si="29"/>
        <v>12</v>
      </c>
      <c r="F625">
        <f t="shared" si="30"/>
        <v>2016</v>
      </c>
      <c r="G625" s="74">
        <v>2292</v>
      </c>
      <c r="H625" s="74">
        <v>858</v>
      </c>
      <c r="I625" s="74">
        <v>151661</v>
      </c>
      <c r="J625" s="74">
        <v>0</v>
      </c>
      <c r="K625" s="3">
        <f t="shared" si="31"/>
        <v>151661</v>
      </c>
      <c r="L625" s="18"/>
      <c r="M625" s="18"/>
      <c r="N625" s="18"/>
      <c r="O625" s="74">
        <v>90962</v>
      </c>
      <c r="P625" s="74">
        <v>1636</v>
      </c>
      <c r="Q625" s="74">
        <v>162889</v>
      </c>
      <c r="R625" s="114">
        <v>3.8</v>
      </c>
      <c r="S625" s="114">
        <v>361.9</v>
      </c>
      <c r="X625" s="74">
        <v>10856732</v>
      </c>
      <c r="Y625" s="74">
        <v>4114362</v>
      </c>
      <c r="Z625" s="74">
        <v>6091778</v>
      </c>
      <c r="AA625" s="114">
        <v>7693.8</v>
      </c>
      <c r="AB625" s="114">
        <v>8050</v>
      </c>
    </row>
    <row r="626" spans="1:28" x14ac:dyDescent="0.3">
      <c r="A626" s="4" t="s">
        <v>120</v>
      </c>
      <c r="B626" s="65" t="str">
        <f>VLOOKUP(A626,'bank list with code'!$A$2:$C$114,3,FALSE)</f>
        <v>B034</v>
      </c>
      <c r="C626" s="65" t="str">
        <f>VLOOKUP(B626,'bank type'!$A$2:$B$87,2,FALSE)</f>
        <v>Public Sector Banks</v>
      </c>
      <c r="D626" s="66">
        <v>42735</v>
      </c>
      <c r="E626" s="74">
        <f t="shared" ref="E626:E689" si="32">MONTH(D626)</f>
        <v>12</v>
      </c>
      <c r="F626">
        <f t="shared" si="30"/>
        <v>2016</v>
      </c>
      <c r="G626" s="74">
        <v>1282</v>
      </c>
      <c r="H626" s="74">
        <v>256</v>
      </c>
      <c r="I626" s="74">
        <v>0</v>
      </c>
      <c r="J626" s="74">
        <v>0</v>
      </c>
      <c r="K626" s="3">
        <f t="shared" si="31"/>
        <v>0</v>
      </c>
      <c r="L626" s="18"/>
      <c r="M626" s="18"/>
      <c r="N626" s="18"/>
      <c r="O626" s="74">
        <v>0</v>
      </c>
      <c r="P626" s="74">
        <v>0</v>
      </c>
      <c r="Q626" s="74">
        <v>0</v>
      </c>
      <c r="R626" s="114">
        <v>0</v>
      </c>
      <c r="S626" s="114">
        <v>0</v>
      </c>
      <c r="X626" s="74">
        <v>6807861</v>
      </c>
      <c r="Y626" s="74">
        <v>1853910</v>
      </c>
      <c r="Z626" s="74">
        <v>995098</v>
      </c>
      <c r="AA626" s="114">
        <v>3425.2</v>
      </c>
      <c r="AB626" s="114">
        <v>1235.8</v>
      </c>
    </row>
    <row r="627" spans="1:28" x14ac:dyDescent="0.3">
      <c r="A627" s="4" t="s">
        <v>5</v>
      </c>
      <c r="B627" s="65" t="str">
        <f>VLOOKUP(A627,'bank list with code'!$A$2:$C$114,3,FALSE)</f>
        <v>B060</v>
      </c>
      <c r="C627" s="65" t="str">
        <f>VLOOKUP(B627,'bank type'!$A$2:$B$87,2,FALSE)</f>
        <v>Public Sector Banks</v>
      </c>
      <c r="D627" s="66">
        <v>42735</v>
      </c>
      <c r="E627" s="74">
        <f t="shared" si="32"/>
        <v>12</v>
      </c>
      <c r="F627">
        <f t="shared" si="30"/>
        <v>2016</v>
      </c>
      <c r="G627" s="74">
        <v>2585</v>
      </c>
      <c r="H627" s="74">
        <v>734</v>
      </c>
      <c r="I627" s="74">
        <v>3334</v>
      </c>
      <c r="J627" s="74">
        <v>0</v>
      </c>
      <c r="K627" s="3">
        <f t="shared" si="31"/>
        <v>3334</v>
      </c>
      <c r="L627" s="18"/>
      <c r="M627" s="18"/>
      <c r="N627" s="18"/>
      <c r="O627" s="74">
        <v>78027</v>
      </c>
      <c r="P627" s="74">
        <v>7659</v>
      </c>
      <c r="Q627" s="74">
        <v>172758</v>
      </c>
      <c r="R627" s="114">
        <v>3.7</v>
      </c>
      <c r="S627" s="114">
        <v>333.5</v>
      </c>
      <c r="X627" s="74">
        <v>16746716</v>
      </c>
      <c r="Y627" s="74">
        <v>16488033</v>
      </c>
      <c r="Z627" s="74">
        <v>8754274</v>
      </c>
      <c r="AA627" s="114">
        <v>14519.1</v>
      </c>
      <c r="AB627" s="114">
        <v>10217.6</v>
      </c>
    </row>
    <row r="628" spans="1:28" x14ac:dyDescent="0.3">
      <c r="A628" s="4" t="s">
        <v>6</v>
      </c>
      <c r="B628" s="65" t="str">
        <f>VLOOKUP(A628,'bank list with code'!$A$2:$C$114,3,FALSE)</f>
        <v>B061</v>
      </c>
      <c r="C628" s="65" t="str">
        <f>VLOOKUP(B628,'bank type'!$A$2:$B$87,2,FALSE)</f>
        <v>Public Sector Banks</v>
      </c>
      <c r="D628" s="66">
        <v>42735</v>
      </c>
      <c r="E628" s="74">
        <f t="shared" si="32"/>
        <v>12</v>
      </c>
      <c r="F628">
        <f t="shared" si="30"/>
        <v>2016</v>
      </c>
      <c r="G628" s="74">
        <v>2718</v>
      </c>
      <c r="H628" s="74">
        <v>987</v>
      </c>
      <c r="I628" s="74">
        <v>7278</v>
      </c>
      <c r="J628" s="74">
        <v>0</v>
      </c>
      <c r="K628" s="3">
        <f t="shared" si="31"/>
        <v>7278</v>
      </c>
      <c r="L628" s="18"/>
      <c r="M628" s="18"/>
      <c r="N628" s="18"/>
      <c r="O628" s="74">
        <v>43018</v>
      </c>
      <c r="P628" s="74">
        <v>450</v>
      </c>
      <c r="Q628" s="74">
        <v>79623</v>
      </c>
      <c r="R628" s="114">
        <v>1.2</v>
      </c>
      <c r="S628" s="114">
        <v>179.5</v>
      </c>
      <c r="X628" s="74">
        <v>15215875</v>
      </c>
      <c r="Y628" s="74">
        <v>8088072</v>
      </c>
      <c r="Z628" s="74">
        <v>4954051</v>
      </c>
      <c r="AA628" s="114">
        <v>11672.4</v>
      </c>
      <c r="AB628" s="114">
        <v>14480</v>
      </c>
    </row>
    <row r="629" spans="1:28" x14ac:dyDescent="0.3">
      <c r="A629" s="4" t="s">
        <v>121</v>
      </c>
      <c r="B629" s="65" t="str">
        <f>VLOOKUP(A629,'bank list with code'!$A$2:$C$114,3,FALSE)</f>
        <v>B078</v>
      </c>
      <c r="C629" s="65" t="str">
        <f>VLOOKUP(B629,'bank type'!$A$2:$B$87,2,FALSE)</f>
        <v>Public Sector Banks</v>
      </c>
      <c r="D629" s="66">
        <v>42735</v>
      </c>
      <c r="E629" s="74">
        <f t="shared" si="32"/>
        <v>12</v>
      </c>
      <c r="F629">
        <f t="shared" si="30"/>
        <v>2016</v>
      </c>
      <c r="G629" s="74">
        <v>2274</v>
      </c>
      <c r="H629" s="74">
        <v>324</v>
      </c>
      <c r="I629" s="74">
        <v>3220</v>
      </c>
      <c r="J629" s="74">
        <v>0</v>
      </c>
      <c r="K629" s="3">
        <f t="shared" si="31"/>
        <v>3220</v>
      </c>
      <c r="L629" s="18"/>
      <c r="M629" s="18"/>
      <c r="N629" s="18"/>
      <c r="O629" s="74">
        <v>0</v>
      </c>
      <c r="P629" s="74">
        <v>0</v>
      </c>
      <c r="Q629" s="74">
        <v>0</v>
      </c>
      <c r="R629" s="114">
        <v>0</v>
      </c>
      <c r="S629" s="114">
        <v>0</v>
      </c>
      <c r="X629" s="74">
        <v>9993313</v>
      </c>
      <c r="Y629" s="74">
        <v>3732938</v>
      </c>
      <c r="Z629" s="74">
        <v>3574952</v>
      </c>
      <c r="AA629" s="114">
        <v>7117.6</v>
      </c>
      <c r="AB629" s="114">
        <v>5269.5</v>
      </c>
    </row>
    <row r="630" spans="1:28" x14ac:dyDescent="0.3">
      <c r="A630" s="4" t="s">
        <v>7</v>
      </c>
      <c r="B630" s="65" t="str">
        <f>VLOOKUP(A630,'bank list with code'!$A$2:$C$114,3,FALSE)</f>
        <v>B080</v>
      </c>
      <c r="C630" s="65" t="str">
        <f>VLOOKUP(B630,'bank type'!$A$2:$B$87,2,FALSE)</f>
        <v>Public Sector Banks</v>
      </c>
      <c r="D630" s="66">
        <v>42735</v>
      </c>
      <c r="E630" s="74">
        <f t="shared" si="32"/>
        <v>12</v>
      </c>
      <c r="F630">
        <f t="shared" si="30"/>
        <v>2016</v>
      </c>
      <c r="G630" s="74">
        <v>1037</v>
      </c>
      <c r="H630" s="74">
        <v>214</v>
      </c>
      <c r="I630" s="74">
        <v>0</v>
      </c>
      <c r="J630" s="74">
        <v>0</v>
      </c>
      <c r="K630" s="3">
        <f t="shared" si="31"/>
        <v>0</v>
      </c>
      <c r="L630" s="18"/>
      <c r="M630" s="18"/>
      <c r="N630" s="18"/>
      <c r="O630" s="74">
        <v>0</v>
      </c>
      <c r="P630" s="74">
        <v>0</v>
      </c>
      <c r="Q630" s="74">
        <v>0</v>
      </c>
      <c r="R630" s="114">
        <v>0</v>
      </c>
      <c r="S630" s="114">
        <v>0</v>
      </c>
      <c r="X630" s="74">
        <v>2502444</v>
      </c>
      <c r="Y630" s="74">
        <v>804031</v>
      </c>
      <c r="Z630" s="74">
        <v>621298</v>
      </c>
      <c r="AA630" s="114">
        <v>1204.5999999999999</v>
      </c>
      <c r="AB630" s="114">
        <v>1094.8</v>
      </c>
    </row>
    <row r="631" spans="1:28" x14ac:dyDescent="0.3">
      <c r="A631" s="4" t="s">
        <v>8</v>
      </c>
      <c r="B631" s="65" t="str">
        <f>VLOOKUP(A631,'bank list with code'!$A$2:$C$114,3,FALSE)</f>
        <v>B081</v>
      </c>
      <c r="C631" s="65" t="str">
        <f>VLOOKUP(B631,'bank type'!$A$2:$B$87,2,FALSE)</f>
        <v>Public Sector Banks</v>
      </c>
      <c r="D631" s="66">
        <v>42735</v>
      </c>
      <c r="E631" s="74">
        <f t="shared" si="32"/>
        <v>12</v>
      </c>
      <c r="F631">
        <f t="shared" si="30"/>
        <v>2016</v>
      </c>
      <c r="G631" s="74">
        <v>5306</v>
      </c>
      <c r="H631" s="74">
        <v>4691</v>
      </c>
      <c r="I631" s="74">
        <v>27083</v>
      </c>
      <c r="J631" s="74">
        <v>0</v>
      </c>
      <c r="K631" s="3">
        <f t="shared" si="31"/>
        <v>27083</v>
      </c>
      <c r="L631" s="18"/>
      <c r="M631" s="18"/>
      <c r="N631" s="18"/>
      <c r="O631" s="74">
        <v>208832</v>
      </c>
      <c r="P631" s="74">
        <v>2316</v>
      </c>
      <c r="Q631" s="74">
        <v>370409</v>
      </c>
      <c r="R631" s="114">
        <v>3</v>
      </c>
      <c r="S631" s="114">
        <v>722.6</v>
      </c>
      <c r="X631" s="74">
        <v>53071211</v>
      </c>
      <c r="Y631" s="74">
        <v>19475114</v>
      </c>
      <c r="Z631" s="74">
        <v>17236413</v>
      </c>
      <c r="AA631" s="114">
        <v>36909.4</v>
      </c>
      <c r="AB631" s="114">
        <v>26105.599999999999</v>
      </c>
    </row>
    <row r="632" spans="1:28" x14ac:dyDescent="0.3">
      <c r="A632" s="4" t="s">
        <v>122</v>
      </c>
      <c r="B632" s="65" t="str">
        <f>VLOOKUP(A632,'bank list with code'!$A$2:$C$114,3,FALSE)</f>
        <v>B099</v>
      </c>
      <c r="C632" s="65" t="str">
        <f>VLOOKUP(B632,'bank type'!$A$2:$B$87,2,FALSE)</f>
        <v>Public Sector Banks</v>
      </c>
      <c r="D632" s="66">
        <v>42735</v>
      </c>
      <c r="E632" s="74">
        <f t="shared" si="32"/>
        <v>12</v>
      </c>
      <c r="F632">
        <f t="shared" si="30"/>
        <v>2016</v>
      </c>
      <c r="G632" s="74">
        <v>3448</v>
      </c>
      <c r="H632" s="74">
        <v>395</v>
      </c>
      <c r="I632" s="74">
        <v>2404</v>
      </c>
      <c r="J632" s="74">
        <v>0</v>
      </c>
      <c r="K632" s="3">
        <f t="shared" si="31"/>
        <v>2404</v>
      </c>
      <c r="L632" s="18"/>
      <c r="M632" s="18"/>
      <c r="N632" s="18"/>
      <c r="O632" s="74">
        <v>71174</v>
      </c>
      <c r="P632" s="74">
        <v>1700</v>
      </c>
      <c r="Q632" s="74">
        <v>132066</v>
      </c>
      <c r="R632" s="114">
        <v>3.3</v>
      </c>
      <c r="S632" s="114">
        <v>244</v>
      </c>
      <c r="X632" s="74">
        <v>12971770</v>
      </c>
      <c r="Y632" s="74">
        <v>8973362</v>
      </c>
      <c r="Z632" s="74">
        <v>2282785</v>
      </c>
      <c r="AA632" s="114">
        <v>11025</v>
      </c>
      <c r="AB632" s="114">
        <v>3267.1</v>
      </c>
    </row>
    <row r="633" spans="1:28" x14ac:dyDescent="0.3">
      <c r="A633" s="4" t="s">
        <v>9</v>
      </c>
      <c r="B633" s="65" t="str">
        <f>VLOOKUP(A633,'bank list with code'!$A$2:$C$114,3,FALSE)</f>
        <v>B102</v>
      </c>
      <c r="C633" s="65" t="str">
        <f>VLOOKUP(B633,'bank type'!$A$2:$B$87,2,FALSE)</f>
        <v>Public Sector Banks</v>
      </c>
      <c r="D633" s="66">
        <v>42735</v>
      </c>
      <c r="E633" s="74">
        <f t="shared" si="32"/>
        <v>12</v>
      </c>
      <c r="F633">
        <f t="shared" si="30"/>
        <v>2016</v>
      </c>
      <c r="G633" s="74">
        <v>2123</v>
      </c>
      <c r="H633" s="74">
        <v>577</v>
      </c>
      <c r="I633" s="74">
        <v>523</v>
      </c>
      <c r="J633" s="74">
        <v>0</v>
      </c>
      <c r="K633" s="3">
        <f t="shared" si="31"/>
        <v>523</v>
      </c>
      <c r="L633" s="18"/>
      <c r="M633" s="18"/>
      <c r="N633" s="18"/>
      <c r="O633" s="74">
        <v>0</v>
      </c>
      <c r="P633" s="74">
        <v>0</v>
      </c>
      <c r="Q633" s="74">
        <v>0</v>
      </c>
      <c r="R633" s="114">
        <v>0</v>
      </c>
      <c r="S633" s="114">
        <v>0</v>
      </c>
      <c r="X633" s="74">
        <v>9828033</v>
      </c>
      <c r="Y633" s="74">
        <v>4796149</v>
      </c>
      <c r="Z633" s="74">
        <v>2967235</v>
      </c>
      <c r="AA633" s="114">
        <v>8687.7999999999993</v>
      </c>
      <c r="AB633" s="114">
        <v>4411.3999999999996</v>
      </c>
    </row>
    <row r="634" spans="1:28" x14ac:dyDescent="0.3">
      <c r="A634" s="4" t="s">
        <v>10</v>
      </c>
      <c r="B634" s="65" t="str">
        <f>VLOOKUP(A634,'bank list with code'!$A$2:$C$114,3,FALSE)</f>
        <v>B105</v>
      </c>
      <c r="C634" s="65" t="str">
        <f>VLOOKUP(B634,'bank type'!$A$2:$B$87,2,FALSE)</f>
        <v>Public Sector Banks</v>
      </c>
      <c r="D634" s="66">
        <v>42735</v>
      </c>
      <c r="E634" s="74">
        <f t="shared" si="32"/>
        <v>12</v>
      </c>
      <c r="F634">
        <f t="shared" si="30"/>
        <v>2016</v>
      </c>
      <c r="G634" s="74">
        <v>4467</v>
      </c>
      <c r="H634" s="74">
        <v>3029</v>
      </c>
      <c r="I634" s="74">
        <v>28795</v>
      </c>
      <c r="J634" s="74">
        <v>0</v>
      </c>
      <c r="K634" s="3">
        <f t="shared" si="31"/>
        <v>28795</v>
      </c>
      <c r="L634" s="18"/>
      <c r="M634" s="18"/>
      <c r="N634" s="18"/>
      <c r="O634" s="74">
        <v>172187</v>
      </c>
      <c r="P634" s="74">
        <v>1737</v>
      </c>
      <c r="Q634" s="74">
        <v>164391</v>
      </c>
      <c r="R634" s="114">
        <v>3.4</v>
      </c>
      <c r="S634" s="114">
        <v>655.5</v>
      </c>
      <c r="X634" s="74">
        <v>18225865</v>
      </c>
      <c r="Y634" s="74">
        <v>15479958</v>
      </c>
      <c r="Z634" s="74">
        <v>4375427</v>
      </c>
      <c r="AA634" s="114">
        <v>21535.200000000001</v>
      </c>
      <c r="AB634" s="114">
        <v>5508.6</v>
      </c>
    </row>
    <row r="635" spans="1:28" x14ac:dyDescent="0.3">
      <c r="A635" s="4" t="s">
        <v>123</v>
      </c>
      <c r="B635" s="65" t="str">
        <f>VLOOKUP(A635,'bank list with code'!$A$2:$C$114,3,FALSE)</f>
        <v>B106</v>
      </c>
      <c r="C635" s="65" t="str">
        <f>VLOOKUP(B635,'bank type'!$A$2:$B$87,2,FALSE)</f>
        <v>Public Sector Banks</v>
      </c>
      <c r="D635" s="66">
        <v>42735</v>
      </c>
      <c r="E635" s="74">
        <f t="shared" si="32"/>
        <v>12</v>
      </c>
      <c r="F635">
        <f t="shared" si="30"/>
        <v>2016</v>
      </c>
      <c r="G635" s="74">
        <v>1024</v>
      </c>
      <c r="H635" s="74">
        <v>1164</v>
      </c>
      <c r="I635" s="74">
        <v>0</v>
      </c>
      <c r="J635" s="74">
        <v>0</v>
      </c>
      <c r="K635" s="3">
        <f t="shared" si="31"/>
        <v>0</v>
      </c>
      <c r="L635" s="18"/>
      <c r="M635" s="18"/>
      <c r="N635" s="18"/>
      <c r="O635" s="74">
        <v>0</v>
      </c>
      <c r="P635" s="74">
        <v>0</v>
      </c>
      <c r="Q635" s="74">
        <v>0</v>
      </c>
      <c r="R635" s="114">
        <v>0</v>
      </c>
      <c r="S635" s="114">
        <v>0</v>
      </c>
      <c r="X635" s="74">
        <v>9359335</v>
      </c>
      <c r="Y635" s="74">
        <v>6786990</v>
      </c>
      <c r="Z635" s="74">
        <v>1655083</v>
      </c>
      <c r="AA635" s="114">
        <v>11940.4</v>
      </c>
      <c r="AB635" s="114">
        <v>2525.1</v>
      </c>
    </row>
    <row r="636" spans="1:28" x14ac:dyDescent="0.3">
      <c r="A636" s="4" t="s">
        <v>124</v>
      </c>
      <c r="B636" s="65" t="str">
        <f>VLOOKUP(A636,'bank list with code'!$A$2:$C$114,3,FALSE)</f>
        <v>B111</v>
      </c>
      <c r="C636" s="65" t="str">
        <f>VLOOKUP(B636,'bank type'!$A$2:$B$87,2,FALSE)</f>
        <v>Public Sector Banks</v>
      </c>
      <c r="D636" s="66">
        <v>42735</v>
      </c>
      <c r="E636" s="74">
        <f t="shared" si="32"/>
        <v>12</v>
      </c>
      <c r="F636">
        <f t="shared" si="30"/>
        <v>2016</v>
      </c>
      <c r="G636" s="74">
        <v>1519</v>
      </c>
      <c r="H636" s="74">
        <v>346</v>
      </c>
      <c r="I636" s="74">
        <v>2170</v>
      </c>
      <c r="J636" s="74">
        <v>0</v>
      </c>
      <c r="K636" s="3">
        <f t="shared" si="31"/>
        <v>2170</v>
      </c>
      <c r="L636" s="18"/>
      <c r="M636" s="18"/>
      <c r="N636" s="18"/>
      <c r="O636" s="74">
        <v>48176</v>
      </c>
      <c r="P636" s="74">
        <v>8704</v>
      </c>
      <c r="Q636" s="74">
        <v>151940</v>
      </c>
      <c r="R636" s="114">
        <v>17.2</v>
      </c>
      <c r="S636" s="114">
        <v>380.9</v>
      </c>
      <c r="X636" s="74">
        <v>5338308</v>
      </c>
      <c r="Y636" s="74">
        <v>4468670</v>
      </c>
      <c r="Z636" s="74">
        <v>2439037</v>
      </c>
      <c r="AA636" s="114">
        <v>6065.5</v>
      </c>
      <c r="AB636" s="114">
        <v>3787.5</v>
      </c>
    </row>
    <row r="637" spans="1:28" x14ac:dyDescent="0.3">
      <c r="A637" s="4" t="s">
        <v>11</v>
      </c>
      <c r="B637" s="65" t="str">
        <f>VLOOKUP(A637,'bank list with code'!$A$2:$C$114,3,FALSE)</f>
        <v>B054</v>
      </c>
      <c r="C637" s="65" t="str">
        <f>VLOOKUP(B637,'bank type'!$A$2:$B$87,2,FALSE)</f>
        <v>Private Sector Banks</v>
      </c>
      <c r="D637" s="66">
        <v>42735</v>
      </c>
      <c r="E637" s="74">
        <f t="shared" si="32"/>
        <v>12</v>
      </c>
      <c r="F637">
        <f t="shared" si="30"/>
        <v>2016</v>
      </c>
      <c r="G637" s="74">
        <v>1764</v>
      </c>
      <c r="H637" s="74">
        <v>1671</v>
      </c>
      <c r="I637" s="74">
        <v>22370</v>
      </c>
      <c r="J637" s="74">
        <v>0</v>
      </c>
      <c r="K637" s="3">
        <f t="shared" si="31"/>
        <v>22370</v>
      </c>
      <c r="L637" s="18"/>
      <c r="M637" s="18"/>
      <c r="N637" s="18"/>
      <c r="O637" s="74">
        <v>17013</v>
      </c>
      <c r="P637" s="74">
        <v>86</v>
      </c>
      <c r="Q637" s="74">
        <v>71391</v>
      </c>
      <c r="R637" s="114">
        <v>0.1</v>
      </c>
      <c r="S637" s="114">
        <v>151.4</v>
      </c>
      <c r="X637" s="74">
        <v>10048366</v>
      </c>
      <c r="Y637" s="74">
        <v>6569877</v>
      </c>
      <c r="Z637" s="74">
        <v>6760384</v>
      </c>
      <c r="AA637" s="114">
        <v>12326</v>
      </c>
      <c r="AB637" s="114">
        <v>8080</v>
      </c>
    </row>
    <row r="638" spans="1:28" x14ac:dyDescent="0.3">
      <c r="A638" s="4" t="s">
        <v>125</v>
      </c>
      <c r="B638" s="65" t="str">
        <f>VLOOKUP(A638,'bank list with code'!$A$2:$C$114,3,FALSE)</f>
        <v>B091</v>
      </c>
      <c r="C638" s="65" t="str">
        <f>VLOOKUP(B638,'bank type'!$A$2:$B$87,2,FALSE)</f>
        <v>Public Sector Banks</v>
      </c>
      <c r="D638" s="66">
        <v>42735</v>
      </c>
      <c r="E638" s="74">
        <f t="shared" si="32"/>
        <v>12</v>
      </c>
      <c r="F638">
        <f t="shared" si="30"/>
        <v>2016</v>
      </c>
      <c r="G638" s="74">
        <v>1064</v>
      </c>
      <c r="H638" s="74">
        <v>784</v>
      </c>
      <c r="I638" s="74">
        <v>4058</v>
      </c>
      <c r="J638" s="74">
        <v>0</v>
      </c>
      <c r="K638" s="3">
        <f t="shared" si="31"/>
        <v>4058</v>
      </c>
      <c r="L638" s="18"/>
      <c r="M638" s="18"/>
      <c r="N638" s="18"/>
      <c r="O638" s="74">
        <v>0</v>
      </c>
      <c r="P638" s="74">
        <v>0</v>
      </c>
      <c r="Q638" s="74">
        <v>0</v>
      </c>
      <c r="R638" s="114">
        <v>0</v>
      </c>
      <c r="S638" s="114">
        <v>0</v>
      </c>
      <c r="X638" s="74">
        <v>11265638</v>
      </c>
      <c r="Y638" s="74">
        <v>11976599</v>
      </c>
      <c r="Z638" s="74">
        <v>3455183</v>
      </c>
      <c r="AA638" s="114">
        <v>14016.6</v>
      </c>
      <c r="AB638" s="114">
        <v>4829.6000000000004</v>
      </c>
    </row>
    <row r="639" spans="1:28" x14ac:dyDescent="0.3">
      <c r="A639" s="4" t="s">
        <v>126</v>
      </c>
      <c r="B639" s="65" t="str">
        <f>VLOOKUP(A639,'bank list with code'!$A$2:$C$114,3,FALSE)</f>
        <v>B092</v>
      </c>
      <c r="C639" s="65" t="str">
        <f>VLOOKUP(B639,'bank type'!$A$2:$B$87,2,FALSE)</f>
        <v>Public Sector Banks</v>
      </c>
      <c r="D639" s="66">
        <v>42735</v>
      </c>
      <c r="E639" s="74">
        <f t="shared" si="32"/>
        <v>12</v>
      </c>
      <c r="F639">
        <f t="shared" si="30"/>
        <v>2016</v>
      </c>
      <c r="G639" s="74">
        <v>1814</v>
      </c>
      <c r="H639" s="74">
        <v>566</v>
      </c>
      <c r="I639" s="74">
        <v>7250</v>
      </c>
      <c r="J639" s="74">
        <v>0</v>
      </c>
      <c r="K639" s="3">
        <f t="shared" si="31"/>
        <v>7250</v>
      </c>
      <c r="L639" s="18"/>
      <c r="M639" s="18"/>
      <c r="N639" s="18"/>
      <c r="O639" s="74">
        <v>0</v>
      </c>
      <c r="P639" s="74">
        <v>0</v>
      </c>
      <c r="Q639" s="74">
        <v>0</v>
      </c>
      <c r="R639" s="114">
        <v>0</v>
      </c>
      <c r="S639" s="114">
        <v>0</v>
      </c>
      <c r="X639" s="74">
        <v>14499002</v>
      </c>
      <c r="Y639" s="74">
        <v>14053823</v>
      </c>
      <c r="Z639" s="74">
        <v>10122846</v>
      </c>
      <c r="AA639" s="114">
        <v>11981.9</v>
      </c>
      <c r="AB639" s="114">
        <v>13330.1</v>
      </c>
    </row>
    <row r="640" spans="1:28" x14ac:dyDescent="0.3">
      <c r="A640" s="4" t="s">
        <v>12</v>
      </c>
      <c r="B640" s="65" t="str">
        <f>VLOOKUP(A640,'bank list with code'!$A$2:$C$114,3,FALSE)</f>
        <v>B093</v>
      </c>
      <c r="C640" s="65" t="str">
        <f>VLOOKUP(B640,'bank type'!$A$2:$B$87,2,FALSE)</f>
        <v>Public Sector Banks</v>
      </c>
      <c r="D640" s="66">
        <v>42735</v>
      </c>
      <c r="E640" s="74">
        <f t="shared" si="32"/>
        <v>12</v>
      </c>
      <c r="F640">
        <f t="shared" si="30"/>
        <v>2016</v>
      </c>
      <c r="G640" s="74">
        <v>23333</v>
      </c>
      <c r="H640" s="74">
        <v>26777</v>
      </c>
      <c r="I640" s="74">
        <v>391316</v>
      </c>
      <c r="J640" s="74">
        <v>0</v>
      </c>
      <c r="K640" s="3">
        <f t="shared" si="31"/>
        <v>391316</v>
      </c>
      <c r="L640" s="18"/>
      <c r="M640" s="18"/>
      <c r="N640" s="18"/>
      <c r="O640" s="74">
        <v>4245105</v>
      </c>
      <c r="P640" s="74">
        <v>73441</v>
      </c>
      <c r="Q640" s="74">
        <v>16059643</v>
      </c>
      <c r="R640" s="114">
        <v>153.4</v>
      </c>
      <c r="S640" s="114">
        <v>43106.8</v>
      </c>
      <c r="X640" s="74">
        <v>236699081</v>
      </c>
      <c r="Y640" s="74">
        <v>300709118</v>
      </c>
      <c r="Z640" s="74">
        <v>114336498</v>
      </c>
      <c r="AA640" s="114">
        <v>348816</v>
      </c>
      <c r="AB640" s="114">
        <v>152923.6</v>
      </c>
    </row>
    <row r="641" spans="1:28" x14ac:dyDescent="0.3">
      <c r="A641" s="4" t="s">
        <v>127</v>
      </c>
      <c r="B641" s="65" t="str">
        <f>VLOOKUP(A641,'bank list with code'!$A$2:$C$114,3,FALSE)</f>
        <v>B094</v>
      </c>
      <c r="C641" s="65" t="str">
        <f>VLOOKUP(B641,'bank type'!$A$2:$B$87,2,FALSE)</f>
        <v>Public Sector Banks</v>
      </c>
      <c r="D641" s="66">
        <v>42735</v>
      </c>
      <c r="E641" s="74">
        <f t="shared" si="32"/>
        <v>12</v>
      </c>
      <c r="F641">
        <f t="shared" si="30"/>
        <v>2016</v>
      </c>
      <c r="G641" s="74">
        <v>1096</v>
      </c>
      <c r="H641" s="74">
        <v>330</v>
      </c>
      <c r="I641" s="74">
        <v>5168</v>
      </c>
      <c r="J641" s="74">
        <v>0</v>
      </c>
      <c r="K641" s="3">
        <f t="shared" si="31"/>
        <v>5168</v>
      </c>
      <c r="L641" s="18"/>
      <c r="M641" s="18"/>
      <c r="N641" s="18"/>
      <c r="O641" s="74">
        <v>0</v>
      </c>
      <c r="P641" s="74">
        <v>0</v>
      </c>
      <c r="Q641" s="74">
        <v>0</v>
      </c>
      <c r="R641" s="114">
        <v>0</v>
      </c>
      <c r="S641" s="114">
        <v>0</v>
      </c>
      <c r="X641" s="74">
        <v>5697206</v>
      </c>
      <c r="Y641" s="74">
        <v>6485312</v>
      </c>
      <c r="Z641" s="74">
        <v>2775864</v>
      </c>
      <c r="AA641" s="114">
        <v>6511.1</v>
      </c>
      <c r="AB641" s="114">
        <v>3755.4</v>
      </c>
    </row>
    <row r="642" spans="1:28" x14ac:dyDescent="0.3">
      <c r="A642" s="4" t="s">
        <v>128</v>
      </c>
      <c r="B642" s="65" t="str">
        <f>VLOOKUP(A642,'bank list with code'!$A$2:$C$114,3,FALSE)</f>
        <v>B095</v>
      </c>
      <c r="C642" s="65" t="str">
        <f>VLOOKUP(B642,'bank type'!$A$2:$B$87,2,FALSE)</f>
        <v>Public Sector Banks</v>
      </c>
      <c r="D642" s="66">
        <v>42735</v>
      </c>
      <c r="E642" s="74">
        <f t="shared" si="32"/>
        <v>12</v>
      </c>
      <c r="F642">
        <f t="shared" si="30"/>
        <v>2016</v>
      </c>
      <c r="G642" s="74">
        <v>1182</v>
      </c>
      <c r="H642" s="74">
        <v>344</v>
      </c>
      <c r="I642" s="74">
        <v>6804</v>
      </c>
      <c r="J642" s="74">
        <v>0</v>
      </c>
      <c r="K642" s="3">
        <f t="shared" si="31"/>
        <v>6804</v>
      </c>
      <c r="L642" s="18"/>
      <c r="M642" s="18"/>
      <c r="N642" s="18"/>
      <c r="O642" s="74">
        <v>0</v>
      </c>
      <c r="P642" s="74">
        <v>0</v>
      </c>
      <c r="Q642" s="74">
        <v>0</v>
      </c>
      <c r="R642" s="114">
        <v>0</v>
      </c>
      <c r="S642" s="114">
        <v>0</v>
      </c>
      <c r="X642" s="74">
        <v>6369646</v>
      </c>
      <c r="Y642" s="74">
        <v>3737499</v>
      </c>
      <c r="Z642" s="74">
        <v>2993439</v>
      </c>
      <c r="AA642" s="114">
        <v>3691.4</v>
      </c>
      <c r="AB642" s="114">
        <v>4240.1000000000004</v>
      </c>
    </row>
    <row r="643" spans="1:28" x14ac:dyDescent="0.3">
      <c r="A643" s="4" t="s">
        <v>129</v>
      </c>
      <c r="B643" s="65" t="str">
        <f>VLOOKUP(A643,'bank list with code'!$A$2:$C$114,3,FALSE)</f>
        <v>B096</v>
      </c>
      <c r="C643" s="65" t="str">
        <f>VLOOKUP(B643,'bank type'!$A$2:$B$87,2,FALSE)</f>
        <v>Public Sector Banks</v>
      </c>
      <c r="D643" s="66">
        <v>42735</v>
      </c>
      <c r="E643" s="74">
        <f t="shared" si="32"/>
        <v>12</v>
      </c>
      <c r="F643">
        <f t="shared" ref="F643:F706" si="33">YEAR(D643)</f>
        <v>2016</v>
      </c>
      <c r="G643" s="74">
        <v>1128</v>
      </c>
      <c r="H643" s="74">
        <v>609</v>
      </c>
      <c r="I643" s="74">
        <v>4225</v>
      </c>
      <c r="J643" s="74">
        <v>0</v>
      </c>
      <c r="K643" s="3">
        <f t="shared" si="31"/>
        <v>4225</v>
      </c>
      <c r="L643" s="18"/>
      <c r="M643" s="18"/>
      <c r="N643" s="18"/>
      <c r="O643" s="74">
        <v>0</v>
      </c>
      <c r="P643" s="74">
        <v>0</v>
      </c>
      <c r="Q643" s="74">
        <v>0</v>
      </c>
      <c r="R643" s="114">
        <v>0</v>
      </c>
      <c r="S643" s="114">
        <v>0</v>
      </c>
      <c r="X643" s="74">
        <v>10082740</v>
      </c>
      <c r="Y643" s="74">
        <v>15380980</v>
      </c>
      <c r="Z643" s="74">
        <v>4196301</v>
      </c>
      <c r="AA643" s="114">
        <v>15866.7</v>
      </c>
      <c r="AB643" s="114">
        <v>6866.7</v>
      </c>
    </row>
    <row r="644" spans="1:28" x14ac:dyDescent="0.3">
      <c r="A644" s="4" t="s">
        <v>14</v>
      </c>
      <c r="B644" s="65" t="str">
        <f>VLOOKUP(A644,'bank list with code'!$A$2:$C$114,3,FALSE)</f>
        <v>B009</v>
      </c>
      <c r="C644" s="65" t="str">
        <f>VLOOKUP(B644,'bank type'!$A$2:$B$87,2,FALSE)</f>
        <v>Private Sector Banks</v>
      </c>
      <c r="D644" s="66">
        <v>42735</v>
      </c>
      <c r="E644" s="74">
        <f t="shared" si="32"/>
        <v>12</v>
      </c>
      <c r="F644">
        <f t="shared" si="33"/>
        <v>2016</v>
      </c>
      <c r="G644" s="74">
        <v>3179</v>
      </c>
      <c r="H644" s="74">
        <v>10547</v>
      </c>
      <c r="I644" s="74">
        <v>313413</v>
      </c>
      <c r="J644" s="74">
        <v>0</v>
      </c>
      <c r="K644" s="3">
        <f t="shared" si="31"/>
        <v>313413</v>
      </c>
      <c r="L644" s="18"/>
      <c r="M644" s="18"/>
      <c r="N644" s="18"/>
      <c r="O644" s="74">
        <v>3053250</v>
      </c>
      <c r="P644" s="74">
        <v>40023</v>
      </c>
      <c r="Q644" s="74">
        <v>9543361</v>
      </c>
      <c r="R644" s="114">
        <v>77.2</v>
      </c>
      <c r="S644" s="114">
        <v>26266.1</v>
      </c>
      <c r="X644" s="74">
        <v>18494853</v>
      </c>
      <c r="Y644" s="74">
        <v>18973184</v>
      </c>
      <c r="Z644" s="74">
        <v>27690581</v>
      </c>
      <c r="AA644" s="114">
        <v>30741.4</v>
      </c>
      <c r="AB644" s="114">
        <v>41696.1</v>
      </c>
    </row>
    <row r="645" spans="1:28" x14ac:dyDescent="0.3">
      <c r="A645" s="4" t="s">
        <v>130</v>
      </c>
      <c r="B645" s="65" t="str">
        <f>VLOOKUP(A645,'bank list with code'!$A$2:$C$114,3,FALSE)</f>
        <v>B010</v>
      </c>
      <c r="C645" s="65" t="str">
        <f>VLOOKUP(B645,'bank type'!$A$2:$B$87,2,FALSE)</f>
        <v>Private Sector Banks</v>
      </c>
      <c r="D645" s="66">
        <v>42735</v>
      </c>
      <c r="E645" s="74">
        <f t="shared" si="32"/>
        <v>12</v>
      </c>
      <c r="F645">
        <f t="shared" si="33"/>
        <v>2016</v>
      </c>
      <c r="G645" s="74">
        <v>270</v>
      </c>
      <c r="H645" s="74">
        <v>0</v>
      </c>
      <c r="I645" s="74">
        <v>71</v>
      </c>
      <c r="J645" s="74">
        <v>0</v>
      </c>
      <c r="K645" s="3">
        <f t="shared" si="31"/>
        <v>71</v>
      </c>
      <c r="L645" s="18"/>
      <c r="M645" s="18"/>
      <c r="N645" s="18"/>
      <c r="O645" s="74">
        <v>0</v>
      </c>
      <c r="P645" s="74">
        <v>0</v>
      </c>
      <c r="Q645" s="74">
        <v>0</v>
      </c>
      <c r="R645" s="114">
        <v>0</v>
      </c>
      <c r="S645" s="114">
        <v>0</v>
      </c>
      <c r="X645" s="74">
        <v>8886441</v>
      </c>
      <c r="Y645" s="74">
        <v>3807663</v>
      </c>
      <c r="Z645" s="74">
        <v>442963</v>
      </c>
      <c r="AA645" s="114">
        <v>4893.5</v>
      </c>
      <c r="AB645" s="114">
        <v>783.1</v>
      </c>
    </row>
    <row r="646" spans="1:28" x14ac:dyDescent="0.3">
      <c r="A646" s="4" t="s">
        <v>16</v>
      </c>
      <c r="B646" s="65" t="str">
        <f>VLOOKUP(A646,'bank list with code'!$A$2:$C$114,3,FALSE)</f>
        <v>B021</v>
      </c>
      <c r="C646" s="65" t="str">
        <f>VLOOKUP(B646,'bank type'!$A$2:$B$87,2,FALSE)</f>
        <v>Private Sector Banks</v>
      </c>
      <c r="D646" s="66">
        <v>42735</v>
      </c>
      <c r="E646" s="74">
        <f t="shared" si="32"/>
        <v>12</v>
      </c>
      <c r="F646">
        <f t="shared" si="33"/>
        <v>2016</v>
      </c>
      <c r="G646" s="74">
        <v>193</v>
      </c>
      <c r="H646" s="74">
        <v>58</v>
      </c>
      <c r="I646" s="74">
        <v>0</v>
      </c>
      <c r="J646" s="74">
        <v>0</v>
      </c>
      <c r="K646" s="3">
        <f t="shared" ref="K646:K709" si="34">SUM(I646,J646)</f>
        <v>0</v>
      </c>
      <c r="L646" s="18"/>
      <c r="M646" s="18"/>
      <c r="N646" s="18"/>
      <c r="O646" s="74">
        <v>0</v>
      </c>
      <c r="P646" s="74">
        <v>0</v>
      </c>
      <c r="Q646" s="74">
        <v>0</v>
      </c>
      <c r="R646" s="114">
        <v>0</v>
      </c>
      <c r="S646" s="114">
        <v>0</v>
      </c>
      <c r="X646" s="74">
        <v>888350</v>
      </c>
      <c r="Y646" s="74">
        <v>314497</v>
      </c>
      <c r="Z646" s="74">
        <v>193001</v>
      </c>
      <c r="AA646" s="114">
        <v>431.5</v>
      </c>
      <c r="AB646" s="114">
        <v>393</v>
      </c>
    </row>
    <row r="647" spans="1:28" x14ac:dyDescent="0.3">
      <c r="A647" s="4" t="s">
        <v>17</v>
      </c>
      <c r="B647" s="65" t="str">
        <f>VLOOKUP(A647,'bank list with code'!$A$2:$C$114,3,FALSE)</f>
        <v>B024</v>
      </c>
      <c r="C647" s="65" t="str">
        <f>VLOOKUP(B647,'bank type'!$A$2:$B$87,2,FALSE)</f>
        <v>Private Sector Banks</v>
      </c>
      <c r="D647" s="66">
        <v>42735</v>
      </c>
      <c r="E647" s="74">
        <f t="shared" si="32"/>
        <v>12</v>
      </c>
      <c r="F647">
        <f t="shared" si="33"/>
        <v>2016</v>
      </c>
      <c r="G647" s="74">
        <v>732</v>
      </c>
      <c r="H647" s="74">
        <v>676</v>
      </c>
      <c r="I647" s="74">
        <v>5723</v>
      </c>
      <c r="J647" s="74">
        <v>0</v>
      </c>
      <c r="K647" s="3">
        <f t="shared" si="34"/>
        <v>5723</v>
      </c>
      <c r="L647" s="18"/>
      <c r="M647" s="18"/>
      <c r="N647" s="18"/>
      <c r="O647" s="74">
        <v>592</v>
      </c>
      <c r="P647" s="74">
        <v>56</v>
      </c>
      <c r="Q647" s="74">
        <v>2316</v>
      </c>
      <c r="R647" s="114">
        <v>0.1</v>
      </c>
      <c r="S647" s="114">
        <v>2.7</v>
      </c>
      <c r="X647" s="74">
        <v>1588191</v>
      </c>
      <c r="Y647" s="74">
        <v>770834</v>
      </c>
      <c r="Z647" s="74">
        <v>1169689</v>
      </c>
      <c r="AA647" s="114">
        <v>1445.2</v>
      </c>
      <c r="AB647" s="114">
        <v>1549.5</v>
      </c>
    </row>
    <row r="648" spans="1:28" x14ac:dyDescent="0.3">
      <c r="A648" s="4" t="s">
        <v>131</v>
      </c>
      <c r="B648" s="65" t="str">
        <f>VLOOKUP(A648,'bank list with code'!$A$2:$C$114,3,FALSE)</f>
        <v>B036</v>
      </c>
      <c r="C648" s="65" t="str">
        <f>VLOOKUP(B648,'bank type'!$A$2:$B$87,2,FALSE)</f>
        <v>Private Sector Banks</v>
      </c>
      <c r="D648" s="66">
        <v>42735</v>
      </c>
      <c r="E648" s="74">
        <f t="shared" si="32"/>
        <v>12</v>
      </c>
      <c r="F648">
        <f t="shared" si="33"/>
        <v>2016</v>
      </c>
      <c r="G648" s="74">
        <v>198</v>
      </c>
      <c r="H648" s="74">
        <v>298</v>
      </c>
      <c r="I648" s="74">
        <v>876</v>
      </c>
      <c r="J648" s="74">
        <v>0</v>
      </c>
      <c r="K648" s="3">
        <f t="shared" si="34"/>
        <v>876</v>
      </c>
      <c r="L648" s="18"/>
      <c r="M648" s="18"/>
      <c r="N648" s="18"/>
      <c r="O648" s="74">
        <v>5519</v>
      </c>
      <c r="P648" s="74">
        <v>485</v>
      </c>
      <c r="Q648" s="74">
        <v>17696</v>
      </c>
      <c r="R648" s="114">
        <v>0.9</v>
      </c>
      <c r="S648" s="114">
        <v>27.3</v>
      </c>
      <c r="X648" s="74">
        <v>419590</v>
      </c>
      <c r="Y648" s="74">
        <v>625711</v>
      </c>
      <c r="Z648" s="74">
        <v>379690</v>
      </c>
      <c r="AA648" s="114">
        <v>372.4</v>
      </c>
      <c r="AB648" s="114">
        <v>687.1</v>
      </c>
    </row>
    <row r="649" spans="1:28" x14ac:dyDescent="0.3">
      <c r="A649" s="4" t="s">
        <v>19</v>
      </c>
      <c r="B649" s="65" t="str">
        <f>VLOOKUP(A649,'bank list with code'!$A$2:$C$114,3,FALSE)</f>
        <v>B038</v>
      </c>
      <c r="C649" s="65" t="str">
        <f>VLOOKUP(B649,'bank type'!$A$2:$B$87,2,FALSE)</f>
        <v>Private Sector Banks</v>
      </c>
      <c r="D649" s="66">
        <v>42735</v>
      </c>
      <c r="E649" s="74">
        <f t="shared" si="32"/>
        <v>12</v>
      </c>
      <c r="F649">
        <f t="shared" si="33"/>
        <v>2016</v>
      </c>
      <c r="G649" s="74">
        <v>197</v>
      </c>
      <c r="H649" s="74">
        <v>176</v>
      </c>
      <c r="I649" s="74">
        <v>898</v>
      </c>
      <c r="J649" s="74">
        <v>0</v>
      </c>
      <c r="K649" s="3">
        <f t="shared" si="34"/>
        <v>898</v>
      </c>
      <c r="L649" s="18"/>
      <c r="M649" s="18"/>
      <c r="N649" s="18"/>
      <c r="O649" s="74">
        <v>7295</v>
      </c>
      <c r="P649" s="74">
        <v>88</v>
      </c>
      <c r="Q649" s="74">
        <v>26192</v>
      </c>
      <c r="R649" s="114">
        <v>0.2</v>
      </c>
      <c r="S649" s="114">
        <v>52.2</v>
      </c>
      <c r="X649" s="74">
        <v>581908</v>
      </c>
      <c r="Y649" s="74">
        <v>409626</v>
      </c>
      <c r="Z649" s="74">
        <v>240171</v>
      </c>
      <c r="AA649" s="114">
        <v>558.1</v>
      </c>
      <c r="AB649" s="114">
        <v>405.9</v>
      </c>
    </row>
    <row r="650" spans="1:28" x14ac:dyDescent="0.3">
      <c r="A650" s="1" t="s">
        <v>20</v>
      </c>
      <c r="B650" s="65" t="str">
        <f>VLOOKUP(A650,'bank list with code'!$A$2:$C$114,3,FALSE)</f>
        <v>B045</v>
      </c>
      <c r="C650" s="65" t="str">
        <f>VLOOKUP(B650,'bank type'!$A$2:$B$87,2,FALSE)</f>
        <v>Private Sector Banks</v>
      </c>
      <c r="D650" s="66">
        <v>42735</v>
      </c>
      <c r="E650" s="74">
        <f t="shared" si="32"/>
        <v>12</v>
      </c>
      <c r="F650">
        <f t="shared" si="33"/>
        <v>2016</v>
      </c>
      <c r="G650" s="74">
        <v>1133</v>
      </c>
      <c r="H650" s="74">
        <v>522</v>
      </c>
      <c r="I650" s="74">
        <v>9504</v>
      </c>
      <c r="J650" s="74">
        <v>0</v>
      </c>
      <c r="K650" s="3">
        <f t="shared" si="34"/>
        <v>9504</v>
      </c>
      <c r="L650" s="18"/>
      <c r="M650" s="18"/>
      <c r="N650" s="18"/>
      <c r="O650" s="74">
        <v>0</v>
      </c>
      <c r="P650" s="74">
        <v>0</v>
      </c>
      <c r="Q650" s="74">
        <v>0</v>
      </c>
      <c r="R650" s="114">
        <v>0</v>
      </c>
      <c r="S650" s="114">
        <v>0</v>
      </c>
      <c r="X650" s="74">
        <v>5291603</v>
      </c>
      <c r="Y650" s="74">
        <v>3544510</v>
      </c>
      <c r="Z650" s="74">
        <v>3461442</v>
      </c>
      <c r="AA650" s="114">
        <v>6853.8</v>
      </c>
      <c r="AB650" s="114">
        <v>5818.4</v>
      </c>
    </row>
    <row r="651" spans="1:28" x14ac:dyDescent="0.3">
      <c r="A651" s="4" t="s">
        <v>21</v>
      </c>
      <c r="B651" s="65" t="str">
        <f>VLOOKUP(A651,'bank list with code'!$A$2:$C$114,3,FALSE)</f>
        <v>B050</v>
      </c>
      <c r="C651" s="65" t="str">
        <f>VLOOKUP(B651,'bank type'!$A$2:$B$87,2,FALSE)</f>
        <v>Private Sector Banks</v>
      </c>
      <c r="D651" s="66">
        <v>42735</v>
      </c>
      <c r="E651" s="74">
        <f t="shared" si="32"/>
        <v>12</v>
      </c>
      <c r="F651">
        <f t="shared" si="33"/>
        <v>2016</v>
      </c>
      <c r="G651" s="74">
        <v>5645</v>
      </c>
      <c r="H651" s="74">
        <v>6442</v>
      </c>
      <c r="I651" s="74">
        <v>350298</v>
      </c>
      <c r="J651" s="74">
        <v>0</v>
      </c>
      <c r="K651" s="3">
        <f t="shared" si="34"/>
        <v>350298</v>
      </c>
      <c r="L651" s="18"/>
      <c r="M651" s="18"/>
      <c r="N651" s="18"/>
      <c r="O651" s="74">
        <v>8649682</v>
      </c>
      <c r="P651" s="74">
        <v>95899</v>
      </c>
      <c r="Q651" s="74">
        <v>35202746</v>
      </c>
      <c r="R651" s="114">
        <v>267.60000000000002</v>
      </c>
      <c r="S651" s="114">
        <v>92750.2</v>
      </c>
      <c r="X651" s="74">
        <v>23061345</v>
      </c>
      <c r="Y651" s="74">
        <v>20534387</v>
      </c>
      <c r="Z651" s="74">
        <v>48962113</v>
      </c>
      <c r="AA651" s="114">
        <v>42442.1</v>
      </c>
      <c r="AB651" s="114">
        <v>68052.2</v>
      </c>
    </row>
    <row r="652" spans="1:28" x14ac:dyDescent="0.3">
      <c r="A652" s="4" t="s">
        <v>22</v>
      </c>
      <c r="B652" s="65" t="str">
        <f>VLOOKUP(A652,'bank list with code'!$A$2:$C$114,3,FALSE)</f>
        <v>B053</v>
      </c>
      <c r="C652" s="65" t="str">
        <f>VLOOKUP(B652,'bank type'!$A$2:$B$87,2,FALSE)</f>
        <v>Private Sector Banks</v>
      </c>
      <c r="D652" s="66">
        <v>42735</v>
      </c>
      <c r="E652" s="74">
        <f t="shared" si="32"/>
        <v>12</v>
      </c>
      <c r="F652">
        <f t="shared" si="33"/>
        <v>2016</v>
      </c>
      <c r="G652" s="74">
        <v>4909</v>
      </c>
      <c r="H652" s="74">
        <v>9237</v>
      </c>
      <c r="I652" s="74">
        <v>231354</v>
      </c>
      <c r="J652" s="74">
        <v>0</v>
      </c>
      <c r="K652" s="3">
        <f t="shared" si="34"/>
        <v>231354</v>
      </c>
      <c r="L652" s="18"/>
      <c r="M652" s="18"/>
      <c r="N652" s="18"/>
      <c r="O652" s="74">
        <v>4118411</v>
      </c>
      <c r="P652" s="74">
        <v>20393</v>
      </c>
      <c r="Q652" s="74">
        <v>15902341</v>
      </c>
      <c r="R652" s="114">
        <v>44.6</v>
      </c>
      <c r="S652" s="114">
        <v>33805.199999999997</v>
      </c>
      <c r="X652" s="74">
        <v>35813568</v>
      </c>
      <c r="Y652" s="74">
        <v>20390646</v>
      </c>
      <c r="Z652" s="74">
        <v>46602130</v>
      </c>
      <c r="AA652" s="114">
        <v>39354.6</v>
      </c>
      <c r="AB652" s="114">
        <v>65193.599999999999</v>
      </c>
    </row>
    <row r="653" spans="1:28" x14ac:dyDescent="0.3">
      <c r="A653" s="4" t="s">
        <v>132</v>
      </c>
      <c r="B653" s="65" t="str">
        <f>VLOOKUP(A653,'bank list with code'!$A$2:$C$114,3,FALSE)</f>
        <v>B056</v>
      </c>
      <c r="C653" s="65" t="str">
        <f>VLOOKUP(B653,'bank type'!$A$2:$B$87,2,FALSE)</f>
        <v>Private Sector Banks</v>
      </c>
      <c r="D653" s="66">
        <v>42735</v>
      </c>
      <c r="E653" s="74">
        <f t="shared" si="32"/>
        <v>12</v>
      </c>
      <c r="F653">
        <f t="shared" si="33"/>
        <v>2016</v>
      </c>
      <c r="G653" s="74">
        <v>20</v>
      </c>
      <c r="H653" s="74">
        <v>1</v>
      </c>
      <c r="I653" s="74">
        <v>0</v>
      </c>
      <c r="J653" s="74">
        <v>599</v>
      </c>
      <c r="K653" s="3">
        <f t="shared" si="34"/>
        <v>599</v>
      </c>
      <c r="L653" s="18"/>
      <c r="M653" s="18"/>
      <c r="N653" s="18"/>
      <c r="O653" s="74">
        <v>0</v>
      </c>
      <c r="P653" s="74">
        <v>0</v>
      </c>
      <c r="Q653" s="74">
        <v>0</v>
      </c>
      <c r="R653" s="114">
        <v>0</v>
      </c>
      <c r="S653" s="114">
        <v>0</v>
      </c>
      <c r="X653" s="74">
        <v>152678</v>
      </c>
      <c r="Y653" s="74">
        <v>132297</v>
      </c>
      <c r="Z653" s="74">
        <v>151950</v>
      </c>
      <c r="AA653" s="114">
        <v>110</v>
      </c>
      <c r="AB653" s="114">
        <v>140.4</v>
      </c>
    </row>
    <row r="654" spans="1:28" x14ac:dyDescent="0.3">
      <c r="A654" s="4" t="s">
        <v>24</v>
      </c>
      <c r="B654" s="65" t="str">
        <f>VLOOKUP(A654,'bank list with code'!$A$2:$C$114,3,FALSE)</f>
        <v>B062</v>
      </c>
      <c r="C654" s="65" t="str">
        <f>VLOOKUP(B654,'bank type'!$A$2:$B$87,2,FALSE)</f>
        <v>Private Sector Banks</v>
      </c>
      <c r="D654" s="66">
        <v>42735</v>
      </c>
      <c r="E654" s="74">
        <f t="shared" si="32"/>
        <v>12</v>
      </c>
      <c r="F654">
        <f t="shared" si="33"/>
        <v>2016</v>
      </c>
      <c r="G654" s="74">
        <v>825</v>
      </c>
      <c r="H654" s="74">
        <v>1135</v>
      </c>
      <c r="I654" s="74">
        <v>1708</v>
      </c>
      <c r="J654" s="74">
        <v>0</v>
      </c>
      <c r="K654" s="3">
        <f t="shared" si="34"/>
        <v>1708</v>
      </c>
      <c r="L654" s="18"/>
      <c r="M654" s="18"/>
      <c r="N654" s="18"/>
      <c r="O654" s="74">
        <v>529918</v>
      </c>
      <c r="P654" s="74">
        <v>6335</v>
      </c>
      <c r="Q654" s="74">
        <v>1832861</v>
      </c>
      <c r="R654" s="114">
        <v>14.2</v>
      </c>
      <c r="S654" s="114">
        <v>9122.1</v>
      </c>
      <c r="X654" s="74">
        <v>3090933</v>
      </c>
      <c r="Y654" s="74">
        <v>1369160</v>
      </c>
      <c r="Z654" s="74">
        <v>2579549</v>
      </c>
      <c r="AA654" s="114">
        <v>2532.3000000000002</v>
      </c>
      <c r="AB654" s="114">
        <v>3726.4</v>
      </c>
    </row>
    <row r="655" spans="1:28" x14ac:dyDescent="0.3">
      <c r="A655" s="4" t="s">
        <v>25</v>
      </c>
      <c r="B655" s="65" t="str">
        <f>VLOOKUP(A655,'bank list with code'!$A$2:$C$114,3,FALSE)</f>
        <v>B063</v>
      </c>
      <c r="C655" s="65" t="str">
        <f>VLOOKUP(B655,'bank type'!$A$2:$B$87,2,FALSE)</f>
        <v>Private Sector Banks</v>
      </c>
      <c r="D655" s="66">
        <v>42735</v>
      </c>
      <c r="E655" s="74">
        <f t="shared" si="32"/>
        <v>12</v>
      </c>
      <c r="F655">
        <f t="shared" si="33"/>
        <v>2016</v>
      </c>
      <c r="G655" s="74">
        <v>633</v>
      </c>
      <c r="H655" s="74">
        <v>449</v>
      </c>
      <c r="I655" s="74">
        <v>6600</v>
      </c>
      <c r="J655" s="74">
        <v>0</v>
      </c>
      <c r="K655" s="3">
        <f t="shared" si="34"/>
        <v>6600</v>
      </c>
      <c r="L655" s="18"/>
      <c r="M655" s="18"/>
      <c r="N655" s="18"/>
      <c r="O655" s="74">
        <v>49850</v>
      </c>
      <c r="P655" s="74">
        <v>4784</v>
      </c>
      <c r="Q655" s="74">
        <v>118554</v>
      </c>
      <c r="R655" s="114">
        <v>8.5</v>
      </c>
      <c r="S655" s="114">
        <v>339.9</v>
      </c>
      <c r="X655" s="74">
        <v>2755306</v>
      </c>
      <c r="Y655" s="74">
        <v>4727727</v>
      </c>
      <c r="Z655" s="74">
        <v>264316</v>
      </c>
      <c r="AA655" s="114">
        <v>8034</v>
      </c>
      <c r="AB655" s="114">
        <v>738.5</v>
      </c>
    </row>
    <row r="656" spans="1:28" x14ac:dyDescent="0.3">
      <c r="A656" s="4" t="s">
        <v>26</v>
      </c>
      <c r="B656" s="65" t="str">
        <f>VLOOKUP(A656,'bank list with code'!$A$2:$C$114,3,FALSE)</f>
        <v>B069</v>
      </c>
      <c r="C656" s="65" t="str">
        <f>VLOOKUP(B656,'bank type'!$A$2:$B$87,2,FALSE)</f>
        <v>Private Sector Banks</v>
      </c>
      <c r="D656" s="66">
        <v>42735</v>
      </c>
      <c r="E656" s="74">
        <f t="shared" si="32"/>
        <v>12</v>
      </c>
      <c r="F656">
        <f t="shared" si="33"/>
        <v>2016</v>
      </c>
      <c r="G656" s="74">
        <v>528</v>
      </c>
      <c r="H656" s="74">
        <v>806</v>
      </c>
      <c r="I656" s="74">
        <v>5681</v>
      </c>
      <c r="J656" s="74">
        <v>0</v>
      </c>
      <c r="K656" s="3">
        <f t="shared" si="34"/>
        <v>5681</v>
      </c>
      <c r="L656" s="18"/>
      <c r="M656" s="18"/>
      <c r="N656" s="18"/>
      <c r="O656" s="74">
        <v>0</v>
      </c>
      <c r="P656" s="74">
        <v>0</v>
      </c>
      <c r="Q656" s="74">
        <v>0</v>
      </c>
      <c r="R656" s="114">
        <v>0</v>
      </c>
      <c r="S656" s="114">
        <v>0</v>
      </c>
      <c r="X656" s="74">
        <v>3414691</v>
      </c>
      <c r="Y656" s="74">
        <v>2982165</v>
      </c>
      <c r="Z656" s="74">
        <v>2920641</v>
      </c>
      <c r="AA656" s="114">
        <v>5530</v>
      </c>
      <c r="AB656" s="114">
        <v>4012.8</v>
      </c>
    </row>
    <row r="657" spans="1:28" x14ac:dyDescent="0.3">
      <c r="A657" s="1" t="s">
        <v>27</v>
      </c>
      <c r="B657" s="65" t="str">
        <f>VLOOKUP(A657,'bank list with code'!$A$2:$C$114,3,FALSE)</f>
        <v>B070</v>
      </c>
      <c r="C657" s="65" t="str">
        <f>VLOOKUP(B657,'bank type'!$A$2:$B$87,2,FALSE)</f>
        <v>Private Sector Banks</v>
      </c>
      <c r="D657" s="66">
        <v>42735</v>
      </c>
      <c r="E657" s="74">
        <f t="shared" si="32"/>
        <v>12</v>
      </c>
      <c r="F657">
        <f t="shared" si="33"/>
        <v>2016</v>
      </c>
      <c r="G657" s="74">
        <v>764</v>
      </c>
      <c r="H657" s="74">
        <v>947</v>
      </c>
      <c r="I657" s="74">
        <v>14035</v>
      </c>
      <c r="J657" s="74">
        <v>0</v>
      </c>
      <c r="K657" s="3">
        <f t="shared" si="34"/>
        <v>14035</v>
      </c>
      <c r="L657" s="18"/>
      <c r="M657" s="18"/>
      <c r="N657" s="18"/>
      <c r="O657" s="74">
        <v>0</v>
      </c>
      <c r="P657" s="74">
        <v>0</v>
      </c>
      <c r="Q657" s="74">
        <v>0</v>
      </c>
      <c r="R657" s="114">
        <v>0</v>
      </c>
      <c r="S657" s="114">
        <v>0</v>
      </c>
      <c r="X657" s="74">
        <v>4244045</v>
      </c>
      <c r="Y657" s="74">
        <v>2517820</v>
      </c>
      <c r="Z657" s="74">
        <v>3639786</v>
      </c>
      <c r="AA657" s="114">
        <v>5371.7</v>
      </c>
      <c r="AB657" s="114">
        <v>5336.7</v>
      </c>
    </row>
    <row r="658" spans="1:28" x14ac:dyDescent="0.3">
      <c r="A658" s="4" t="s">
        <v>28</v>
      </c>
      <c r="B658" s="65" t="str">
        <f>VLOOKUP(A658,'bank list with code'!$A$2:$C$114,3,FALSE)</f>
        <v>B073</v>
      </c>
      <c r="C658" s="65" t="str">
        <f>VLOOKUP(B658,'bank type'!$A$2:$B$87,2,FALSE)</f>
        <v>Private Sector Banks</v>
      </c>
      <c r="D658" s="66">
        <v>42735</v>
      </c>
      <c r="E658" s="74">
        <f t="shared" si="32"/>
        <v>12</v>
      </c>
      <c r="F658">
        <f t="shared" si="33"/>
        <v>2016</v>
      </c>
      <c r="G658" s="74">
        <v>948</v>
      </c>
      <c r="H658" s="74">
        <v>1103</v>
      </c>
      <c r="I658" s="74">
        <v>0</v>
      </c>
      <c r="J658" s="74">
        <v>0</v>
      </c>
      <c r="K658" s="3">
        <f t="shared" si="34"/>
        <v>0</v>
      </c>
      <c r="L658" s="18"/>
      <c r="M658" s="18"/>
      <c r="N658" s="18"/>
      <c r="O658" s="74">
        <v>949103</v>
      </c>
      <c r="P658" s="74">
        <v>9801</v>
      </c>
      <c r="Q658" s="74">
        <v>2620864</v>
      </c>
      <c r="R658" s="114">
        <v>27.4</v>
      </c>
      <c r="S658" s="114">
        <v>6468.5</v>
      </c>
      <c r="X658" s="74">
        <v>4507989</v>
      </c>
      <c r="Y658" s="74">
        <v>2775159</v>
      </c>
      <c r="Z658" s="74">
        <v>6902000</v>
      </c>
      <c r="AA658" s="114">
        <v>5373.9</v>
      </c>
      <c r="AB658" s="114">
        <v>9249.4</v>
      </c>
    </row>
    <row r="659" spans="1:28" x14ac:dyDescent="0.3">
      <c r="A659" s="4" t="s">
        <v>29</v>
      </c>
      <c r="B659" s="65" t="str">
        <f>VLOOKUP(A659,'bank list with code'!$A$2:$C$114,3,FALSE)</f>
        <v>B082</v>
      </c>
      <c r="C659" s="65" t="str">
        <f>VLOOKUP(B659,'bank type'!$A$2:$B$87,2,FALSE)</f>
        <v>Private Sector Banks</v>
      </c>
      <c r="D659" s="66">
        <v>42735</v>
      </c>
      <c r="E659" s="74">
        <f t="shared" si="32"/>
        <v>12</v>
      </c>
      <c r="F659">
        <f t="shared" si="33"/>
        <v>2016</v>
      </c>
      <c r="G659" s="74">
        <v>149</v>
      </c>
      <c r="H659" s="74">
        <v>225</v>
      </c>
      <c r="I659" s="74">
        <v>7629</v>
      </c>
      <c r="J659" s="74">
        <v>0</v>
      </c>
      <c r="K659" s="3">
        <f t="shared" si="34"/>
        <v>7629</v>
      </c>
      <c r="L659" s="18"/>
      <c r="M659" s="18"/>
      <c r="N659" s="18"/>
      <c r="O659" s="74">
        <v>238884</v>
      </c>
      <c r="P659" s="74">
        <v>3001</v>
      </c>
      <c r="Q659" s="74">
        <v>828952</v>
      </c>
      <c r="R659" s="114">
        <v>8.1</v>
      </c>
      <c r="S659" s="114">
        <v>2579.1</v>
      </c>
      <c r="X659" s="74">
        <v>546612</v>
      </c>
      <c r="Y659" s="74">
        <v>165427</v>
      </c>
      <c r="Z659" s="74">
        <v>369527</v>
      </c>
      <c r="AA659" s="114">
        <v>304.89999999999998</v>
      </c>
      <c r="AB659" s="114">
        <v>525.4</v>
      </c>
    </row>
    <row r="660" spans="1:28" x14ac:dyDescent="0.3">
      <c r="A660" s="4" t="s">
        <v>30</v>
      </c>
      <c r="B660" s="65" t="str">
        <f>VLOOKUP(A660,'bank list with code'!$A$2:$C$114,3,FALSE)</f>
        <v>B089</v>
      </c>
      <c r="C660" s="65" t="str">
        <f>VLOOKUP(B660,'bank type'!$A$2:$B$87,2,FALSE)</f>
        <v>Private Sector Banks</v>
      </c>
      <c r="D660" s="66">
        <v>42735</v>
      </c>
      <c r="E660" s="74">
        <f t="shared" si="32"/>
        <v>12</v>
      </c>
      <c r="F660">
        <f t="shared" si="33"/>
        <v>2016</v>
      </c>
      <c r="G660" s="74">
        <v>767</v>
      </c>
      <c r="H660" s="74">
        <v>546</v>
      </c>
      <c r="I660" s="74">
        <v>4478</v>
      </c>
      <c r="J660" s="74">
        <v>0</v>
      </c>
      <c r="K660" s="3">
        <f t="shared" si="34"/>
        <v>4478</v>
      </c>
      <c r="L660" s="18"/>
      <c r="M660" s="18"/>
      <c r="N660" s="18"/>
      <c r="O660" s="74">
        <v>0</v>
      </c>
      <c r="P660" s="74">
        <v>0</v>
      </c>
      <c r="Q660" s="74">
        <v>0</v>
      </c>
      <c r="R660" s="114">
        <v>0</v>
      </c>
      <c r="S660" s="114">
        <v>0</v>
      </c>
      <c r="X660" s="74">
        <v>3414841</v>
      </c>
      <c r="Y660" s="74">
        <v>1888059</v>
      </c>
      <c r="Z660" s="74">
        <v>1885404</v>
      </c>
      <c r="AA660" s="114">
        <v>3408.3</v>
      </c>
      <c r="AB660" s="114">
        <v>2988.1</v>
      </c>
    </row>
    <row r="661" spans="1:28" x14ac:dyDescent="0.3">
      <c r="A661" s="4" t="s">
        <v>31</v>
      </c>
      <c r="B661" s="65" t="str">
        <f>VLOOKUP(A661,'bank list with code'!$A$2:$C$114,3,FALSE)</f>
        <v>B100</v>
      </c>
      <c r="C661" s="65" t="str">
        <f>VLOOKUP(B661,'bank type'!$A$2:$B$87,2,FALSE)</f>
        <v>Private Sector Banks</v>
      </c>
      <c r="D661" s="66">
        <v>42735</v>
      </c>
      <c r="E661" s="74">
        <f t="shared" si="32"/>
        <v>12</v>
      </c>
      <c r="F661">
        <f t="shared" si="33"/>
        <v>2016</v>
      </c>
      <c r="G661" s="74">
        <v>438</v>
      </c>
      <c r="H661" s="74">
        <v>620</v>
      </c>
      <c r="I661" s="74">
        <v>2606</v>
      </c>
      <c r="J661" s="74">
        <v>0</v>
      </c>
      <c r="K661" s="3">
        <f t="shared" si="34"/>
        <v>2606</v>
      </c>
      <c r="L661" s="18"/>
      <c r="M661" s="18"/>
      <c r="N661" s="18"/>
      <c r="O661" s="74">
        <v>7856</v>
      </c>
      <c r="P661" s="74">
        <v>0</v>
      </c>
      <c r="Q661" s="74">
        <v>14871</v>
      </c>
      <c r="R661" s="114">
        <v>0</v>
      </c>
      <c r="S661" s="114">
        <v>35.799999999999997</v>
      </c>
      <c r="X661" s="74">
        <v>1025103</v>
      </c>
      <c r="Y661" s="74">
        <v>2565552</v>
      </c>
      <c r="Z661" s="74">
        <v>438911</v>
      </c>
      <c r="AA661" s="114">
        <v>4738.7</v>
      </c>
      <c r="AB661" s="114">
        <v>841.1</v>
      </c>
    </row>
    <row r="662" spans="1:28" x14ac:dyDescent="0.3">
      <c r="A662" s="4" t="s">
        <v>32</v>
      </c>
      <c r="B662" s="65" t="str">
        <f>VLOOKUP(A662,'bank list with code'!$A$2:$C$114,3,FALSE)</f>
        <v>B101</v>
      </c>
      <c r="C662" s="65" t="str">
        <f>VLOOKUP(B662,'bank type'!$A$2:$B$87,2,FALSE)</f>
        <v>Private Sector Banks</v>
      </c>
      <c r="D662" s="66">
        <v>42735</v>
      </c>
      <c r="E662" s="74">
        <f t="shared" si="32"/>
        <v>12</v>
      </c>
      <c r="F662">
        <f t="shared" si="33"/>
        <v>2016</v>
      </c>
      <c r="G662" s="74">
        <v>335</v>
      </c>
      <c r="H662" s="74">
        <v>591</v>
      </c>
      <c r="I662" s="74">
        <v>3128</v>
      </c>
      <c r="J662" s="74">
        <v>0</v>
      </c>
      <c r="K662" s="3">
        <f t="shared" si="34"/>
        <v>3128</v>
      </c>
      <c r="L662" s="18"/>
      <c r="M662" s="18"/>
      <c r="N662" s="18"/>
      <c r="O662" s="74">
        <v>0</v>
      </c>
      <c r="P662" s="74">
        <v>0</v>
      </c>
      <c r="Q662" s="74">
        <v>0</v>
      </c>
      <c r="R662" s="114">
        <v>0</v>
      </c>
      <c r="S662" s="114">
        <v>0</v>
      </c>
      <c r="X662" s="74">
        <v>1150451</v>
      </c>
      <c r="Y662" s="74">
        <v>389259</v>
      </c>
      <c r="Z662" s="74">
        <v>462706</v>
      </c>
      <c r="AA662" s="114">
        <v>727</v>
      </c>
      <c r="AB662" s="114">
        <v>734.2</v>
      </c>
    </row>
    <row r="663" spans="1:28" x14ac:dyDescent="0.3">
      <c r="A663" s="4" t="s">
        <v>33</v>
      </c>
      <c r="B663" s="65" t="str">
        <f>VLOOKUP(A663,'bank list with code'!$A$2:$C$114,3,FALSE)</f>
        <v>B113</v>
      </c>
      <c r="C663" s="65" t="str">
        <f>VLOOKUP(B663,'bank type'!$A$2:$B$87,2,FALSE)</f>
        <v>Private Sector Banks</v>
      </c>
      <c r="D663" s="66">
        <v>42735</v>
      </c>
      <c r="E663" s="74">
        <f t="shared" si="32"/>
        <v>12</v>
      </c>
      <c r="F663">
        <f t="shared" si="33"/>
        <v>2016</v>
      </c>
      <c r="G663" s="74">
        <v>638</v>
      </c>
      <c r="H663" s="74">
        <v>1119</v>
      </c>
      <c r="I663" s="74">
        <v>30761</v>
      </c>
      <c r="J663" s="74">
        <v>0</v>
      </c>
      <c r="K663" s="3">
        <f t="shared" si="34"/>
        <v>30761</v>
      </c>
      <c r="L663" s="18"/>
      <c r="M663" s="18"/>
      <c r="N663" s="18"/>
      <c r="O663" s="74">
        <v>52724</v>
      </c>
      <c r="P663" s="74">
        <v>796</v>
      </c>
      <c r="Q663" s="74">
        <v>168754</v>
      </c>
      <c r="R663" s="114">
        <v>1.5</v>
      </c>
      <c r="S663" s="114">
        <v>439.9</v>
      </c>
      <c r="X663" s="74">
        <v>1483220</v>
      </c>
      <c r="Y663" s="74">
        <v>1671653</v>
      </c>
      <c r="Z663" s="74">
        <v>2531914</v>
      </c>
      <c r="AA663" s="114">
        <v>2411</v>
      </c>
      <c r="AB663" s="114">
        <v>3558.6</v>
      </c>
    </row>
    <row r="664" spans="1:28" x14ac:dyDescent="0.3">
      <c r="A664" s="4" t="s">
        <v>35</v>
      </c>
      <c r="B664" s="65" t="str">
        <f>VLOOKUP(A664,'bank list with code'!$A$2:$C$114,3,FALSE)</f>
        <v>B004</v>
      </c>
      <c r="C664" s="65" t="str">
        <f>VLOOKUP(B664,'bank type'!$A$2:$B$87,2,FALSE)</f>
        <v>Foreign Banks</v>
      </c>
      <c r="D664" s="66">
        <v>42735</v>
      </c>
      <c r="E664" s="74">
        <f t="shared" si="32"/>
        <v>12</v>
      </c>
      <c r="F664">
        <f t="shared" si="33"/>
        <v>2016</v>
      </c>
      <c r="G664" s="74">
        <v>0</v>
      </c>
      <c r="H664" s="74">
        <v>0</v>
      </c>
      <c r="I664" s="74">
        <v>18503</v>
      </c>
      <c r="J664" s="74">
        <v>0</v>
      </c>
      <c r="K664" s="3">
        <f t="shared" si="34"/>
        <v>18503</v>
      </c>
      <c r="L664" s="18"/>
      <c r="M664" s="18"/>
      <c r="N664" s="18"/>
      <c r="O664" s="74">
        <v>955301</v>
      </c>
      <c r="P664" s="74">
        <v>1987</v>
      </c>
      <c r="Q664" s="74">
        <v>5431762</v>
      </c>
      <c r="R664" s="114">
        <v>4.2</v>
      </c>
      <c r="S664" s="114">
        <v>35069.800000000003</v>
      </c>
      <c r="X664" s="74">
        <v>0</v>
      </c>
      <c r="Y664" s="74">
        <v>0</v>
      </c>
      <c r="Z664" s="74">
        <v>0</v>
      </c>
      <c r="AA664" s="114">
        <v>0</v>
      </c>
      <c r="AB664" s="114">
        <v>0</v>
      </c>
    </row>
    <row r="665" spans="1:28" x14ac:dyDescent="0.3">
      <c r="A665" s="4" t="s">
        <v>36</v>
      </c>
      <c r="B665" s="65" t="str">
        <f>VLOOKUP(A665,'bank list with code'!$A$2:$C$114,3,FALSE)</f>
        <v>B011</v>
      </c>
      <c r="C665" s="65" t="str">
        <f>VLOOKUP(B665,'bank type'!$A$2:$B$87,2,FALSE)</f>
        <v>Foreign Banks</v>
      </c>
      <c r="D665" s="66">
        <v>42735</v>
      </c>
      <c r="E665" s="74">
        <f t="shared" si="32"/>
        <v>12</v>
      </c>
      <c r="F665">
        <f t="shared" si="33"/>
        <v>2016</v>
      </c>
      <c r="G665" s="74">
        <v>0</v>
      </c>
      <c r="H665" s="74">
        <v>0</v>
      </c>
      <c r="I665" s="74">
        <v>0</v>
      </c>
      <c r="J665" s="74">
        <v>0</v>
      </c>
      <c r="K665" s="3">
        <f t="shared" si="34"/>
        <v>0</v>
      </c>
      <c r="L665" s="18"/>
      <c r="M665" s="18"/>
      <c r="N665" s="18"/>
      <c r="O665" s="74">
        <v>10813</v>
      </c>
      <c r="P665" s="74">
        <v>105</v>
      </c>
      <c r="Q665" s="74">
        <v>27967</v>
      </c>
      <c r="R665" s="114">
        <v>0.7</v>
      </c>
      <c r="S665" s="114">
        <v>156.69999999999999</v>
      </c>
      <c r="X665" s="74">
        <v>0</v>
      </c>
      <c r="Y665" s="74">
        <v>0</v>
      </c>
      <c r="Z665" s="74">
        <v>0</v>
      </c>
      <c r="AA665" s="114">
        <v>0</v>
      </c>
      <c r="AB665" s="114">
        <v>0</v>
      </c>
    </row>
    <row r="666" spans="1:28" x14ac:dyDescent="0.3">
      <c r="A666" s="4" t="s">
        <v>37</v>
      </c>
      <c r="B666" s="65" t="str">
        <f>VLOOKUP(A666,'bank list with code'!$A$2:$C$114,3,FALSE)</f>
        <v>B017</v>
      </c>
      <c r="C666" s="65" t="str">
        <f>VLOOKUP(B666,'bank type'!$A$2:$B$87,2,FALSE)</f>
        <v>Foreign Banks</v>
      </c>
      <c r="D666" s="66">
        <v>42735</v>
      </c>
      <c r="E666" s="74">
        <f t="shared" si="32"/>
        <v>12</v>
      </c>
      <c r="F666">
        <f t="shared" si="33"/>
        <v>2016</v>
      </c>
      <c r="G666" s="74">
        <v>0</v>
      </c>
      <c r="H666" s="74">
        <v>0</v>
      </c>
      <c r="I666" s="74">
        <v>0</v>
      </c>
      <c r="J666" s="74">
        <v>0</v>
      </c>
      <c r="K666" s="3">
        <f t="shared" si="34"/>
        <v>0</v>
      </c>
      <c r="L666" s="18"/>
      <c r="M666" s="18"/>
      <c r="N666" s="18"/>
      <c r="O666" s="74">
        <v>0</v>
      </c>
      <c r="P666" s="74">
        <v>0</v>
      </c>
      <c r="Q666" s="74">
        <v>0</v>
      </c>
      <c r="R666" s="114">
        <v>0</v>
      </c>
      <c r="S666" s="114">
        <v>0</v>
      </c>
      <c r="X666" s="74">
        <v>3387</v>
      </c>
      <c r="Y666" s="74">
        <v>64</v>
      </c>
      <c r="Z666" s="74">
        <v>313</v>
      </c>
      <c r="AA666" s="114">
        <v>0.1</v>
      </c>
      <c r="AB666" s="114">
        <v>1.3</v>
      </c>
    </row>
    <row r="667" spans="1:28" x14ac:dyDescent="0.3">
      <c r="A667" s="4" t="s">
        <v>38</v>
      </c>
      <c r="B667" s="65" t="str">
        <f>VLOOKUP(A667,'bank list with code'!$A$2:$C$114,3,FALSE)</f>
        <v>B023</v>
      </c>
      <c r="C667" s="65" t="str">
        <f>VLOOKUP(B667,'bank type'!$A$2:$B$87,2,FALSE)</f>
        <v>Foreign Banks</v>
      </c>
      <c r="D667" s="66">
        <v>42735</v>
      </c>
      <c r="E667" s="74">
        <f t="shared" si="32"/>
        <v>12</v>
      </c>
      <c r="F667">
        <f t="shared" si="33"/>
        <v>2016</v>
      </c>
      <c r="G667" s="74">
        <v>54</v>
      </c>
      <c r="H667" s="74">
        <v>504</v>
      </c>
      <c r="I667" s="74">
        <v>23820</v>
      </c>
      <c r="J667" s="74">
        <v>0</v>
      </c>
      <c r="K667" s="3">
        <f t="shared" si="34"/>
        <v>23820</v>
      </c>
      <c r="L667" s="18"/>
      <c r="M667" s="18"/>
      <c r="N667" s="18"/>
      <c r="O667" s="74">
        <v>2463396</v>
      </c>
      <c r="P667" s="74">
        <v>40504</v>
      </c>
      <c r="Q667" s="74">
        <v>18880302</v>
      </c>
      <c r="R667" s="114">
        <v>120.3</v>
      </c>
      <c r="S667" s="114">
        <v>40089.699999999997</v>
      </c>
      <c r="X667" s="74">
        <v>1557870</v>
      </c>
      <c r="Y667" s="74">
        <v>1320354</v>
      </c>
      <c r="Z667" s="74">
        <v>6361299</v>
      </c>
      <c r="AA667" s="114">
        <v>2644.8</v>
      </c>
      <c r="AB667" s="114">
        <v>9826.7999999999993</v>
      </c>
    </row>
    <row r="668" spans="1:28" x14ac:dyDescent="0.3">
      <c r="A668" s="4" t="s">
        <v>39</v>
      </c>
      <c r="B668" s="65" t="str">
        <f>VLOOKUP(A668,'bank list with code'!$A$2:$C$114,3,FALSE)</f>
        <v>B030</v>
      </c>
      <c r="C668" s="65" t="str">
        <f>VLOOKUP(B668,'bank type'!$A$2:$B$87,2,FALSE)</f>
        <v>Foreign Banks</v>
      </c>
      <c r="D668" s="66">
        <v>42735</v>
      </c>
      <c r="E668" s="74">
        <f t="shared" si="32"/>
        <v>12</v>
      </c>
      <c r="F668">
        <f t="shared" si="33"/>
        <v>2016</v>
      </c>
      <c r="G668" s="74">
        <v>5</v>
      </c>
      <c r="H668" s="74">
        <v>25</v>
      </c>
      <c r="I668" s="74">
        <v>0</v>
      </c>
      <c r="J668" s="74">
        <v>0</v>
      </c>
      <c r="K668" s="3">
        <f t="shared" si="34"/>
        <v>0</v>
      </c>
      <c r="L668" s="18"/>
      <c r="M668" s="18"/>
      <c r="N668" s="18"/>
      <c r="O668" s="74">
        <v>0</v>
      </c>
      <c r="P668" s="74">
        <v>0</v>
      </c>
      <c r="Q668" s="74">
        <v>0</v>
      </c>
      <c r="R668" s="114">
        <v>0</v>
      </c>
      <c r="S668" s="114">
        <v>0</v>
      </c>
      <c r="X668" s="74">
        <v>699111</v>
      </c>
      <c r="Y668" s="74">
        <v>60127</v>
      </c>
      <c r="Z668" s="74">
        <v>262369</v>
      </c>
      <c r="AA668" s="114">
        <v>115.6</v>
      </c>
      <c r="AB668" s="114">
        <v>287.39999999999998</v>
      </c>
    </row>
    <row r="669" spans="1:28" x14ac:dyDescent="0.3">
      <c r="A669" s="4" t="s">
        <v>40</v>
      </c>
      <c r="B669" s="65" t="str">
        <f>VLOOKUP(A669,'bank list with code'!$A$2:$C$114,3,FALSE)</f>
        <v>B035</v>
      </c>
      <c r="C669" s="65" t="str">
        <f>VLOOKUP(B669,'bank type'!$A$2:$B$87,2,FALSE)</f>
        <v>Foreign Banks</v>
      </c>
      <c r="D669" s="66">
        <v>42735</v>
      </c>
      <c r="E669" s="74">
        <f t="shared" si="32"/>
        <v>12</v>
      </c>
      <c r="F669">
        <f t="shared" si="33"/>
        <v>2016</v>
      </c>
      <c r="G669" s="74">
        <v>13</v>
      </c>
      <c r="H669" s="74">
        <v>18</v>
      </c>
      <c r="I669" s="74">
        <v>0</v>
      </c>
      <c r="J669" s="74">
        <v>0</v>
      </c>
      <c r="K669" s="3">
        <f t="shared" si="34"/>
        <v>0</v>
      </c>
      <c r="L669" s="18"/>
      <c r="M669" s="18"/>
      <c r="N669" s="18"/>
      <c r="O669" s="74">
        <v>0</v>
      </c>
      <c r="P669" s="74">
        <v>0</v>
      </c>
      <c r="Q669" s="74">
        <v>0</v>
      </c>
      <c r="R669" s="114">
        <v>0</v>
      </c>
      <c r="S669" s="114">
        <v>0</v>
      </c>
      <c r="X669" s="74">
        <v>104143</v>
      </c>
      <c r="Y669" s="74">
        <v>79078</v>
      </c>
      <c r="Z669" s="74">
        <v>284408</v>
      </c>
      <c r="AA669" s="114">
        <v>177.3</v>
      </c>
      <c r="AB669" s="114">
        <v>442.6</v>
      </c>
    </row>
    <row r="670" spans="1:28" x14ac:dyDescent="0.3">
      <c r="A670" s="4" t="s">
        <v>133</v>
      </c>
      <c r="B670" s="65" t="str">
        <f>VLOOKUP(A670,'bank list with code'!$A$2:$C$114,3,FALSE)</f>
        <v>B049</v>
      </c>
      <c r="C670" s="65" t="str">
        <f>VLOOKUP(B670,'bank type'!$A$2:$B$87,2,FALSE)</f>
        <v>Foreign Banks</v>
      </c>
      <c r="D670" s="66">
        <v>42735</v>
      </c>
      <c r="E670" s="74">
        <f t="shared" si="32"/>
        <v>12</v>
      </c>
      <c r="F670">
        <f t="shared" si="33"/>
        <v>2016</v>
      </c>
      <c r="G670" s="74">
        <v>0</v>
      </c>
      <c r="H670" s="74">
        <v>0</v>
      </c>
      <c r="I670" s="74">
        <v>0</v>
      </c>
      <c r="J670" s="74">
        <v>0</v>
      </c>
      <c r="K670" s="3">
        <f t="shared" si="34"/>
        <v>0</v>
      </c>
      <c r="L670" s="18"/>
      <c r="M670" s="18"/>
      <c r="N670" s="18"/>
      <c r="O670" s="74">
        <v>0</v>
      </c>
      <c r="P670" s="74">
        <v>0</v>
      </c>
      <c r="Q670" s="74">
        <v>0</v>
      </c>
      <c r="R670" s="114">
        <v>0</v>
      </c>
      <c r="S670" s="114">
        <v>0</v>
      </c>
      <c r="X670" s="74">
        <v>114306</v>
      </c>
      <c r="Y670" s="74">
        <v>3676</v>
      </c>
      <c r="Z670" s="74">
        <v>4553</v>
      </c>
      <c r="AA670" s="114">
        <v>6.6</v>
      </c>
      <c r="AB670" s="114">
        <v>10.6</v>
      </c>
    </row>
    <row r="671" spans="1:28" x14ac:dyDescent="0.3">
      <c r="A671" s="4" t="s">
        <v>41</v>
      </c>
      <c r="B671" s="65" t="str">
        <f>VLOOKUP(A671,'bank list with code'!$A$2:$C$114,3,FALSE)</f>
        <v>B051</v>
      </c>
      <c r="C671" s="65" t="str">
        <f>VLOOKUP(B671,'bank type'!$A$2:$B$87,2,FALSE)</f>
        <v>Foreign Banks</v>
      </c>
      <c r="D671" s="66">
        <v>42735</v>
      </c>
      <c r="E671" s="74">
        <f t="shared" si="32"/>
        <v>12</v>
      </c>
      <c r="F671">
        <f t="shared" si="33"/>
        <v>2016</v>
      </c>
      <c r="G671" s="74">
        <v>44</v>
      </c>
      <c r="H671" s="74">
        <v>53</v>
      </c>
      <c r="I671" s="74">
        <v>0</v>
      </c>
      <c r="J671" s="74">
        <v>0</v>
      </c>
      <c r="K671" s="3">
        <f t="shared" si="34"/>
        <v>0</v>
      </c>
      <c r="L671" s="18"/>
      <c r="M671" s="18"/>
      <c r="N671" s="18"/>
      <c r="O671" s="74">
        <v>453584</v>
      </c>
      <c r="P671" s="74">
        <v>3250</v>
      </c>
      <c r="Q671" s="74">
        <v>1519821</v>
      </c>
      <c r="R671" s="114">
        <v>12.3</v>
      </c>
      <c r="S671" s="114">
        <v>4050.4</v>
      </c>
      <c r="X671" s="74">
        <v>436062</v>
      </c>
      <c r="Y671" s="74">
        <v>247155</v>
      </c>
      <c r="Z671" s="74">
        <v>849353</v>
      </c>
      <c r="AA671" s="114">
        <v>518.9</v>
      </c>
      <c r="AB671" s="114">
        <v>1455.8</v>
      </c>
    </row>
    <row r="672" spans="1:28" x14ac:dyDescent="0.3">
      <c r="A672" s="4" t="s">
        <v>134</v>
      </c>
      <c r="B672" s="65" t="str">
        <f>VLOOKUP(A672,'bank list with code'!$A$2:$C$114,3,FALSE)</f>
        <v>B084</v>
      </c>
      <c r="C672" s="65" t="str">
        <f>VLOOKUP(B672,'bank type'!$A$2:$B$87,2,FALSE)</f>
        <v>Foreign Banks</v>
      </c>
      <c r="D672" s="66">
        <v>42735</v>
      </c>
      <c r="E672" s="74">
        <f t="shared" si="32"/>
        <v>12</v>
      </c>
      <c r="F672">
        <f t="shared" si="33"/>
        <v>2016</v>
      </c>
      <c r="G672" s="74">
        <v>5</v>
      </c>
      <c r="H672" s="74">
        <v>0</v>
      </c>
      <c r="I672" s="74">
        <v>0</v>
      </c>
      <c r="J672" s="74">
        <v>0</v>
      </c>
      <c r="K672" s="3">
        <f t="shared" si="34"/>
        <v>0</v>
      </c>
      <c r="L672" s="18"/>
      <c r="M672" s="18"/>
      <c r="N672" s="18"/>
      <c r="O672" s="74">
        <v>0</v>
      </c>
      <c r="P672" s="74">
        <v>0</v>
      </c>
      <c r="Q672" s="74">
        <v>0</v>
      </c>
      <c r="R672" s="114">
        <v>0</v>
      </c>
      <c r="S672" s="114">
        <v>0</v>
      </c>
      <c r="X672" s="74">
        <v>9329</v>
      </c>
      <c r="Y672" s="74">
        <v>31</v>
      </c>
      <c r="Z672" s="74">
        <v>0</v>
      </c>
      <c r="AA672" s="114">
        <v>0</v>
      </c>
      <c r="AB672" s="114">
        <v>0</v>
      </c>
    </row>
    <row r="673" spans="1:28" x14ac:dyDescent="0.3">
      <c r="A673" s="4" t="s">
        <v>42</v>
      </c>
      <c r="B673" s="65" t="str">
        <f>VLOOKUP(A673,'bank list with code'!$A$2:$C$114,3,FALSE)</f>
        <v>B090</v>
      </c>
      <c r="C673" s="65" t="str">
        <f>VLOOKUP(B673,'bank type'!$A$2:$B$87,2,FALSE)</f>
        <v>Foreign Banks</v>
      </c>
      <c r="D673" s="66">
        <v>42735</v>
      </c>
      <c r="E673" s="74">
        <f t="shared" si="32"/>
        <v>12</v>
      </c>
      <c r="F673">
        <f t="shared" si="33"/>
        <v>2016</v>
      </c>
      <c r="G673" s="74">
        <v>103</v>
      </c>
      <c r="H673" s="74">
        <v>146</v>
      </c>
      <c r="I673" s="74">
        <v>0</v>
      </c>
      <c r="J673" s="74">
        <v>0</v>
      </c>
      <c r="K673" s="3">
        <f t="shared" si="34"/>
        <v>0</v>
      </c>
      <c r="L673" s="18"/>
      <c r="M673" s="18"/>
      <c r="N673" s="18"/>
      <c r="O673" s="74">
        <v>1058382</v>
      </c>
      <c r="P673" s="74">
        <v>4673</v>
      </c>
      <c r="Q673" s="74">
        <v>4854192</v>
      </c>
      <c r="R673" s="114">
        <v>12.6</v>
      </c>
      <c r="S673" s="114">
        <v>10129.700000000001</v>
      </c>
      <c r="X673" s="74">
        <v>843694</v>
      </c>
      <c r="Y673" s="74">
        <v>788705</v>
      </c>
      <c r="Z673" s="74">
        <v>2855966</v>
      </c>
      <c r="AA673" s="114">
        <v>1612.1</v>
      </c>
      <c r="AB673" s="114">
        <v>3434.9</v>
      </c>
    </row>
    <row r="674" spans="1:28" x14ac:dyDescent="0.3">
      <c r="A674" s="4" t="s">
        <v>117</v>
      </c>
      <c r="B674" s="65" t="str">
        <f>VLOOKUP(A674,'bank list with code'!$A$2:$C$114,3,FALSE)</f>
        <v>B003</v>
      </c>
      <c r="C674" s="65" t="str">
        <f>VLOOKUP(B674,'bank type'!$A$2:$B$87,2,FALSE)</f>
        <v>Public Sector Banks</v>
      </c>
      <c r="D674" s="66">
        <v>42766</v>
      </c>
      <c r="E674" s="74">
        <f t="shared" si="32"/>
        <v>1</v>
      </c>
      <c r="F674">
        <f t="shared" si="33"/>
        <v>2017</v>
      </c>
      <c r="G674" s="6">
        <v>820</v>
      </c>
      <c r="H674" s="6">
        <v>401</v>
      </c>
      <c r="I674" s="6">
        <v>11</v>
      </c>
      <c r="J674" s="6">
        <v>0</v>
      </c>
      <c r="K674" s="3">
        <f t="shared" si="34"/>
        <v>11</v>
      </c>
      <c r="L674" s="3"/>
      <c r="M674" s="3"/>
      <c r="N674" s="3"/>
      <c r="O674" s="6">
        <v>0</v>
      </c>
      <c r="P674" s="6">
        <v>0</v>
      </c>
      <c r="Q674" s="6">
        <v>0</v>
      </c>
      <c r="R674" s="114">
        <v>0</v>
      </c>
      <c r="S674" s="114">
        <v>0</v>
      </c>
      <c r="X674" s="74">
        <v>10792274</v>
      </c>
      <c r="Y674" s="74">
        <v>5796877</v>
      </c>
      <c r="Z674" s="74">
        <v>2036328</v>
      </c>
      <c r="AA674" s="114">
        <v>13523.865317</v>
      </c>
      <c r="AB674" s="114">
        <v>2987.3662324400002</v>
      </c>
    </row>
    <row r="675" spans="1:28" x14ac:dyDescent="0.3">
      <c r="A675" t="s">
        <v>118</v>
      </c>
      <c r="B675" s="65" t="str">
        <f>VLOOKUP(A675,'bank list with code'!$A$2:$C$114,3,FALSE)</f>
        <v>B006</v>
      </c>
      <c r="C675" s="65" t="str">
        <f>VLOOKUP(B675,'bank type'!$A$2:$B$87,2,FALSE)</f>
        <v>Public Sector Banks</v>
      </c>
      <c r="D675" s="66">
        <v>42766</v>
      </c>
      <c r="E675" s="74">
        <f t="shared" si="32"/>
        <v>1</v>
      </c>
      <c r="F675">
        <f t="shared" si="33"/>
        <v>2017</v>
      </c>
      <c r="G675" s="74">
        <v>2971</v>
      </c>
      <c r="H675" s="74">
        <v>771</v>
      </c>
      <c r="I675" s="74">
        <v>2747</v>
      </c>
      <c r="J675" s="74">
        <v>0</v>
      </c>
      <c r="K675" s="3">
        <f t="shared" si="34"/>
        <v>2747</v>
      </c>
      <c r="L675" s="18"/>
      <c r="M675" s="18"/>
      <c r="N675" s="18"/>
      <c r="O675" s="74">
        <v>164034</v>
      </c>
      <c r="P675" s="74">
        <v>10744</v>
      </c>
      <c r="Q675" s="74">
        <v>373645</v>
      </c>
      <c r="R675" s="114">
        <v>36.5</v>
      </c>
      <c r="S675" s="114">
        <v>820.7</v>
      </c>
      <c r="X675" s="74">
        <v>21011455</v>
      </c>
      <c r="Y675" s="74">
        <v>12400021</v>
      </c>
      <c r="Z675" s="74">
        <v>3488937</v>
      </c>
      <c r="AA675" s="114">
        <v>26564</v>
      </c>
      <c r="AB675" s="114">
        <v>4318.8</v>
      </c>
    </row>
    <row r="676" spans="1:28" x14ac:dyDescent="0.3">
      <c r="A676" t="s">
        <v>0</v>
      </c>
      <c r="B676" s="65" t="str">
        <f>VLOOKUP(A676,'bank list with code'!$A$2:$C$114,3,FALSE)</f>
        <v>B014</v>
      </c>
      <c r="C676" s="65" t="str">
        <f>VLOOKUP(B676,'bank type'!$A$2:$B$87,2,FALSE)</f>
        <v>Public Sector Banks</v>
      </c>
      <c r="D676" s="66">
        <v>42766</v>
      </c>
      <c r="E676" s="74">
        <f t="shared" si="32"/>
        <v>1</v>
      </c>
      <c r="F676">
        <f t="shared" si="33"/>
        <v>2017</v>
      </c>
      <c r="G676" s="74">
        <v>6287</v>
      </c>
      <c r="H676" s="74">
        <v>4146</v>
      </c>
      <c r="I676" s="74">
        <v>58127</v>
      </c>
      <c r="J676" s="74">
        <v>0</v>
      </c>
      <c r="K676" s="3">
        <f t="shared" si="34"/>
        <v>58127</v>
      </c>
      <c r="L676" s="18"/>
      <c r="M676" s="18"/>
      <c r="N676" s="18"/>
      <c r="O676" s="74">
        <v>128841</v>
      </c>
      <c r="P676" s="74">
        <v>6149</v>
      </c>
      <c r="Q676" s="74">
        <v>371215</v>
      </c>
      <c r="R676" s="114">
        <v>16.666837439999998</v>
      </c>
      <c r="S676" s="114">
        <v>1196.8065191100002</v>
      </c>
      <c r="X676" s="74">
        <v>40387836</v>
      </c>
      <c r="Y676" s="74">
        <v>14945470</v>
      </c>
      <c r="Z676" s="74">
        <v>11156036</v>
      </c>
      <c r="AA676" s="114">
        <v>50090.518543309998</v>
      </c>
      <c r="AB676" s="114">
        <v>15078.84976435</v>
      </c>
    </row>
    <row r="677" spans="1:28" x14ac:dyDescent="0.3">
      <c r="A677" t="s">
        <v>1</v>
      </c>
      <c r="B677" s="65" t="str">
        <f>VLOOKUP(A677,'bank list with code'!$A$2:$C$114,3,FALSE)</f>
        <v>B015</v>
      </c>
      <c r="C677" s="65" t="str">
        <f>VLOOKUP(B677,'bank type'!$A$2:$B$87,2,FALSE)</f>
        <v>Public Sector Banks</v>
      </c>
      <c r="D677" s="66">
        <v>42766</v>
      </c>
      <c r="E677" s="74">
        <f t="shared" si="32"/>
        <v>1</v>
      </c>
      <c r="F677">
        <f t="shared" si="33"/>
        <v>2017</v>
      </c>
      <c r="G677" s="74">
        <v>3483</v>
      </c>
      <c r="H677" s="74">
        <v>4234</v>
      </c>
      <c r="I677" s="74">
        <v>14673</v>
      </c>
      <c r="J677" s="74">
        <v>1421</v>
      </c>
      <c r="K677" s="3">
        <f t="shared" si="34"/>
        <v>16094</v>
      </c>
      <c r="L677" s="18"/>
      <c r="M677" s="18"/>
      <c r="N677" s="18"/>
      <c r="O677" s="74">
        <v>144308</v>
      </c>
      <c r="P677" s="74">
        <v>13124</v>
      </c>
      <c r="Q677" s="74">
        <v>224747</v>
      </c>
      <c r="R677" s="114">
        <v>50.069329000000003</v>
      </c>
      <c r="S677" s="114">
        <v>535.86132699999996</v>
      </c>
      <c r="X677" s="74">
        <v>44901590</v>
      </c>
      <c r="Y677" s="74">
        <v>29169956</v>
      </c>
      <c r="Z677" s="74">
        <v>9699926</v>
      </c>
      <c r="AA677" s="114">
        <v>46869.472693000003</v>
      </c>
      <c r="AB677" s="114">
        <v>11791.307233</v>
      </c>
    </row>
    <row r="678" spans="1:28" x14ac:dyDescent="0.3">
      <c r="A678" t="s">
        <v>2</v>
      </c>
      <c r="B678" s="65" t="str">
        <f>VLOOKUP(A678,'bank list with code'!$A$2:$C$114,3,FALSE)</f>
        <v>B016</v>
      </c>
      <c r="C678" s="65" t="str">
        <f>VLOOKUP(B678,'bank type'!$A$2:$B$87,2,FALSE)</f>
        <v>Public Sector Banks</v>
      </c>
      <c r="D678" s="66">
        <v>42766</v>
      </c>
      <c r="E678" s="74">
        <f t="shared" si="32"/>
        <v>1</v>
      </c>
      <c r="F678">
        <f t="shared" si="33"/>
        <v>2017</v>
      </c>
      <c r="G678" s="74">
        <v>1291</v>
      </c>
      <c r="H678" s="74">
        <v>585</v>
      </c>
      <c r="I678" s="74">
        <v>391</v>
      </c>
      <c r="J678" s="74">
        <v>0</v>
      </c>
      <c r="K678" s="3">
        <f t="shared" si="34"/>
        <v>391</v>
      </c>
      <c r="L678" s="18"/>
      <c r="M678" s="18"/>
      <c r="N678" s="18"/>
      <c r="O678" s="74">
        <v>0</v>
      </c>
      <c r="P678" s="74">
        <v>0</v>
      </c>
      <c r="Q678" s="74">
        <v>0</v>
      </c>
      <c r="R678" s="114">
        <v>0</v>
      </c>
      <c r="S678" s="114">
        <v>0</v>
      </c>
      <c r="X678" s="74">
        <v>6237289</v>
      </c>
      <c r="Y678" s="74">
        <v>5570289</v>
      </c>
      <c r="Z678" s="74">
        <v>3104156</v>
      </c>
      <c r="AA678" s="114">
        <v>16790.55753758</v>
      </c>
      <c r="AB678" s="114">
        <v>5222.6708881800005</v>
      </c>
    </row>
    <row r="679" spans="1:28" x14ac:dyDescent="0.3">
      <c r="A679" t="s">
        <v>3</v>
      </c>
      <c r="B679" s="65" t="str">
        <f>VLOOKUP(A679,'bank list with code'!$A$2:$C$114,3,FALSE)</f>
        <v>B018</v>
      </c>
      <c r="C679" s="65" t="str">
        <f>VLOOKUP(B679,'bank type'!$A$2:$B$87,2,FALSE)</f>
        <v>Public Sector Banks</v>
      </c>
      <c r="D679" s="66">
        <v>42766</v>
      </c>
      <c r="E679" s="74">
        <f t="shared" si="32"/>
        <v>1</v>
      </c>
      <c r="F679">
        <f t="shared" si="33"/>
        <v>2017</v>
      </c>
      <c r="G679" s="74">
        <v>5383</v>
      </c>
      <c r="H679" s="74">
        <v>5039</v>
      </c>
      <c r="I679" s="74">
        <v>5995</v>
      </c>
      <c r="J679" s="74">
        <v>0</v>
      </c>
      <c r="K679" s="3">
        <f t="shared" si="34"/>
        <v>5995</v>
      </c>
      <c r="L679" s="18"/>
      <c r="M679" s="18"/>
      <c r="N679" s="18"/>
      <c r="O679" s="74">
        <v>205676</v>
      </c>
      <c r="P679" s="74">
        <v>28493</v>
      </c>
      <c r="Q679" s="74">
        <v>516612</v>
      </c>
      <c r="R679" s="114">
        <v>99.129796549999995</v>
      </c>
      <c r="S679" s="114">
        <v>1018.1710301100001</v>
      </c>
      <c r="X679" s="74">
        <v>31942734</v>
      </c>
      <c r="Y679" s="74">
        <v>15945343</v>
      </c>
      <c r="Z679" s="74">
        <v>10450680</v>
      </c>
      <c r="AA679" s="114">
        <v>50103.224622410002</v>
      </c>
      <c r="AB679" s="114">
        <v>15852.038816100003</v>
      </c>
    </row>
    <row r="680" spans="1:28" x14ac:dyDescent="0.3">
      <c r="A680" t="s">
        <v>4</v>
      </c>
      <c r="B680" s="65" t="str">
        <f>VLOOKUP(A680,'bank list with code'!$A$2:$C$114,3,FALSE)</f>
        <v>B022</v>
      </c>
      <c r="C680" s="65" t="str">
        <f>VLOOKUP(B680,'bank type'!$A$2:$B$87,2,FALSE)</f>
        <v>Public Sector Banks</v>
      </c>
      <c r="D680" s="66">
        <v>42766</v>
      </c>
      <c r="E680" s="74">
        <f t="shared" si="32"/>
        <v>1</v>
      </c>
      <c r="F680">
        <f t="shared" si="33"/>
        <v>2017</v>
      </c>
      <c r="G680" s="74">
        <v>3508</v>
      </c>
      <c r="H680" s="74">
        <v>1807</v>
      </c>
      <c r="I680" s="74">
        <v>1505</v>
      </c>
      <c r="J680" s="74">
        <v>0</v>
      </c>
      <c r="K680" s="3">
        <f t="shared" si="34"/>
        <v>1505</v>
      </c>
      <c r="L680" s="18"/>
      <c r="M680" s="18"/>
      <c r="N680" s="18"/>
      <c r="O680" s="74">
        <v>106634</v>
      </c>
      <c r="P680" s="74">
        <v>3178</v>
      </c>
      <c r="Q680" s="74">
        <v>180393</v>
      </c>
      <c r="R680" s="114">
        <v>12.59753648</v>
      </c>
      <c r="S680" s="114">
        <v>383.03320871</v>
      </c>
      <c r="X680" s="74">
        <v>23432002</v>
      </c>
      <c r="Y680" s="74">
        <v>10015590</v>
      </c>
      <c r="Z680" s="74">
        <v>4683080</v>
      </c>
      <c r="AA680" s="114">
        <v>32566.678005999998</v>
      </c>
      <c r="AB680" s="114">
        <v>7210.0660189399996</v>
      </c>
    </row>
    <row r="681" spans="1:28" x14ac:dyDescent="0.3">
      <c r="A681" t="s">
        <v>119</v>
      </c>
      <c r="B681" s="65" t="str">
        <f>VLOOKUP(A681,'bank list with code'!$A$2:$C$114,3,FALSE)</f>
        <v>B026</v>
      </c>
      <c r="C681" s="65" t="str">
        <f>VLOOKUP(B681,'bank type'!$A$2:$B$87,2,FALSE)</f>
        <v>Public Sector Banks</v>
      </c>
      <c r="D681" s="66">
        <v>42766</v>
      </c>
      <c r="E681" s="74">
        <f t="shared" si="32"/>
        <v>1</v>
      </c>
      <c r="F681">
        <f t="shared" si="33"/>
        <v>2017</v>
      </c>
      <c r="G681" s="74">
        <v>2301</v>
      </c>
      <c r="H681" s="74">
        <v>856</v>
      </c>
      <c r="I681" s="74">
        <v>179599</v>
      </c>
      <c r="J681" s="74">
        <v>0</v>
      </c>
      <c r="K681" s="3">
        <f t="shared" si="34"/>
        <v>179599</v>
      </c>
      <c r="L681" s="18"/>
      <c r="M681" s="18"/>
      <c r="N681" s="18"/>
      <c r="O681" s="74">
        <v>92515</v>
      </c>
      <c r="P681" s="74">
        <v>2072</v>
      </c>
      <c r="Q681" s="74">
        <v>160954</v>
      </c>
      <c r="R681" s="114">
        <v>7.5223849500000002</v>
      </c>
      <c r="S681" s="114">
        <v>370.74255699999998</v>
      </c>
      <c r="X681" s="74">
        <v>11107568</v>
      </c>
      <c r="Y681" s="74">
        <v>5825820</v>
      </c>
      <c r="Z681" s="74">
        <v>4959344</v>
      </c>
      <c r="AA681" s="114">
        <v>18180.185300000001</v>
      </c>
      <c r="AB681" s="114">
        <v>6497.4985657399993</v>
      </c>
    </row>
    <row r="682" spans="1:28" x14ac:dyDescent="0.3">
      <c r="A682" t="s">
        <v>120</v>
      </c>
      <c r="B682" s="65" t="str">
        <f>VLOOKUP(A682,'bank list with code'!$A$2:$C$114,3,FALSE)</f>
        <v>B034</v>
      </c>
      <c r="C682" s="65" t="str">
        <f>VLOOKUP(B682,'bank type'!$A$2:$B$87,2,FALSE)</f>
        <v>Public Sector Banks</v>
      </c>
      <c r="D682" s="66">
        <v>42766</v>
      </c>
      <c r="E682" s="74">
        <f t="shared" si="32"/>
        <v>1</v>
      </c>
      <c r="F682">
        <f t="shared" si="33"/>
        <v>2017</v>
      </c>
      <c r="G682" s="74">
        <v>1282</v>
      </c>
      <c r="H682" s="74">
        <v>248</v>
      </c>
      <c r="I682" s="74">
        <v>2094</v>
      </c>
      <c r="J682" s="74">
        <v>0</v>
      </c>
      <c r="K682" s="3">
        <f t="shared" si="34"/>
        <v>2094</v>
      </c>
      <c r="L682" s="18"/>
      <c r="M682" s="18"/>
      <c r="N682" s="18"/>
      <c r="O682" s="74">
        <v>0</v>
      </c>
      <c r="P682" s="74">
        <v>0</v>
      </c>
      <c r="Q682" s="74">
        <v>0</v>
      </c>
      <c r="R682" s="114">
        <v>0</v>
      </c>
      <c r="S682" s="114">
        <v>0</v>
      </c>
      <c r="X682" s="74">
        <v>6906700</v>
      </c>
      <c r="Y682" s="74">
        <v>2233987</v>
      </c>
      <c r="Z682" s="74">
        <v>1031335</v>
      </c>
      <c r="AA682" s="114">
        <v>7472.905041</v>
      </c>
      <c r="AB682" s="114">
        <v>1336.41140774</v>
      </c>
    </row>
    <row r="683" spans="1:28" x14ac:dyDescent="0.3">
      <c r="A683" t="s">
        <v>5</v>
      </c>
      <c r="B683" s="65" t="str">
        <f>VLOOKUP(A683,'bank list with code'!$A$2:$C$114,3,FALSE)</f>
        <v>B060</v>
      </c>
      <c r="C683" s="65" t="str">
        <f>VLOOKUP(B683,'bank type'!$A$2:$B$87,2,FALSE)</f>
        <v>Public Sector Banks</v>
      </c>
      <c r="D683" s="66">
        <v>42766</v>
      </c>
      <c r="E683" s="74">
        <f t="shared" si="32"/>
        <v>1</v>
      </c>
      <c r="F683">
        <f t="shared" si="33"/>
        <v>2017</v>
      </c>
      <c r="G683" s="74">
        <v>2597</v>
      </c>
      <c r="H683" s="74">
        <v>736</v>
      </c>
      <c r="I683" s="74">
        <v>4336</v>
      </c>
      <c r="J683" s="74">
        <v>0</v>
      </c>
      <c r="K683" s="3">
        <f t="shared" si="34"/>
        <v>4336</v>
      </c>
      <c r="L683" s="18"/>
      <c r="M683" s="18"/>
      <c r="N683" s="18"/>
      <c r="O683" s="74">
        <v>80118</v>
      </c>
      <c r="P683" s="74">
        <v>6591</v>
      </c>
      <c r="Q683" s="74">
        <v>183331</v>
      </c>
      <c r="R683" s="114">
        <v>7.2</v>
      </c>
      <c r="S683" s="114">
        <v>349.7</v>
      </c>
      <c r="X683" s="74">
        <v>17077467</v>
      </c>
      <c r="Y683" s="74">
        <v>21490460</v>
      </c>
      <c r="Z683" s="74">
        <v>7522427</v>
      </c>
      <c r="AA683" s="114">
        <v>29021.7</v>
      </c>
      <c r="AB683" s="114">
        <v>8896.2000000000007</v>
      </c>
    </row>
    <row r="684" spans="1:28" x14ac:dyDescent="0.3">
      <c r="A684" t="s">
        <v>6</v>
      </c>
      <c r="B684" s="65" t="str">
        <f>VLOOKUP(A684,'bank list with code'!$A$2:$C$114,3,FALSE)</f>
        <v>B061</v>
      </c>
      <c r="C684" s="65" t="str">
        <f>VLOOKUP(B684,'bank type'!$A$2:$B$87,2,FALSE)</f>
        <v>Public Sector Banks</v>
      </c>
      <c r="D684" s="66">
        <v>42766</v>
      </c>
      <c r="E684" s="74">
        <f t="shared" si="32"/>
        <v>1</v>
      </c>
      <c r="F684">
        <f t="shared" si="33"/>
        <v>2017</v>
      </c>
      <c r="G684" s="74">
        <v>2715</v>
      </c>
      <c r="H684" s="74">
        <v>985</v>
      </c>
      <c r="I684" s="74">
        <v>10120</v>
      </c>
      <c r="J684" s="74">
        <v>0</v>
      </c>
      <c r="K684" s="3">
        <f t="shared" si="34"/>
        <v>10120</v>
      </c>
      <c r="L684" s="18"/>
      <c r="M684" s="18"/>
      <c r="N684" s="18"/>
      <c r="O684" s="74">
        <v>43018</v>
      </c>
      <c r="P684" s="74">
        <v>320</v>
      </c>
      <c r="Q684" s="74">
        <v>78484</v>
      </c>
      <c r="R684" s="114">
        <v>0.95527300000000004</v>
      </c>
      <c r="S684" s="114">
        <v>184.106696</v>
      </c>
      <c r="X684" s="74">
        <v>15560851</v>
      </c>
      <c r="Y684" s="74">
        <v>9691972</v>
      </c>
      <c r="Z684" s="74">
        <v>3833677</v>
      </c>
      <c r="AA684" s="114">
        <v>23040.732148999999</v>
      </c>
      <c r="AB684" s="114">
        <v>11168.186535000001</v>
      </c>
    </row>
    <row r="685" spans="1:28" x14ac:dyDescent="0.3">
      <c r="A685" t="s">
        <v>121</v>
      </c>
      <c r="B685" s="65" t="str">
        <f>VLOOKUP(A685,'bank list with code'!$A$2:$C$114,3,FALSE)</f>
        <v>B078</v>
      </c>
      <c r="C685" s="65" t="str">
        <f>VLOOKUP(B685,'bank type'!$A$2:$B$87,2,FALSE)</f>
        <v>Public Sector Banks</v>
      </c>
      <c r="D685" s="66">
        <v>42766</v>
      </c>
      <c r="E685" s="74">
        <f t="shared" si="32"/>
        <v>1</v>
      </c>
      <c r="F685">
        <f t="shared" si="33"/>
        <v>2017</v>
      </c>
      <c r="G685" s="74">
        <v>2288</v>
      </c>
      <c r="H685" s="74">
        <v>315</v>
      </c>
      <c r="I685" s="74">
        <v>3853</v>
      </c>
      <c r="J685" s="74">
        <v>0</v>
      </c>
      <c r="K685" s="3">
        <f t="shared" si="34"/>
        <v>3853</v>
      </c>
      <c r="L685" s="18"/>
      <c r="M685" s="18"/>
      <c r="N685" s="18"/>
      <c r="O685" s="74">
        <v>0</v>
      </c>
      <c r="P685" s="74">
        <v>0</v>
      </c>
      <c r="Q685" s="74">
        <v>0</v>
      </c>
      <c r="R685" s="114">
        <v>0</v>
      </c>
      <c r="S685" s="114">
        <v>0</v>
      </c>
      <c r="X685" s="74">
        <v>10221728</v>
      </c>
      <c r="Y685" s="74">
        <v>4309934</v>
      </c>
      <c r="Z685" s="74">
        <v>2728601</v>
      </c>
      <c r="AA685" s="114">
        <v>15046.913</v>
      </c>
      <c r="AB685" s="114">
        <v>4068.6460000000002</v>
      </c>
    </row>
    <row r="686" spans="1:28" x14ac:dyDescent="0.3">
      <c r="A686" t="s">
        <v>7</v>
      </c>
      <c r="B686" s="65" t="str">
        <f>VLOOKUP(A686,'bank list with code'!$A$2:$C$114,3,FALSE)</f>
        <v>B080</v>
      </c>
      <c r="C686" s="65" t="str">
        <f>VLOOKUP(B686,'bank type'!$A$2:$B$87,2,FALSE)</f>
        <v>Public Sector Banks</v>
      </c>
      <c r="D686" s="66">
        <v>42766</v>
      </c>
      <c r="E686" s="74">
        <f t="shared" si="32"/>
        <v>1</v>
      </c>
      <c r="F686">
        <f t="shared" si="33"/>
        <v>2017</v>
      </c>
      <c r="G686" s="74">
        <v>1042</v>
      </c>
      <c r="H686" s="74">
        <v>210</v>
      </c>
      <c r="I686" s="74">
        <v>0</v>
      </c>
      <c r="J686" s="74">
        <v>0</v>
      </c>
      <c r="K686" s="3">
        <f t="shared" si="34"/>
        <v>0</v>
      </c>
      <c r="L686" s="18"/>
      <c r="M686" s="18"/>
      <c r="N686" s="18"/>
      <c r="O686" s="74">
        <v>0</v>
      </c>
      <c r="P686" s="74">
        <v>0</v>
      </c>
      <c r="Q686" s="74">
        <v>0</v>
      </c>
      <c r="R686" s="114">
        <v>0</v>
      </c>
      <c r="S686" s="114">
        <v>0</v>
      </c>
      <c r="X686" s="74">
        <v>2560514</v>
      </c>
      <c r="Y686" s="74">
        <v>755699</v>
      </c>
      <c r="Z686" s="74">
        <v>491225</v>
      </c>
      <c r="AA686" s="114">
        <v>2524.6999999999998</v>
      </c>
      <c r="AB686" s="114">
        <v>878</v>
      </c>
    </row>
    <row r="687" spans="1:28" x14ac:dyDescent="0.3">
      <c r="A687" t="s">
        <v>8</v>
      </c>
      <c r="B687" s="65" t="str">
        <f>VLOOKUP(A687,'bank list with code'!$A$2:$C$114,3,FALSE)</f>
        <v>B081</v>
      </c>
      <c r="C687" s="65" t="str">
        <f>VLOOKUP(B687,'bank type'!$A$2:$B$87,2,FALSE)</f>
        <v>Public Sector Banks</v>
      </c>
      <c r="D687" s="66">
        <v>42766</v>
      </c>
      <c r="E687" s="74">
        <f t="shared" si="32"/>
        <v>1</v>
      </c>
      <c r="F687">
        <f t="shared" si="33"/>
        <v>2017</v>
      </c>
      <c r="G687" s="74">
        <v>5315</v>
      </c>
      <c r="H687" s="74">
        <v>4698</v>
      </c>
      <c r="I687" s="74">
        <v>30512</v>
      </c>
      <c r="J687" s="74">
        <v>0</v>
      </c>
      <c r="K687" s="3">
        <f t="shared" si="34"/>
        <v>30512</v>
      </c>
      <c r="L687" s="18"/>
      <c r="M687" s="18"/>
      <c r="N687" s="18"/>
      <c r="O687" s="74">
        <v>218649</v>
      </c>
      <c r="P687" s="74">
        <v>2978</v>
      </c>
      <c r="Q687" s="74">
        <v>327424</v>
      </c>
      <c r="R687" s="114">
        <v>7.0464354</v>
      </c>
      <c r="S687" s="114">
        <v>671.52729167999996</v>
      </c>
      <c r="X687" s="74">
        <v>53823936</v>
      </c>
      <c r="Y687" s="74">
        <v>19743693</v>
      </c>
      <c r="Z687" s="74">
        <v>14379189</v>
      </c>
      <c r="AA687" s="114">
        <v>68787.651892269991</v>
      </c>
      <c r="AB687" s="114">
        <v>21396.739857760003</v>
      </c>
    </row>
    <row r="688" spans="1:28" x14ac:dyDescent="0.3">
      <c r="A688" t="s">
        <v>122</v>
      </c>
      <c r="B688" s="65" t="str">
        <f>VLOOKUP(A688,'bank list with code'!$A$2:$C$114,3,FALSE)</f>
        <v>B099</v>
      </c>
      <c r="C688" s="65" t="str">
        <f>VLOOKUP(B688,'bank type'!$A$2:$B$87,2,FALSE)</f>
        <v>Public Sector Banks</v>
      </c>
      <c r="D688" s="66">
        <v>42766</v>
      </c>
      <c r="E688" s="74">
        <f t="shared" si="32"/>
        <v>1</v>
      </c>
      <c r="F688">
        <f t="shared" si="33"/>
        <v>2017</v>
      </c>
      <c r="G688" s="74">
        <v>3470</v>
      </c>
      <c r="H688" s="74">
        <v>397</v>
      </c>
      <c r="I688" s="74">
        <v>2699</v>
      </c>
      <c r="J688" s="74">
        <v>0</v>
      </c>
      <c r="K688" s="3">
        <f t="shared" si="34"/>
        <v>2699</v>
      </c>
      <c r="L688" s="18"/>
      <c r="M688" s="18"/>
      <c r="N688" s="18"/>
      <c r="O688" s="74">
        <v>71955</v>
      </c>
      <c r="P688" s="74">
        <v>2217</v>
      </c>
      <c r="Q688" s="74">
        <v>129474</v>
      </c>
      <c r="R688" s="114">
        <v>6.9268020000000003</v>
      </c>
      <c r="S688" s="114">
        <v>248.570167</v>
      </c>
      <c r="X688" s="74">
        <v>13270764</v>
      </c>
      <c r="Y688" s="74">
        <v>11325678</v>
      </c>
      <c r="Z688" s="74">
        <v>1863900</v>
      </c>
      <c r="AA688" s="114">
        <v>22446.849536000002</v>
      </c>
      <c r="AB688" s="114">
        <v>2646.3585750000002</v>
      </c>
    </row>
    <row r="689" spans="1:28" x14ac:dyDescent="0.3">
      <c r="A689" t="s">
        <v>9</v>
      </c>
      <c r="B689" s="65" t="str">
        <f>VLOOKUP(A689,'bank list with code'!$A$2:$C$114,3,FALSE)</f>
        <v>B102</v>
      </c>
      <c r="C689" s="65" t="str">
        <f>VLOOKUP(B689,'bank type'!$A$2:$B$87,2,FALSE)</f>
        <v>Public Sector Banks</v>
      </c>
      <c r="D689" s="66">
        <v>42766</v>
      </c>
      <c r="E689" s="74">
        <f t="shared" si="32"/>
        <v>1</v>
      </c>
      <c r="F689">
        <f t="shared" si="33"/>
        <v>2017</v>
      </c>
      <c r="G689" s="74">
        <v>2149</v>
      </c>
      <c r="H689" s="74">
        <v>576</v>
      </c>
      <c r="I689" s="74">
        <v>1207</v>
      </c>
      <c r="J689" s="74">
        <v>0</v>
      </c>
      <c r="K689" s="3">
        <f t="shared" si="34"/>
        <v>1207</v>
      </c>
      <c r="L689" s="18"/>
      <c r="M689" s="18"/>
      <c r="N689" s="18"/>
      <c r="O689" s="74">
        <v>0</v>
      </c>
      <c r="P689" s="74">
        <v>0</v>
      </c>
      <c r="Q689" s="74">
        <v>0</v>
      </c>
      <c r="R689" s="114">
        <v>0</v>
      </c>
      <c r="S689" s="114">
        <v>0</v>
      </c>
      <c r="X689" s="74">
        <v>10008220</v>
      </c>
      <c r="Y689" s="74">
        <v>4635497</v>
      </c>
      <c r="Z689" s="74">
        <v>2618309</v>
      </c>
      <c r="AA689" s="114">
        <v>14106.999999999998</v>
      </c>
      <c r="AB689" s="114">
        <v>3794.6</v>
      </c>
    </row>
    <row r="690" spans="1:28" x14ac:dyDescent="0.3">
      <c r="A690" t="s">
        <v>10</v>
      </c>
      <c r="B690" s="65" t="str">
        <f>VLOOKUP(A690,'bank list with code'!$A$2:$C$114,3,FALSE)</f>
        <v>B105</v>
      </c>
      <c r="C690" s="65" t="str">
        <f>VLOOKUP(B690,'bank type'!$A$2:$B$87,2,FALSE)</f>
        <v>Public Sector Banks</v>
      </c>
      <c r="D690" s="66">
        <v>42766</v>
      </c>
      <c r="E690" s="74">
        <f t="shared" ref="E690:E753" si="35">MONTH(D690)</f>
        <v>1</v>
      </c>
      <c r="F690">
        <f t="shared" si="33"/>
        <v>2017</v>
      </c>
      <c r="G690" s="74">
        <v>4479</v>
      </c>
      <c r="H690" s="74">
        <v>3030</v>
      </c>
      <c r="I690" s="74">
        <v>31617</v>
      </c>
      <c r="J690" s="74">
        <v>0</v>
      </c>
      <c r="K690" s="3">
        <f t="shared" si="34"/>
        <v>31617</v>
      </c>
      <c r="L690" s="18"/>
      <c r="M690" s="18"/>
      <c r="N690" s="18"/>
      <c r="O690" s="74">
        <v>173899</v>
      </c>
      <c r="P690" s="74">
        <v>2176</v>
      </c>
      <c r="Q690" s="74">
        <v>164975</v>
      </c>
      <c r="R690" s="114">
        <v>5.8171499999999998</v>
      </c>
      <c r="S690" s="114">
        <v>718.18955525000001</v>
      </c>
      <c r="X690" s="74">
        <v>18698257</v>
      </c>
      <c r="Y690" s="74">
        <v>18111183</v>
      </c>
      <c r="Z690" s="74">
        <v>4188596</v>
      </c>
      <c r="AA690" s="114">
        <v>40697.058971839993</v>
      </c>
      <c r="AB690" s="114">
        <v>4838.6404984700002</v>
      </c>
    </row>
    <row r="691" spans="1:28" x14ac:dyDescent="0.3">
      <c r="A691" t="s">
        <v>123</v>
      </c>
      <c r="B691" s="65" t="str">
        <f>VLOOKUP(A691,'bank list with code'!$A$2:$C$114,3,FALSE)</f>
        <v>B106</v>
      </c>
      <c r="C691" s="65" t="str">
        <f>VLOOKUP(B691,'bank type'!$A$2:$B$87,2,FALSE)</f>
        <v>Public Sector Banks</v>
      </c>
      <c r="D691" s="66">
        <v>42766</v>
      </c>
      <c r="E691" s="74">
        <f t="shared" si="35"/>
        <v>1</v>
      </c>
      <c r="F691">
        <f t="shared" si="33"/>
        <v>2017</v>
      </c>
      <c r="G691" s="74">
        <v>1029</v>
      </c>
      <c r="H691" s="74">
        <v>1171</v>
      </c>
      <c r="I691" s="74">
        <v>0</v>
      </c>
      <c r="J691" s="74">
        <v>0</v>
      </c>
      <c r="K691" s="3">
        <f t="shared" si="34"/>
        <v>0</v>
      </c>
      <c r="L691" s="18"/>
      <c r="M691" s="18"/>
      <c r="N691" s="18"/>
      <c r="O691" s="74">
        <v>0</v>
      </c>
      <c r="P691" s="74">
        <v>0</v>
      </c>
      <c r="Q691" s="74">
        <v>0</v>
      </c>
      <c r="R691" s="114">
        <v>0</v>
      </c>
      <c r="S691" s="114">
        <v>0</v>
      </c>
      <c r="X691" s="74">
        <v>9421190</v>
      </c>
      <c r="Y691" s="74">
        <v>6143976</v>
      </c>
      <c r="Z691" s="74">
        <v>1429830</v>
      </c>
      <c r="AA691" s="114">
        <v>17317.751993999998</v>
      </c>
      <c r="AB691" s="114">
        <v>2138.5238610000001</v>
      </c>
    </row>
    <row r="692" spans="1:28" x14ac:dyDescent="0.3">
      <c r="A692" t="s">
        <v>124</v>
      </c>
      <c r="B692" s="65" t="str">
        <f>VLOOKUP(A692,'bank list with code'!$A$2:$C$114,3,FALSE)</f>
        <v>B111</v>
      </c>
      <c r="C692" s="65" t="str">
        <f>VLOOKUP(B692,'bank type'!$A$2:$B$87,2,FALSE)</f>
        <v>Public Sector Banks</v>
      </c>
      <c r="D692" s="66">
        <v>42766</v>
      </c>
      <c r="E692" s="74">
        <f t="shared" si="35"/>
        <v>1</v>
      </c>
      <c r="F692">
        <f t="shared" si="33"/>
        <v>2017</v>
      </c>
      <c r="G692" s="74">
        <v>1536</v>
      </c>
      <c r="H692" s="74">
        <v>358</v>
      </c>
      <c r="I692" s="74">
        <v>2605</v>
      </c>
      <c r="J692" s="74">
        <v>0</v>
      </c>
      <c r="K692" s="3">
        <f t="shared" si="34"/>
        <v>2605</v>
      </c>
      <c r="L692" s="18"/>
      <c r="M692" s="18"/>
      <c r="N692" s="18"/>
      <c r="O692" s="74">
        <v>48582</v>
      </c>
      <c r="P692" s="74">
        <v>8735</v>
      </c>
      <c r="Q692" s="74">
        <v>123706</v>
      </c>
      <c r="R692" s="114">
        <v>28.209799839999999</v>
      </c>
      <c r="S692" s="114">
        <v>344.92342013999996</v>
      </c>
      <c r="X692" s="74">
        <v>5527039</v>
      </c>
      <c r="Y692" s="74">
        <v>5444079</v>
      </c>
      <c r="Z692" s="74">
        <v>2145421</v>
      </c>
      <c r="AA692" s="114">
        <v>11864.339723999999</v>
      </c>
      <c r="AB692" s="114">
        <v>3379.1107929999998</v>
      </c>
    </row>
    <row r="693" spans="1:28" x14ac:dyDescent="0.3">
      <c r="A693" t="s">
        <v>11</v>
      </c>
      <c r="B693" s="65" t="str">
        <f>VLOOKUP(A693,'bank list with code'!$A$2:$C$114,3,FALSE)</f>
        <v>B054</v>
      </c>
      <c r="C693" s="65" t="str">
        <f>VLOOKUP(B693,'bank type'!$A$2:$B$87,2,FALSE)</f>
        <v>Private Sector Banks</v>
      </c>
      <c r="D693" s="66">
        <v>42766</v>
      </c>
      <c r="E693" s="74">
        <f t="shared" si="35"/>
        <v>1</v>
      </c>
      <c r="F693">
        <f t="shared" si="33"/>
        <v>2017</v>
      </c>
      <c r="G693" s="74">
        <v>1782</v>
      </c>
      <c r="H693" s="74">
        <v>1687</v>
      </c>
      <c r="I693" s="74">
        <v>27369</v>
      </c>
      <c r="J693" s="74">
        <v>0</v>
      </c>
      <c r="K693" s="3">
        <f t="shared" si="34"/>
        <v>27369</v>
      </c>
      <c r="L693" s="18"/>
      <c r="M693" s="18"/>
      <c r="N693" s="18"/>
      <c r="O693" s="74">
        <v>17923</v>
      </c>
      <c r="P693" s="74">
        <v>502</v>
      </c>
      <c r="Q693" s="74">
        <v>76717</v>
      </c>
      <c r="R693" s="114">
        <f>0.00000061*10^7</f>
        <v>6.1</v>
      </c>
      <c r="S693" s="114">
        <f>0.00001692*10^7</f>
        <v>169.20000000000002</v>
      </c>
      <c r="X693" s="74">
        <v>10224357</v>
      </c>
      <c r="Y693" s="74">
        <v>7526173</v>
      </c>
      <c r="Z693" s="74">
        <v>5379032</v>
      </c>
      <c r="AA693" s="114">
        <v>24158.400000000001</v>
      </c>
      <c r="AB693" s="114">
        <v>8984.9</v>
      </c>
    </row>
    <row r="694" spans="1:28" x14ac:dyDescent="0.3">
      <c r="A694" t="s">
        <v>125</v>
      </c>
      <c r="B694" s="65" t="str">
        <f>VLOOKUP(A694,'bank list with code'!$A$2:$C$114,3,FALSE)</f>
        <v>B091</v>
      </c>
      <c r="C694" s="65" t="str">
        <f>VLOOKUP(B694,'bank type'!$A$2:$B$87,2,FALSE)</f>
        <v>Public Sector Banks</v>
      </c>
      <c r="D694" s="66">
        <v>42766</v>
      </c>
      <c r="E694" s="74">
        <f t="shared" si="35"/>
        <v>1</v>
      </c>
      <c r="F694">
        <f t="shared" si="33"/>
        <v>2017</v>
      </c>
      <c r="G694" s="74">
        <v>1215</v>
      </c>
      <c r="H694" s="74">
        <v>808</v>
      </c>
      <c r="I694" s="74">
        <v>6629</v>
      </c>
      <c r="J694" s="74">
        <v>0</v>
      </c>
      <c r="K694" s="3">
        <f t="shared" si="34"/>
        <v>6629</v>
      </c>
      <c r="L694" s="18"/>
      <c r="M694" s="18"/>
      <c r="N694" s="18"/>
      <c r="O694" s="74">
        <v>0</v>
      </c>
      <c r="P694" s="74">
        <v>0</v>
      </c>
      <c r="Q694" s="74">
        <v>0</v>
      </c>
      <c r="R694" s="114">
        <v>0</v>
      </c>
      <c r="S694" s="114">
        <v>0</v>
      </c>
      <c r="X694" s="74">
        <v>11511912</v>
      </c>
      <c r="Y694" s="74">
        <v>11683810</v>
      </c>
      <c r="Z694" s="74">
        <v>2958616</v>
      </c>
      <c r="AA694" s="114">
        <v>21568.108293989997</v>
      </c>
      <c r="AB694" s="114">
        <v>4450.78136361</v>
      </c>
    </row>
    <row r="695" spans="1:28" x14ac:dyDescent="0.3">
      <c r="A695" t="s">
        <v>126</v>
      </c>
      <c r="B695" s="65" t="str">
        <f>VLOOKUP(A695,'bank list with code'!$A$2:$C$114,3,FALSE)</f>
        <v>B092</v>
      </c>
      <c r="C695" s="65" t="str">
        <f>VLOOKUP(B695,'bank type'!$A$2:$B$87,2,FALSE)</f>
        <v>Public Sector Banks</v>
      </c>
      <c r="D695" s="66">
        <v>42766</v>
      </c>
      <c r="E695" s="74">
        <f t="shared" si="35"/>
        <v>1</v>
      </c>
      <c r="F695">
        <f t="shared" si="33"/>
        <v>2017</v>
      </c>
      <c r="G695" s="74">
        <v>1814</v>
      </c>
      <c r="H695" s="74">
        <v>566</v>
      </c>
      <c r="I695" s="74">
        <v>7985</v>
      </c>
      <c r="J695" s="74">
        <v>0</v>
      </c>
      <c r="K695" s="3">
        <f t="shared" si="34"/>
        <v>7985</v>
      </c>
      <c r="L695" s="18"/>
      <c r="M695" s="18"/>
      <c r="N695" s="18"/>
      <c r="O695" s="74">
        <v>0</v>
      </c>
      <c r="P695" s="74">
        <v>0</v>
      </c>
      <c r="Q695" s="74">
        <v>0</v>
      </c>
      <c r="R695" s="114">
        <v>0</v>
      </c>
      <c r="S695" s="114">
        <v>0</v>
      </c>
      <c r="X695" s="74">
        <v>14745060</v>
      </c>
      <c r="Y695" s="74">
        <v>20248535</v>
      </c>
      <c r="Z695" s="74">
        <v>6307388</v>
      </c>
      <c r="AA695" s="114">
        <v>33769.994199410001</v>
      </c>
      <c r="AB695" s="114">
        <v>9696.6419950899999</v>
      </c>
    </row>
    <row r="696" spans="1:28" x14ac:dyDescent="0.3">
      <c r="A696" t="s">
        <v>12</v>
      </c>
      <c r="B696" s="65" t="str">
        <f>VLOOKUP(A696,'bank list with code'!$A$2:$C$114,3,FALSE)</f>
        <v>B093</v>
      </c>
      <c r="C696" s="65" t="str">
        <f>VLOOKUP(B696,'bank type'!$A$2:$B$87,2,FALSE)</f>
        <v>Public Sector Banks</v>
      </c>
      <c r="D696" s="66">
        <v>42766</v>
      </c>
      <c r="E696" s="74">
        <f t="shared" si="35"/>
        <v>1</v>
      </c>
      <c r="F696">
        <f t="shared" si="33"/>
        <v>2017</v>
      </c>
      <c r="G696" s="74">
        <v>23334</v>
      </c>
      <c r="H696" s="74">
        <v>26776</v>
      </c>
      <c r="I696" s="74">
        <v>431430</v>
      </c>
      <c r="J696" s="74">
        <v>0</v>
      </c>
      <c r="K696" s="3">
        <f t="shared" si="34"/>
        <v>431430</v>
      </c>
      <c r="L696" s="18"/>
      <c r="M696" s="18"/>
      <c r="N696" s="18"/>
      <c r="O696" s="74">
        <v>4355603</v>
      </c>
      <c r="P696" s="74">
        <v>82462</v>
      </c>
      <c r="Q696" s="74">
        <v>14885382</v>
      </c>
      <c r="R696" s="114">
        <v>285.38661898999993</v>
      </c>
      <c r="S696" s="114">
        <v>45960.69678785</v>
      </c>
      <c r="X696" s="74">
        <v>239467117</v>
      </c>
      <c r="Y696" s="74">
        <v>331354227</v>
      </c>
      <c r="Z696" s="74">
        <v>80992775</v>
      </c>
      <c r="AA696" s="114">
        <v>545192.49266600003</v>
      </c>
      <c r="AB696" s="114">
        <v>124376.16348010999</v>
      </c>
    </row>
    <row r="697" spans="1:28" x14ac:dyDescent="0.3">
      <c r="A697" t="s">
        <v>127</v>
      </c>
      <c r="B697" s="65" t="str">
        <f>VLOOKUP(A697,'bank list with code'!$A$2:$C$114,3,FALSE)</f>
        <v>B094</v>
      </c>
      <c r="C697" s="65" t="str">
        <f>VLOOKUP(B697,'bank type'!$A$2:$B$87,2,FALSE)</f>
        <v>Public Sector Banks</v>
      </c>
      <c r="D697" s="66">
        <v>42766</v>
      </c>
      <c r="E697" s="74">
        <f t="shared" si="35"/>
        <v>1</v>
      </c>
      <c r="F697">
        <f t="shared" si="33"/>
        <v>2017</v>
      </c>
      <c r="G697" s="74">
        <v>1096</v>
      </c>
      <c r="H697" s="74">
        <v>330</v>
      </c>
      <c r="I697" s="74">
        <v>5718</v>
      </c>
      <c r="J697" s="74">
        <v>0</v>
      </c>
      <c r="K697" s="3">
        <f t="shared" si="34"/>
        <v>5718</v>
      </c>
      <c r="L697" s="18"/>
      <c r="M697" s="18"/>
      <c r="N697" s="18"/>
      <c r="O697" s="74">
        <v>0</v>
      </c>
      <c r="P697" s="74">
        <v>0</v>
      </c>
      <c r="Q697" s="74">
        <v>0</v>
      </c>
      <c r="R697" s="114">
        <v>0</v>
      </c>
      <c r="S697" s="114">
        <v>0</v>
      </c>
      <c r="X697" s="74">
        <v>5806619</v>
      </c>
      <c r="Y697" s="74">
        <v>7876719</v>
      </c>
      <c r="Z697" s="74">
        <v>2034583</v>
      </c>
      <c r="AA697" s="114">
        <v>12563.339231100001</v>
      </c>
      <c r="AB697" s="114">
        <v>3229.2218069099999</v>
      </c>
    </row>
    <row r="698" spans="1:28" x14ac:dyDescent="0.3">
      <c r="A698" t="s">
        <v>128</v>
      </c>
      <c r="B698" s="65" t="str">
        <f>VLOOKUP(A698,'bank list with code'!$A$2:$C$114,3,FALSE)</f>
        <v>B095</v>
      </c>
      <c r="C698" s="65" t="str">
        <f>VLOOKUP(B698,'bank type'!$A$2:$B$87,2,FALSE)</f>
        <v>Public Sector Banks</v>
      </c>
      <c r="D698" s="66">
        <v>42766</v>
      </c>
      <c r="E698" s="74">
        <f t="shared" si="35"/>
        <v>1</v>
      </c>
      <c r="F698">
        <f t="shared" si="33"/>
        <v>2017</v>
      </c>
      <c r="G698" s="74">
        <v>1182</v>
      </c>
      <c r="H698" s="74">
        <v>344</v>
      </c>
      <c r="I698" s="74">
        <v>7302</v>
      </c>
      <c r="J698" s="74">
        <v>0</v>
      </c>
      <c r="K698" s="3">
        <f t="shared" si="34"/>
        <v>7302</v>
      </c>
      <c r="L698" s="18"/>
      <c r="M698" s="18"/>
      <c r="N698" s="18"/>
      <c r="O698" s="74">
        <v>0</v>
      </c>
      <c r="P698" s="74">
        <v>0</v>
      </c>
      <c r="Q698" s="74">
        <v>0</v>
      </c>
      <c r="R698" s="114">
        <v>0</v>
      </c>
      <c r="S698" s="114">
        <v>0</v>
      </c>
      <c r="X698" s="74">
        <v>6479365</v>
      </c>
      <c r="Y698" s="74">
        <v>4776732</v>
      </c>
      <c r="Z698" s="74">
        <v>2226940</v>
      </c>
      <c r="AA698" s="114">
        <v>9238.4305569999997</v>
      </c>
      <c r="AB698" s="114">
        <v>3571.6054049999998</v>
      </c>
    </row>
    <row r="699" spans="1:28" x14ac:dyDescent="0.3">
      <c r="A699" t="s">
        <v>129</v>
      </c>
      <c r="B699" s="65" t="str">
        <f>VLOOKUP(A699,'bank list with code'!$A$2:$C$114,3,FALSE)</f>
        <v>B096</v>
      </c>
      <c r="C699" s="65" t="str">
        <f>VLOOKUP(B699,'bank type'!$A$2:$B$87,2,FALSE)</f>
        <v>Public Sector Banks</v>
      </c>
      <c r="D699" s="66">
        <v>42766</v>
      </c>
      <c r="E699" s="74">
        <f t="shared" si="35"/>
        <v>1</v>
      </c>
      <c r="F699">
        <f t="shared" si="33"/>
        <v>2017</v>
      </c>
      <c r="G699" s="74">
        <v>1129</v>
      </c>
      <c r="H699" s="74">
        <v>608</v>
      </c>
      <c r="I699" s="74">
        <v>4688</v>
      </c>
      <c r="J699" s="74">
        <v>0</v>
      </c>
      <c r="K699" s="3">
        <f t="shared" si="34"/>
        <v>4688</v>
      </c>
      <c r="L699" s="18"/>
      <c r="M699" s="18"/>
      <c r="N699" s="18"/>
      <c r="O699" s="74">
        <v>0</v>
      </c>
      <c r="P699" s="74">
        <v>0</v>
      </c>
      <c r="Q699" s="74">
        <v>0</v>
      </c>
      <c r="R699" s="114">
        <v>0</v>
      </c>
      <c r="S699" s="114">
        <v>0</v>
      </c>
      <c r="X699" s="74">
        <v>10243782</v>
      </c>
      <c r="Y699" s="74">
        <v>16256098</v>
      </c>
      <c r="Z699" s="74">
        <v>3091284</v>
      </c>
      <c r="AA699" s="114">
        <v>28184.338439760002</v>
      </c>
      <c r="AB699" s="114">
        <v>5586.0128913299995</v>
      </c>
    </row>
    <row r="700" spans="1:28" x14ac:dyDescent="0.3">
      <c r="A700" t="s">
        <v>14</v>
      </c>
      <c r="B700" s="65" t="str">
        <f>VLOOKUP(A700,'bank list with code'!$A$2:$C$114,3,FALSE)</f>
        <v>B009</v>
      </c>
      <c r="C700" s="65" t="str">
        <f>VLOOKUP(B700,'bank type'!$A$2:$B$87,2,FALSE)</f>
        <v>Private Sector Banks</v>
      </c>
      <c r="D700" s="66">
        <v>42766</v>
      </c>
      <c r="E700" s="74">
        <f t="shared" si="35"/>
        <v>1</v>
      </c>
      <c r="F700">
        <f t="shared" si="33"/>
        <v>2017</v>
      </c>
      <c r="G700" s="74">
        <v>3233</v>
      </c>
      <c r="H700" s="74">
        <v>10652</v>
      </c>
      <c r="I700" s="74">
        <v>350367</v>
      </c>
      <c r="J700" s="74">
        <v>0</v>
      </c>
      <c r="K700" s="3">
        <f t="shared" si="34"/>
        <v>350367</v>
      </c>
      <c r="L700" s="18"/>
      <c r="M700" s="18"/>
      <c r="N700" s="18"/>
      <c r="O700" s="74">
        <v>3126846</v>
      </c>
      <c r="P700" s="74">
        <v>41129</v>
      </c>
      <c r="Q700" s="74">
        <v>9963047</v>
      </c>
      <c r="R700" s="114">
        <v>72.632142000000002</v>
      </c>
      <c r="S700" s="114">
        <v>28767.169689999999</v>
      </c>
      <c r="X700" s="74">
        <v>18856310</v>
      </c>
      <c r="Y700" s="74">
        <v>22086025</v>
      </c>
      <c r="Z700" s="74">
        <v>22972498</v>
      </c>
      <c r="AA700" s="114">
        <v>62321.961188000001</v>
      </c>
      <c r="AB700" s="114">
        <v>35134.727841</v>
      </c>
    </row>
    <row r="701" spans="1:28" x14ac:dyDescent="0.3">
      <c r="A701" t="s">
        <v>130</v>
      </c>
      <c r="B701" s="65" t="str">
        <f>VLOOKUP(A701,'bank list with code'!$A$2:$C$114,3,FALSE)</f>
        <v>B010</v>
      </c>
      <c r="C701" s="65" t="str">
        <f>VLOOKUP(B701,'bank type'!$A$2:$B$87,2,FALSE)</f>
        <v>Private Sector Banks</v>
      </c>
      <c r="D701" s="66">
        <v>42766</v>
      </c>
      <c r="E701" s="74">
        <f t="shared" si="35"/>
        <v>1</v>
      </c>
      <c r="F701">
        <f t="shared" si="33"/>
        <v>2017</v>
      </c>
      <c r="G701" s="74">
        <v>277</v>
      </c>
      <c r="H701" s="74">
        <v>0</v>
      </c>
      <c r="I701" s="74">
        <v>462</v>
      </c>
      <c r="J701" s="74">
        <v>0</v>
      </c>
      <c r="K701" s="3">
        <f t="shared" si="34"/>
        <v>462</v>
      </c>
      <c r="L701" s="18"/>
      <c r="M701" s="18"/>
      <c r="N701" s="18"/>
      <c r="O701" s="74">
        <v>0</v>
      </c>
      <c r="P701" s="74">
        <v>0</v>
      </c>
      <c r="Q701" s="74">
        <v>0</v>
      </c>
      <c r="R701" s="114">
        <v>0</v>
      </c>
      <c r="S701" s="114">
        <v>0</v>
      </c>
      <c r="X701" s="74">
        <v>9037113</v>
      </c>
      <c r="Y701" s="74">
        <v>4417592</v>
      </c>
      <c r="Z701" s="74">
        <v>374809</v>
      </c>
      <c r="AA701" s="114">
        <v>9271.2999999999993</v>
      </c>
      <c r="AB701" s="114">
        <v>649.5</v>
      </c>
    </row>
    <row r="702" spans="1:28" x14ac:dyDescent="0.3">
      <c r="A702" t="s">
        <v>16</v>
      </c>
      <c r="B702" s="65" t="str">
        <f>VLOOKUP(A702,'bank list with code'!$A$2:$C$114,3,FALSE)</f>
        <v>B021</v>
      </c>
      <c r="C702" s="65" t="str">
        <f>VLOOKUP(B702,'bank type'!$A$2:$B$87,2,FALSE)</f>
        <v>Private Sector Banks</v>
      </c>
      <c r="D702" s="66">
        <v>42766</v>
      </c>
      <c r="E702" s="74">
        <f t="shared" si="35"/>
        <v>1</v>
      </c>
      <c r="F702">
        <f t="shared" si="33"/>
        <v>2017</v>
      </c>
      <c r="G702" s="74">
        <v>198</v>
      </c>
      <c r="H702" s="74">
        <v>57</v>
      </c>
      <c r="I702" s="74">
        <v>0</v>
      </c>
      <c r="J702" s="74">
        <v>0</v>
      </c>
      <c r="K702" s="3">
        <f t="shared" si="34"/>
        <v>0</v>
      </c>
      <c r="L702" s="18"/>
      <c r="M702" s="18"/>
      <c r="N702" s="18"/>
      <c r="O702" s="74">
        <v>0</v>
      </c>
      <c r="P702" s="74">
        <v>0</v>
      </c>
      <c r="Q702" s="74">
        <v>0</v>
      </c>
      <c r="R702" s="114">
        <v>0</v>
      </c>
      <c r="S702" s="114">
        <v>0</v>
      </c>
      <c r="X702" s="74">
        <v>906551</v>
      </c>
      <c r="Y702" s="74">
        <v>391488</v>
      </c>
      <c r="Z702" s="74">
        <v>151617</v>
      </c>
      <c r="AA702" s="114">
        <v>856.47052366999992</v>
      </c>
      <c r="AB702" s="114">
        <v>319.71233138000002</v>
      </c>
    </row>
    <row r="703" spans="1:28" x14ac:dyDescent="0.3">
      <c r="A703" t="s">
        <v>17</v>
      </c>
      <c r="B703" s="65" t="str">
        <f>VLOOKUP(A703,'bank list with code'!$A$2:$C$114,3,FALSE)</f>
        <v>B024</v>
      </c>
      <c r="C703" s="65" t="str">
        <f>VLOOKUP(B703,'bank type'!$A$2:$B$87,2,FALSE)</f>
        <v>Private Sector Banks</v>
      </c>
      <c r="D703" s="66">
        <v>42766</v>
      </c>
      <c r="E703" s="74">
        <f t="shared" si="35"/>
        <v>1</v>
      </c>
      <c r="F703">
        <f t="shared" si="33"/>
        <v>2017</v>
      </c>
      <c r="G703" s="74">
        <v>737</v>
      </c>
      <c r="H703" s="74">
        <v>675</v>
      </c>
      <c r="I703" s="74">
        <v>6233</v>
      </c>
      <c r="J703" s="74">
        <v>0</v>
      </c>
      <c r="K703" s="3">
        <f t="shared" si="34"/>
        <v>6233</v>
      </c>
      <c r="L703" s="18"/>
      <c r="M703" s="18"/>
      <c r="N703" s="18"/>
      <c r="O703" s="74">
        <v>596</v>
      </c>
      <c r="P703" s="74">
        <v>94</v>
      </c>
      <c r="Q703" s="74">
        <v>2437</v>
      </c>
      <c r="R703" s="114">
        <v>0.16520000000000001</v>
      </c>
      <c r="S703" s="114">
        <v>3.04819453</v>
      </c>
      <c r="X703" s="74">
        <v>1603111</v>
      </c>
      <c r="Y703" s="74">
        <v>1036328</v>
      </c>
      <c r="Z703" s="74">
        <v>1037187</v>
      </c>
      <c r="AA703" s="114">
        <v>3331.8182863900001</v>
      </c>
      <c r="AB703" s="114">
        <v>1418.5554390999998</v>
      </c>
    </row>
    <row r="704" spans="1:28" x14ac:dyDescent="0.3">
      <c r="A704" t="s">
        <v>131</v>
      </c>
      <c r="B704" s="65" t="str">
        <f>VLOOKUP(A704,'bank list with code'!$A$2:$C$114,3,FALSE)</f>
        <v>B036</v>
      </c>
      <c r="C704" s="65" t="str">
        <f>VLOOKUP(B704,'bank type'!$A$2:$B$87,2,FALSE)</f>
        <v>Private Sector Banks</v>
      </c>
      <c r="D704" s="66">
        <v>42766</v>
      </c>
      <c r="E704" s="74">
        <f t="shared" si="35"/>
        <v>1</v>
      </c>
      <c r="F704">
        <f t="shared" si="33"/>
        <v>2017</v>
      </c>
      <c r="G704" s="74">
        <v>210</v>
      </c>
      <c r="H704" s="74">
        <v>292</v>
      </c>
      <c r="I704" s="74">
        <v>1009</v>
      </c>
      <c r="J704" s="74">
        <v>0</v>
      </c>
      <c r="K704" s="3">
        <f t="shared" si="34"/>
        <v>1009</v>
      </c>
      <c r="L704" s="18"/>
      <c r="M704" s="18"/>
      <c r="N704" s="18"/>
      <c r="O704" s="74">
        <v>5627</v>
      </c>
      <c r="P704" s="74">
        <v>555</v>
      </c>
      <c r="Q704" s="74">
        <v>15656</v>
      </c>
      <c r="R704" s="114">
        <v>2.0570659999999998</v>
      </c>
      <c r="S704" s="114">
        <v>26.017717000000001</v>
      </c>
      <c r="X704" s="74">
        <v>432099</v>
      </c>
      <c r="Y704" s="74">
        <v>693346</v>
      </c>
      <c r="Z704" s="74">
        <v>324849</v>
      </c>
      <c r="AA704" s="114">
        <v>853.17149500000005</v>
      </c>
      <c r="AB704" s="114">
        <v>601.01325899999995</v>
      </c>
    </row>
    <row r="705" spans="1:28" x14ac:dyDescent="0.3">
      <c r="A705" t="s">
        <v>19</v>
      </c>
      <c r="B705" s="65" t="str">
        <f>VLOOKUP(A705,'bank list with code'!$A$2:$C$114,3,FALSE)</f>
        <v>B038</v>
      </c>
      <c r="C705" s="65" t="str">
        <f>VLOOKUP(B705,'bank type'!$A$2:$B$87,2,FALSE)</f>
        <v>Private Sector Banks</v>
      </c>
      <c r="D705" s="66">
        <v>42766</v>
      </c>
      <c r="E705" s="74">
        <f t="shared" si="35"/>
        <v>1</v>
      </c>
      <c r="F705">
        <f t="shared" si="33"/>
        <v>2017</v>
      </c>
      <c r="G705" s="74">
        <v>198</v>
      </c>
      <c r="H705" s="74">
        <v>175</v>
      </c>
      <c r="I705" s="74">
        <v>1042</v>
      </c>
      <c r="J705" s="74">
        <v>0</v>
      </c>
      <c r="K705" s="3">
        <f t="shared" si="34"/>
        <v>1042</v>
      </c>
      <c r="L705" s="18"/>
      <c r="M705" s="18"/>
      <c r="N705" s="18"/>
      <c r="O705" s="74">
        <v>7400</v>
      </c>
      <c r="P705" s="74">
        <v>57</v>
      </c>
      <c r="Q705" s="74">
        <v>17974</v>
      </c>
      <c r="R705" s="114">
        <v>9.0499999999999997E-2</v>
      </c>
      <c r="S705" s="114">
        <v>36.568095999999997</v>
      </c>
      <c r="X705" s="74">
        <v>622451</v>
      </c>
      <c r="Y705" s="74">
        <v>486007</v>
      </c>
      <c r="Z705" s="74">
        <v>201156</v>
      </c>
      <c r="AA705" s="114">
        <v>1365.9203</v>
      </c>
      <c r="AB705" s="114">
        <v>362.36755970000002</v>
      </c>
    </row>
    <row r="706" spans="1:28" x14ac:dyDescent="0.3">
      <c r="A706" t="s">
        <v>20</v>
      </c>
      <c r="B706" s="65" t="str">
        <f>VLOOKUP(A706,'bank list with code'!$A$2:$C$114,3,FALSE)</f>
        <v>B045</v>
      </c>
      <c r="C706" s="65" t="str">
        <f>VLOOKUP(B706,'bank type'!$A$2:$B$87,2,FALSE)</f>
        <v>Private Sector Banks</v>
      </c>
      <c r="D706" s="66">
        <v>42766</v>
      </c>
      <c r="E706" s="74">
        <f t="shared" si="35"/>
        <v>1</v>
      </c>
      <c r="F706">
        <f t="shared" si="33"/>
        <v>2017</v>
      </c>
      <c r="G706" s="74">
        <v>1138</v>
      </c>
      <c r="H706" s="74">
        <v>527</v>
      </c>
      <c r="I706" s="74">
        <v>10135</v>
      </c>
      <c r="J706" s="74">
        <v>0</v>
      </c>
      <c r="K706" s="3">
        <f t="shared" si="34"/>
        <v>10135</v>
      </c>
      <c r="L706" s="18"/>
      <c r="M706" s="18"/>
      <c r="N706" s="18"/>
      <c r="O706" s="74">
        <v>0</v>
      </c>
      <c r="P706" s="74">
        <v>0</v>
      </c>
      <c r="Q706" s="74">
        <v>0</v>
      </c>
      <c r="R706" s="114">
        <v>0</v>
      </c>
      <c r="S706" s="114">
        <v>0</v>
      </c>
      <c r="X706" s="74">
        <v>5397142</v>
      </c>
      <c r="Y706" s="74">
        <v>3965268</v>
      </c>
      <c r="Z706" s="74">
        <v>2856495</v>
      </c>
      <c r="AA706" s="114">
        <v>12169.725767849999</v>
      </c>
      <c r="AB706" s="114">
        <v>4860.9919699900011</v>
      </c>
    </row>
    <row r="707" spans="1:28" x14ac:dyDescent="0.3">
      <c r="A707" t="s">
        <v>21</v>
      </c>
      <c r="B707" s="65" t="str">
        <f>VLOOKUP(A707,'bank list with code'!$A$2:$C$114,3,FALSE)</f>
        <v>B050</v>
      </c>
      <c r="C707" s="65" t="str">
        <f>VLOOKUP(B707,'bank type'!$A$2:$B$87,2,FALSE)</f>
        <v>Private Sector Banks</v>
      </c>
      <c r="D707" s="66">
        <v>42766</v>
      </c>
      <c r="E707" s="74">
        <f t="shared" si="35"/>
        <v>1</v>
      </c>
      <c r="F707">
        <f t="shared" ref="F707:F770" si="36">YEAR(D707)</f>
        <v>2017</v>
      </c>
      <c r="G707" s="74">
        <v>5675</v>
      </c>
      <c r="H707" s="74">
        <v>6467</v>
      </c>
      <c r="I707" s="74">
        <v>388732</v>
      </c>
      <c r="J707" s="74">
        <v>0</v>
      </c>
      <c r="K707" s="3">
        <f t="shared" si="34"/>
        <v>388732</v>
      </c>
      <c r="L707" s="18"/>
      <c r="M707" s="18"/>
      <c r="N707" s="18"/>
      <c r="O707" s="74">
        <v>8814073</v>
      </c>
      <c r="P707" s="74">
        <v>123057</v>
      </c>
      <c r="Q707" s="74">
        <v>32458459</v>
      </c>
      <c r="R707" s="114">
        <v>472.14200219999998</v>
      </c>
      <c r="S707" s="114">
        <v>95904.941795000006</v>
      </c>
      <c r="X707" s="74">
        <v>23257494</v>
      </c>
      <c r="Y707" s="74">
        <v>23787514</v>
      </c>
      <c r="Z707" s="74">
        <v>40236781</v>
      </c>
      <c r="AA707" s="114">
        <v>79925.070673520007</v>
      </c>
      <c r="AB707" s="114">
        <v>57298.016864999998</v>
      </c>
    </row>
    <row r="708" spans="1:28" x14ac:dyDescent="0.3">
      <c r="A708" t="s">
        <v>22</v>
      </c>
      <c r="B708" s="65" t="str">
        <f>VLOOKUP(A708,'bank list with code'!$A$2:$C$114,3,FALSE)</f>
        <v>B053</v>
      </c>
      <c r="C708" s="65" t="str">
        <f>VLOOKUP(B708,'bank type'!$A$2:$B$87,2,FALSE)</f>
        <v>Private Sector Banks</v>
      </c>
      <c r="D708" s="66">
        <v>42766</v>
      </c>
      <c r="E708" s="74">
        <f t="shared" si="35"/>
        <v>1</v>
      </c>
      <c r="F708">
        <f t="shared" si="36"/>
        <v>2017</v>
      </c>
      <c r="G708" s="74">
        <v>4940</v>
      </c>
      <c r="H708" s="74">
        <v>9331</v>
      </c>
      <c r="I708" s="74">
        <v>254375</v>
      </c>
      <c r="J708" s="74">
        <v>0</v>
      </c>
      <c r="K708" s="3">
        <f t="shared" si="34"/>
        <v>254375</v>
      </c>
      <c r="L708" s="18"/>
      <c r="M708" s="18"/>
      <c r="N708" s="18"/>
      <c r="O708" s="74">
        <v>4157291</v>
      </c>
      <c r="P708" s="74">
        <v>22167</v>
      </c>
      <c r="Q708" s="74">
        <v>16546324</v>
      </c>
      <c r="R708" s="114">
        <v>70.337970999999996</v>
      </c>
      <c r="S708" s="114">
        <v>37172.500086</v>
      </c>
      <c r="X708" s="74">
        <v>36132712</v>
      </c>
      <c r="Y708" s="74">
        <v>24062778</v>
      </c>
      <c r="Z708" s="74">
        <v>38363612</v>
      </c>
      <c r="AA708" s="114">
        <v>78997.139257000003</v>
      </c>
      <c r="AB708" s="114">
        <v>55236.154137999998</v>
      </c>
    </row>
    <row r="709" spans="1:28" x14ac:dyDescent="0.3">
      <c r="A709" t="s">
        <v>132</v>
      </c>
      <c r="B709" s="65" t="str">
        <f>VLOOKUP(A709,'bank list with code'!$A$2:$C$114,3,FALSE)</f>
        <v>B056</v>
      </c>
      <c r="C709" s="65" t="str">
        <f>VLOOKUP(B709,'bank type'!$A$2:$B$87,2,FALSE)</f>
        <v>Private Sector Banks</v>
      </c>
      <c r="D709" s="66">
        <v>42766</v>
      </c>
      <c r="E709" s="74">
        <f t="shared" si="35"/>
        <v>1</v>
      </c>
      <c r="F709">
        <f t="shared" si="36"/>
        <v>2017</v>
      </c>
      <c r="G709" s="74">
        <v>20</v>
      </c>
      <c r="H709" s="74">
        <v>1</v>
      </c>
      <c r="I709" s="74">
        <v>9</v>
      </c>
      <c r="J709" s="74">
        <v>825</v>
      </c>
      <c r="K709" s="3">
        <f t="shared" si="34"/>
        <v>834</v>
      </c>
      <c r="L709" s="18"/>
      <c r="M709" s="18"/>
      <c r="N709" s="18"/>
      <c r="O709" s="74">
        <v>0</v>
      </c>
      <c r="P709" s="74">
        <v>0</v>
      </c>
      <c r="Q709" s="74">
        <v>0</v>
      </c>
      <c r="R709" s="114">
        <v>0</v>
      </c>
      <c r="S709" s="114">
        <v>0</v>
      </c>
      <c r="X709" s="74">
        <v>198211</v>
      </c>
      <c r="Y709" s="74">
        <v>256450</v>
      </c>
      <c r="Z709" s="74">
        <v>168688</v>
      </c>
      <c r="AA709" s="114">
        <v>351.9</v>
      </c>
      <c r="AB709" s="114">
        <v>184.6</v>
      </c>
    </row>
    <row r="710" spans="1:28" x14ac:dyDescent="0.3">
      <c r="A710" t="s">
        <v>24</v>
      </c>
      <c r="B710" s="65" t="str">
        <f>VLOOKUP(A710,'bank list with code'!$A$2:$C$114,3,FALSE)</f>
        <v>B062</v>
      </c>
      <c r="C710" s="65" t="str">
        <f>VLOOKUP(B710,'bank type'!$A$2:$B$87,2,FALSE)</f>
        <v>Private Sector Banks</v>
      </c>
      <c r="D710" s="66">
        <v>42766</v>
      </c>
      <c r="E710" s="74">
        <f t="shared" si="35"/>
        <v>1</v>
      </c>
      <c r="F710">
        <f t="shared" si="36"/>
        <v>2017</v>
      </c>
      <c r="G710" s="74">
        <v>832</v>
      </c>
      <c r="H710" s="74">
        <v>1149</v>
      </c>
      <c r="I710" s="74">
        <v>22512</v>
      </c>
      <c r="J710" s="74">
        <v>0</v>
      </c>
      <c r="K710" s="3">
        <f t="shared" ref="K710:K773" si="37">SUM(I710,J710)</f>
        <v>22512</v>
      </c>
      <c r="L710" s="18"/>
      <c r="M710" s="18"/>
      <c r="N710" s="18"/>
      <c r="O710" s="74">
        <v>545247</v>
      </c>
      <c r="P710" s="74">
        <v>8010</v>
      </c>
      <c r="Q710" s="74">
        <v>1810622</v>
      </c>
      <c r="R710" s="114">
        <v>32.792398853449995</v>
      </c>
      <c r="S710" s="114">
        <v>9397.7521515350963</v>
      </c>
      <c r="X710" s="74">
        <v>3227279</v>
      </c>
      <c r="Y710" s="74">
        <v>1689157</v>
      </c>
      <c r="Z710" s="74">
        <v>2316640</v>
      </c>
      <c r="AA710" s="114">
        <v>5220.0148091400006</v>
      </c>
      <c r="AB710" s="114">
        <v>3441.2398322899999</v>
      </c>
    </row>
    <row r="711" spans="1:28" x14ac:dyDescent="0.3">
      <c r="A711" t="s">
        <v>25</v>
      </c>
      <c r="B711" s="65" t="str">
        <f>VLOOKUP(A711,'bank list with code'!$A$2:$C$114,3,FALSE)</f>
        <v>B063</v>
      </c>
      <c r="C711" s="65" t="str">
        <f>VLOOKUP(B711,'bank type'!$A$2:$B$87,2,FALSE)</f>
        <v>Private Sector Banks</v>
      </c>
      <c r="D711" s="66">
        <v>42766</v>
      </c>
      <c r="E711" s="74">
        <f t="shared" si="35"/>
        <v>1</v>
      </c>
      <c r="F711">
        <f t="shared" si="36"/>
        <v>2017</v>
      </c>
      <c r="G711" s="74">
        <v>640</v>
      </c>
      <c r="H711" s="74">
        <v>449</v>
      </c>
      <c r="I711" s="74">
        <v>6957</v>
      </c>
      <c r="J711" s="74">
        <v>0</v>
      </c>
      <c r="K711" s="3">
        <f t="shared" si="37"/>
        <v>6957</v>
      </c>
      <c r="L711" s="18"/>
      <c r="M711" s="18"/>
      <c r="N711" s="18"/>
      <c r="O711" s="74">
        <v>52024</v>
      </c>
      <c r="P711" s="74">
        <v>5036</v>
      </c>
      <c r="Q711" s="74">
        <v>129283</v>
      </c>
      <c r="R711" s="114">
        <v>13.215222650000001</v>
      </c>
      <c r="S711" s="114">
        <v>351.26105661000003</v>
      </c>
      <c r="X711" s="74">
        <v>3415618</v>
      </c>
      <c r="Y711" s="74">
        <v>4066154</v>
      </c>
      <c r="Z711" s="74">
        <v>226160</v>
      </c>
      <c r="AA711" s="114">
        <v>11141.39988465</v>
      </c>
      <c r="AB711" s="114">
        <v>666.19277233000003</v>
      </c>
    </row>
    <row r="712" spans="1:28" x14ac:dyDescent="0.3">
      <c r="A712" t="s">
        <v>26</v>
      </c>
      <c r="B712" s="65" t="str">
        <f>VLOOKUP(A712,'bank list with code'!$A$2:$C$114,3,FALSE)</f>
        <v>B069</v>
      </c>
      <c r="C712" s="65" t="str">
        <f>VLOOKUP(B712,'bank type'!$A$2:$B$87,2,FALSE)</f>
        <v>Private Sector Banks</v>
      </c>
      <c r="D712" s="66">
        <v>42766</v>
      </c>
      <c r="E712" s="74">
        <f t="shared" si="35"/>
        <v>1</v>
      </c>
      <c r="F712">
        <f t="shared" si="36"/>
        <v>2017</v>
      </c>
      <c r="G712" s="74">
        <v>531</v>
      </c>
      <c r="H712" s="74">
        <v>819</v>
      </c>
      <c r="I712" s="74">
        <v>6506</v>
      </c>
      <c r="J712" s="74">
        <v>0</v>
      </c>
      <c r="K712" s="3">
        <f t="shared" si="37"/>
        <v>6506</v>
      </c>
      <c r="L712" s="18"/>
      <c r="M712" s="18"/>
      <c r="N712" s="18"/>
      <c r="O712" s="74">
        <v>0</v>
      </c>
      <c r="P712" s="74">
        <v>0</v>
      </c>
      <c r="Q712" s="74">
        <v>0</v>
      </c>
      <c r="R712" s="114">
        <v>0</v>
      </c>
      <c r="S712" s="114">
        <v>0</v>
      </c>
      <c r="X712" s="74">
        <v>3519514</v>
      </c>
      <c r="Y712" s="74">
        <v>3184981</v>
      </c>
      <c r="Z712" s="74">
        <v>2362440</v>
      </c>
      <c r="AA712" s="114">
        <v>9375.2999999999993</v>
      </c>
      <c r="AB712" s="114">
        <v>3193.3</v>
      </c>
    </row>
    <row r="713" spans="1:28" x14ac:dyDescent="0.3">
      <c r="A713" t="s">
        <v>27</v>
      </c>
      <c r="B713" s="65" t="str">
        <f>VLOOKUP(A713,'bank list with code'!$A$2:$C$114,3,FALSE)</f>
        <v>B070</v>
      </c>
      <c r="C713" s="65" t="str">
        <f>VLOOKUP(B713,'bank type'!$A$2:$B$87,2,FALSE)</f>
        <v>Private Sector Banks</v>
      </c>
      <c r="D713" s="66">
        <v>42766</v>
      </c>
      <c r="E713" s="74">
        <f t="shared" si="35"/>
        <v>1</v>
      </c>
      <c r="F713">
        <f t="shared" si="36"/>
        <v>2017</v>
      </c>
      <c r="G713" s="74">
        <v>766</v>
      </c>
      <c r="H713" s="74">
        <v>965</v>
      </c>
      <c r="I713" s="74">
        <v>17710</v>
      </c>
      <c r="J713" s="74">
        <v>0</v>
      </c>
      <c r="K713" s="3">
        <f t="shared" si="37"/>
        <v>17710</v>
      </c>
      <c r="L713" s="18"/>
      <c r="M713" s="18"/>
      <c r="N713" s="18"/>
      <c r="O713" s="74">
        <v>0</v>
      </c>
      <c r="P713" s="74">
        <v>0</v>
      </c>
      <c r="Q713" s="74">
        <v>0</v>
      </c>
      <c r="R713" s="114">
        <v>0</v>
      </c>
      <c r="S713" s="114">
        <v>0</v>
      </c>
      <c r="X713" s="74">
        <v>4296125</v>
      </c>
      <c r="Y713" s="74">
        <v>3197431</v>
      </c>
      <c r="Z713" s="74">
        <v>2902929</v>
      </c>
      <c r="AA713" s="114">
        <v>11604.6</v>
      </c>
      <c r="AB713" s="114">
        <v>4205.2999999999993</v>
      </c>
    </row>
    <row r="714" spans="1:28" x14ac:dyDescent="0.3">
      <c r="A714" t="s">
        <v>28</v>
      </c>
      <c r="B714" s="65" t="str">
        <f>VLOOKUP(A714,'bank list with code'!$A$2:$C$114,3,FALSE)</f>
        <v>B073</v>
      </c>
      <c r="C714" s="65" t="str">
        <f>VLOOKUP(B714,'bank type'!$A$2:$B$87,2,FALSE)</f>
        <v>Private Sector Banks</v>
      </c>
      <c r="D714" s="66">
        <v>42766</v>
      </c>
      <c r="E714" s="74">
        <f t="shared" si="35"/>
        <v>1</v>
      </c>
      <c r="F714">
        <f t="shared" si="36"/>
        <v>2017</v>
      </c>
      <c r="G714" s="74">
        <v>948</v>
      </c>
      <c r="H714" s="74">
        <v>1103</v>
      </c>
      <c r="I714" s="74">
        <v>0</v>
      </c>
      <c r="J714" s="74">
        <v>0</v>
      </c>
      <c r="K714" s="3">
        <f t="shared" si="37"/>
        <v>0</v>
      </c>
      <c r="L714" s="18"/>
      <c r="M714" s="18"/>
      <c r="N714" s="18"/>
      <c r="O714" s="74">
        <v>980247</v>
      </c>
      <c r="P714" s="74">
        <v>12769</v>
      </c>
      <c r="Q714" s="74">
        <v>2421967</v>
      </c>
      <c r="R714" s="114">
        <v>47.180445779999999</v>
      </c>
      <c r="S714" s="114">
        <v>6945.4106895100003</v>
      </c>
      <c r="X714" s="74">
        <v>4663411</v>
      </c>
      <c r="Y714" s="74">
        <v>3680945</v>
      </c>
      <c r="Z714" s="74">
        <v>5652377</v>
      </c>
      <c r="AA714" s="114">
        <v>11631.196600159999</v>
      </c>
      <c r="AB714" s="114">
        <v>7795.7138792800006</v>
      </c>
    </row>
    <row r="715" spans="1:28" x14ac:dyDescent="0.3">
      <c r="A715" t="s">
        <v>29</v>
      </c>
      <c r="B715" s="65" t="str">
        <f>VLOOKUP(A715,'bank list with code'!$A$2:$C$114,3,FALSE)</f>
        <v>B082</v>
      </c>
      <c r="C715" s="65" t="str">
        <f>VLOOKUP(B715,'bank type'!$A$2:$B$87,2,FALSE)</f>
        <v>Private Sector Banks</v>
      </c>
      <c r="D715" s="66">
        <v>42766</v>
      </c>
      <c r="E715" s="74">
        <f t="shared" si="35"/>
        <v>1</v>
      </c>
      <c r="F715">
        <f t="shared" si="36"/>
        <v>2017</v>
      </c>
      <c r="G715" s="74">
        <v>149</v>
      </c>
      <c r="H715" s="74">
        <v>225</v>
      </c>
      <c r="I715" s="74">
        <v>9527</v>
      </c>
      <c r="J715" s="74">
        <v>0</v>
      </c>
      <c r="K715" s="3">
        <f t="shared" si="37"/>
        <v>9527</v>
      </c>
      <c r="L715" s="18"/>
      <c r="M715" s="18"/>
      <c r="N715" s="18"/>
      <c r="O715" s="74">
        <v>257216</v>
      </c>
      <c r="P715" s="74">
        <v>3896</v>
      </c>
      <c r="Q715" s="74">
        <v>821799</v>
      </c>
      <c r="R715" s="114">
        <v>17.826839399999997</v>
      </c>
      <c r="S715" s="114">
        <v>3125.9595044999996</v>
      </c>
      <c r="X715" s="74">
        <v>558688</v>
      </c>
      <c r="Y715" s="74">
        <v>255588</v>
      </c>
      <c r="Z715" s="74">
        <v>311197</v>
      </c>
      <c r="AA715" s="114">
        <v>744.55269929999997</v>
      </c>
      <c r="AB715" s="114">
        <v>438.46602979999994</v>
      </c>
    </row>
    <row r="716" spans="1:28" x14ac:dyDescent="0.3">
      <c r="A716" t="s">
        <v>30</v>
      </c>
      <c r="B716" s="65" t="str">
        <f>VLOOKUP(A716,'bank list with code'!$A$2:$C$114,3,FALSE)</f>
        <v>B089</v>
      </c>
      <c r="C716" s="65" t="str">
        <f>VLOOKUP(B716,'bank type'!$A$2:$B$87,2,FALSE)</f>
        <v>Private Sector Banks</v>
      </c>
      <c r="D716" s="66">
        <v>42766</v>
      </c>
      <c r="E716" s="74">
        <f t="shared" si="35"/>
        <v>1</v>
      </c>
      <c r="F716">
        <f t="shared" si="36"/>
        <v>2017</v>
      </c>
      <c r="G716" s="74">
        <v>758</v>
      </c>
      <c r="H716" s="74">
        <v>552</v>
      </c>
      <c r="I716" s="74">
        <v>4932</v>
      </c>
      <c r="J716" s="74">
        <v>0</v>
      </c>
      <c r="K716" s="3">
        <f t="shared" si="37"/>
        <v>4932</v>
      </c>
      <c r="L716" s="18"/>
      <c r="M716" s="18"/>
      <c r="N716" s="18"/>
      <c r="O716" s="74">
        <v>0</v>
      </c>
      <c r="P716" s="74">
        <v>0</v>
      </c>
      <c r="Q716" s="74">
        <v>0</v>
      </c>
      <c r="R716" s="114">
        <v>0</v>
      </c>
      <c r="S716" s="114">
        <v>0</v>
      </c>
      <c r="X716" s="74">
        <v>3473798</v>
      </c>
      <c r="Y716" s="74">
        <v>2138797</v>
      </c>
      <c r="Z716" s="74">
        <v>1472873</v>
      </c>
      <c r="AA716" s="114">
        <v>6057.8</v>
      </c>
      <c r="AB716" s="114">
        <v>2379.6</v>
      </c>
    </row>
    <row r="717" spans="1:28" x14ac:dyDescent="0.3">
      <c r="A717" t="s">
        <v>31</v>
      </c>
      <c r="B717" s="65" t="str">
        <f>VLOOKUP(A717,'bank list with code'!$A$2:$C$114,3,FALSE)</f>
        <v>B100</v>
      </c>
      <c r="C717" s="65" t="str">
        <f>VLOOKUP(B717,'bank type'!$A$2:$B$87,2,FALSE)</f>
        <v>Private Sector Banks</v>
      </c>
      <c r="D717" s="66">
        <v>42766</v>
      </c>
      <c r="E717" s="74">
        <f t="shared" si="35"/>
        <v>1</v>
      </c>
      <c r="F717">
        <f t="shared" si="36"/>
        <v>2017</v>
      </c>
      <c r="G717" s="74">
        <v>439</v>
      </c>
      <c r="H717" s="74">
        <v>620</v>
      </c>
      <c r="I717" s="74">
        <v>3070</v>
      </c>
      <c r="J717" s="74">
        <v>0</v>
      </c>
      <c r="K717" s="3">
        <f t="shared" si="37"/>
        <v>3070</v>
      </c>
      <c r="L717" s="18"/>
      <c r="M717" s="18"/>
      <c r="N717" s="18"/>
      <c r="O717" s="74">
        <v>8009</v>
      </c>
      <c r="P717" s="74">
        <v>0</v>
      </c>
      <c r="Q717" s="74">
        <v>14725</v>
      </c>
      <c r="R717" s="114">
        <v>0</v>
      </c>
      <c r="S717" s="114">
        <v>35.016258329999999</v>
      </c>
      <c r="X717" s="74">
        <v>1039956</v>
      </c>
      <c r="Y717" s="74">
        <v>3867378</v>
      </c>
      <c r="Z717" s="74">
        <v>452511</v>
      </c>
      <c r="AA717" s="114">
        <v>12537.949699999999</v>
      </c>
      <c r="AB717" s="114">
        <v>840.21251577999999</v>
      </c>
    </row>
    <row r="718" spans="1:28" x14ac:dyDescent="0.3">
      <c r="A718" t="s">
        <v>32</v>
      </c>
      <c r="B718" s="65" t="str">
        <f>VLOOKUP(A718,'bank list with code'!$A$2:$C$114,3,FALSE)</f>
        <v>B101</v>
      </c>
      <c r="C718" s="65" t="str">
        <f>VLOOKUP(B718,'bank type'!$A$2:$B$87,2,FALSE)</f>
        <v>Private Sector Banks</v>
      </c>
      <c r="D718" s="66">
        <v>42766</v>
      </c>
      <c r="E718" s="74">
        <f t="shared" si="35"/>
        <v>1</v>
      </c>
      <c r="F718">
        <f t="shared" si="36"/>
        <v>2017</v>
      </c>
      <c r="G718" s="74">
        <v>342</v>
      </c>
      <c r="H718" s="74">
        <v>593</v>
      </c>
      <c r="I718" s="74">
        <v>3714</v>
      </c>
      <c r="J718" s="74">
        <v>0</v>
      </c>
      <c r="K718" s="3">
        <f t="shared" si="37"/>
        <v>3714</v>
      </c>
      <c r="L718" s="18"/>
      <c r="M718" s="18"/>
      <c r="N718" s="18"/>
      <c r="O718" s="74">
        <v>0</v>
      </c>
      <c r="P718" s="74">
        <v>0</v>
      </c>
      <c r="Q718" s="74">
        <v>0</v>
      </c>
      <c r="R718" s="114">
        <v>0</v>
      </c>
      <c r="S718" s="114">
        <v>0</v>
      </c>
      <c r="X718" s="74">
        <v>1189269</v>
      </c>
      <c r="Y718" s="74">
        <v>519109</v>
      </c>
      <c r="Z718" s="74">
        <v>406757</v>
      </c>
      <c r="AA718" s="114">
        <v>1618.9</v>
      </c>
      <c r="AB718" s="114">
        <v>656.61720000000003</v>
      </c>
    </row>
    <row r="719" spans="1:28" x14ac:dyDescent="0.3">
      <c r="A719" t="s">
        <v>33</v>
      </c>
      <c r="B719" s="65" t="str">
        <f>VLOOKUP(A719,'bank list with code'!$A$2:$C$114,3,FALSE)</f>
        <v>B113</v>
      </c>
      <c r="C719" s="65" t="str">
        <f>VLOOKUP(B719,'bank type'!$A$2:$B$87,2,FALSE)</f>
        <v>Private Sector Banks</v>
      </c>
      <c r="D719" s="66">
        <v>42766</v>
      </c>
      <c r="E719" s="74">
        <f t="shared" si="35"/>
        <v>1</v>
      </c>
      <c r="F719">
        <f t="shared" si="36"/>
        <v>2017</v>
      </c>
      <c r="G719" s="74">
        <v>655</v>
      </c>
      <c r="H719" s="74">
        <v>1123</v>
      </c>
      <c r="I719" s="74">
        <v>36929</v>
      </c>
      <c r="J719" s="74">
        <v>0</v>
      </c>
      <c r="K719" s="3">
        <f t="shared" si="37"/>
        <v>36929</v>
      </c>
      <c r="L719" s="18"/>
      <c r="M719" s="18"/>
      <c r="N719" s="18"/>
      <c r="O719" s="74">
        <v>66839</v>
      </c>
      <c r="P719" s="74">
        <v>1686</v>
      </c>
      <c r="Q719" s="74">
        <v>218334</v>
      </c>
      <c r="R719" s="114">
        <v>6.1992099999999999</v>
      </c>
      <c r="S719" s="114">
        <v>640.62399544999994</v>
      </c>
      <c r="X719" s="74">
        <v>1524560</v>
      </c>
      <c r="Y719" s="74">
        <v>2181754</v>
      </c>
      <c r="Z719" s="74">
        <v>2110558</v>
      </c>
      <c r="AA719" s="114">
        <v>5439.6420390000003</v>
      </c>
      <c r="AB719" s="114">
        <v>3023.7582282400003</v>
      </c>
    </row>
    <row r="720" spans="1:28" x14ac:dyDescent="0.3">
      <c r="A720" t="s">
        <v>35</v>
      </c>
      <c r="B720" s="65" t="str">
        <f>VLOOKUP(A720,'bank list with code'!$A$2:$C$114,3,FALSE)</f>
        <v>B004</v>
      </c>
      <c r="C720" s="65" t="str">
        <f>VLOOKUP(B720,'bank type'!$A$2:$B$87,2,FALSE)</f>
        <v>Foreign Banks</v>
      </c>
      <c r="D720" s="66">
        <v>42766</v>
      </c>
      <c r="E720" s="74">
        <f t="shared" si="35"/>
        <v>1</v>
      </c>
      <c r="F720">
        <f t="shared" si="36"/>
        <v>2017</v>
      </c>
      <c r="G720" s="74">
        <v>0</v>
      </c>
      <c r="H720" s="74">
        <v>0</v>
      </c>
      <c r="I720" s="74">
        <v>20029</v>
      </c>
      <c r="J720" s="74">
        <v>0</v>
      </c>
      <c r="K720" s="3">
        <f t="shared" si="37"/>
        <v>20029</v>
      </c>
      <c r="L720" s="18"/>
      <c r="M720" s="18"/>
      <c r="N720" s="18"/>
      <c r="O720" s="74">
        <v>969777</v>
      </c>
      <c r="P720" s="74">
        <v>2621</v>
      </c>
      <c r="Q720" s="74">
        <v>5583518</v>
      </c>
      <c r="R720" s="114">
        <v>9.5020000000000007</v>
      </c>
      <c r="S720" s="114">
        <v>36811.838092999998</v>
      </c>
      <c r="X720" s="74">
        <v>0</v>
      </c>
      <c r="Y720" s="74">
        <v>0</v>
      </c>
      <c r="Z720" s="74">
        <v>0</v>
      </c>
      <c r="AA720" s="114">
        <v>0</v>
      </c>
      <c r="AB720" s="114">
        <v>0</v>
      </c>
    </row>
    <row r="721" spans="1:28" x14ac:dyDescent="0.3">
      <c r="A721" t="s">
        <v>36</v>
      </c>
      <c r="B721" s="65" t="str">
        <f>VLOOKUP(A721,'bank list with code'!$A$2:$C$114,3,FALSE)</f>
        <v>B011</v>
      </c>
      <c r="C721" s="65" t="str">
        <f>VLOOKUP(B721,'bank type'!$A$2:$B$87,2,FALSE)</f>
        <v>Foreign Banks</v>
      </c>
      <c r="D721" s="66">
        <v>42766</v>
      </c>
      <c r="E721" s="74">
        <f t="shared" si="35"/>
        <v>1</v>
      </c>
      <c r="F721">
        <f t="shared" si="36"/>
        <v>2017</v>
      </c>
      <c r="G721" s="74">
        <v>0</v>
      </c>
      <c r="H721" s="74">
        <v>0</v>
      </c>
      <c r="I721" s="74">
        <v>0</v>
      </c>
      <c r="J721" s="74">
        <v>0</v>
      </c>
      <c r="K721" s="3">
        <f t="shared" si="37"/>
        <v>0</v>
      </c>
      <c r="L721" s="18"/>
      <c r="M721" s="18"/>
      <c r="N721" s="18"/>
      <c r="O721" s="74">
        <v>11043</v>
      </c>
      <c r="P721" s="74">
        <v>85</v>
      </c>
      <c r="Q721" s="74">
        <v>25123</v>
      </c>
      <c r="R721" s="114">
        <v>0.62173666999999999</v>
      </c>
      <c r="S721" s="114">
        <v>130.64862296999999</v>
      </c>
      <c r="X721" s="74">
        <v>0</v>
      </c>
      <c r="Y721" s="74">
        <v>0</v>
      </c>
      <c r="Z721" s="74">
        <v>0</v>
      </c>
      <c r="AA721" s="114">
        <v>0</v>
      </c>
      <c r="AB721" s="114">
        <v>0</v>
      </c>
    </row>
    <row r="722" spans="1:28" x14ac:dyDescent="0.3">
      <c r="A722" t="s">
        <v>37</v>
      </c>
      <c r="B722" s="65" t="str">
        <f>VLOOKUP(A722,'bank list with code'!$A$2:$C$114,3,FALSE)</f>
        <v>B017</v>
      </c>
      <c r="C722" s="65" t="str">
        <f>VLOOKUP(B722,'bank type'!$A$2:$B$87,2,FALSE)</f>
        <v>Foreign Banks</v>
      </c>
      <c r="D722" s="66">
        <v>42766</v>
      </c>
      <c r="E722" s="74">
        <f t="shared" si="35"/>
        <v>1</v>
      </c>
      <c r="F722">
        <f t="shared" si="36"/>
        <v>2017</v>
      </c>
      <c r="G722" s="74">
        <v>0</v>
      </c>
      <c r="H722" s="74">
        <v>0</v>
      </c>
      <c r="I722" s="74">
        <v>0</v>
      </c>
      <c r="J722" s="74">
        <v>0</v>
      </c>
      <c r="K722" s="3">
        <f t="shared" si="37"/>
        <v>0</v>
      </c>
      <c r="L722" s="18"/>
      <c r="M722" s="18"/>
      <c r="N722" s="18"/>
      <c r="O722" s="74">
        <v>0</v>
      </c>
      <c r="P722" s="74">
        <v>0</v>
      </c>
      <c r="Q722" s="74">
        <v>0</v>
      </c>
      <c r="R722" s="114">
        <v>0</v>
      </c>
      <c r="S722" s="114">
        <v>0</v>
      </c>
      <c r="X722" s="74">
        <v>3390</v>
      </c>
      <c r="Y722" s="74">
        <v>121</v>
      </c>
      <c r="Z722" s="74">
        <v>271</v>
      </c>
      <c r="AA722" s="114">
        <v>0.4</v>
      </c>
      <c r="AB722" s="114">
        <v>1.6</v>
      </c>
    </row>
    <row r="723" spans="1:28" x14ac:dyDescent="0.3">
      <c r="A723" t="s">
        <v>38</v>
      </c>
      <c r="B723" s="65" t="str">
        <f>VLOOKUP(A723,'bank list with code'!$A$2:$C$114,3,FALSE)</f>
        <v>B023</v>
      </c>
      <c r="C723" s="65" t="str">
        <f>VLOOKUP(B723,'bank type'!$A$2:$B$87,2,FALSE)</f>
        <v>Foreign Banks</v>
      </c>
      <c r="D723" s="66">
        <v>42766</v>
      </c>
      <c r="E723" s="74">
        <f t="shared" si="35"/>
        <v>1</v>
      </c>
      <c r="F723">
        <f t="shared" si="36"/>
        <v>2017</v>
      </c>
      <c r="G723" s="74">
        <v>54</v>
      </c>
      <c r="H723" s="74">
        <v>504</v>
      </c>
      <c r="I723" s="74">
        <v>26139</v>
      </c>
      <c r="J723" s="74">
        <v>0</v>
      </c>
      <c r="K723" s="3">
        <f t="shared" si="37"/>
        <v>26139</v>
      </c>
      <c r="L723" s="18"/>
      <c r="M723" s="18"/>
      <c r="N723" s="18"/>
      <c r="O723" s="74">
        <v>2481627</v>
      </c>
      <c r="P723" s="74">
        <v>41747</v>
      </c>
      <c r="Q723" s="74">
        <v>19020046</v>
      </c>
      <c r="R723" s="114">
        <v>188.311094</v>
      </c>
      <c r="S723" s="114">
        <v>40760.767503000003</v>
      </c>
      <c r="X723" s="74">
        <v>1564211</v>
      </c>
      <c r="Y723" s="74">
        <v>1608912</v>
      </c>
      <c r="Z723" s="74">
        <v>5275091</v>
      </c>
      <c r="AA723" s="114">
        <v>5209.8027350000002</v>
      </c>
      <c r="AB723" s="114">
        <v>8933.2863450000004</v>
      </c>
    </row>
    <row r="724" spans="1:28" x14ac:dyDescent="0.3">
      <c r="A724" t="s">
        <v>39</v>
      </c>
      <c r="B724" s="65" t="str">
        <f>VLOOKUP(A724,'bank list with code'!$A$2:$C$114,3,FALSE)</f>
        <v>B030</v>
      </c>
      <c r="C724" s="65" t="str">
        <f>VLOOKUP(B724,'bank type'!$A$2:$B$87,2,FALSE)</f>
        <v>Foreign Banks</v>
      </c>
      <c r="D724" s="66">
        <v>42766</v>
      </c>
      <c r="E724" s="74">
        <f t="shared" si="35"/>
        <v>1</v>
      </c>
      <c r="F724">
        <f t="shared" si="36"/>
        <v>2017</v>
      </c>
      <c r="G724" s="74">
        <v>5</v>
      </c>
      <c r="H724" s="74">
        <v>25</v>
      </c>
      <c r="I724" s="74">
        <v>0</v>
      </c>
      <c r="J724" s="74">
        <v>0</v>
      </c>
      <c r="K724" s="3">
        <f t="shared" si="37"/>
        <v>0</v>
      </c>
      <c r="L724" s="18"/>
      <c r="M724" s="18"/>
      <c r="N724" s="18"/>
      <c r="O724" s="74">
        <v>0</v>
      </c>
      <c r="P724" s="74">
        <v>0</v>
      </c>
      <c r="Q724" s="74">
        <v>0</v>
      </c>
      <c r="R724" s="114">
        <v>0</v>
      </c>
      <c r="S724" s="114">
        <v>0</v>
      </c>
      <c r="X724" s="74">
        <v>823391</v>
      </c>
      <c r="Y724" s="74">
        <v>81489</v>
      </c>
      <c r="Z724" s="74">
        <v>317193</v>
      </c>
      <c r="AA724" s="114">
        <v>218.48376641999999</v>
      </c>
      <c r="AB724" s="114">
        <v>362.61767472000002</v>
      </c>
    </row>
    <row r="725" spans="1:28" x14ac:dyDescent="0.3">
      <c r="A725" t="s">
        <v>40</v>
      </c>
      <c r="B725" s="65" t="str">
        <f>VLOOKUP(A725,'bank list with code'!$A$2:$C$114,3,FALSE)</f>
        <v>B035</v>
      </c>
      <c r="C725" s="65" t="str">
        <f>VLOOKUP(B725,'bank type'!$A$2:$B$87,2,FALSE)</f>
        <v>Foreign Banks</v>
      </c>
      <c r="D725" s="66">
        <v>42766</v>
      </c>
      <c r="E725" s="74">
        <f t="shared" si="35"/>
        <v>1</v>
      </c>
      <c r="F725">
        <f t="shared" si="36"/>
        <v>2017</v>
      </c>
      <c r="G725" s="74">
        <v>13</v>
      </c>
      <c r="H725" s="74">
        <v>19</v>
      </c>
      <c r="I725" s="74">
        <v>0</v>
      </c>
      <c r="J725" s="74">
        <v>0</v>
      </c>
      <c r="K725" s="3">
        <f t="shared" si="37"/>
        <v>0</v>
      </c>
      <c r="L725" s="18"/>
      <c r="M725" s="18"/>
      <c r="N725" s="18"/>
      <c r="O725" s="74">
        <v>0</v>
      </c>
      <c r="P725" s="74">
        <v>0</v>
      </c>
      <c r="Q725" s="74">
        <v>0</v>
      </c>
      <c r="R725" s="114">
        <v>0</v>
      </c>
      <c r="S725" s="114">
        <v>0</v>
      </c>
      <c r="X725" s="74">
        <v>105604</v>
      </c>
      <c r="Y725" s="74">
        <v>98263</v>
      </c>
      <c r="Z725" s="74">
        <v>231083</v>
      </c>
      <c r="AA725" s="114">
        <v>364.520126</v>
      </c>
      <c r="AB725" s="114">
        <v>380.38413800000001</v>
      </c>
    </row>
    <row r="726" spans="1:28" x14ac:dyDescent="0.3">
      <c r="A726" t="s">
        <v>133</v>
      </c>
      <c r="B726" s="65" t="str">
        <f>VLOOKUP(A726,'bank list with code'!$A$2:$C$114,3,FALSE)</f>
        <v>B049</v>
      </c>
      <c r="C726" s="65" t="str">
        <f>VLOOKUP(B726,'bank type'!$A$2:$B$87,2,FALSE)</f>
        <v>Foreign Banks</v>
      </c>
      <c r="D726" s="66">
        <v>42766</v>
      </c>
      <c r="E726" s="74">
        <f t="shared" si="35"/>
        <v>1</v>
      </c>
      <c r="F726">
        <f t="shared" si="36"/>
        <v>2017</v>
      </c>
      <c r="G726" s="74">
        <v>0</v>
      </c>
      <c r="H726" s="74">
        <v>0</v>
      </c>
      <c r="I726" s="74">
        <v>0</v>
      </c>
      <c r="J726" s="74">
        <v>0</v>
      </c>
      <c r="K726" s="3">
        <f t="shared" si="37"/>
        <v>0</v>
      </c>
      <c r="L726" s="18"/>
      <c r="M726" s="18"/>
      <c r="N726" s="18"/>
      <c r="O726" s="74">
        <v>0</v>
      </c>
      <c r="P726" s="74">
        <v>0</v>
      </c>
      <c r="Q726" s="74">
        <v>0</v>
      </c>
      <c r="R726" s="114">
        <v>0</v>
      </c>
      <c r="S726" s="114">
        <v>0</v>
      </c>
      <c r="X726" s="74">
        <v>49195</v>
      </c>
      <c r="Y726" s="74">
        <v>1479</v>
      </c>
      <c r="Z726" s="74">
        <v>2658</v>
      </c>
      <c r="AA726" s="114">
        <v>2.2000000000000002</v>
      </c>
      <c r="AB726" s="114">
        <v>7.5</v>
      </c>
    </row>
    <row r="727" spans="1:28" x14ac:dyDescent="0.3">
      <c r="A727" t="s">
        <v>41</v>
      </c>
      <c r="B727" s="65" t="str">
        <f>VLOOKUP(A727,'bank list with code'!$A$2:$C$114,3,FALSE)</f>
        <v>B051</v>
      </c>
      <c r="C727" s="65" t="str">
        <f>VLOOKUP(B727,'bank type'!$A$2:$B$87,2,FALSE)</f>
        <v>Foreign Banks</v>
      </c>
      <c r="D727" s="66">
        <v>42766</v>
      </c>
      <c r="E727" s="74">
        <f t="shared" si="35"/>
        <v>1</v>
      </c>
      <c r="F727">
        <f t="shared" si="36"/>
        <v>2017</v>
      </c>
      <c r="G727" s="74">
        <v>44</v>
      </c>
      <c r="H727" s="74">
        <v>54</v>
      </c>
      <c r="I727" s="74">
        <v>0</v>
      </c>
      <c r="J727" s="74">
        <v>0</v>
      </c>
      <c r="K727" s="3">
        <f t="shared" si="37"/>
        <v>0</v>
      </c>
      <c r="L727" s="18"/>
      <c r="M727" s="18"/>
      <c r="N727" s="18"/>
      <c r="O727" s="74">
        <v>439820</v>
      </c>
      <c r="P727" s="74">
        <v>3390</v>
      </c>
      <c r="Q727" s="74">
        <v>1371990</v>
      </c>
      <c r="R727" s="114">
        <v>17.446974999999998</v>
      </c>
      <c r="S727" s="114">
        <v>4018.927025</v>
      </c>
      <c r="X727" s="74">
        <v>438572</v>
      </c>
      <c r="Y727" s="74">
        <v>280619</v>
      </c>
      <c r="Z727" s="74">
        <v>684025</v>
      </c>
      <c r="AA727" s="114">
        <v>982.46641699999998</v>
      </c>
      <c r="AB727" s="114">
        <v>1293.128956</v>
      </c>
    </row>
    <row r="728" spans="1:28" x14ac:dyDescent="0.3">
      <c r="A728" t="s">
        <v>134</v>
      </c>
      <c r="B728" s="65" t="str">
        <f>VLOOKUP(A728,'bank list with code'!$A$2:$C$114,3,FALSE)</f>
        <v>B084</v>
      </c>
      <c r="C728" s="65" t="str">
        <f>VLOOKUP(B728,'bank type'!$A$2:$B$87,2,FALSE)</f>
        <v>Foreign Banks</v>
      </c>
      <c r="D728" s="66">
        <v>42766</v>
      </c>
      <c r="E728" s="74">
        <f t="shared" si="35"/>
        <v>1</v>
      </c>
      <c r="F728">
        <f t="shared" si="36"/>
        <v>2017</v>
      </c>
      <c r="G728" s="74">
        <v>0</v>
      </c>
      <c r="H728" s="74">
        <v>0</v>
      </c>
      <c r="I728" s="74">
        <v>0</v>
      </c>
      <c r="J728" s="74">
        <v>0</v>
      </c>
      <c r="K728" s="3">
        <f t="shared" si="37"/>
        <v>0</v>
      </c>
      <c r="L728" s="18"/>
      <c r="M728" s="18"/>
      <c r="N728" s="18"/>
      <c r="O728" s="74">
        <v>0</v>
      </c>
      <c r="P728" s="74">
        <v>0</v>
      </c>
      <c r="Q728" s="74">
        <v>0</v>
      </c>
      <c r="R728" s="114">
        <v>0</v>
      </c>
      <c r="S728" s="114">
        <v>0</v>
      </c>
      <c r="X728" s="74">
        <v>0</v>
      </c>
      <c r="Y728" s="74">
        <v>0</v>
      </c>
      <c r="Z728" s="74">
        <v>0</v>
      </c>
      <c r="AA728" s="114">
        <v>0</v>
      </c>
      <c r="AB728" s="114">
        <v>0</v>
      </c>
    </row>
    <row r="729" spans="1:28" x14ac:dyDescent="0.3">
      <c r="A729" t="s">
        <v>42</v>
      </c>
      <c r="B729" s="65" t="str">
        <f>VLOOKUP(A729,'bank list with code'!$A$2:$C$114,3,FALSE)</f>
        <v>B090</v>
      </c>
      <c r="C729" s="65" t="str">
        <f>VLOOKUP(B729,'bank type'!$A$2:$B$87,2,FALSE)</f>
        <v>Foreign Banks</v>
      </c>
      <c r="D729" s="66">
        <v>42766</v>
      </c>
      <c r="E729" s="74">
        <f t="shared" si="35"/>
        <v>1</v>
      </c>
      <c r="F729">
        <f t="shared" si="36"/>
        <v>2017</v>
      </c>
      <c r="G729" s="74">
        <v>103</v>
      </c>
      <c r="H729" s="74">
        <v>147</v>
      </c>
      <c r="I729" s="74">
        <v>0</v>
      </c>
      <c r="J729" s="74">
        <v>0</v>
      </c>
      <c r="K729" s="3">
        <f t="shared" si="37"/>
        <v>0</v>
      </c>
      <c r="L729" s="18"/>
      <c r="M729" s="18"/>
      <c r="N729" s="18"/>
      <c r="O729" s="74">
        <v>1070421</v>
      </c>
      <c r="P729" s="74">
        <v>4578</v>
      </c>
      <c r="Q729" s="74">
        <v>4584212</v>
      </c>
      <c r="R729" s="114">
        <v>18.600000000000001</v>
      </c>
      <c r="S729" s="114">
        <v>9981.7999999999993</v>
      </c>
      <c r="X729" s="74">
        <v>862136</v>
      </c>
      <c r="Y729" s="74">
        <v>1034458</v>
      </c>
      <c r="Z729" s="74">
        <v>2409389</v>
      </c>
      <c r="AA729" s="114">
        <v>3151.8</v>
      </c>
      <c r="AB729" s="114">
        <v>2962</v>
      </c>
    </row>
    <row r="730" spans="1:28" x14ac:dyDescent="0.3">
      <c r="A730" t="s">
        <v>117</v>
      </c>
      <c r="B730" s="65" t="str">
        <f>VLOOKUP(A730,'bank list with code'!$A$2:$C$114,3,FALSE)</f>
        <v>B003</v>
      </c>
      <c r="C730" s="65" t="str">
        <f>VLOOKUP(B730,'bank type'!$A$2:$B$87,2,FALSE)</f>
        <v>Public Sector Banks</v>
      </c>
      <c r="D730" s="66">
        <v>42794</v>
      </c>
      <c r="E730" s="74">
        <f t="shared" si="35"/>
        <v>2</v>
      </c>
      <c r="F730">
        <f t="shared" si="36"/>
        <v>2017</v>
      </c>
      <c r="G730" s="74">
        <v>820</v>
      </c>
      <c r="H730" s="74">
        <v>394</v>
      </c>
      <c r="I730" s="74">
        <v>14</v>
      </c>
      <c r="J730" s="74">
        <v>0</v>
      </c>
      <c r="K730" s="3">
        <f t="shared" si="37"/>
        <v>14</v>
      </c>
      <c r="L730" s="18"/>
      <c r="M730" s="18"/>
      <c r="N730" s="18"/>
      <c r="O730" s="74">
        <v>0</v>
      </c>
      <c r="P730" s="74">
        <v>0</v>
      </c>
      <c r="Q730" s="74">
        <v>0</v>
      </c>
      <c r="R730" s="114">
        <v>0</v>
      </c>
      <c r="S730" s="114">
        <v>0</v>
      </c>
      <c r="X730" s="74">
        <v>10989291</v>
      </c>
      <c r="Y730" s="74">
        <v>6284001</v>
      </c>
      <c r="Z730" s="74">
        <v>1507677</v>
      </c>
      <c r="AA730" s="114">
        <v>16384.8</v>
      </c>
      <c r="AB730" s="114">
        <v>2080.1</v>
      </c>
    </row>
    <row r="731" spans="1:28" x14ac:dyDescent="0.3">
      <c r="A731" t="s">
        <v>118</v>
      </c>
      <c r="B731" s="65" t="str">
        <f>VLOOKUP(A731,'bank list with code'!$A$2:$C$114,3,FALSE)</f>
        <v>B006</v>
      </c>
      <c r="C731" s="65" t="str">
        <f>VLOOKUP(B731,'bank type'!$A$2:$B$87,2,FALSE)</f>
        <v>Public Sector Banks</v>
      </c>
      <c r="D731" s="66">
        <v>42794</v>
      </c>
      <c r="E731" s="74">
        <f t="shared" si="35"/>
        <v>2</v>
      </c>
      <c r="F731">
        <f t="shared" si="36"/>
        <v>2017</v>
      </c>
      <c r="G731" s="74">
        <v>3042</v>
      </c>
      <c r="H731" s="74">
        <v>800</v>
      </c>
      <c r="I731" s="74">
        <v>2825</v>
      </c>
      <c r="J731" s="74">
        <v>0</v>
      </c>
      <c r="K731" s="3">
        <f t="shared" si="37"/>
        <v>2825</v>
      </c>
      <c r="L731" s="18"/>
      <c r="M731" s="18"/>
      <c r="N731" s="18"/>
      <c r="O731" s="74">
        <v>165637</v>
      </c>
      <c r="P731" s="74">
        <v>9555</v>
      </c>
      <c r="Q731" s="74">
        <v>285317</v>
      </c>
      <c r="R731" s="114">
        <v>44.4</v>
      </c>
      <c r="S731" s="114">
        <v>663.9</v>
      </c>
      <c r="X731" s="74">
        <v>21464036</v>
      </c>
      <c r="Y731" s="74">
        <v>12192642</v>
      </c>
      <c r="Z731" s="74">
        <v>2301510</v>
      </c>
      <c r="AA731" s="114">
        <v>34474.1</v>
      </c>
      <c r="AB731" s="114">
        <v>2786.9</v>
      </c>
    </row>
    <row r="732" spans="1:28" x14ac:dyDescent="0.3">
      <c r="A732" t="s">
        <v>0</v>
      </c>
      <c r="B732" s="65" t="str">
        <f>VLOOKUP(A732,'bank list with code'!$A$2:$C$114,3,FALSE)</f>
        <v>B014</v>
      </c>
      <c r="C732" s="65" t="str">
        <f>VLOOKUP(B732,'bank type'!$A$2:$B$87,2,FALSE)</f>
        <v>Public Sector Banks</v>
      </c>
      <c r="D732" s="66">
        <v>42794</v>
      </c>
      <c r="E732" s="74">
        <f t="shared" si="35"/>
        <v>2</v>
      </c>
      <c r="F732">
        <f t="shared" si="36"/>
        <v>2017</v>
      </c>
      <c r="G732" s="74">
        <v>6276</v>
      </c>
      <c r="H732" s="74">
        <v>4203</v>
      </c>
      <c r="I732" s="74">
        <v>69965</v>
      </c>
      <c r="J732" s="74">
        <v>0</v>
      </c>
      <c r="K732" s="3">
        <f t="shared" si="37"/>
        <v>69965</v>
      </c>
      <c r="L732" s="18"/>
      <c r="M732" s="18"/>
      <c r="N732" s="18"/>
      <c r="O732" s="74">
        <v>130351</v>
      </c>
      <c r="P732" s="74">
        <v>6458</v>
      </c>
      <c r="Q732" s="74">
        <v>321062</v>
      </c>
      <c r="R732" s="114">
        <v>22.7</v>
      </c>
      <c r="S732" s="114">
        <v>1033.8</v>
      </c>
      <c r="X732" s="74">
        <v>41389177</v>
      </c>
      <c r="Y732" s="74">
        <v>14227703</v>
      </c>
      <c r="Z732" s="74">
        <v>8150988</v>
      </c>
      <c r="AA732" s="114">
        <v>61315.5</v>
      </c>
      <c r="AB732" s="114">
        <v>9973</v>
      </c>
    </row>
    <row r="733" spans="1:28" x14ac:dyDescent="0.3">
      <c r="A733" t="s">
        <v>1</v>
      </c>
      <c r="B733" s="65" t="str">
        <f>VLOOKUP(A733,'bank list with code'!$A$2:$C$114,3,FALSE)</f>
        <v>B015</v>
      </c>
      <c r="C733" s="65" t="str">
        <f>VLOOKUP(B733,'bank type'!$A$2:$B$87,2,FALSE)</f>
        <v>Public Sector Banks</v>
      </c>
      <c r="D733" s="66">
        <v>42794</v>
      </c>
      <c r="E733" s="74">
        <f t="shared" si="35"/>
        <v>2</v>
      </c>
      <c r="F733">
        <f t="shared" si="36"/>
        <v>2017</v>
      </c>
      <c r="G733" s="74">
        <v>3483</v>
      </c>
      <c r="H733" s="74">
        <v>4234</v>
      </c>
      <c r="I733" s="74">
        <v>16172</v>
      </c>
      <c r="J733" s="74">
        <v>1873</v>
      </c>
      <c r="K733" s="3">
        <f t="shared" si="37"/>
        <v>18045</v>
      </c>
      <c r="L733" s="18"/>
      <c r="M733" s="18"/>
      <c r="N733" s="18"/>
      <c r="O733" s="74">
        <v>145194</v>
      </c>
      <c r="P733" s="74">
        <v>11530</v>
      </c>
      <c r="Q733" s="74">
        <v>184785</v>
      </c>
      <c r="R733" s="114">
        <v>61.1</v>
      </c>
      <c r="S733" s="114">
        <v>448.7</v>
      </c>
      <c r="X733" s="74">
        <v>45729628</v>
      </c>
      <c r="Y733" s="74">
        <v>26223949</v>
      </c>
      <c r="Z733" s="74">
        <v>7063449</v>
      </c>
      <c r="AA733" s="114">
        <v>57309.1</v>
      </c>
      <c r="AB733" s="114">
        <v>7865.5</v>
      </c>
    </row>
    <row r="734" spans="1:28" x14ac:dyDescent="0.3">
      <c r="A734" t="s">
        <v>2</v>
      </c>
      <c r="B734" s="65" t="str">
        <f>VLOOKUP(A734,'bank list with code'!$A$2:$C$114,3,FALSE)</f>
        <v>B016</v>
      </c>
      <c r="C734" s="65" t="str">
        <f>VLOOKUP(B734,'bank type'!$A$2:$B$87,2,FALSE)</f>
        <v>Public Sector Banks</v>
      </c>
      <c r="D734" s="66">
        <v>42794</v>
      </c>
      <c r="E734" s="74">
        <f t="shared" si="35"/>
        <v>2</v>
      </c>
      <c r="F734">
        <f t="shared" si="36"/>
        <v>2017</v>
      </c>
      <c r="G734" s="74">
        <v>1291</v>
      </c>
      <c r="H734" s="74">
        <v>586</v>
      </c>
      <c r="I734" s="74">
        <v>803</v>
      </c>
      <c r="J734" s="74">
        <v>0</v>
      </c>
      <c r="K734" s="3">
        <f t="shared" si="37"/>
        <v>803</v>
      </c>
      <c r="L734" s="18"/>
      <c r="M734" s="18"/>
      <c r="N734" s="18"/>
      <c r="O734" s="74">
        <v>0</v>
      </c>
      <c r="P734" s="74">
        <v>0</v>
      </c>
      <c r="Q734" s="74">
        <v>0</v>
      </c>
      <c r="R734" s="114">
        <v>0</v>
      </c>
      <c r="S734" s="114">
        <v>0</v>
      </c>
      <c r="X734" s="74">
        <v>6341308</v>
      </c>
      <c r="Y734" s="74">
        <v>5265993</v>
      </c>
      <c r="Z734" s="74">
        <v>2124077</v>
      </c>
      <c r="AA734" s="114">
        <v>19729.900000000001</v>
      </c>
      <c r="AB734" s="114">
        <v>2800.8</v>
      </c>
    </row>
    <row r="735" spans="1:28" x14ac:dyDescent="0.3">
      <c r="A735" t="s">
        <v>3</v>
      </c>
      <c r="B735" s="65" t="str">
        <f>VLOOKUP(A735,'bank list with code'!$A$2:$C$114,3,FALSE)</f>
        <v>B018</v>
      </c>
      <c r="C735" s="65" t="str">
        <f>VLOOKUP(B735,'bank type'!$A$2:$B$87,2,FALSE)</f>
        <v>Public Sector Banks</v>
      </c>
      <c r="D735" s="66">
        <v>42794</v>
      </c>
      <c r="E735" s="74">
        <f t="shared" si="35"/>
        <v>2</v>
      </c>
      <c r="F735">
        <f t="shared" si="36"/>
        <v>2017</v>
      </c>
      <c r="G735" s="74">
        <v>5406</v>
      </c>
      <c r="H735" s="74">
        <v>5091</v>
      </c>
      <c r="I735" s="74">
        <v>7113</v>
      </c>
      <c r="J735" s="74">
        <v>0</v>
      </c>
      <c r="K735" s="3">
        <f t="shared" si="37"/>
        <v>7113</v>
      </c>
      <c r="L735" s="18"/>
      <c r="M735" s="18"/>
      <c r="N735" s="18"/>
      <c r="O735" s="74">
        <v>209614</v>
      </c>
      <c r="P735" s="74">
        <v>26225</v>
      </c>
      <c r="Q735" s="74">
        <v>412680</v>
      </c>
      <c r="R735" s="114">
        <v>116.6</v>
      </c>
      <c r="S735" s="114">
        <v>826.9</v>
      </c>
      <c r="X735" s="74">
        <v>32367588</v>
      </c>
      <c r="Y735" s="74">
        <v>16346694</v>
      </c>
      <c r="Z735" s="74">
        <v>7853984</v>
      </c>
      <c r="AA735" s="114">
        <v>67937.5</v>
      </c>
      <c r="AB735" s="114">
        <v>11266.5</v>
      </c>
    </row>
    <row r="736" spans="1:28" x14ac:dyDescent="0.3">
      <c r="A736" t="s">
        <v>4</v>
      </c>
      <c r="B736" s="65" t="str">
        <f>VLOOKUP(A736,'bank list with code'!$A$2:$C$114,3,FALSE)</f>
        <v>B022</v>
      </c>
      <c r="C736" s="65" t="str">
        <f>VLOOKUP(B736,'bank type'!$A$2:$B$87,2,FALSE)</f>
        <v>Public Sector Banks</v>
      </c>
      <c r="D736" s="66">
        <v>42794</v>
      </c>
      <c r="E736" s="74">
        <f t="shared" si="35"/>
        <v>2</v>
      </c>
      <c r="F736">
        <f t="shared" si="36"/>
        <v>2017</v>
      </c>
      <c r="G736" s="74">
        <v>3493</v>
      </c>
      <c r="H736" s="74">
        <v>1813</v>
      </c>
      <c r="I736" s="74">
        <v>1614</v>
      </c>
      <c r="J736" s="74">
        <v>0</v>
      </c>
      <c r="K736" s="3">
        <f t="shared" si="37"/>
        <v>1614</v>
      </c>
      <c r="L736" s="18"/>
      <c r="M736" s="18"/>
      <c r="N736" s="18"/>
      <c r="O736" s="74">
        <v>106562</v>
      </c>
      <c r="P736" s="74">
        <v>2843</v>
      </c>
      <c r="Q736" s="74">
        <v>148839</v>
      </c>
      <c r="R736" s="114">
        <v>13.9</v>
      </c>
      <c r="S736" s="114">
        <v>318.60000000000002</v>
      </c>
      <c r="X736" s="74">
        <v>23836454</v>
      </c>
      <c r="Y736" s="74">
        <v>9312177</v>
      </c>
      <c r="Z736" s="74">
        <v>3333247</v>
      </c>
      <c r="AA736" s="114">
        <v>39463.1</v>
      </c>
      <c r="AB736" s="114">
        <v>4710.1000000000004</v>
      </c>
    </row>
    <row r="737" spans="1:28" x14ac:dyDescent="0.3">
      <c r="A737" t="s">
        <v>119</v>
      </c>
      <c r="B737" s="65" t="str">
        <f>VLOOKUP(A737,'bank list with code'!$A$2:$C$114,3,FALSE)</f>
        <v>B026</v>
      </c>
      <c r="C737" s="65" t="str">
        <f>VLOOKUP(B737,'bank type'!$A$2:$B$87,2,FALSE)</f>
        <v>Public Sector Banks</v>
      </c>
      <c r="D737" s="66">
        <v>42794</v>
      </c>
      <c r="E737" s="74">
        <f t="shared" si="35"/>
        <v>2</v>
      </c>
      <c r="F737">
        <f t="shared" si="36"/>
        <v>2017</v>
      </c>
      <c r="G737" s="74">
        <v>2304</v>
      </c>
      <c r="H737" s="74">
        <v>858</v>
      </c>
      <c r="I737" s="74">
        <v>198264</v>
      </c>
      <c r="J737" s="74">
        <v>0</v>
      </c>
      <c r="K737" s="3">
        <f t="shared" si="37"/>
        <v>198264</v>
      </c>
      <c r="L737" s="18"/>
      <c r="M737" s="18"/>
      <c r="N737" s="18"/>
      <c r="O737" s="74">
        <v>93966</v>
      </c>
      <c r="P737" s="74">
        <v>1790</v>
      </c>
      <c r="Q737" s="74">
        <v>131194</v>
      </c>
      <c r="R737" s="114">
        <v>8.3000000000000007</v>
      </c>
      <c r="S737" s="114">
        <v>305.7</v>
      </c>
      <c r="X737" s="74">
        <v>11298543</v>
      </c>
      <c r="Y737" s="74">
        <v>5188759</v>
      </c>
      <c r="Z737" s="74">
        <v>3781808</v>
      </c>
      <c r="AA737" s="114">
        <v>21672.400000000001</v>
      </c>
      <c r="AB737" s="114">
        <v>4641.8</v>
      </c>
    </row>
    <row r="738" spans="1:28" x14ac:dyDescent="0.3">
      <c r="A738" t="s">
        <v>120</v>
      </c>
      <c r="B738" s="65" t="str">
        <f>VLOOKUP(A738,'bank list with code'!$A$2:$C$114,3,FALSE)</f>
        <v>B034</v>
      </c>
      <c r="C738" s="65" t="str">
        <f>VLOOKUP(B738,'bank type'!$A$2:$B$87,2,FALSE)</f>
        <v>Public Sector Banks</v>
      </c>
      <c r="D738" s="66">
        <v>42794</v>
      </c>
      <c r="E738" s="74">
        <f t="shared" si="35"/>
        <v>2</v>
      </c>
      <c r="F738">
        <f t="shared" si="36"/>
        <v>2017</v>
      </c>
      <c r="G738" s="74">
        <v>1282</v>
      </c>
      <c r="H738" s="74">
        <v>248</v>
      </c>
      <c r="I738" s="74">
        <v>3625</v>
      </c>
      <c r="J738" s="74">
        <v>0</v>
      </c>
      <c r="K738" s="3">
        <f t="shared" si="37"/>
        <v>3625</v>
      </c>
      <c r="L738" s="18"/>
      <c r="M738" s="18"/>
      <c r="N738" s="18"/>
      <c r="O738" s="74">
        <v>0</v>
      </c>
      <c r="P738" s="74">
        <v>0</v>
      </c>
      <c r="Q738" s="74">
        <v>0</v>
      </c>
      <c r="R738" s="114">
        <v>0</v>
      </c>
      <c r="S738" s="114">
        <v>0</v>
      </c>
      <c r="X738" s="74">
        <v>6922026</v>
      </c>
      <c r="Y738" s="74">
        <v>2127205</v>
      </c>
      <c r="Z738" s="74">
        <v>772079</v>
      </c>
      <c r="AA738" s="114">
        <v>8937.5</v>
      </c>
      <c r="AB738" s="114">
        <v>930.2</v>
      </c>
    </row>
    <row r="739" spans="1:28" x14ac:dyDescent="0.3">
      <c r="A739" t="s">
        <v>5</v>
      </c>
      <c r="B739" s="65" t="str">
        <f>VLOOKUP(A739,'bank list with code'!$A$2:$C$114,3,FALSE)</f>
        <v>B060</v>
      </c>
      <c r="C739" s="65" t="str">
        <f>VLOOKUP(B739,'bank type'!$A$2:$B$87,2,FALSE)</f>
        <v>Public Sector Banks</v>
      </c>
      <c r="D739" s="66">
        <v>42794</v>
      </c>
      <c r="E739" s="74">
        <f t="shared" si="35"/>
        <v>2</v>
      </c>
      <c r="F739">
        <f t="shared" si="36"/>
        <v>2017</v>
      </c>
      <c r="G739" s="74">
        <v>2618</v>
      </c>
      <c r="H739" s="74">
        <v>739</v>
      </c>
      <c r="I739" s="74">
        <v>4800</v>
      </c>
      <c r="J739" s="74">
        <v>0</v>
      </c>
      <c r="K739" s="3">
        <f t="shared" si="37"/>
        <v>4800</v>
      </c>
      <c r="L739" s="18"/>
      <c r="M739" s="18"/>
      <c r="N739" s="18"/>
      <c r="O739" s="74">
        <v>80797</v>
      </c>
      <c r="P739" s="74">
        <v>2938</v>
      </c>
      <c r="Q739" s="74">
        <v>132784</v>
      </c>
      <c r="R739" s="114">
        <v>15.7</v>
      </c>
      <c r="S739" s="114">
        <v>271.2</v>
      </c>
      <c r="X739" s="74">
        <v>17338969</v>
      </c>
      <c r="Y739" s="74">
        <v>23482781</v>
      </c>
      <c r="Z739" s="74">
        <v>5177431</v>
      </c>
      <c r="AA739" s="114">
        <v>37761.9</v>
      </c>
      <c r="AB739" s="114">
        <v>5700.6</v>
      </c>
    </row>
    <row r="740" spans="1:28" x14ac:dyDescent="0.3">
      <c r="A740" t="s">
        <v>6</v>
      </c>
      <c r="B740" s="65" t="str">
        <f>VLOOKUP(A740,'bank list with code'!$A$2:$C$114,3,FALSE)</f>
        <v>B061</v>
      </c>
      <c r="C740" s="65" t="str">
        <f>VLOOKUP(B740,'bank type'!$A$2:$B$87,2,FALSE)</f>
        <v>Public Sector Banks</v>
      </c>
      <c r="D740" s="66">
        <v>42794</v>
      </c>
      <c r="E740" s="74">
        <f t="shared" si="35"/>
        <v>2</v>
      </c>
      <c r="F740">
        <f t="shared" si="36"/>
        <v>2017</v>
      </c>
      <c r="G740" s="74">
        <v>2711</v>
      </c>
      <c r="H740" s="74">
        <v>974</v>
      </c>
      <c r="I740" s="74">
        <v>11638</v>
      </c>
      <c r="J740" s="74">
        <v>0</v>
      </c>
      <c r="K740" s="3">
        <f t="shared" si="37"/>
        <v>11638</v>
      </c>
      <c r="L740" s="18"/>
      <c r="M740" s="18"/>
      <c r="N740" s="18"/>
      <c r="O740" s="74">
        <v>43142</v>
      </c>
      <c r="P740" s="74">
        <v>340</v>
      </c>
      <c r="Q740" s="74">
        <v>60397</v>
      </c>
      <c r="R740" s="114">
        <v>1.5</v>
      </c>
      <c r="S740" s="114">
        <v>156.69999999999999</v>
      </c>
      <c r="X740" s="74">
        <v>15803385</v>
      </c>
      <c r="Y740" s="74">
        <v>10761336</v>
      </c>
      <c r="Z740" s="74">
        <v>2576965</v>
      </c>
      <c r="AA740" s="114">
        <v>30686.3</v>
      </c>
      <c r="AB740" s="114">
        <v>9256.2999999999993</v>
      </c>
    </row>
    <row r="741" spans="1:28" x14ac:dyDescent="0.3">
      <c r="A741" t="s">
        <v>121</v>
      </c>
      <c r="B741" s="65" t="str">
        <f>VLOOKUP(A741,'bank list with code'!$A$2:$C$114,3,FALSE)</f>
        <v>B078</v>
      </c>
      <c r="C741" s="65" t="str">
        <f>VLOOKUP(B741,'bank type'!$A$2:$B$87,2,FALSE)</f>
        <v>Public Sector Banks</v>
      </c>
      <c r="D741" s="66">
        <v>42794</v>
      </c>
      <c r="E741" s="74">
        <f t="shared" si="35"/>
        <v>2</v>
      </c>
      <c r="F741">
        <f t="shared" si="36"/>
        <v>2017</v>
      </c>
      <c r="G741" s="74">
        <v>2290</v>
      </c>
      <c r="H741" s="74">
        <v>317</v>
      </c>
      <c r="I741" s="74">
        <v>5144</v>
      </c>
      <c r="J741" s="74">
        <v>0</v>
      </c>
      <c r="K741" s="3">
        <f t="shared" si="37"/>
        <v>5144</v>
      </c>
      <c r="L741" s="18"/>
      <c r="M741" s="18"/>
      <c r="N741" s="18"/>
      <c r="O741" s="74">
        <v>0</v>
      </c>
      <c r="P741" s="74">
        <v>0</v>
      </c>
      <c r="Q741" s="74">
        <v>0</v>
      </c>
      <c r="R741" s="114">
        <v>0</v>
      </c>
      <c r="S741" s="114">
        <v>0</v>
      </c>
      <c r="X741" s="74">
        <v>10354993</v>
      </c>
      <c r="Y741" s="74">
        <v>4106957</v>
      </c>
      <c r="Z741" s="74">
        <v>1915645</v>
      </c>
      <c r="AA741" s="114">
        <v>18542.3</v>
      </c>
      <c r="AB741" s="114">
        <v>2737.3</v>
      </c>
    </row>
    <row r="742" spans="1:28" x14ac:dyDescent="0.3">
      <c r="A742" t="s">
        <v>7</v>
      </c>
      <c r="B742" s="65" t="str">
        <f>VLOOKUP(A742,'bank list with code'!$A$2:$C$114,3,FALSE)</f>
        <v>B080</v>
      </c>
      <c r="C742" s="65" t="str">
        <f>VLOOKUP(B742,'bank type'!$A$2:$B$87,2,FALSE)</f>
        <v>Public Sector Banks</v>
      </c>
      <c r="D742" s="66">
        <v>42794</v>
      </c>
      <c r="E742" s="74">
        <f t="shared" si="35"/>
        <v>2</v>
      </c>
      <c r="F742">
        <f t="shared" si="36"/>
        <v>2017</v>
      </c>
      <c r="G742" s="74">
        <v>1046</v>
      </c>
      <c r="H742" s="74">
        <v>207</v>
      </c>
      <c r="I742" s="74">
        <v>0</v>
      </c>
      <c r="J742" s="74">
        <v>0</v>
      </c>
      <c r="K742" s="3">
        <f t="shared" si="37"/>
        <v>0</v>
      </c>
      <c r="L742" s="18"/>
      <c r="M742" s="18"/>
      <c r="N742" s="18"/>
      <c r="O742" s="74">
        <v>0</v>
      </c>
      <c r="P742" s="74">
        <v>0</v>
      </c>
      <c r="Q742" s="74">
        <v>0</v>
      </c>
      <c r="R742" s="114">
        <v>0</v>
      </c>
      <c r="S742" s="114">
        <v>0</v>
      </c>
      <c r="X742" s="74">
        <v>2590321</v>
      </c>
      <c r="Y742" s="74">
        <v>680658</v>
      </c>
      <c r="Z742" s="74">
        <v>336663</v>
      </c>
      <c r="AA742" s="114">
        <v>3047.3</v>
      </c>
      <c r="AB742" s="114">
        <v>589.5</v>
      </c>
    </row>
    <row r="743" spans="1:28" x14ac:dyDescent="0.3">
      <c r="A743" t="s">
        <v>8</v>
      </c>
      <c r="B743" s="65" t="str">
        <f>VLOOKUP(A743,'bank list with code'!$A$2:$C$114,3,FALSE)</f>
        <v>B081</v>
      </c>
      <c r="C743" s="65" t="str">
        <f>VLOOKUP(B743,'bank type'!$A$2:$B$87,2,FALSE)</f>
        <v>Public Sector Banks</v>
      </c>
      <c r="D743" s="66">
        <v>42794</v>
      </c>
      <c r="E743" s="74">
        <f t="shared" si="35"/>
        <v>2</v>
      </c>
      <c r="F743">
        <f t="shared" si="36"/>
        <v>2017</v>
      </c>
      <c r="G743" s="74">
        <v>5560</v>
      </c>
      <c r="H743" s="74">
        <v>4707</v>
      </c>
      <c r="I743" s="74">
        <v>34247</v>
      </c>
      <c r="J743" s="74">
        <v>0</v>
      </c>
      <c r="K743" s="3">
        <f t="shared" si="37"/>
        <v>34247</v>
      </c>
      <c r="L743" s="18"/>
      <c r="M743" s="18"/>
      <c r="N743" s="18"/>
      <c r="O743" s="74">
        <v>230718</v>
      </c>
      <c r="P743" s="74">
        <v>3422</v>
      </c>
      <c r="Q743" s="74">
        <v>286397</v>
      </c>
      <c r="R743" s="114">
        <v>8.1</v>
      </c>
      <c r="S743" s="114">
        <v>581.20000000000005</v>
      </c>
      <c r="X743" s="74">
        <v>54616323</v>
      </c>
      <c r="Y743" s="74">
        <v>19400356</v>
      </c>
      <c r="Z743" s="74">
        <v>11146376</v>
      </c>
      <c r="AA743" s="114">
        <v>89168.6</v>
      </c>
      <c r="AB743" s="114">
        <v>15252.6</v>
      </c>
    </row>
    <row r="744" spans="1:28" x14ac:dyDescent="0.3">
      <c r="A744" t="s">
        <v>122</v>
      </c>
      <c r="B744" s="65" t="str">
        <f>VLOOKUP(A744,'bank list with code'!$A$2:$C$114,3,FALSE)</f>
        <v>B099</v>
      </c>
      <c r="C744" s="65" t="str">
        <f>VLOOKUP(B744,'bank type'!$A$2:$B$87,2,FALSE)</f>
        <v>Public Sector Banks</v>
      </c>
      <c r="D744" s="66">
        <v>42794</v>
      </c>
      <c r="E744" s="74">
        <f t="shared" si="35"/>
        <v>2</v>
      </c>
      <c r="F744">
        <f t="shared" si="36"/>
        <v>2017</v>
      </c>
      <c r="G744" s="74">
        <v>3508</v>
      </c>
      <c r="H744" s="74">
        <v>400</v>
      </c>
      <c r="I744" s="74">
        <v>3614</v>
      </c>
      <c r="J744" s="74">
        <v>0</v>
      </c>
      <c r="K744" s="3">
        <f t="shared" si="37"/>
        <v>3614</v>
      </c>
      <c r="L744" s="18"/>
      <c r="M744" s="18"/>
      <c r="N744" s="18"/>
      <c r="O744" s="74">
        <v>72778</v>
      </c>
      <c r="P744" s="74">
        <v>2266</v>
      </c>
      <c r="Q744" s="74">
        <v>106292</v>
      </c>
      <c r="R744" s="114">
        <v>8.9</v>
      </c>
      <c r="S744" s="114">
        <v>203.3</v>
      </c>
      <c r="X744" s="74">
        <v>13493824</v>
      </c>
      <c r="Y744" s="74">
        <v>10813020</v>
      </c>
      <c r="Z744" s="74">
        <v>1250503</v>
      </c>
      <c r="AA744" s="114">
        <v>28693.1</v>
      </c>
      <c r="AB744" s="114">
        <v>1696</v>
      </c>
    </row>
    <row r="745" spans="1:28" x14ac:dyDescent="0.3">
      <c r="A745" t="s">
        <v>9</v>
      </c>
      <c r="B745" s="65" t="str">
        <f>VLOOKUP(A745,'bank list with code'!$A$2:$C$114,3,FALSE)</f>
        <v>B102</v>
      </c>
      <c r="C745" s="65" t="str">
        <f>VLOOKUP(B745,'bank type'!$A$2:$B$87,2,FALSE)</f>
        <v>Public Sector Banks</v>
      </c>
      <c r="D745" s="66">
        <v>42794</v>
      </c>
      <c r="E745" s="74">
        <f t="shared" si="35"/>
        <v>2</v>
      </c>
      <c r="F745">
        <f t="shared" si="36"/>
        <v>2017</v>
      </c>
      <c r="G745" s="74">
        <v>2167</v>
      </c>
      <c r="H745" s="74">
        <v>575</v>
      </c>
      <c r="I745" s="74">
        <v>2795</v>
      </c>
      <c r="J745" s="74">
        <v>0</v>
      </c>
      <c r="K745" s="3">
        <f t="shared" si="37"/>
        <v>2795</v>
      </c>
      <c r="L745" s="18"/>
      <c r="M745" s="18"/>
      <c r="N745" s="18"/>
      <c r="O745" s="74">
        <v>0</v>
      </c>
      <c r="P745" s="74">
        <v>0</v>
      </c>
      <c r="Q745" s="74">
        <v>0</v>
      </c>
      <c r="R745" s="114">
        <v>0</v>
      </c>
      <c r="S745" s="114">
        <v>0</v>
      </c>
      <c r="X745" s="74">
        <v>10163923</v>
      </c>
      <c r="Y745" s="74">
        <v>4421655</v>
      </c>
      <c r="Z745" s="74">
        <v>1992880</v>
      </c>
      <c r="AA745" s="114">
        <v>17605</v>
      </c>
      <c r="AB745" s="114">
        <v>2757.2</v>
      </c>
    </row>
    <row r="746" spans="1:28" x14ac:dyDescent="0.3">
      <c r="A746" t="s">
        <v>10</v>
      </c>
      <c r="B746" s="65" t="str">
        <f>VLOOKUP(A746,'bank list with code'!$A$2:$C$114,3,FALSE)</f>
        <v>B105</v>
      </c>
      <c r="C746" s="65" t="str">
        <f>VLOOKUP(B746,'bank type'!$A$2:$B$87,2,FALSE)</f>
        <v>Public Sector Banks</v>
      </c>
      <c r="D746" s="66">
        <v>42794</v>
      </c>
      <c r="E746" s="74">
        <f t="shared" si="35"/>
        <v>2</v>
      </c>
      <c r="F746">
        <f t="shared" si="36"/>
        <v>2017</v>
      </c>
      <c r="G746" s="74">
        <v>4490</v>
      </c>
      <c r="H746" s="74">
        <v>3043</v>
      </c>
      <c r="I746" s="74">
        <v>34156</v>
      </c>
      <c r="J746" s="74">
        <v>0</v>
      </c>
      <c r="K746" s="3">
        <f t="shared" si="37"/>
        <v>34156</v>
      </c>
      <c r="L746" s="18"/>
      <c r="M746" s="18"/>
      <c r="N746" s="18"/>
      <c r="O746" s="74">
        <v>178907</v>
      </c>
      <c r="P746" s="74">
        <v>2232</v>
      </c>
      <c r="Q746" s="74">
        <v>137088</v>
      </c>
      <c r="R746" s="114">
        <v>10.1</v>
      </c>
      <c r="S746" s="114">
        <v>626.5</v>
      </c>
      <c r="X746" s="74">
        <v>19143764</v>
      </c>
      <c r="Y746" s="74">
        <v>17154450</v>
      </c>
      <c r="Z746" s="74">
        <v>3173008</v>
      </c>
      <c r="AA746" s="114">
        <v>51147.1</v>
      </c>
      <c r="AB746" s="114">
        <v>3487.9</v>
      </c>
    </row>
    <row r="747" spans="1:28" x14ac:dyDescent="0.3">
      <c r="A747" t="s">
        <v>123</v>
      </c>
      <c r="B747" s="65" t="str">
        <f>VLOOKUP(A747,'bank list with code'!$A$2:$C$114,3,FALSE)</f>
        <v>B106</v>
      </c>
      <c r="C747" s="65" t="str">
        <f>VLOOKUP(B747,'bank type'!$A$2:$B$87,2,FALSE)</f>
        <v>Public Sector Banks</v>
      </c>
      <c r="D747" s="66">
        <v>42794</v>
      </c>
      <c r="E747" s="74">
        <f t="shared" si="35"/>
        <v>2</v>
      </c>
      <c r="F747">
        <f t="shared" si="36"/>
        <v>2017</v>
      </c>
      <c r="G747" s="74">
        <v>1033</v>
      </c>
      <c r="H747" s="74">
        <v>1172</v>
      </c>
      <c r="I747" s="74">
        <v>106</v>
      </c>
      <c r="J747" s="74">
        <v>0</v>
      </c>
      <c r="K747" s="3">
        <f t="shared" si="37"/>
        <v>106</v>
      </c>
      <c r="L747" s="18"/>
      <c r="M747" s="18"/>
      <c r="N747" s="18"/>
      <c r="O747" s="74">
        <v>0</v>
      </c>
      <c r="P747" s="74">
        <v>0</v>
      </c>
      <c r="Q747" s="74">
        <v>0</v>
      </c>
      <c r="R747" s="114">
        <v>0</v>
      </c>
      <c r="S747" s="114">
        <v>0</v>
      </c>
      <c r="X747" s="74">
        <v>9499277</v>
      </c>
      <c r="Y747" s="74">
        <v>4986156</v>
      </c>
      <c r="Z747" s="74">
        <v>1119170</v>
      </c>
      <c r="AA747" s="114">
        <v>17706.400000000001</v>
      </c>
      <c r="AB747" s="114">
        <v>1548.8</v>
      </c>
    </row>
    <row r="748" spans="1:28" x14ac:dyDescent="0.3">
      <c r="A748" t="s">
        <v>124</v>
      </c>
      <c r="B748" s="65" t="str">
        <f>VLOOKUP(A748,'bank list with code'!$A$2:$C$114,3,FALSE)</f>
        <v>B111</v>
      </c>
      <c r="C748" s="65" t="str">
        <f>VLOOKUP(B748,'bank type'!$A$2:$B$87,2,FALSE)</f>
        <v>Public Sector Banks</v>
      </c>
      <c r="D748" s="66">
        <v>42794</v>
      </c>
      <c r="E748" s="74">
        <f t="shared" si="35"/>
        <v>2</v>
      </c>
      <c r="F748">
        <f t="shared" si="36"/>
        <v>2017</v>
      </c>
      <c r="G748" s="74">
        <v>1631</v>
      </c>
      <c r="H748" s="74">
        <v>306</v>
      </c>
      <c r="I748" s="74">
        <v>3821</v>
      </c>
      <c r="J748" s="74">
        <v>0</v>
      </c>
      <c r="K748" s="3">
        <f t="shared" si="37"/>
        <v>3821</v>
      </c>
      <c r="L748" s="18"/>
      <c r="M748" s="18"/>
      <c r="N748" s="18"/>
      <c r="O748" s="74">
        <v>49159</v>
      </c>
      <c r="P748" s="74">
        <v>7589</v>
      </c>
      <c r="Q748" s="74">
        <v>94975</v>
      </c>
      <c r="R748" s="114">
        <v>36.1</v>
      </c>
      <c r="S748" s="114">
        <v>287</v>
      </c>
      <c r="X748" s="74">
        <v>5655008</v>
      </c>
      <c r="Y748" s="74">
        <v>5046148</v>
      </c>
      <c r="Z748" s="74">
        <v>1526816</v>
      </c>
      <c r="AA748" s="114">
        <v>14654.7</v>
      </c>
      <c r="AB748" s="114">
        <v>2356.1999999999998</v>
      </c>
    </row>
    <row r="749" spans="1:28" x14ac:dyDescent="0.3">
      <c r="A749" t="s">
        <v>11</v>
      </c>
      <c r="B749" s="65" t="str">
        <f>VLOOKUP(A749,'bank list with code'!$A$2:$C$114,3,FALSE)</f>
        <v>B054</v>
      </c>
      <c r="C749" s="65" t="str">
        <f>VLOOKUP(B749,'bank type'!$A$2:$B$87,2,FALSE)</f>
        <v>Private Sector Banks</v>
      </c>
      <c r="D749" s="66">
        <v>42794</v>
      </c>
      <c r="E749" s="74">
        <f t="shared" si="35"/>
        <v>2</v>
      </c>
      <c r="F749">
        <f t="shared" si="36"/>
        <v>2017</v>
      </c>
      <c r="G749" s="74">
        <v>1786</v>
      </c>
      <c r="H749" s="74">
        <v>1706</v>
      </c>
      <c r="I749" s="74">
        <v>31424</v>
      </c>
      <c r="J749" s="74">
        <v>0</v>
      </c>
      <c r="K749" s="3">
        <f t="shared" si="37"/>
        <v>31424</v>
      </c>
      <c r="L749" s="18"/>
      <c r="M749" s="18"/>
      <c r="N749" s="18"/>
      <c r="O749" s="74">
        <v>19552</v>
      </c>
      <c r="P749" s="74">
        <v>489</v>
      </c>
      <c r="Q749" s="74">
        <v>67031</v>
      </c>
      <c r="R749" s="114">
        <v>2.2000000000000002</v>
      </c>
      <c r="S749" s="114">
        <v>148.30000000000001</v>
      </c>
      <c r="X749" s="74">
        <v>10401877</v>
      </c>
      <c r="Y749" s="74">
        <v>7579163</v>
      </c>
      <c r="Z749" s="74">
        <v>3946920</v>
      </c>
      <c r="AA749" s="114">
        <v>27816.400000000001</v>
      </c>
      <c r="AB749" s="114">
        <v>6353.6</v>
      </c>
    </row>
    <row r="750" spans="1:28" x14ac:dyDescent="0.3">
      <c r="A750" t="s">
        <v>125</v>
      </c>
      <c r="B750" s="65" t="str">
        <f>VLOOKUP(A750,'bank list with code'!$A$2:$C$114,3,FALSE)</f>
        <v>B091</v>
      </c>
      <c r="C750" s="65" t="str">
        <f>VLOOKUP(B750,'bank type'!$A$2:$B$87,2,FALSE)</f>
        <v>Public Sector Banks</v>
      </c>
      <c r="D750" s="66">
        <v>42794</v>
      </c>
      <c r="E750" s="74">
        <f t="shared" si="35"/>
        <v>2</v>
      </c>
      <c r="F750">
        <f t="shared" si="36"/>
        <v>2017</v>
      </c>
      <c r="G750" s="74">
        <v>1216</v>
      </c>
      <c r="H750" s="74">
        <v>802</v>
      </c>
      <c r="I750" s="74">
        <v>9651</v>
      </c>
      <c r="J750" s="74">
        <v>0</v>
      </c>
      <c r="K750" s="3">
        <f t="shared" si="37"/>
        <v>9651</v>
      </c>
      <c r="L750" s="18"/>
      <c r="M750" s="18"/>
      <c r="N750" s="18"/>
      <c r="O750" s="74">
        <v>0</v>
      </c>
      <c r="P750" s="74">
        <v>0</v>
      </c>
      <c r="Q750" s="74">
        <v>0</v>
      </c>
      <c r="R750" s="114">
        <v>0</v>
      </c>
      <c r="S750" s="114">
        <v>0</v>
      </c>
      <c r="X750" s="74">
        <v>10120964</v>
      </c>
      <c r="Y750" s="74">
        <v>11527708</v>
      </c>
      <c r="Z750" s="74">
        <v>2306136</v>
      </c>
      <c r="AA750" s="114">
        <v>24941.1</v>
      </c>
      <c r="AB750" s="114">
        <v>3030.6</v>
      </c>
    </row>
    <row r="751" spans="1:28" x14ac:dyDescent="0.3">
      <c r="A751" t="s">
        <v>126</v>
      </c>
      <c r="B751" s="65" t="str">
        <f>VLOOKUP(A751,'bank list with code'!$A$2:$C$114,3,FALSE)</f>
        <v>B092</v>
      </c>
      <c r="C751" s="65" t="str">
        <f>VLOOKUP(B751,'bank type'!$A$2:$B$87,2,FALSE)</f>
        <v>Public Sector Banks</v>
      </c>
      <c r="D751" s="66">
        <v>42794</v>
      </c>
      <c r="E751" s="74">
        <f t="shared" si="35"/>
        <v>2</v>
      </c>
      <c r="F751">
        <f t="shared" si="36"/>
        <v>2017</v>
      </c>
      <c r="G751" s="74">
        <v>1814</v>
      </c>
      <c r="H751" s="74">
        <v>566</v>
      </c>
      <c r="I751" s="74">
        <v>8802</v>
      </c>
      <c r="J751" s="74">
        <v>0</v>
      </c>
      <c r="K751" s="3">
        <f t="shared" si="37"/>
        <v>8802</v>
      </c>
      <c r="L751" s="18"/>
      <c r="M751" s="18"/>
      <c r="N751" s="18"/>
      <c r="O751" s="74">
        <v>0</v>
      </c>
      <c r="P751" s="74">
        <v>0</v>
      </c>
      <c r="Q751" s="74">
        <v>0</v>
      </c>
      <c r="R751" s="114">
        <v>0</v>
      </c>
      <c r="S751" s="114">
        <v>0</v>
      </c>
      <c r="X751" s="74">
        <v>12825113</v>
      </c>
      <c r="Y751" s="74">
        <v>19539762</v>
      </c>
      <c r="Z751" s="74">
        <v>4493148</v>
      </c>
      <c r="AA751" s="114">
        <v>41527.199999999997</v>
      </c>
      <c r="AB751" s="114">
        <v>6624.8</v>
      </c>
    </row>
    <row r="752" spans="1:28" x14ac:dyDescent="0.3">
      <c r="A752" t="s">
        <v>12</v>
      </c>
      <c r="B752" s="65" t="str">
        <f>VLOOKUP(A752,'bank list with code'!$A$2:$C$114,3,FALSE)</f>
        <v>B093</v>
      </c>
      <c r="C752" s="65" t="str">
        <f>VLOOKUP(B752,'bank type'!$A$2:$B$87,2,FALSE)</f>
        <v>Public Sector Banks</v>
      </c>
      <c r="D752" s="66">
        <v>42794</v>
      </c>
      <c r="E752" s="74">
        <f t="shared" si="35"/>
        <v>2</v>
      </c>
      <c r="F752">
        <f t="shared" si="36"/>
        <v>2017</v>
      </c>
      <c r="G752" s="74">
        <v>23271</v>
      </c>
      <c r="H752" s="74">
        <v>26917</v>
      </c>
      <c r="I752" s="74">
        <v>466806</v>
      </c>
      <c r="J752" s="74">
        <v>0</v>
      </c>
      <c r="K752" s="3">
        <f t="shared" si="37"/>
        <v>466806</v>
      </c>
      <c r="L752" s="18"/>
      <c r="M752" s="18"/>
      <c r="N752" s="18"/>
      <c r="O752" s="74">
        <v>4461656</v>
      </c>
      <c r="P752" s="74">
        <v>81145</v>
      </c>
      <c r="Q752" s="74">
        <v>12644258</v>
      </c>
      <c r="R752" s="114">
        <v>348.9</v>
      </c>
      <c r="S752" s="114">
        <v>41168.9</v>
      </c>
      <c r="X752" s="74">
        <v>217407059</v>
      </c>
      <c r="Y752" s="74">
        <v>314787987</v>
      </c>
      <c r="Z752" s="74">
        <v>63025579</v>
      </c>
      <c r="AA752" s="114">
        <v>646648</v>
      </c>
      <c r="AB752" s="114">
        <v>91189.9</v>
      </c>
    </row>
    <row r="753" spans="1:28" x14ac:dyDescent="0.3">
      <c r="A753" t="s">
        <v>127</v>
      </c>
      <c r="B753" s="65" t="str">
        <f>VLOOKUP(A753,'bank list with code'!$A$2:$C$114,3,FALSE)</f>
        <v>B094</v>
      </c>
      <c r="C753" s="65" t="str">
        <f>VLOOKUP(B753,'bank type'!$A$2:$B$87,2,FALSE)</f>
        <v>Public Sector Banks</v>
      </c>
      <c r="D753" s="66">
        <v>42794</v>
      </c>
      <c r="E753" s="74">
        <f t="shared" si="35"/>
        <v>2</v>
      </c>
      <c r="F753">
        <f t="shared" si="36"/>
        <v>2017</v>
      </c>
      <c r="G753" s="74">
        <v>1096</v>
      </c>
      <c r="H753" s="74">
        <v>330</v>
      </c>
      <c r="I753" s="74">
        <v>6413</v>
      </c>
      <c r="J753" s="74">
        <v>0</v>
      </c>
      <c r="K753" s="3">
        <f t="shared" si="37"/>
        <v>6413</v>
      </c>
      <c r="L753" s="18"/>
      <c r="M753" s="18"/>
      <c r="N753" s="18"/>
      <c r="O753" s="74">
        <v>0</v>
      </c>
      <c r="P753" s="74">
        <v>0</v>
      </c>
      <c r="Q753" s="74">
        <v>0</v>
      </c>
      <c r="R753" s="114">
        <v>0</v>
      </c>
      <c r="S753" s="114">
        <v>0</v>
      </c>
      <c r="X753" s="74">
        <v>5590455</v>
      </c>
      <c r="Y753" s="74">
        <v>7897864</v>
      </c>
      <c r="Z753" s="74">
        <v>1599426</v>
      </c>
      <c r="AA753" s="114">
        <v>16120.5</v>
      </c>
      <c r="AB753" s="114">
        <v>2509.6999999999998</v>
      </c>
    </row>
    <row r="754" spans="1:28" x14ac:dyDescent="0.3">
      <c r="A754" t="s">
        <v>128</v>
      </c>
      <c r="B754" s="65" t="str">
        <f>VLOOKUP(A754,'bank list with code'!$A$2:$C$114,3,FALSE)</f>
        <v>B095</v>
      </c>
      <c r="C754" s="65" t="str">
        <f>VLOOKUP(B754,'bank type'!$A$2:$B$87,2,FALSE)</f>
        <v>Public Sector Banks</v>
      </c>
      <c r="D754" s="66">
        <v>42794</v>
      </c>
      <c r="E754" s="74">
        <f t="shared" ref="E754:E817" si="38">MONTH(D754)</f>
        <v>2</v>
      </c>
      <c r="F754">
        <f t="shared" si="36"/>
        <v>2017</v>
      </c>
      <c r="G754" s="74">
        <v>1183</v>
      </c>
      <c r="H754" s="74">
        <v>344</v>
      </c>
      <c r="I754" s="74">
        <v>8662</v>
      </c>
      <c r="J754" s="74">
        <v>0</v>
      </c>
      <c r="K754" s="3">
        <f t="shared" si="37"/>
        <v>8662</v>
      </c>
      <c r="L754" s="18"/>
      <c r="M754" s="18"/>
      <c r="N754" s="18"/>
      <c r="O754" s="74">
        <v>0</v>
      </c>
      <c r="P754" s="74">
        <v>0</v>
      </c>
      <c r="Q754" s="74">
        <v>0</v>
      </c>
      <c r="R754" s="114">
        <v>0</v>
      </c>
      <c r="S754" s="114">
        <v>0</v>
      </c>
      <c r="X754" s="74">
        <v>5313521</v>
      </c>
      <c r="Y754" s="74">
        <v>4795749</v>
      </c>
      <c r="Z754" s="74">
        <v>1701508</v>
      </c>
      <c r="AA754" s="114">
        <v>9257.7000000000007</v>
      </c>
      <c r="AB754" s="114">
        <v>2592.8000000000002</v>
      </c>
    </row>
    <row r="755" spans="1:28" x14ac:dyDescent="0.3">
      <c r="A755" t="s">
        <v>129</v>
      </c>
      <c r="B755" s="65" t="str">
        <f>VLOOKUP(A755,'bank list with code'!$A$2:$C$114,3,FALSE)</f>
        <v>B096</v>
      </c>
      <c r="C755" s="65" t="str">
        <f>VLOOKUP(B755,'bank type'!$A$2:$B$87,2,FALSE)</f>
        <v>Public Sector Banks</v>
      </c>
      <c r="D755" s="66">
        <v>42794</v>
      </c>
      <c r="E755" s="74">
        <f t="shared" si="38"/>
        <v>2</v>
      </c>
      <c r="F755">
        <f t="shared" si="36"/>
        <v>2017</v>
      </c>
      <c r="G755" s="74">
        <v>1128</v>
      </c>
      <c r="H755" s="74">
        <v>610</v>
      </c>
      <c r="I755" s="74">
        <v>5798</v>
      </c>
      <c r="J755" s="74">
        <v>0</v>
      </c>
      <c r="K755" s="3">
        <f t="shared" si="37"/>
        <v>5798</v>
      </c>
      <c r="L755" s="18"/>
      <c r="M755" s="18"/>
      <c r="N755" s="18"/>
      <c r="O755" s="74">
        <v>0</v>
      </c>
      <c r="P755" s="74">
        <v>0</v>
      </c>
      <c r="Q755" s="74">
        <v>0</v>
      </c>
      <c r="R755" s="114">
        <v>0</v>
      </c>
      <c r="S755" s="114">
        <v>0</v>
      </c>
      <c r="X755" s="74">
        <v>8400374</v>
      </c>
      <c r="Y755" s="74">
        <v>15829408</v>
      </c>
      <c r="Z755" s="74">
        <v>2380962</v>
      </c>
      <c r="AA755" s="114">
        <v>36144.199999999997</v>
      </c>
      <c r="AB755" s="114">
        <v>4062.8</v>
      </c>
    </row>
    <row r="756" spans="1:28" x14ac:dyDescent="0.3">
      <c r="A756" t="s">
        <v>14</v>
      </c>
      <c r="B756" s="65" t="str">
        <f>VLOOKUP(A756,'bank list with code'!$A$2:$C$114,3,FALSE)</f>
        <v>B009</v>
      </c>
      <c r="C756" s="65" t="str">
        <f>VLOOKUP(B756,'bank type'!$A$2:$B$87,2,FALSE)</f>
        <v>Private Sector Banks</v>
      </c>
      <c r="D756" s="66">
        <v>42794</v>
      </c>
      <c r="E756" s="74">
        <f t="shared" si="38"/>
        <v>2</v>
      </c>
      <c r="F756">
        <f t="shared" si="36"/>
        <v>2017</v>
      </c>
      <c r="G756" s="74">
        <v>3237</v>
      </c>
      <c r="H756" s="74">
        <v>10770</v>
      </c>
      <c r="I756" s="74">
        <v>394279</v>
      </c>
      <c r="J756" s="74">
        <v>0</v>
      </c>
      <c r="K756" s="3">
        <f t="shared" si="37"/>
        <v>394279</v>
      </c>
      <c r="L756" s="18"/>
      <c r="M756" s="18"/>
      <c r="N756" s="18"/>
      <c r="O756" s="74">
        <v>3172283</v>
      </c>
      <c r="P756" s="74">
        <v>38515</v>
      </c>
      <c r="Q756" s="74">
        <v>8396836</v>
      </c>
      <c r="R756" s="114">
        <v>62.6</v>
      </c>
      <c r="S756" s="114">
        <v>25803.8</v>
      </c>
      <c r="X756" s="74">
        <v>19729578</v>
      </c>
      <c r="Y756" s="74">
        <v>19614218</v>
      </c>
      <c r="Z756" s="74">
        <v>17567414</v>
      </c>
      <c r="AA756" s="114">
        <v>87189.1</v>
      </c>
      <c r="AB756" s="114">
        <v>25450.1</v>
      </c>
    </row>
    <row r="757" spans="1:28" x14ac:dyDescent="0.3">
      <c r="A757" t="s">
        <v>130</v>
      </c>
      <c r="B757" s="65" t="str">
        <f>VLOOKUP(A757,'bank list with code'!$A$2:$C$114,3,FALSE)</f>
        <v>B010</v>
      </c>
      <c r="C757" s="65" t="str">
        <f>VLOOKUP(B757,'bank type'!$A$2:$B$87,2,FALSE)</f>
        <v>Private Sector Banks</v>
      </c>
      <c r="D757" s="66">
        <v>42794</v>
      </c>
      <c r="E757" s="74">
        <f t="shared" si="38"/>
        <v>2</v>
      </c>
      <c r="F757">
        <f t="shared" si="36"/>
        <v>2017</v>
      </c>
      <c r="G757" s="74">
        <v>281</v>
      </c>
      <c r="H757" s="74">
        <v>0</v>
      </c>
      <c r="I757" s="74">
        <v>2895</v>
      </c>
      <c r="J757" s="74">
        <v>0</v>
      </c>
      <c r="K757" s="3">
        <f t="shared" si="37"/>
        <v>2895</v>
      </c>
      <c r="L757" s="18"/>
      <c r="M757" s="18"/>
      <c r="N757" s="18"/>
      <c r="O757" s="74">
        <v>0</v>
      </c>
      <c r="P757" s="74">
        <v>0</v>
      </c>
      <c r="Q757" s="74">
        <v>0</v>
      </c>
      <c r="R757" s="114">
        <v>0</v>
      </c>
      <c r="S757" s="114">
        <v>0</v>
      </c>
      <c r="X757" s="74">
        <v>9123128</v>
      </c>
      <c r="Y757" s="74">
        <v>4342102</v>
      </c>
      <c r="Z757" s="74">
        <v>304268</v>
      </c>
      <c r="AA757" s="114">
        <v>13516.5</v>
      </c>
      <c r="AB757" s="114">
        <v>501.6</v>
      </c>
    </row>
    <row r="758" spans="1:28" x14ac:dyDescent="0.3">
      <c r="A758" t="s">
        <v>16</v>
      </c>
      <c r="B758" s="65" t="str">
        <f>VLOOKUP(A758,'bank list with code'!$A$2:$C$114,3,FALSE)</f>
        <v>B021</v>
      </c>
      <c r="C758" s="65" t="str">
        <f>VLOOKUP(B758,'bank type'!$A$2:$B$87,2,FALSE)</f>
        <v>Private Sector Banks</v>
      </c>
      <c r="D758" s="66">
        <v>42794</v>
      </c>
      <c r="E758" s="74">
        <f t="shared" si="38"/>
        <v>2</v>
      </c>
      <c r="F758">
        <f t="shared" si="36"/>
        <v>2017</v>
      </c>
      <c r="G758" s="74">
        <v>201</v>
      </c>
      <c r="H758" s="74">
        <v>57</v>
      </c>
      <c r="I758" s="74">
        <v>0</v>
      </c>
      <c r="J758" s="74">
        <v>0</v>
      </c>
      <c r="K758" s="3">
        <f t="shared" si="37"/>
        <v>0</v>
      </c>
      <c r="L758" s="18"/>
      <c r="M758" s="18"/>
      <c r="N758" s="18"/>
      <c r="O758" s="74">
        <v>0</v>
      </c>
      <c r="P758" s="74">
        <v>0</v>
      </c>
      <c r="Q758" s="74">
        <v>0</v>
      </c>
      <c r="R758" s="114">
        <v>0</v>
      </c>
      <c r="S758" s="114">
        <v>0</v>
      </c>
      <c r="X758" s="74">
        <v>930697</v>
      </c>
      <c r="Y758" s="74">
        <v>429256</v>
      </c>
      <c r="Z758" s="74">
        <v>104408</v>
      </c>
      <c r="AA758" s="114">
        <v>1278.3</v>
      </c>
      <c r="AB758" s="114">
        <v>220.9</v>
      </c>
    </row>
    <row r="759" spans="1:28" x14ac:dyDescent="0.3">
      <c r="A759" t="s">
        <v>17</v>
      </c>
      <c r="B759" s="65" t="str">
        <f>VLOOKUP(A759,'bank list with code'!$A$2:$C$114,3,FALSE)</f>
        <v>B024</v>
      </c>
      <c r="C759" s="65" t="str">
        <f>VLOOKUP(B759,'bank type'!$A$2:$B$87,2,FALSE)</f>
        <v>Private Sector Banks</v>
      </c>
      <c r="D759" s="66">
        <v>42794</v>
      </c>
      <c r="E759" s="74">
        <f t="shared" si="38"/>
        <v>2</v>
      </c>
      <c r="F759">
        <f t="shared" si="36"/>
        <v>2017</v>
      </c>
      <c r="G759" s="74">
        <v>756</v>
      </c>
      <c r="H759" s="74">
        <v>675</v>
      </c>
      <c r="I759" s="74">
        <v>8706</v>
      </c>
      <c r="J759" s="74">
        <v>0</v>
      </c>
      <c r="K759" s="3">
        <f t="shared" si="37"/>
        <v>8706</v>
      </c>
      <c r="L759" s="18"/>
      <c r="M759" s="18"/>
      <c r="N759" s="18"/>
      <c r="O759" s="74">
        <v>594</v>
      </c>
      <c r="P759" s="74">
        <v>72</v>
      </c>
      <c r="Q759" s="74">
        <v>1984</v>
      </c>
      <c r="R759" s="114">
        <v>0.2</v>
      </c>
      <c r="S759" s="114">
        <v>2.5</v>
      </c>
      <c r="X759" s="74">
        <v>1618593</v>
      </c>
      <c r="Y759" s="74">
        <v>1383868</v>
      </c>
      <c r="Z759" s="74">
        <v>727776</v>
      </c>
      <c r="AA759" s="114">
        <v>5653.4</v>
      </c>
      <c r="AB759" s="114">
        <v>956</v>
      </c>
    </row>
    <row r="760" spans="1:28" x14ac:dyDescent="0.3">
      <c r="A760" t="s">
        <v>131</v>
      </c>
      <c r="B760" s="65" t="str">
        <f>VLOOKUP(A760,'bank list with code'!$A$2:$C$114,3,FALSE)</f>
        <v>B036</v>
      </c>
      <c r="C760" s="65" t="str">
        <f>VLOOKUP(B760,'bank type'!$A$2:$B$87,2,FALSE)</f>
        <v>Private Sector Banks</v>
      </c>
      <c r="D760" s="66">
        <v>42794</v>
      </c>
      <c r="E760" s="74">
        <f t="shared" si="38"/>
        <v>2</v>
      </c>
      <c r="F760">
        <f t="shared" si="36"/>
        <v>2017</v>
      </c>
      <c r="G760" s="74">
        <v>216</v>
      </c>
      <c r="H760" s="74">
        <v>298</v>
      </c>
      <c r="I760" s="74">
        <v>1283</v>
      </c>
      <c r="J760" s="74">
        <v>0</v>
      </c>
      <c r="K760" s="3">
        <f t="shared" si="37"/>
        <v>1283</v>
      </c>
      <c r="L760" s="18"/>
      <c r="M760" s="18"/>
      <c r="N760" s="18"/>
      <c r="O760" s="74">
        <v>5875</v>
      </c>
      <c r="P760" s="74">
        <v>648</v>
      </c>
      <c r="Q760" s="74">
        <v>13282</v>
      </c>
      <c r="R760" s="114">
        <v>3.2</v>
      </c>
      <c r="S760" s="114">
        <v>22.4</v>
      </c>
      <c r="X760" s="74">
        <v>445702</v>
      </c>
      <c r="Y760" s="74">
        <v>719533</v>
      </c>
      <c r="Z760" s="74">
        <v>251906</v>
      </c>
      <c r="AA760" s="114">
        <v>1335.5</v>
      </c>
      <c r="AB760" s="114">
        <v>459.8</v>
      </c>
    </row>
    <row r="761" spans="1:28" x14ac:dyDescent="0.3">
      <c r="A761" t="s">
        <v>19</v>
      </c>
      <c r="B761" s="65" t="str">
        <f>VLOOKUP(A761,'bank list with code'!$A$2:$C$114,3,FALSE)</f>
        <v>B038</v>
      </c>
      <c r="C761" s="65" t="str">
        <f>VLOOKUP(B761,'bank type'!$A$2:$B$87,2,FALSE)</f>
        <v>Private Sector Banks</v>
      </c>
      <c r="D761" s="66">
        <v>42794</v>
      </c>
      <c r="E761" s="74">
        <f t="shared" si="38"/>
        <v>2</v>
      </c>
      <c r="F761">
        <f t="shared" si="36"/>
        <v>2017</v>
      </c>
      <c r="G761" s="74">
        <v>199</v>
      </c>
      <c r="H761" s="74">
        <v>174</v>
      </c>
      <c r="I761" s="74">
        <v>1155</v>
      </c>
      <c r="J761" s="74">
        <v>0</v>
      </c>
      <c r="K761" s="3">
        <f t="shared" si="37"/>
        <v>1155</v>
      </c>
      <c r="L761" s="18"/>
      <c r="M761" s="18"/>
      <c r="N761" s="18"/>
      <c r="O761" s="74">
        <v>7436</v>
      </c>
      <c r="P761" s="74">
        <v>69</v>
      </c>
      <c r="Q761" s="74">
        <v>15704</v>
      </c>
      <c r="R761" s="114">
        <v>0.3</v>
      </c>
      <c r="S761" s="114">
        <v>31.7</v>
      </c>
      <c r="X761" s="74">
        <v>631096</v>
      </c>
      <c r="Y761" s="74">
        <v>490621</v>
      </c>
      <c r="Z761" s="74">
        <v>144491</v>
      </c>
      <c r="AA761" s="114">
        <v>1480.9</v>
      </c>
      <c r="AB761" s="114">
        <v>252.8</v>
      </c>
    </row>
    <row r="762" spans="1:28" x14ac:dyDescent="0.3">
      <c r="A762" t="s">
        <v>20</v>
      </c>
      <c r="B762" s="65" t="str">
        <f>VLOOKUP(A762,'bank list with code'!$A$2:$C$114,3,FALSE)</f>
        <v>B045</v>
      </c>
      <c r="C762" s="65" t="str">
        <f>VLOOKUP(B762,'bank type'!$A$2:$B$87,2,FALSE)</f>
        <v>Private Sector Banks</v>
      </c>
      <c r="D762" s="66">
        <v>42794</v>
      </c>
      <c r="E762" s="74">
        <f t="shared" si="38"/>
        <v>2</v>
      </c>
      <c r="F762">
        <f t="shared" si="36"/>
        <v>2017</v>
      </c>
      <c r="G762" s="74">
        <v>1143</v>
      </c>
      <c r="H762" s="74">
        <v>519</v>
      </c>
      <c r="I762" s="74">
        <v>10038</v>
      </c>
      <c r="J762" s="74">
        <v>0</v>
      </c>
      <c r="K762" s="3">
        <f t="shared" si="37"/>
        <v>10038</v>
      </c>
      <c r="L762" s="18"/>
      <c r="M762" s="18"/>
      <c r="N762" s="18"/>
      <c r="O762" s="74">
        <v>0</v>
      </c>
      <c r="P762" s="74">
        <v>0</v>
      </c>
      <c r="Q762" s="74">
        <v>0</v>
      </c>
      <c r="R762" s="114">
        <v>0</v>
      </c>
      <c r="S762" s="114">
        <v>0</v>
      </c>
      <c r="X762" s="74">
        <v>5491552</v>
      </c>
      <c r="Y762" s="74">
        <v>4096200</v>
      </c>
      <c r="Z762" s="74">
        <v>2170146</v>
      </c>
      <c r="AA762" s="114">
        <v>17774.3</v>
      </c>
      <c r="AB762" s="114">
        <v>3482.4</v>
      </c>
    </row>
    <row r="763" spans="1:28" x14ac:dyDescent="0.3">
      <c r="A763" t="s">
        <v>21</v>
      </c>
      <c r="B763" s="65" t="str">
        <f>VLOOKUP(A763,'bank list with code'!$A$2:$C$114,3,FALSE)</f>
        <v>B050</v>
      </c>
      <c r="C763" s="65" t="str">
        <f>VLOOKUP(B763,'bank type'!$A$2:$B$87,2,FALSE)</f>
        <v>Private Sector Banks</v>
      </c>
      <c r="D763" s="66">
        <v>42794</v>
      </c>
      <c r="E763" s="74">
        <f t="shared" si="38"/>
        <v>2</v>
      </c>
      <c r="F763">
        <f t="shared" si="36"/>
        <v>2017</v>
      </c>
      <c r="G763" s="74">
        <v>5711</v>
      </c>
      <c r="H763" s="74">
        <v>6497</v>
      </c>
      <c r="I763" s="74">
        <v>413848</v>
      </c>
      <c r="J763" s="74">
        <v>0</v>
      </c>
      <c r="K763" s="3">
        <f t="shared" si="37"/>
        <v>413848</v>
      </c>
      <c r="L763" s="18"/>
      <c r="M763" s="18"/>
      <c r="N763" s="18"/>
      <c r="O763" s="74">
        <v>8718950</v>
      </c>
      <c r="P763" s="74">
        <v>121858</v>
      </c>
      <c r="Q763" s="74">
        <v>27504911</v>
      </c>
      <c r="R763" s="114">
        <v>634.70000000000005</v>
      </c>
      <c r="S763" s="114">
        <v>83880.2</v>
      </c>
      <c r="X763" s="74">
        <v>23420261</v>
      </c>
      <c r="Y763" s="74">
        <v>25283318</v>
      </c>
      <c r="Z763" s="74">
        <v>32319787</v>
      </c>
      <c r="AA763" s="114">
        <v>111436.3</v>
      </c>
      <c r="AB763" s="114">
        <v>44459.199999999997</v>
      </c>
    </row>
    <row r="764" spans="1:28" x14ac:dyDescent="0.3">
      <c r="A764" t="s">
        <v>22</v>
      </c>
      <c r="B764" s="65" t="str">
        <f>VLOOKUP(A764,'bank list with code'!$A$2:$C$114,3,FALSE)</f>
        <v>B053</v>
      </c>
      <c r="C764" s="65" t="str">
        <f>VLOOKUP(B764,'bank type'!$A$2:$B$87,2,FALSE)</f>
        <v>Private Sector Banks</v>
      </c>
      <c r="D764" s="66">
        <v>42794</v>
      </c>
      <c r="E764" s="74">
        <f t="shared" si="38"/>
        <v>2</v>
      </c>
      <c r="F764">
        <f t="shared" si="36"/>
        <v>2017</v>
      </c>
      <c r="G764" s="74">
        <v>4973</v>
      </c>
      <c r="H764" s="74">
        <v>9079</v>
      </c>
      <c r="I764" s="74">
        <v>271985</v>
      </c>
      <c r="J764" s="74">
        <v>0</v>
      </c>
      <c r="K764" s="3">
        <f t="shared" si="37"/>
        <v>271985</v>
      </c>
      <c r="L764" s="18"/>
      <c r="M764" s="18"/>
      <c r="N764" s="18"/>
      <c r="O764" s="74">
        <v>4186833</v>
      </c>
      <c r="P764" s="74">
        <v>20025</v>
      </c>
      <c r="Q764" s="74">
        <v>13421872</v>
      </c>
      <c r="R764" s="114">
        <v>74.400000000000006</v>
      </c>
      <c r="S764" s="114">
        <v>31741.3</v>
      </c>
      <c r="X764" s="74">
        <v>36453386</v>
      </c>
      <c r="Y764" s="74">
        <v>25192535</v>
      </c>
      <c r="Z764" s="74">
        <v>30450233</v>
      </c>
      <c r="AA764" s="114">
        <v>132536.70000000001</v>
      </c>
      <c r="AB764" s="114">
        <v>42779.4</v>
      </c>
    </row>
    <row r="765" spans="1:28" x14ac:dyDescent="0.3">
      <c r="A765" t="s">
        <v>132</v>
      </c>
      <c r="B765" s="65" t="str">
        <f>VLOOKUP(A765,'bank list with code'!$A$2:$C$114,3,FALSE)</f>
        <v>B056</v>
      </c>
      <c r="C765" s="65" t="str">
        <f>VLOOKUP(B765,'bank type'!$A$2:$B$87,2,FALSE)</f>
        <v>Private Sector Banks</v>
      </c>
      <c r="D765" s="66">
        <v>42794</v>
      </c>
      <c r="E765" s="74">
        <f t="shared" si="38"/>
        <v>2</v>
      </c>
      <c r="F765">
        <f t="shared" si="36"/>
        <v>2017</v>
      </c>
      <c r="G765" s="74">
        <v>20</v>
      </c>
      <c r="H765" s="74">
        <v>1</v>
      </c>
      <c r="I765" s="74">
        <v>9</v>
      </c>
      <c r="J765" s="74">
        <v>925</v>
      </c>
      <c r="K765" s="3">
        <f t="shared" si="37"/>
        <v>934</v>
      </c>
      <c r="L765" s="18"/>
      <c r="M765" s="18"/>
      <c r="N765" s="18"/>
      <c r="O765" s="74">
        <v>0</v>
      </c>
      <c r="P765" s="74">
        <v>0</v>
      </c>
      <c r="Q765" s="74">
        <v>0</v>
      </c>
      <c r="R765" s="114">
        <v>0</v>
      </c>
      <c r="S765" s="114">
        <v>0</v>
      </c>
      <c r="X765" s="74">
        <v>237362</v>
      </c>
      <c r="Y765" s="74">
        <v>326328</v>
      </c>
      <c r="Z765" s="74">
        <v>182746</v>
      </c>
      <c r="AA765" s="114">
        <v>680.6</v>
      </c>
      <c r="AB765" s="114">
        <v>152.4</v>
      </c>
    </row>
    <row r="766" spans="1:28" x14ac:dyDescent="0.3">
      <c r="A766" t="s">
        <v>24</v>
      </c>
      <c r="B766" s="65" t="str">
        <f>VLOOKUP(A766,'bank list with code'!$A$2:$C$114,3,FALSE)</f>
        <v>B062</v>
      </c>
      <c r="C766" s="65" t="str">
        <f>VLOOKUP(B766,'bank type'!$A$2:$B$87,2,FALSE)</f>
        <v>Private Sector Banks</v>
      </c>
      <c r="D766" s="66">
        <v>42794</v>
      </c>
      <c r="E766" s="74">
        <f t="shared" si="38"/>
        <v>2</v>
      </c>
      <c r="F766">
        <f t="shared" si="36"/>
        <v>2017</v>
      </c>
      <c r="G766" s="74">
        <v>840</v>
      </c>
      <c r="H766" s="74">
        <v>1148</v>
      </c>
      <c r="I766" s="74">
        <v>22005</v>
      </c>
      <c r="J766" s="74">
        <v>0</v>
      </c>
      <c r="K766" s="3">
        <f t="shared" si="37"/>
        <v>22005</v>
      </c>
      <c r="L766" s="18"/>
      <c r="M766" s="18"/>
      <c r="N766" s="18"/>
      <c r="O766" s="74">
        <v>563182</v>
      </c>
      <c r="P766" s="74">
        <v>7881</v>
      </c>
      <c r="Q766" s="74">
        <v>1594739</v>
      </c>
      <c r="R766" s="114">
        <v>41.5</v>
      </c>
      <c r="S766" s="114">
        <v>9531.5</v>
      </c>
      <c r="X766" s="74">
        <v>3279655</v>
      </c>
      <c r="Y766" s="74">
        <v>1820641</v>
      </c>
      <c r="Z766" s="74">
        <v>1773075</v>
      </c>
      <c r="AA766" s="114">
        <v>7684.2</v>
      </c>
      <c r="AB766" s="114">
        <v>2607.4</v>
      </c>
    </row>
    <row r="767" spans="1:28" x14ac:dyDescent="0.3">
      <c r="A767" t="s">
        <v>25</v>
      </c>
      <c r="B767" s="65" t="str">
        <f>VLOOKUP(A767,'bank list with code'!$A$2:$C$114,3,FALSE)</f>
        <v>B063</v>
      </c>
      <c r="C767" s="65" t="str">
        <f>VLOOKUP(B767,'bank type'!$A$2:$B$87,2,FALSE)</f>
        <v>Private Sector Banks</v>
      </c>
      <c r="D767" s="66">
        <v>42794</v>
      </c>
      <c r="E767" s="74">
        <f t="shared" si="38"/>
        <v>2</v>
      </c>
      <c r="F767">
        <f t="shared" si="36"/>
        <v>2017</v>
      </c>
      <c r="G767" s="74">
        <v>643</v>
      </c>
      <c r="H767" s="74">
        <v>449</v>
      </c>
      <c r="I767" s="74">
        <v>8834</v>
      </c>
      <c r="J767" s="74">
        <v>0</v>
      </c>
      <c r="K767" s="3">
        <f t="shared" si="37"/>
        <v>8834</v>
      </c>
      <c r="L767" s="18"/>
      <c r="M767" s="18"/>
      <c r="N767" s="18"/>
      <c r="O767" s="74">
        <v>60441</v>
      </c>
      <c r="P767" s="74">
        <v>5180</v>
      </c>
      <c r="Q767" s="74">
        <v>126973</v>
      </c>
      <c r="R767" s="114">
        <v>16.8</v>
      </c>
      <c r="S767" s="114">
        <v>360.9</v>
      </c>
      <c r="X767" s="74">
        <v>4455903</v>
      </c>
      <c r="Y767" s="74">
        <v>4228669</v>
      </c>
      <c r="Z767" s="74">
        <v>198504</v>
      </c>
      <c r="AA767" s="114">
        <v>16216.4</v>
      </c>
      <c r="AB767" s="114">
        <v>603.79999999999995</v>
      </c>
    </row>
    <row r="768" spans="1:28" x14ac:dyDescent="0.3">
      <c r="A768" t="s">
        <v>26</v>
      </c>
      <c r="B768" s="65" t="str">
        <f>VLOOKUP(A768,'bank list with code'!$A$2:$C$114,3,FALSE)</f>
        <v>B069</v>
      </c>
      <c r="C768" s="65" t="str">
        <f>VLOOKUP(B768,'bank type'!$A$2:$B$87,2,FALSE)</f>
        <v>Private Sector Banks</v>
      </c>
      <c r="D768" s="66">
        <v>42794</v>
      </c>
      <c r="E768" s="74">
        <f t="shared" si="38"/>
        <v>2</v>
      </c>
      <c r="F768">
        <f t="shared" si="36"/>
        <v>2017</v>
      </c>
      <c r="G768" s="74">
        <v>533</v>
      </c>
      <c r="H768" s="74">
        <v>819</v>
      </c>
      <c r="I768" s="74">
        <v>8712</v>
      </c>
      <c r="J768" s="74">
        <v>0</v>
      </c>
      <c r="K768" s="3">
        <f t="shared" si="37"/>
        <v>8712</v>
      </c>
      <c r="L768" s="18"/>
      <c r="M768" s="18"/>
      <c r="N768" s="18"/>
      <c r="O768" s="74">
        <v>0</v>
      </c>
      <c r="P768" s="74">
        <v>0</v>
      </c>
      <c r="Q768" s="74">
        <v>0</v>
      </c>
      <c r="R768" s="114">
        <v>0</v>
      </c>
      <c r="S768" s="114">
        <v>0</v>
      </c>
      <c r="X768" s="74">
        <v>3583537</v>
      </c>
      <c r="Y768" s="74">
        <v>3157351</v>
      </c>
      <c r="Z768" s="74">
        <v>1667497</v>
      </c>
      <c r="AA768" s="114">
        <v>12153.3</v>
      </c>
      <c r="AB768" s="114">
        <v>2152.5</v>
      </c>
    </row>
    <row r="769" spans="1:28" x14ac:dyDescent="0.3">
      <c r="A769" t="s">
        <v>27</v>
      </c>
      <c r="B769" s="65" t="str">
        <f>VLOOKUP(A769,'bank list with code'!$A$2:$C$114,3,FALSE)</f>
        <v>B070</v>
      </c>
      <c r="C769" s="65" t="str">
        <f>VLOOKUP(B769,'bank type'!$A$2:$B$87,2,FALSE)</f>
        <v>Private Sector Banks</v>
      </c>
      <c r="D769" s="66">
        <v>42794</v>
      </c>
      <c r="E769" s="74">
        <f t="shared" si="38"/>
        <v>2</v>
      </c>
      <c r="F769">
        <f t="shared" si="36"/>
        <v>2017</v>
      </c>
      <c r="G769" s="74">
        <v>766</v>
      </c>
      <c r="H769" s="74">
        <v>979</v>
      </c>
      <c r="I769" s="74">
        <v>20768</v>
      </c>
      <c r="J769" s="74">
        <v>0</v>
      </c>
      <c r="K769" s="3">
        <f t="shared" si="37"/>
        <v>20768</v>
      </c>
      <c r="L769" s="18"/>
      <c r="M769" s="18"/>
      <c r="N769" s="18"/>
      <c r="O769" s="74">
        <v>0</v>
      </c>
      <c r="P769" s="74">
        <v>0</v>
      </c>
      <c r="Q769" s="74">
        <v>0</v>
      </c>
      <c r="R769" s="114">
        <v>0</v>
      </c>
      <c r="S769" s="114">
        <v>0</v>
      </c>
      <c r="X769" s="74">
        <v>4374821</v>
      </c>
      <c r="Y769" s="74">
        <v>3848202</v>
      </c>
      <c r="Z769" s="74">
        <v>1951489</v>
      </c>
      <c r="AA769" s="114">
        <v>16838.400000000001</v>
      </c>
      <c r="AB769" s="114">
        <v>2761.4</v>
      </c>
    </row>
    <row r="770" spans="1:28" x14ac:dyDescent="0.3">
      <c r="A770" t="s">
        <v>28</v>
      </c>
      <c r="B770" s="65" t="str">
        <f>VLOOKUP(A770,'bank list with code'!$A$2:$C$114,3,FALSE)</f>
        <v>B073</v>
      </c>
      <c r="C770" s="65" t="str">
        <f>VLOOKUP(B770,'bank type'!$A$2:$B$87,2,FALSE)</f>
        <v>Private Sector Banks</v>
      </c>
      <c r="D770" s="66">
        <v>42794</v>
      </c>
      <c r="E770" s="74">
        <f t="shared" si="38"/>
        <v>2</v>
      </c>
      <c r="F770">
        <f t="shared" si="36"/>
        <v>2017</v>
      </c>
      <c r="G770" s="74">
        <v>958</v>
      </c>
      <c r="H770" s="74">
        <v>1139</v>
      </c>
      <c r="I770" s="74">
        <v>0</v>
      </c>
      <c r="J770" s="74">
        <v>0</v>
      </c>
      <c r="K770" s="3">
        <f t="shared" si="37"/>
        <v>0</v>
      </c>
      <c r="L770" s="18"/>
      <c r="M770" s="18"/>
      <c r="N770" s="18"/>
      <c r="O770" s="74">
        <v>1010435</v>
      </c>
      <c r="P770" s="74">
        <v>14481</v>
      </c>
      <c r="Q770" s="74">
        <v>2110477</v>
      </c>
      <c r="R770" s="114">
        <v>62.4</v>
      </c>
      <c r="S770" s="114">
        <v>6273.7</v>
      </c>
      <c r="X770" s="74">
        <v>4773336</v>
      </c>
      <c r="Y770" s="74">
        <v>5168167</v>
      </c>
      <c r="Z770" s="74">
        <v>4500170</v>
      </c>
      <c r="AA770" s="114">
        <v>17429.900000000001</v>
      </c>
      <c r="AB770" s="114">
        <v>6030</v>
      </c>
    </row>
    <row r="771" spans="1:28" x14ac:dyDescent="0.3">
      <c r="A771" t="s">
        <v>29</v>
      </c>
      <c r="B771" s="65" t="str">
        <f>VLOOKUP(A771,'bank list with code'!$A$2:$C$114,3,FALSE)</f>
        <v>B082</v>
      </c>
      <c r="C771" s="65" t="str">
        <f>VLOOKUP(B771,'bank type'!$A$2:$B$87,2,FALSE)</f>
        <v>Private Sector Banks</v>
      </c>
      <c r="D771" s="66">
        <v>42794</v>
      </c>
      <c r="E771" s="74">
        <f t="shared" si="38"/>
        <v>2</v>
      </c>
      <c r="F771">
        <f t="shared" ref="F771:F834" si="39">YEAR(D771)</f>
        <v>2017</v>
      </c>
      <c r="G771" s="74">
        <v>149</v>
      </c>
      <c r="H771" s="74">
        <v>225</v>
      </c>
      <c r="I771" s="74">
        <v>12331</v>
      </c>
      <c r="J771" s="74">
        <v>0</v>
      </c>
      <c r="K771" s="3">
        <f t="shared" si="37"/>
        <v>12331</v>
      </c>
      <c r="L771" s="18"/>
      <c r="M771" s="18"/>
      <c r="N771" s="18"/>
      <c r="O771" s="74">
        <v>252455</v>
      </c>
      <c r="P771" s="74">
        <v>4958</v>
      </c>
      <c r="Q771" s="74">
        <v>742910</v>
      </c>
      <c r="R771" s="114">
        <v>29.2</v>
      </c>
      <c r="S771" s="114">
        <v>2812.8</v>
      </c>
      <c r="X771" s="74">
        <v>574395</v>
      </c>
      <c r="Y771" s="74">
        <v>292520</v>
      </c>
      <c r="Z771" s="74">
        <v>252229</v>
      </c>
      <c r="AA771" s="114">
        <v>1142.5</v>
      </c>
      <c r="AB771" s="114">
        <v>346.2</v>
      </c>
    </row>
    <row r="772" spans="1:28" x14ac:dyDescent="0.3">
      <c r="A772" t="s">
        <v>30</v>
      </c>
      <c r="B772" s="65" t="str">
        <f>VLOOKUP(A772,'bank list with code'!$A$2:$C$114,3,FALSE)</f>
        <v>B089</v>
      </c>
      <c r="C772" s="65" t="str">
        <f>VLOOKUP(B772,'bank type'!$A$2:$B$87,2,FALSE)</f>
        <v>Private Sector Banks</v>
      </c>
      <c r="D772" s="66">
        <v>42794</v>
      </c>
      <c r="E772" s="74">
        <f t="shared" si="38"/>
        <v>2</v>
      </c>
      <c r="F772">
        <f t="shared" si="39"/>
        <v>2017</v>
      </c>
      <c r="G772" s="74">
        <v>762</v>
      </c>
      <c r="H772" s="74">
        <v>554</v>
      </c>
      <c r="I772" s="74">
        <v>5538</v>
      </c>
      <c r="J772" s="74">
        <v>0</v>
      </c>
      <c r="K772" s="3">
        <f t="shared" si="37"/>
        <v>5538</v>
      </c>
      <c r="L772" s="18"/>
      <c r="M772" s="18"/>
      <c r="N772" s="18"/>
      <c r="O772" s="74">
        <v>0</v>
      </c>
      <c r="P772" s="74">
        <v>0</v>
      </c>
      <c r="Q772" s="74">
        <v>0</v>
      </c>
      <c r="R772" s="114">
        <v>0</v>
      </c>
      <c r="S772" s="114">
        <v>0</v>
      </c>
      <c r="X772" s="74">
        <v>3510690</v>
      </c>
      <c r="Y772" s="74">
        <v>2233255</v>
      </c>
      <c r="Z772" s="74">
        <v>1105025</v>
      </c>
      <c r="AA772" s="114">
        <v>8316.4</v>
      </c>
      <c r="AB772" s="114">
        <v>1660.1</v>
      </c>
    </row>
    <row r="773" spans="1:28" x14ac:dyDescent="0.3">
      <c r="A773" t="s">
        <v>31</v>
      </c>
      <c r="B773" s="65" t="str">
        <f>VLOOKUP(A773,'bank list with code'!$A$2:$C$114,3,FALSE)</f>
        <v>B100</v>
      </c>
      <c r="C773" s="65" t="str">
        <f>VLOOKUP(B773,'bank type'!$A$2:$B$87,2,FALSE)</f>
        <v>Private Sector Banks</v>
      </c>
      <c r="D773" s="66">
        <v>42794</v>
      </c>
      <c r="E773" s="74">
        <f t="shared" si="38"/>
        <v>2</v>
      </c>
      <c r="F773">
        <f t="shared" si="39"/>
        <v>2017</v>
      </c>
      <c r="G773" s="74">
        <v>440</v>
      </c>
      <c r="H773" s="74">
        <v>620</v>
      </c>
      <c r="I773" s="74">
        <v>4773</v>
      </c>
      <c r="J773" s="74">
        <v>0</v>
      </c>
      <c r="K773" s="3">
        <f t="shared" si="37"/>
        <v>4773</v>
      </c>
      <c r="L773" s="18"/>
      <c r="M773" s="18"/>
      <c r="N773" s="18"/>
      <c r="O773" s="74">
        <v>7995</v>
      </c>
      <c r="P773" s="74">
        <v>0</v>
      </c>
      <c r="Q773" s="74">
        <v>12411</v>
      </c>
      <c r="R773" s="114">
        <v>0</v>
      </c>
      <c r="S773" s="114">
        <v>30.7</v>
      </c>
      <c r="X773" s="74">
        <v>1046954</v>
      </c>
      <c r="Y773" s="74">
        <v>3453940</v>
      </c>
      <c r="Z773" s="74">
        <v>276338</v>
      </c>
      <c r="AA773" s="114">
        <v>13391.3</v>
      </c>
      <c r="AB773" s="114">
        <v>523.1</v>
      </c>
    </row>
    <row r="774" spans="1:28" x14ac:dyDescent="0.3">
      <c r="A774" t="s">
        <v>32</v>
      </c>
      <c r="B774" s="65" t="str">
        <f>VLOOKUP(A774,'bank list with code'!$A$2:$C$114,3,FALSE)</f>
        <v>B101</v>
      </c>
      <c r="C774" s="65" t="str">
        <f>VLOOKUP(B774,'bank type'!$A$2:$B$87,2,FALSE)</f>
        <v>Private Sector Banks</v>
      </c>
      <c r="D774" s="66">
        <v>42794</v>
      </c>
      <c r="E774" s="74">
        <f t="shared" si="38"/>
        <v>2</v>
      </c>
      <c r="F774">
        <f t="shared" si="39"/>
        <v>2017</v>
      </c>
      <c r="G774" s="74">
        <v>349</v>
      </c>
      <c r="H774" s="74">
        <v>594</v>
      </c>
      <c r="I774" s="74">
        <v>4886</v>
      </c>
      <c r="J774" s="74">
        <v>0</v>
      </c>
      <c r="K774" s="3">
        <f t="shared" ref="K774:K837" si="40">SUM(I774,J774)</f>
        <v>4886</v>
      </c>
      <c r="L774" s="18"/>
      <c r="M774" s="18"/>
      <c r="N774" s="18"/>
      <c r="O774" s="74">
        <v>0</v>
      </c>
      <c r="P774" s="74">
        <v>0</v>
      </c>
      <c r="Q774" s="74">
        <v>0</v>
      </c>
      <c r="R774" s="114">
        <v>0</v>
      </c>
      <c r="S774" s="114">
        <v>0</v>
      </c>
      <c r="X774" s="74">
        <v>1204223</v>
      </c>
      <c r="Y774" s="74">
        <v>647748</v>
      </c>
      <c r="Z774" s="74">
        <v>257597</v>
      </c>
      <c r="AA774" s="114">
        <v>2507</v>
      </c>
      <c r="AB774" s="114">
        <v>420.4</v>
      </c>
    </row>
    <row r="775" spans="1:28" x14ac:dyDescent="0.3">
      <c r="A775" t="s">
        <v>33</v>
      </c>
      <c r="B775" s="65" t="str">
        <f>VLOOKUP(A775,'bank list with code'!$A$2:$C$114,3,FALSE)</f>
        <v>B113</v>
      </c>
      <c r="C775" s="65" t="str">
        <f>VLOOKUP(B775,'bank type'!$A$2:$B$87,2,FALSE)</f>
        <v>Private Sector Banks</v>
      </c>
      <c r="D775" s="66">
        <v>42794</v>
      </c>
      <c r="E775" s="74">
        <f t="shared" si="38"/>
        <v>2</v>
      </c>
      <c r="F775">
        <f t="shared" si="39"/>
        <v>2017</v>
      </c>
      <c r="G775" s="74">
        <v>660</v>
      </c>
      <c r="H775" s="74">
        <v>1113</v>
      </c>
      <c r="I775" s="74">
        <v>42231</v>
      </c>
      <c r="J775" s="74">
        <v>0</v>
      </c>
      <c r="K775" s="3">
        <f t="shared" si="40"/>
        <v>42231</v>
      </c>
      <c r="L775" s="18"/>
      <c r="M775" s="18"/>
      <c r="N775" s="18"/>
      <c r="O775" s="74">
        <v>79487</v>
      </c>
      <c r="P775" s="74">
        <v>1920</v>
      </c>
      <c r="Q775" s="74">
        <v>211085</v>
      </c>
      <c r="R775" s="114">
        <v>8.4</v>
      </c>
      <c r="S775" s="114">
        <v>604.9</v>
      </c>
      <c r="X775" s="74">
        <v>1574469</v>
      </c>
      <c r="Y775" s="74">
        <v>2346879</v>
      </c>
      <c r="Z775" s="74">
        <v>1620858</v>
      </c>
      <c r="AA775" s="114">
        <v>7810.5</v>
      </c>
      <c r="AB775" s="114">
        <v>2262.4</v>
      </c>
    </row>
    <row r="776" spans="1:28" x14ac:dyDescent="0.3">
      <c r="A776" t="s">
        <v>35</v>
      </c>
      <c r="B776" s="65" t="str">
        <f>VLOOKUP(A776,'bank list with code'!$A$2:$C$114,3,FALSE)</f>
        <v>B004</v>
      </c>
      <c r="C776" s="65" t="str">
        <f>VLOOKUP(B776,'bank type'!$A$2:$B$87,2,FALSE)</f>
        <v>Foreign Banks</v>
      </c>
      <c r="D776" s="66">
        <v>42794</v>
      </c>
      <c r="E776" s="74">
        <f t="shared" si="38"/>
        <v>2</v>
      </c>
      <c r="F776">
        <f t="shared" si="39"/>
        <v>2017</v>
      </c>
      <c r="G776" s="74">
        <v>0</v>
      </c>
      <c r="H776" s="74">
        <v>0</v>
      </c>
      <c r="I776" s="74">
        <v>22184</v>
      </c>
      <c r="J776" s="74">
        <v>0</v>
      </c>
      <c r="K776" s="3">
        <f t="shared" si="40"/>
        <v>22184</v>
      </c>
      <c r="L776" s="18"/>
      <c r="M776" s="18"/>
      <c r="N776" s="18"/>
      <c r="O776" s="74">
        <v>987612</v>
      </c>
      <c r="P776" s="74">
        <v>2729</v>
      </c>
      <c r="Q776" s="74">
        <v>5072302</v>
      </c>
      <c r="R776" s="114">
        <v>15.9</v>
      </c>
      <c r="S776" s="114">
        <v>33464.400000000001</v>
      </c>
      <c r="X776" s="74">
        <v>0</v>
      </c>
      <c r="Y776" s="74">
        <v>0</v>
      </c>
      <c r="Z776" s="74">
        <v>0</v>
      </c>
      <c r="AA776" s="114">
        <v>0</v>
      </c>
      <c r="AB776" s="114">
        <v>0</v>
      </c>
    </row>
    <row r="777" spans="1:28" x14ac:dyDescent="0.3">
      <c r="A777" t="s">
        <v>36</v>
      </c>
      <c r="B777" s="65" t="str">
        <f>VLOOKUP(A777,'bank list with code'!$A$2:$C$114,3,FALSE)</f>
        <v>B011</v>
      </c>
      <c r="C777" s="65" t="str">
        <f>VLOOKUP(B777,'bank type'!$A$2:$B$87,2,FALSE)</f>
        <v>Foreign Banks</v>
      </c>
      <c r="D777" s="66">
        <v>42794</v>
      </c>
      <c r="E777" s="74">
        <f t="shared" si="38"/>
        <v>2</v>
      </c>
      <c r="F777">
        <f t="shared" si="39"/>
        <v>2017</v>
      </c>
      <c r="G777" s="74">
        <v>0</v>
      </c>
      <c r="H777" s="74">
        <v>0</v>
      </c>
      <c r="I777" s="74">
        <v>0</v>
      </c>
      <c r="J777" s="74">
        <v>0</v>
      </c>
      <c r="K777" s="3">
        <f t="shared" si="40"/>
        <v>0</v>
      </c>
      <c r="L777" s="18"/>
      <c r="M777" s="18"/>
      <c r="N777" s="18"/>
      <c r="O777" s="74">
        <v>11493</v>
      </c>
      <c r="P777" s="74">
        <v>144</v>
      </c>
      <c r="Q777" s="74">
        <v>28810</v>
      </c>
      <c r="R777" s="114">
        <v>1.2</v>
      </c>
      <c r="S777" s="114">
        <v>159.19999999999999</v>
      </c>
      <c r="X777" s="74">
        <v>0</v>
      </c>
      <c r="Y777" s="74">
        <v>0</v>
      </c>
      <c r="Z777" s="74">
        <v>0</v>
      </c>
      <c r="AA777" s="114">
        <v>0</v>
      </c>
      <c r="AB777" s="114">
        <v>0</v>
      </c>
    </row>
    <row r="778" spans="1:28" x14ac:dyDescent="0.3">
      <c r="A778" t="s">
        <v>37</v>
      </c>
      <c r="B778" s="65" t="str">
        <f>VLOOKUP(A778,'bank list with code'!$A$2:$C$114,3,FALSE)</f>
        <v>B017</v>
      </c>
      <c r="C778" s="65" t="str">
        <f>VLOOKUP(B778,'bank type'!$A$2:$B$87,2,FALSE)</f>
        <v>Foreign Banks</v>
      </c>
      <c r="D778" s="66">
        <v>42794</v>
      </c>
      <c r="E778" s="74">
        <f t="shared" si="38"/>
        <v>2</v>
      </c>
      <c r="F778">
        <f t="shared" si="39"/>
        <v>2017</v>
      </c>
      <c r="G778" s="74">
        <v>0</v>
      </c>
      <c r="H778" s="74">
        <v>0</v>
      </c>
      <c r="I778" s="74">
        <v>0</v>
      </c>
      <c r="J778" s="74">
        <v>0</v>
      </c>
      <c r="K778" s="3">
        <f t="shared" si="40"/>
        <v>0</v>
      </c>
      <c r="L778" s="18"/>
      <c r="M778" s="18"/>
      <c r="N778" s="18"/>
      <c r="O778" s="74">
        <v>0</v>
      </c>
      <c r="P778" s="74">
        <v>0</v>
      </c>
      <c r="Q778" s="74">
        <v>0</v>
      </c>
      <c r="R778" s="114">
        <v>0</v>
      </c>
      <c r="S778" s="114">
        <v>0</v>
      </c>
      <c r="X778" s="74">
        <v>3398</v>
      </c>
      <c r="Y778" s="74">
        <v>159</v>
      </c>
      <c r="Z778" s="74">
        <v>225</v>
      </c>
      <c r="AA778" s="114">
        <v>1.1000000000000001</v>
      </c>
      <c r="AB778" s="114">
        <v>1</v>
      </c>
    </row>
    <row r="779" spans="1:28" x14ac:dyDescent="0.3">
      <c r="A779" t="s">
        <v>38</v>
      </c>
      <c r="B779" s="65" t="str">
        <f>VLOOKUP(A779,'bank list with code'!$A$2:$C$114,3,FALSE)</f>
        <v>B023</v>
      </c>
      <c r="C779" s="65" t="str">
        <f>VLOOKUP(B779,'bank type'!$A$2:$B$87,2,FALSE)</f>
        <v>Foreign Banks</v>
      </c>
      <c r="D779" s="66">
        <v>42794</v>
      </c>
      <c r="E779" s="74">
        <f t="shared" si="38"/>
        <v>2</v>
      </c>
      <c r="F779">
        <f t="shared" si="39"/>
        <v>2017</v>
      </c>
      <c r="G779" s="74">
        <v>54</v>
      </c>
      <c r="H779" s="74">
        <v>504</v>
      </c>
      <c r="I779" s="74">
        <v>27447</v>
      </c>
      <c r="J779" s="74">
        <v>0</v>
      </c>
      <c r="K779" s="3">
        <f t="shared" si="40"/>
        <v>27447</v>
      </c>
      <c r="L779" s="18"/>
      <c r="M779" s="18"/>
      <c r="N779" s="18"/>
      <c r="O779" s="74">
        <v>2503725</v>
      </c>
      <c r="P779" s="74">
        <v>39331</v>
      </c>
      <c r="Q779" s="74">
        <v>15682811</v>
      </c>
      <c r="R779" s="114">
        <v>218.6</v>
      </c>
      <c r="S779" s="114">
        <v>33455.599999999999</v>
      </c>
      <c r="X779" s="74">
        <v>1570087</v>
      </c>
      <c r="Y779" s="74">
        <v>1786889</v>
      </c>
      <c r="Z779" s="74">
        <v>4378588</v>
      </c>
      <c r="AA779" s="114">
        <v>6942.4</v>
      </c>
      <c r="AB779" s="114">
        <v>7566.5</v>
      </c>
    </row>
    <row r="780" spans="1:28" x14ac:dyDescent="0.3">
      <c r="A780" t="s">
        <v>39</v>
      </c>
      <c r="B780" s="65" t="str">
        <f>VLOOKUP(A780,'bank list with code'!$A$2:$C$114,3,FALSE)</f>
        <v>B030</v>
      </c>
      <c r="C780" s="65" t="str">
        <f>VLOOKUP(B780,'bank type'!$A$2:$B$87,2,FALSE)</f>
        <v>Foreign Banks</v>
      </c>
      <c r="D780" s="66">
        <v>42794</v>
      </c>
      <c r="E780" s="74">
        <f t="shared" si="38"/>
        <v>2</v>
      </c>
      <c r="F780">
        <f t="shared" si="39"/>
        <v>2017</v>
      </c>
      <c r="G780" s="74">
        <v>5</v>
      </c>
      <c r="H780" s="74">
        <v>25</v>
      </c>
      <c r="I780" s="74">
        <v>0</v>
      </c>
      <c r="J780" s="74">
        <v>0</v>
      </c>
      <c r="K780" s="3">
        <f t="shared" si="40"/>
        <v>0</v>
      </c>
      <c r="L780" s="18"/>
      <c r="M780" s="18"/>
      <c r="N780" s="18"/>
      <c r="O780" s="74">
        <v>0</v>
      </c>
      <c r="P780" s="74">
        <v>0</v>
      </c>
      <c r="Q780" s="74">
        <v>0</v>
      </c>
      <c r="R780" s="114">
        <v>0</v>
      </c>
      <c r="S780" s="114">
        <v>0</v>
      </c>
      <c r="X780" s="74">
        <v>905695</v>
      </c>
      <c r="Y780" s="74">
        <v>107435</v>
      </c>
      <c r="Z780" s="74">
        <v>263176</v>
      </c>
      <c r="AA780" s="114">
        <v>287.5</v>
      </c>
      <c r="AB780" s="114">
        <v>229</v>
      </c>
    </row>
    <row r="781" spans="1:28" x14ac:dyDescent="0.3">
      <c r="A781" t="s">
        <v>40</v>
      </c>
      <c r="B781" s="65" t="str">
        <f>VLOOKUP(A781,'bank list with code'!$A$2:$C$114,3,FALSE)</f>
        <v>B035</v>
      </c>
      <c r="C781" s="65" t="str">
        <f>VLOOKUP(B781,'bank type'!$A$2:$B$87,2,FALSE)</f>
        <v>Foreign Banks</v>
      </c>
      <c r="D781" s="66">
        <v>42794</v>
      </c>
      <c r="E781" s="74">
        <f t="shared" si="38"/>
        <v>2</v>
      </c>
      <c r="F781">
        <f t="shared" si="39"/>
        <v>2017</v>
      </c>
      <c r="G781" s="74">
        <v>13</v>
      </c>
      <c r="H781" s="74">
        <v>19</v>
      </c>
      <c r="I781" s="74">
        <v>0</v>
      </c>
      <c r="J781" s="74">
        <v>0</v>
      </c>
      <c r="K781" s="3">
        <f t="shared" si="40"/>
        <v>0</v>
      </c>
      <c r="L781" s="18"/>
      <c r="M781" s="18"/>
      <c r="N781" s="18"/>
      <c r="O781" s="74">
        <v>0</v>
      </c>
      <c r="P781" s="74">
        <v>0</v>
      </c>
      <c r="Q781" s="74">
        <v>0</v>
      </c>
      <c r="R781" s="114">
        <v>0</v>
      </c>
      <c r="S781" s="114">
        <v>0</v>
      </c>
      <c r="X781" s="74">
        <v>106810</v>
      </c>
      <c r="Y781" s="74">
        <v>107138</v>
      </c>
      <c r="Z781" s="74">
        <v>187568</v>
      </c>
      <c r="AA781" s="114">
        <v>492</v>
      </c>
      <c r="AB781" s="114">
        <v>307</v>
      </c>
    </row>
    <row r="782" spans="1:28" x14ac:dyDescent="0.3">
      <c r="A782" t="s">
        <v>133</v>
      </c>
      <c r="B782" s="65" t="str">
        <f>VLOOKUP(A782,'bank list with code'!$A$2:$C$114,3,FALSE)</f>
        <v>B049</v>
      </c>
      <c r="C782" s="65" t="str">
        <f>VLOOKUP(B782,'bank type'!$A$2:$B$87,2,FALSE)</f>
        <v>Foreign Banks</v>
      </c>
      <c r="D782" s="66">
        <v>42794</v>
      </c>
      <c r="E782" s="74">
        <f t="shared" si="38"/>
        <v>2</v>
      </c>
      <c r="F782">
        <f t="shared" si="39"/>
        <v>2017</v>
      </c>
      <c r="G782" s="74">
        <v>0</v>
      </c>
      <c r="H782" s="74">
        <v>0</v>
      </c>
      <c r="I782" s="74">
        <v>0</v>
      </c>
      <c r="J782" s="74">
        <v>0</v>
      </c>
      <c r="K782" s="3">
        <f t="shared" si="40"/>
        <v>0</v>
      </c>
      <c r="L782" s="18"/>
      <c r="M782" s="18"/>
      <c r="N782" s="18"/>
      <c r="O782" s="74">
        <v>0</v>
      </c>
      <c r="P782" s="74">
        <v>0</v>
      </c>
      <c r="Q782" s="74">
        <v>0</v>
      </c>
      <c r="R782" s="114">
        <v>0</v>
      </c>
      <c r="S782" s="114">
        <v>0</v>
      </c>
      <c r="X782" s="74">
        <v>0</v>
      </c>
      <c r="Y782" s="74">
        <v>0</v>
      </c>
      <c r="Z782" s="74">
        <v>0</v>
      </c>
      <c r="AA782" s="114">
        <v>0</v>
      </c>
      <c r="AB782" s="114">
        <v>0</v>
      </c>
    </row>
    <row r="783" spans="1:28" x14ac:dyDescent="0.3">
      <c r="A783" t="s">
        <v>41</v>
      </c>
      <c r="B783" s="65" t="str">
        <f>VLOOKUP(A783,'bank list with code'!$A$2:$C$114,3,FALSE)</f>
        <v>B051</v>
      </c>
      <c r="C783" s="65" t="str">
        <f>VLOOKUP(B783,'bank type'!$A$2:$B$87,2,FALSE)</f>
        <v>Foreign Banks</v>
      </c>
      <c r="D783" s="66">
        <v>42794</v>
      </c>
      <c r="E783" s="74">
        <f t="shared" si="38"/>
        <v>2</v>
      </c>
      <c r="F783">
        <f t="shared" si="39"/>
        <v>2017</v>
      </c>
      <c r="G783" s="74">
        <v>44</v>
      </c>
      <c r="H783" s="74">
        <v>54</v>
      </c>
      <c r="I783" s="74">
        <v>0</v>
      </c>
      <c r="J783" s="74">
        <v>0</v>
      </c>
      <c r="K783" s="3">
        <f t="shared" si="40"/>
        <v>0</v>
      </c>
      <c r="L783" s="18"/>
      <c r="M783" s="18"/>
      <c r="N783" s="18"/>
      <c r="O783" s="74">
        <v>440566</v>
      </c>
      <c r="P783" s="74">
        <v>3060</v>
      </c>
      <c r="Q783" s="74">
        <v>1131150</v>
      </c>
      <c r="R783" s="114">
        <v>21.3</v>
      </c>
      <c r="S783" s="114">
        <v>3375.4</v>
      </c>
      <c r="X783" s="74">
        <v>436802</v>
      </c>
      <c r="Y783" s="74">
        <v>287779</v>
      </c>
      <c r="Z783" s="74">
        <v>525979</v>
      </c>
      <c r="AA783" s="114">
        <v>1272.9000000000001</v>
      </c>
      <c r="AB783" s="114">
        <v>1027.5999999999999</v>
      </c>
    </row>
    <row r="784" spans="1:28" x14ac:dyDescent="0.3">
      <c r="A784" t="s">
        <v>134</v>
      </c>
      <c r="B784" s="65" t="str">
        <f>VLOOKUP(A784,'bank list with code'!$A$2:$C$114,3,FALSE)</f>
        <v>B084</v>
      </c>
      <c r="C784" s="65" t="str">
        <f>VLOOKUP(B784,'bank type'!$A$2:$B$87,2,FALSE)</f>
        <v>Foreign Banks</v>
      </c>
      <c r="D784" s="66">
        <v>42794</v>
      </c>
      <c r="E784" s="74">
        <f t="shared" si="38"/>
        <v>2</v>
      </c>
      <c r="F784">
        <f t="shared" si="39"/>
        <v>2017</v>
      </c>
      <c r="G784" s="74">
        <v>0</v>
      </c>
      <c r="H784" s="74">
        <v>0</v>
      </c>
      <c r="I784" s="74">
        <v>0</v>
      </c>
      <c r="J784" s="74">
        <v>0</v>
      </c>
      <c r="K784" s="3">
        <f t="shared" si="40"/>
        <v>0</v>
      </c>
      <c r="L784" s="18"/>
      <c r="M784" s="18"/>
      <c r="N784" s="18"/>
      <c r="O784" s="74">
        <v>0</v>
      </c>
      <c r="P784" s="74">
        <v>0</v>
      </c>
      <c r="Q784" s="74">
        <v>0</v>
      </c>
      <c r="R784" s="114">
        <v>0</v>
      </c>
      <c r="S784" s="114">
        <v>0</v>
      </c>
      <c r="X784" s="74">
        <v>0</v>
      </c>
      <c r="Y784" s="74">
        <v>0</v>
      </c>
      <c r="Z784" s="74">
        <v>0</v>
      </c>
      <c r="AA784" s="114">
        <v>0</v>
      </c>
      <c r="AB784" s="114">
        <v>0</v>
      </c>
    </row>
    <row r="785" spans="1:28" x14ac:dyDescent="0.3">
      <c r="A785" t="s">
        <v>42</v>
      </c>
      <c r="B785" s="65" t="str">
        <f>VLOOKUP(A785,'bank list with code'!$A$2:$C$114,3,FALSE)</f>
        <v>B090</v>
      </c>
      <c r="C785" s="65" t="str">
        <f>VLOOKUP(B785,'bank type'!$A$2:$B$87,2,FALSE)</f>
        <v>Foreign Banks</v>
      </c>
      <c r="D785" s="66">
        <v>42794</v>
      </c>
      <c r="E785" s="74">
        <f t="shared" si="38"/>
        <v>2</v>
      </c>
      <c r="F785">
        <f t="shared" si="39"/>
        <v>2017</v>
      </c>
      <c r="G785" s="74">
        <v>103</v>
      </c>
      <c r="H785" s="74">
        <v>147</v>
      </c>
      <c r="I785" s="74">
        <v>0</v>
      </c>
      <c r="J785" s="74">
        <v>0</v>
      </c>
      <c r="K785" s="3">
        <f t="shared" si="40"/>
        <v>0</v>
      </c>
      <c r="L785" s="18"/>
      <c r="M785" s="18"/>
      <c r="N785" s="18"/>
      <c r="O785" s="74">
        <v>1081260</v>
      </c>
      <c r="P785" s="74">
        <v>4023</v>
      </c>
      <c r="Q785" s="74">
        <v>3845275</v>
      </c>
      <c r="R785" s="114">
        <v>20.5</v>
      </c>
      <c r="S785" s="114">
        <v>8450.9</v>
      </c>
      <c r="X785" s="74">
        <v>881897</v>
      </c>
      <c r="Y785" s="74">
        <v>1222130</v>
      </c>
      <c r="Z785" s="74">
        <v>2010058</v>
      </c>
      <c r="AA785" s="114">
        <v>4322.2</v>
      </c>
      <c r="AB785" s="114">
        <v>2419.5</v>
      </c>
    </row>
    <row r="786" spans="1:28" x14ac:dyDescent="0.3">
      <c r="A786" t="s">
        <v>117</v>
      </c>
      <c r="B786" s="65" t="str">
        <f>VLOOKUP(A786,'bank list with code'!$A$2:$C$114,3,FALSE)</f>
        <v>B003</v>
      </c>
      <c r="C786" s="65" t="str">
        <f>VLOOKUP(B786,'bank type'!$A$2:$B$87,2,FALSE)</f>
        <v>Public Sector Banks</v>
      </c>
      <c r="D786" s="66">
        <v>42825</v>
      </c>
      <c r="E786" s="74">
        <f t="shared" si="38"/>
        <v>3</v>
      </c>
      <c r="F786">
        <f t="shared" si="39"/>
        <v>2017</v>
      </c>
      <c r="G786" s="74">
        <v>821</v>
      </c>
      <c r="H786" s="74">
        <v>393</v>
      </c>
      <c r="I786" s="74">
        <v>403</v>
      </c>
      <c r="J786" s="74">
        <v>0</v>
      </c>
      <c r="K786" s="3">
        <f t="shared" si="40"/>
        <v>403</v>
      </c>
      <c r="L786" s="18"/>
      <c r="M786" s="18"/>
      <c r="N786" s="18"/>
      <c r="O786" s="74">
        <v>0</v>
      </c>
      <c r="P786" s="74">
        <v>0</v>
      </c>
      <c r="Q786" s="74">
        <v>0</v>
      </c>
      <c r="R786" s="114">
        <v>0</v>
      </c>
      <c r="S786" s="114">
        <v>0</v>
      </c>
      <c r="X786" s="74">
        <v>11200623</v>
      </c>
      <c r="Y786" s="74">
        <v>6726813</v>
      </c>
      <c r="Z786" s="74">
        <v>1544785</v>
      </c>
      <c r="AA786" s="114">
        <v>18147.2</v>
      </c>
      <c r="AB786" s="114">
        <v>1917.5</v>
      </c>
    </row>
    <row r="787" spans="1:28" x14ac:dyDescent="0.3">
      <c r="A787" t="s">
        <v>118</v>
      </c>
      <c r="B787" s="65" t="str">
        <f>VLOOKUP(A787,'bank list with code'!$A$2:$C$114,3,FALSE)</f>
        <v>B006</v>
      </c>
      <c r="C787" s="65" t="str">
        <f>VLOOKUP(B787,'bank type'!$A$2:$B$87,2,FALSE)</f>
        <v>Public Sector Banks</v>
      </c>
      <c r="D787" s="66">
        <v>42825</v>
      </c>
      <c r="E787" s="74">
        <f t="shared" si="38"/>
        <v>3</v>
      </c>
      <c r="F787">
        <f t="shared" si="39"/>
        <v>2017</v>
      </c>
      <c r="G787" s="74">
        <v>3113</v>
      </c>
      <c r="H787" s="74">
        <v>816</v>
      </c>
      <c r="I787" s="74">
        <v>3182</v>
      </c>
      <c r="J787" s="74">
        <v>0</v>
      </c>
      <c r="K787" s="3">
        <f t="shared" si="40"/>
        <v>3182</v>
      </c>
      <c r="L787" s="18"/>
      <c r="M787" s="18"/>
      <c r="N787" s="18"/>
      <c r="O787" s="74">
        <v>168394</v>
      </c>
      <c r="P787" s="74">
        <v>9354</v>
      </c>
      <c r="Q787" s="74">
        <v>337750</v>
      </c>
      <c r="R787" s="114">
        <v>44.5</v>
      </c>
      <c r="S787" s="114">
        <v>762.9</v>
      </c>
      <c r="X787" s="74">
        <v>21617294</v>
      </c>
      <c r="Y787" s="74">
        <v>11955223</v>
      </c>
      <c r="Z787" s="74">
        <v>3239791</v>
      </c>
      <c r="AA787" s="114">
        <v>34450</v>
      </c>
      <c r="AB787" s="114">
        <v>3692.1</v>
      </c>
    </row>
    <row r="788" spans="1:28" x14ac:dyDescent="0.3">
      <c r="A788" t="s">
        <v>0</v>
      </c>
      <c r="B788" s="65" t="str">
        <f>VLOOKUP(A788,'bank list with code'!$A$2:$C$114,3,FALSE)</f>
        <v>B014</v>
      </c>
      <c r="C788" s="65" t="str">
        <f>VLOOKUP(B788,'bank type'!$A$2:$B$87,2,FALSE)</f>
        <v>Public Sector Banks</v>
      </c>
      <c r="D788" s="66">
        <v>42825</v>
      </c>
      <c r="E788" s="74">
        <f t="shared" si="38"/>
        <v>3</v>
      </c>
      <c r="F788">
        <f t="shared" si="39"/>
        <v>2017</v>
      </c>
      <c r="G788" s="74">
        <v>6296</v>
      </c>
      <c r="H788" s="74">
        <v>4224</v>
      </c>
      <c r="I788" s="74">
        <v>85728</v>
      </c>
      <c r="J788" s="74">
        <v>0</v>
      </c>
      <c r="K788" s="3">
        <f t="shared" si="40"/>
        <v>85728</v>
      </c>
      <c r="L788" s="18"/>
      <c r="M788" s="18"/>
      <c r="N788" s="18"/>
      <c r="O788" s="74">
        <v>131571</v>
      </c>
      <c r="P788" s="74">
        <v>6968</v>
      </c>
      <c r="Q788" s="74">
        <v>353111</v>
      </c>
      <c r="R788" s="114">
        <v>25.5</v>
      </c>
      <c r="S788" s="114">
        <v>1161.3</v>
      </c>
      <c r="X788" s="74">
        <v>43228705</v>
      </c>
      <c r="Y788" s="74">
        <v>15974728</v>
      </c>
      <c r="Z788" s="74">
        <v>8352913</v>
      </c>
      <c r="AA788" s="114">
        <v>69927.100000000006</v>
      </c>
      <c r="AB788" s="114">
        <v>9056.2000000000007</v>
      </c>
    </row>
    <row r="789" spans="1:28" x14ac:dyDescent="0.3">
      <c r="A789" t="s">
        <v>1</v>
      </c>
      <c r="B789" s="65" t="str">
        <f>VLOOKUP(A789,'bank list with code'!$A$2:$C$114,3,FALSE)</f>
        <v>B015</v>
      </c>
      <c r="C789" s="65" t="str">
        <f>VLOOKUP(B789,'bank type'!$A$2:$B$87,2,FALSE)</f>
        <v>Public Sector Banks</v>
      </c>
      <c r="D789" s="66">
        <v>42825</v>
      </c>
      <c r="E789" s="74">
        <f t="shared" si="38"/>
        <v>3</v>
      </c>
      <c r="F789">
        <f t="shared" si="39"/>
        <v>2017</v>
      </c>
      <c r="G789" s="74">
        <v>3483</v>
      </c>
      <c r="H789" s="74">
        <v>4234</v>
      </c>
      <c r="I789" s="74">
        <v>17328</v>
      </c>
      <c r="J789" s="74">
        <v>1777</v>
      </c>
      <c r="K789" s="3">
        <f t="shared" si="40"/>
        <v>19105</v>
      </c>
      <c r="L789" s="18"/>
      <c r="M789" s="18"/>
      <c r="N789" s="18"/>
      <c r="O789" s="74">
        <v>145860</v>
      </c>
      <c r="P789" s="74">
        <v>13543</v>
      </c>
      <c r="Q789" s="74">
        <v>206140</v>
      </c>
      <c r="R789" s="114">
        <v>74</v>
      </c>
      <c r="S789" s="114">
        <v>503.9</v>
      </c>
      <c r="X789" s="74">
        <v>47149101</v>
      </c>
      <c r="Y789" s="74">
        <v>28534271</v>
      </c>
      <c r="Z789" s="74">
        <v>7811235</v>
      </c>
      <c r="AA789" s="114">
        <v>62333.4</v>
      </c>
      <c r="AB789" s="114">
        <v>7938.4</v>
      </c>
    </row>
    <row r="790" spans="1:28" x14ac:dyDescent="0.3">
      <c r="A790" t="s">
        <v>2</v>
      </c>
      <c r="B790" s="65" t="str">
        <f>VLOOKUP(A790,'bank list with code'!$A$2:$C$114,3,FALSE)</f>
        <v>B016</v>
      </c>
      <c r="C790" s="65" t="str">
        <f>VLOOKUP(B790,'bank type'!$A$2:$B$87,2,FALSE)</f>
        <v>Public Sector Banks</v>
      </c>
      <c r="D790" s="66">
        <v>42825</v>
      </c>
      <c r="E790" s="74">
        <f t="shared" si="38"/>
        <v>3</v>
      </c>
      <c r="F790">
        <f t="shared" si="39"/>
        <v>2017</v>
      </c>
      <c r="G790" s="74">
        <v>1292</v>
      </c>
      <c r="H790" s="74">
        <v>586</v>
      </c>
      <c r="I790" s="74">
        <v>930</v>
      </c>
      <c r="J790" s="74">
        <v>0</v>
      </c>
      <c r="K790" s="3">
        <f t="shared" si="40"/>
        <v>930</v>
      </c>
      <c r="L790" s="18"/>
      <c r="M790" s="18"/>
      <c r="N790" s="18"/>
      <c r="O790" s="74">
        <v>0</v>
      </c>
      <c r="P790" s="74">
        <v>0</v>
      </c>
      <c r="Q790" s="74">
        <v>0</v>
      </c>
      <c r="R790" s="114">
        <v>0</v>
      </c>
      <c r="S790" s="114">
        <v>0</v>
      </c>
      <c r="X790" s="74">
        <v>6453998</v>
      </c>
      <c r="Y790" s="74">
        <v>5702200</v>
      </c>
      <c r="Z790" s="74">
        <v>2159703</v>
      </c>
      <c r="AA790" s="114">
        <v>21934.1</v>
      </c>
      <c r="AB790" s="114">
        <v>2779.9</v>
      </c>
    </row>
    <row r="791" spans="1:28" x14ac:dyDescent="0.3">
      <c r="A791" t="s">
        <v>3</v>
      </c>
      <c r="B791" s="65" t="str">
        <f>VLOOKUP(A791,'bank list with code'!$A$2:$C$114,3,FALSE)</f>
        <v>B018</v>
      </c>
      <c r="C791" s="65" t="str">
        <f>VLOOKUP(B791,'bank type'!$A$2:$B$87,2,FALSE)</f>
        <v>Public Sector Banks</v>
      </c>
      <c r="D791" s="66">
        <v>42825</v>
      </c>
      <c r="E791" s="74">
        <f t="shared" si="38"/>
        <v>3</v>
      </c>
      <c r="F791">
        <f t="shared" si="39"/>
        <v>2017</v>
      </c>
      <c r="G791" s="74">
        <v>5391</v>
      </c>
      <c r="H791" s="74">
        <v>5128</v>
      </c>
      <c r="I791" s="74">
        <v>9680</v>
      </c>
      <c r="J791" s="74">
        <v>0</v>
      </c>
      <c r="K791" s="3">
        <f t="shared" si="40"/>
        <v>9680</v>
      </c>
      <c r="L791" s="18"/>
      <c r="M791" s="18"/>
      <c r="N791" s="18"/>
      <c r="O791" s="74">
        <v>215250</v>
      </c>
      <c r="P791" s="74">
        <v>34490</v>
      </c>
      <c r="Q791" s="74">
        <v>500973</v>
      </c>
      <c r="R791" s="114">
        <v>148.1</v>
      </c>
      <c r="S791" s="114">
        <v>977.8</v>
      </c>
      <c r="X791" s="74">
        <v>33136916</v>
      </c>
      <c r="Y791" s="74">
        <v>18209171</v>
      </c>
      <c r="Z791" s="74">
        <v>8183650</v>
      </c>
      <c r="AA791" s="114">
        <v>77331.8</v>
      </c>
      <c r="AB791" s="114">
        <v>10920.2</v>
      </c>
    </row>
    <row r="792" spans="1:28" x14ac:dyDescent="0.3">
      <c r="A792" t="s">
        <v>4</v>
      </c>
      <c r="B792" s="65" t="str">
        <f>VLOOKUP(A792,'bank list with code'!$A$2:$C$114,3,FALSE)</f>
        <v>B022</v>
      </c>
      <c r="C792" s="65" t="str">
        <f>VLOOKUP(B792,'bank type'!$A$2:$B$87,2,FALSE)</f>
        <v>Public Sector Banks</v>
      </c>
      <c r="D792" s="66">
        <v>42825</v>
      </c>
      <c r="E792" s="74">
        <f t="shared" si="38"/>
        <v>3</v>
      </c>
      <c r="F792">
        <f t="shared" si="39"/>
        <v>2017</v>
      </c>
      <c r="G792" s="74">
        <v>3481</v>
      </c>
      <c r="H792" s="74">
        <v>1804</v>
      </c>
      <c r="I792" s="74">
        <v>1851</v>
      </c>
      <c r="J792" s="74">
        <v>0</v>
      </c>
      <c r="K792" s="3">
        <f t="shared" si="40"/>
        <v>1851</v>
      </c>
      <c r="L792" s="18"/>
      <c r="M792" s="18"/>
      <c r="N792" s="18"/>
      <c r="O792" s="74">
        <v>106515</v>
      </c>
      <c r="P792" s="74">
        <v>3157</v>
      </c>
      <c r="Q792" s="74">
        <v>164267</v>
      </c>
      <c r="R792" s="114">
        <v>15.8</v>
      </c>
      <c r="S792" s="114">
        <v>346.5</v>
      </c>
      <c r="X792" s="74">
        <v>24334411</v>
      </c>
      <c r="Y792" s="74">
        <v>10239025</v>
      </c>
      <c r="Z792" s="74">
        <v>3606883</v>
      </c>
      <c r="AA792" s="114">
        <v>44602.3</v>
      </c>
      <c r="AB792" s="114">
        <v>4544.1000000000004</v>
      </c>
    </row>
    <row r="793" spans="1:28" x14ac:dyDescent="0.3">
      <c r="A793" t="s">
        <v>119</v>
      </c>
      <c r="B793" s="65" t="str">
        <f>VLOOKUP(A793,'bank list with code'!$A$2:$C$114,3,FALSE)</f>
        <v>B026</v>
      </c>
      <c r="C793" s="65" t="str">
        <f>VLOOKUP(B793,'bank type'!$A$2:$B$87,2,FALSE)</f>
        <v>Public Sector Banks</v>
      </c>
      <c r="D793" s="66">
        <v>42825</v>
      </c>
      <c r="E793" s="74">
        <f t="shared" si="38"/>
        <v>3</v>
      </c>
      <c r="F793">
        <f t="shared" si="39"/>
        <v>2017</v>
      </c>
      <c r="G793" s="74">
        <v>2306</v>
      </c>
      <c r="H793" s="74">
        <v>863</v>
      </c>
      <c r="I793" s="74">
        <v>213454</v>
      </c>
      <c r="J793" s="74">
        <v>0</v>
      </c>
      <c r="K793" s="3">
        <f t="shared" si="40"/>
        <v>213454</v>
      </c>
      <c r="L793" s="18"/>
      <c r="M793" s="18"/>
      <c r="N793" s="18"/>
      <c r="O793" s="74">
        <v>96332</v>
      </c>
      <c r="P793" s="74">
        <v>2124</v>
      </c>
      <c r="Q793" s="74">
        <v>148338</v>
      </c>
      <c r="R793" s="114">
        <v>10.3</v>
      </c>
      <c r="S793" s="114">
        <v>359.8</v>
      </c>
      <c r="X793" s="74">
        <v>11541418</v>
      </c>
      <c r="Y793" s="74">
        <v>5458928</v>
      </c>
      <c r="Z793" s="74">
        <v>3886380</v>
      </c>
      <c r="AA793" s="114">
        <v>23135.200000000001</v>
      </c>
      <c r="AB793" s="114">
        <v>4459.2</v>
      </c>
    </row>
    <row r="794" spans="1:28" x14ac:dyDescent="0.3">
      <c r="A794" t="s">
        <v>120</v>
      </c>
      <c r="B794" s="65" t="str">
        <f>VLOOKUP(A794,'bank list with code'!$A$2:$C$114,3,FALSE)</f>
        <v>B034</v>
      </c>
      <c r="C794" s="65" t="str">
        <f>VLOOKUP(B794,'bank type'!$A$2:$B$87,2,FALSE)</f>
        <v>Public Sector Banks</v>
      </c>
      <c r="D794" s="66">
        <v>42825</v>
      </c>
      <c r="E794" s="74">
        <f t="shared" si="38"/>
        <v>3</v>
      </c>
      <c r="F794">
        <f t="shared" si="39"/>
        <v>2017</v>
      </c>
      <c r="G794" s="74">
        <v>1290</v>
      </c>
      <c r="H794" s="74">
        <v>248</v>
      </c>
      <c r="I794" s="74">
        <v>4525</v>
      </c>
      <c r="J794" s="74">
        <v>0</v>
      </c>
      <c r="K794" s="3">
        <f t="shared" si="40"/>
        <v>4525</v>
      </c>
      <c r="L794" s="18"/>
      <c r="M794" s="18"/>
      <c r="N794" s="18"/>
      <c r="O794" s="74">
        <v>0</v>
      </c>
      <c r="P794" s="74">
        <v>0</v>
      </c>
      <c r="Q794" s="74">
        <v>0</v>
      </c>
      <c r="R794" s="114">
        <v>0</v>
      </c>
      <c r="S794" s="114">
        <v>0</v>
      </c>
      <c r="X794" s="74">
        <v>7024177</v>
      </c>
      <c r="Y794" s="74">
        <v>2277553</v>
      </c>
      <c r="Z794" s="74">
        <v>582625</v>
      </c>
      <c r="AA794" s="114">
        <v>9425.2000000000007</v>
      </c>
      <c r="AB794" s="114">
        <v>641</v>
      </c>
    </row>
    <row r="795" spans="1:28" x14ac:dyDescent="0.3">
      <c r="A795" t="s">
        <v>5</v>
      </c>
      <c r="B795" s="65" t="str">
        <f>VLOOKUP(A795,'bank list with code'!$A$2:$C$114,3,FALSE)</f>
        <v>B060</v>
      </c>
      <c r="C795" s="65" t="str">
        <f>VLOOKUP(B795,'bank type'!$A$2:$B$87,2,FALSE)</f>
        <v>Public Sector Banks</v>
      </c>
      <c r="D795" s="66">
        <v>42825</v>
      </c>
      <c r="E795" s="74">
        <f t="shared" si="38"/>
        <v>3</v>
      </c>
      <c r="F795">
        <f t="shared" si="39"/>
        <v>2017</v>
      </c>
      <c r="G795" s="74">
        <v>2617</v>
      </c>
      <c r="H795" s="74">
        <v>741</v>
      </c>
      <c r="I795" s="74">
        <v>8428</v>
      </c>
      <c r="J795" s="74">
        <v>0</v>
      </c>
      <c r="K795" s="3">
        <f t="shared" si="40"/>
        <v>8428</v>
      </c>
      <c r="L795" s="18"/>
      <c r="M795" s="18"/>
      <c r="N795" s="18"/>
      <c r="O795" s="74">
        <v>80229</v>
      </c>
      <c r="P795" s="74">
        <v>2906</v>
      </c>
      <c r="Q795" s="74">
        <v>143283</v>
      </c>
      <c r="R795" s="114">
        <v>16.600000000000001</v>
      </c>
      <c r="S795" s="114">
        <v>301.2</v>
      </c>
      <c r="X795" s="74">
        <v>17585918</v>
      </c>
      <c r="Y795" s="74">
        <v>26433889</v>
      </c>
      <c r="Z795" s="74">
        <v>5227428</v>
      </c>
      <c r="AA795" s="114">
        <v>44109.9</v>
      </c>
      <c r="AB795" s="114">
        <v>5110.2</v>
      </c>
    </row>
    <row r="796" spans="1:28" x14ac:dyDescent="0.3">
      <c r="A796" t="s">
        <v>6</v>
      </c>
      <c r="B796" s="65" t="str">
        <f>VLOOKUP(A796,'bank list with code'!$A$2:$C$114,3,FALSE)</f>
        <v>B061</v>
      </c>
      <c r="C796" s="65" t="str">
        <f>VLOOKUP(B796,'bank type'!$A$2:$B$87,2,FALSE)</f>
        <v>Public Sector Banks</v>
      </c>
      <c r="D796" s="66">
        <v>42825</v>
      </c>
      <c r="E796" s="74">
        <f t="shared" si="38"/>
        <v>3</v>
      </c>
      <c r="F796">
        <f t="shared" si="39"/>
        <v>2017</v>
      </c>
      <c r="G796" s="74">
        <v>2705</v>
      </c>
      <c r="H796" s="74">
        <v>974</v>
      </c>
      <c r="I796" s="74">
        <v>12598</v>
      </c>
      <c r="J796" s="74">
        <v>0</v>
      </c>
      <c r="K796" s="3">
        <f t="shared" si="40"/>
        <v>12598</v>
      </c>
      <c r="L796" s="18"/>
      <c r="M796" s="18"/>
      <c r="N796" s="18"/>
      <c r="O796" s="74">
        <v>43322</v>
      </c>
      <c r="P796" s="74">
        <v>447</v>
      </c>
      <c r="Q796" s="74">
        <v>60610</v>
      </c>
      <c r="R796" s="114">
        <v>1.7</v>
      </c>
      <c r="S796" s="114">
        <v>161.19999999999999</v>
      </c>
      <c r="X796" s="74">
        <v>16001318</v>
      </c>
      <c r="Y796" s="74">
        <v>9311604</v>
      </c>
      <c r="Z796" s="74">
        <v>2833906</v>
      </c>
      <c r="AA796" s="114">
        <v>36022.400000000001</v>
      </c>
      <c r="AB796" s="114">
        <v>9020.1</v>
      </c>
    </row>
    <row r="797" spans="1:28" x14ac:dyDescent="0.3">
      <c r="A797" t="s">
        <v>121</v>
      </c>
      <c r="B797" s="65" t="str">
        <f>VLOOKUP(A797,'bank list with code'!$A$2:$C$114,3,FALSE)</f>
        <v>B078</v>
      </c>
      <c r="C797" s="65" t="str">
        <f>VLOOKUP(B797,'bank type'!$A$2:$B$87,2,FALSE)</f>
        <v>Public Sector Banks</v>
      </c>
      <c r="D797" s="66">
        <v>42825</v>
      </c>
      <c r="E797" s="74">
        <f t="shared" si="38"/>
        <v>3</v>
      </c>
      <c r="F797">
        <f t="shared" si="39"/>
        <v>2017</v>
      </c>
      <c r="G797" s="74">
        <v>2296</v>
      </c>
      <c r="H797" s="74">
        <v>325</v>
      </c>
      <c r="I797" s="74">
        <v>6318</v>
      </c>
      <c r="J797" s="74">
        <v>0</v>
      </c>
      <c r="K797" s="3">
        <f t="shared" si="40"/>
        <v>6318</v>
      </c>
      <c r="L797" s="18"/>
      <c r="M797" s="18"/>
      <c r="N797" s="18"/>
      <c r="O797" s="74">
        <v>0</v>
      </c>
      <c r="P797" s="74">
        <v>0</v>
      </c>
      <c r="Q797" s="74">
        <v>0</v>
      </c>
      <c r="R797" s="114">
        <v>0</v>
      </c>
      <c r="S797" s="114">
        <v>0</v>
      </c>
      <c r="X797" s="74">
        <v>10419799</v>
      </c>
      <c r="Y797" s="74">
        <v>4606798</v>
      </c>
      <c r="Z797" s="74">
        <v>1815430</v>
      </c>
      <c r="AA797" s="114">
        <v>20489.3</v>
      </c>
      <c r="AB797" s="114">
        <v>2397.8000000000002</v>
      </c>
    </row>
    <row r="798" spans="1:28" x14ac:dyDescent="0.3">
      <c r="A798" t="s">
        <v>7</v>
      </c>
      <c r="B798" s="65" t="str">
        <f>VLOOKUP(A798,'bank list with code'!$A$2:$C$114,3,FALSE)</f>
        <v>B080</v>
      </c>
      <c r="C798" s="65" t="str">
        <f>VLOOKUP(B798,'bank type'!$A$2:$B$87,2,FALSE)</f>
        <v>Public Sector Banks</v>
      </c>
      <c r="D798" s="66">
        <v>42825</v>
      </c>
      <c r="E798" s="74">
        <f t="shared" si="38"/>
        <v>3</v>
      </c>
      <c r="F798">
        <f t="shared" si="39"/>
        <v>2017</v>
      </c>
      <c r="G798" s="74">
        <v>1049</v>
      </c>
      <c r="H798" s="74">
        <v>204</v>
      </c>
      <c r="I798" s="74">
        <v>0</v>
      </c>
      <c r="J798" s="74">
        <v>0</v>
      </c>
      <c r="K798" s="3">
        <f t="shared" si="40"/>
        <v>0</v>
      </c>
      <c r="L798" s="18"/>
      <c r="M798" s="18"/>
      <c r="N798" s="18"/>
      <c r="O798" s="74">
        <v>0</v>
      </c>
      <c r="P798" s="74">
        <v>0</v>
      </c>
      <c r="Q798" s="74">
        <v>0</v>
      </c>
      <c r="R798" s="114">
        <v>0</v>
      </c>
      <c r="S798" s="114">
        <v>0</v>
      </c>
      <c r="X798" s="74">
        <v>2612194</v>
      </c>
      <c r="Y798" s="74">
        <v>850029</v>
      </c>
      <c r="Z798" s="74">
        <v>315551</v>
      </c>
      <c r="AA798" s="114">
        <v>3614.5</v>
      </c>
      <c r="AB798" s="114">
        <v>498.9</v>
      </c>
    </row>
    <row r="799" spans="1:28" x14ac:dyDescent="0.3">
      <c r="A799" t="s">
        <v>8</v>
      </c>
      <c r="B799" s="65" t="str">
        <f>VLOOKUP(A799,'bank list with code'!$A$2:$C$114,3,FALSE)</f>
        <v>B081</v>
      </c>
      <c r="C799" s="65" t="str">
        <f>VLOOKUP(B799,'bank type'!$A$2:$B$87,2,FALSE)</f>
        <v>Public Sector Banks</v>
      </c>
      <c r="D799" s="66">
        <v>42825</v>
      </c>
      <c r="E799" s="74">
        <f t="shared" si="38"/>
        <v>3</v>
      </c>
      <c r="F799">
        <f t="shared" si="39"/>
        <v>2017</v>
      </c>
      <c r="G799" s="74">
        <v>5947</v>
      </c>
      <c r="H799" s="74">
        <v>4734</v>
      </c>
      <c r="I799" s="74">
        <v>38841</v>
      </c>
      <c r="J799" s="74">
        <v>0</v>
      </c>
      <c r="K799" s="3">
        <f t="shared" si="40"/>
        <v>38841</v>
      </c>
      <c r="L799" s="18"/>
      <c r="M799" s="18"/>
      <c r="N799" s="18"/>
      <c r="O799" s="74">
        <v>253951</v>
      </c>
      <c r="P799" s="74">
        <v>6907</v>
      </c>
      <c r="Q799" s="74">
        <v>335064</v>
      </c>
      <c r="R799" s="114">
        <v>29.4</v>
      </c>
      <c r="S799" s="114">
        <v>675.7</v>
      </c>
      <c r="X799" s="74">
        <v>55258924</v>
      </c>
      <c r="Y799" s="74">
        <v>22323433</v>
      </c>
      <c r="Z799" s="74">
        <v>11862484</v>
      </c>
      <c r="AA799" s="114">
        <v>102525.4</v>
      </c>
      <c r="AB799" s="114">
        <v>14281.1</v>
      </c>
    </row>
    <row r="800" spans="1:28" x14ac:dyDescent="0.3">
      <c r="A800" t="s">
        <v>122</v>
      </c>
      <c r="B800" s="65" t="str">
        <f>VLOOKUP(A800,'bank list with code'!$A$2:$C$114,3,FALSE)</f>
        <v>B099</v>
      </c>
      <c r="C800" s="65" t="str">
        <f>VLOOKUP(B800,'bank type'!$A$2:$B$87,2,FALSE)</f>
        <v>Public Sector Banks</v>
      </c>
      <c r="D800" s="66">
        <v>42825</v>
      </c>
      <c r="E800" s="74">
        <f t="shared" si="38"/>
        <v>3</v>
      </c>
      <c r="F800">
        <f t="shared" si="39"/>
        <v>2017</v>
      </c>
      <c r="G800" s="74">
        <v>3571</v>
      </c>
      <c r="H800" s="74">
        <v>402</v>
      </c>
      <c r="I800" s="74">
        <v>4496</v>
      </c>
      <c r="J800" s="74">
        <v>0</v>
      </c>
      <c r="K800" s="3">
        <f t="shared" si="40"/>
        <v>4496</v>
      </c>
      <c r="L800" s="18"/>
      <c r="M800" s="18"/>
      <c r="N800" s="18"/>
      <c r="O800" s="74">
        <v>73858</v>
      </c>
      <c r="P800" s="74">
        <v>2525</v>
      </c>
      <c r="Q800" s="74">
        <v>125703</v>
      </c>
      <c r="R800" s="114">
        <v>10.7</v>
      </c>
      <c r="S800" s="114">
        <v>248.5</v>
      </c>
      <c r="X800" s="74">
        <v>13647138</v>
      </c>
      <c r="Y800" s="74">
        <v>11471784</v>
      </c>
      <c r="Z800" s="74">
        <v>1335794</v>
      </c>
      <c r="AA800" s="114">
        <v>30858.7</v>
      </c>
      <c r="AB800" s="114">
        <v>1654.1</v>
      </c>
    </row>
    <row r="801" spans="1:28" x14ac:dyDescent="0.3">
      <c r="A801" t="s">
        <v>9</v>
      </c>
      <c r="B801" s="65" t="str">
        <f>VLOOKUP(A801,'bank list with code'!$A$2:$C$114,3,FALSE)</f>
        <v>B102</v>
      </c>
      <c r="C801" s="65" t="str">
        <f>VLOOKUP(B801,'bank type'!$A$2:$B$87,2,FALSE)</f>
        <v>Public Sector Banks</v>
      </c>
      <c r="D801" s="66">
        <v>42825</v>
      </c>
      <c r="E801" s="74">
        <f t="shared" si="38"/>
        <v>3</v>
      </c>
      <c r="F801">
        <f t="shared" si="39"/>
        <v>2017</v>
      </c>
      <c r="G801" s="74">
        <v>2201</v>
      </c>
      <c r="H801" s="74">
        <v>578</v>
      </c>
      <c r="I801" s="74">
        <v>5145</v>
      </c>
      <c r="J801" s="74">
        <v>0</v>
      </c>
      <c r="K801" s="3">
        <f t="shared" si="40"/>
        <v>5145</v>
      </c>
      <c r="L801" s="18"/>
      <c r="M801" s="18"/>
      <c r="N801" s="18"/>
      <c r="O801" s="74">
        <v>0</v>
      </c>
      <c r="P801" s="74">
        <v>0</v>
      </c>
      <c r="Q801" s="74">
        <v>0</v>
      </c>
      <c r="R801" s="114">
        <v>0</v>
      </c>
      <c r="S801" s="114">
        <v>0</v>
      </c>
      <c r="X801" s="74">
        <v>10326760</v>
      </c>
      <c r="Y801" s="74">
        <v>4932776</v>
      </c>
      <c r="Z801" s="74">
        <v>2151536</v>
      </c>
      <c r="AA801" s="114">
        <v>19657.3</v>
      </c>
      <c r="AB801" s="114">
        <v>2669.8</v>
      </c>
    </row>
    <row r="802" spans="1:28" x14ac:dyDescent="0.3">
      <c r="A802" t="s">
        <v>10</v>
      </c>
      <c r="B802" s="65" t="str">
        <f>VLOOKUP(A802,'bank list with code'!$A$2:$C$114,3,FALSE)</f>
        <v>B105</v>
      </c>
      <c r="C802" s="65" t="str">
        <f>VLOOKUP(B802,'bank type'!$A$2:$B$87,2,FALSE)</f>
        <v>Public Sector Banks</v>
      </c>
      <c r="D802" s="66">
        <v>42825</v>
      </c>
      <c r="E802" s="74">
        <f t="shared" si="38"/>
        <v>3</v>
      </c>
      <c r="F802">
        <f t="shared" si="39"/>
        <v>2017</v>
      </c>
      <c r="G802" s="74">
        <v>4484</v>
      </c>
      <c r="H802" s="74">
        <v>3034</v>
      </c>
      <c r="I802" s="74">
        <v>51891</v>
      </c>
      <c r="J802" s="74">
        <v>0</v>
      </c>
      <c r="K802" s="3">
        <f t="shared" si="40"/>
        <v>51891</v>
      </c>
      <c r="L802" s="18"/>
      <c r="M802" s="18"/>
      <c r="N802" s="18"/>
      <c r="O802" s="74">
        <v>182914</v>
      </c>
      <c r="P802" s="74">
        <v>2552</v>
      </c>
      <c r="Q802" s="74">
        <v>151814</v>
      </c>
      <c r="R802" s="114">
        <v>12.1</v>
      </c>
      <c r="S802" s="114">
        <v>623</v>
      </c>
      <c r="X802" s="74">
        <v>19546123</v>
      </c>
      <c r="Y802" s="74">
        <v>18645663</v>
      </c>
      <c r="Z802" s="74">
        <v>3160194</v>
      </c>
      <c r="AA802" s="114">
        <v>58601.9</v>
      </c>
      <c r="AB802" s="114">
        <v>3367.6</v>
      </c>
    </row>
    <row r="803" spans="1:28" x14ac:dyDescent="0.3">
      <c r="A803" t="s">
        <v>123</v>
      </c>
      <c r="B803" s="65" t="str">
        <f>VLOOKUP(A803,'bank list with code'!$A$2:$C$114,3,FALSE)</f>
        <v>B106</v>
      </c>
      <c r="C803" s="65" t="str">
        <f>VLOOKUP(B803,'bank type'!$A$2:$B$87,2,FALSE)</f>
        <v>Public Sector Banks</v>
      </c>
      <c r="D803" s="66">
        <v>42825</v>
      </c>
      <c r="E803" s="74">
        <f t="shared" si="38"/>
        <v>3</v>
      </c>
      <c r="F803">
        <f t="shared" si="39"/>
        <v>2017</v>
      </c>
      <c r="G803" s="74">
        <v>1132</v>
      </c>
      <c r="H803" s="74">
        <v>991</v>
      </c>
      <c r="I803" s="74">
        <v>1000</v>
      </c>
      <c r="J803" s="74">
        <v>0</v>
      </c>
      <c r="K803" s="3">
        <f t="shared" si="40"/>
        <v>1000</v>
      </c>
      <c r="L803" s="18"/>
      <c r="M803" s="18"/>
      <c r="N803" s="18"/>
      <c r="O803" s="74">
        <v>0</v>
      </c>
      <c r="P803" s="74">
        <v>0</v>
      </c>
      <c r="Q803" s="74">
        <v>0</v>
      </c>
      <c r="R803" s="114">
        <v>0</v>
      </c>
      <c r="S803" s="114">
        <v>0</v>
      </c>
      <c r="X803" s="74">
        <v>10188328</v>
      </c>
      <c r="Y803" s="74">
        <v>5765309</v>
      </c>
      <c r="Z803" s="74">
        <v>1254181</v>
      </c>
      <c r="AA803" s="114">
        <v>21433</v>
      </c>
      <c r="AB803" s="114">
        <v>1534.5</v>
      </c>
    </row>
    <row r="804" spans="1:28" x14ac:dyDescent="0.3">
      <c r="A804" t="s">
        <v>124</v>
      </c>
      <c r="B804" s="65" t="str">
        <f>VLOOKUP(A804,'bank list with code'!$A$2:$C$114,3,FALSE)</f>
        <v>B111</v>
      </c>
      <c r="C804" s="65" t="str">
        <f>VLOOKUP(B804,'bank type'!$A$2:$B$87,2,FALSE)</f>
        <v>Public Sector Banks</v>
      </c>
      <c r="D804" s="66">
        <v>42825</v>
      </c>
      <c r="E804" s="74">
        <f t="shared" si="38"/>
        <v>3</v>
      </c>
      <c r="F804">
        <f t="shared" si="39"/>
        <v>2017</v>
      </c>
      <c r="G804" s="74">
        <v>1663</v>
      </c>
      <c r="H804" s="74">
        <v>338</v>
      </c>
      <c r="I804" s="74">
        <v>5846</v>
      </c>
      <c r="J804" s="74">
        <v>0</v>
      </c>
      <c r="K804" s="3">
        <f t="shared" si="40"/>
        <v>5846</v>
      </c>
      <c r="L804" s="18"/>
      <c r="M804" s="18"/>
      <c r="N804" s="18"/>
      <c r="O804" s="74">
        <v>49098</v>
      </c>
      <c r="P804" s="74">
        <v>4183</v>
      </c>
      <c r="Q804" s="74">
        <v>58874</v>
      </c>
      <c r="R804" s="114">
        <v>20.5</v>
      </c>
      <c r="S804" s="114">
        <v>168.5</v>
      </c>
      <c r="X804" s="74">
        <v>5827372</v>
      </c>
      <c r="Y804" s="74">
        <v>5448340</v>
      </c>
      <c r="Z804" s="74">
        <v>1608618</v>
      </c>
      <c r="AA804" s="114">
        <v>16320.5</v>
      </c>
      <c r="AB804" s="114">
        <v>2371.6</v>
      </c>
    </row>
    <row r="805" spans="1:28" x14ac:dyDescent="0.3">
      <c r="A805" t="s">
        <v>11</v>
      </c>
      <c r="B805" s="65" t="str">
        <f>VLOOKUP(A805,'bank list with code'!$A$2:$C$114,3,FALSE)</f>
        <v>B054</v>
      </c>
      <c r="C805" s="65" t="str">
        <f>VLOOKUP(B805,'bank type'!$A$2:$B$87,2,FALSE)</f>
        <v>Private Sector Banks</v>
      </c>
      <c r="D805" s="66">
        <v>42825</v>
      </c>
      <c r="E805" s="74">
        <f t="shared" si="38"/>
        <v>3</v>
      </c>
      <c r="F805">
        <f t="shared" si="39"/>
        <v>2017</v>
      </c>
      <c r="G805" s="74">
        <v>1822</v>
      </c>
      <c r="H805" s="74">
        <v>1715</v>
      </c>
      <c r="I805" s="74">
        <v>34469</v>
      </c>
      <c r="J805" s="74">
        <v>0</v>
      </c>
      <c r="K805" s="3">
        <f t="shared" si="40"/>
        <v>34469</v>
      </c>
      <c r="L805" s="18"/>
      <c r="M805" s="18"/>
      <c r="N805" s="18"/>
      <c r="O805" s="74">
        <v>21510</v>
      </c>
      <c r="P805" s="74">
        <v>662</v>
      </c>
      <c r="Q805" s="74">
        <v>80212</v>
      </c>
      <c r="R805" s="114">
        <v>3.2</v>
      </c>
      <c r="S805" s="114">
        <v>177.8</v>
      </c>
      <c r="X805" s="74">
        <v>10604581</v>
      </c>
      <c r="Y805" s="74">
        <v>8315191</v>
      </c>
      <c r="Z805" s="74">
        <v>4455175</v>
      </c>
      <c r="AA805" s="114">
        <v>41492.400000000001</v>
      </c>
      <c r="AB805" s="114">
        <v>6374.1</v>
      </c>
    </row>
    <row r="806" spans="1:28" x14ac:dyDescent="0.3">
      <c r="A806" t="s">
        <v>125</v>
      </c>
      <c r="B806" s="65" t="str">
        <f>VLOOKUP(A806,'bank list with code'!$A$2:$C$114,3,FALSE)</f>
        <v>B091</v>
      </c>
      <c r="C806" s="65" t="str">
        <f>VLOOKUP(B806,'bank type'!$A$2:$B$87,2,FALSE)</f>
        <v>Public Sector Banks</v>
      </c>
      <c r="D806" s="66">
        <v>42825</v>
      </c>
      <c r="E806" s="74">
        <f t="shared" si="38"/>
        <v>3</v>
      </c>
      <c r="F806">
        <f t="shared" si="39"/>
        <v>2017</v>
      </c>
      <c r="G806" s="74">
        <v>1220</v>
      </c>
      <c r="H806" s="74">
        <v>798</v>
      </c>
      <c r="I806" s="74">
        <v>12268</v>
      </c>
      <c r="J806" s="74">
        <v>0</v>
      </c>
      <c r="K806" s="3">
        <f t="shared" si="40"/>
        <v>12268</v>
      </c>
      <c r="L806" s="18"/>
      <c r="M806" s="18"/>
      <c r="N806" s="18"/>
      <c r="O806" s="74">
        <v>0</v>
      </c>
      <c r="P806" s="74">
        <v>0</v>
      </c>
      <c r="Q806" s="74">
        <v>0</v>
      </c>
      <c r="R806" s="114">
        <v>0</v>
      </c>
      <c r="S806" s="114">
        <v>0</v>
      </c>
      <c r="X806" s="74">
        <v>10391472</v>
      </c>
      <c r="Y806" s="74">
        <v>11724129</v>
      </c>
      <c r="Z806" s="74">
        <v>2310742</v>
      </c>
      <c r="AA806" s="114">
        <v>32045</v>
      </c>
      <c r="AB806" s="114">
        <v>2552.8000000000002</v>
      </c>
    </row>
    <row r="807" spans="1:28" x14ac:dyDescent="0.3">
      <c r="A807" t="s">
        <v>126</v>
      </c>
      <c r="B807" s="65" t="str">
        <f>VLOOKUP(A807,'bank list with code'!$A$2:$C$114,3,FALSE)</f>
        <v>B092</v>
      </c>
      <c r="C807" s="65" t="str">
        <f>VLOOKUP(B807,'bank type'!$A$2:$B$87,2,FALSE)</f>
        <v>Public Sector Banks</v>
      </c>
      <c r="D807" s="66">
        <v>42825</v>
      </c>
      <c r="E807" s="74">
        <f t="shared" si="38"/>
        <v>3</v>
      </c>
      <c r="F807">
        <f t="shared" si="39"/>
        <v>2017</v>
      </c>
      <c r="G807" s="74">
        <v>1793</v>
      </c>
      <c r="H807" s="74">
        <v>572</v>
      </c>
      <c r="I807" s="74">
        <v>9942</v>
      </c>
      <c r="J807" s="74">
        <v>0</v>
      </c>
      <c r="K807" s="3">
        <f t="shared" si="40"/>
        <v>9942</v>
      </c>
      <c r="L807" s="18"/>
      <c r="M807" s="18"/>
      <c r="N807" s="18"/>
      <c r="O807" s="74">
        <v>0</v>
      </c>
      <c r="P807" s="74">
        <v>0</v>
      </c>
      <c r="Q807" s="74">
        <v>0</v>
      </c>
      <c r="R807" s="114">
        <v>0</v>
      </c>
      <c r="S807" s="114">
        <v>0</v>
      </c>
      <c r="X807" s="74">
        <v>12954854</v>
      </c>
      <c r="Y807" s="74">
        <v>17071964</v>
      </c>
      <c r="Z807" s="74">
        <v>5326601</v>
      </c>
      <c r="AA807" s="114">
        <v>41940.1</v>
      </c>
      <c r="AB807" s="114">
        <v>7001</v>
      </c>
    </row>
    <row r="808" spans="1:28" x14ac:dyDescent="0.3">
      <c r="A808" t="s">
        <v>12</v>
      </c>
      <c r="B808" s="65" t="str">
        <f>VLOOKUP(A808,'bank list with code'!$A$2:$C$114,3,FALSE)</f>
        <v>B093</v>
      </c>
      <c r="C808" s="65" t="str">
        <f>VLOOKUP(B808,'bank type'!$A$2:$B$87,2,FALSE)</f>
        <v>Public Sector Banks</v>
      </c>
      <c r="D808" s="66">
        <v>42825</v>
      </c>
      <c r="E808" s="74">
        <f t="shared" si="38"/>
        <v>3</v>
      </c>
      <c r="F808">
        <f t="shared" si="39"/>
        <v>2017</v>
      </c>
      <c r="G808" s="74">
        <v>23161</v>
      </c>
      <c r="H808" s="74">
        <v>27027</v>
      </c>
      <c r="I808" s="74">
        <v>509113</v>
      </c>
      <c r="J808" s="74">
        <v>0</v>
      </c>
      <c r="K808" s="3">
        <f t="shared" si="40"/>
        <v>509113</v>
      </c>
      <c r="L808" s="18"/>
      <c r="M808" s="18"/>
      <c r="N808" s="18"/>
      <c r="O808" s="74">
        <v>4569048</v>
      </c>
      <c r="P808" s="74">
        <v>92846</v>
      </c>
      <c r="Q808" s="74">
        <v>14605626</v>
      </c>
      <c r="R808" s="114">
        <v>397.4</v>
      </c>
      <c r="S808" s="114">
        <v>49042.3</v>
      </c>
      <c r="X808" s="74">
        <v>218879742</v>
      </c>
      <c r="Y808" s="74">
        <v>307490694</v>
      </c>
      <c r="Z808" s="74">
        <v>69407825</v>
      </c>
      <c r="AA808" s="114">
        <v>793090.2</v>
      </c>
      <c r="AB808" s="114">
        <v>89397.5</v>
      </c>
    </row>
    <row r="809" spans="1:28" x14ac:dyDescent="0.3">
      <c r="A809" t="s">
        <v>127</v>
      </c>
      <c r="B809" s="65" t="str">
        <f>VLOOKUP(A809,'bank list with code'!$A$2:$C$114,3,FALSE)</f>
        <v>B094</v>
      </c>
      <c r="C809" s="65" t="str">
        <f>VLOOKUP(B809,'bank type'!$A$2:$B$87,2,FALSE)</f>
        <v>Public Sector Banks</v>
      </c>
      <c r="D809" s="66">
        <v>42825</v>
      </c>
      <c r="E809" s="74">
        <f t="shared" si="38"/>
        <v>3</v>
      </c>
      <c r="F809">
        <f t="shared" si="39"/>
        <v>2017</v>
      </c>
      <c r="G809" s="74">
        <v>1096</v>
      </c>
      <c r="H809" s="74">
        <v>330</v>
      </c>
      <c r="I809" s="74">
        <v>6801</v>
      </c>
      <c r="J809" s="74">
        <v>0</v>
      </c>
      <c r="K809" s="3">
        <f t="shared" si="40"/>
        <v>6801</v>
      </c>
      <c r="L809" s="18"/>
      <c r="M809" s="18"/>
      <c r="N809" s="18"/>
      <c r="O809" s="74">
        <v>0</v>
      </c>
      <c r="P809" s="74">
        <v>0</v>
      </c>
      <c r="Q809" s="74">
        <v>0</v>
      </c>
      <c r="R809" s="114">
        <v>0</v>
      </c>
      <c r="S809" s="114">
        <v>0</v>
      </c>
      <c r="X809" s="74">
        <v>5670374</v>
      </c>
      <c r="Y809" s="74">
        <v>7954377</v>
      </c>
      <c r="Z809" s="74">
        <v>1670177</v>
      </c>
      <c r="AA809" s="114">
        <v>19644.3</v>
      </c>
      <c r="AB809" s="114">
        <v>2491.8000000000002</v>
      </c>
    </row>
    <row r="810" spans="1:28" x14ac:dyDescent="0.3">
      <c r="A810" t="s">
        <v>128</v>
      </c>
      <c r="B810" s="65" t="str">
        <f>VLOOKUP(A810,'bank list with code'!$A$2:$C$114,3,FALSE)</f>
        <v>B095</v>
      </c>
      <c r="C810" s="65" t="str">
        <f>VLOOKUP(B810,'bank type'!$A$2:$B$87,2,FALSE)</f>
        <v>Public Sector Banks</v>
      </c>
      <c r="D810" s="66">
        <v>42825</v>
      </c>
      <c r="E810" s="74">
        <f t="shared" si="38"/>
        <v>3</v>
      </c>
      <c r="F810">
        <f t="shared" si="39"/>
        <v>2017</v>
      </c>
      <c r="G810" s="74">
        <v>1183</v>
      </c>
      <c r="H810" s="74">
        <v>344</v>
      </c>
      <c r="I810" s="74">
        <v>11074</v>
      </c>
      <c r="J810" s="74">
        <v>0</v>
      </c>
      <c r="K810" s="3">
        <f t="shared" si="40"/>
        <v>11074</v>
      </c>
      <c r="L810" s="18"/>
      <c r="M810" s="18"/>
      <c r="N810" s="18"/>
      <c r="O810" s="74">
        <v>0</v>
      </c>
      <c r="P810" s="74">
        <v>0</v>
      </c>
      <c r="Q810" s="74">
        <v>0</v>
      </c>
      <c r="R810" s="114">
        <v>0</v>
      </c>
      <c r="S810" s="114">
        <v>0</v>
      </c>
      <c r="X810" s="74">
        <v>5353167</v>
      </c>
      <c r="Y810" s="74">
        <v>4987520</v>
      </c>
      <c r="Z810" s="74">
        <v>1672143</v>
      </c>
      <c r="AA810" s="114">
        <v>14492.5</v>
      </c>
      <c r="AB810" s="114">
        <v>2261.6</v>
      </c>
    </row>
    <row r="811" spans="1:28" x14ac:dyDescent="0.3">
      <c r="A811" t="s">
        <v>129</v>
      </c>
      <c r="B811" s="65" t="str">
        <f>VLOOKUP(A811,'bank list with code'!$A$2:$C$114,3,FALSE)</f>
        <v>B096</v>
      </c>
      <c r="C811" s="65" t="str">
        <f>VLOOKUP(B811,'bank type'!$A$2:$B$87,2,FALSE)</f>
        <v>Public Sector Banks</v>
      </c>
      <c r="D811" s="66">
        <v>42825</v>
      </c>
      <c r="E811" s="74">
        <f t="shared" si="38"/>
        <v>3</v>
      </c>
      <c r="F811">
        <f t="shared" si="39"/>
        <v>2017</v>
      </c>
      <c r="G811" s="74">
        <v>1132</v>
      </c>
      <c r="H811" s="74">
        <v>607</v>
      </c>
      <c r="I811" s="74">
        <v>6696</v>
      </c>
      <c r="J811" s="74">
        <v>0</v>
      </c>
      <c r="K811" s="3">
        <f t="shared" si="40"/>
        <v>6696</v>
      </c>
      <c r="L811" s="18"/>
      <c r="M811" s="18"/>
      <c r="N811" s="18"/>
      <c r="O811" s="74">
        <v>0</v>
      </c>
      <c r="P811" s="74">
        <v>0</v>
      </c>
      <c r="Q811" s="74">
        <v>0</v>
      </c>
      <c r="R811" s="114">
        <v>0</v>
      </c>
      <c r="S811" s="114">
        <v>0</v>
      </c>
      <c r="X811" s="74">
        <v>8498116</v>
      </c>
      <c r="Y811" s="74">
        <v>15324526</v>
      </c>
      <c r="Z811" s="74">
        <v>2472001</v>
      </c>
      <c r="AA811" s="114">
        <v>42379.4</v>
      </c>
      <c r="AB811" s="114">
        <v>3907.9</v>
      </c>
    </row>
    <row r="812" spans="1:28" x14ac:dyDescent="0.3">
      <c r="A812" t="s">
        <v>14</v>
      </c>
      <c r="B812" s="65" t="str">
        <f>VLOOKUP(A812,'bank list with code'!$A$2:$C$114,3,FALSE)</f>
        <v>B009</v>
      </c>
      <c r="C812" s="65" t="str">
        <f>VLOOKUP(B812,'bank type'!$A$2:$B$87,2,FALSE)</f>
        <v>Private Sector Banks</v>
      </c>
      <c r="D812" s="66">
        <v>42825</v>
      </c>
      <c r="E812" s="74">
        <f t="shared" si="38"/>
        <v>3</v>
      </c>
      <c r="F812">
        <f t="shared" si="39"/>
        <v>2017</v>
      </c>
      <c r="G812" s="74">
        <v>3209</v>
      </c>
      <c r="H812" s="74">
        <v>10954</v>
      </c>
      <c r="I812" s="74">
        <v>433034</v>
      </c>
      <c r="J812" s="74">
        <v>0</v>
      </c>
      <c r="K812" s="3">
        <f t="shared" si="40"/>
        <v>433034</v>
      </c>
      <c r="L812" s="18"/>
      <c r="M812" s="18"/>
      <c r="N812" s="18"/>
      <c r="O812" s="74">
        <v>3346735</v>
      </c>
      <c r="P812" s="74">
        <v>46903</v>
      </c>
      <c r="Q812" s="74">
        <v>9549223</v>
      </c>
      <c r="R812" s="114">
        <v>107.1</v>
      </c>
      <c r="S812" s="114">
        <v>30697.4</v>
      </c>
      <c r="X812" s="74">
        <v>20175013</v>
      </c>
      <c r="Y812" s="74">
        <v>21176738</v>
      </c>
      <c r="Z812" s="74">
        <v>18501956</v>
      </c>
      <c r="AA812" s="114">
        <v>103762.6</v>
      </c>
      <c r="AB812" s="114">
        <v>25478.799999999999</v>
      </c>
    </row>
    <row r="813" spans="1:28" x14ac:dyDescent="0.3">
      <c r="A813" t="s">
        <v>130</v>
      </c>
      <c r="B813" s="65" t="str">
        <f>VLOOKUP(A813,'bank list with code'!$A$2:$C$114,3,FALSE)</f>
        <v>B010</v>
      </c>
      <c r="C813" s="65" t="str">
        <f>VLOOKUP(B813,'bank type'!$A$2:$B$87,2,FALSE)</f>
        <v>Private Sector Banks</v>
      </c>
      <c r="D813" s="66">
        <v>42825</v>
      </c>
      <c r="E813" s="74">
        <f t="shared" si="38"/>
        <v>3</v>
      </c>
      <c r="F813">
        <f t="shared" si="39"/>
        <v>2017</v>
      </c>
      <c r="G813" s="74">
        <v>282</v>
      </c>
      <c r="H813" s="74">
        <v>0</v>
      </c>
      <c r="I813" s="74">
        <v>5460</v>
      </c>
      <c r="J813" s="74">
        <v>0</v>
      </c>
      <c r="K813" s="3">
        <f t="shared" si="40"/>
        <v>5460</v>
      </c>
      <c r="L813" s="18"/>
      <c r="M813" s="18"/>
      <c r="N813" s="18"/>
      <c r="O813" s="74">
        <v>0</v>
      </c>
      <c r="P813" s="74">
        <v>0</v>
      </c>
      <c r="Q813" s="74">
        <v>0</v>
      </c>
      <c r="R813" s="114">
        <v>0</v>
      </c>
      <c r="S813" s="114">
        <v>0</v>
      </c>
      <c r="X813" s="74">
        <v>9434051</v>
      </c>
      <c r="Y813" s="74">
        <v>5026924</v>
      </c>
      <c r="Z813" s="74">
        <v>331307</v>
      </c>
      <c r="AA813" s="114">
        <v>16819.400000000001</v>
      </c>
      <c r="AB813" s="114">
        <v>478</v>
      </c>
    </row>
    <row r="814" spans="1:28" x14ac:dyDescent="0.3">
      <c r="A814" t="s">
        <v>16</v>
      </c>
      <c r="B814" s="65" t="str">
        <f>VLOOKUP(A814,'bank list with code'!$A$2:$C$114,3,FALSE)</f>
        <v>B021</v>
      </c>
      <c r="C814" s="65" t="str">
        <f>VLOOKUP(B814,'bank type'!$A$2:$B$87,2,FALSE)</f>
        <v>Private Sector Banks</v>
      </c>
      <c r="D814" s="66">
        <v>42825</v>
      </c>
      <c r="E814" s="74">
        <f t="shared" si="38"/>
        <v>3</v>
      </c>
      <c r="F814">
        <f t="shared" si="39"/>
        <v>2017</v>
      </c>
      <c r="G814" s="74">
        <v>205</v>
      </c>
      <c r="H814" s="74">
        <v>58</v>
      </c>
      <c r="I814" s="74">
        <v>0</v>
      </c>
      <c r="J814" s="74">
        <v>0</v>
      </c>
      <c r="K814" s="3">
        <f t="shared" si="40"/>
        <v>0</v>
      </c>
      <c r="L814" s="18"/>
      <c r="M814" s="18"/>
      <c r="N814" s="18"/>
      <c r="O814" s="74">
        <v>0</v>
      </c>
      <c r="P814" s="74">
        <v>0</v>
      </c>
      <c r="Q814" s="74">
        <v>0</v>
      </c>
      <c r="R814" s="114">
        <v>0</v>
      </c>
      <c r="S814" s="114">
        <v>0</v>
      </c>
      <c r="X814" s="74">
        <v>943066</v>
      </c>
      <c r="Y814" s="74">
        <v>474672</v>
      </c>
      <c r="Z814" s="74">
        <v>101934</v>
      </c>
      <c r="AA814" s="114">
        <v>1384.9</v>
      </c>
      <c r="AB814" s="114">
        <v>216.1</v>
      </c>
    </row>
    <row r="815" spans="1:28" x14ac:dyDescent="0.3">
      <c r="A815" t="s">
        <v>17</v>
      </c>
      <c r="B815" s="65" t="str">
        <f>VLOOKUP(A815,'bank list with code'!$A$2:$C$114,3,FALSE)</f>
        <v>B024</v>
      </c>
      <c r="C815" s="65" t="str">
        <f>VLOOKUP(B815,'bank type'!$A$2:$B$87,2,FALSE)</f>
        <v>Private Sector Banks</v>
      </c>
      <c r="D815" s="66">
        <v>42825</v>
      </c>
      <c r="E815" s="74">
        <f t="shared" si="38"/>
        <v>3</v>
      </c>
      <c r="F815">
        <f t="shared" si="39"/>
        <v>2017</v>
      </c>
      <c r="G815" s="74">
        <v>805</v>
      </c>
      <c r="H815" s="74">
        <v>681</v>
      </c>
      <c r="I815" s="74">
        <v>9798</v>
      </c>
      <c r="J815" s="74">
        <v>0</v>
      </c>
      <c r="K815" s="3">
        <f t="shared" si="40"/>
        <v>9798</v>
      </c>
      <c r="L815" s="18"/>
      <c r="M815" s="18"/>
      <c r="N815" s="18"/>
      <c r="O815" s="74">
        <v>626</v>
      </c>
      <c r="P815" s="74">
        <v>96</v>
      </c>
      <c r="Q815" s="74">
        <v>2385</v>
      </c>
      <c r="R815" s="114">
        <v>0.2</v>
      </c>
      <c r="S815" s="114">
        <v>2.9</v>
      </c>
      <c r="X815" s="74">
        <v>1633790</v>
      </c>
      <c r="Y815" s="74">
        <v>1716245</v>
      </c>
      <c r="Z815" s="74">
        <v>749456</v>
      </c>
      <c r="AA815" s="114">
        <v>7478.4</v>
      </c>
      <c r="AB815" s="114">
        <v>927.5</v>
      </c>
    </row>
    <row r="816" spans="1:28" x14ac:dyDescent="0.3">
      <c r="A816" t="s">
        <v>131</v>
      </c>
      <c r="B816" s="65" t="str">
        <f>VLOOKUP(A816,'bank list with code'!$A$2:$C$114,3,FALSE)</f>
        <v>B036</v>
      </c>
      <c r="C816" s="65" t="str">
        <f>VLOOKUP(B816,'bank type'!$A$2:$B$87,2,FALSE)</f>
        <v>Private Sector Banks</v>
      </c>
      <c r="D816" s="66">
        <v>42825</v>
      </c>
      <c r="E816" s="74">
        <f t="shared" si="38"/>
        <v>3</v>
      </c>
      <c r="F816">
        <f t="shared" si="39"/>
        <v>2017</v>
      </c>
      <c r="G816" s="74">
        <v>217</v>
      </c>
      <c r="H816" s="74">
        <v>298</v>
      </c>
      <c r="I816" s="74">
        <v>1421</v>
      </c>
      <c r="J816" s="74">
        <v>0</v>
      </c>
      <c r="K816" s="3">
        <f t="shared" si="40"/>
        <v>1421</v>
      </c>
      <c r="L816" s="18"/>
      <c r="M816" s="18"/>
      <c r="N816" s="18"/>
      <c r="O816" s="74">
        <v>6464</v>
      </c>
      <c r="P816" s="74">
        <v>854</v>
      </c>
      <c r="Q816" s="74">
        <v>15430</v>
      </c>
      <c r="R816" s="114">
        <v>4.0999999999999996</v>
      </c>
      <c r="S816" s="114">
        <v>24.4</v>
      </c>
      <c r="X816" s="74">
        <v>453105</v>
      </c>
      <c r="Y816" s="74">
        <v>659408</v>
      </c>
      <c r="Z816" s="74">
        <v>272823</v>
      </c>
      <c r="AA816" s="114">
        <v>1653.9</v>
      </c>
      <c r="AB816" s="114">
        <v>491</v>
      </c>
    </row>
    <row r="817" spans="1:28" x14ac:dyDescent="0.3">
      <c r="A817" t="s">
        <v>19</v>
      </c>
      <c r="B817" s="65" t="str">
        <f>VLOOKUP(A817,'bank list with code'!$A$2:$C$114,3,FALSE)</f>
        <v>B038</v>
      </c>
      <c r="C817" s="65" t="str">
        <f>VLOOKUP(B817,'bank type'!$A$2:$B$87,2,FALSE)</f>
        <v>Private Sector Banks</v>
      </c>
      <c r="D817" s="66">
        <v>42825</v>
      </c>
      <c r="E817" s="74">
        <f t="shared" si="38"/>
        <v>3</v>
      </c>
      <c r="F817">
        <f t="shared" si="39"/>
        <v>2017</v>
      </c>
      <c r="G817" s="74">
        <v>199</v>
      </c>
      <c r="H817" s="74">
        <v>172</v>
      </c>
      <c r="I817" s="74">
        <v>1203</v>
      </c>
      <c r="J817" s="74">
        <v>0</v>
      </c>
      <c r="K817" s="3">
        <f t="shared" si="40"/>
        <v>1203</v>
      </c>
      <c r="L817" s="18"/>
      <c r="M817" s="18"/>
      <c r="N817" s="18"/>
      <c r="O817" s="74">
        <v>7487</v>
      </c>
      <c r="P817" s="74">
        <v>75</v>
      </c>
      <c r="Q817" s="74">
        <v>15736</v>
      </c>
      <c r="R817" s="114">
        <v>0.3</v>
      </c>
      <c r="S817" s="114">
        <v>31.4</v>
      </c>
      <c r="X817" s="74">
        <v>603183</v>
      </c>
      <c r="Y817" s="74">
        <v>534982</v>
      </c>
      <c r="Z817" s="74">
        <v>144164</v>
      </c>
      <c r="AA817" s="114">
        <v>1705.8</v>
      </c>
      <c r="AB817" s="114">
        <v>242.2</v>
      </c>
    </row>
    <row r="818" spans="1:28" x14ac:dyDescent="0.3">
      <c r="A818" t="s">
        <v>20</v>
      </c>
      <c r="B818" s="65" t="str">
        <f>VLOOKUP(A818,'bank list with code'!$A$2:$C$114,3,FALSE)</f>
        <v>B045</v>
      </c>
      <c r="C818" s="65" t="str">
        <f>VLOOKUP(B818,'bank type'!$A$2:$B$87,2,FALSE)</f>
        <v>Private Sector Banks</v>
      </c>
      <c r="D818" s="66">
        <v>42825</v>
      </c>
      <c r="E818" s="74">
        <f t="shared" ref="E818:E881" si="41">MONTH(D818)</f>
        <v>3</v>
      </c>
      <c r="F818">
        <f t="shared" si="39"/>
        <v>2017</v>
      </c>
      <c r="G818" s="74">
        <v>1151</v>
      </c>
      <c r="H818" s="74">
        <v>516</v>
      </c>
      <c r="I818" s="74">
        <v>10437</v>
      </c>
      <c r="J818" s="74">
        <v>0</v>
      </c>
      <c r="K818" s="3">
        <f t="shared" si="40"/>
        <v>10437</v>
      </c>
      <c r="L818" s="18"/>
      <c r="M818" s="18"/>
      <c r="N818" s="18"/>
      <c r="O818" s="74">
        <v>0</v>
      </c>
      <c r="P818" s="74">
        <v>0</v>
      </c>
      <c r="Q818" s="74">
        <v>0</v>
      </c>
      <c r="R818" s="114">
        <v>0</v>
      </c>
      <c r="S818" s="114">
        <v>0</v>
      </c>
      <c r="X818" s="74">
        <v>5569590</v>
      </c>
      <c r="Y818" s="74">
        <v>4664178</v>
      </c>
      <c r="Z818" s="74">
        <v>2288026</v>
      </c>
      <c r="AA818" s="114">
        <v>21797.200000000001</v>
      </c>
      <c r="AB818" s="114">
        <v>3377.2</v>
      </c>
    </row>
    <row r="819" spans="1:28" x14ac:dyDescent="0.3">
      <c r="A819" t="s">
        <v>21</v>
      </c>
      <c r="B819" s="65" t="str">
        <f>VLOOKUP(A819,'bank list with code'!$A$2:$C$114,3,FALSE)</f>
        <v>B050</v>
      </c>
      <c r="C819" s="65" t="str">
        <f>VLOOKUP(B819,'bank type'!$A$2:$B$87,2,FALSE)</f>
        <v>Private Sector Banks</v>
      </c>
      <c r="D819" s="66">
        <v>42825</v>
      </c>
      <c r="E819" s="74">
        <f t="shared" si="41"/>
        <v>3</v>
      </c>
      <c r="F819">
        <f t="shared" si="39"/>
        <v>2017</v>
      </c>
      <c r="G819" s="74">
        <v>5791</v>
      </c>
      <c r="H819" s="74">
        <v>6469</v>
      </c>
      <c r="I819" s="74">
        <v>429749</v>
      </c>
      <c r="J819" s="74">
        <v>0</v>
      </c>
      <c r="K819" s="3">
        <f t="shared" si="40"/>
        <v>429749</v>
      </c>
      <c r="L819" s="18"/>
      <c r="M819" s="18"/>
      <c r="N819" s="18"/>
      <c r="O819" s="74">
        <v>8544721</v>
      </c>
      <c r="P819" s="74">
        <v>138039</v>
      </c>
      <c r="Q819" s="74">
        <v>31110526</v>
      </c>
      <c r="R819" s="114">
        <v>753.6</v>
      </c>
      <c r="S819" s="114">
        <v>95896.5</v>
      </c>
      <c r="X819" s="74">
        <v>23567317</v>
      </c>
      <c r="Y819" s="74">
        <v>27310087</v>
      </c>
      <c r="Z819" s="74">
        <v>34919683</v>
      </c>
      <c r="AA819" s="114">
        <v>133411.79999999999</v>
      </c>
      <c r="AB819" s="114">
        <v>45761.599999999999</v>
      </c>
    </row>
    <row r="820" spans="1:28" x14ac:dyDescent="0.3">
      <c r="A820" t="s">
        <v>22</v>
      </c>
      <c r="B820" s="65" t="str">
        <f>VLOOKUP(A820,'bank list with code'!$A$2:$C$114,3,FALSE)</f>
        <v>B053</v>
      </c>
      <c r="C820" s="65" t="str">
        <f>VLOOKUP(B820,'bank type'!$A$2:$B$87,2,FALSE)</f>
        <v>Private Sector Banks</v>
      </c>
      <c r="D820" s="66">
        <v>42825</v>
      </c>
      <c r="E820" s="74">
        <f t="shared" si="41"/>
        <v>3</v>
      </c>
      <c r="F820">
        <f t="shared" si="39"/>
        <v>2017</v>
      </c>
      <c r="G820" s="74">
        <v>4988</v>
      </c>
      <c r="H820" s="74">
        <v>8894</v>
      </c>
      <c r="I820" s="74">
        <v>306593</v>
      </c>
      <c r="J820" s="74">
        <v>0</v>
      </c>
      <c r="K820" s="3">
        <f t="shared" si="40"/>
        <v>306593</v>
      </c>
      <c r="L820" s="18"/>
      <c r="M820" s="18"/>
      <c r="N820" s="18"/>
      <c r="O820" s="74">
        <v>4253992</v>
      </c>
      <c r="P820" s="74">
        <v>22435</v>
      </c>
      <c r="Q820" s="74">
        <v>15231402</v>
      </c>
      <c r="R820" s="114">
        <v>81.900000000000006</v>
      </c>
      <c r="S820" s="114">
        <v>36043.699999999997</v>
      </c>
      <c r="X820" s="74">
        <v>36891165</v>
      </c>
      <c r="Y820" s="74">
        <v>27022695</v>
      </c>
      <c r="Z820" s="74">
        <v>32698046</v>
      </c>
      <c r="AA820" s="114">
        <v>134064.70000000001</v>
      </c>
      <c r="AB820" s="114">
        <v>44568.7</v>
      </c>
    </row>
    <row r="821" spans="1:28" x14ac:dyDescent="0.3">
      <c r="A821" t="s">
        <v>132</v>
      </c>
      <c r="B821" s="65" t="str">
        <f>VLOOKUP(A821,'bank list with code'!$A$2:$C$114,3,FALSE)</f>
        <v>B056</v>
      </c>
      <c r="C821" s="65" t="str">
        <f>VLOOKUP(B821,'bank type'!$A$2:$B$87,2,FALSE)</f>
        <v>Private Sector Banks</v>
      </c>
      <c r="D821" s="66">
        <v>42825</v>
      </c>
      <c r="E821" s="74">
        <f t="shared" si="41"/>
        <v>3</v>
      </c>
      <c r="F821">
        <f t="shared" si="39"/>
        <v>2017</v>
      </c>
      <c r="G821" s="74">
        <v>20</v>
      </c>
      <c r="H821" s="74">
        <v>1</v>
      </c>
      <c r="I821" s="74">
        <v>11</v>
      </c>
      <c r="J821" s="74">
        <v>1022</v>
      </c>
      <c r="K821" s="3">
        <f t="shared" si="40"/>
        <v>1033</v>
      </c>
      <c r="L821" s="18"/>
      <c r="M821" s="18"/>
      <c r="N821" s="18"/>
      <c r="O821" s="74">
        <v>0</v>
      </c>
      <c r="P821" s="74">
        <v>0</v>
      </c>
      <c r="Q821" s="74">
        <v>0</v>
      </c>
      <c r="R821" s="114">
        <v>0</v>
      </c>
      <c r="S821" s="114">
        <v>0</v>
      </c>
      <c r="X821" s="74">
        <v>279279</v>
      </c>
      <c r="Y821" s="74">
        <v>411861</v>
      </c>
      <c r="Z821" s="74">
        <v>249826</v>
      </c>
      <c r="AA821" s="114">
        <v>983</v>
      </c>
      <c r="AB821" s="114">
        <v>187.7</v>
      </c>
    </row>
    <row r="822" spans="1:28" x14ac:dyDescent="0.3">
      <c r="A822" t="s">
        <v>24</v>
      </c>
      <c r="B822" s="65" t="str">
        <f>VLOOKUP(A822,'bank list with code'!$A$2:$C$114,3,FALSE)</f>
        <v>B062</v>
      </c>
      <c r="C822" s="65" t="str">
        <f>VLOOKUP(B822,'bank type'!$A$2:$B$87,2,FALSE)</f>
        <v>Private Sector Banks</v>
      </c>
      <c r="D822" s="66">
        <v>42825</v>
      </c>
      <c r="E822" s="74">
        <f t="shared" si="41"/>
        <v>3</v>
      </c>
      <c r="F822">
        <f t="shared" si="39"/>
        <v>2017</v>
      </c>
      <c r="G822" s="74">
        <v>874</v>
      </c>
      <c r="H822" s="74">
        <v>1162</v>
      </c>
      <c r="I822" s="74">
        <v>28034</v>
      </c>
      <c r="J822" s="74">
        <v>0</v>
      </c>
      <c r="K822" s="3">
        <f t="shared" si="40"/>
        <v>28034</v>
      </c>
      <c r="L822" s="18"/>
      <c r="M822" s="18"/>
      <c r="N822" s="18"/>
      <c r="O822" s="74">
        <v>582848</v>
      </c>
      <c r="P822" s="74">
        <v>9261</v>
      </c>
      <c r="Q822" s="74">
        <v>1839520</v>
      </c>
      <c r="R822" s="114">
        <v>48.6</v>
      </c>
      <c r="S822" s="114">
        <v>13071</v>
      </c>
      <c r="X822" s="74">
        <v>3353139</v>
      </c>
      <c r="Y822" s="74">
        <v>2125068</v>
      </c>
      <c r="Z822" s="74">
        <v>1890327</v>
      </c>
      <c r="AA822" s="114">
        <v>9614.5</v>
      </c>
      <c r="AB822" s="114">
        <v>2652.4</v>
      </c>
    </row>
    <row r="823" spans="1:28" x14ac:dyDescent="0.3">
      <c r="A823" t="s">
        <v>25</v>
      </c>
      <c r="B823" s="65" t="str">
        <f>VLOOKUP(A823,'bank list with code'!$A$2:$C$114,3,FALSE)</f>
        <v>B063</v>
      </c>
      <c r="C823" s="65" t="str">
        <f>VLOOKUP(B823,'bank type'!$A$2:$B$87,2,FALSE)</f>
        <v>Private Sector Banks</v>
      </c>
      <c r="D823" s="66">
        <v>42825</v>
      </c>
      <c r="E823" s="74">
        <f t="shared" si="41"/>
        <v>3</v>
      </c>
      <c r="F823">
        <f t="shared" si="39"/>
        <v>2017</v>
      </c>
      <c r="G823" s="74">
        <v>640</v>
      </c>
      <c r="H823" s="74">
        <v>456</v>
      </c>
      <c r="I823" s="74">
        <v>10872</v>
      </c>
      <c r="J823" s="74">
        <v>0</v>
      </c>
      <c r="K823" s="3">
        <f t="shared" si="40"/>
        <v>10872</v>
      </c>
      <c r="L823" s="18"/>
      <c r="M823" s="18"/>
      <c r="N823" s="18"/>
      <c r="O823" s="74">
        <v>457214</v>
      </c>
      <c r="P823" s="74">
        <v>6755</v>
      </c>
      <c r="Q823" s="74">
        <v>139334</v>
      </c>
      <c r="R823" s="114">
        <v>22.4</v>
      </c>
      <c r="S823" s="114">
        <v>406.3</v>
      </c>
      <c r="X823" s="74">
        <v>4481299</v>
      </c>
      <c r="Y823" s="74">
        <v>4745922</v>
      </c>
      <c r="Z823" s="74">
        <v>154867</v>
      </c>
      <c r="AA823" s="114">
        <v>20187.7</v>
      </c>
      <c r="AB823" s="114">
        <v>439.5</v>
      </c>
    </row>
    <row r="824" spans="1:28" x14ac:dyDescent="0.3">
      <c r="A824" t="s">
        <v>26</v>
      </c>
      <c r="B824" s="65" t="str">
        <f>VLOOKUP(A824,'bank list with code'!$A$2:$C$114,3,FALSE)</f>
        <v>B069</v>
      </c>
      <c r="C824" s="65" t="str">
        <f>VLOOKUP(B824,'bank type'!$A$2:$B$87,2,FALSE)</f>
        <v>Private Sector Banks</v>
      </c>
      <c r="D824" s="66">
        <v>42825</v>
      </c>
      <c r="E824" s="74">
        <f t="shared" si="41"/>
        <v>3</v>
      </c>
      <c r="F824">
        <f t="shared" si="39"/>
        <v>2017</v>
      </c>
      <c r="G824" s="74">
        <v>549</v>
      </c>
      <c r="H824" s="74">
        <v>831</v>
      </c>
      <c r="I824" s="74">
        <v>10314</v>
      </c>
      <c r="J824" s="74">
        <v>0</v>
      </c>
      <c r="K824" s="3">
        <f t="shared" si="40"/>
        <v>10314</v>
      </c>
      <c r="L824" s="18"/>
      <c r="M824" s="18"/>
      <c r="N824" s="18"/>
      <c r="O824" s="74">
        <v>0</v>
      </c>
      <c r="P824" s="74">
        <v>0</v>
      </c>
      <c r="Q824" s="74">
        <v>0</v>
      </c>
      <c r="R824" s="114">
        <v>0</v>
      </c>
      <c r="S824" s="114">
        <v>0</v>
      </c>
      <c r="X824" s="74">
        <v>3653939</v>
      </c>
      <c r="Y824" s="74">
        <v>3551614</v>
      </c>
      <c r="Z824" s="74">
        <v>1865709</v>
      </c>
      <c r="AA824" s="114">
        <v>14112.2</v>
      </c>
      <c r="AB824" s="114">
        <v>2294.5</v>
      </c>
    </row>
    <row r="825" spans="1:28" x14ac:dyDescent="0.3">
      <c r="A825" t="s">
        <v>27</v>
      </c>
      <c r="B825" s="65" t="str">
        <f>VLOOKUP(A825,'bank list with code'!$A$2:$C$114,3,FALSE)</f>
        <v>B070</v>
      </c>
      <c r="C825" s="65" t="str">
        <f>VLOOKUP(B825,'bank type'!$A$2:$B$87,2,FALSE)</f>
        <v>Private Sector Banks</v>
      </c>
      <c r="D825" s="66">
        <v>42825</v>
      </c>
      <c r="E825" s="74">
        <f t="shared" si="41"/>
        <v>3</v>
      </c>
      <c r="F825">
        <f t="shared" si="39"/>
        <v>2017</v>
      </c>
      <c r="G825" s="74">
        <v>763</v>
      </c>
      <c r="H825" s="74">
        <v>984</v>
      </c>
      <c r="I825" s="74">
        <v>22068</v>
      </c>
      <c r="J825" s="74">
        <v>0</v>
      </c>
      <c r="K825" s="3">
        <f t="shared" si="40"/>
        <v>22068</v>
      </c>
      <c r="L825" s="18"/>
      <c r="M825" s="18"/>
      <c r="N825" s="18"/>
      <c r="O825" s="74">
        <v>0</v>
      </c>
      <c r="P825" s="74">
        <v>0</v>
      </c>
      <c r="Q825" s="74">
        <v>0</v>
      </c>
      <c r="R825" s="114">
        <v>0</v>
      </c>
      <c r="S825" s="114">
        <v>0</v>
      </c>
      <c r="X825" s="74">
        <v>4422799</v>
      </c>
      <c r="Y825" s="74">
        <v>4508932</v>
      </c>
      <c r="Z825" s="74">
        <v>2008493</v>
      </c>
      <c r="AA825" s="114">
        <v>19713.3</v>
      </c>
      <c r="AB825" s="114">
        <v>2692.2</v>
      </c>
    </row>
    <row r="826" spans="1:28" x14ac:dyDescent="0.3">
      <c r="A826" t="s">
        <v>28</v>
      </c>
      <c r="B826" s="65" t="str">
        <f>VLOOKUP(A826,'bank list with code'!$A$2:$C$114,3,FALSE)</f>
        <v>B073</v>
      </c>
      <c r="C826" s="65" t="str">
        <f>VLOOKUP(B826,'bank type'!$A$2:$B$87,2,FALSE)</f>
        <v>Private Sector Banks</v>
      </c>
      <c r="D826" s="66">
        <v>42825</v>
      </c>
      <c r="E826" s="74">
        <f t="shared" si="41"/>
        <v>3</v>
      </c>
      <c r="F826">
        <f t="shared" si="39"/>
        <v>2017</v>
      </c>
      <c r="G826" s="74">
        <v>971</v>
      </c>
      <c r="H826" s="74">
        <v>1192</v>
      </c>
      <c r="I826" s="74">
        <v>0</v>
      </c>
      <c r="J826" s="74">
        <v>0</v>
      </c>
      <c r="K826" s="3">
        <f t="shared" si="40"/>
        <v>0</v>
      </c>
      <c r="L826" s="18"/>
      <c r="M826" s="18"/>
      <c r="N826" s="18"/>
      <c r="O826" s="74">
        <v>1044402</v>
      </c>
      <c r="P826" s="74">
        <v>16911</v>
      </c>
      <c r="Q826" s="74">
        <v>2423302</v>
      </c>
      <c r="R826" s="114">
        <v>75.8</v>
      </c>
      <c r="S826" s="114">
        <v>6943.8</v>
      </c>
      <c r="X826" s="74">
        <v>4968601</v>
      </c>
      <c r="Y826" s="74">
        <v>4427295</v>
      </c>
      <c r="Z826" s="74">
        <v>4845009</v>
      </c>
      <c r="AA826" s="114">
        <v>18981.8</v>
      </c>
      <c r="AB826" s="114">
        <v>6230.3</v>
      </c>
    </row>
    <row r="827" spans="1:28" x14ac:dyDescent="0.3">
      <c r="A827" t="s">
        <v>29</v>
      </c>
      <c r="B827" s="65" t="str">
        <f>VLOOKUP(A827,'bank list with code'!$A$2:$C$114,3,FALSE)</f>
        <v>B082</v>
      </c>
      <c r="C827" s="65" t="str">
        <f>VLOOKUP(B827,'bank type'!$A$2:$B$87,2,FALSE)</f>
        <v>Private Sector Banks</v>
      </c>
      <c r="D827" s="66">
        <v>42825</v>
      </c>
      <c r="E827" s="74">
        <f t="shared" si="41"/>
        <v>3</v>
      </c>
      <c r="F827">
        <f t="shared" si="39"/>
        <v>2017</v>
      </c>
      <c r="G827" s="74">
        <v>150</v>
      </c>
      <c r="H827" s="74">
        <v>225</v>
      </c>
      <c r="I827" s="74">
        <v>80672</v>
      </c>
      <c r="J827" s="74">
        <v>0</v>
      </c>
      <c r="K827" s="3">
        <f t="shared" si="40"/>
        <v>80672</v>
      </c>
      <c r="L827" s="18"/>
      <c r="M827" s="18"/>
      <c r="N827" s="18"/>
      <c r="O827" s="74">
        <v>281236</v>
      </c>
      <c r="P827" s="74">
        <v>8455</v>
      </c>
      <c r="Q827" s="74">
        <v>896645</v>
      </c>
      <c r="R827" s="114">
        <v>49.5</v>
      </c>
      <c r="S827" s="114">
        <v>3514.1</v>
      </c>
      <c r="X827" s="74">
        <v>586004</v>
      </c>
      <c r="Y827" s="74">
        <v>349939</v>
      </c>
      <c r="Z827" s="74">
        <v>273168</v>
      </c>
      <c r="AA827" s="114">
        <v>1472.1</v>
      </c>
      <c r="AB827" s="114">
        <v>365.9</v>
      </c>
    </row>
    <row r="828" spans="1:28" x14ac:dyDescent="0.3">
      <c r="A828" t="s">
        <v>30</v>
      </c>
      <c r="B828" s="65" t="str">
        <f>VLOOKUP(A828,'bank list with code'!$A$2:$C$114,3,FALSE)</f>
        <v>B089</v>
      </c>
      <c r="C828" s="65" t="str">
        <f>VLOOKUP(B828,'bank type'!$A$2:$B$87,2,FALSE)</f>
        <v>Private Sector Banks</v>
      </c>
      <c r="D828" s="66">
        <v>42825</v>
      </c>
      <c r="E828" s="74">
        <f t="shared" si="41"/>
        <v>3</v>
      </c>
      <c r="F828">
        <f t="shared" si="39"/>
        <v>2017</v>
      </c>
      <c r="G828" s="74">
        <v>763</v>
      </c>
      <c r="H828" s="74">
        <v>557</v>
      </c>
      <c r="I828" s="74">
        <v>6932</v>
      </c>
      <c r="J828" s="74">
        <v>0</v>
      </c>
      <c r="K828" s="3">
        <f t="shared" si="40"/>
        <v>6932</v>
      </c>
      <c r="L828" s="18"/>
      <c r="M828" s="18"/>
      <c r="N828" s="18"/>
      <c r="O828" s="74">
        <v>0</v>
      </c>
      <c r="P828" s="74">
        <v>0</v>
      </c>
      <c r="Q828" s="74">
        <v>0</v>
      </c>
      <c r="R828" s="114">
        <v>0</v>
      </c>
      <c r="S828" s="114">
        <v>0</v>
      </c>
      <c r="X828" s="74">
        <v>3265719</v>
      </c>
      <c r="Y828" s="74">
        <v>2517602</v>
      </c>
      <c r="Z828" s="74">
        <v>1196893</v>
      </c>
      <c r="AA828" s="114">
        <v>9585.9</v>
      </c>
      <c r="AB828" s="114">
        <v>1669.6</v>
      </c>
    </row>
    <row r="829" spans="1:28" x14ac:dyDescent="0.3">
      <c r="A829" t="s">
        <v>31</v>
      </c>
      <c r="B829" s="65" t="str">
        <f>VLOOKUP(A829,'bank list with code'!$A$2:$C$114,3,FALSE)</f>
        <v>B100</v>
      </c>
      <c r="C829" s="65" t="str">
        <f>VLOOKUP(B829,'bank type'!$A$2:$B$87,2,FALSE)</f>
        <v>Private Sector Banks</v>
      </c>
      <c r="D829" s="66">
        <v>42825</v>
      </c>
      <c r="E829" s="74">
        <f t="shared" si="41"/>
        <v>3</v>
      </c>
      <c r="F829">
        <f t="shared" si="39"/>
        <v>2017</v>
      </c>
      <c r="G829" s="74">
        <v>443</v>
      </c>
      <c r="H829" s="74">
        <v>620</v>
      </c>
      <c r="I829" s="74">
        <v>6253</v>
      </c>
      <c r="J829" s="74">
        <v>0</v>
      </c>
      <c r="K829" s="3">
        <f t="shared" si="40"/>
        <v>6253</v>
      </c>
      <c r="L829" s="18"/>
      <c r="M829" s="18"/>
      <c r="N829" s="18"/>
      <c r="O829" s="74">
        <v>7966</v>
      </c>
      <c r="P829" s="74">
        <v>0</v>
      </c>
      <c r="Q829" s="74">
        <v>13951</v>
      </c>
      <c r="R829" s="114">
        <v>0</v>
      </c>
      <c r="S829" s="114">
        <v>35.4</v>
      </c>
      <c r="X829" s="74">
        <v>1057761</v>
      </c>
      <c r="Y829" s="74">
        <v>3737091</v>
      </c>
      <c r="Z829" s="74">
        <v>256460</v>
      </c>
      <c r="AA829" s="114">
        <v>14454.7</v>
      </c>
      <c r="AB829" s="114">
        <v>479.3</v>
      </c>
    </row>
    <row r="830" spans="1:28" x14ac:dyDescent="0.3">
      <c r="A830" t="s">
        <v>32</v>
      </c>
      <c r="B830" s="65" t="str">
        <f>VLOOKUP(A830,'bank list with code'!$A$2:$C$114,3,FALSE)</f>
        <v>B101</v>
      </c>
      <c r="C830" s="65" t="str">
        <f>VLOOKUP(B830,'bank type'!$A$2:$B$87,2,FALSE)</f>
        <v>Private Sector Banks</v>
      </c>
      <c r="D830" s="66">
        <v>42825</v>
      </c>
      <c r="E830" s="74">
        <f t="shared" si="41"/>
        <v>3</v>
      </c>
      <c r="F830">
        <f t="shared" si="39"/>
        <v>2017</v>
      </c>
      <c r="G830" s="74">
        <v>362</v>
      </c>
      <c r="H830" s="74">
        <v>596</v>
      </c>
      <c r="I830" s="74">
        <v>5422</v>
      </c>
      <c r="J830" s="74">
        <v>0</v>
      </c>
      <c r="K830" s="3">
        <f t="shared" si="40"/>
        <v>5422</v>
      </c>
      <c r="L830" s="18"/>
      <c r="M830" s="18"/>
      <c r="N830" s="18"/>
      <c r="O830" s="74">
        <v>0</v>
      </c>
      <c r="P830" s="74">
        <v>0</v>
      </c>
      <c r="Q830" s="74">
        <v>0</v>
      </c>
      <c r="R830" s="114">
        <v>0</v>
      </c>
      <c r="S830" s="114">
        <v>0</v>
      </c>
      <c r="X830" s="74">
        <v>1223570</v>
      </c>
      <c r="Y830" s="74">
        <v>779719</v>
      </c>
      <c r="Z830" s="74">
        <v>248422</v>
      </c>
      <c r="AA830" s="114">
        <v>3103.1</v>
      </c>
      <c r="AB830" s="114">
        <v>390</v>
      </c>
    </row>
    <row r="831" spans="1:28" x14ac:dyDescent="0.3">
      <c r="A831" t="s">
        <v>33</v>
      </c>
      <c r="B831" s="65" t="str">
        <f>VLOOKUP(A831,'bank list with code'!$A$2:$C$114,3,FALSE)</f>
        <v>B113</v>
      </c>
      <c r="C831" s="65" t="str">
        <f>VLOOKUP(B831,'bank type'!$A$2:$B$87,2,FALSE)</f>
        <v>Private Sector Banks</v>
      </c>
      <c r="D831" s="66">
        <v>42825</v>
      </c>
      <c r="E831" s="74">
        <f t="shared" si="41"/>
        <v>3</v>
      </c>
      <c r="F831">
        <f t="shared" si="39"/>
        <v>2017</v>
      </c>
      <c r="G831" s="74">
        <v>663</v>
      </c>
      <c r="H831" s="74">
        <v>1122</v>
      </c>
      <c r="I831" s="74">
        <v>43985</v>
      </c>
      <c r="J831" s="74">
        <v>0</v>
      </c>
      <c r="K831" s="3">
        <f t="shared" si="40"/>
        <v>43985</v>
      </c>
      <c r="L831" s="18"/>
      <c r="M831" s="18"/>
      <c r="N831" s="18"/>
      <c r="O831" s="74">
        <v>93569</v>
      </c>
      <c r="P831" s="74">
        <v>2636</v>
      </c>
      <c r="Q831" s="74">
        <v>278348</v>
      </c>
      <c r="R831" s="114">
        <v>11.7</v>
      </c>
      <c r="S831" s="114">
        <v>824.1</v>
      </c>
      <c r="X831" s="74">
        <v>1607968</v>
      </c>
      <c r="Y831" s="74">
        <v>2581028</v>
      </c>
      <c r="Z831" s="74">
        <v>1766451</v>
      </c>
      <c r="AA831" s="114">
        <v>8902.9</v>
      </c>
      <c r="AB831" s="114">
        <v>2401.1</v>
      </c>
    </row>
    <row r="832" spans="1:28" x14ac:dyDescent="0.3">
      <c r="A832" t="s">
        <v>35</v>
      </c>
      <c r="B832" s="65" t="str">
        <f>VLOOKUP(A832,'bank list with code'!$A$2:$C$114,3,FALSE)</f>
        <v>B004</v>
      </c>
      <c r="C832" s="65" t="str">
        <f>VLOOKUP(B832,'bank type'!$A$2:$B$87,2,FALSE)</f>
        <v>Foreign Banks</v>
      </c>
      <c r="D832" s="66">
        <v>42825</v>
      </c>
      <c r="E832" s="74">
        <f t="shared" si="41"/>
        <v>3</v>
      </c>
      <c r="F832">
        <f t="shared" si="39"/>
        <v>2017</v>
      </c>
      <c r="G832" s="74">
        <v>0</v>
      </c>
      <c r="H832" s="74">
        <v>0</v>
      </c>
      <c r="I832" s="74">
        <v>23816</v>
      </c>
      <c r="J832" s="74">
        <v>0</v>
      </c>
      <c r="K832" s="3">
        <f t="shared" si="40"/>
        <v>23816</v>
      </c>
      <c r="L832" s="18"/>
      <c r="M832" s="18"/>
      <c r="N832" s="18"/>
      <c r="O832" s="74">
        <v>1005961</v>
      </c>
      <c r="P832" s="74">
        <v>3217</v>
      </c>
      <c r="Q832" s="74">
        <v>5597238</v>
      </c>
      <c r="R832" s="114">
        <v>20.5</v>
      </c>
      <c r="S832" s="114">
        <v>38093.599999999999</v>
      </c>
      <c r="X832" s="74">
        <v>0</v>
      </c>
      <c r="Y832" s="74">
        <v>0</v>
      </c>
      <c r="Z832" s="74">
        <v>0</v>
      </c>
      <c r="AA832" s="114">
        <v>0</v>
      </c>
      <c r="AB832" s="114">
        <v>0</v>
      </c>
    </row>
    <row r="833" spans="1:28" x14ac:dyDescent="0.3">
      <c r="A833" t="s">
        <v>36</v>
      </c>
      <c r="B833" s="65" t="str">
        <f>VLOOKUP(A833,'bank list with code'!$A$2:$C$114,3,FALSE)</f>
        <v>B011</v>
      </c>
      <c r="C833" s="65" t="str">
        <f>VLOOKUP(B833,'bank type'!$A$2:$B$87,2,FALSE)</f>
        <v>Foreign Banks</v>
      </c>
      <c r="D833" s="66">
        <v>42825</v>
      </c>
      <c r="E833" s="74">
        <f t="shared" si="41"/>
        <v>3</v>
      </c>
      <c r="F833">
        <f t="shared" si="39"/>
        <v>2017</v>
      </c>
      <c r="G833" s="74">
        <v>0</v>
      </c>
      <c r="H833" s="74">
        <v>0</v>
      </c>
      <c r="I833" s="74">
        <v>0</v>
      </c>
      <c r="J833" s="74">
        <v>0</v>
      </c>
      <c r="K833" s="3">
        <f t="shared" si="40"/>
        <v>0</v>
      </c>
      <c r="L833" s="18"/>
      <c r="M833" s="18"/>
      <c r="N833" s="18"/>
      <c r="O833" s="74">
        <v>12076</v>
      </c>
      <c r="P833" s="74">
        <v>147</v>
      </c>
      <c r="Q833" s="74">
        <v>34989</v>
      </c>
      <c r="R833" s="114">
        <v>1.3</v>
      </c>
      <c r="S833" s="114">
        <v>190.4</v>
      </c>
      <c r="X833" s="74">
        <v>0</v>
      </c>
      <c r="Y833" s="74">
        <v>0</v>
      </c>
      <c r="Z833" s="74">
        <v>0</v>
      </c>
      <c r="AA833" s="114">
        <v>0</v>
      </c>
      <c r="AB833" s="114">
        <v>0</v>
      </c>
    </row>
    <row r="834" spans="1:28" x14ac:dyDescent="0.3">
      <c r="A834" t="s">
        <v>37</v>
      </c>
      <c r="B834" s="65" t="str">
        <f>VLOOKUP(A834,'bank list with code'!$A$2:$C$114,3,FALSE)</f>
        <v>B017</v>
      </c>
      <c r="C834" s="65" t="str">
        <f>VLOOKUP(B834,'bank type'!$A$2:$B$87,2,FALSE)</f>
        <v>Foreign Banks</v>
      </c>
      <c r="D834" s="66">
        <v>42825</v>
      </c>
      <c r="E834" s="74">
        <f t="shared" si="41"/>
        <v>3</v>
      </c>
      <c r="F834">
        <f t="shared" si="39"/>
        <v>2017</v>
      </c>
      <c r="G834" s="74">
        <v>0</v>
      </c>
      <c r="H834" s="74">
        <v>0</v>
      </c>
      <c r="I834" s="74">
        <v>0</v>
      </c>
      <c r="J834" s="74">
        <v>0</v>
      </c>
      <c r="K834" s="3">
        <f t="shared" si="40"/>
        <v>0</v>
      </c>
      <c r="L834" s="18"/>
      <c r="M834" s="18"/>
      <c r="N834" s="18"/>
      <c r="O834" s="74">
        <v>0</v>
      </c>
      <c r="P834" s="74">
        <v>0</v>
      </c>
      <c r="Q834" s="74">
        <v>0</v>
      </c>
      <c r="R834" s="114">
        <v>0</v>
      </c>
      <c r="S834" s="114">
        <v>0</v>
      </c>
      <c r="X834" s="74">
        <v>3395</v>
      </c>
      <c r="Y834" s="74">
        <v>258</v>
      </c>
      <c r="Z834" s="74">
        <v>209</v>
      </c>
      <c r="AA834" s="114">
        <v>1.8</v>
      </c>
      <c r="AB834" s="114">
        <v>1.4</v>
      </c>
    </row>
    <row r="835" spans="1:28" x14ac:dyDescent="0.3">
      <c r="A835" t="s">
        <v>38</v>
      </c>
      <c r="B835" s="65" t="str">
        <f>VLOOKUP(A835,'bank list with code'!$A$2:$C$114,3,FALSE)</f>
        <v>B023</v>
      </c>
      <c r="C835" s="65" t="str">
        <f>VLOOKUP(B835,'bank type'!$A$2:$B$87,2,FALSE)</f>
        <v>Foreign Banks</v>
      </c>
      <c r="D835" s="66">
        <v>42825</v>
      </c>
      <c r="E835" s="74">
        <f t="shared" si="41"/>
        <v>3</v>
      </c>
      <c r="F835">
        <f t="shared" ref="F835:F898" si="42">YEAR(D835)</f>
        <v>2017</v>
      </c>
      <c r="G835" s="74">
        <v>54</v>
      </c>
      <c r="H835" s="74">
        <v>503</v>
      </c>
      <c r="I835" s="74">
        <v>28261</v>
      </c>
      <c r="J835" s="74">
        <v>0</v>
      </c>
      <c r="K835" s="3">
        <f t="shared" si="40"/>
        <v>28261</v>
      </c>
      <c r="L835" s="18"/>
      <c r="M835" s="18"/>
      <c r="N835" s="18"/>
      <c r="O835" s="74">
        <v>2525548</v>
      </c>
      <c r="P835" s="74">
        <v>42924</v>
      </c>
      <c r="Q835" s="74">
        <v>17570007</v>
      </c>
      <c r="R835" s="114">
        <v>255.7</v>
      </c>
      <c r="S835" s="114">
        <v>38448</v>
      </c>
      <c r="X835" s="74">
        <v>1582044</v>
      </c>
      <c r="Y835" s="74">
        <v>1995640</v>
      </c>
      <c r="Z835" s="74">
        <v>4823951</v>
      </c>
      <c r="AA835" s="114">
        <v>8312.2999999999993</v>
      </c>
      <c r="AB835" s="114">
        <v>8375.2000000000007</v>
      </c>
    </row>
    <row r="836" spans="1:28" x14ac:dyDescent="0.3">
      <c r="A836" t="s">
        <v>39</v>
      </c>
      <c r="B836" s="65" t="str">
        <f>VLOOKUP(A836,'bank list with code'!$A$2:$C$114,3,FALSE)</f>
        <v>B030</v>
      </c>
      <c r="C836" s="65" t="str">
        <f>VLOOKUP(B836,'bank type'!$A$2:$B$87,2,FALSE)</f>
        <v>Foreign Banks</v>
      </c>
      <c r="D836" s="66">
        <v>42825</v>
      </c>
      <c r="E836" s="74">
        <f t="shared" si="41"/>
        <v>3</v>
      </c>
      <c r="F836">
        <f t="shared" si="42"/>
        <v>2017</v>
      </c>
      <c r="G836" s="74">
        <v>5</v>
      </c>
      <c r="H836" s="74">
        <v>25</v>
      </c>
      <c r="I836" s="74">
        <v>0</v>
      </c>
      <c r="J836" s="74">
        <v>0</v>
      </c>
      <c r="K836" s="3">
        <f t="shared" si="40"/>
        <v>0</v>
      </c>
      <c r="L836" s="18"/>
      <c r="M836" s="18"/>
      <c r="N836" s="18"/>
      <c r="O836" s="74">
        <v>0</v>
      </c>
      <c r="P836" s="74">
        <v>0</v>
      </c>
      <c r="Q836" s="74">
        <v>0</v>
      </c>
      <c r="R836" s="114">
        <v>0</v>
      </c>
      <c r="S836" s="114">
        <v>0</v>
      </c>
      <c r="X836" s="74">
        <v>1004556</v>
      </c>
      <c r="Y836" s="74">
        <v>148807</v>
      </c>
      <c r="Z836" s="74">
        <v>326955</v>
      </c>
      <c r="AA836" s="114">
        <v>359.5</v>
      </c>
      <c r="AB836" s="114">
        <v>359.4</v>
      </c>
    </row>
    <row r="837" spans="1:28" x14ac:dyDescent="0.3">
      <c r="A837" t="s">
        <v>40</v>
      </c>
      <c r="B837" s="65" t="str">
        <f>VLOOKUP(A837,'bank list with code'!$A$2:$C$114,3,FALSE)</f>
        <v>B035</v>
      </c>
      <c r="C837" s="65" t="str">
        <f>VLOOKUP(B837,'bank type'!$A$2:$B$87,2,FALSE)</f>
        <v>Foreign Banks</v>
      </c>
      <c r="D837" s="66">
        <v>42825</v>
      </c>
      <c r="E837" s="74">
        <f t="shared" si="41"/>
        <v>3</v>
      </c>
      <c r="F837">
        <f t="shared" si="42"/>
        <v>2017</v>
      </c>
      <c r="G837" s="74">
        <v>13</v>
      </c>
      <c r="H837" s="74">
        <v>19</v>
      </c>
      <c r="I837" s="74">
        <v>0</v>
      </c>
      <c r="J837" s="74">
        <v>0</v>
      </c>
      <c r="K837" s="3">
        <f t="shared" si="40"/>
        <v>0</v>
      </c>
      <c r="L837" s="18"/>
      <c r="M837" s="18"/>
      <c r="N837" s="18"/>
      <c r="O837" s="74">
        <v>0</v>
      </c>
      <c r="P837" s="74">
        <v>0</v>
      </c>
      <c r="Q837" s="74">
        <v>0</v>
      </c>
      <c r="R837" s="114">
        <v>0</v>
      </c>
      <c r="S837" s="114">
        <v>0</v>
      </c>
      <c r="X837" s="74">
        <v>104429</v>
      </c>
      <c r="Y837" s="74">
        <v>125518</v>
      </c>
      <c r="Z837" s="74">
        <v>200112</v>
      </c>
      <c r="AA837" s="114">
        <v>617.1</v>
      </c>
      <c r="AB837" s="114">
        <v>334.3</v>
      </c>
    </row>
    <row r="838" spans="1:28" x14ac:dyDescent="0.3">
      <c r="A838" t="s">
        <v>133</v>
      </c>
      <c r="B838" s="65" t="str">
        <f>VLOOKUP(A838,'bank list with code'!$A$2:$C$114,3,FALSE)</f>
        <v>B049</v>
      </c>
      <c r="C838" s="65" t="str">
        <f>VLOOKUP(B838,'bank type'!$A$2:$B$87,2,FALSE)</f>
        <v>Foreign Banks</v>
      </c>
      <c r="D838" s="66">
        <v>42825</v>
      </c>
      <c r="E838" s="74">
        <f t="shared" si="41"/>
        <v>3</v>
      </c>
      <c r="F838">
        <f t="shared" si="42"/>
        <v>2017</v>
      </c>
      <c r="G838" s="74">
        <v>0</v>
      </c>
      <c r="H838" s="74">
        <v>0</v>
      </c>
      <c r="I838" s="74">
        <v>0</v>
      </c>
      <c r="J838" s="74">
        <v>0</v>
      </c>
      <c r="K838" s="3">
        <f t="shared" ref="K838:K901" si="43">SUM(I838,J838)</f>
        <v>0</v>
      </c>
      <c r="L838" s="18"/>
      <c r="M838" s="18"/>
      <c r="N838" s="18"/>
      <c r="O838" s="74">
        <v>0</v>
      </c>
      <c r="P838" s="74">
        <v>0</v>
      </c>
      <c r="Q838" s="74">
        <v>0</v>
      </c>
      <c r="R838" s="114">
        <v>0</v>
      </c>
      <c r="S838" s="114">
        <v>0</v>
      </c>
      <c r="X838" s="74">
        <v>0</v>
      </c>
      <c r="Y838" s="74">
        <v>0</v>
      </c>
      <c r="Z838" s="74">
        <v>0</v>
      </c>
      <c r="AA838" s="114">
        <v>0</v>
      </c>
      <c r="AB838" s="114">
        <v>0</v>
      </c>
    </row>
    <row r="839" spans="1:28" x14ac:dyDescent="0.3">
      <c r="A839" t="s">
        <v>41</v>
      </c>
      <c r="B839" s="65" t="str">
        <f>VLOOKUP(A839,'bank list with code'!$A$2:$C$114,3,FALSE)</f>
        <v>B051</v>
      </c>
      <c r="C839" s="65" t="str">
        <f>VLOOKUP(B839,'bank type'!$A$2:$B$87,2,FALSE)</f>
        <v>Foreign Banks</v>
      </c>
      <c r="D839" s="66">
        <v>42825</v>
      </c>
      <c r="E839" s="74">
        <f t="shared" si="41"/>
        <v>3</v>
      </c>
      <c r="F839">
        <f t="shared" si="42"/>
        <v>2017</v>
      </c>
      <c r="G839" s="74">
        <v>44</v>
      </c>
      <c r="H839" s="74">
        <v>54</v>
      </c>
      <c r="I839" s="74">
        <v>0</v>
      </c>
      <c r="J839" s="74">
        <v>0</v>
      </c>
      <c r="K839" s="3">
        <f t="shared" si="43"/>
        <v>0</v>
      </c>
      <c r="L839" s="18"/>
      <c r="M839" s="18"/>
      <c r="N839" s="18"/>
      <c r="O839" s="74">
        <v>440923</v>
      </c>
      <c r="P839" s="74">
        <v>3613</v>
      </c>
      <c r="Q839" s="74">
        <v>1254945</v>
      </c>
      <c r="R839" s="114">
        <v>27.8</v>
      </c>
      <c r="S839" s="114">
        <v>3818.4</v>
      </c>
      <c r="X839" s="74">
        <v>431499</v>
      </c>
      <c r="Y839" s="74">
        <v>325008</v>
      </c>
      <c r="Z839" s="74">
        <v>593736</v>
      </c>
      <c r="AA839" s="114">
        <v>1646.6</v>
      </c>
      <c r="AB839" s="114">
        <v>1098.8</v>
      </c>
    </row>
    <row r="840" spans="1:28" x14ac:dyDescent="0.3">
      <c r="A840" t="s">
        <v>134</v>
      </c>
      <c r="B840" s="65" t="str">
        <f>VLOOKUP(A840,'bank list with code'!$A$2:$C$114,3,FALSE)</f>
        <v>B084</v>
      </c>
      <c r="C840" s="65" t="str">
        <f>VLOOKUP(B840,'bank type'!$A$2:$B$87,2,FALSE)</f>
        <v>Foreign Banks</v>
      </c>
      <c r="D840" s="66">
        <v>42825</v>
      </c>
      <c r="E840" s="74">
        <f t="shared" si="41"/>
        <v>3</v>
      </c>
      <c r="F840">
        <f t="shared" si="42"/>
        <v>2017</v>
      </c>
      <c r="G840" s="74">
        <v>0</v>
      </c>
      <c r="H840" s="74">
        <v>0</v>
      </c>
      <c r="I840" s="74">
        <v>0</v>
      </c>
      <c r="J840" s="74">
        <v>0</v>
      </c>
      <c r="K840" s="3">
        <f t="shared" si="43"/>
        <v>0</v>
      </c>
      <c r="L840" s="18"/>
      <c r="M840" s="18"/>
      <c r="N840" s="18"/>
      <c r="O840" s="74">
        <v>0</v>
      </c>
      <c r="P840" s="74">
        <v>0</v>
      </c>
      <c r="Q840" s="74">
        <v>0</v>
      </c>
      <c r="R840" s="114">
        <v>0</v>
      </c>
      <c r="S840" s="114">
        <v>0</v>
      </c>
      <c r="X840" s="74">
        <v>0</v>
      </c>
      <c r="Y840" s="74">
        <v>0</v>
      </c>
      <c r="Z840" s="74">
        <v>0</v>
      </c>
      <c r="AA840" s="114">
        <v>0</v>
      </c>
      <c r="AB840" s="114">
        <v>0</v>
      </c>
    </row>
    <row r="841" spans="1:28" x14ac:dyDescent="0.3">
      <c r="A841" t="s">
        <v>42</v>
      </c>
      <c r="B841" s="65" t="str">
        <f>VLOOKUP(A841,'bank list with code'!$A$2:$C$114,3,FALSE)</f>
        <v>B090</v>
      </c>
      <c r="C841" s="65" t="str">
        <f>VLOOKUP(B841,'bank type'!$A$2:$B$87,2,FALSE)</f>
        <v>Foreign Banks</v>
      </c>
      <c r="D841" s="66">
        <v>42825</v>
      </c>
      <c r="E841" s="74">
        <f t="shared" si="41"/>
        <v>3</v>
      </c>
      <c r="F841">
        <f t="shared" si="42"/>
        <v>2017</v>
      </c>
      <c r="G841" s="74">
        <v>103</v>
      </c>
      <c r="H841" s="74">
        <v>146</v>
      </c>
      <c r="I841" s="74">
        <v>0</v>
      </c>
      <c r="J841" s="74">
        <v>0</v>
      </c>
      <c r="K841" s="3">
        <f t="shared" si="43"/>
        <v>0</v>
      </c>
      <c r="L841" s="18"/>
      <c r="M841" s="18"/>
      <c r="N841" s="18"/>
      <c r="O841" s="74">
        <v>1092615</v>
      </c>
      <c r="P841" s="74">
        <v>4263</v>
      </c>
      <c r="Q841" s="74">
        <v>4365512</v>
      </c>
      <c r="R841" s="114">
        <v>21.1</v>
      </c>
      <c r="S841" s="114">
        <v>10353.1</v>
      </c>
      <c r="X841" s="74">
        <v>900068</v>
      </c>
      <c r="Y841" s="74">
        <v>1455487</v>
      </c>
      <c r="Z841" s="74">
        <v>2216558</v>
      </c>
      <c r="AA841" s="114">
        <v>5326.7</v>
      </c>
      <c r="AB841" s="114">
        <v>2637.5</v>
      </c>
    </row>
    <row r="842" spans="1:28" x14ac:dyDescent="0.3">
      <c r="A842" t="s">
        <v>117</v>
      </c>
      <c r="B842" s="65" t="str">
        <f>VLOOKUP(A842,'bank list with code'!$A$2:$C$114,3,FALSE)</f>
        <v>B003</v>
      </c>
      <c r="C842" s="65" t="str">
        <f>VLOOKUP(B842,'bank type'!$A$2:$B$87,2,FALSE)</f>
        <v>Public Sector Banks</v>
      </c>
      <c r="D842" s="66">
        <v>42855</v>
      </c>
      <c r="E842" s="74">
        <f t="shared" si="41"/>
        <v>4</v>
      </c>
      <c r="F842">
        <f t="shared" si="42"/>
        <v>2017</v>
      </c>
      <c r="G842" s="74">
        <v>825</v>
      </c>
      <c r="H842" s="74">
        <v>389</v>
      </c>
      <c r="I842" s="74">
        <v>608</v>
      </c>
      <c r="J842" s="74">
        <v>0</v>
      </c>
      <c r="K842" s="3">
        <f t="shared" si="43"/>
        <v>608</v>
      </c>
      <c r="L842" s="18"/>
      <c r="M842" s="18"/>
      <c r="N842" s="18"/>
      <c r="O842" s="74">
        <v>0</v>
      </c>
      <c r="P842" s="74">
        <v>0</v>
      </c>
      <c r="Q842" s="74">
        <v>0</v>
      </c>
      <c r="R842" s="114">
        <v>0</v>
      </c>
      <c r="S842" s="114">
        <v>0</v>
      </c>
      <c r="X842" s="74">
        <v>11385423</v>
      </c>
      <c r="Y842" s="74">
        <v>6203993</v>
      </c>
      <c r="Z842" s="74">
        <v>1505777</v>
      </c>
      <c r="AA842" s="114">
        <v>17250.68</v>
      </c>
      <c r="AB842" s="114">
        <v>1998.98</v>
      </c>
    </row>
    <row r="843" spans="1:28" x14ac:dyDescent="0.3">
      <c r="A843" t="s">
        <v>118</v>
      </c>
      <c r="B843" s="65" t="str">
        <f>VLOOKUP(A843,'bank list with code'!$A$2:$C$114,3,FALSE)</f>
        <v>B006</v>
      </c>
      <c r="C843" s="65" t="str">
        <f>VLOOKUP(B843,'bank type'!$A$2:$B$87,2,FALSE)</f>
        <v>Public Sector Banks</v>
      </c>
      <c r="D843" s="66">
        <v>42855</v>
      </c>
      <c r="E843" s="74">
        <f t="shared" si="41"/>
        <v>4</v>
      </c>
      <c r="F843">
        <f t="shared" si="42"/>
        <v>2017</v>
      </c>
      <c r="G843" s="74">
        <v>3113</v>
      </c>
      <c r="H843" s="74">
        <v>816</v>
      </c>
      <c r="I843" s="74">
        <v>14210</v>
      </c>
      <c r="J843" s="74">
        <v>0</v>
      </c>
      <c r="K843" s="3">
        <f t="shared" si="43"/>
        <v>14210</v>
      </c>
      <c r="L843" s="18"/>
      <c r="M843" s="18"/>
      <c r="N843" s="18"/>
      <c r="O843" s="74">
        <v>169903</v>
      </c>
      <c r="P843" s="74">
        <v>8312</v>
      </c>
      <c r="Q843" s="74">
        <v>328876</v>
      </c>
      <c r="R843" s="114">
        <v>39.200000000000003</v>
      </c>
      <c r="S843" s="114">
        <v>769.9</v>
      </c>
      <c r="X843" s="74">
        <v>21832093</v>
      </c>
      <c r="Y843" s="74">
        <v>11367674</v>
      </c>
      <c r="Z843" s="74">
        <v>2785346</v>
      </c>
      <c r="AA843" s="114">
        <v>29760</v>
      </c>
      <c r="AB843" s="114">
        <v>3421.2</v>
      </c>
    </row>
    <row r="844" spans="1:28" x14ac:dyDescent="0.3">
      <c r="A844" t="s">
        <v>0</v>
      </c>
      <c r="B844" s="65" t="str">
        <f>VLOOKUP(A844,'bank list with code'!$A$2:$C$114,3,FALSE)</f>
        <v>B014</v>
      </c>
      <c r="C844" s="65" t="str">
        <f>VLOOKUP(B844,'bank type'!$A$2:$B$87,2,FALSE)</f>
        <v>Public Sector Banks</v>
      </c>
      <c r="D844" s="66">
        <v>42855</v>
      </c>
      <c r="E844" s="74">
        <f t="shared" si="41"/>
        <v>4</v>
      </c>
      <c r="F844">
        <f t="shared" si="42"/>
        <v>2017</v>
      </c>
      <c r="G844" s="74">
        <v>6307</v>
      </c>
      <c r="H844" s="74">
        <v>4212</v>
      </c>
      <c r="I844" s="74">
        <v>91863</v>
      </c>
      <c r="J844" s="74">
        <v>0</v>
      </c>
      <c r="K844" s="3">
        <f t="shared" si="43"/>
        <v>91863</v>
      </c>
      <c r="L844" s="18"/>
      <c r="M844" s="18"/>
      <c r="N844" s="18"/>
      <c r="O844" s="74">
        <v>132768</v>
      </c>
      <c r="P844" s="74">
        <v>6337</v>
      </c>
      <c r="Q844" s="74">
        <v>356634</v>
      </c>
      <c r="R844" s="114">
        <v>22.2</v>
      </c>
      <c r="S844" s="114">
        <v>1042.95</v>
      </c>
      <c r="X844" s="74">
        <v>44732042</v>
      </c>
      <c r="Y844" s="74">
        <v>15121682</v>
      </c>
      <c r="Z844" s="74">
        <v>8391734</v>
      </c>
      <c r="AA844" s="114">
        <v>66622.009999999995</v>
      </c>
      <c r="AB844" s="114">
        <v>9684.42</v>
      </c>
    </row>
    <row r="845" spans="1:28" x14ac:dyDescent="0.3">
      <c r="A845" t="s">
        <v>1</v>
      </c>
      <c r="B845" s="65" t="str">
        <f>VLOOKUP(A845,'bank list with code'!$A$2:$C$114,3,FALSE)</f>
        <v>B015</v>
      </c>
      <c r="C845" s="65" t="str">
        <f>VLOOKUP(B845,'bank type'!$A$2:$B$87,2,FALSE)</f>
        <v>Public Sector Banks</v>
      </c>
      <c r="D845" s="66">
        <v>42855</v>
      </c>
      <c r="E845" s="74">
        <f t="shared" si="41"/>
        <v>4</v>
      </c>
      <c r="F845">
        <f t="shared" si="42"/>
        <v>2017</v>
      </c>
      <c r="G845" s="74">
        <v>3487</v>
      </c>
      <c r="H845" s="74">
        <v>4230</v>
      </c>
      <c r="I845" s="74">
        <v>21151</v>
      </c>
      <c r="J845" s="74">
        <v>0</v>
      </c>
      <c r="K845" s="3">
        <f t="shared" si="43"/>
        <v>21151</v>
      </c>
      <c r="L845" s="18"/>
      <c r="M845" s="18"/>
      <c r="N845" s="18"/>
      <c r="O845" s="74">
        <v>145860</v>
      </c>
      <c r="P845" s="74">
        <v>11565</v>
      </c>
      <c r="Q845" s="74">
        <v>193142</v>
      </c>
      <c r="R845" s="114">
        <v>62.58</v>
      </c>
      <c r="S845" s="114">
        <v>481.13</v>
      </c>
      <c r="X845" s="74">
        <v>47655682</v>
      </c>
      <c r="Y845" s="74">
        <v>26705533</v>
      </c>
      <c r="Z845" s="74">
        <v>7428242</v>
      </c>
      <c r="AA845" s="114">
        <v>58887.28</v>
      </c>
      <c r="AB845" s="114">
        <v>8194.9500000000007</v>
      </c>
    </row>
    <row r="846" spans="1:28" x14ac:dyDescent="0.3">
      <c r="A846" t="s">
        <v>2</v>
      </c>
      <c r="B846" s="65" t="str">
        <f>VLOOKUP(A846,'bank list with code'!$A$2:$C$114,3,FALSE)</f>
        <v>B016</v>
      </c>
      <c r="C846" s="65" t="str">
        <f>VLOOKUP(B846,'bank type'!$A$2:$B$87,2,FALSE)</f>
        <v>Public Sector Banks</v>
      </c>
      <c r="D846" s="66">
        <v>42855</v>
      </c>
      <c r="E846" s="74">
        <f t="shared" si="41"/>
        <v>4</v>
      </c>
      <c r="F846">
        <f t="shared" si="42"/>
        <v>2017</v>
      </c>
      <c r="G846" s="74">
        <v>1291</v>
      </c>
      <c r="H846" s="74">
        <v>588</v>
      </c>
      <c r="I846" s="74">
        <v>1002</v>
      </c>
      <c r="J846" s="74">
        <v>0</v>
      </c>
      <c r="K846" s="3">
        <f t="shared" si="43"/>
        <v>1002</v>
      </c>
      <c r="L846" s="18"/>
      <c r="M846" s="18"/>
      <c r="N846" s="18"/>
      <c r="O846" s="74">
        <v>0</v>
      </c>
      <c r="P846" s="74">
        <v>0</v>
      </c>
      <c r="Q846" s="74">
        <v>0</v>
      </c>
      <c r="R846" s="114">
        <v>0</v>
      </c>
      <c r="S846" s="114">
        <v>0</v>
      </c>
      <c r="X846" s="74">
        <v>6513165</v>
      </c>
      <c r="Y846" s="74">
        <v>5251298</v>
      </c>
      <c r="Z846" s="74">
        <v>2077018</v>
      </c>
      <c r="AA846" s="114">
        <v>20283.54</v>
      </c>
      <c r="AB846" s="114">
        <v>2894.97</v>
      </c>
    </row>
    <row r="847" spans="1:28" x14ac:dyDescent="0.3">
      <c r="A847" t="s">
        <v>3</v>
      </c>
      <c r="B847" s="65" t="str">
        <f>VLOOKUP(A847,'bank list with code'!$A$2:$C$114,3,FALSE)</f>
        <v>B018</v>
      </c>
      <c r="C847" s="65" t="str">
        <f>VLOOKUP(B847,'bank type'!$A$2:$B$87,2,FALSE)</f>
        <v>Public Sector Banks</v>
      </c>
      <c r="D847" s="66">
        <v>42855</v>
      </c>
      <c r="E847" s="74">
        <f t="shared" si="41"/>
        <v>4</v>
      </c>
      <c r="F847">
        <f t="shared" si="42"/>
        <v>2017</v>
      </c>
      <c r="G847" s="74">
        <v>5397</v>
      </c>
      <c r="H847" s="74">
        <v>5142</v>
      </c>
      <c r="I847" s="74">
        <v>12201</v>
      </c>
      <c r="J847" s="74">
        <v>0</v>
      </c>
      <c r="K847" s="3">
        <f t="shared" si="43"/>
        <v>12201</v>
      </c>
      <c r="L847" s="18"/>
      <c r="M847" s="18"/>
      <c r="N847" s="18"/>
      <c r="O847" s="74">
        <v>214874</v>
      </c>
      <c r="P847" s="74">
        <v>27163</v>
      </c>
      <c r="Q847" s="74">
        <v>409797</v>
      </c>
      <c r="R847" s="114">
        <v>123</v>
      </c>
      <c r="S847" s="114">
        <v>822.63</v>
      </c>
      <c r="X847" s="74">
        <v>34526960</v>
      </c>
      <c r="Y847" s="74">
        <v>16528473</v>
      </c>
      <c r="Z847" s="74">
        <v>7875214</v>
      </c>
      <c r="AA847" s="114">
        <v>69951.429999999993</v>
      </c>
      <c r="AB847" s="114">
        <v>11023.42</v>
      </c>
    </row>
    <row r="848" spans="1:28" x14ac:dyDescent="0.3">
      <c r="A848" t="s">
        <v>4</v>
      </c>
      <c r="B848" s="65" t="str">
        <f>VLOOKUP(A848,'bank list with code'!$A$2:$C$114,3,FALSE)</f>
        <v>B022</v>
      </c>
      <c r="C848" s="65" t="str">
        <f>VLOOKUP(B848,'bank type'!$A$2:$B$87,2,FALSE)</f>
        <v>Public Sector Banks</v>
      </c>
      <c r="D848" s="66">
        <v>42855</v>
      </c>
      <c r="E848" s="74">
        <f t="shared" si="41"/>
        <v>4</v>
      </c>
      <c r="F848">
        <f t="shared" si="42"/>
        <v>2017</v>
      </c>
      <c r="G848" s="74">
        <v>3482</v>
      </c>
      <c r="H848" s="74">
        <v>1810</v>
      </c>
      <c r="I848" s="74">
        <v>2347</v>
      </c>
      <c r="J848" s="74">
        <v>0</v>
      </c>
      <c r="K848" s="3">
        <f t="shared" si="43"/>
        <v>2347</v>
      </c>
      <c r="L848" s="18"/>
      <c r="M848" s="18"/>
      <c r="N848" s="18"/>
      <c r="O848" s="74">
        <v>112601</v>
      </c>
      <c r="P848" s="74">
        <v>2873</v>
      </c>
      <c r="Q848" s="74">
        <v>155344</v>
      </c>
      <c r="R848" s="114">
        <v>14.66</v>
      </c>
      <c r="S848" s="114">
        <v>342.1</v>
      </c>
      <c r="X848" s="74">
        <v>24621985</v>
      </c>
      <c r="Y848" s="74">
        <v>9628241</v>
      </c>
      <c r="Z848" s="74">
        <v>3504219</v>
      </c>
      <c r="AA848" s="114">
        <v>42016.480000000003</v>
      </c>
      <c r="AB848" s="114">
        <v>4844.84</v>
      </c>
    </row>
    <row r="849" spans="1:28" x14ac:dyDescent="0.3">
      <c r="A849" t="s">
        <v>119</v>
      </c>
      <c r="B849" s="65" t="str">
        <f>VLOOKUP(A849,'bank list with code'!$A$2:$C$114,3,FALSE)</f>
        <v>B026</v>
      </c>
      <c r="C849" s="65" t="str">
        <f>VLOOKUP(B849,'bank type'!$A$2:$B$87,2,FALSE)</f>
        <v>Public Sector Banks</v>
      </c>
      <c r="D849" s="66">
        <v>42855</v>
      </c>
      <c r="E849" s="74">
        <f t="shared" si="41"/>
        <v>4</v>
      </c>
      <c r="F849">
        <f t="shared" si="42"/>
        <v>2017</v>
      </c>
      <c r="G849" s="74">
        <v>2315</v>
      </c>
      <c r="H849" s="74">
        <v>861</v>
      </c>
      <c r="I849" s="74">
        <v>114360</v>
      </c>
      <c r="J849" s="74">
        <v>0</v>
      </c>
      <c r="K849" s="3">
        <f t="shared" si="43"/>
        <v>114360</v>
      </c>
      <c r="L849" s="18"/>
      <c r="M849" s="18"/>
      <c r="N849" s="18"/>
      <c r="O849" s="74">
        <v>97029</v>
      </c>
      <c r="P849" s="74">
        <v>1866</v>
      </c>
      <c r="Q849" s="74">
        <v>145119</v>
      </c>
      <c r="R849" s="114">
        <v>8.83</v>
      </c>
      <c r="S849" s="114">
        <v>348.8</v>
      </c>
      <c r="X849" s="74">
        <v>11636410</v>
      </c>
      <c r="Y849" s="74">
        <v>5289245</v>
      </c>
      <c r="Z849" s="74">
        <v>3521171</v>
      </c>
      <c r="AA849" s="114">
        <v>22733.119999999999</v>
      </c>
      <c r="AB849" s="114">
        <v>4392.72</v>
      </c>
    </row>
    <row r="850" spans="1:28" x14ac:dyDescent="0.3">
      <c r="A850" t="s">
        <v>120</v>
      </c>
      <c r="B850" s="65" t="str">
        <f>VLOOKUP(A850,'bank list with code'!$A$2:$C$114,3,FALSE)</f>
        <v>B034</v>
      </c>
      <c r="C850" s="65" t="str">
        <f>VLOOKUP(B850,'bank type'!$A$2:$B$87,2,FALSE)</f>
        <v>Public Sector Banks</v>
      </c>
      <c r="D850" s="66">
        <v>42855</v>
      </c>
      <c r="E850" s="74">
        <f t="shared" si="41"/>
        <v>4</v>
      </c>
      <c r="F850">
        <f t="shared" si="42"/>
        <v>2017</v>
      </c>
      <c r="G850" s="74">
        <v>1290</v>
      </c>
      <c r="H850" s="74">
        <v>248</v>
      </c>
      <c r="I850" s="74">
        <v>4979</v>
      </c>
      <c r="J850" s="74">
        <v>0</v>
      </c>
      <c r="K850" s="3">
        <f t="shared" si="43"/>
        <v>4979</v>
      </c>
      <c r="L850" s="18"/>
      <c r="M850" s="18"/>
      <c r="N850" s="18"/>
      <c r="O850" s="74">
        <v>0</v>
      </c>
      <c r="P850" s="74">
        <v>0</v>
      </c>
      <c r="Q850" s="74">
        <v>0</v>
      </c>
      <c r="R850" s="114">
        <v>0</v>
      </c>
      <c r="S850" s="114">
        <v>0</v>
      </c>
      <c r="X850" s="74">
        <v>7023866</v>
      </c>
      <c r="Y850" s="74">
        <v>2211982</v>
      </c>
      <c r="Z850" s="74">
        <v>733674</v>
      </c>
      <c r="AA850" s="114">
        <v>9209.51</v>
      </c>
      <c r="AB850" s="114">
        <v>951.68</v>
      </c>
    </row>
    <row r="851" spans="1:28" x14ac:dyDescent="0.3">
      <c r="A851" t="s">
        <v>5</v>
      </c>
      <c r="B851" s="65" t="str">
        <f>VLOOKUP(A851,'bank list with code'!$A$2:$C$114,3,FALSE)</f>
        <v>B060</v>
      </c>
      <c r="C851" s="65" t="str">
        <f>VLOOKUP(B851,'bank type'!$A$2:$B$87,2,FALSE)</f>
        <v>Public Sector Banks</v>
      </c>
      <c r="D851" s="66">
        <v>42855</v>
      </c>
      <c r="E851" s="74">
        <f t="shared" si="41"/>
        <v>4</v>
      </c>
      <c r="F851">
        <f t="shared" si="42"/>
        <v>2017</v>
      </c>
      <c r="G851" s="74">
        <v>2568</v>
      </c>
      <c r="H851" s="74">
        <v>657</v>
      </c>
      <c r="I851" s="74">
        <v>11044</v>
      </c>
      <c r="J851" s="74">
        <v>0</v>
      </c>
      <c r="K851" s="3">
        <f t="shared" si="43"/>
        <v>11044</v>
      </c>
      <c r="L851" s="18"/>
      <c r="M851" s="18"/>
      <c r="N851" s="18"/>
      <c r="O851" s="74">
        <v>82656</v>
      </c>
      <c r="P851" s="74">
        <v>2641</v>
      </c>
      <c r="Q851" s="74">
        <v>145215</v>
      </c>
      <c r="R851" s="114">
        <v>15.5</v>
      </c>
      <c r="S851" s="114">
        <v>318</v>
      </c>
      <c r="X851" s="74">
        <v>17762656</v>
      </c>
      <c r="Y851" s="74">
        <v>24779009</v>
      </c>
      <c r="Z851" s="74">
        <v>5146258</v>
      </c>
      <c r="AA851" s="114">
        <v>41293.300000000003</v>
      </c>
      <c r="AB851" s="114">
        <v>5242</v>
      </c>
    </row>
    <row r="852" spans="1:28" x14ac:dyDescent="0.3">
      <c r="A852" t="s">
        <v>6</v>
      </c>
      <c r="B852" s="65" t="str">
        <f>VLOOKUP(A852,'bank list with code'!$A$2:$C$114,3,FALSE)</f>
        <v>B061</v>
      </c>
      <c r="C852" s="65" t="str">
        <f>VLOOKUP(B852,'bank type'!$A$2:$B$87,2,FALSE)</f>
        <v>Public Sector Banks</v>
      </c>
      <c r="D852" s="66">
        <v>42855</v>
      </c>
      <c r="E852" s="74">
        <f t="shared" si="41"/>
        <v>4</v>
      </c>
      <c r="F852">
        <f t="shared" si="42"/>
        <v>2017</v>
      </c>
      <c r="G852" s="74">
        <v>2636</v>
      </c>
      <c r="H852" s="74">
        <v>893</v>
      </c>
      <c r="I852" s="74">
        <v>13178</v>
      </c>
      <c r="J852" s="74">
        <v>0</v>
      </c>
      <c r="K852" s="3">
        <f t="shared" si="43"/>
        <v>13178</v>
      </c>
      <c r="L852" s="18"/>
      <c r="M852" s="18"/>
      <c r="N852" s="18"/>
      <c r="O852" s="74">
        <v>43550</v>
      </c>
      <c r="P852" s="74">
        <v>508</v>
      </c>
      <c r="Q852" s="74">
        <v>61453</v>
      </c>
      <c r="R852" s="114">
        <v>2.13</v>
      </c>
      <c r="S852" s="114">
        <v>166.06</v>
      </c>
      <c r="X852" s="74">
        <v>16200877</v>
      </c>
      <c r="Y852" s="74">
        <v>11724767</v>
      </c>
      <c r="Z852" s="74">
        <v>2193739</v>
      </c>
      <c r="AA852" s="114">
        <v>34958.44</v>
      </c>
      <c r="AB852" s="114">
        <v>7509.11</v>
      </c>
    </row>
    <row r="853" spans="1:28" x14ac:dyDescent="0.3">
      <c r="A853" t="s">
        <v>121</v>
      </c>
      <c r="B853" s="65" t="str">
        <f>VLOOKUP(A853,'bank list with code'!$A$2:$C$114,3,FALSE)</f>
        <v>B078</v>
      </c>
      <c r="C853" s="65" t="str">
        <f>VLOOKUP(B853,'bank type'!$A$2:$B$87,2,FALSE)</f>
        <v>Public Sector Banks</v>
      </c>
      <c r="D853" s="66">
        <v>42855</v>
      </c>
      <c r="E853" s="74">
        <f t="shared" si="41"/>
        <v>4</v>
      </c>
      <c r="F853">
        <f t="shared" si="42"/>
        <v>2017</v>
      </c>
      <c r="G853" s="74">
        <v>2291</v>
      </c>
      <c r="H853" s="74">
        <v>320</v>
      </c>
      <c r="I853" s="74">
        <v>7131</v>
      </c>
      <c r="J853" s="74">
        <v>0</v>
      </c>
      <c r="K853" s="3">
        <f t="shared" si="43"/>
        <v>7131</v>
      </c>
      <c r="L853" s="18"/>
      <c r="M853" s="18"/>
      <c r="N853" s="18"/>
      <c r="O853" s="74">
        <v>0</v>
      </c>
      <c r="P853" s="74">
        <v>0</v>
      </c>
      <c r="Q853" s="74">
        <v>0</v>
      </c>
      <c r="R853" s="114">
        <v>0</v>
      </c>
      <c r="S853" s="114">
        <v>0</v>
      </c>
      <c r="X853" s="74">
        <v>10471291</v>
      </c>
      <c r="Y853" s="74">
        <v>4397936</v>
      </c>
      <c r="Z853" s="74">
        <v>1663653</v>
      </c>
      <c r="AA853" s="114">
        <v>19653.099999999999</v>
      </c>
      <c r="AB853" s="114">
        <v>2346.14</v>
      </c>
    </row>
    <row r="854" spans="1:28" x14ac:dyDescent="0.3">
      <c r="A854" t="s">
        <v>7</v>
      </c>
      <c r="B854" s="65" t="str">
        <f>VLOOKUP(A854,'bank list with code'!$A$2:$C$114,3,FALSE)</f>
        <v>B080</v>
      </c>
      <c r="C854" s="65" t="str">
        <f>VLOOKUP(B854,'bank type'!$A$2:$B$87,2,FALSE)</f>
        <v>Public Sector Banks</v>
      </c>
      <c r="D854" s="66">
        <v>42855</v>
      </c>
      <c r="E854" s="74">
        <f t="shared" si="41"/>
        <v>4</v>
      </c>
      <c r="F854">
        <f t="shared" si="42"/>
        <v>2017</v>
      </c>
      <c r="G854" s="74">
        <v>1050</v>
      </c>
      <c r="H854" s="74">
        <v>190</v>
      </c>
      <c r="I854" s="74">
        <v>0</v>
      </c>
      <c r="J854" s="74">
        <v>0</v>
      </c>
      <c r="K854" s="3">
        <f t="shared" si="43"/>
        <v>0</v>
      </c>
      <c r="L854" s="18"/>
      <c r="M854" s="18"/>
      <c r="N854" s="18"/>
      <c r="O854" s="74">
        <v>0</v>
      </c>
      <c r="P854" s="74">
        <v>0</v>
      </c>
      <c r="Q854" s="74">
        <v>0</v>
      </c>
      <c r="R854" s="114">
        <v>0</v>
      </c>
      <c r="S854" s="114">
        <v>0</v>
      </c>
      <c r="X854" s="74">
        <v>2635067</v>
      </c>
      <c r="Y854" s="74">
        <v>851294</v>
      </c>
      <c r="Z854" s="74">
        <v>284774</v>
      </c>
      <c r="AA854" s="114">
        <v>3628.61</v>
      </c>
      <c r="AB854" s="114">
        <v>485.69</v>
      </c>
    </row>
    <row r="855" spans="1:28" x14ac:dyDescent="0.3">
      <c r="A855" t="s">
        <v>8</v>
      </c>
      <c r="B855" s="65" t="str">
        <f>VLOOKUP(A855,'bank list with code'!$A$2:$C$114,3,FALSE)</f>
        <v>B081</v>
      </c>
      <c r="C855" s="65" t="str">
        <f>VLOOKUP(B855,'bank type'!$A$2:$B$87,2,FALSE)</f>
        <v>Public Sector Banks</v>
      </c>
      <c r="D855" s="66">
        <v>42855</v>
      </c>
      <c r="E855" s="74">
        <f t="shared" si="41"/>
        <v>4</v>
      </c>
      <c r="F855">
        <f t="shared" si="42"/>
        <v>2017</v>
      </c>
      <c r="G855" s="74">
        <v>6076</v>
      </c>
      <c r="H855" s="74">
        <v>4754</v>
      </c>
      <c r="I855" s="74">
        <v>41173</v>
      </c>
      <c r="J855" s="74">
        <v>0</v>
      </c>
      <c r="K855" s="3">
        <f t="shared" si="43"/>
        <v>41173</v>
      </c>
      <c r="L855" s="18"/>
      <c r="M855" s="18"/>
      <c r="N855" s="18"/>
      <c r="O855" s="74">
        <v>267285</v>
      </c>
      <c r="P855" s="74">
        <v>7622</v>
      </c>
      <c r="Q855" s="74">
        <v>341365</v>
      </c>
      <c r="R855" s="114">
        <v>31.56</v>
      </c>
      <c r="S855" s="114">
        <v>702.72</v>
      </c>
      <c r="X855" s="74">
        <v>55730402</v>
      </c>
      <c r="Y855" s="74">
        <v>21287190</v>
      </c>
      <c r="Z855" s="74">
        <v>11078625</v>
      </c>
      <c r="AA855" s="114">
        <v>98972.7</v>
      </c>
      <c r="AB855" s="114">
        <v>14451.2</v>
      </c>
    </row>
    <row r="856" spans="1:28" x14ac:dyDescent="0.3">
      <c r="A856" t="s">
        <v>122</v>
      </c>
      <c r="B856" s="65" t="str">
        <f>VLOOKUP(A856,'bank list with code'!$A$2:$C$114,3,FALSE)</f>
        <v>B099</v>
      </c>
      <c r="C856" s="65" t="str">
        <f>VLOOKUP(B856,'bank type'!$A$2:$B$87,2,FALSE)</f>
        <v>Public Sector Banks</v>
      </c>
      <c r="D856" s="66">
        <v>42855</v>
      </c>
      <c r="E856" s="74">
        <f t="shared" si="41"/>
        <v>4</v>
      </c>
      <c r="F856">
        <f t="shared" si="42"/>
        <v>2017</v>
      </c>
      <c r="G856" s="74">
        <v>3605</v>
      </c>
      <c r="H856" s="74">
        <v>402</v>
      </c>
      <c r="I856" s="74">
        <v>5536</v>
      </c>
      <c r="J856" s="74">
        <v>0</v>
      </c>
      <c r="K856" s="3">
        <f t="shared" si="43"/>
        <v>5536</v>
      </c>
      <c r="L856" s="18"/>
      <c r="M856" s="18"/>
      <c r="N856" s="18"/>
      <c r="O856" s="74">
        <v>74399</v>
      </c>
      <c r="P856" s="74">
        <v>2410</v>
      </c>
      <c r="Q856" s="74">
        <v>121873</v>
      </c>
      <c r="R856" s="114">
        <v>10.67</v>
      </c>
      <c r="S856" s="114">
        <v>250.31</v>
      </c>
      <c r="X856" s="74">
        <v>14551418</v>
      </c>
      <c r="Y856" s="74">
        <v>10674191</v>
      </c>
      <c r="Z856" s="74">
        <v>2991355</v>
      </c>
      <c r="AA856" s="114">
        <v>29177.11</v>
      </c>
      <c r="AB856" s="114">
        <v>3687.14</v>
      </c>
    </row>
    <row r="857" spans="1:28" x14ac:dyDescent="0.3">
      <c r="A857" t="s">
        <v>9</v>
      </c>
      <c r="B857" s="65" t="str">
        <f>VLOOKUP(A857,'bank list with code'!$A$2:$C$114,3,FALSE)</f>
        <v>B102</v>
      </c>
      <c r="C857" s="65" t="str">
        <f>VLOOKUP(B857,'bank type'!$A$2:$B$87,2,FALSE)</f>
        <v>Public Sector Banks</v>
      </c>
      <c r="D857" s="66">
        <v>42855</v>
      </c>
      <c r="E857" s="74">
        <f t="shared" si="41"/>
        <v>4</v>
      </c>
      <c r="F857">
        <f t="shared" si="42"/>
        <v>2017</v>
      </c>
      <c r="G857" s="74">
        <v>2218</v>
      </c>
      <c r="H857" s="74">
        <v>568</v>
      </c>
      <c r="I857" s="74">
        <v>5656</v>
      </c>
      <c r="J857" s="74">
        <v>0</v>
      </c>
      <c r="K857" s="3">
        <f t="shared" si="43"/>
        <v>5656</v>
      </c>
      <c r="L857" s="18"/>
      <c r="M857" s="18"/>
      <c r="N857" s="18"/>
      <c r="O857" s="74">
        <v>0</v>
      </c>
      <c r="P857" s="74">
        <v>0</v>
      </c>
      <c r="Q857" s="74">
        <v>0</v>
      </c>
      <c r="R857" s="114">
        <v>0</v>
      </c>
      <c r="S857" s="114">
        <v>0</v>
      </c>
      <c r="X857" s="74">
        <v>10386803</v>
      </c>
      <c r="Y857" s="74">
        <v>4707994</v>
      </c>
      <c r="Z857" s="74">
        <v>2023162</v>
      </c>
      <c r="AA857" s="114">
        <v>18988.900000000001</v>
      </c>
      <c r="AB857" s="114">
        <v>2719.8</v>
      </c>
    </row>
    <row r="858" spans="1:28" x14ac:dyDescent="0.3">
      <c r="A858" t="s">
        <v>10</v>
      </c>
      <c r="B858" s="65" t="str">
        <f>VLOOKUP(A858,'bank list with code'!$A$2:$C$114,3,FALSE)</f>
        <v>B105</v>
      </c>
      <c r="C858" s="65" t="str">
        <f>VLOOKUP(B858,'bank type'!$A$2:$B$87,2,FALSE)</f>
        <v>Public Sector Banks</v>
      </c>
      <c r="D858" s="66">
        <v>42855</v>
      </c>
      <c r="E858" s="74">
        <f t="shared" si="41"/>
        <v>4</v>
      </c>
      <c r="F858">
        <f t="shared" si="42"/>
        <v>2017</v>
      </c>
      <c r="G858" s="74">
        <v>4504</v>
      </c>
      <c r="H858" s="74">
        <v>3037</v>
      </c>
      <c r="I858" s="74">
        <v>45006</v>
      </c>
      <c r="J858" s="74">
        <v>0</v>
      </c>
      <c r="K858" s="3">
        <f t="shared" si="43"/>
        <v>45006</v>
      </c>
      <c r="L858" s="18"/>
      <c r="M858" s="18"/>
      <c r="N858" s="18"/>
      <c r="O858" s="74">
        <v>184213</v>
      </c>
      <c r="P858" s="74">
        <v>2228</v>
      </c>
      <c r="Q858" s="74">
        <v>145447</v>
      </c>
      <c r="R858" s="114">
        <v>10.46</v>
      </c>
      <c r="S858" s="114">
        <v>740.9</v>
      </c>
      <c r="X858" s="74">
        <v>19576745</v>
      </c>
      <c r="Y858" s="74">
        <v>17506995</v>
      </c>
      <c r="Z858" s="74">
        <v>6026642</v>
      </c>
      <c r="AA858" s="114">
        <v>54847.41</v>
      </c>
      <c r="AB858" s="114">
        <v>7245.1</v>
      </c>
    </row>
    <row r="859" spans="1:28" x14ac:dyDescent="0.3">
      <c r="A859" t="s">
        <v>123</v>
      </c>
      <c r="B859" s="65" t="str">
        <f>VLOOKUP(A859,'bank list with code'!$A$2:$C$114,3,FALSE)</f>
        <v>B106</v>
      </c>
      <c r="C859" s="65" t="str">
        <f>VLOOKUP(B859,'bank type'!$A$2:$B$87,2,FALSE)</f>
        <v>Public Sector Banks</v>
      </c>
      <c r="D859" s="66">
        <v>42855</v>
      </c>
      <c r="E859" s="74">
        <f t="shared" si="41"/>
        <v>4</v>
      </c>
      <c r="F859">
        <f t="shared" si="42"/>
        <v>2017</v>
      </c>
      <c r="G859" s="74">
        <v>1133</v>
      </c>
      <c r="H859" s="74">
        <v>995</v>
      </c>
      <c r="I859" s="74">
        <v>1556</v>
      </c>
      <c r="J859" s="74">
        <v>0</v>
      </c>
      <c r="K859" s="3">
        <f t="shared" si="43"/>
        <v>1556</v>
      </c>
      <c r="L859" s="18"/>
      <c r="M859" s="18"/>
      <c r="N859" s="18"/>
      <c r="O859" s="74">
        <v>0</v>
      </c>
      <c r="P859" s="74">
        <v>0</v>
      </c>
      <c r="Q859" s="74">
        <v>0</v>
      </c>
      <c r="R859" s="114">
        <v>0</v>
      </c>
      <c r="S859" s="114">
        <v>0</v>
      </c>
      <c r="X859" s="74">
        <v>10427420</v>
      </c>
      <c r="Y859" s="74">
        <v>5765309</v>
      </c>
      <c r="Z859" s="74">
        <v>1254181</v>
      </c>
      <c r="AA859" s="114">
        <v>21433.03</v>
      </c>
      <c r="AB859" s="114">
        <v>1534.46</v>
      </c>
    </row>
    <row r="860" spans="1:28" x14ac:dyDescent="0.3">
      <c r="A860" t="s">
        <v>124</v>
      </c>
      <c r="B860" s="65" t="str">
        <f>VLOOKUP(A860,'bank list with code'!$A$2:$C$114,3,FALSE)</f>
        <v>B111</v>
      </c>
      <c r="C860" s="65" t="str">
        <f>VLOOKUP(B860,'bank type'!$A$2:$B$87,2,FALSE)</f>
        <v>Public Sector Banks</v>
      </c>
      <c r="D860" s="66">
        <v>42855</v>
      </c>
      <c r="E860" s="74">
        <f t="shared" si="41"/>
        <v>4</v>
      </c>
      <c r="F860">
        <f t="shared" si="42"/>
        <v>2017</v>
      </c>
      <c r="G860" s="74">
        <v>1649</v>
      </c>
      <c r="H860" s="74">
        <v>367</v>
      </c>
      <c r="I860" s="74">
        <v>6003</v>
      </c>
      <c r="J860" s="74">
        <v>0</v>
      </c>
      <c r="K860" s="3">
        <f t="shared" si="43"/>
        <v>6003</v>
      </c>
      <c r="L860" s="18"/>
      <c r="M860" s="18"/>
      <c r="N860" s="18"/>
      <c r="O860" s="74">
        <v>49851</v>
      </c>
      <c r="P860" s="74">
        <v>8175</v>
      </c>
      <c r="Q860" s="74">
        <v>107401</v>
      </c>
      <c r="R860" s="114">
        <v>39.89</v>
      </c>
      <c r="S860" s="114">
        <v>324.64999999999998</v>
      </c>
      <c r="X860" s="74">
        <v>5920352</v>
      </c>
      <c r="Y860" s="74">
        <v>5020559</v>
      </c>
      <c r="Z860" s="74">
        <v>1571761</v>
      </c>
      <c r="AA860" s="114">
        <v>15574.93</v>
      </c>
      <c r="AB860" s="114">
        <v>2463.48</v>
      </c>
    </row>
    <row r="861" spans="1:28" x14ac:dyDescent="0.3">
      <c r="A861" t="s">
        <v>11</v>
      </c>
      <c r="B861" s="65" t="str">
        <f>VLOOKUP(A861,'bank list with code'!$A$2:$C$114,3,FALSE)</f>
        <v>B054</v>
      </c>
      <c r="C861" s="65" t="str">
        <f>VLOOKUP(B861,'bank type'!$A$2:$B$87,2,FALSE)</f>
        <v>Private Sector Banks</v>
      </c>
      <c r="D861" s="66">
        <v>42855</v>
      </c>
      <c r="E861" s="74">
        <f t="shared" si="41"/>
        <v>4</v>
      </c>
      <c r="F861">
        <f t="shared" si="42"/>
        <v>2017</v>
      </c>
      <c r="G861" s="74">
        <v>1823</v>
      </c>
      <c r="H861" s="74">
        <v>1714</v>
      </c>
      <c r="I861" s="74">
        <v>35745</v>
      </c>
      <c r="J861" s="74">
        <v>0</v>
      </c>
      <c r="K861" s="3">
        <f t="shared" si="43"/>
        <v>35745</v>
      </c>
      <c r="L861" s="18"/>
      <c r="M861" s="18"/>
      <c r="N861" s="18"/>
      <c r="O861" s="74">
        <v>22763</v>
      </c>
      <c r="P861" s="74">
        <v>723</v>
      </c>
      <c r="Q861" s="74">
        <v>89781</v>
      </c>
      <c r="R861" s="114">
        <v>3.7</v>
      </c>
      <c r="S861" s="114">
        <v>204.7</v>
      </c>
      <c r="X861" s="74">
        <v>10691727</v>
      </c>
      <c r="Y861" s="74">
        <v>7927104</v>
      </c>
      <c r="Z861" s="74">
        <v>4274832</v>
      </c>
      <c r="AA861" s="114">
        <v>36050.699999999997</v>
      </c>
      <c r="AB861" s="114">
        <v>6402</v>
      </c>
    </row>
    <row r="862" spans="1:28" x14ac:dyDescent="0.3">
      <c r="A862" t="s">
        <v>12</v>
      </c>
      <c r="B862" s="65" t="str">
        <f>VLOOKUP(A862,'bank list with code'!$A$2:$C$114,3,FALSE)</f>
        <v>B093</v>
      </c>
      <c r="C862" s="65" t="str">
        <f>VLOOKUP(B862,'bank type'!$A$2:$B$87,2,FALSE)</f>
        <v>Public Sector Banks</v>
      </c>
      <c r="D862" s="66">
        <v>42855</v>
      </c>
      <c r="E862" s="74">
        <f t="shared" si="41"/>
        <v>4</v>
      </c>
      <c r="F862">
        <f t="shared" si="42"/>
        <v>2017</v>
      </c>
      <c r="G862" s="74">
        <v>29254</v>
      </c>
      <c r="H862" s="74">
        <v>29544</v>
      </c>
      <c r="I862" s="74">
        <v>619026</v>
      </c>
      <c r="J862" s="74">
        <v>0</v>
      </c>
      <c r="K862" s="3">
        <f t="shared" si="43"/>
        <v>619026</v>
      </c>
      <c r="L862" s="18"/>
      <c r="M862" s="18"/>
      <c r="N862" s="18"/>
      <c r="O862" s="74">
        <v>4680725</v>
      </c>
      <c r="P862" s="74">
        <v>87077</v>
      </c>
      <c r="Q862" s="74">
        <v>14723747</v>
      </c>
      <c r="R862" s="114">
        <v>370.88</v>
      </c>
      <c r="S862" s="114">
        <v>49485.26</v>
      </c>
      <c r="X862" s="74">
        <v>262646087</v>
      </c>
      <c r="Y862" s="74">
        <v>326949447</v>
      </c>
      <c r="Z862" s="74">
        <v>83277547</v>
      </c>
      <c r="AA862" s="114">
        <v>897964.44</v>
      </c>
      <c r="AB862" s="114">
        <v>117207.29</v>
      </c>
    </row>
    <row r="863" spans="1:28" x14ac:dyDescent="0.3">
      <c r="A863" t="s">
        <v>14</v>
      </c>
      <c r="B863" s="65" t="str">
        <f>VLOOKUP(A863,'bank list with code'!$A$2:$C$114,3,FALSE)</f>
        <v>B009</v>
      </c>
      <c r="C863" s="65" t="str">
        <f>VLOOKUP(B863,'bank type'!$A$2:$B$87,2,FALSE)</f>
        <v>Private Sector Banks</v>
      </c>
      <c r="D863" s="66">
        <v>42855</v>
      </c>
      <c r="E863" s="74">
        <f t="shared" si="41"/>
        <v>4</v>
      </c>
      <c r="F863">
        <f t="shared" si="42"/>
        <v>2017</v>
      </c>
      <c r="G863" s="74">
        <v>3182</v>
      </c>
      <c r="H863" s="74">
        <v>11003</v>
      </c>
      <c r="I863" s="74">
        <v>453234</v>
      </c>
      <c r="J863" s="74">
        <v>0</v>
      </c>
      <c r="K863" s="3">
        <f t="shared" si="43"/>
        <v>453234</v>
      </c>
      <c r="L863" s="18"/>
      <c r="M863" s="18"/>
      <c r="N863" s="18"/>
      <c r="O863" s="74">
        <v>3424815</v>
      </c>
      <c r="P863" s="74">
        <v>54676</v>
      </c>
      <c r="Q863" s="74">
        <v>9619367</v>
      </c>
      <c r="R863" s="114">
        <v>207.16</v>
      </c>
      <c r="S863" s="114">
        <v>29789.95</v>
      </c>
      <c r="X863" s="74">
        <v>20354440</v>
      </c>
      <c r="Y863" s="74">
        <v>20828825</v>
      </c>
      <c r="Z863" s="74">
        <v>18540154</v>
      </c>
      <c r="AA863" s="114">
        <v>103858.96</v>
      </c>
      <c r="AB863" s="114">
        <v>26804.59</v>
      </c>
    </row>
    <row r="864" spans="1:28" x14ac:dyDescent="0.3">
      <c r="A864" t="s">
        <v>130</v>
      </c>
      <c r="B864" s="65" t="str">
        <f>VLOOKUP(A864,'bank list with code'!$A$2:$C$114,3,FALSE)</f>
        <v>B010</v>
      </c>
      <c r="C864" s="65" t="str">
        <f>VLOOKUP(B864,'bank type'!$A$2:$B$87,2,FALSE)</f>
        <v>Private Sector Banks</v>
      </c>
      <c r="D864" s="66">
        <v>42855</v>
      </c>
      <c r="E864" s="74">
        <f t="shared" si="41"/>
        <v>4</v>
      </c>
      <c r="F864">
        <f t="shared" si="42"/>
        <v>2017</v>
      </c>
      <c r="G864" s="74">
        <v>297</v>
      </c>
      <c r="H864" s="74">
        <v>0</v>
      </c>
      <c r="I864" s="74">
        <v>6793</v>
      </c>
      <c r="J864" s="74">
        <v>0</v>
      </c>
      <c r="K864" s="3">
        <f t="shared" si="43"/>
        <v>6793</v>
      </c>
      <c r="L864" s="18"/>
      <c r="M864" s="18"/>
      <c r="N864" s="18"/>
      <c r="O864" s="74">
        <v>0</v>
      </c>
      <c r="P864" s="74">
        <v>0</v>
      </c>
      <c r="Q864" s="74">
        <v>0</v>
      </c>
      <c r="R864" s="114">
        <v>0</v>
      </c>
      <c r="S864" s="114">
        <v>0</v>
      </c>
      <c r="X864" s="74">
        <v>9542953</v>
      </c>
      <c r="Y864" s="74">
        <v>3795321</v>
      </c>
      <c r="Z864" s="74">
        <v>319141</v>
      </c>
      <c r="AA864" s="114">
        <v>10232.4</v>
      </c>
      <c r="AB864" s="114">
        <v>462.9</v>
      </c>
    </row>
    <row r="865" spans="1:28" x14ac:dyDescent="0.3">
      <c r="A865" t="s">
        <v>16</v>
      </c>
      <c r="B865" s="65" t="str">
        <f>VLOOKUP(A865,'bank list with code'!$A$2:$C$114,3,FALSE)</f>
        <v>B021</v>
      </c>
      <c r="C865" s="65" t="str">
        <f>VLOOKUP(B865,'bank type'!$A$2:$B$87,2,FALSE)</f>
        <v>Private Sector Banks</v>
      </c>
      <c r="D865" s="66">
        <v>42855</v>
      </c>
      <c r="E865" s="74">
        <f t="shared" si="41"/>
        <v>4</v>
      </c>
      <c r="F865">
        <f t="shared" si="42"/>
        <v>2017</v>
      </c>
      <c r="G865" s="74">
        <v>204</v>
      </c>
      <c r="H865" s="74">
        <v>58</v>
      </c>
      <c r="I865" s="74">
        <v>0</v>
      </c>
      <c r="J865" s="74">
        <v>0</v>
      </c>
      <c r="K865" s="3">
        <f t="shared" si="43"/>
        <v>0</v>
      </c>
      <c r="L865" s="18"/>
      <c r="M865" s="18"/>
      <c r="N865" s="18"/>
      <c r="O865" s="74">
        <v>0</v>
      </c>
      <c r="P865" s="74">
        <v>0</v>
      </c>
      <c r="Q865" s="74">
        <v>0</v>
      </c>
      <c r="R865" s="114">
        <v>0</v>
      </c>
      <c r="S865" s="114">
        <v>0</v>
      </c>
      <c r="X865" s="74">
        <v>952781</v>
      </c>
      <c r="Y865" s="74">
        <v>434127</v>
      </c>
      <c r="Z865" s="74">
        <v>100942</v>
      </c>
      <c r="AA865" s="114">
        <v>1302.75</v>
      </c>
      <c r="AB865" s="114">
        <v>230.42</v>
      </c>
    </row>
    <row r="866" spans="1:28" x14ac:dyDescent="0.3">
      <c r="A866" t="s">
        <v>17</v>
      </c>
      <c r="B866" s="65" t="str">
        <f>VLOOKUP(A866,'bank list with code'!$A$2:$C$114,3,FALSE)</f>
        <v>B024</v>
      </c>
      <c r="C866" s="65" t="str">
        <f>VLOOKUP(B866,'bank type'!$A$2:$B$87,2,FALSE)</f>
        <v>Private Sector Banks</v>
      </c>
      <c r="D866" s="66">
        <v>42855</v>
      </c>
      <c r="E866" s="74">
        <f t="shared" si="41"/>
        <v>4</v>
      </c>
      <c r="F866">
        <f t="shared" si="42"/>
        <v>2017</v>
      </c>
      <c r="G866" s="74">
        <v>815</v>
      </c>
      <c r="H866" s="74">
        <v>686</v>
      </c>
      <c r="I866" s="74">
        <v>9878</v>
      </c>
      <c r="J866" s="74">
        <v>0</v>
      </c>
      <c r="K866" s="3">
        <f t="shared" si="43"/>
        <v>9878</v>
      </c>
      <c r="L866" s="18"/>
      <c r="M866" s="18"/>
      <c r="N866" s="18"/>
      <c r="O866" s="74">
        <v>659</v>
      </c>
      <c r="P866" s="74">
        <v>113</v>
      </c>
      <c r="Q866" s="74">
        <v>2691</v>
      </c>
      <c r="R866" s="114">
        <v>0.21</v>
      </c>
      <c r="S866" s="114">
        <v>3.43</v>
      </c>
      <c r="X866" s="74">
        <v>1651913</v>
      </c>
      <c r="Y866" s="74">
        <v>1669440</v>
      </c>
      <c r="Z866" s="74">
        <v>714891</v>
      </c>
      <c r="AA866" s="114">
        <v>7103.75</v>
      </c>
      <c r="AB866" s="114">
        <v>939.37</v>
      </c>
    </row>
    <row r="867" spans="1:28" x14ac:dyDescent="0.3">
      <c r="A867" t="s">
        <v>131</v>
      </c>
      <c r="B867" s="65" t="str">
        <f>VLOOKUP(A867,'bank list with code'!$A$2:$C$114,3,FALSE)</f>
        <v>B036</v>
      </c>
      <c r="C867" s="65" t="str">
        <f>VLOOKUP(B867,'bank type'!$A$2:$B$87,2,FALSE)</f>
        <v>Private Sector Banks</v>
      </c>
      <c r="D867" s="66">
        <v>42855</v>
      </c>
      <c r="E867" s="74">
        <f t="shared" si="41"/>
        <v>4</v>
      </c>
      <c r="F867">
        <f t="shared" si="42"/>
        <v>2017</v>
      </c>
      <c r="G867" s="74">
        <v>221</v>
      </c>
      <c r="H867" s="74">
        <v>298</v>
      </c>
      <c r="I867" s="74">
        <v>1479</v>
      </c>
      <c r="J867" s="74">
        <v>0</v>
      </c>
      <c r="K867" s="3">
        <f t="shared" si="43"/>
        <v>1479</v>
      </c>
      <c r="L867" s="18"/>
      <c r="M867" s="18"/>
      <c r="N867" s="18"/>
      <c r="O867" s="74">
        <v>6660</v>
      </c>
      <c r="P867" s="74">
        <v>812</v>
      </c>
      <c r="Q867" s="74">
        <v>15669</v>
      </c>
      <c r="R867" s="114">
        <v>4.3099999999999996</v>
      </c>
      <c r="S867" s="114">
        <v>26.5</v>
      </c>
      <c r="X867" s="74">
        <v>465036</v>
      </c>
      <c r="Y867" s="74">
        <v>636617</v>
      </c>
      <c r="Z867" s="74">
        <v>269693</v>
      </c>
      <c r="AA867" s="114">
        <v>1603.51</v>
      </c>
      <c r="AB867" s="114">
        <v>498.51</v>
      </c>
    </row>
    <row r="868" spans="1:28" x14ac:dyDescent="0.3">
      <c r="A868" t="s">
        <v>19</v>
      </c>
      <c r="B868" s="65" t="str">
        <f>VLOOKUP(A868,'bank list with code'!$A$2:$C$114,3,FALSE)</f>
        <v>B038</v>
      </c>
      <c r="C868" s="65" t="str">
        <f>VLOOKUP(B868,'bank type'!$A$2:$B$87,2,FALSE)</f>
        <v>Private Sector Banks</v>
      </c>
      <c r="D868" s="66">
        <v>42855</v>
      </c>
      <c r="E868" s="74">
        <f t="shared" si="41"/>
        <v>4</v>
      </c>
      <c r="F868">
        <f t="shared" si="42"/>
        <v>2017</v>
      </c>
      <c r="G868" s="74">
        <v>200</v>
      </c>
      <c r="H868" s="74">
        <v>171</v>
      </c>
      <c r="I868" s="74">
        <v>1197</v>
      </c>
      <c r="J868" s="74">
        <v>0</v>
      </c>
      <c r="K868" s="3">
        <f t="shared" si="43"/>
        <v>1197</v>
      </c>
      <c r="L868" s="18"/>
      <c r="M868" s="18"/>
      <c r="N868" s="18"/>
      <c r="O868" s="74">
        <v>7492</v>
      </c>
      <c r="P868" s="74">
        <v>76</v>
      </c>
      <c r="Q868" s="74">
        <v>16986</v>
      </c>
      <c r="R868" s="114">
        <v>0.31</v>
      </c>
      <c r="S868" s="114">
        <v>36.090000000000003</v>
      </c>
      <c r="X868" s="74">
        <v>618660</v>
      </c>
      <c r="Y868" s="74">
        <v>492014</v>
      </c>
      <c r="Z868" s="74">
        <v>142344</v>
      </c>
      <c r="AA868" s="114">
        <v>1600.25</v>
      </c>
      <c r="AB868" s="114">
        <v>269.42</v>
      </c>
    </row>
    <row r="869" spans="1:28" x14ac:dyDescent="0.3">
      <c r="A869" t="s">
        <v>20</v>
      </c>
      <c r="B869" s="65" t="str">
        <f>VLOOKUP(A869,'bank list with code'!$A$2:$C$114,3,FALSE)</f>
        <v>B045</v>
      </c>
      <c r="C869" s="65" t="str">
        <f>VLOOKUP(B869,'bank type'!$A$2:$B$87,2,FALSE)</f>
        <v>Private Sector Banks</v>
      </c>
      <c r="D869" s="66">
        <v>42855</v>
      </c>
      <c r="E869" s="74">
        <f t="shared" si="41"/>
        <v>4</v>
      </c>
      <c r="F869">
        <f t="shared" si="42"/>
        <v>2017</v>
      </c>
      <c r="G869" s="74">
        <v>1151</v>
      </c>
      <c r="H869" s="74">
        <v>517</v>
      </c>
      <c r="I869" s="74">
        <v>10827</v>
      </c>
      <c r="J869" s="74">
        <v>0</v>
      </c>
      <c r="K869" s="3">
        <f t="shared" si="43"/>
        <v>10827</v>
      </c>
      <c r="L869" s="18"/>
      <c r="M869" s="18"/>
      <c r="N869" s="18"/>
      <c r="O869" s="74">
        <v>0</v>
      </c>
      <c r="P869" s="74">
        <v>0</v>
      </c>
      <c r="Q869" s="74">
        <v>0</v>
      </c>
      <c r="R869" s="114">
        <v>0</v>
      </c>
      <c r="S869" s="114">
        <v>0</v>
      </c>
      <c r="X869" s="74">
        <v>5630778</v>
      </c>
      <c r="Y869" s="74">
        <v>4222133</v>
      </c>
      <c r="Z869" s="74">
        <v>2278613</v>
      </c>
      <c r="AA869" s="114">
        <v>20453.439999999999</v>
      </c>
      <c r="AB869" s="114">
        <v>3691.76</v>
      </c>
    </row>
    <row r="870" spans="1:28" x14ac:dyDescent="0.3">
      <c r="A870" t="s">
        <v>21</v>
      </c>
      <c r="B870" s="65" t="str">
        <f>VLOOKUP(A870,'bank list with code'!$A$2:$C$114,3,FALSE)</f>
        <v>B050</v>
      </c>
      <c r="C870" s="65" t="str">
        <f>VLOOKUP(B870,'bank type'!$A$2:$B$87,2,FALSE)</f>
        <v>Private Sector Banks</v>
      </c>
      <c r="D870" s="66">
        <v>42855</v>
      </c>
      <c r="E870" s="74">
        <f t="shared" si="41"/>
        <v>4</v>
      </c>
      <c r="F870">
        <f t="shared" si="42"/>
        <v>2017</v>
      </c>
      <c r="G870" s="74">
        <v>5830</v>
      </c>
      <c r="H870" s="74">
        <v>6504</v>
      </c>
      <c r="I870" s="74">
        <v>424276</v>
      </c>
      <c r="J870" s="74">
        <v>0</v>
      </c>
      <c r="K870" s="3">
        <f t="shared" si="43"/>
        <v>424276</v>
      </c>
      <c r="L870" s="18"/>
      <c r="M870" s="18"/>
      <c r="N870" s="18"/>
      <c r="O870" s="74">
        <v>8700982</v>
      </c>
      <c r="P870" s="74">
        <v>136622</v>
      </c>
      <c r="Q870" s="74">
        <v>30991458</v>
      </c>
      <c r="R870" s="114">
        <v>749.83</v>
      </c>
      <c r="S870" s="114">
        <v>97303.02</v>
      </c>
      <c r="X870" s="74">
        <v>23864075</v>
      </c>
      <c r="Y870" s="74">
        <v>27547659</v>
      </c>
      <c r="Z870" s="74">
        <v>35178164</v>
      </c>
      <c r="AA870" s="114">
        <v>138378.04999999999</v>
      </c>
      <c r="AB870" s="114">
        <v>48186.61</v>
      </c>
    </row>
    <row r="871" spans="1:28" x14ac:dyDescent="0.3">
      <c r="A871" t="s">
        <v>22</v>
      </c>
      <c r="B871" s="65" t="str">
        <f>VLOOKUP(A871,'bank list with code'!$A$2:$C$114,3,FALSE)</f>
        <v>B053</v>
      </c>
      <c r="C871" s="65" t="str">
        <f>VLOOKUP(B871,'bank type'!$A$2:$B$87,2,FALSE)</f>
        <v>Private Sector Banks</v>
      </c>
      <c r="D871" s="66">
        <v>42855</v>
      </c>
      <c r="E871" s="74">
        <f t="shared" si="41"/>
        <v>4</v>
      </c>
      <c r="F871">
        <f t="shared" si="42"/>
        <v>2017</v>
      </c>
      <c r="G871" s="74">
        <v>5042</v>
      </c>
      <c r="H871" s="74">
        <v>8618</v>
      </c>
      <c r="I871" s="74">
        <v>325467</v>
      </c>
      <c r="J871" s="74">
        <v>0</v>
      </c>
      <c r="K871" s="3">
        <f t="shared" si="43"/>
        <v>325467</v>
      </c>
      <c r="L871" s="18"/>
      <c r="M871" s="18"/>
      <c r="N871" s="18"/>
      <c r="O871" s="74">
        <v>4281528</v>
      </c>
      <c r="P871" s="74">
        <v>22740</v>
      </c>
      <c r="Q871" s="74">
        <v>15109641</v>
      </c>
      <c r="R871" s="114">
        <v>85.75</v>
      </c>
      <c r="S871" s="114">
        <v>36769.39</v>
      </c>
      <c r="X871" s="74">
        <v>37008916</v>
      </c>
      <c r="Y871" s="74">
        <v>26970454</v>
      </c>
      <c r="Z871" s="74">
        <v>32653690</v>
      </c>
      <c r="AA871" s="114">
        <v>137594.03</v>
      </c>
      <c r="AB871" s="114">
        <v>46716.2</v>
      </c>
    </row>
    <row r="872" spans="1:28" x14ac:dyDescent="0.3">
      <c r="A872" t="s">
        <v>132</v>
      </c>
      <c r="B872" s="65" t="str">
        <f>VLOOKUP(A872,'bank list with code'!$A$2:$C$114,3,FALSE)</f>
        <v>B056</v>
      </c>
      <c r="C872" s="65" t="str">
        <f>VLOOKUP(B872,'bank type'!$A$2:$B$87,2,FALSE)</f>
        <v>Private Sector Banks</v>
      </c>
      <c r="D872" s="66">
        <v>42855</v>
      </c>
      <c r="E872" s="74">
        <f t="shared" si="41"/>
        <v>4</v>
      </c>
      <c r="F872">
        <f t="shared" si="42"/>
        <v>2017</v>
      </c>
      <c r="G872" s="74">
        <v>20</v>
      </c>
      <c r="H872" s="74">
        <v>1</v>
      </c>
      <c r="I872" s="74">
        <v>1115</v>
      </c>
      <c r="J872" s="74">
        <v>0</v>
      </c>
      <c r="K872" s="3">
        <f t="shared" si="43"/>
        <v>1115</v>
      </c>
      <c r="L872" s="18"/>
      <c r="M872" s="18"/>
      <c r="N872" s="18"/>
      <c r="O872" s="74">
        <v>0</v>
      </c>
      <c r="P872" s="74">
        <v>0</v>
      </c>
      <c r="Q872" s="74">
        <v>0</v>
      </c>
      <c r="R872" s="114">
        <v>0</v>
      </c>
      <c r="S872" s="114">
        <v>0</v>
      </c>
      <c r="X872" s="74">
        <v>311585</v>
      </c>
      <c r="Y872" s="74">
        <v>318736</v>
      </c>
      <c r="Z872" s="74">
        <v>299952</v>
      </c>
      <c r="AA872" s="114">
        <v>1134.2</v>
      </c>
      <c r="AB872" s="114">
        <v>232.4</v>
      </c>
    </row>
    <row r="873" spans="1:28" x14ac:dyDescent="0.3">
      <c r="A873" t="s">
        <v>24</v>
      </c>
      <c r="B873" s="65" t="str">
        <f>VLOOKUP(A873,'bank list with code'!$A$2:$C$114,3,FALSE)</f>
        <v>B062</v>
      </c>
      <c r="C873" s="65" t="str">
        <f>VLOOKUP(B873,'bank type'!$A$2:$B$87,2,FALSE)</f>
        <v>Private Sector Banks</v>
      </c>
      <c r="D873" s="66">
        <v>42855</v>
      </c>
      <c r="E873" s="74">
        <f t="shared" si="41"/>
        <v>4</v>
      </c>
      <c r="F873">
        <f t="shared" si="42"/>
        <v>2017</v>
      </c>
      <c r="G873" s="74">
        <v>888</v>
      </c>
      <c r="H873" s="74">
        <v>1162</v>
      </c>
      <c r="I873" s="74">
        <v>28780</v>
      </c>
      <c r="J873" s="74">
        <v>0</v>
      </c>
      <c r="K873" s="3">
        <f t="shared" si="43"/>
        <v>28780</v>
      </c>
      <c r="L873" s="18"/>
      <c r="M873" s="18"/>
      <c r="N873" s="18"/>
      <c r="O873" s="74">
        <v>597934</v>
      </c>
      <c r="P873" s="74">
        <v>9324</v>
      </c>
      <c r="Q873" s="74">
        <v>1893388</v>
      </c>
      <c r="R873" s="114">
        <v>49.64</v>
      </c>
      <c r="S873" s="114">
        <v>11347.24</v>
      </c>
      <c r="X873" s="74">
        <v>3377274</v>
      </c>
      <c r="Y873" s="74">
        <v>2113362</v>
      </c>
      <c r="Z873" s="74">
        <v>1824783</v>
      </c>
      <c r="AA873" s="114">
        <v>10065.49</v>
      </c>
      <c r="AB873" s="114">
        <v>2643.54</v>
      </c>
    </row>
    <row r="874" spans="1:28" x14ac:dyDescent="0.3">
      <c r="A874" t="s">
        <v>25</v>
      </c>
      <c r="B874" s="65" t="str">
        <f>VLOOKUP(A874,'bank list with code'!$A$2:$C$114,3,FALSE)</f>
        <v>B063</v>
      </c>
      <c r="C874" s="65" t="str">
        <f>VLOOKUP(B874,'bank type'!$A$2:$B$87,2,FALSE)</f>
        <v>Private Sector Banks</v>
      </c>
      <c r="D874" s="66">
        <v>42855</v>
      </c>
      <c r="E874" s="74">
        <f t="shared" si="41"/>
        <v>4</v>
      </c>
      <c r="F874">
        <f t="shared" si="42"/>
        <v>2017</v>
      </c>
      <c r="G874" s="74">
        <v>646</v>
      </c>
      <c r="H874" s="74">
        <v>456</v>
      </c>
      <c r="I874" s="74">
        <v>11280</v>
      </c>
      <c r="J874" s="74">
        <v>0</v>
      </c>
      <c r="K874" s="3">
        <f t="shared" si="43"/>
        <v>11280</v>
      </c>
      <c r="L874" s="18"/>
      <c r="M874" s="18"/>
      <c r="N874" s="18"/>
      <c r="O874" s="74">
        <v>457900</v>
      </c>
      <c r="P874" s="74">
        <v>6723</v>
      </c>
      <c r="Q874" s="74">
        <v>120334</v>
      </c>
      <c r="R874" s="114">
        <v>22</v>
      </c>
      <c r="S874" s="114">
        <v>368.58</v>
      </c>
      <c r="X874" s="74">
        <v>4871952</v>
      </c>
      <c r="Y874" s="74">
        <v>4576016</v>
      </c>
      <c r="Z874" s="74">
        <v>138350</v>
      </c>
      <c r="AA874" s="114">
        <v>20888.89</v>
      </c>
      <c r="AB874" s="114">
        <v>423.4</v>
      </c>
    </row>
    <row r="875" spans="1:28" x14ac:dyDescent="0.3">
      <c r="A875" t="s">
        <v>26</v>
      </c>
      <c r="B875" s="65" t="str">
        <f>VLOOKUP(A875,'bank list with code'!$A$2:$C$114,3,FALSE)</f>
        <v>B069</v>
      </c>
      <c r="C875" s="65" t="str">
        <f>VLOOKUP(B875,'bank type'!$A$2:$B$87,2,FALSE)</f>
        <v>Private Sector Banks</v>
      </c>
      <c r="D875" s="66">
        <v>42855</v>
      </c>
      <c r="E875" s="74">
        <f t="shared" si="41"/>
        <v>4</v>
      </c>
      <c r="F875">
        <f t="shared" si="42"/>
        <v>2017</v>
      </c>
      <c r="G875" s="74">
        <v>550</v>
      </c>
      <c r="H875" s="74">
        <v>833</v>
      </c>
      <c r="I875" s="74">
        <v>11211</v>
      </c>
      <c r="J875" s="74">
        <v>0</v>
      </c>
      <c r="K875" s="3">
        <f t="shared" si="43"/>
        <v>11211</v>
      </c>
      <c r="L875" s="18"/>
      <c r="M875" s="18"/>
      <c r="N875" s="18"/>
      <c r="O875" s="74">
        <v>0</v>
      </c>
      <c r="P875" s="74">
        <v>0</v>
      </c>
      <c r="Q875" s="74">
        <v>0</v>
      </c>
      <c r="R875" s="114">
        <v>0</v>
      </c>
      <c r="S875" s="114">
        <v>0</v>
      </c>
      <c r="X875" s="74">
        <v>3653939</v>
      </c>
      <c r="Y875" s="74">
        <v>3245555</v>
      </c>
      <c r="Z875" s="74">
        <v>1786178</v>
      </c>
      <c r="AA875" s="114">
        <v>13037.3</v>
      </c>
      <c r="AB875" s="114">
        <v>2305.6</v>
      </c>
    </row>
    <row r="876" spans="1:28" x14ac:dyDescent="0.3">
      <c r="A876" t="s">
        <v>27</v>
      </c>
      <c r="B876" s="65" t="str">
        <f>VLOOKUP(A876,'bank list with code'!$A$2:$C$114,3,FALSE)</f>
        <v>B070</v>
      </c>
      <c r="C876" s="65" t="str">
        <f>VLOOKUP(B876,'bank type'!$A$2:$B$87,2,FALSE)</f>
        <v>Private Sector Banks</v>
      </c>
      <c r="D876" s="66">
        <v>42855</v>
      </c>
      <c r="E876" s="74">
        <f t="shared" si="41"/>
        <v>4</v>
      </c>
      <c r="F876">
        <f t="shared" si="42"/>
        <v>2017</v>
      </c>
      <c r="G876" s="74">
        <v>763</v>
      </c>
      <c r="H876" s="74">
        <v>987</v>
      </c>
      <c r="I876" s="74">
        <v>22676</v>
      </c>
      <c r="J876" s="74">
        <v>0</v>
      </c>
      <c r="K876" s="3">
        <f t="shared" si="43"/>
        <v>22676</v>
      </c>
      <c r="L876" s="18"/>
      <c r="M876" s="18"/>
      <c r="N876" s="18"/>
      <c r="O876" s="74">
        <v>0</v>
      </c>
      <c r="P876" s="74">
        <v>0</v>
      </c>
      <c r="Q876" s="74">
        <v>0</v>
      </c>
      <c r="R876" s="114">
        <v>0</v>
      </c>
      <c r="S876" s="114">
        <v>0</v>
      </c>
      <c r="X876" s="74">
        <v>4438279</v>
      </c>
      <c r="Y876" s="74">
        <v>4279539</v>
      </c>
      <c r="Z876" s="74">
        <v>1947245</v>
      </c>
      <c r="AA876" s="114">
        <v>18195.23</v>
      </c>
      <c r="AB876" s="114">
        <v>2489.71</v>
      </c>
    </row>
    <row r="877" spans="1:28" x14ac:dyDescent="0.3">
      <c r="A877" t="s">
        <v>28</v>
      </c>
      <c r="B877" s="65" t="str">
        <f>VLOOKUP(A877,'bank list with code'!$A$2:$C$114,3,FALSE)</f>
        <v>B073</v>
      </c>
      <c r="C877" s="65" t="str">
        <f>VLOOKUP(B877,'bank type'!$A$2:$B$87,2,FALSE)</f>
        <v>Private Sector Banks</v>
      </c>
      <c r="D877" s="66">
        <v>42855</v>
      </c>
      <c r="E877" s="74">
        <f t="shared" si="41"/>
        <v>4</v>
      </c>
      <c r="F877">
        <f t="shared" si="42"/>
        <v>2017</v>
      </c>
      <c r="G877" s="74">
        <v>977</v>
      </c>
      <c r="H877" s="74">
        <v>1182</v>
      </c>
      <c r="I877" s="74">
        <v>0</v>
      </c>
      <c r="J877" s="74">
        <v>0</v>
      </c>
      <c r="K877" s="3">
        <f t="shared" si="43"/>
        <v>0</v>
      </c>
      <c r="L877" s="18"/>
      <c r="M877" s="18"/>
      <c r="N877" s="18"/>
      <c r="O877" s="74">
        <v>1069528</v>
      </c>
      <c r="P877" s="74">
        <v>17063</v>
      </c>
      <c r="Q877" s="74">
        <v>2469440</v>
      </c>
      <c r="R877" s="114">
        <v>75.8</v>
      </c>
      <c r="S877" s="114">
        <v>7493.65</v>
      </c>
      <c r="X877" s="74">
        <v>5145109</v>
      </c>
      <c r="Y877" s="74">
        <v>5094198</v>
      </c>
      <c r="Z877" s="74">
        <v>4896765</v>
      </c>
      <c r="AA877" s="114">
        <v>18087.97</v>
      </c>
      <c r="AB877" s="114">
        <v>6615.49</v>
      </c>
    </row>
    <row r="878" spans="1:28" x14ac:dyDescent="0.3">
      <c r="A878" t="s">
        <v>29</v>
      </c>
      <c r="B878" s="65" t="str">
        <f>VLOOKUP(A878,'bank list with code'!$A$2:$C$114,3,FALSE)</f>
        <v>B082</v>
      </c>
      <c r="C878" s="65" t="str">
        <f>VLOOKUP(B878,'bank type'!$A$2:$B$87,2,FALSE)</f>
        <v>Private Sector Banks</v>
      </c>
      <c r="D878" s="66">
        <v>42855</v>
      </c>
      <c r="E878" s="74">
        <f t="shared" si="41"/>
        <v>4</v>
      </c>
      <c r="F878">
        <f t="shared" si="42"/>
        <v>2017</v>
      </c>
      <c r="G878" s="74">
        <v>158</v>
      </c>
      <c r="H878" s="74">
        <v>224</v>
      </c>
      <c r="I878" s="74">
        <v>126478</v>
      </c>
      <c r="J878" s="74">
        <v>0</v>
      </c>
      <c r="K878" s="3">
        <f t="shared" si="43"/>
        <v>126478</v>
      </c>
      <c r="L878" s="18"/>
      <c r="M878" s="18"/>
      <c r="N878" s="18"/>
      <c r="O878" s="74">
        <v>306689</v>
      </c>
      <c r="P878" s="74">
        <v>12041</v>
      </c>
      <c r="Q878" s="74">
        <v>953221</v>
      </c>
      <c r="R878" s="114">
        <v>69.06</v>
      </c>
      <c r="S878" s="114">
        <v>3432.77</v>
      </c>
      <c r="X878" s="74">
        <v>592618</v>
      </c>
      <c r="Y878" s="74">
        <v>344105</v>
      </c>
      <c r="Z878" s="74">
        <v>271068</v>
      </c>
      <c r="AA878" s="114">
        <v>1467.92</v>
      </c>
      <c r="AB878" s="114">
        <v>387.62</v>
      </c>
    </row>
    <row r="879" spans="1:28" x14ac:dyDescent="0.3">
      <c r="A879" t="s">
        <v>30</v>
      </c>
      <c r="B879" s="65" t="str">
        <f>VLOOKUP(A879,'bank list with code'!$A$2:$C$114,3,FALSE)</f>
        <v>B089</v>
      </c>
      <c r="C879" s="65" t="str">
        <f>VLOOKUP(B879,'bank type'!$A$2:$B$87,2,FALSE)</f>
        <v>Private Sector Banks</v>
      </c>
      <c r="D879" s="66">
        <v>42855</v>
      </c>
      <c r="E879" s="74">
        <f t="shared" si="41"/>
        <v>4</v>
      </c>
      <c r="F879">
        <f t="shared" si="42"/>
        <v>2017</v>
      </c>
      <c r="G879" s="74">
        <v>762</v>
      </c>
      <c r="H879" s="74">
        <v>555</v>
      </c>
      <c r="I879" s="74">
        <v>7242</v>
      </c>
      <c r="J879" s="74">
        <v>0</v>
      </c>
      <c r="K879" s="3">
        <f t="shared" si="43"/>
        <v>7242</v>
      </c>
      <c r="L879" s="18"/>
      <c r="M879" s="18"/>
      <c r="N879" s="18"/>
      <c r="O879" s="74">
        <v>0</v>
      </c>
      <c r="P879" s="74">
        <v>0</v>
      </c>
      <c r="Q879" s="74">
        <v>0</v>
      </c>
      <c r="R879" s="114">
        <v>0</v>
      </c>
      <c r="S879" s="114">
        <v>0</v>
      </c>
      <c r="X879" s="74">
        <v>3309680</v>
      </c>
      <c r="Y879" s="74">
        <v>2232694</v>
      </c>
      <c r="Z879" s="74">
        <v>1147816</v>
      </c>
      <c r="AA879" s="114">
        <v>8781.91</v>
      </c>
      <c r="AB879" s="114">
        <v>1789.84</v>
      </c>
    </row>
    <row r="880" spans="1:28" x14ac:dyDescent="0.3">
      <c r="A880" t="s">
        <v>31</v>
      </c>
      <c r="B880" s="65" t="str">
        <f>VLOOKUP(A880,'bank list with code'!$A$2:$C$114,3,FALSE)</f>
        <v>B100</v>
      </c>
      <c r="C880" s="65" t="str">
        <f>VLOOKUP(B880,'bank type'!$A$2:$B$87,2,FALSE)</f>
        <v>Private Sector Banks</v>
      </c>
      <c r="D880" s="66">
        <v>42855</v>
      </c>
      <c r="E880" s="74">
        <f t="shared" si="41"/>
        <v>4</v>
      </c>
      <c r="F880">
        <f t="shared" si="42"/>
        <v>2017</v>
      </c>
      <c r="G880" s="74">
        <v>453</v>
      </c>
      <c r="H880" s="74">
        <v>618</v>
      </c>
      <c r="I880" s="74">
        <v>6217</v>
      </c>
      <c r="J880" s="74">
        <v>0</v>
      </c>
      <c r="K880" s="3">
        <f t="shared" si="43"/>
        <v>6217</v>
      </c>
      <c r="L880" s="18"/>
      <c r="M880" s="18"/>
      <c r="N880" s="18"/>
      <c r="O880" s="74">
        <v>8142</v>
      </c>
      <c r="P880" s="74">
        <v>18</v>
      </c>
      <c r="Q880" s="74">
        <v>12931</v>
      </c>
      <c r="R880" s="114">
        <v>0.03</v>
      </c>
      <c r="S880" s="114">
        <v>32.94</v>
      </c>
      <c r="X880" s="74">
        <v>1062815</v>
      </c>
      <c r="Y880" s="74">
        <v>3979452</v>
      </c>
      <c r="Z880" s="74">
        <v>247676</v>
      </c>
      <c r="AA880" s="114">
        <v>15784.44</v>
      </c>
      <c r="AB880" s="114">
        <v>503.66</v>
      </c>
    </row>
    <row r="881" spans="1:28" x14ac:dyDescent="0.3">
      <c r="A881" t="s">
        <v>32</v>
      </c>
      <c r="B881" s="65" t="str">
        <f>VLOOKUP(A881,'bank list with code'!$A$2:$C$114,3,FALSE)</f>
        <v>B101</v>
      </c>
      <c r="C881" s="65" t="str">
        <f>VLOOKUP(B881,'bank type'!$A$2:$B$87,2,FALSE)</f>
        <v>Private Sector Banks</v>
      </c>
      <c r="D881" s="66">
        <v>42855</v>
      </c>
      <c r="E881" s="74">
        <f t="shared" si="41"/>
        <v>4</v>
      </c>
      <c r="F881">
        <f t="shared" si="42"/>
        <v>2017</v>
      </c>
      <c r="G881" s="74">
        <v>374</v>
      </c>
      <c r="H881" s="74">
        <v>594</v>
      </c>
      <c r="I881" s="74">
        <v>6145</v>
      </c>
      <c r="J881" s="74">
        <v>0</v>
      </c>
      <c r="K881" s="3">
        <f t="shared" si="43"/>
        <v>6145</v>
      </c>
      <c r="L881" s="18"/>
      <c r="M881" s="18"/>
      <c r="N881" s="18"/>
      <c r="O881" s="74">
        <v>0</v>
      </c>
      <c r="P881" s="74">
        <v>0</v>
      </c>
      <c r="Q881" s="74">
        <v>0</v>
      </c>
      <c r="R881" s="114">
        <v>0</v>
      </c>
      <c r="S881" s="114">
        <v>0</v>
      </c>
      <c r="X881" s="74">
        <v>1243308</v>
      </c>
      <c r="Y881" s="74">
        <v>743269</v>
      </c>
      <c r="Z881" s="74">
        <v>231121</v>
      </c>
      <c r="AA881" s="114">
        <v>2948.9</v>
      </c>
      <c r="AB881" s="114">
        <v>386.36</v>
      </c>
    </row>
    <row r="882" spans="1:28" x14ac:dyDescent="0.3">
      <c r="A882" t="s">
        <v>33</v>
      </c>
      <c r="B882" s="65" t="str">
        <f>VLOOKUP(A882,'bank list with code'!$A$2:$C$114,3,FALSE)</f>
        <v>B113</v>
      </c>
      <c r="C882" s="65" t="str">
        <f>VLOOKUP(B882,'bank type'!$A$2:$B$87,2,FALSE)</f>
        <v>Private Sector Banks</v>
      </c>
      <c r="D882" s="66">
        <v>42855</v>
      </c>
      <c r="E882" s="74">
        <f t="shared" ref="E882:E945" si="44">MONTH(D882)</f>
        <v>4</v>
      </c>
      <c r="F882">
        <f t="shared" si="42"/>
        <v>2017</v>
      </c>
      <c r="G882" s="74">
        <v>677</v>
      </c>
      <c r="H882" s="74">
        <v>1125</v>
      </c>
      <c r="I882" s="74">
        <v>51834</v>
      </c>
      <c r="J882" s="74">
        <v>0</v>
      </c>
      <c r="K882" s="3">
        <f t="shared" si="43"/>
        <v>51834</v>
      </c>
      <c r="L882" s="18"/>
      <c r="M882" s="18"/>
      <c r="N882" s="18"/>
      <c r="O882" s="74">
        <v>104734</v>
      </c>
      <c r="P882" s="74">
        <v>2466</v>
      </c>
      <c r="Q882" s="74">
        <v>307689</v>
      </c>
      <c r="R882" s="114">
        <v>10.95</v>
      </c>
      <c r="S882" s="114">
        <v>873.6</v>
      </c>
      <c r="X882" s="74">
        <v>1647179</v>
      </c>
      <c r="Y882" s="74">
        <v>2717373</v>
      </c>
      <c r="Z882" s="74">
        <v>1806700</v>
      </c>
      <c r="AA882" s="114">
        <v>9662.36</v>
      </c>
      <c r="AB882" s="114">
        <v>2510.94</v>
      </c>
    </row>
    <row r="883" spans="1:28" x14ac:dyDescent="0.3">
      <c r="A883" t="s">
        <v>35</v>
      </c>
      <c r="B883" s="65" t="str">
        <f>VLOOKUP(A883,'bank list with code'!$A$2:$C$114,3,FALSE)</f>
        <v>B004</v>
      </c>
      <c r="C883" s="65" t="str">
        <f>VLOOKUP(B883,'bank type'!$A$2:$B$87,2,FALSE)</f>
        <v>Foreign Banks</v>
      </c>
      <c r="D883" s="66">
        <v>42855</v>
      </c>
      <c r="E883" s="74">
        <f t="shared" si="44"/>
        <v>4</v>
      </c>
      <c r="F883">
        <f t="shared" si="42"/>
        <v>2017</v>
      </c>
      <c r="G883" s="74">
        <v>0</v>
      </c>
      <c r="H883" s="74">
        <v>0</v>
      </c>
      <c r="I883" s="74">
        <v>25821</v>
      </c>
      <c r="J883" s="74">
        <v>0</v>
      </c>
      <c r="K883" s="3">
        <f t="shared" si="43"/>
        <v>25821</v>
      </c>
      <c r="L883" s="18"/>
      <c r="M883" s="18"/>
      <c r="N883" s="18"/>
      <c r="O883" s="74">
        <v>1023205</v>
      </c>
      <c r="P883" s="74">
        <v>2842</v>
      </c>
      <c r="Q883" s="74">
        <v>5180068</v>
      </c>
      <c r="R883" s="114">
        <v>18.36</v>
      </c>
      <c r="S883" s="114">
        <v>36815.39</v>
      </c>
      <c r="X883" s="74">
        <v>0</v>
      </c>
      <c r="Y883" s="74">
        <v>0</v>
      </c>
      <c r="Z883" s="74">
        <v>0</v>
      </c>
      <c r="AA883" s="114">
        <v>0</v>
      </c>
      <c r="AB883" s="114">
        <v>0</v>
      </c>
    </row>
    <row r="884" spans="1:28" x14ac:dyDescent="0.3">
      <c r="A884" t="s">
        <v>36</v>
      </c>
      <c r="B884" s="65" t="str">
        <f>VLOOKUP(A884,'bank list with code'!$A$2:$C$114,3,FALSE)</f>
        <v>B011</v>
      </c>
      <c r="C884" s="65" t="str">
        <f>VLOOKUP(B884,'bank type'!$A$2:$B$87,2,FALSE)</f>
        <v>Foreign Banks</v>
      </c>
      <c r="D884" s="66">
        <v>42855</v>
      </c>
      <c r="E884" s="74">
        <f t="shared" si="44"/>
        <v>4</v>
      </c>
      <c r="F884">
        <f t="shared" si="42"/>
        <v>2017</v>
      </c>
      <c r="G884" s="74">
        <v>0</v>
      </c>
      <c r="H884" s="74">
        <v>0</v>
      </c>
      <c r="I884" s="74">
        <v>0</v>
      </c>
      <c r="J884" s="74">
        <v>0</v>
      </c>
      <c r="K884" s="3">
        <f t="shared" si="43"/>
        <v>0</v>
      </c>
      <c r="L884" s="18"/>
      <c r="M884" s="18"/>
      <c r="N884" s="18"/>
      <c r="O884" s="74">
        <v>14004</v>
      </c>
      <c r="P884" s="74">
        <v>180</v>
      </c>
      <c r="Q884" s="74">
        <v>30768</v>
      </c>
      <c r="R884" s="114">
        <v>1.75</v>
      </c>
      <c r="S884" s="114">
        <v>175.63</v>
      </c>
      <c r="X884" s="74">
        <v>0</v>
      </c>
      <c r="Y884" s="74">
        <v>0</v>
      </c>
      <c r="Z884" s="74">
        <v>0</v>
      </c>
      <c r="AA884" s="114">
        <v>0</v>
      </c>
      <c r="AB884" s="114">
        <v>0</v>
      </c>
    </row>
    <row r="885" spans="1:28" x14ac:dyDescent="0.3">
      <c r="A885" t="s">
        <v>37</v>
      </c>
      <c r="B885" s="65" t="str">
        <f>VLOOKUP(A885,'bank list with code'!$A$2:$C$114,3,FALSE)</f>
        <v>B017</v>
      </c>
      <c r="C885" s="65" t="str">
        <f>VLOOKUP(B885,'bank type'!$A$2:$B$87,2,FALSE)</f>
        <v>Foreign Banks</v>
      </c>
      <c r="D885" s="66">
        <v>42855</v>
      </c>
      <c r="E885" s="74">
        <f t="shared" si="44"/>
        <v>4</v>
      </c>
      <c r="F885">
        <f t="shared" si="42"/>
        <v>2017</v>
      </c>
      <c r="G885" s="74">
        <v>0</v>
      </c>
      <c r="H885" s="74">
        <v>0</v>
      </c>
      <c r="I885" s="74">
        <v>0</v>
      </c>
      <c r="J885" s="74">
        <v>0</v>
      </c>
      <c r="K885" s="3">
        <f t="shared" si="43"/>
        <v>0</v>
      </c>
      <c r="L885" s="18"/>
      <c r="M885" s="18"/>
      <c r="N885" s="18"/>
      <c r="O885" s="74">
        <v>0</v>
      </c>
      <c r="P885" s="74">
        <v>0</v>
      </c>
      <c r="Q885" s="74">
        <v>0</v>
      </c>
      <c r="R885" s="114">
        <v>0</v>
      </c>
      <c r="S885" s="114">
        <v>0</v>
      </c>
      <c r="X885" s="74">
        <v>3391</v>
      </c>
      <c r="Y885" s="74">
        <v>189</v>
      </c>
      <c r="Z885" s="74">
        <v>207</v>
      </c>
      <c r="AA885" s="114">
        <v>1.39</v>
      </c>
      <c r="AB885" s="114">
        <v>0.99</v>
      </c>
    </row>
    <row r="886" spans="1:28" x14ac:dyDescent="0.3">
      <c r="A886" t="s">
        <v>38</v>
      </c>
      <c r="B886" s="65" t="str">
        <f>VLOOKUP(A886,'bank list with code'!$A$2:$C$114,3,FALSE)</f>
        <v>B023</v>
      </c>
      <c r="C886" s="65" t="str">
        <f>VLOOKUP(B886,'bank type'!$A$2:$B$87,2,FALSE)</f>
        <v>Foreign Banks</v>
      </c>
      <c r="D886" s="66">
        <v>42855</v>
      </c>
      <c r="E886" s="74">
        <f t="shared" si="44"/>
        <v>4</v>
      </c>
      <c r="F886">
        <f t="shared" si="42"/>
        <v>2017</v>
      </c>
      <c r="G886" s="74">
        <v>51</v>
      </c>
      <c r="H886" s="74">
        <v>506</v>
      </c>
      <c r="I886" s="74">
        <v>28859</v>
      </c>
      <c r="J886" s="74">
        <v>0</v>
      </c>
      <c r="K886" s="3">
        <f t="shared" si="43"/>
        <v>28859</v>
      </c>
      <c r="L886" s="18"/>
      <c r="M886" s="18"/>
      <c r="N886" s="18"/>
      <c r="O886" s="74">
        <v>2539725</v>
      </c>
      <c r="P886" s="74">
        <v>39306</v>
      </c>
      <c r="Q886" s="74">
        <v>17084644</v>
      </c>
      <c r="R886" s="114">
        <v>233.05</v>
      </c>
      <c r="S886" s="114">
        <v>38159.21</v>
      </c>
      <c r="X886" s="74">
        <v>1582312</v>
      </c>
      <c r="Y886" s="74">
        <v>2072916</v>
      </c>
      <c r="Z886" s="74">
        <v>5001540</v>
      </c>
      <c r="AA886" s="114">
        <v>8929.89</v>
      </c>
      <c r="AB886" s="114">
        <v>8924.25</v>
      </c>
    </row>
    <row r="887" spans="1:28" x14ac:dyDescent="0.3">
      <c r="A887" t="s">
        <v>39</v>
      </c>
      <c r="B887" s="65" t="str">
        <f>VLOOKUP(A887,'bank list with code'!$A$2:$C$114,3,FALSE)</f>
        <v>B030</v>
      </c>
      <c r="C887" s="65" t="str">
        <f>VLOOKUP(B887,'bank type'!$A$2:$B$87,2,FALSE)</f>
        <v>Foreign Banks</v>
      </c>
      <c r="D887" s="66">
        <v>42855</v>
      </c>
      <c r="E887" s="74">
        <f t="shared" si="44"/>
        <v>4</v>
      </c>
      <c r="F887">
        <f t="shared" si="42"/>
        <v>2017</v>
      </c>
      <c r="G887" s="74">
        <v>5</v>
      </c>
      <c r="H887" s="74">
        <v>25</v>
      </c>
      <c r="I887" s="74">
        <v>0</v>
      </c>
      <c r="J887" s="74">
        <v>0</v>
      </c>
      <c r="K887" s="3">
        <f t="shared" si="43"/>
        <v>0</v>
      </c>
      <c r="L887" s="18"/>
      <c r="M887" s="18"/>
      <c r="N887" s="18"/>
      <c r="O887" s="74">
        <v>0</v>
      </c>
      <c r="P887" s="74">
        <v>0</v>
      </c>
      <c r="Q887" s="74">
        <v>0</v>
      </c>
      <c r="R887" s="114">
        <v>0</v>
      </c>
      <c r="S887" s="114">
        <v>0</v>
      </c>
      <c r="X887" s="74">
        <v>1084664</v>
      </c>
      <c r="Y887" s="74">
        <v>167687</v>
      </c>
      <c r="Z887" s="74">
        <v>338423</v>
      </c>
      <c r="AA887" s="114">
        <v>384.38</v>
      </c>
      <c r="AB887" s="114">
        <v>448.24</v>
      </c>
    </row>
    <row r="888" spans="1:28" x14ac:dyDescent="0.3">
      <c r="A888" t="s">
        <v>40</v>
      </c>
      <c r="B888" s="65" t="str">
        <f>VLOOKUP(A888,'bank list with code'!$A$2:$C$114,3,FALSE)</f>
        <v>B035</v>
      </c>
      <c r="C888" s="65" t="str">
        <f>VLOOKUP(B888,'bank type'!$A$2:$B$87,2,FALSE)</f>
        <v>Foreign Banks</v>
      </c>
      <c r="D888" s="66">
        <v>42855</v>
      </c>
      <c r="E888" s="74">
        <f t="shared" si="44"/>
        <v>4</v>
      </c>
      <c r="F888">
        <f t="shared" si="42"/>
        <v>2017</v>
      </c>
      <c r="G888" s="74">
        <v>13</v>
      </c>
      <c r="H888" s="74">
        <v>19</v>
      </c>
      <c r="I888" s="74">
        <v>0</v>
      </c>
      <c r="J888" s="74">
        <v>0</v>
      </c>
      <c r="K888" s="3">
        <f t="shared" si="43"/>
        <v>0</v>
      </c>
      <c r="L888" s="18"/>
      <c r="M888" s="18"/>
      <c r="N888" s="18"/>
      <c r="O888" s="74">
        <v>0</v>
      </c>
      <c r="P888" s="74">
        <v>0</v>
      </c>
      <c r="Q888" s="74">
        <v>0</v>
      </c>
      <c r="R888" s="114">
        <v>0</v>
      </c>
      <c r="S888" s="114">
        <v>0</v>
      </c>
      <c r="X888" s="74">
        <v>105812</v>
      </c>
      <c r="Y888" s="74">
        <v>123385</v>
      </c>
      <c r="Z888" s="74">
        <v>208651</v>
      </c>
      <c r="AA888" s="114">
        <v>617.76</v>
      </c>
      <c r="AB888" s="114">
        <v>356.04</v>
      </c>
    </row>
    <row r="889" spans="1:28" x14ac:dyDescent="0.3">
      <c r="A889" t="s">
        <v>133</v>
      </c>
      <c r="B889" s="65" t="str">
        <f>VLOOKUP(A889,'bank list with code'!$A$2:$C$114,3,FALSE)</f>
        <v>B049</v>
      </c>
      <c r="C889" s="65" t="str">
        <f>VLOOKUP(B889,'bank type'!$A$2:$B$87,2,FALSE)</f>
        <v>Foreign Banks</v>
      </c>
      <c r="D889" s="66">
        <v>42855</v>
      </c>
      <c r="E889" s="74">
        <f t="shared" si="44"/>
        <v>4</v>
      </c>
      <c r="F889">
        <f t="shared" si="42"/>
        <v>2017</v>
      </c>
      <c r="G889" s="74">
        <v>0</v>
      </c>
      <c r="H889" s="74">
        <v>0</v>
      </c>
      <c r="I889" s="74">
        <v>0</v>
      </c>
      <c r="J889" s="74">
        <v>0</v>
      </c>
      <c r="K889" s="3">
        <f t="shared" si="43"/>
        <v>0</v>
      </c>
      <c r="L889" s="18"/>
      <c r="M889" s="18"/>
      <c r="N889" s="18"/>
      <c r="O889" s="74">
        <v>0</v>
      </c>
      <c r="P889" s="74">
        <v>0</v>
      </c>
      <c r="Q889" s="74">
        <v>0</v>
      </c>
      <c r="R889" s="114">
        <v>0</v>
      </c>
      <c r="S889" s="114">
        <v>0</v>
      </c>
      <c r="X889" s="74">
        <v>0</v>
      </c>
      <c r="Y889" s="74">
        <v>0</v>
      </c>
      <c r="Z889" s="74">
        <v>0</v>
      </c>
      <c r="AA889" s="114">
        <v>0</v>
      </c>
      <c r="AB889" s="114">
        <v>0</v>
      </c>
    </row>
    <row r="890" spans="1:28" x14ac:dyDescent="0.3">
      <c r="A890" t="s">
        <v>41</v>
      </c>
      <c r="B890" s="65" t="str">
        <f>VLOOKUP(A890,'bank list with code'!$A$2:$C$114,3,FALSE)</f>
        <v>B051</v>
      </c>
      <c r="C890" s="65" t="str">
        <f>VLOOKUP(B890,'bank type'!$A$2:$B$87,2,FALSE)</f>
        <v>Foreign Banks</v>
      </c>
      <c r="D890" s="66">
        <v>42855</v>
      </c>
      <c r="E890" s="74">
        <f t="shared" si="44"/>
        <v>4</v>
      </c>
      <c r="F890">
        <f t="shared" si="42"/>
        <v>2017</v>
      </c>
      <c r="G890" s="74">
        <v>44</v>
      </c>
      <c r="H890" s="74">
        <v>54</v>
      </c>
      <c r="I890" s="74">
        <v>0</v>
      </c>
      <c r="J890" s="74">
        <v>0</v>
      </c>
      <c r="K890" s="3">
        <f t="shared" si="43"/>
        <v>0</v>
      </c>
      <c r="L890" s="18"/>
      <c r="M890" s="18"/>
      <c r="N890" s="18"/>
      <c r="O890" s="74">
        <v>444878</v>
      </c>
      <c r="P890" s="74">
        <v>3237</v>
      </c>
      <c r="Q890" s="74">
        <v>1211095</v>
      </c>
      <c r="R890" s="114">
        <v>24.45</v>
      </c>
      <c r="S890" s="114">
        <v>3768.41</v>
      </c>
      <c r="X890" s="74">
        <v>433330</v>
      </c>
      <c r="Y890" s="74">
        <v>313327</v>
      </c>
      <c r="Z890" s="74">
        <v>613877</v>
      </c>
      <c r="AA890" s="114">
        <v>1635.05</v>
      </c>
      <c r="AB890" s="114">
        <v>1186.81</v>
      </c>
    </row>
    <row r="891" spans="1:28" x14ac:dyDescent="0.3">
      <c r="A891" t="s">
        <v>134</v>
      </c>
      <c r="B891" s="65" t="str">
        <f>VLOOKUP(A891,'bank list with code'!$A$2:$C$114,3,FALSE)</f>
        <v>B084</v>
      </c>
      <c r="C891" s="65" t="str">
        <f>VLOOKUP(B891,'bank type'!$A$2:$B$87,2,FALSE)</f>
        <v>Foreign Banks</v>
      </c>
      <c r="D891" s="66">
        <v>42855</v>
      </c>
      <c r="E891" s="74">
        <f t="shared" si="44"/>
        <v>4</v>
      </c>
      <c r="F891">
        <f t="shared" si="42"/>
        <v>2017</v>
      </c>
      <c r="G891" s="74">
        <v>0</v>
      </c>
      <c r="H891" s="74">
        <v>0</v>
      </c>
      <c r="I891" s="74">
        <v>0</v>
      </c>
      <c r="J891" s="74">
        <v>0</v>
      </c>
      <c r="K891" s="3">
        <f t="shared" si="43"/>
        <v>0</v>
      </c>
      <c r="L891" s="18"/>
      <c r="M891" s="18"/>
      <c r="N891" s="18"/>
      <c r="O891" s="74">
        <v>0</v>
      </c>
      <c r="P891" s="74">
        <v>0</v>
      </c>
      <c r="Q891" s="74">
        <v>0</v>
      </c>
      <c r="R891" s="114">
        <v>0</v>
      </c>
      <c r="S891" s="114">
        <v>0</v>
      </c>
      <c r="X891" s="74">
        <v>0</v>
      </c>
      <c r="Y891" s="74">
        <v>0</v>
      </c>
      <c r="Z891" s="74">
        <v>0</v>
      </c>
      <c r="AA891" s="114">
        <v>0</v>
      </c>
      <c r="AB891" s="114">
        <v>0</v>
      </c>
    </row>
    <row r="892" spans="1:28" x14ac:dyDescent="0.3">
      <c r="A892" t="s">
        <v>42</v>
      </c>
      <c r="B892" s="65" t="str">
        <f>VLOOKUP(A892,'bank list with code'!$A$2:$C$114,3,FALSE)</f>
        <v>B090</v>
      </c>
      <c r="C892" s="65" t="str">
        <f>VLOOKUP(B892,'bank type'!$A$2:$B$87,2,FALSE)</f>
        <v>Foreign Banks</v>
      </c>
      <c r="D892" s="66">
        <v>42855</v>
      </c>
      <c r="E892" s="74">
        <f t="shared" si="44"/>
        <v>4</v>
      </c>
      <c r="F892">
        <f t="shared" si="42"/>
        <v>2017</v>
      </c>
      <c r="G892" s="74">
        <v>103</v>
      </c>
      <c r="H892" s="74">
        <v>140</v>
      </c>
      <c r="I892" s="74">
        <v>0</v>
      </c>
      <c r="J892" s="74">
        <v>0</v>
      </c>
      <c r="K892" s="3">
        <f t="shared" si="43"/>
        <v>0</v>
      </c>
      <c r="L892" s="18"/>
      <c r="M892" s="18"/>
      <c r="N892" s="18"/>
      <c r="O892" s="74">
        <v>1106750</v>
      </c>
      <c r="P892" s="74">
        <v>3972</v>
      </c>
      <c r="Q892" s="74">
        <v>4233487</v>
      </c>
      <c r="R892" s="114">
        <v>19.32</v>
      </c>
      <c r="S892" s="114">
        <v>9033.1299999999992</v>
      </c>
      <c r="X892" s="74">
        <v>914147</v>
      </c>
      <c r="Y892" s="74">
        <v>1502782</v>
      </c>
      <c r="Z892" s="74">
        <v>2271664</v>
      </c>
      <c r="AA892" s="114">
        <v>5588.78</v>
      </c>
      <c r="AB892" s="114">
        <v>2866.89</v>
      </c>
    </row>
    <row r="893" spans="1:28" x14ac:dyDescent="0.3">
      <c r="A893" t="s">
        <v>117</v>
      </c>
      <c r="B893" s="65" t="str">
        <f>VLOOKUP(A893,'bank list with code'!$A$2:$C$114,3,FALSE)</f>
        <v>B003</v>
      </c>
      <c r="C893" s="65" t="str">
        <f>VLOOKUP(B893,'bank type'!$A$2:$B$87,2,FALSE)</f>
        <v>Public Sector Banks</v>
      </c>
      <c r="D893" s="66">
        <v>42886</v>
      </c>
      <c r="E893" s="74">
        <f t="shared" si="44"/>
        <v>5</v>
      </c>
      <c r="F893">
        <f t="shared" si="42"/>
        <v>2017</v>
      </c>
      <c r="G893" s="74">
        <v>826</v>
      </c>
      <c r="H893" s="74">
        <v>389</v>
      </c>
      <c r="I893" s="74">
        <v>970</v>
      </c>
      <c r="J893" s="74">
        <v>0</v>
      </c>
      <c r="K893" s="3">
        <f t="shared" si="43"/>
        <v>970</v>
      </c>
      <c r="L893" s="18"/>
      <c r="M893" s="18"/>
      <c r="N893" s="18"/>
      <c r="O893" s="74">
        <v>0</v>
      </c>
      <c r="P893" s="74">
        <v>0</v>
      </c>
      <c r="Q893" s="74">
        <v>0</v>
      </c>
      <c r="R893" s="114">
        <v>0</v>
      </c>
      <c r="S893" s="114">
        <v>0</v>
      </c>
      <c r="X893" s="74">
        <v>11563193</v>
      </c>
      <c r="Y893" s="74">
        <v>5931011</v>
      </c>
      <c r="Z893" s="74">
        <v>1512764</v>
      </c>
      <c r="AA893" s="114">
        <v>16540.900000000001</v>
      </c>
      <c r="AB893" s="114">
        <v>2004.4</v>
      </c>
    </row>
    <row r="894" spans="1:28" x14ac:dyDescent="0.3">
      <c r="A894" t="s">
        <v>118</v>
      </c>
      <c r="B894" s="65" t="str">
        <f>VLOOKUP(A894,'bank list with code'!$A$2:$C$114,3,FALSE)</f>
        <v>B006</v>
      </c>
      <c r="C894" s="65" t="str">
        <f>VLOOKUP(B894,'bank type'!$A$2:$B$87,2,FALSE)</f>
        <v>Public Sector Banks</v>
      </c>
      <c r="D894" s="66">
        <v>42886</v>
      </c>
      <c r="E894" s="74">
        <f t="shared" si="44"/>
        <v>5</v>
      </c>
      <c r="F894">
        <f t="shared" si="42"/>
        <v>2017</v>
      </c>
      <c r="G894" s="74">
        <v>3142</v>
      </c>
      <c r="H894" s="74">
        <v>821</v>
      </c>
      <c r="I894" s="74">
        <v>14645</v>
      </c>
      <c r="J894" s="74">
        <v>0</v>
      </c>
      <c r="K894" s="3">
        <f t="shared" si="43"/>
        <v>14645</v>
      </c>
      <c r="L894" s="18"/>
      <c r="M894" s="18"/>
      <c r="N894" s="18"/>
      <c r="O894" s="74">
        <v>172857</v>
      </c>
      <c r="P894" s="74">
        <v>9833</v>
      </c>
      <c r="Q894" s="74">
        <v>356526</v>
      </c>
      <c r="R894" s="114">
        <v>45.5</v>
      </c>
      <c r="S894" s="114">
        <v>854.4</v>
      </c>
      <c r="X894" s="74">
        <v>21859294</v>
      </c>
      <c r="Y894" s="74">
        <v>12191571</v>
      </c>
      <c r="Z894" s="74">
        <v>2753471</v>
      </c>
      <c r="AA894" s="114">
        <v>31482.400000000001</v>
      </c>
      <c r="AB894" s="114">
        <v>3433</v>
      </c>
    </row>
    <row r="895" spans="1:28" x14ac:dyDescent="0.3">
      <c r="A895" t="s">
        <v>0</v>
      </c>
      <c r="B895" s="65" t="str">
        <f>VLOOKUP(A895,'bank list with code'!$A$2:$C$114,3,FALSE)</f>
        <v>B014</v>
      </c>
      <c r="C895" s="65" t="str">
        <f>VLOOKUP(B895,'bank type'!$A$2:$B$87,2,FALSE)</f>
        <v>Public Sector Banks</v>
      </c>
      <c r="D895" s="66">
        <v>42886</v>
      </c>
      <c r="E895" s="74">
        <f t="shared" si="44"/>
        <v>5</v>
      </c>
      <c r="F895">
        <f t="shared" si="42"/>
        <v>2017</v>
      </c>
      <c r="G895" s="74">
        <v>6336</v>
      </c>
      <c r="H895" s="74">
        <v>4216</v>
      </c>
      <c r="I895" s="74">
        <v>94648</v>
      </c>
      <c r="J895" s="74">
        <v>0</v>
      </c>
      <c r="K895" s="3">
        <f t="shared" si="43"/>
        <v>94648</v>
      </c>
      <c r="L895" s="18"/>
      <c r="M895" s="18"/>
      <c r="N895" s="18"/>
      <c r="O895" s="74">
        <v>133654</v>
      </c>
      <c r="P895" s="74">
        <v>6036</v>
      </c>
      <c r="Q895" s="74">
        <v>353567</v>
      </c>
      <c r="R895" s="114">
        <v>21.7</v>
      </c>
      <c r="S895" s="114">
        <v>821.2</v>
      </c>
      <c r="X895" s="74">
        <v>45828457</v>
      </c>
      <c r="Y895" s="74">
        <v>15117353</v>
      </c>
      <c r="Z895" s="74">
        <v>8759975</v>
      </c>
      <c r="AA895" s="114">
        <v>65557.2</v>
      </c>
      <c r="AB895" s="114">
        <v>9801.4</v>
      </c>
    </row>
    <row r="896" spans="1:28" x14ac:dyDescent="0.3">
      <c r="A896" t="s">
        <v>1</v>
      </c>
      <c r="B896" s="65" t="str">
        <f>VLOOKUP(A896,'bank list with code'!$A$2:$C$114,3,FALSE)</f>
        <v>B015</v>
      </c>
      <c r="C896" s="65" t="str">
        <f>VLOOKUP(B896,'bank type'!$A$2:$B$87,2,FALSE)</f>
        <v>Public Sector Banks</v>
      </c>
      <c r="D896" s="66">
        <v>42886</v>
      </c>
      <c r="E896" s="74">
        <f t="shared" si="44"/>
        <v>5</v>
      </c>
      <c r="F896">
        <f t="shared" si="42"/>
        <v>2017</v>
      </c>
      <c r="G896" s="74">
        <v>3483</v>
      </c>
      <c r="H896" s="74">
        <v>4234</v>
      </c>
      <c r="I896" s="74">
        <v>23907</v>
      </c>
      <c r="J896" s="74">
        <v>0</v>
      </c>
      <c r="K896" s="3">
        <f t="shared" si="43"/>
        <v>23907</v>
      </c>
      <c r="L896" s="18"/>
      <c r="M896" s="18"/>
      <c r="N896" s="18"/>
      <c r="O896" s="74">
        <v>153285</v>
      </c>
      <c r="P896" s="74">
        <v>12938</v>
      </c>
      <c r="Q896" s="74">
        <v>215531</v>
      </c>
      <c r="R896" s="114">
        <v>71.3</v>
      </c>
      <c r="S896" s="114">
        <v>557.1</v>
      </c>
      <c r="X896" s="74">
        <v>48205776</v>
      </c>
      <c r="Y896" s="74">
        <v>26946321</v>
      </c>
      <c r="Z896" s="74">
        <v>7281244</v>
      </c>
      <c r="AA896" s="114">
        <v>57695.8</v>
      </c>
      <c r="AB896" s="114">
        <v>8073.2</v>
      </c>
    </row>
    <row r="897" spans="1:28" x14ac:dyDescent="0.3">
      <c r="A897" t="s">
        <v>2</v>
      </c>
      <c r="B897" s="65" t="str">
        <f>VLOOKUP(A897,'bank list with code'!$A$2:$C$114,3,FALSE)</f>
        <v>B016</v>
      </c>
      <c r="C897" s="65" t="str">
        <f>VLOOKUP(B897,'bank type'!$A$2:$B$87,2,FALSE)</f>
        <v>Public Sector Banks</v>
      </c>
      <c r="D897" s="66">
        <v>42886</v>
      </c>
      <c r="E897" s="74">
        <f t="shared" si="44"/>
        <v>5</v>
      </c>
      <c r="F897">
        <f t="shared" si="42"/>
        <v>2017</v>
      </c>
      <c r="G897" s="74">
        <v>1289</v>
      </c>
      <c r="H897" s="74">
        <v>591</v>
      </c>
      <c r="I897" s="74">
        <v>1022</v>
      </c>
      <c r="J897" s="74">
        <v>0</v>
      </c>
      <c r="K897" s="3">
        <f t="shared" si="43"/>
        <v>1022</v>
      </c>
      <c r="L897" s="18"/>
      <c r="M897" s="18"/>
      <c r="N897" s="18"/>
      <c r="O897" s="74">
        <v>0</v>
      </c>
      <c r="P897" s="74">
        <v>0</v>
      </c>
      <c r="Q897" s="74">
        <v>0</v>
      </c>
      <c r="R897" s="114">
        <v>0</v>
      </c>
      <c r="S897" s="114">
        <v>0</v>
      </c>
      <c r="X897" s="74">
        <v>6571513</v>
      </c>
      <c r="Y897" s="74">
        <v>5047456</v>
      </c>
      <c r="Z897" s="74">
        <v>3378210</v>
      </c>
      <c r="AA897" s="114">
        <v>19475.5</v>
      </c>
      <c r="AB897" s="114">
        <v>3963.7</v>
      </c>
    </row>
    <row r="898" spans="1:28" x14ac:dyDescent="0.3">
      <c r="A898" t="s">
        <v>3</v>
      </c>
      <c r="B898" s="65" t="str">
        <f>VLOOKUP(A898,'bank list with code'!$A$2:$C$114,3,FALSE)</f>
        <v>B018</v>
      </c>
      <c r="C898" s="65" t="str">
        <f>VLOOKUP(B898,'bank type'!$A$2:$B$87,2,FALSE)</f>
        <v>Public Sector Banks</v>
      </c>
      <c r="D898" s="66">
        <v>42886</v>
      </c>
      <c r="E898" s="74">
        <f t="shared" si="44"/>
        <v>5</v>
      </c>
      <c r="F898">
        <f t="shared" si="42"/>
        <v>2017</v>
      </c>
      <c r="G898" s="74">
        <v>5429</v>
      </c>
      <c r="H898" s="74">
        <v>5140</v>
      </c>
      <c r="I898" s="74">
        <v>14023</v>
      </c>
      <c r="J898" s="74">
        <v>0</v>
      </c>
      <c r="K898" s="3">
        <f t="shared" si="43"/>
        <v>14023</v>
      </c>
      <c r="L898" s="18"/>
      <c r="M898" s="18"/>
      <c r="N898" s="18"/>
      <c r="O898" s="74">
        <v>215699</v>
      </c>
      <c r="P898" s="74">
        <v>34319</v>
      </c>
      <c r="Q898" s="74">
        <v>533417</v>
      </c>
      <c r="R898" s="114">
        <v>162.6</v>
      </c>
      <c r="S898" s="114">
        <v>1075</v>
      </c>
      <c r="X898" s="74">
        <v>36369181</v>
      </c>
      <c r="Y898" s="74">
        <v>17104705</v>
      </c>
      <c r="Z898" s="74">
        <v>7816552</v>
      </c>
      <c r="AA898" s="114">
        <v>71290.899999999994</v>
      </c>
      <c r="AB898" s="114">
        <v>10961.2</v>
      </c>
    </row>
    <row r="899" spans="1:28" x14ac:dyDescent="0.3">
      <c r="A899" t="s">
        <v>4</v>
      </c>
      <c r="B899" s="65" t="str">
        <f>VLOOKUP(A899,'bank list with code'!$A$2:$C$114,3,FALSE)</f>
        <v>B022</v>
      </c>
      <c r="C899" s="65" t="str">
        <f>VLOOKUP(B899,'bank type'!$A$2:$B$87,2,FALSE)</f>
        <v>Public Sector Banks</v>
      </c>
      <c r="D899" s="66">
        <v>42886</v>
      </c>
      <c r="E899" s="74">
        <f t="shared" si="44"/>
        <v>5</v>
      </c>
      <c r="F899">
        <f t="shared" ref="F899:F962" si="45">YEAR(D899)</f>
        <v>2017</v>
      </c>
      <c r="G899" s="74">
        <v>3468</v>
      </c>
      <c r="H899" s="74">
        <v>1803</v>
      </c>
      <c r="I899" s="74">
        <v>2868</v>
      </c>
      <c r="J899" s="74">
        <v>0</v>
      </c>
      <c r="K899" s="3">
        <f t="shared" si="43"/>
        <v>2868</v>
      </c>
      <c r="L899" s="18"/>
      <c r="M899" s="18"/>
      <c r="N899" s="18"/>
      <c r="O899" s="74">
        <v>112389</v>
      </c>
      <c r="P899" s="74">
        <v>2732</v>
      </c>
      <c r="Q899" s="74">
        <v>159590</v>
      </c>
      <c r="R899" s="114">
        <v>13.7</v>
      </c>
      <c r="S899" s="114">
        <v>362.2</v>
      </c>
      <c r="X899" s="74">
        <v>24943863</v>
      </c>
      <c r="Y899" s="74">
        <v>9539188</v>
      </c>
      <c r="Z899" s="74">
        <v>3529983</v>
      </c>
      <c r="AA899" s="114">
        <v>40895.9</v>
      </c>
      <c r="AB899" s="114">
        <v>4949</v>
      </c>
    </row>
    <row r="900" spans="1:28" x14ac:dyDescent="0.3">
      <c r="A900" t="s">
        <v>119</v>
      </c>
      <c r="B900" s="65" t="str">
        <f>VLOOKUP(A900,'bank list with code'!$A$2:$C$114,3,FALSE)</f>
        <v>B026</v>
      </c>
      <c r="C900" s="65" t="str">
        <f>VLOOKUP(B900,'bank type'!$A$2:$B$87,2,FALSE)</f>
        <v>Public Sector Banks</v>
      </c>
      <c r="D900" s="66">
        <v>42886</v>
      </c>
      <c r="E900" s="74">
        <f t="shared" si="44"/>
        <v>5</v>
      </c>
      <c r="F900">
        <f t="shared" si="45"/>
        <v>2017</v>
      </c>
      <c r="G900" s="74">
        <v>2316</v>
      </c>
      <c r="H900" s="74">
        <v>862</v>
      </c>
      <c r="I900" s="74">
        <v>126381</v>
      </c>
      <c r="J900" s="74">
        <v>0</v>
      </c>
      <c r="K900" s="3">
        <f t="shared" si="43"/>
        <v>126381</v>
      </c>
      <c r="L900" s="18"/>
      <c r="M900" s="18"/>
      <c r="N900" s="18"/>
      <c r="O900" s="74">
        <v>97850</v>
      </c>
      <c r="P900" s="74">
        <v>1915</v>
      </c>
      <c r="Q900" s="74">
        <v>158885</v>
      </c>
      <c r="R900" s="114">
        <v>9</v>
      </c>
      <c r="S900" s="114">
        <v>389.4</v>
      </c>
      <c r="X900" s="74">
        <v>11707748</v>
      </c>
      <c r="Y900" s="74">
        <v>5354450</v>
      </c>
      <c r="Z900" s="74">
        <v>3486451</v>
      </c>
      <c r="AA900" s="114">
        <v>22870.6</v>
      </c>
      <c r="AB900" s="114">
        <v>4312</v>
      </c>
    </row>
    <row r="901" spans="1:28" x14ac:dyDescent="0.3">
      <c r="A901" t="s">
        <v>120</v>
      </c>
      <c r="B901" s="65" t="str">
        <f>VLOOKUP(A901,'bank list with code'!$A$2:$C$114,3,FALSE)</f>
        <v>B034</v>
      </c>
      <c r="C901" s="65" t="str">
        <f>VLOOKUP(B901,'bank type'!$A$2:$B$87,2,FALSE)</f>
        <v>Public Sector Banks</v>
      </c>
      <c r="D901" s="66">
        <v>42886</v>
      </c>
      <c r="E901" s="74">
        <f t="shared" si="44"/>
        <v>5</v>
      </c>
      <c r="F901">
        <f t="shared" si="45"/>
        <v>2017</v>
      </c>
      <c r="G901" s="74">
        <v>1290</v>
      </c>
      <c r="H901" s="74">
        <v>248</v>
      </c>
      <c r="I901" s="74">
        <v>4926</v>
      </c>
      <c r="J901" s="74">
        <v>0</v>
      </c>
      <c r="K901" s="3">
        <f t="shared" si="43"/>
        <v>4926</v>
      </c>
      <c r="L901" s="18"/>
      <c r="M901" s="18"/>
      <c r="N901" s="18"/>
      <c r="O901" s="74">
        <v>0</v>
      </c>
      <c r="P901" s="74">
        <v>0</v>
      </c>
      <c r="Q901" s="74">
        <v>0</v>
      </c>
      <c r="R901" s="114">
        <v>0</v>
      </c>
      <c r="S901" s="114">
        <v>0</v>
      </c>
      <c r="X901" s="74">
        <v>7728592</v>
      </c>
      <c r="Y901" s="74">
        <v>1651283</v>
      </c>
      <c r="Z901" s="74">
        <v>656484</v>
      </c>
      <c r="AA901" s="114">
        <v>6445.1</v>
      </c>
      <c r="AB901" s="114">
        <v>1009.9</v>
      </c>
    </row>
    <row r="902" spans="1:28" x14ac:dyDescent="0.3">
      <c r="A902" t="s">
        <v>5</v>
      </c>
      <c r="B902" s="65" t="str">
        <f>VLOOKUP(A902,'bank list with code'!$A$2:$C$114,3,FALSE)</f>
        <v>B060</v>
      </c>
      <c r="C902" s="65" t="str">
        <f>VLOOKUP(B902,'bank type'!$A$2:$B$87,2,FALSE)</f>
        <v>Public Sector Banks</v>
      </c>
      <c r="D902" s="66">
        <v>42886</v>
      </c>
      <c r="E902" s="74">
        <f t="shared" si="44"/>
        <v>5</v>
      </c>
      <c r="F902">
        <f t="shared" si="45"/>
        <v>2017</v>
      </c>
      <c r="G902" s="74">
        <v>2454</v>
      </c>
      <c r="H902" s="74">
        <v>613</v>
      </c>
      <c r="I902" s="74">
        <v>12358</v>
      </c>
      <c r="J902" s="74">
        <v>0</v>
      </c>
      <c r="K902" s="3">
        <f t="shared" ref="K902:K965" si="46">SUM(I902,J902)</f>
        <v>12358</v>
      </c>
      <c r="L902" s="18"/>
      <c r="M902" s="18"/>
      <c r="N902" s="18"/>
      <c r="O902" s="74">
        <v>81217</v>
      </c>
      <c r="P902" s="74">
        <v>2957</v>
      </c>
      <c r="Q902" s="74">
        <v>148238</v>
      </c>
      <c r="R902" s="114">
        <v>17</v>
      </c>
      <c r="S902" s="114">
        <v>326.5</v>
      </c>
      <c r="X902" s="74">
        <v>17941522</v>
      </c>
      <c r="Y902" s="74">
        <v>22974978</v>
      </c>
      <c r="Z902" s="74">
        <v>5053113</v>
      </c>
      <c r="AA902" s="114">
        <v>43249.9</v>
      </c>
      <c r="AB902" s="114">
        <v>5465</v>
      </c>
    </row>
    <row r="903" spans="1:28" x14ac:dyDescent="0.3">
      <c r="A903" t="s">
        <v>6</v>
      </c>
      <c r="B903" s="65" t="str">
        <f>VLOOKUP(A903,'bank list with code'!$A$2:$C$114,3,FALSE)</f>
        <v>B061</v>
      </c>
      <c r="C903" s="65" t="str">
        <f>VLOOKUP(B903,'bank type'!$A$2:$B$87,2,FALSE)</f>
        <v>Public Sector Banks</v>
      </c>
      <c r="D903" s="66">
        <v>42886</v>
      </c>
      <c r="E903" s="74">
        <f t="shared" si="44"/>
        <v>5</v>
      </c>
      <c r="F903">
        <f t="shared" si="45"/>
        <v>2017</v>
      </c>
      <c r="G903" s="74">
        <v>2618</v>
      </c>
      <c r="H903" s="74">
        <v>886</v>
      </c>
      <c r="I903" s="74">
        <v>13877</v>
      </c>
      <c r="J903" s="74">
        <v>0</v>
      </c>
      <c r="K903" s="3">
        <f t="shared" si="46"/>
        <v>13877</v>
      </c>
      <c r="L903" s="18"/>
      <c r="M903" s="18"/>
      <c r="N903" s="18"/>
      <c r="O903" s="74">
        <v>43710</v>
      </c>
      <c r="P903" s="74">
        <v>581</v>
      </c>
      <c r="Q903" s="74">
        <v>85402</v>
      </c>
      <c r="R903" s="114">
        <v>2.2999999999999998</v>
      </c>
      <c r="S903" s="114">
        <v>209.5</v>
      </c>
      <c r="X903" s="74">
        <v>16300633</v>
      </c>
      <c r="Y903" s="74">
        <v>12289007</v>
      </c>
      <c r="Z903" s="74">
        <v>3744708</v>
      </c>
      <c r="AA903" s="114">
        <v>37452.400000000001</v>
      </c>
      <c r="AB903" s="114">
        <v>9954.7999999999993</v>
      </c>
    </row>
    <row r="904" spans="1:28" x14ac:dyDescent="0.3">
      <c r="A904" t="s">
        <v>121</v>
      </c>
      <c r="B904" s="65" t="str">
        <f>VLOOKUP(A904,'bank list with code'!$A$2:$C$114,3,FALSE)</f>
        <v>B078</v>
      </c>
      <c r="C904" s="65" t="str">
        <f>VLOOKUP(B904,'bank type'!$A$2:$B$87,2,FALSE)</f>
        <v>Public Sector Banks</v>
      </c>
      <c r="D904" s="66">
        <v>42886</v>
      </c>
      <c r="E904" s="74">
        <f t="shared" si="44"/>
        <v>5</v>
      </c>
      <c r="F904">
        <f t="shared" si="45"/>
        <v>2017</v>
      </c>
      <c r="G904" s="74">
        <v>2291</v>
      </c>
      <c r="H904" s="74">
        <v>317</v>
      </c>
      <c r="I904" s="74">
        <v>7589</v>
      </c>
      <c r="J904" s="74">
        <v>0</v>
      </c>
      <c r="K904" s="3">
        <f t="shared" si="46"/>
        <v>7589</v>
      </c>
      <c r="L904" s="18"/>
      <c r="M904" s="18"/>
      <c r="N904" s="18"/>
      <c r="O904" s="74">
        <v>0</v>
      </c>
      <c r="P904" s="74">
        <v>0</v>
      </c>
      <c r="Q904" s="74">
        <v>0</v>
      </c>
      <c r="R904" s="114">
        <v>0</v>
      </c>
      <c r="S904" s="114">
        <v>0</v>
      </c>
      <c r="X904" s="74">
        <v>10521065</v>
      </c>
      <c r="Y904" s="74">
        <v>4501407</v>
      </c>
      <c r="Z904" s="74">
        <v>2471421</v>
      </c>
      <c r="AA904" s="114">
        <v>19734.099999999999</v>
      </c>
      <c r="AB904" s="114">
        <v>2996.3</v>
      </c>
    </row>
    <row r="905" spans="1:28" x14ac:dyDescent="0.3">
      <c r="A905" t="s">
        <v>7</v>
      </c>
      <c r="B905" s="65" t="str">
        <f>VLOOKUP(A905,'bank list with code'!$A$2:$C$114,3,FALSE)</f>
        <v>B080</v>
      </c>
      <c r="C905" s="65" t="str">
        <f>VLOOKUP(B905,'bank type'!$A$2:$B$87,2,FALSE)</f>
        <v>Public Sector Banks</v>
      </c>
      <c r="D905" s="66">
        <v>42886</v>
      </c>
      <c r="E905" s="74">
        <f t="shared" si="44"/>
        <v>5</v>
      </c>
      <c r="F905">
        <f t="shared" si="45"/>
        <v>2017</v>
      </c>
      <c r="G905" s="74">
        <v>1072</v>
      </c>
      <c r="H905" s="74">
        <v>188</v>
      </c>
      <c r="I905" s="74">
        <v>0</v>
      </c>
      <c r="J905" s="74">
        <v>0</v>
      </c>
      <c r="K905" s="3">
        <f t="shared" si="46"/>
        <v>0</v>
      </c>
      <c r="L905" s="18"/>
      <c r="M905" s="18"/>
      <c r="N905" s="18"/>
      <c r="O905" s="74">
        <v>0</v>
      </c>
      <c r="P905" s="74">
        <v>0</v>
      </c>
      <c r="Q905" s="74">
        <v>0</v>
      </c>
      <c r="R905" s="114">
        <v>0</v>
      </c>
      <c r="S905" s="114">
        <v>0</v>
      </c>
      <c r="X905" s="74">
        <v>2672616</v>
      </c>
      <c r="Y905" s="74">
        <v>894006</v>
      </c>
      <c r="Z905" s="74">
        <v>278167</v>
      </c>
      <c r="AA905" s="114">
        <v>3773.4</v>
      </c>
      <c r="AB905" s="114">
        <v>463.8</v>
      </c>
    </row>
    <row r="906" spans="1:28" x14ac:dyDescent="0.3">
      <c r="A906" t="s">
        <v>8</v>
      </c>
      <c r="B906" s="65" t="str">
        <f>VLOOKUP(A906,'bank list with code'!$A$2:$C$114,3,FALSE)</f>
        <v>B081</v>
      </c>
      <c r="C906" s="65" t="str">
        <f>VLOOKUP(B906,'bank type'!$A$2:$B$87,2,FALSE)</f>
        <v>Public Sector Banks</v>
      </c>
      <c r="D906" s="66">
        <v>42886</v>
      </c>
      <c r="E906" s="74">
        <f t="shared" si="44"/>
        <v>5</v>
      </c>
      <c r="F906">
        <f t="shared" si="45"/>
        <v>2017</v>
      </c>
      <c r="G906" s="74">
        <v>6089</v>
      </c>
      <c r="H906" s="74">
        <v>4701</v>
      </c>
      <c r="I906" s="74">
        <v>36675</v>
      </c>
      <c r="J906" s="74">
        <v>0</v>
      </c>
      <c r="K906" s="3">
        <f t="shared" si="46"/>
        <v>36675</v>
      </c>
      <c r="L906" s="18"/>
      <c r="M906" s="18"/>
      <c r="N906" s="18"/>
      <c r="O906" s="74">
        <v>269599</v>
      </c>
      <c r="P906" s="74">
        <v>8658</v>
      </c>
      <c r="Q906" s="74">
        <v>366985</v>
      </c>
      <c r="R906" s="114">
        <v>36.299999999999997</v>
      </c>
      <c r="S906" s="114">
        <v>768.2</v>
      </c>
      <c r="X906" s="74">
        <v>56165093</v>
      </c>
      <c r="Y906" s="74">
        <v>21369435</v>
      </c>
      <c r="Z906" s="74">
        <v>10622846</v>
      </c>
      <c r="AA906" s="114">
        <v>97141</v>
      </c>
      <c r="AB906" s="114">
        <v>13951.6</v>
      </c>
    </row>
    <row r="907" spans="1:28" x14ac:dyDescent="0.3">
      <c r="A907" t="s">
        <v>122</v>
      </c>
      <c r="B907" s="65" t="str">
        <f>VLOOKUP(A907,'bank list with code'!$A$2:$C$114,3,FALSE)</f>
        <v>B099</v>
      </c>
      <c r="C907" s="65" t="str">
        <f>VLOOKUP(B907,'bank type'!$A$2:$B$87,2,FALSE)</f>
        <v>Public Sector Banks</v>
      </c>
      <c r="D907" s="66">
        <v>42886</v>
      </c>
      <c r="E907" s="74">
        <f t="shared" si="44"/>
        <v>5</v>
      </c>
      <c r="F907">
        <f t="shared" si="45"/>
        <v>2017</v>
      </c>
      <c r="G907" s="74">
        <v>3627</v>
      </c>
      <c r="H907" s="74">
        <v>404</v>
      </c>
      <c r="I907" s="74">
        <v>7641</v>
      </c>
      <c r="J907" s="74">
        <v>0</v>
      </c>
      <c r="K907" s="3">
        <f t="shared" si="46"/>
        <v>7641</v>
      </c>
      <c r="L907" s="18"/>
      <c r="M907" s="18"/>
      <c r="N907" s="18"/>
      <c r="O907" s="74">
        <v>75080</v>
      </c>
      <c r="P907" s="74">
        <v>2784</v>
      </c>
      <c r="Q907" s="74">
        <v>134633</v>
      </c>
      <c r="R907" s="114">
        <v>12</v>
      </c>
      <c r="S907" s="114">
        <v>291.89999999999998</v>
      </c>
      <c r="X907" s="74">
        <v>13856415</v>
      </c>
      <c r="Y907" s="74">
        <v>10701792</v>
      </c>
      <c r="Z907" s="74">
        <v>3157409</v>
      </c>
      <c r="AA907" s="114">
        <v>29334.9</v>
      </c>
      <c r="AB907" s="114">
        <v>4158.6000000000004</v>
      </c>
    </row>
    <row r="908" spans="1:28" x14ac:dyDescent="0.3">
      <c r="A908" t="s">
        <v>9</v>
      </c>
      <c r="B908" s="65" t="str">
        <f>VLOOKUP(A908,'bank list with code'!$A$2:$C$114,3,FALSE)</f>
        <v>B102</v>
      </c>
      <c r="C908" s="65" t="str">
        <f>VLOOKUP(B908,'bank type'!$A$2:$B$87,2,FALSE)</f>
        <v>Public Sector Banks</v>
      </c>
      <c r="D908" s="66">
        <v>42886</v>
      </c>
      <c r="E908" s="74">
        <f t="shared" si="44"/>
        <v>5</v>
      </c>
      <c r="F908">
        <f t="shared" si="45"/>
        <v>2017</v>
      </c>
      <c r="G908" s="74">
        <v>2237</v>
      </c>
      <c r="H908" s="74">
        <v>570</v>
      </c>
      <c r="I908" s="74">
        <v>6099</v>
      </c>
      <c r="J908" s="74">
        <v>0</v>
      </c>
      <c r="K908" s="3">
        <f t="shared" si="46"/>
        <v>6099</v>
      </c>
      <c r="L908" s="18"/>
      <c r="M908" s="18"/>
      <c r="N908" s="18"/>
      <c r="O908" s="74">
        <v>0</v>
      </c>
      <c r="P908" s="74">
        <v>0</v>
      </c>
      <c r="Q908" s="74">
        <v>0</v>
      </c>
      <c r="R908" s="114">
        <v>0</v>
      </c>
      <c r="S908" s="114">
        <v>0</v>
      </c>
      <c r="X908" s="74">
        <v>10451886</v>
      </c>
      <c r="Y908" s="74">
        <v>4740930</v>
      </c>
      <c r="Z908" s="74">
        <v>1955885</v>
      </c>
      <c r="AA908" s="114">
        <v>18695.900000000001</v>
      </c>
      <c r="AB908" s="114">
        <v>2657.7</v>
      </c>
    </row>
    <row r="909" spans="1:28" x14ac:dyDescent="0.3">
      <c r="A909" t="s">
        <v>10</v>
      </c>
      <c r="B909" s="65" t="str">
        <f>VLOOKUP(A909,'bank list with code'!$A$2:$C$114,3,FALSE)</f>
        <v>B105</v>
      </c>
      <c r="C909" s="65" t="str">
        <f>VLOOKUP(B909,'bank type'!$A$2:$B$87,2,FALSE)</f>
        <v>Public Sector Banks</v>
      </c>
      <c r="D909" s="66">
        <v>42886</v>
      </c>
      <c r="E909" s="74">
        <f t="shared" si="44"/>
        <v>5</v>
      </c>
      <c r="F909">
        <f t="shared" si="45"/>
        <v>2017</v>
      </c>
      <c r="G909" s="74">
        <v>4527</v>
      </c>
      <c r="H909" s="74">
        <v>3038</v>
      </c>
      <c r="I909" s="74">
        <v>45518</v>
      </c>
      <c r="J909" s="74">
        <v>0</v>
      </c>
      <c r="K909" s="3">
        <f t="shared" si="46"/>
        <v>45518</v>
      </c>
      <c r="L909" s="18"/>
      <c r="M909" s="18"/>
      <c r="N909" s="18"/>
      <c r="O909" s="74">
        <v>187337</v>
      </c>
      <c r="P909" s="74">
        <v>2581</v>
      </c>
      <c r="Q909" s="74">
        <v>161053</v>
      </c>
      <c r="R909" s="114">
        <v>12.3</v>
      </c>
      <c r="S909" s="114">
        <v>772.3</v>
      </c>
      <c r="X909" s="74">
        <v>19890545</v>
      </c>
      <c r="Y909" s="74">
        <v>16886819</v>
      </c>
      <c r="Z909" s="74">
        <v>6090486</v>
      </c>
      <c r="AA909" s="114">
        <v>53871.1</v>
      </c>
      <c r="AB909" s="114">
        <v>7302.8</v>
      </c>
    </row>
    <row r="910" spans="1:28" x14ac:dyDescent="0.3">
      <c r="A910" t="s">
        <v>123</v>
      </c>
      <c r="B910" s="65" t="str">
        <f>VLOOKUP(A910,'bank list with code'!$A$2:$C$114,3,FALSE)</f>
        <v>B106</v>
      </c>
      <c r="C910" s="65" t="str">
        <f>VLOOKUP(B910,'bank type'!$A$2:$B$87,2,FALSE)</f>
        <v>Public Sector Banks</v>
      </c>
      <c r="D910" s="66">
        <v>42886</v>
      </c>
      <c r="E910" s="74">
        <f t="shared" si="44"/>
        <v>5</v>
      </c>
      <c r="F910">
        <f t="shared" si="45"/>
        <v>2017</v>
      </c>
      <c r="G910" s="74">
        <v>995</v>
      </c>
      <c r="H910" s="74">
        <v>1043</v>
      </c>
      <c r="I910" s="74">
        <v>1762</v>
      </c>
      <c r="J910" s="74">
        <v>0</v>
      </c>
      <c r="K910" s="3">
        <f t="shared" si="46"/>
        <v>1762</v>
      </c>
      <c r="L910" s="18"/>
      <c r="M910" s="18"/>
      <c r="N910" s="18"/>
      <c r="O910" s="74">
        <v>0</v>
      </c>
      <c r="P910" s="74">
        <v>0</v>
      </c>
      <c r="Q910" s="74">
        <v>0</v>
      </c>
      <c r="R910" s="114">
        <v>0</v>
      </c>
      <c r="S910" s="114">
        <v>0</v>
      </c>
      <c r="X910" s="74">
        <v>10465415</v>
      </c>
      <c r="Y910" s="74">
        <v>5552693</v>
      </c>
      <c r="Z910" s="74">
        <v>1163912</v>
      </c>
      <c r="AA910" s="114">
        <v>20861.099999999999</v>
      </c>
      <c r="AB910" s="114">
        <v>1589.4</v>
      </c>
    </row>
    <row r="911" spans="1:28" x14ac:dyDescent="0.3">
      <c r="A911" t="s">
        <v>124</v>
      </c>
      <c r="B911" s="65" t="str">
        <f>VLOOKUP(A911,'bank list with code'!$A$2:$C$114,3,FALSE)</f>
        <v>B111</v>
      </c>
      <c r="C911" s="65" t="str">
        <f>VLOOKUP(B911,'bank type'!$A$2:$B$87,2,FALSE)</f>
        <v>Public Sector Banks</v>
      </c>
      <c r="D911" s="66">
        <v>42886</v>
      </c>
      <c r="E911" s="74">
        <f t="shared" si="44"/>
        <v>5</v>
      </c>
      <c r="F911">
        <f t="shared" si="45"/>
        <v>2017</v>
      </c>
      <c r="G911" s="74">
        <v>1649</v>
      </c>
      <c r="H911" s="74">
        <v>381</v>
      </c>
      <c r="I911" s="74">
        <v>6814</v>
      </c>
      <c r="J911" s="74">
        <v>0</v>
      </c>
      <c r="K911" s="3">
        <f t="shared" si="46"/>
        <v>6814</v>
      </c>
      <c r="L911" s="18"/>
      <c r="M911" s="18"/>
      <c r="N911" s="18"/>
      <c r="O911" s="74">
        <v>49484</v>
      </c>
      <c r="P911" s="74">
        <v>7795</v>
      </c>
      <c r="Q911" s="74">
        <v>117437</v>
      </c>
      <c r="R911" s="114">
        <v>37</v>
      </c>
      <c r="S911" s="114">
        <v>369</v>
      </c>
      <c r="X911" s="74">
        <v>5996998</v>
      </c>
      <c r="Y911" s="74">
        <v>5024201</v>
      </c>
      <c r="Z911" s="74">
        <v>1540602</v>
      </c>
      <c r="AA911" s="114">
        <v>15851.6</v>
      </c>
      <c r="AB911" s="114">
        <v>2402.6</v>
      </c>
    </row>
    <row r="912" spans="1:28" x14ac:dyDescent="0.3">
      <c r="A912" t="s">
        <v>11</v>
      </c>
      <c r="B912" s="65" t="str">
        <f>VLOOKUP(A912,'bank list with code'!$A$2:$C$114,3,FALSE)</f>
        <v>B054</v>
      </c>
      <c r="C912" s="65" t="str">
        <f>VLOOKUP(B912,'bank type'!$A$2:$B$87,2,FALSE)</f>
        <v>Private Sector Banks</v>
      </c>
      <c r="D912" s="66">
        <v>42886</v>
      </c>
      <c r="E912" s="74">
        <f t="shared" si="44"/>
        <v>5</v>
      </c>
      <c r="F912">
        <f t="shared" si="45"/>
        <v>2017</v>
      </c>
      <c r="G912" s="74">
        <v>2150</v>
      </c>
      <c r="H912" s="74">
        <v>1648</v>
      </c>
      <c r="I912" s="74">
        <v>35618</v>
      </c>
      <c r="J912" s="74">
        <v>0</v>
      </c>
      <c r="K912" s="3">
        <f t="shared" si="46"/>
        <v>35618</v>
      </c>
      <c r="L912" s="18"/>
      <c r="M912" s="18"/>
      <c r="N912" s="18"/>
      <c r="O912" s="74">
        <v>23302</v>
      </c>
      <c r="P912" s="74">
        <v>821</v>
      </c>
      <c r="Q912" s="74">
        <v>95713</v>
      </c>
      <c r="R912" s="114">
        <v>4</v>
      </c>
      <c r="S912" s="114">
        <v>213.6</v>
      </c>
      <c r="X912" s="74">
        <v>10741384</v>
      </c>
      <c r="Y912" s="74">
        <v>7925387</v>
      </c>
      <c r="Z912" s="74">
        <v>4340064</v>
      </c>
      <c r="AA912" s="114">
        <v>35621.4</v>
      </c>
      <c r="AB912" s="114">
        <v>6496.2</v>
      </c>
    </row>
    <row r="913" spans="1:28" x14ac:dyDescent="0.3">
      <c r="A913" t="s">
        <v>12</v>
      </c>
      <c r="B913" s="65" t="str">
        <f>VLOOKUP(A913,'bank list with code'!$A$2:$C$114,3,FALSE)</f>
        <v>B093</v>
      </c>
      <c r="C913" s="65" t="str">
        <f>VLOOKUP(B913,'bank type'!$A$2:$B$87,2,FALSE)</f>
        <v>Public Sector Banks</v>
      </c>
      <c r="D913" s="66">
        <v>42886</v>
      </c>
      <c r="E913" s="74">
        <f t="shared" si="44"/>
        <v>5</v>
      </c>
      <c r="F913">
        <f t="shared" si="45"/>
        <v>2017</v>
      </c>
      <c r="G913" s="74">
        <v>29150</v>
      </c>
      <c r="H913" s="74">
        <v>29917</v>
      </c>
      <c r="I913" s="74">
        <v>594037</v>
      </c>
      <c r="J913" s="74">
        <v>0</v>
      </c>
      <c r="K913" s="3">
        <f t="shared" si="46"/>
        <v>594037</v>
      </c>
      <c r="L913" s="18"/>
      <c r="M913" s="18"/>
      <c r="N913" s="18"/>
      <c r="O913" s="74">
        <v>4807860</v>
      </c>
      <c r="P913" s="74">
        <v>98169</v>
      </c>
      <c r="Q913" s="74">
        <v>16002036</v>
      </c>
      <c r="R913" s="114">
        <v>403</v>
      </c>
      <c r="S913" s="114">
        <v>55724.9</v>
      </c>
      <c r="X913" s="74">
        <v>264888637</v>
      </c>
      <c r="Y913" s="74">
        <v>320809290</v>
      </c>
      <c r="Z913" s="74">
        <v>79695542</v>
      </c>
      <c r="AA913" s="114">
        <v>894155.5</v>
      </c>
      <c r="AB913" s="114">
        <v>114597</v>
      </c>
    </row>
    <row r="914" spans="1:28" x14ac:dyDescent="0.3">
      <c r="A914" t="s">
        <v>14</v>
      </c>
      <c r="B914" s="65" t="str">
        <f>VLOOKUP(A914,'bank list with code'!$A$2:$C$114,3,FALSE)</f>
        <v>B009</v>
      </c>
      <c r="C914" s="65" t="str">
        <f>VLOOKUP(B914,'bank type'!$A$2:$B$87,2,FALSE)</f>
        <v>Private Sector Banks</v>
      </c>
      <c r="D914" s="66">
        <v>42886</v>
      </c>
      <c r="E914" s="74">
        <f t="shared" si="44"/>
        <v>5</v>
      </c>
      <c r="F914">
        <f t="shared" si="45"/>
        <v>2017</v>
      </c>
      <c r="G914" s="74">
        <v>3234</v>
      </c>
      <c r="H914" s="74">
        <v>11110</v>
      </c>
      <c r="I914" s="74">
        <v>459242</v>
      </c>
      <c r="J914" s="74">
        <v>0</v>
      </c>
      <c r="K914" s="3">
        <f t="shared" si="46"/>
        <v>459242</v>
      </c>
      <c r="L914" s="18"/>
      <c r="M914" s="18"/>
      <c r="N914" s="18"/>
      <c r="O914" s="74">
        <v>3469177</v>
      </c>
      <c r="P914" s="74">
        <v>62321</v>
      </c>
      <c r="Q914" s="74">
        <v>10507320</v>
      </c>
      <c r="R914" s="114">
        <v>233.7</v>
      </c>
      <c r="S914" s="114">
        <v>32189</v>
      </c>
      <c r="X914" s="74">
        <v>20625087</v>
      </c>
      <c r="Y914" s="74">
        <v>22169040</v>
      </c>
      <c r="Z914" s="74">
        <v>18159561</v>
      </c>
      <c r="AA914" s="114">
        <v>102981.2</v>
      </c>
      <c r="AB914" s="114">
        <v>26147.5</v>
      </c>
    </row>
    <row r="915" spans="1:28" x14ac:dyDescent="0.3">
      <c r="A915" t="s">
        <v>130</v>
      </c>
      <c r="B915" s="65" t="str">
        <f>VLOOKUP(A915,'bank list with code'!$A$2:$C$114,3,FALSE)</f>
        <v>B010</v>
      </c>
      <c r="C915" s="65" t="str">
        <f>VLOOKUP(B915,'bank type'!$A$2:$B$87,2,FALSE)</f>
        <v>Private Sector Banks</v>
      </c>
      <c r="D915" s="66">
        <v>42886</v>
      </c>
      <c r="E915" s="74">
        <f t="shared" si="44"/>
        <v>5</v>
      </c>
      <c r="F915">
        <f t="shared" si="45"/>
        <v>2017</v>
      </c>
      <c r="G915" s="74">
        <v>372</v>
      </c>
      <c r="H915" s="74">
        <v>0</v>
      </c>
      <c r="I915" s="74">
        <v>8358</v>
      </c>
      <c r="J915" s="74">
        <v>0</v>
      </c>
      <c r="K915" s="3">
        <f t="shared" si="46"/>
        <v>8358</v>
      </c>
      <c r="L915" s="18"/>
      <c r="M915" s="18"/>
      <c r="N915" s="18"/>
      <c r="O915" s="74">
        <v>0</v>
      </c>
      <c r="P915" s="74">
        <v>0</v>
      </c>
      <c r="Q915" s="74">
        <v>0</v>
      </c>
      <c r="R915" s="114">
        <v>0</v>
      </c>
      <c r="S915" s="114">
        <v>0</v>
      </c>
      <c r="X915" s="74">
        <v>9737585</v>
      </c>
      <c r="Y915" s="74">
        <v>3101457</v>
      </c>
      <c r="Z915" s="74">
        <v>316064</v>
      </c>
      <c r="AA915" s="114">
        <v>7488.1</v>
      </c>
      <c r="AB915" s="114">
        <v>449.5</v>
      </c>
    </row>
    <row r="916" spans="1:28" x14ac:dyDescent="0.3">
      <c r="A916" t="s">
        <v>16</v>
      </c>
      <c r="B916" s="65" t="str">
        <f>VLOOKUP(A916,'bank list with code'!$A$2:$C$114,3,FALSE)</f>
        <v>B021</v>
      </c>
      <c r="C916" s="65" t="str">
        <f>VLOOKUP(B916,'bank type'!$A$2:$B$87,2,FALSE)</f>
        <v>Private Sector Banks</v>
      </c>
      <c r="D916" s="66">
        <v>42886</v>
      </c>
      <c r="E916" s="74">
        <f t="shared" si="44"/>
        <v>5</v>
      </c>
      <c r="F916">
        <f t="shared" si="45"/>
        <v>2017</v>
      </c>
      <c r="G916" s="74">
        <v>202</v>
      </c>
      <c r="H916" s="74">
        <v>60</v>
      </c>
      <c r="I916" s="74">
        <v>0</v>
      </c>
      <c r="J916" s="74">
        <v>0</v>
      </c>
      <c r="K916" s="3">
        <f t="shared" si="46"/>
        <v>0</v>
      </c>
      <c r="L916" s="18"/>
      <c r="M916" s="18"/>
      <c r="N916" s="18"/>
      <c r="O916" s="74">
        <v>0</v>
      </c>
      <c r="P916" s="74">
        <v>0</v>
      </c>
      <c r="Q916" s="74">
        <v>0</v>
      </c>
      <c r="R916" s="114">
        <v>0</v>
      </c>
      <c r="S916" s="114">
        <v>0</v>
      </c>
      <c r="X916" s="74">
        <v>966862</v>
      </c>
      <c r="Y916" s="74">
        <v>441486</v>
      </c>
      <c r="Z916" s="74">
        <v>121356</v>
      </c>
      <c r="AA916" s="114">
        <v>1394.9</v>
      </c>
      <c r="AB916" s="114">
        <v>255.1</v>
      </c>
    </row>
    <row r="917" spans="1:28" x14ac:dyDescent="0.3">
      <c r="A917" t="s">
        <v>17</v>
      </c>
      <c r="B917" s="65" t="str">
        <f>VLOOKUP(A917,'bank list with code'!$A$2:$C$114,3,FALSE)</f>
        <v>B024</v>
      </c>
      <c r="C917" s="65" t="str">
        <f>VLOOKUP(B917,'bank type'!$A$2:$B$87,2,FALSE)</f>
        <v>Private Sector Banks</v>
      </c>
      <c r="D917" s="66">
        <v>42886</v>
      </c>
      <c r="E917" s="74">
        <f t="shared" si="44"/>
        <v>5</v>
      </c>
      <c r="F917">
        <f t="shared" si="45"/>
        <v>2017</v>
      </c>
      <c r="G917" s="74">
        <v>824</v>
      </c>
      <c r="H917" s="74">
        <v>684</v>
      </c>
      <c r="I917" s="74">
        <v>10087</v>
      </c>
      <c r="J917" s="74">
        <v>0</v>
      </c>
      <c r="K917" s="3">
        <f t="shared" si="46"/>
        <v>10087</v>
      </c>
      <c r="L917" s="18"/>
      <c r="M917" s="18"/>
      <c r="N917" s="18"/>
      <c r="O917" s="74">
        <v>786</v>
      </c>
      <c r="P917" s="74">
        <v>74</v>
      </c>
      <c r="Q917" s="74">
        <v>2790</v>
      </c>
      <c r="R917" s="114">
        <v>0.2</v>
      </c>
      <c r="S917" s="114">
        <v>3.7</v>
      </c>
      <c r="X917" s="74">
        <v>1668539</v>
      </c>
      <c r="Y917" s="74">
        <v>1769327</v>
      </c>
      <c r="Z917" s="74">
        <v>715704</v>
      </c>
      <c r="AA917" s="114">
        <v>7650.1</v>
      </c>
      <c r="AB917" s="114">
        <v>937.9</v>
      </c>
    </row>
    <row r="918" spans="1:28" x14ac:dyDescent="0.3">
      <c r="A918" t="s">
        <v>131</v>
      </c>
      <c r="B918" s="65" t="str">
        <f>VLOOKUP(A918,'bank list with code'!$A$2:$C$114,3,FALSE)</f>
        <v>B036</v>
      </c>
      <c r="C918" s="65" t="str">
        <f>VLOOKUP(B918,'bank type'!$A$2:$B$87,2,FALSE)</f>
        <v>Private Sector Banks</v>
      </c>
      <c r="D918" s="66">
        <v>42886</v>
      </c>
      <c r="E918" s="74">
        <f t="shared" si="44"/>
        <v>5</v>
      </c>
      <c r="F918">
        <f t="shared" si="45"/>
        <v>2017</v>
      </c>
      <c r="G918" s="74">
        <v>228</v>
      </c>
      <c r="H918" s="74">
        <v>267</v>
      </c>
      <c r="I918" s="74">
        <v>1585</v>
      </c>
      <c r="J918" s="74">
        <v>0</v>
      </c>
      <c r="K918" s="3">
        <f t="shared" si="46"/>
        <v>1585</v>
      </c>
      <c r="L918" s="18"/>
      <c r="M918" s="18"/>
      <c r="N918" s="18"/>
      <c r="O918" s="74">
        <v>6681</v>
      </c>
      <c r="P918" s="74">
        <v>973</v>
      </c>
      <c r="Q918" s="74">
        <v>16844</v>
      </c>
      <c r="R918" s="114">
        <v>5</v>
      </c>
      <c r="S918" s="114">
        <v>29.1</v>
      </c>
      <c r="X918" s="74">
        <v>480568</v>
      </c>
      <c r="Y918" s="74">
        <v>640942</v>
      </c>
      <c r="Z918" s="74">
        <v>266254</v>
      </c>
      <c r="AA918" s="114">
        <v>1675.3</v>
      </c>
      <c r="AB918" s="114">
        <v>509.5</v>
      </c>
    </row>
    <row r="919" spans="1:28" x14ac:dyDescent="0.3">
      <c r="A919" t="s">
        <v>19</v>
      </c>
      <c r="B919" s="65" t="str">
        <f>VLOOKUP(A919,'bank list with code'!$A$2:$C$114,3,FALSE)</f>
        <v>B038</v>
      </c>
      <c r="C919" s="65" t="str">
        <f>VLOOKUP(B919,'bank type'!$A$2:$B$87,2,FALSE)</f>
        <v>Private Sector Banks</v>
      </c>
      <c r="D919" s="66">
        <v>42886</v>
      </c>
      <c r="E919" s="74">
        <f t="shared" si="44"/>
        <v>5</v>
      </c>
      <c r="F919">
        <f t="shared" si="45"/>
        <v>2017</v>
      </c>
      <c r="G919" s="74">
        <v>200</v>
      </c>
      <c r="H919" s="74">
        <v>171</v>
      </c>
      <c r="I919" s="74">
        <v>1253</v>
      </c>
      <c r="J919" s="74">
        <v>0</v>
      </c>
      <c r="K919" s="3">
        <f t="shared" si="46"/>
        <v>1253</v>
      </c>
      <c r="L919" s="18"/>
      <c r="M919" s="18"/>
      <c r="N919" s="18"/>
      <c r="O919" s="74">
        <v>7502</v>
      </c>
      <c r="P919" s="74">
        <v>73</v>
      </c>
      <c r="Q919" s="74">
        <v>16470</v>
      </c>
      <c r="R919" s="114">
        <v>0.3</v>
      </c>
      <c r="S919" s="114">
        <v>36.200000000000003</v>
      </c>
      <c r="X919" s="74">
        <v>651915</v>
      </c>
      <c r="Y919" s="74">
        <v>504082</v>
      </c>
      <c r="Z919" s="74">
        <v>207948</v>
      </c>
      <c r="AA919" s="114">
        <v>1680.4</v>
      </c>
      <c r="AB919" s="114">
        <v>319.2</v>
      </c>
    </row>
    <row r="920" spans="1:28" x14ac:dyDescent="0.3">
      <c r="A920" t="s">
        <v>20</v>
      </c>
      <c r="B920" s="65" t="str">
        <f>VLOOKUP(A920,'bank list with code'!$A$2:$C$114,3,FALSE)</f>
        <v>B045</v>
      </c>
      <c r="C920" s="65" t="str">
        <f>VLOOKUP(B920,'bank type'!$A$2:$B$87,2,FALSE)</f>
        <v>Private Sector Banks</v>
      </c>
      <c r="D920" s="66">
        <v>42886</v>
      </c>
      <c r="E920" s="74">
        <f t="shared" si="44"/>
        <v>5</v>
      </c>
      <c r="F920">
        <f t="shared" si="45"/>
        <v>2017</v>
      </c>
      <c r="G920" s="74">
        <v>1154</v>
      </c>
      <c r="H920" s="74">
        <v>519</v>
      </c>
      <c r="I920" s="74">
        <v>11380</v>
      </c>
      <c r="J920" s="74">
        <v>0</v>
      </c>
      <c r="K920" s="3">
        <f t="shared" si="46"/>
        <v>11380</v>
      </c>
      <c r="L920" s="18"/>
      <c r="M920" s="18"/>
      <c r="N920" s="18"/>
      <c r="O920" s="74">
        <v>0</v>
      </c>
      <c r="P920" s="74">
        <v>0</v>
      </c>
      <c r="Q920" s="74">
        <v>0</v>
      </c>
      <c r="R920" s="114">
        <v>0</v>
      </c>
      <c r="S920" s="114">
        <v>0</v>
      </c>
      <c r="X920" s="74">
        <v>5698072</v>
      </c>
      <c r="Y920" s="74">
        <v>4592244</v>
      </c>
      <c r="Z920" s="74">
        <v>2243178</v>
      </c>
      <c r="AA920" s="114">
        <v>22812.9</v>
      </c>
      <c r="AB920" s="114">
        <v>3611.9</v>
      </c>
    </row>
    <row r="921" spans="1:28" x14ac:dyDescent="0.3">
      <c r="A921" t="s">
        <v>21</v>
      </c>
      <c r="B921" s="65" t="str">
        <f>VLOOKUP(A921,'bank list with code'!$A$2:$C$114,3,FALSE)</f>
        <v>B050</v>
      </c>
      <c r="C921" s="65" t="str">
        <f>VLOOKUP(B921,'bank type'!$A$2:$B$87,2,FALSE)</f>
        <v>Private Sector Banks</v>
      </c>
      <c r="D921" s="66">
        <v>42886</v>
      </c>
      <c r="E921" s="74">
        <f t="shared" si="44"/>
        <v>5</v>
      </c>
      <c r="F921">
        <f t="shared" si="45"/>
        <v>2017</v>
      </c>
      <c r="G921" s="74">
        <v>5841</v>
      </c>
      <c r="H921" s="74">
        <v>6399</v>
      </c>
      <c r="I921" s="74">
        <v>422758</v>
      </c>
      <c r="J921" s="74">
        <v>0</v>
      </c>
      <c r="K921" s="3">
        <f t="shared" si="46"/>
        <v>422758</v>
      </c>
      <c r="L921" s="18"/>
      <c r="M921" s="18"/>
      <c r="N921" s="18"/>
      <c r="O921" s="74">
        <v>8840919</v>
      </c>
      <c r="P921" s="74">
        <v>152128</v>
      </c>
      <c r="Q921" s="74">
        <v>33003678</v>
      </c>
      <c r="R921" s="114">
        <v>825.9</v>
      </c>
      <c r="S921" s="114">
        <v>104708.5</v>
      </c>
      <c r="X921" s="74">
        <v>24079920</v>
      </c>
      <c r="Y921" s="74">
        <v>27915404</v>
      </c>
      <c r="Z921" s="74">
        <v>34060320</v>
      </c>
      <c r="AA921" s="114">
        <v>138407.5</v>
      </c>
      <c r="AB921" s="114">
        <v>46579.6</v>
      </c>
    </row>
    <row r="922" spans="1:28" x14ac:dyDescent="0.3">
      <c r="A922" t="s">
        <v>22</v>
      </c>
      <c r="B922" s="65" t="str">
        <f>VLOOKUP(A922,'bank list with code'!$A$2:$C$114,3,FALSE)</f>
        <v>B053</v>
      </c>
      <c r="C922" s="65" t="str">
        <f>VLOOKUP(B922,'bank type'!$A$2:$B$87,2,FALSE)</f>
        <v>Private Sector Banks</v>
      </c>
      <c r="D922" s="66">
        <v>42886</v>
      </c>
      <c r="E922" s="74">
        <f t="shared" si="44"/>
        <v>5</v>
      </c>
      <c r="F922">
        <f t="shared" si="45"/>
        <v>2017</v>
      </c>
      <c r="G922" s="74">
        <v>5102</v>
      </c>
      <c r="H922" s="74">
        <v>8620</v>
      </c>
      <c r="I922" s="74">
        <v>334438</v>
      </c>
      <c r="J922" s="74">
        <v>0</v>
      </c>
      <c r="K922" s="3">
        <f t="shared" si="46"/>
        <v>334438</v>
      </c>
      <c r="L922" s="18"/>
      <c r="M922" s="18"/>
      <c r="N922" s="18"/>
      <c r="O922" s="74">
        <v>4310531</v>
      </c>
      <c r="P922" s="74">
        <v>25694</v>
      </c>
      <c r="Q922" s="74">
        <v>16057746</v>
      </c>
      <c r="R922" s="114">
        <v>94.7</v>
      </c>
      <c r="S922" s="114">
        <v>41169.199999999997</v>
      </c>
      <c r="X922" s="74">
        <v>37160980</v>
      </c>
      <c r="Y922" s="74">
        <v>27248910</v>
      </c>
      <c r="Z922" s="74">
        <v>31581525</v>
      </c>
      <c r="AA922" s="114">
        <v>135939.1</v>
      </c>
      <c r="AB922" s="114">
        <v>44882.9</v>
      </c>
    </row>
    <row r="923" spans="1:28" x14ac:dyDescent="0.3">
      <c r="A923" t="s">
        <v>132</v>
      </c>
      <c r="B923" s="65" t="str">
        <f>VLOOKUP(A923,'bank list with code'!$A$2:$C$114,3,FALSE)</f>
        <v>B056</v>
      </c>
      <c r="C923" s="65" t="str">
        <f>VLOOKUP(B923,'bank type'!$A$2:$B$87,2,FALSE)</f>
        <v>Private Sector Banks</v>
      </c>
      <c r="D923" s="66">
        <v>42886</v>
      </c>
      <c r="E923" s="74">
        <f t="shared" si="44"/>
        <v>5</v>
      </c>
      <c r="F923">
        <f t="shared" si="45"/>
        <v>2017</v>
      </c>
      <c r="G923" s="74">
        <v>20</v>
      </c>
      <c r="H923" s="74">
        <v>1</v>
      </c>
      <c r="I923" s="74">
        <v>1184</v>
      </c>
      <c r="J923" s="74">
        <v>0</v>
      </c>
      <c r="K923" s="3">
        <f t="shared" si="46"/>
        <v>1184</v>
      </c>
      <c r="L923" s="18"/>
      <c r="M923" s="18"/>
      <c r="N923" s="18"/>
      <c r="O923" s="74">
        <v>0</v>
      </c>
      <c r="P923" s="74">
        <v>0</v>
      </c>
      <c r="Q923" s="74">
        <v>0</v>
      </c>
      <c r="R923" s="114">
        <v>0</v>
      </c>
      <c r="S923" s="114">
        <v>0</v>
      </c>
      <c r="X923" s="74">
        <v>351530</v>
      </c>
      <c r="Y923" s="74">
        <v>450030</v>
      </c>
      <c r="Z923" s="74">
        <v>356558</v>
      </c>
      <c r="AA923" s="114">
        <v>1273.3</v>
      </c>
      <c r="AB923" s="114">
        <v>248.3</v>
      </c>
    </row>
    <row r="924" spans="1:28" x14ac:dyDescent="0.3">
      <c r="A924" t="s">
        <v>24</v>
      </c>
      <c r="B924" s="65" t="str">
        <f>VLOOKUP(A924,'bank list with code'!$A$2:$C$114,3,FALSE)</f>
        <v>B062</v>
      </c>
      <c r="C924" s="65" t="str">
        <f>VLOOKUP(B924,'bank type'!$A$2:$B$87,2,FALSE)</f>
        <v>Private Sector Banks</v>
      </c>
      <c r="D924" s="66">
        <v>42886</v>
      </c>
      <c r="E924" s="74">
        <f t="shared" si="44"/>
        <v>5</v>
      </c>
      <c r="F924">
        <f t="shared" si="45"/>
        <v>2017</v>
      </c>
      <c r="G924" s="74">
        <v>896</v>
      </c>
      <c r="H924" s="74">
        <v>1174</v>
      </c>
      <c r="I924" s="74">
        <v>29466</v>
      </c>
      <c r="J924" s="74">
        <v>0</v>
      </c>
      <c r="K924" s="3">
        <f t="shared" si="46"/>
        <v>29466</v>
      </c>
      <c r="L924" s="18"/>
      <c r="M924" s="18"/>
      <c r="N924" s="18"/>
      <c r="O924" s="74">
        <v>615933</v>
      </c>
      <c r="P924" s="74">
        <v>9611</v>
      </c>
      <c r="Q924" s="74">
        <v>2032311</v>
      </c>
      <c r="R924" s="114">
        <v>50.2</v>
      </c>
      <c r="S924" s="114">
        <v>11616.5</v>
      </c>
      <c r="X924" s="74">
        <v>3430363</v>
      </c>
      <c r="Y924" s="74">
        <v>2188611</v>
      </c>
      <c r="Z924" s="74">
        <v>1812606</v>
      </c>
      <c r="AA924" s="114">
        <v>10013.1</v>
      </c>
      <c r="AB924" s="114">
        <v>2674</v>
      </c>
    </row>
    <row r="925" spans="1:28" x14ac:dyDescent="0.3">
      <c r="A925" t="s">
        <v>25</v>
      </c>
      <c r="B925" s="65" t="str">
        <f>VLOOKUP(A925,'bank list with code'!$A$2:$C$114,3,FALSE)</f>
        <v>B063</v>
      </c>
      <c r="C925" s="65" t="str">
        <f>VLOOKUP(B925,'bank type'!$A$2:$B$87,2,FALSE)</f>
        <v>Private Sector Banks</v>
      </c>
      <c r="D925" s="66">
        <v>42886</v>
      </c>
      <c r="E925" s="74">
        <f t="shared" si="44"/>
        <v>5</v>
      </c>
      <c r="F925">
        <f t="shared" si="45"/>
        <v>2017</v>
      </c>
      <c r="G925" s="74">
        <v>651</v>
      </c>
      <c r="H925" s="74">
        <v>464</v>
      </c>
      <c r="I925" s="74">
        <v>11796</v>
      </c>
      <c r="J925" s="74">
        <v>0</v>
      </c>
      <c r="K925" s="3">
        <f t="shared" si="46"/>
        <v>11796</v>
      </c>
      <c r="L925" s="18"/>
      <c r="M925" s="18"/>
      <c r="N925" s="18"/>
      <c r="O925" s="74">
        <v>458469</v>
      </c>
      <c r="P925" s="74">
        <v>6814</v>
      </c>
      <c r="Q925" s="74">
        <v>127790</v>
      </c>
      <c r="R925" s="114">
        <v>22.7</v>
      </c>
      <c r="S925" s="114">
        <v>418.6</v>
      </c>
      <c r="X925" s="74">
        <v>4906798</v>
      </c>
      <c r="Y925" s="74">
        <v>4825147</v>
      </c>
      <c r="Z925" s="74">
        <v>124986</v>
      </c>
      <c r="AA925" s="114">
        <v>21827.4</v>
      </c>
      <c r="AB925" s="114">
        <v>364.3</v>
      </c>
    </row>
    <row r="926" spans="1:28" x14ac:dyDescent="0.3">
      <c r="A926" t="s">
        <v>26</v>
      </c>
      <c r="B926" s="65" t="str">
        <f>VLOOKUP(A926,'bank list with code'!$A$2:$C$114,3,FALSE)</f>
        <v>B069</v>
      </c>
      <c r="C926" s="65" t="str">
        <f>VLOOKUP(B926,'bank type'!$A$2:$B$87,2,FALSE)</f>
        <v>Private Sector Banks</v>
      </c>
      <c r="D926" s="66">
        <v>42886</v>
      </c>
      <c r="E926" s="74">
        <f t="shared" si="44"/>
        <v>5</v>
      </c>
      <c r="F926">
        <f t="shared" si="45"/>
        <v>2017</v>
      </c>
      <c r="G926" s="74">
        <v>555</v>
      </c>
      <c r="H926" s="74">
        <v>845</v>
      </c>
      <c r="I926" s="74">
        <v>11872</v>
      </c>
      <c r="J926" s="74">
        <v>0</v>
      </c>
      <c r="K926" s="3">
        <f t="shared" si="46"/>
        <v>11872</v>
      </c>
      <c r="L926" s="18"/>
      <c r="M926" s="18"/>
      <c r="N926" s="18"/>
      <c r="O926" s="74">
        <v>0</v>
      </c>
      <c r="P926" s="74">
        <v>0</v>
      </c>
      <c r="Q926" s="74">
        <v>0</v>
      </c>
      <c r="R926" s="114">
        <v>0</v>
      </c>
      <c r="S926" s="114">
        <v>0</v>
      </c>
      <c r="X926" s="74">
        <v>3749603</v>
      </c>
      <c r="Y926" s="74">
        <v>3344580</v>
      </c>
      <c r="Z926" s="74">
        <v>1723298</v>
      </c>
      <c r="AA926" s="114">
        <v>13271.8</v>
      </c>
      <c r="AB926" s="114">
        <v>2242.5</v>
      </c>
    </row>
    <row r="927" spans="1:28" x14ac:dyDescent="0.3">
      <c r="A927" t="s">
        <v>27</v>
      </c>
      <c r="B927" s="65" t="str">
        <f>VLOOKUP(A927,'bank list with code'!$A$2:$C$114,3,FALSE)</f>
        <v>B070</v>
      </c>
      <c r="C927" s="65" t="str">
        <f>VLOOKUP(B927,'bank type'!$A$2:$B$87,2,FALSE)</f>
        <v>Private Sector Banks</v>
      </c>
      <c r="D927" s="66">
        <v>42886</v>
      </c>
      <c r="E927" s="74">
        <f t="shared" si="44"/>
        <v>5</v>
      </c>
      <c r="F927">
        <f t="shared" si="45"/>
        <v>2017</v>
      </c>
      <c r="G927" s="74">
        <v>765</v>
      </c>
      <c r="H927" s="74">
        <v>983</v>
      </c>
      <c r="I927" s="74">
        <v>23936</v>
      </c>
      <c r="J927" s="74">
        <v>0</v>
      </c>
      <c r="K927" s="3">
        <f t="shared" si="46"/>
        <v>23936</v>
      </c>
      <c r="L927" s="18"/>
      <c r="M927" s="18"/>
      <c r="N927" s="18"/>
      <c r="O927" s="74">
        <v>0</v>
      </c>
      <c r="P927" s="74">
        <v>0</v>
      </c>
      <c r="Q927" s="74">
        <v>0</v>
      </c>
      <c r="R927" s="114">
        <v>0</v>
      </c>
      <c r="S927" s="114">
        <v>0</v>
      </c>
      <c r="X927" s="74">
        <v>4474597</v>
      </c>
      <c r="Y927" s="74">
        <v>4454349</v>
      </c>
      <c r="Z927" s="74">
        <v>1796017</v>
      </c>
      <c r="AA927" s="114">
        <v>19087.3</v>
      </c>
      <c r="AB927" s="114">
        <v>2286</v>
      </c>
    </row>
    <row r="928" spans="1:28" x14ac:dyDescent="0.3">
      <c r="A928" t="s">
        <v>28</v>
      </c>
      <c r="B928" s="65" t="str">
        <f>VLOOKUP(A928,'bank list with code'!$A$2:$C$114,3,FALSE)</f>
        <v>B073</v>
      </c>
      <c r="C928" s="65" t="str">
        <f>VLOOKUP(B928,'bank type'!$A$2:$B$87,2,FALSE)</f>
        <v>Private Sector Banks</v>
      </c>
      <c r="D928" s="66">
        <v>42886</v>
      </c>
      <c r="E928" s="74">
        <f t="shared" si="44"/>
        <v>5</v>
      </c>
      <c r="F928">
        <f t="shared" si="45"/>
        <v>2017</v>
      </c>
      <c r="G928" s="74">
        <v>984</v>
      </c>
      <c r="H928" s="74">
        <v>1182</v>
      </c>
      <c r="I928" s="74">
        <v>0</v>
      </c>
      <c r="J928" s="74">
        <v>0</v>
      </c>
      <c r="K928" s="3">
        <f t="shared" si="46"/>
        <v>0</v>
      </c>
      <c r="L928" s="18"/>
      <c r="M928" s="18"/>
      <c r="N928" s="18"/>
      <c r="O928" s="74">
        <v>1087905</v>
      </c>
      <c r="P928" s="74">
        <v>23202</v>
      </c>
      <c r="Q928" s="74">
        <v>2617507</v>
      </c>
      <c r="R928" s="114">
        <v>101.5</v>
      </c>
      <c r="S928" s="114">
        <v>7911.6</v>
      </c>
      <c r="X928" s="74">
        <v>5382764</v>
      </c>
      <c r="Y928" s="74">
        <v>4328859</v>
      </c>
      <c r="Z928" s="74">
        <v>4785548</v>
      </c>
      <c r="AA928" s="114">
        <v>18318.8</v>
      </c>
      <c r="AB928" s="114">
        <v>6477.8</v>
      </c>
    </row>
    <row r="929" spans="1:28" x14ac:dyDescent="0.3">
      <c r="A929" t="s">
        <v>29</v>
      </c>
      <c r="B929" s="65" t="str">
        <f>VLOOKUP(A929,'bank list with code'!$A$2:$C$114,3,FALSE)</f>
        <v>B082</v>
      </c>
      <c r="C929" s="65" t="str">
        <f>VLOOKUP(B929,'bank type'!$A$2:$B$87,2,FALSE)</f>
        <v>Private Sector Banks</v>
      </c>
      <c r="D929" s="66">
        <v>42886</v>
      </c>
      <c r="E929" s="74">
        <f t="shared" si="44"/>
        <v>5</v>
      </c>
      <c r="F929">
        <f t="shared" si="45"/>
        <v>2017</v>
      </c>
      <c r="G929" s="74">
        <v>163</v>
      </c>
      <c r="H929" s="74">
        <v>224</v>
      </c>
      <c r="I929" s="74">
        <v>178466</v>
      </c>
      <c r="J929" s="74">
        <v>0</v>
      </c>
      <c r="K929" s="3">
        <f t="shared" si="46"/>
        <v>178466</v>
      </c>
      <c r="L929" s="18"/>
      <c r="M929" s="18"/>
      <c r="N929" s="18"/>
      <c r="O929" s="74">
        <v>331762</v>
      </c>
      <c r="P929" s="74">
        <v>14912</v>
      </c>
      <c r="Q929" s="74">
        <v>1129982</v>
      </c>
      <c r="R929" s="114">
        <v>82</v>
      </c>
      <c r="S929" s="114">
        <v>4259.8</v>
      </c>
      <c r="X929" s="74">
        <v>619044</v>
      </c>
      <c r="Y929" s="74">
        <v>354086</v>
      </c>
      <c r="Z929" s="74">
        <v>266140</v>
      </c>
      <c r="AA929" s="114">
        <v>1443.1</v>
      </c>
      <c r="AB929" s="114">
        <v>379</v>
      </c>
    </row>
    <row r="930" spans="1:28" x14ac:dyDescent="0.3">
      <c r="A930" t="s">
        <v>30</v>
      </c>
      <c r="B930" s="65" t="str">
        <f>VLOOKUP(A930,'bank list with code'!$A$2:$C$114,3,FALSE)</f>
        <v>B089</v>
      </c>
      <c r="C930" s="65" t="str">
        <f>VLOOKUP(B930,'bank type'!$A$2:$B$87,2,FALSE)</f>
        <v>Private Sector Banks</v>
      </c>
      <c r="D930" s="66">
        <v>42886</v>
      </c>
      <c r="E930" s="74">
        <f t="shared" si="44"/>
        <v>5</v>
      </c>
      <c r="F930">
        <f t="shared" si="45"/>
        <v>2017</v>
      </c>
      <c r="G930" s="74">
        <v>759</v>
      </c>
      <c r="H930" s="74">
        <v>554</v>
      </c>
      <c r="I930" s="74">
        <v>7541</v>
      </c>
      <c r="J930" s="74">
        <v>0</v>
      </c>
      <c r="K930" s="3">
        <f t="shared" si="46"/>
        <v>7541</v>
      </c>
      <c r="L930" s="18"/>
      <c r="M930" s="18"/>
      <c r="N930" s="18"/>
      <c r="O930" s="74">
        <v>0</v>
      </c>
      <c r="P930" s="74">
        <v>0</v>
      </c>
      <c r="Q930" s="74">
        <v>0</v>
      </c>
      <c r="R930" s="114">
        <v>0</v>
      </c>
      <c r="S930" s="114">
        <v>0</v>
      </c>
      <c r="X930" s="74">
        <v>3391803</v>
      </c>
      <c r="Y930" s="74">
        <v>2347099</v>
      </c>
      <c r="Z930" s="74">
        <v>1116035</v>
      </c>
      <c r="AA930" s="114">
        <v>9442.2000000000007</v>
      </c>
      <c r="AB930" s="114">
        <v>1750.3</v>
      </c>
    </row>
    <row r="931" spans="1:28" x14ac:dyDescent="0.3">
      <c r="A931" t="s">
        <v>31</v>
      </c>
      <c r="B931" s="65" t="str">
        <f>VLOOKUP(A931,'bank list with code'!$A$2:$C$114,3,FALSE)</f>
        <v>B100</v>
      </c>
      <c r="C931" s="65" t="str">
        <f>VLOOKUP(B931,'bank type'!$A$2:$B$87,2,FALSE)</f>
        <v>Private Sector Banks</v>
      </c>
      <c r="D931" s="66">
        <v>42886</v>
      </c>
      <c r="E931" s="74">
        <f t="shared" si="44"/>
        <v>5</v>
      </c>
      <c r="F931">
        <f t="shared" si="45"/>
        <v>2017</v>
      </c>
      <c r="G931" s="74">
        <v>455</v>
      </c>
      <c r="H931" s="74">
        <v>636</v>
      </c>
      <c r="I931" s="74">
        <v>6031</v>
      </c>
      <c r="J931" s="74">
        <v>0</v>
      </c>
      <c r="K931" s="3">
        <f t="shared" si="46"/>
        <v>6031</v>
      </c>
      <c r="L931" s="18"/>
      <c r="M931" s="18"/>
      <c r="N931" s="18"/>
      <c r="O931" s="74">
        <v>8675</v>
      </c>
      <c r="P931" s="74">
        <v>25</v>
      </c>
      <c r="Q931" s="74">
        <v>15149</v>
      </c>
      <c r="R931" s="114">
        <v>0</v>
      </c>
      <c r="S931" s="114">
        <v>40.200000000000003</v>
      </c>
      <c r="X931" s="74">
        <v>1061440</v>
      </c>
      <c r="Y931" s="74">
        <v>4487220</v>
      </c>
      <c r="Z931" s="74">
        <v>471215</v>
      </c>
      <c r="AA931" s="114">
        <v>18007.7</v>
      </c>
      <c r="AB931" s="114">
        <v>589.70000000000005</v>
      </c>
    </row>
    <row r="932" spans="1:28" x14ac:dyDescent="0.3">
      <c r="A932" t="s">
        <v>32</v>
      </c>
      <c r="B932" s="65" t="str">
        <f>VLOOKUP(A932,'bank list with code'!$A$2:$C$114,3,FALSE)</f>
        <v>B101</v>
      </c>
      <c r="C932" s="65" t="str">
        <f>VLOOKUP(B932,'bank type'!$A$2:$B$87,2,FALSE)</f>
        <v>Private Sector Banks</v>
      </c>
      <c r="D932" s="66">
        <v>42886</v>
      </c>
      <c r="E932" s="74">
        <f t="shared" si="44"/>
        <v>5</v>
      </c>
      <c r="F932">
        <f t="shared" si="45"/>
        <v>2017</v>
      </c>
      <c r="G932" s="74">
        <v>377</v>
      </c>
      <c r="H932" s="74">
        <v>596</v>
      </c>
      <c r="I932" s="74">
        <v>6709</v>
      </c>
      <c r="J932" s="74">
        <v>0</v>
      </c>
      <c r="K932" s="3">
        <f t="shared" si="46"/>
        <v>6709</v>
      </c>
      <c r="L932" s="18"/>
      <c r="M932" s="18"/>
      <c r="N932" s="18"/>
      <c r="O932" s="74">
        <v>0</v>
      </c>
      <c r="P932" s="74">
        <v>0</v>
      </c>
      <c r="Q932" s="74">
        <v>0</v>
      </c>
      <c r="R932" s="114">
        <v>0</v>
      </c>
      <c r="S932" s="114">
        <v>0</v>
      </c>
      <c r="X932" s="74">
        <v>1256946</v>
      </c>
      <c r="Y932" s="74">
        <v>760664</v>
      </c>
      <c r="Z932" s="74">
        <v>224679</v>
      </c>
      <c r="AA932" s="114">
        <v>3026.8</v>
      </c>
      <c r="AB932" s="114">
        <v>373</v>
      </c>
    </row>
    <row r="933" spans="1:28" x14ac:dyDescent="0.3">
      <c r="A933" t="s">
        <v>33</v>
      </c>
      <c r="B933" s="65" t="str">
        <f>VLOOKUP(A933,'bank list with code'!$A$2:$C$114,3,FALSE)</f>
        <v>B113</v>
      </c>
      <c r="C933" s="65" t="str">
        <f>VLOOKUP(B933,'bank type'!$A$2:$B$87,2,FALSE)</f>
        <v>Private Sector Banks</v>
      </c>
      <c r="D933" s="66">
        <v>42886</v>
      </c>
      <c r="E933" s="74">
        <f t="shared" si="44"/>
        <v>5</v>
      </c>
      <c r="F933">
        <f t="shared" si="45"/>
        <v>2017</v>
      </c>
      <c r="G933" s="74">
        <v>680</v>
      </c>
      <c r="H933" s="74">
        <v>1116</v>
      </c>
      <c r="I933" s="74">
        <v>59510</v>
      </c>
      <c r="J933" s="74">
        <v>0</v>
      </c>
      <c r="K933" s="3">
        <f t="shared" si="46"/>
        <v>59510</v>
      </c>
      <c r="L933" s="18"/>
      <c r="M933" s="18"/>
      <c r="N933" s="18"/>
      <c r="O933" s="74">
        <v>115750</v>
      </c>
      <c r="P933" s="74">
        <v>3110</v>
      </c>
      <c r="Q933" s="74">
        <v>381311</v>
      </c>
      <c r="R933" s="114">
        <v>14.6</v>
      </c>
      <c r="S933" s="114">
        <v>1058</v>
      </c>
      <c r="X933" s="74">
        <v>1688720</v>
      </c>
      <c r="Y933" s="74">
        <v>2790839</v>
      </c>
      <c r="Z933" s="74">
        <v>1806098</v>
      </c>
      <c r="AA933" s="114">
        <v>9788.2999999999993</v>
      </c>
      <c r="AB933" s="114">
        <v>2504</v>
      </c>
    </row>
    <row r="934" spans="1:28" x14ac:dyDescent="0.3">
      <c r="A934" t="s">
        <v>35</v>
      </c>
      <c r="B934" s="65" t="str">
        <f>VLOOKUP(A934,'bank list with code'!$A$2:$C$114,3,FALSE)</f>
        <v>B004</v>
      </c>
      <c r="C934" s="65" t="str">
        <f>VLOOKUP(B934,'bank type'!$A$2:$B$87,2,FALSE)</f>
        <v>Foreign Banks</v>
      </c>
      <c r="D934" s="66">
        <v>42886</v>
      </c>
      <c r="E934" s="74">
        <f t="shared" si="44"/>
        <v>5</v>
      </c>
      <c r="F934">
        <f t="shared" si="45"/>
        <v>2017</v>
      </c>
      <c r="G934" s="74">
        <v>0</v>
      </c>
      <c r="H934" s="74">
        <v>0</v>
      </c>
      <c r="I934" s="74">
        <v>26907</v>
      </c>
      <c r="J934" s="74">
        <v>0</v>
      </c>
      <c r="K934" s="3">
        <f t="shared" si="46"/>
        <v>26907</v>
      </c>
      <c r="L934" s="18"/>
      <c r="M934" s="18"/>
      <c r="N934" s="18"/>
      <c r="O934" s="74">
        <v>1037797</v>
      </c>
      <c r="P934" s="74">
        <v>3063</v>
      </c>
      <c r="Q934" s="74">
        <v>5104487</v>
      </c>
      <c r="R934" s="114">
        <v>19.8</v>
      </c>
      <c r="S934" s="114">
        <v>36571.9</v>
      </c>
      <c r="X934" s="74">
        <v>0</v>
      </c>
      <c r="Y934" s="74">
        <v>0</v>
      </c>
      <c r="Z934" s="74">
        <v>0</v>
      </c>
      <c r="AA934" s="114">
        <v>0</v>
      </c>
      <c r="AB934" s="114">
        <v>0</v>
      </c>
    </row>
    <row r="935" spans="1:28" x14ac:dyDescent="0.3">
      <c r="A935" t="s">
        <v>36</v>
      </c>
      <c r="B935" s="65" t="str">
        <f>VLOOKUP(A935,'bank list with code'!$A$2:$C$114,3,FALSE)</f>
        <v>B011</v>
      </c>
      <c r="C935" s="65" t="str">
        <f>VLOOKUP(B935,'bank type'!$A$2:$B$87,2,FALSE)</f>
        <v>Foreign Banks</v>
      </c>
      <c r="D935" s="66">
        <v>42886</v>
      </c>
      <c r="E935" s="74">
        <f t="shared" si="44"/>
        <v>5</v>
      </c>
      <c r="F935">
        <f t="shared" si="45"/>
        <v>2017</v>
      </c>
      <c r="G935" s="74">
        <v>0</v>
      </c>
      <c r="H935" s="74">
        <v>0</v>
      </c>
      <c r="I935" s="74">
        <v>0</v>
      </c>
      <c r="J935" s="74">
        <v>0</v>
      </c>
      <c r="K935" s="3">
        <f t="shared" si="46"/>
        <v>0</v>
      </c>
      <c r="L935" s="18"/>
      <c r="M935" s="18"/>
      <c r="N935" s="18"/>
      <c r="O935" s="74">
        <v>15114</v>
      </c>
      <c r="P935" s="74">
        <v>199</v>
      </c>
      <c r="Q935" s="74">
        <v>43903</v>
      </c>
      <c r="R935" s="114">
        <v>1.8</v>
      </c>
      <c r="S935" s="114">
        <v>294.60000000000002</v>
      </c>
      <c r="X935" s="74">
        <v>0</v>
      </c>
      <c r="Y935" s="74">
        <v>0</v>
      </c>
      <c r="Z935" s="74">
        <v>0</v>
      </c>
      <c r="AA935" s="114">
        <v>0</v>
      </c>
      <c r="AB935" s="114">
        <v>0</v>
      </c>
    </row>
    <row r="936" spans="1:28" x14ac:dyDescent="0.3">
      <c r="A936" t="s">
        <v>37</v>
      </c>
      <c r="B936" s="65" t="str">
        <f>VLOOKUP(A936,'bank list with code'!$A$2:$C$114,3,FALSE)</f>
        <v>B017</v>
      </c>
      <c r="C936" s="65" t="str">
        <f>VLOOKUP(B936,'bank type'!$A$2:$B$87,2,FALSE)</f>
        <v>Foreign Banks</v>
      </c>
      <c r="D936" s="66">
        <v>42886</v>
      </c>
      <c r="E936" s="74">
        <f t="shared" si="44"/>
        <v>5</v>
      </c>
      <c r="F936">
        <f t="shared" si="45"/>
        <v>2017</v>
      </c>
      <c r="G936" s="74">
        <v>0</v>
      </c>
      <c r="H936" s="74">
        <v>0</v>
      </c>
      <c r="I936" s="74">
        <v>0</v>
      </c>
      <c r="J936" s="74">
        <v>0</v>
      </c>
      <c r="K936" s="3">
        <f t="shared" si="46"/>
        <v>0</v>
      </c>
      <c r="L936" s="18"/>
      <c r="M936" s="18"/>
      <c r="N936" s="18"/>
      <c r="O936" s="74">
        <v>0</v>
      </c>
      <c r="P936" s="74">
        <v>0</v>
      </c>
      <c r="Q936" s="74">
        <v>0</v>
      </c>
      <c r="R936" s="114">
        <v>0</v>
      </c>
      <c r="S936" s="114">
        <v>0</v>
      </c>
      <c r="X936" s="74">
        <v>3380</v>
      </c>
      <c r="Y936" s="74">
        <v>202</v>
      </c>
      <c r="Z936" s="74">
        <v>179</v>
      </c>
      <c r="AA936" s="114">
        <v>1.6</v>
      </c>
      <c r="AB936" s="114">
        <v>0.7</v>
      </c>
    </row>
    <row r="937" spans="1:28" x14ac:dyDescent="0.3">
      <c r="A937" t="s">
        <v>38</v>
      </c>
      <c r="B937" s="65" t="str">
        <f>VLOOKUP(A937,'bank list with code'!$A$2:$C$114,3,FALSE)</f>
        <v>B023</v>
      </c>
      <c r="C937" s="65" t="str">
        <f>VLOOKUP(B937,'bank type'!$A$2:$B$87,2,FALSE)</f>
        <v>Foreign Banks</v>
      </c>
      <c r="D937" s="66">
        <v>42886</v>
      </c>
      <c r="E937" s="74">
        <f t="shared" si="44"/>
        <v>5</v>
      </c>
      <c r="F937">
        <f t="shared" si="45"/>
        <v>2017</v>
      </c>
      <c r="G937" s="74">
        <v>51</v>
      </c>
      <c r="H937" s="74">
        <v>506</v>
      </c>
      <c r="I937" s="74">
        <v>29089</v>
      </c>
      <c r="J937" s="74">
        <v>0</v>
      </c>
      <c r="K937" s="3">
        <f t="shared" si="46"/>
        <v>29089</v>
      </c>
      <c r="L937" s="18"/>
      <c r="M937" s="18"/>
      <c r="N937" s="18"/>
      <c r="O937" s="74">
        <v>2554120</v>
      </c>
      <c r="P937" s="74">
        <v>43604</v>
      </c>
      <c r="Q937" s="74">
        <v>19391617</v>
      </c>
      <c r="R937" s="114">
        <v>257.89999999999998</v>
      </c>
      <c r="S937" s="114">
        <v>44180</v>
      </c>
      <c r="X937" s="74">
        <v>1585669</v>
      </c>
      <c r="Y937" s="74">
        <v>2006810</v>
      </c>
      <c r="Z937" s="74">
        <v>5013089</v>
      </c>
      <c r="AA937" s="114">
        <v>8258.9</v>
      </c>
      <c r="AB937" s="114">
        <v>9100.5</v>
      </c>
    </row>
    <row r="938" spans="1:28" x14ac:dyDescent="0.3">
      <c r="A938" t="s">
        <v>39</v>
      </c>
      <c r="B938" s="65" t="str">
        <f>VLOOKUP(A938,'bank list with code'!$A$2:$C$114,3,FALSE)</f>
        <v>B030</v>
      </c>
      <c r="C938" s="65" t="str">
        <f>VLOOKUP(B938,'bank type'!$A$2:$B$87,2,FALSE)</f>
        <v>Foreign Banks</v>
      </c>
      <c r="D938" s="66">
        <v>42886</v>
      </c>
      <c r="E938" s="74">
        <f t="shared" si="44"/>
        <v>5</v>
      </c>
      <c r="F938">
        <f t="shared" si="45"/>
        <v>2017</v>
      </c>
      <c r="G938" s="74">
        <v>5</v>
      </c>
      <c r="H938" s="74">
        <v>25</v>
      </c>
      <c r="I938" s="74">
        <v>0</v>
      </c>
      <c r="J938" s="74">
        <v>0</v>
      </c>
      <c r="K938" s="3">
        <f t="shared" si="46"/>
        <v>0</v>
      </c>
      <c r="L938" s="18"/>
      <c r="M938" s="18"/>
      <c r="N938" s="18"/>
      <c r="O938" s="74">
        <v>0</v>
      </c>
      <c r="P938" s="74">
        <v>0</v>
      </c>
      <c r="Q938" s="74">
        <v>0</v>
      </c>
      <c r="R938" s="114">
        <v>0</v>
      </c>
      <c r="S938" s="114">
        <v>0</v>
      </c>
      <c r="X938" s="74">
        <v>1238161</v>
      </c>
      <c r="Y938" s="74">
        <v>203362</v>
      </c>
      <c r="Z938" s="74">
        <v>338455</v>
      </c>
      <c r="AA938" s="114">
        <v>438</v>
      </c>
      <c r="AB938" s="114">
        <v>361.9</v>
      </c>
    </row>
    <row r="939" spans="1:28" x14ac:dyDescent="0.3">
      <c r="A939" t="s">
        <v>40</v>
      </c>
      <c r="B939" s="65" t="str">
        <f>VLOOKUP(A939,'bank list with code'!$A$2:$C$114,3,FALSE)</f>
        <v>B035</v>
      </c>
      <c r="C939" s="65" t="str">
        <f>VLOOKUP(B939,'bank type'!$A$2:$B$87,2,FALSE)</f>
        <v>Foreign Banks</v>
      </c>
      <c r="D939" s="66">
        <v>42886</v>
      </c>
      <c r="E939" s="74">
        <f t="shared" si="44"/>
        <v>5</v>
      </c>
      <c r="F939">
        <f t="shared" si="45"/>
        <v>2017</v>
      </c>
      <c r="G939" s="74">
        <v>13</v>
      </c>
      <c r="H939" s="74">
        <v>19</v>
      </c>
      <c r="I939" s="74">
        <v>0</v>
      </c>
      <c r="J939" s="74">
        <v>0</v>
      </c>
      <c r="K939" s="3">
        <f t="shared" si="46"/>
        <v>0</v>
      </c>
      <c r="L939" s="18"/>
      <c r="M939" s="18"/>
      <c r="N939" s="18"/>
      <c r="O939" s="74">
        <v>0</v>
      </c>
      <c r="P939" s="74">
        <v>0</v>
      </c>
      <c r="Q939" s="74">
        <v>0</v>
      </c>
      <c r="R939" s="114">
        <v>0</v>
      </c>
      <c r="S939" s="114">
        <v>0</v>
      </c>
      <c r="X939" s="74">
        <v>107573</v>
      </c>
      <c r="Y939" s="74">
        <v>122146</v>
      </c>
      <c r="Z939" s="74">
        <v>202565</v>
      </c>
      <c r="AA939" s="114">
        <v>595.70000000000005</v>
      </c>
      <c r="AB939" s="114">
        <v>334.7</v>
      </c>
    </row>
    <row r="940" spans="1:28" x14ac:dyDescent="0.3">
      <c r="A940" t="s">
        <v>41</v>
      </c>
      <c r="B940" s="65" t="str">
        <f>VLOOKUP(A940,'bank list with code'!$A$2:$C$114,3,FALSE)</f>
        <v>B051</v>
      </c>
      <c r="C940" s="65" t="str">
        <f>VLOOKUP(B940,'bank type'!$A$2:$B$87,2,FALSE)</f>
        <v>Foreign Banks</v>
      </c>
      <c r="D940" s="66">
        <v>42886</v>
      </c>
      <c r="E940" s="74">
        <f t="shared" si="44"/>
        <v>5</v>
      </c>
      <c r="F940">
        <f t="shared" si="45"/>
        <v>2017</v>
      </c>
      <c r="G940" s="74">
        <v>44</v>
      </c>
      <c r="H940" s="74">
        <v>54</v>
      </c>
      <c r="I940" s="74">
        <v>0</v>
      </c>
      <c r="J940" s="74">
        <v>0</v>
      </c>
      <c r="K940" s="3">
        <f t="shared" si="46"/>
        <v>0</v>
      </c>
      <c r="L940" s="18"/>
      <c r="M940" s="18"/>
      <c r="N940" s="18"/>
      <c r="O940" s="74">
        <v>450252</v>
      </c>
      <c r="P940" s="74">
        <v>3591</v>
      </c>
      <c r="Q940" s="74">
        <v>1359635</v>
      </c>
      <c r="R940" s="114">
        <v>27</v>
      </c>
      <c r="S940" s="114">
        <v>4189.6000000000004</v>
      </c>
      <c r="X940" s="74">
        <v>435518</v>
      </c>
      <c r="Y940" s="74">
        <v>317622</v>
      </c>
      <c r="Z940" s="74">
        <v>599110</v>
      </c>
      <c r="AA940" s="114">
        <v>1585.6</v>
      </c>
      <c r="AB940" s="114">
        <v>1106</v>
      </c>
    </row>
    <row r="941" spans="1:28" x14ac:dyDescent="0.3">
      <c r="A941" t="s">
        <v>42</v>
      </c>
      <c r="B941" s="65" t="str">
        <f>VLOOKUP(A941,'bank list with code'!$A$2:$C$114,3,FALSE)</f>
        <v>B090</v>
      </c>
      <c r="C941" s="65" t="str">
        <f>VLOOKUP(B941,'bank type'!$A$2:$B$87,2,FALSE)</f>
        <v>Foreign Banks</v>
      </c>
      <c r="D941" s="66">
        <v>42886</v>
      </c>
      <c r="E941" s="74">
        <f t="shared" si="44"/>
        <v>5</v>
      </c>
      <c r="F941">
        <f t="shared" si="45"/>
        <v>2017</v>
      </c>
      <c r="G941" s="74">
        <v>103</v>
      </c>
      <c r="H941" s="74">
        <v>141</v>
      </c>
      <c r="I941" s="74">
        <v>0</v>
      </c>
      <c r="J941" s="74">
        <v>0</v>
      </c>
      <c r="K941" s="3">
        <f t="shared" si="46"/>
        <v>0</v>
      </c>
      <c r="L941" s="18"/>
      <c r="M941" s="18"/>
      <c r="N941" s="18"/>
      <c r="O941" s="74">
        <v>1121540</v>
      </c>
      <c r="P941" s="74">
        <v>4887</v>
      </c>
      <c r="Q941" s="74">
        <v>4632939</v>
      </c>
      <c r="R941" s="114">
        <v>23.8</v>
      </c>
      <c r="S941" s="114">
        <v>9995</v>
      </c>
      <c r="X941" s="74">
        <v>934302</v>
      </c>
      <c r="Y941" s="74">
        <v>1553889</v>
      </c>
      <c r="Z941" s="74">
        <v>2247910</v>
      </c>
      <c r="AA941" s="114">
        <v>5512.3</v>
      </c>
      <c r="AB941" s="114">
        <v>2748.8</v>
      </c>
    </row>
    <row r="942" spans="1:28" x14ac:dyDescent="0.3">
      <c r="A942" t="s">
        <v>117</v>
      </c>
      <c r="B942" s="65" t="str">
        <f>VLOOKUP(A942,'bank list with code'!$A$2:$C$114,3,FALSE)</f>
        <v>B003</v>
      </c>
      <c r="C942" s="65" t="str">
        <f>VLOOKUP(B942,'bank type'!$A$2:$B$87,2,FALSE)</f>
        <v>Public Sector Banks</v>
      </c>
      <c r="D942" s="66">
        <v>42916</v>
      </c>
      <c r="E942" s="74">
        <f t="shared" si="44"/>
        <v>6</v>
      </c>
      <c r="F942">
        <f t="shared" si="45"/>
        <v>2017</v>
      </c>
      <c r="G942" s="74">
        <v>810</v>
      </c>
      <c r="H942" s="74">
        <v>282</v>
      </c>
      <c r="I942" s="74">
        <v>1454</v>
      </c>
      <c r="J942" s="74">
        <v>0</v>
      </c>
      <c r="K942" s="3">
        <f t="shared" si="46"/>
        <v>1454</v>
      </c>
      <c r="L942" s="18"/>
      <c r="M942" s="18"/>
      <c r="N942" s="18"/>
      <c r="O942" s="74">
        <v>0</v>
      </c>
      <c r="P942" s="74">
        <v>0</v>
      </c>
      <c r="Q942" s="74">
        <v>0</v>
      </c>
      <c r="R942" s="114">
        <v>0</v>
      </c>
      <c r="S942" s="114">
        <v>0</v>
      </c>
      <c r="X942" s="74">
        <v>11663532</v>
      </c>
      <c r="Y942" s="74">
        <v>6961613</v>
      </c>
      <c r="Z942" s="74">
        <v>1486092</v>
      </c>
      <c r="AA942" s="114">
        <v>16854</v>
      </c>
      <c r="AB942" s="114">
        <v>2034.8</v>
      </c>
    </row>
    <row r="943" spans="1:28" x14ac:dyDescent="0.3">
      <c r="A943" t="s">
        <v>118</v>
      </c>
      <c r="B943" s="65" t="str">
        <f>VLOOKUP(A943,'bank list with code'!$A$2:$C$114,3,FALSE)</f>
        <v>B006</v>
      </c>
      <c r="C943" s="65" t="str">
        <f>VLOOKUP(B943,'bank type'!$A$2:$B$87,2,FALSE)</f>
        <v>Public Sector Banks</v>
      </c>
      <c r="D943" s="66">
        <v>42916</v>
      </c>
      <c r="E943" s="74">
        <f t="shared" si="44"/>
        <v>6</v>
      </c>
      <c r="F943">
        <f t="shared" si="45"/>
        <v>2017</v>
      </c>
      <c r="G943" s="74">
        <v>3131</v>
      </c>
      <c r="H943" s="74">
        <v>797</v>
      </c>
      <c r="I943" s="74">
        <v>14885</v>
      </c>
      <c r="J943" s="74">
        <v>0</v>
      </c>
      <c r="K943" s="3">
        <f t="shared" si="46"/>
        <v>14885</v>
      </c>
      <c r="L943" s="18"/>
      <c r="M943" s="18"/>
      <c r="N943" s="18"/>
      <c r="O943" s="74">
        <v>177912</v>
      </c>
      <c r="P943" s="74">
        <v>10491</v>
      </c>
      <c r="Q943" s="74">
        <v>338484</v>
      </c>
      <c r="R943" s="114">
        <v>49.6</v>
      </c>
      <c r="S943" s="114">
        <v>834.7</v>
      </c>
      <c r="X943" s="74">
        <v>21898234</v>
      </c>
      <c r="Y943" s="74">
        <v>12784841</v>
      </c>
      <c r="Z943" s="74">
        <v>2451950</v>
      </c>
      <c r="AA943" s="114">
        <v>34174.5</v>
      </c>
      <c r="AB943" s="114">
        <v>3341</v>
      </c>
    </row>
    <row r="944" spans="1:28" x14ac:dyDescent="0.3">
      <c r="A944" t="s">
        <v>0</v>
      </c>
      <c r="B944" s="65" t="str">
        <f>VLOOKUP(A944,'bank list with code'!$A$2:$C$114,3,FALSE)</f>
        <v>B014</v>
      </c>
      <c r="C944" s="65" t="str">
        <f>VLOOKUP(B944,'bank type'!$A$2:$B$87,2,FALSE)</f>
        <v>Public Sector Banks</v>
      </c>
      <c r="D944" s="66">
        <v>42916</v>
      </c>
      <c r="E944" s="74">
        <f t="shared" si="44"/>
        <v>6</v>
      </c>
      <c r="F944">
        <f t="shared" si="45"/>
        <v>2017</v>
      </c>
      <c r="G944" s="74">
        <v>6363</v>
      </c>
      <c r="H944" s="74">
        <v>4200</v>
      </c>
      <c r="I944" s="74">
        <v>98065</v>
      </c>
      <c r="J944" s="74">
        <v>0</v>
      </c>
      <c r="K944" s="3">
        <f t="shared" si="46"/>
        <v>98065</v>
      </c>
      <c r="L944" s="18"/>
      <c r="M944" s="18"/>
      <c r="N944" s="18"/>
      <c r="O944" s="74">
        <v>134129</v>
      </c>
      <c r="P944" s="74">
        <v>6395</v>
      </c>
      <c r="Q944" s="74">
        <v>340481</v>
      </c>
      <c r="R944" s="114">
        <v>24</v>
      </c>
      <c r="S944" s="114">
        <v>839.6</v>
      </c>
      <c r="X944" s="74">
        <v>46654860</v>
      </c>
      <c r="Y944" s="74">
        <v>15705599</v>
      </c>
      <c r="Z944" s="74">
        <v>8578362</v>
      </c>
      <c r="AA944" s="114">
        <v>67727.600000000006</v>
      </c>
      <c r="AB944" s="114">
        <v>9908.7000000000007</v>
      </c>
    </row>
    <row r="945" spans="1:28" x14ac:dyDescent="0.3">
      <c r="A945" t="s">
        <v>1</v>
      </c>
      <c r="B945" s="65" t="str">
        <f>VLOOKUP(A945,'bank list with code'!$A$2:$C$114,3,FALSE)</f>
        <v>B015</v>
      </c>
      <c r="C945" s="65" t="str">
        <f>VLOOKUP(B945,'bank type'!$A$2:$B$87,2,FALSE)</f>
        <v>Public Sector Banks</v>
      </c>
      <c r="D945" s="66">
        <v>42916</v>
      </c>
      <c r="E945" s="74">
        <f t="shared" si="44"/>
        <v>6</v>
      </c>
      <c r="F945">
        <f t="shared" si="45"/>
        <v>2017</v>
      </c>
      <c r="G945" s="74">
        <v>3483</v>
      </c>
      <c r="H945" s="74">
        <v>4234</v>
      </c>
      <c r="I945" s="74">
        <v>25868</v>
      </c>
      <c r="J945" s="74">
        <v>0</v>
      </c>
      <c r="K945" s="3">
        <f t="shared" si="46"/>
        <v>25868</v>
      </c>
      <c r="L945" s="18"/>
      <c r="M945" s="18"/>
      <c r="N945" s="18"/>
      <c r="O945" s="74">
        <v>157816</v>
      </c>
      <c r="P945" s="74">
        <v>13618</v>
      </c>
      <c r="Q945" s="74">
        <v>204364</v>
      </c>
      <c r="R945" s="114">
        <v>75.2</v>
      </c>
      <c r="S945" s="114">
        <v>530.79999999999995</v>
      </c>
      <c r="X945" s="74">
        <v>48660894</v>
      </c>
      <c r="Y945" s="74">
        <v>26017270</v>
      </c>
      <c r="Z945" s="74">
        <v>6998363</v>
      </c>
      <c r="AA945" s="114">
        <v>58363.4</v>
      </c>
      <c r="AB945" s="114">
        <v>7871.1</v>
      </c>
    </row>
    <row r="946" spans="1:28" x14ac:dyDescent="0.3">
      <c r="A946" t="s">
        <v>2</v>
      </c>
      <c r="B946" s="65" t="str">
        <f>VLOOKUP(A946,'bank list with code'!$A$2:$C$114,3,FALSE)</f>
        <v>B016</v>
      </c>
      <c r="C946" s="65" t="str">
        <f>VLOOKUP(B946,'bank type'!$A$2:$B$87,2,FALSE)</f>
        <v>Public Sector Banks</v>
      </c>
      <c r="D946" s="66">
        <v>42916</v>
      </c>
      <c r="E946" s="74">
        <f t="shared" ref="E946:E1009" si="47">MONTH(D946)</f>
        <v>6</v>
      </c>
      <c r="F946">
        <f t="shared" si="45"/>
        <v>2017</v>
      </c>
      <c r="G946" s="74">
        <v>1291</v>
      </c>
      <c r="H946" s="74">
        <v>591</v>
      </c>
      <c r="I946" s="74">
        <v>1022</v>
      </c>
      <c r="J946" s="74">
        <v>0</v>
      </c>
      <c r="K946" s="3">
        <f t="shared" si="46"/>
        <v>1022</v>
      </c>
      <c r="L946" s="18"/>
      <c r="M946" s="18"/>
      <c r="N946" s="18"/>
      <c r="O946" s="74">
        <v>0</v>
      </c>
      <c r="P946" s="74">
        <v>0</v>
      </c>
      <c r="Q946" s="74">
        <v>0</v>
      </c>
      <c r="R946" s="114">
        <v>0</v>
      </c>
      <c r="S946" s="114">
        <v>0</v>
      </c>
      <c r="X946" s="74">
        <v>6676547</v>
      </c>
      <c r="Y946" s="74">
        <v>5365042</v>
      </c>
      <c r="Z946" s="74">
        <v>3110223</v>
      </c>
      <c r="AA946" s="114">
        <v>20764</v>
      </c>
      <c r="AB946" s="114">
        <v>4363.3</v>
      </c>
    </row>
    <row r="947" spans="1:28" x14ac:dyDescent="0.3">
      <c r="A947" t="s">
        <v>3</v>
      </c>
      <c r="B947" s="65" t="str">
        <f>VLOOKUP(A947,'bank list with code'!$A$2:$C$114,3,FALSE)</f>
        <v>B018</v>
      </c>
      <c r="C947" s="65" t="str">
        <f>VLOOKUP(B947,'bank type'!$A$2:$B$87,2,FALSE)</f>
        <v>Public Sector Banks</v>
      </c>
      <c r="D947" s="66">
        <v>42916</v>
      </c>
      <c r="E947" s="74">
        <f t="shared" si="47"/>
        <v>6</v>
      </c>
      <c r="F947">
        <f t="shared" si="45"/>
        <v>2017</v>
      </c>
      <c r="G947" s="74">
        <v>5427</v>
      </c>
      <c r="H947" s="74">
        <v>5132</v>
      </c>
      <c r="I947" s="74">
        <v>14925</v>
      </c>
      <c r="J947" s="74">
        <v>0</v>
      </c>
      <c r="K947" s="3">
        <f t="shared" si="46"/>
        <v>14925</v>
      </c>
      <c r="L947" s="18"/>
      <c r="M947" s="18"/>
      <c r="N947" s="18"/>
      <c r="O947" s="74">
        <v>217697</v>
      </c>
      <c r="P947" s="74">
        <v>32479</v>
      </c>
      <c r="Q947" s="74">
        <v>488112</v>
      </c>
      <c r="R947" s="114">
        <v>155.4</v>
      </c>
      <c r="S947" s="114">
        <v>996.7</v>
      </c>
      <c r="X947" s="74">
        <v>36947143</v>
      </c>
      <c r="Y947" s="74">
        <v>17543150</v>
      </c>
      <c r="Z947" s="74">
        <v>7507506</v>
      </c>
      <c r="AA947" s="114">
        <v>74105.3</v>
      </c>
      <c r="AB947" s="114">
        <v>11155.4</v>
      </c>
    </row>
    <row r="948" spans="1:28" x14ac:dyDescent="0.3">
      <c r="A948" t="s">
        <v>4</v>
      </c>
      <c r="B948" s="65" t="str">
        <f>VLOOKUP(A948,'bank list with code'!$A$2:$C$114,3,FALSE)</f>
        <v>B022</v>
      </c>
      <c r="C948" s="65" t="str">
        <f>VLOOKUP(B948,'bank type'!$A$2:$B$87,2,FALSE)</f>
        <v>Public Sector Banks</v>
      </c>
      <c r="D948" s="66">
        <v>42916</v>
      </c>
      <c r="E948" s="74">
        <f t="shared" si="47"/>
        <v>6</v>
      </c>
      <c r="F948">
        <f t="shared" si="45"/>
        <v>2017</v>
      </c>
      <c r="G948" s="74">
        <v>3478</v>
      </c>
      <c r="H948" s="74">
        <v>1789</v>
      </c>
      <c r="I948" s="74">
        <v>3069</v>
      </c>
      <c r="J948" s="74">
        <v>0</v>
      </c>
      <c r="K948" s="3">
        <f t="shared" si="46"/>
        <v>3069</v>
      </c>
      <c r="L948" s="18"/>
      <c r="M948" s="18"/>
      <c r="N948" s="18"/>
      <c r="O948" s="74">
        <v>112125</v>
      </c>
      <c r="P948" s="74">
        <v>2795</v>
      </c>
      <c r="Q948" s="74">
        <v>150777</v>
      </c>
      <c r="R948" s="114">
        <v>13.8</v>
      </c>
      <c r="S948" s="114">
        <v>346</v>
      </c>
      <c r="X948" s="74">
        <v>25293231</v>
      </c>
      <c r="Y948" s="74">
        <v>9704870</v>
      </c>
      <c r="Z948" s="74">
        <v>3307510</v>
      </c>
      <c r="AA948" s="114">
        <v>41364.800000000003</v>
      </c>
      <c r="AB948" s="114">
        <v>4827.5</v>
      </c>
    </row>
    <row r="949" spans="1:28" x14ac:dyDescent="0.3">
      <c r="A949" t="s">
        <v>119</v>
      </c>
      <c r="B949" s="65" t="str">
        <f>VLOOKUP(A949,'bank list with code'!$A$2:$C$114,3,FALSE)</f>
        <v>B026</v>
      </c>
      <c r="C949" s="65" t="str">
        <f>VLOOKUP(B949,'bank type'!$A$2:$B$87,2,FALSE)</f>
        <v>Public Sector Banks</v>
      </c>
      <c r="D949" s="66">
        <v>42916</v>
      </c>
      <c r="E949" s="74">
        <f t="shared" si="47"/>
        <v>6</v>
      </c>
      <c r="F949">
        <f t="shared" si="45"/>
        <v>2017</v>
      </c>
      <c r="G949" s="74">
        <v>2325</v>
      </c>
      <c r="H949" s="74">
        <v>864</v>
      </c>
      <c r="I949" s="74">
        <v>143374</v>
      </c>
      <c r="J949" s="74">
        <v>0</v>
      </c>
      <c r="K949" s="3">
        <f t="shared" si="46"/>
        <v>143374</v>
      </c>
      <c r="L949" s="18"/>
      <c r="M949" s="18"/>
      <c r="N949" s="18"/>
      <c r="O949" s="74">
        <v>98652</v>
      </c>
      <c r="P949" s="74">
        <v>2107</v>
      </c>
      <c r="Q949" s="74">
        <v>145213</v>
      </c>
      <c r="R949" s="114">
        <v>10</v>
      </c>
      <c r="S949" s="114">
        <v>366</v>
      </c>
      <c r="X949" s="74">
        <v>11675920</v>
      </c>
      <c r="Y949" s="74">
        <v>5022337</v>
      </c>
      <c r="Z949" s="74">
        <v>3300817</v>
      </c>
      <c r="AA949" s="114">
        <v>21281</v>
      </c>
      <c r="AB949" s="114">
        <v>4178.1000000000004</v>
      </c>
    </row>
    <row r="950" spans="1:28" x14ac:dyDescent="0.3">
      <c r="A950" t="s">
        <v>120</v>
      </c>
      <c r="B950" s="65" t="str">
        <f>VLOOKUP(A950,'bank list with code'!$A$2:$C$114,3,FALSE)</f>
        <v>B034</v>
      </c>
      <c r="C950" s="65" t="str">
        <f>VLOOKUP(B950,'bank type'!$A$2:$B$87,2,FALSE)</f>
        <v>Public Sector Banks</v>
      </c>
      <c r="D950" s="66">
        <v>42916</v>
      </c>
      <c r="E950" s="74">
        <f t="shared" si="47"/>
        <v>6</v>
      </c>
      <c r="F950">
        <f t="shared" si="45"/>
        <v>2017</v>
      </c>
      <c r="G950" s="74">
        <v>1290</v>
      </c>
      <c r="H950" s="74">
        <v>248</v>
      </c>
      <c r="I950" s="74">
        <v>5283</v>
      </c>
      <c r="J950" s="74">
        <v>0</v>
      </c>
      <c r="K950" s="3">
        <f t="shared" si="46"/>
        <v>5283</v>
      </c>
      <c r="L950" s="18"/>
      <c r="M950" s="18"/>
      <c r="N950" s="18"/>
      <c r="O950" s="74">
        <v>0</v>
      </c>
      <c r="P950" s="74">
        <v>0</v>
      </c>
      <c r="Q950" s="74">
        <v>0</v>
      </c>
      <c r="R950" s="114">
        <v>0</v>
      </c>
      <c r="S950" s="114">
        <v>0</v>
      </c>
      <c r="X950" s="74">
        <v>7821421</v>
      </c>
      <c r="Y950" s="74">
        <v>2244560</v>
      </c>
      <c r="Z950" s="74">
        <v>810525</v>
      </c>
      <c r="AA950" s="114">
        <v>9103.2000000000007</v>
      </c>
      <c r="AB950" s="114">
        <v>1229.9000000000001</v>
      </c>
    </row>
    <row r="951" spans="1:28" x14ac:dyDescent="0.3">
      <c r="A951" t="s">
        <v>5</v>
      </c>
      <c r="B951" s="65" t="str">
        <f>VLOOKUP(A951,'bank list with code'!$A$2:$C$114,3,FALSE)</f>
        <v>B060</v>
      </c>
      <c r="C951" s="65" t="str">
        <f>VLOOKUP(B951,'bank type'!$A$2:$B$87,2,FALSE)</f>
        <v>Public Sector Banks</v>
      </c>
      <c r="D951" s="66">
        <v>42916</v>
      </c>
      <c r="E951" s="74">
        <f t="shared" si="47"/>
        <v>6</v>
      </c>
      <c r="F951">
        <f t="shared" si="45"/>
        <v>2017</v>
      </c>
      <c r="G951" s="74">
        <v>2479</v>
      </c>
      <c r="H951" s="74">
        <v>603</v>
      </c>
      <c r="I951" s="74">
        <v>13906</v>
      </c>
      <c r="J951" s="74">
        <v>0</v>
      </c>
      <c r="K951" s="3">
        <f t="shared" si="46"/>
        <v>13906</v>
      </c>
      <c r="L951" s="18"/>
      <c r="M951" s="18"/>
      <c r="N951" s="18"/>
      <c r="O951" s="74">
        <v>80222</v>
      </c>
      <c r="P951" s="74">
        <v>2897</v>
      </c>
      <c r="Q951" s="74">
        <v>139093</v>
      </c>
      <c r="R951" s="114">
        <v>16</v>
      </c>
      <c r="S951" s="114">
        <v>314.89999999999998</v>
      </c>
      <c r="X951" s="74">
        <v>18129128</v>
      </c>
      <c r="Y951" s="74">
        <v>23025474</v>
      </c>
      <c r="Z951" s="74">
        <v>4772208</v>
      </c>
      <c r="AA951" s="114">
        <v>43918.8</v>
      </c>
      <c r="AB951" s="114">
        <v>5379.8</v>
      </c>
    </row>
    <row r="952" spans="1:28" x14ac:dyDescent="0.3">
      <c r="A952" t="s">
        <v>6</v>
      </c>
      <c r="B952" s="65" t="str">
        <f>VLOOKUP(A952,'bank list with code'!$A$2:$C$114,3,FALSE)</f>
        <v>B061</v>
      </c>
      <c r="C952" s="65" t="str">
        <f>VLOOKUP(B952,'bank type'!$A$2:$B$87,2,FALSE)</f>
        <v>Public Sector Banks</v>
      </c>
      <c r="D952" s="66">
        <v>42916</v>
      </c>
      <c r="E952" s="74">
        <f t="shared" si="47"/>
        <v>6</v>
      </c>
      <c r="F952">
        <f t="shared" si="45"/>
        <v>2017</v>
      </c>
      <c r="G952" s="74">
        <v>2610</v>
      </c>
      <c r="H952" s="74">
        <v>876</v>
      </c>
      <c r="I952" s="74">
        <v>14728</v>
      </c>
      <c r="J952" s="74">
        <v>0</v>
      </c>
      <c r="K952" s="3">
        <f t="shared" si="46"/>
        <v>14728</v>
      </c>
      <c r="L952" s="18"/>
      <c r="M952" s="18"/>
      <c r="N952" s="18"/>
      <c r="O952" s="74">
        <v>43996</v>
      </c>
      <c r="P952" s="74">
        <v>549</v>
      </c>
      <c r="Q952" s="74">
        <v>81936</v>
      </c>
      <c r="R952" s="114">
        <v>2.2000000000000002</v>
      </c>
      <c r="S952" s="114">
        <v>207.4</v>
      </c>
      <c r="X952" s="74">
        <v>16529831</v>
      </c>
      <c r="Y952" s="74">
        <v>12176391</v>
      </c>
      <c r="Z952" s="74">
        <v>3178435</v>
      </c>
      <c r="AA952" s="114">
        <v>38355.199999999997</v>
      </c>
      <c r="AB952" s="114">
        <v>8979.5</v>
      </c>
    </row>
    <row r="953" spans="1:28" x14ac:dyDescent="0.3">
      <c r="A953" t="s">
        <v>121</v>
      </c>
      <c r="B953" s="65" t="str">
        <f>VLOOKUP(A953,'bank list with code'!$A$2:$C$114,3,FALSE)</f>
        <v>B078</v>
      </c>
      <c r="C953" s="65" t="str">
        <f>VLOOKUP(B953,'bank type'!$A$2:$B$87,2,FALSE)</f>
        <v>Public Sector Banks</v>
      </c>
      <c r="D953" s="66">
        <v>42916</v>
      </c>
      <c r="E953" s="74">
        <f t="shared" si="47"/>
        <v>6</v>
      </c>
      <c r="F953">
        <f t="shared" si="45"/>
        <v>2017</v>
      </c>
      <c r="G953" s="74">
        <v>2290</v>
      </c>
      <c r="H953" s="74">
        <v>317</v>
      </c>
      <c r="I953" s="74">
        <v>8080</v>
      </c>
      <c r="J953" s="74">
        <v>0</v>
      </c>
      <c r="K953" s="3">
        <f t="shared" si="46"/>
        <v>8080</v>
      </c>
      <c r="L953" s="18"/>
      <c r="M953" s="18"/>
      <c r="N953" s="18"/>
      <c r="O953" s="74">
        <v>0</v>
      </c>
      <c r="P953" s="74">
        <v>0</v>
      </c>
      <c r="Q953" s="74">
        <v>0</v>
      </c>
      <c r="R953" s="114">
        <v>0</v>
      </c>
      <c r="S953" s="114">
        <v>0</v>
      </c>
      <c r="X953" s="74">
        <v>10571656</v>
      </c>
      <c r="Y953" s="74">
        <v>4475055</v>
      </c>
      <c r="Z953" s="74">
        <v>2323003</v>
      </c>
      <c r="AA953" s="114">
        <v>19741.5</v>
      </c>
      <c r="AB953" s="114">
        <v>3001.7</v>
      </c>
    </row>
    <row r="954" spans="1:28" x14ac:dyDescent="0.3">
      <c r="A954" t="s">
        <v>7</v>
      </c>
      <c r="B954" s="65" t="str">
        <f>VLOOKUP(A954,'bank list with code'!$A$2:$C$114,3,FALSE)</f>
        <v>B080</v>
      </c>
      <c r="C954" s="65" t="str">
        <f>VLOOKUP(B954,'bank type'!$A$2:$B$87,2,FALSE)</f>
        <v>Public Sector Banks</v>
      </c>
      <c r="D954" s="66">
        <v>42916</v>
      </c>
      <c r="E954" s="74">
        <f t="shared" si="47"/>
        <v>6</v>
      </c>
      <c r="F954">
        <f t="shared" si="45"/>
        <v>2017</v>
      </c>
      <c r="G954" s="74">
        <v>1073</v>
      </c>
      <c r="H954" s="74">
        <v>188</v>
      </c>
      <c r="I954" s="74">
        <v>5</v>
      </c>
      <c r="J954" s="74">
        <v>0</v>
      </c>
      <c r="K954" s="3">
        <f t="shared" si="46"/>
        <v>5</v>
      </c>
      <c r="L954" s="18"/>
      <c r="M954" s="18"/>
      <c r="N954" s="18"/>
      <c r="O954" s="74">
        <v>0</v>
      </c>
      <c r="P954" s="74">
        <v>0</v>
      </c>
      <c r="Q954" s="74">
        <v>0</v>
      </c>
      <c r="R954" s="114">
        <v>0</v>
      </c>
      <c r="S954" s="114">
        <v>0</v>
      </c>
      <c r="X954" s="74">
        <v>2701553</v>
      </c>
      <c r="Y954" s="74">
        <v>901983</v>
      </c>
      <c r="Z954" s="74">
        <v>256582</v>
      </c>
      <c r="AA954" s="114">
        <v>3799.8</v>
      </c>
      <c r="AB954" s="114">
        <v>454.4</v>
      </c>
    </row>
    <row r="955" spans="1:28" x14ac:dyDescent="0.3">
      <c r="A955" t="s">
        <v>8</v>
      </c>
      <c r="B955" s="65" t="str">
        <f>VLOOKUP(A955,'bank list with code'!$A$2:$C$114,3,FALSE)</f>
        <v>B081</v>
      </c>
      <c r="C955" s="65" t="str">
        <f>VLOOKUP(B955,'bank type'!$A$2:$B$87,2,FALSE)</f>
        <v>Public Sector Banks</v>
      </c>
      <c r="D955" s="66">
        <v>42916</v>
      </c>
      <c r="E955" s="74">
        <f t="shared" si="47"/>
        <v>6</v>
      </c>
      <c r="F955">
        <f t="shared" si="45"/>
        <v>2017</v>
      </c>
      <c r="G955" s="74">
        <v>5984</v>
      </c>
      <c r="H955" s="74">
        <v>4518</v>
      </c>
      <c r="I955" s="74">
        <v>38960</v>
      </c>
      <c r="J955" s="74">
        <v>0</v>
      </c>
      <c r="K955" s="3">
        <f t="shared" si="46"/>
        <v>38960</v>
      </c>
      <c r="L955" s="18"/>
      <c r="M955" s="18"/>
      <c r="N955" s="18"/>
      <c r="O955" s="74">
        <v>271769</v>
      </c>
      <c r="P955" s="74">
        <v>9422</v>
      </c>
      <c r="Q955" s="74">
        <v>541429</v>
      </c>
      <c r="R955" s="114">
        <v>38.4</v>
      </c>
      <c r="S955" s="114">
        <v>1140.9000000000001</v>
      </c>
      <c r="X955" s="74">
        <v>56589625</v>
      </c>
      <c r="Y955" s="74">
        <v>21538249</v>
      </c>
      <c r="Z955" s="74">
        <v>10330770</v>
      </c>
      <c r="AA955" s="114">
        <v>98530.4</v>
      </c>
      <c r="AB955" s="114">
        <v>14394.2</v>
      </c>
    </row>
    <row r="956" spans="1:28" x14ac:dyDescent="0.3">
      <c r="A956" t="s">
        <v>122</v>
      </c>
      <c r="B956" s="65" t="str">
        <f>VLOOKUP(A956,'bank list with code'!$A$2:$C$114,3,FALSE)</f>
        <v>B099</v>
      </c>
      <c r="C956" s="65" t="str">
        <f>VLOOKUP(B956,'bank type'!$A$2:$B$87,2,FALSE)</f>
        <v>Public Sector Banks</v>
      </c>
      <c r="D956" s="66">
        <v>42916</v>
      </c>
      <c r="E956" s="74">
        <f t="shared" si="47"/>
        <v>6</v>
      </c>
      <c r="F956">
        <f t="shared" si="45"/>
        <v>2017</v>
      </c>
      <c r="G956" s="74">
        <v>3645</v>
      </c>
      <c r="H956" s="74">
        <v>404</v>
      </c>
      <c r="I956" s="74">
        <v>8027</v>
      </c>
      <c r="J956" s="74">
        <v>0</v>
      </c>
      <c r="K956" s="3">
        <f t="shared" si="46"/>
        <v>8027</v>
      </c>
      <c r="L956" s="18"/>
      <c r="M956" s="18"/>
      <c r="N956" s="18"/>
      <c r="O956" s="74">
        <v>75495</v>
      </c>
      <c r="P956" s="74">
        <v>2994</v>
      </c>
      <c r="Q956" s="74">
        <v>124603</v>
      </c>
      <c r="R956" s="114">
        <v>13.3</v>
      </c>
      <c r="S956" s="114">
        <v>271.89999999999998</v>
      </c>
      <c r="X956" s="74">
        <v>14806448</v>
      </c>
      <c r="Y956" s="74">
        <v>10838885</v>
      </c>
      <c r="Z956" s="74">
        <v>3245626</v>
      </c>
      <c r="AA956" s="114">
        <v>30069.1</v>
      </c>
      <c r="AB956" s="114">
        <v>3808.1</v>
      </c>
    </row>
    <row r="957" spans="1:28" x14ac:dyDescent="0.3">
      <c r="A957" t="s">
        <v>9</v>
      </c>
      <c r="B957" s="65" t="str">
        <f>VLOOKUP(A957,'bank list with code'!$A$2:$C$114,3,FALSE)</f>
        <v>B102</v>
      </c>
      <c r="C957" s="65" t="str">
        <f>VLOOKUP(B957,'bank type'!$A$2:$B$87,2,FALSE)</f>
        <v>Public Sector Banks</v>
      </c>
      <c r="D957" s="66">
        <v>42916</v>
      </c>
      <c r="E957" s="74">
        <f t="shared" si="47"/>
        <v>6</v>
      </c>
      <c r="F957">
        <f t="shared" si="45"/>
        <v>2017</v>
      </c>
      <c r="G957" s="74">
        <v>2252</v>
      </c>
      <c r="H957" s="74">
        <v>569</v>
      </c>
      <c r="I957" s="74">
        <v>6084</v>
      </c>
      <c r="J957" s="74">
        <v>0</v>
      </c>
      <c r="K957" s="3">
        <f t="shared" si="46"/>
        <v>6084</v>
      </c>
      <c r="L957" s="18"/>
      <c r="M957" s="18"/>
      <c r="N957" s="18"/>
      <c r="O957" s="74">
        <v>0</v>
      </c>
      <c r="P957" s="74">
        <v>0</v>
      </c>
      <c r="Q957" s="74">
        <v>0</v>
      </c>
      <c r="R957" s="114">
        <v>0</v>
      </c>
      <c r="S957" s="114">
        <v>0</v>
      </c>
      <c r="X957" s="74">
        <v>10596678</v>
      </c>
      <c r="Y957" s="74">
        <v>4709807</v>
      </c>
      <c r="Z957" s="74">
        <v>1855436</v>
      </c>
      <c r="AA957" s="114">
        <v>18728.900000000001</v>
      </c>
      <c r="AB957" s="114">
        <v>2713.5</v>
      </c>
    </row>
    <row r="958" spans="1:28" x14ac:dyDescent="0.3">
      <c r="A958" t="s">
        <v>10</v>
      </c>
      <c r="B958" s="65" t="str">
        <f>VLOOKUP(A958,'bank list with code'!$A$2:$C$114,3,FALSE)</f>
        <v>B105</v>
      </c>
      <c r="C958" s="65" t="str">
        <f>VLOOKUP(B958,'bank type'!$A$2:$B$87,2,FALSE)</f>
        <v>Public Sector Banks</v>
      </c>
      <c r="D958" s="66">
        <v>42916</v>
      </c>
      <c r="E958" s="74">
        <f t="shared" si="47"/>
        <v>6</v>
      </c>
      <c r="F958">
        <f t="shared" si="45"/>
        <v>2017</v>
      </c>
      <c r="G958" s="74">
        <v>4537</v>
      </c>
      <c r="H958" s="74">
        <v>3037</v>
      </c>
      <c r="I958" s="74">
        <v>47846</v>
      </c>
      <c r="J958" s="74">
        <v>0</v>
      </c>
      <c r="K958" s="3">
        <f t="shared" si="46"/>
        <v>47846</v>
      </c>
      <c r="L958" s="18"/>
      <c r="M958" s="18"/>
      <c r="N958" s="18"/>
      <c r="O958" s="74">
        <v>189511</v>
      </c>
      <c r="P958" s="74">
        <v>2835</v>
      </c>
      <c r="Q958" s="74">
        <v>152015</v>
      </c>
      <c r="R958" s="114">
        <v>13.7</v>
      </c>
      <c r="S958" s="114">
        <v>838.4</v>
      </c>
      <c r="X958" s="74">
        <v>20110847</v>
      </c>
      <c r="Y958" s="74">
        <v>16765479</v>
      </c>
      <c r="Z958" s="74">
        <v>5779079</v>
      </c>
      <c r="AA958" s="114">
        <v>54206.2</v>
      </c>
      <c r="AB958" s="114">
        <v>6925.6</v>
      </c>
    </row>
    <row r="959" spans="1:28" x14ac:dyDescent="0.3">
      <c r="A959" t="s">
        <v>123</v>
      </c>
      <c r="B959" s="65" t="str">
        <f>VLOOKUP(A959,'bank list with code'!$A$2:$C$114,3,FALSE)</f>
        <v>B106</v>
      </c>
      <c r="C959" s="65" t="str">
        <f>VLOOKUP(B959,'bank type'!$A$2:$B$87,2,FALSE)</f>
        <v>Public Sector Banks</v>
      </c>
      <c r="D959" s="66">
        <v>42916</v>
      </c>
      <c r="E959" s="74">
        <f t="shared" si="47"/>
        <v>6</v>
      </c>
      <c r="F959">
        <f t="shared" si="45"/>
        <v>2017</v>
      </c>
      <c r="G959" s="74">
        <v>1028</v>
      </c>
      <c r="H959" s="74">
        <v>1087</v>
      </c>
      <c r="I959" s="74">
        <v>1933</v>
      </c>
      <c r="J959" s="74">
        <v>0</v>
      </c>
      <c r="K959" s="3">
        <f t="shared" si="46"/>
        <v>1933</v>
      </c>
      <c r="L959" s="18"/>
      <c r="M959" s="18"/>
      <c r="N959" s="18"/>
      <c r="O959" s="74">
        <v>0</v>
      </c>
      <c r="P959" s="74">
        <v>0</v>
      </c>
      <c r="Q959" s="74">
        <v>0</v>
      </c>
      <c r="R959" s="114">
        <v>0</v>
      </c>
      <c r="S959" s="114">
        <v>0</v>
      </c>
      <c r="X959" s="74">
        <v>10560917</v>
      </c>
      <c r="Y959" s="74">
        <v>5685599</v>
      </c>
      <c r="Z959" s="74">
        <v>1181119</v>
      </c>
      <c r="AA959" s="114">
        <v>21931.7</v>
      </c>
      <c r="AB959" s="114">
        <v>1749.9</v>
      </c>
    </row>
    <row r="960" spans="1:28" x14ac:dyDescent="0.3">
      <c r="A960" t="s">
        <v>124</v>
      </c>
      <c r="B960" s="65" t="str">
        <f>VLOOKUP(A960,'bank list with code'!$A$2:$C$114,3,FALSE)</f>
        <v>B111</v>
      </c>
      <c r="C960" s="65" t="str">
        <f>VLOOKUP(B960,'bank type'!$A$2:$B$87,2,FALSE)</f>
        <v>Public Sector Banks</v>
      </c>
      <c r="D960" s="66">
        <v>42916</v>
      </c>
      <c r="E960" s="74">
        <f t="shared" si="47"/>
        <v>6</v>
      </c>
      <c r="F960">
        <f t="shared" si="45"/>
        <v>2017</v>
      </c>
      <c r="G960" s="74">
        <v>1682</v>
      </c>
      <c r="H960" s="74">
        <v>362</v>
      </c>
      <c r="I960" s="74">
        <v>7031</v>
      </c>
      <c r="J960" s="74">
        <v>0</v>
      </c>
      <c r="K960" s="3">
        <f t="shared" si="46"/>
        <v>7031</v>
      </c>
      <c r="L960" s="18"/>
      <c r="M960" s="18"/>
      <c r="N960" s="18"/>
      <c r="O960" s="74">
        <v>48868</v>
      </c>
      <c r="P960" s="74">
        <v>7960</v>
      </c>
      <c r="Q960" s="74">
        <v>114912</v>
      </c>
      <c r="R960" s="114">
        <v>39.6</v>
      </c>
      <c r="S960" s="114">
        <v>318.39999999999998</v>
      </c>
      <c r="X960" s="74">
        <v>6073479</v>
      </c>
      <c r="Y960" s="74">
        <v>5077689</v>
      </c>
      <c r="Z960" s="74">
        <v>1463468</v>
      </c>
      <c r="AA960" s="114">
        <v>16138.4</v>
      </c>
      <c r="AB960" s="114">
        <v>2356.1</v>
      </c>
    </row>
    <row r="961" spans="1:28" x14ac:dyDescent="0.3">
      <c r="A961" t="s">
        <v>11</v>
      </c>
      <c r="B961" s="65" t="str">
        <f>VLOOKUP(A961,'bank list with code'!$A$2:$C$114,3,FALSE)</f>
        <v>B054</v>
      </c>
      <c r="C961" s="65" t="str">
        <f>VLOOKUP(B961,'bank type'!$A$2:$B$87,2,FALSE)</f>
        <v>Private Sector Banks</v>
      </c>
      <c r="D961" s="66">
        <v>42916</v>
      </c>
      <c r="E961" s="74">
        <f t="shared" si="47"/>
        <v>6</v>
      </c>
      <c r="F961">
        <f t="shared" si="45"/>
        <v>2017</v>
      </c>
      <c r="G961" s="74">
        <v>2168</v>
      </c>
      <c r="H961" s="74">
        <v>1656</v>
      </c>
      <c r="I961" s="74">
        <v>35778</v>
      </c>
      <c r="J961" s="74">
        <v>0</v>
      </c>
      <c r="K961" s="3">
        <f t="shared" si="46"/>
        <v>35778</v>
      </c>
      <c r="L961" s="18"/>
      <c r="M961" s="18"/>
      <c r="N961" s="18"/>
      <c r="O961" s="74">
        <v>24066</v>
      </c>
      <c r="P961" s="74">
        <v>795</v>
      </c>
      <c r="Q961" s="74">
        <v>90962</v>
      </c>
      <c r="R961" s="114">
        <v>3.9</v>
      </c>
      <c r="S961" s="114">
        <v>210.9</v>
      </c>
      <c r="X961" s="74">
        <v>10794333</v>
      </c>
      <c r="Y961" s="74">
        <v>8113130</v>
      </c>
      <c r="Z961" s="74">
        <v>4704704</v>
      </c>
      <c r="AA961" s="114">
        <v>35527.699999999997</v>
      </c>
      <c r="AB961" s="114">
        <v>6409</v>
      </c>
    </row>
    <row r="962" spans="1:28" x14ac:dyDescent="0.3">
      <c r="A962" t="s">
        <v>12</v>
      </c>
      <c r="B962" s="65" t="str">
        <f>VLOOKUP(A962,'bank list with code'!$A$2:$C$114,3,FALSE)</f>
        <v>B093</v>
      </c>
      <c r="C962" s="65" t="str">
        <f>VLOOKUP(B962,'bank type'!$A$2:$B$87,2,FALSE)</f>
        <v>Public Sector Banks</v>
      </c>
      <c r="D962" s="66">
        <v>42916</v>
      </c>
      <c r="E962" s="74">
        <f t="shared" si="47"/>
        <v>6</v>
      </c>
      <c r="F962">
        <f t="shared" si="45"/>
        <v>2017</v>
      </c>
      <c r="G962" s="74">
        <v>28981</v>
      </c>
      <c r="H962" s="74">
        <v>30310</v>
      </c>
      <c r="I962" s="74">
        <v>605535</v>
      </c>
      <c r="J962" s="74">
        <v>0</v>
      </c>
      <c r="K962" s="3">
        <f t="shared" si="46"/>
        <v>605535</v>
      </c>
      <c r="L962" s="18"/>
      <c r="M962" s="18"/>
      <c r="N962" s="18"/>
      <c r="O962" s="74">
        <v>4932698</v>
      </c>
      <c r="P962" s="74">
        <v>99015</v>
      </c>
      <c r="Q962" s="74">
        <v>15517077</v>
      </c>
      <c r="R962" s="114">
        <v>400.9</v>
      </c>
      <c r="S962" s="114">
        <v>60048.800000000003</v>
      </c>
      <c r="X962" s="74">
        <v>265434590</v>
      </c>
      <c r="Y962" s="74">
        <v>327674875</v>
      </c>
      <c r="Z962" s="74">
        <v>76443770</v>
      </c>
      <c r="AA962" s="114">
        <v>948792.6</v>
      </c>
      <c r="AB962" s="114">
        <v>117213.5</v>
      </c>
    </row>
    <row r="963" spans="1:28" x14ac:dyDescent="0.3">
      <c r="A963" t="s">
        <v>14</v>
      </c>
      <c r="B963" s="65" t="str">
        <f>VLOOKUP(A963,'bank list with code'!$A$2:$C$114,3,FALSE)</f>
        <v>B009</v>
      </c>
      <c r="C963" s="65" t="str">
        <f>VLOOKUP(B963,'bank type'!$A$2:$B$87,2,FALSE)</f>
        <v>Private Sector Banks</v>
      </c>
      <c r="D963" s="66">
        <v>42916</v>
      </c>
      <c r="E963" s="74">
        <f t="shared" si="47"/>
        <v>6</v>
      </c>
      <c r="F963">
        <f t="shared" ref="F963:F1026" si="48">YEAR(D963)</f>
        <v>2017</v>
      </c>
      <c r="G963" s="74">
        <v>3235</v>
      </c>
      <c r="H963" s="74">
        <v>11076</v>
      </c>
      <c r="I963" s="74">
        <v>467237</v>
      </c>
      <c r="J963" s="74">
        <v>0</v>
      </c>
      <c r="K963" s="3">
        <f t="shared" si="46"/>
        <v>467237</v>
      </c>
      <c r="L963" s="18"/>
      <c r="M963" s="18"/>
      <c r="N963" s="18"/>
      <c r="O963" s="74">
        <v>3522188</v>
      </c>
      <c r="P963" s="74">
        <v>60448</v>
      </c>
      <c r="Q963" s="74">
        <v>9957826</v>
      </c>
      <c r="R963" s="114">
        <v>235.2</v>
      </c>
      <c r="S963" s="114">
        <v>32544.400000000001</v>
      </c>
      <c r="X963" s="74">
        <v>20918112</v>
      </c>
      <c r="Y963" s="74">
        <v>21459682</v>
      </c>
      <c r="Z963" s="74">
        <v>17537249</v>
      </c>
      <c r="AA963" s="114">
        <v>103766.5</v>
      </c>
      <c r="AB963" s="114">
        <v>26649.599999999999</v>
      </c>
    </row>
    <row r="964" spans="1:28" x14ac:dyDescent="0.3">
      <c r="A964" t="s">
        <v>130</v>
      </c>
      <c r="B964" s="65" t="str">
        <f>VLOOKUP(A964,'bank list with code'!$A$2:$C$114,3,FALSE)</f>
        <v>B010</v>
      </c>
      <c r="C964" s="65" t="str">
        <f>VLOOKUP(B964,'bank type'!$A$2:$B$87,2,FALSE)</f>
        <v>Private Sector Banks</v>
      </c>
      <c r="D964" s="66">
        <v>42916</v>
      </c>
      <c r="E964" s="74">
        <f t="shared" si="47"/>
        <v>6</v>
      </c>
      <c r="F964">
        <f t="shared" si="48"/>
        <v>2017</v>
      </c>
      <c r="G964" s="74">
        <v>380</v>
      </c>
      <c r="H964" s="74">
        <v>0</v>
      </c>
      <c r="I964" s="74">
        <v>10786</v>
      </c>
      <c r="J964" s="74">
        <v>0</v>
      </c>
      <c r="K964" s="3">
        <f t="shared" si="46"/>
        <v>10786</v>
      </c>
      <c r="L964" s="18"/>
      <c r="M964" s="18"/>
      <c r="N964" s="18"/>
      <c r="O964" s="74">
        <v>0</v>
      </c>
      <c r="P964" s="74">
        <v>0</v>
      </c>
      <c r="Q964" s="74">
        <v>0</v>
      </c>
      <c r="R964" s="114">
        <v>0</v>
      </c>
      <c r="S964" s="114">
        <v>0</v>
      </c>
      <c r="X964" s="74">
        <v>9809145</v>
      </c>
      <c r="Y964" s="74">
        <v>3115166</v>
      </c>
      <c r="Z964" s="74">
        <v>321651</v>
      </c>
      <c r="AA964" s="114">
        <v>7668.9</v>
      </c>
      <c r="AB964" s="114">
        <v>480.9</v>
      </c>
    </row>
    <row r="965" spans="1:28" x14ac:dyDescent="0.3">
      <c r="A965" t="s">
        <v>16</v>
      </c>
      <c r="B965" s="65" t="str">
        <f>VLOOKUP(A965,'bank list with code'!$A$2:$C$114,3,FALSE)</f>
        <v>B021</v>
      </c>
      <c r="C965" s="65" t="str">
        <f>VLOOKUP(B965,'bank type'!$A$2:$B$87,2,FALSE)</f>
        <v>Private Sector Banks</v>
      </c>
      <c r="D965" s="66">
        <v>42916</v>
      </c>
      <c r="E965" s="74">
        <f t="shared" si="47"/>
        <v>6</v>
      </c>
      <c r="F965">
        <f t="shared" si="48"/>
        <v>2017</v>
      </c>
      <c r="G965" s="74">
        <v>202</v>
      </c>
      <c r="H965" s="74">
        <v>60</v>
      </c>
      <c r="I965" s="74">
        <v>0</v>
      </c>
      <c r="J965" s="74">
        <v>0</v>
      </c>
      <c r="K965" s="3">
        <f t="shared" si="46"/>
        <v>0</v>
      </c>
      <c r="L965" s="18"/>
      <c r="M965" s="18"/>
      <c r="N965" s="18"/>
      <c r="O965" s="74">
        <v>0</v>
      </c>
      <c r="P965" s="74">
        <v>0</v>
      </c>
      <c r="Q965" s="74">
        <v>0</v>
      </c>
      <c r="R965" s="114">
        <v>0</v>
      </c>
      <c r="S965" s="114">
        <v>0</v>
      </c>
      <c r="X965" s="74">
        <v>978872</v>
      </c>
      <c r="Y965" s="74">
        <v>445119</v>
      </c>
      <c r="Z965" s="74">
        <v>115946</v>
      </c>
      <c r="AA965" s="114">
        <v>1428.3</v>
      </c>
      <c r="AB965" s="114">
        <v>256.7</v>
      </c>
    </row>
    <row r="966" spans="1:28" x14ac:dyDescent="0.3">
      <c r="A966" t="s">
        <v>17</v>
      </c>
      <c r="B966" s="65" t="str">
        <f>VLOOKUP(A966,'bank list with code'!$A$2:$C$114,3,FALSE)</f>
        <v>B024</v>
      </c>
      <c r="C966" s="65" t="str">
        <f>VLOOKUP(B966,'bank type'!$A$2:$B$87,2,FALSE)</f>
        <v>Private Sector Banks</v>
      </c>
      <c r="D966" s="66">
        <v>42916</v>
      </c>
      <c r="E966" s="74">
        <f t="shared" si="47"/>
        <v>6</v>
      </c>
      <c r="F966">
        <f t="shared" si="48"/>
        <v>2017</v>
      </c>
      <c r="G966" s="74">
        <v>833</v>
      </c>
      <c r="H966" s="74">
        <v>682</v>
      </c>
      <c r="I966" s="74">
        <v>10101</v>
      </c>
      <c r="J966" s="74">
        <v>0</v>
      </c>
      <c r="K966" s="3">
        <f t="shared" ref="K966:K1029" si="49">SUM(I966,J966)</f>
        <v>10101</v>
      </c>
      <c r="L966" s="18"/>
      <c r="M966" s="18"/>
      <c r="N966" s="18"/>
      <c r="O966" s="74">
        <v>1331</v>
      </c>
      <c r="P966" s="74">
        <v>179</v>
      </c>
      <c r="Q966" s="74">
        <v>4037</v>
      </c>
      <c r="R966" s="114">
        <v>0.3</v>
      </c>
      <c r="S966" s="114">
        <v>6.6</v>
      </c>
      <c r="X966" s="74">
        <v>1677507</v>
      </c>
      <c r="Y966" s="74">
        <v>1781311</v>
      </c>
      <c r="Z966" s="74">
        <v>656293</v>
      </c>
      <c r="AA966" s="114">
        <v>7970.1</v>
      </c>
      <c r="AB966" s="114">
        <v>932.7</v>
      </c>
    </row>
    <row r="967" spans="1:28" x14ac:dyDescent="0.3">
      <c r="A967" t="s">
        <v>131</v>
      </c>
      <c r="B967" s="65" t="str">
        <f>VLOOKUP(A967,'bank list with code'!$A$2:$C$114,3,FALSE)</f>
        <v>B036</v>
      </c>
      <c r="C967" s="65" t="str">
        <f>VLOOKUP(B967,'bank type'!$A$2:$B$87,2,FALSE)</f>
        <v>Private Sector Banks</v>
      </c>
      <c r="D967" s="66">
        <v>42916</v>
      </c>
      <c r="E967" s="74">
        <f t="shared" si="47"/>
        <v>6</v>
      </c>
      <c r="F967">
        <f t="shared" si="48"/>
        <v>2017</v>
      </c>
      <c r="G967" s="74">
        <v>238</v>
      </c>
      <c r="H967" s="74">
        <v>266</v>
      </c>
      <c r="I967" s="74">
        <v>1673</v>
      </c>
      <c r="J967" s="74">
        <v>0</v>
      </c>
      <c r="K967" s="3">
        <f t="shared" si="49"/>
        <v>1673</v>
      </c>
      <c r="L967" s="18"/>
      <c r="M967" s="18"/>
      <c r="N967" s="18"/>
      <c r="O967" s="74">
        <v>14856</v>
      </c>
      <c r="P967" s="74">
        <v>1044</v>
      </c>
      <c r="Q967" s="74">
        <v>50955</v>
      </c>
      <c r="R967" s="114">
        <v>5.3</v>
      </c>
      <c r="S967" s="114">
        <v>39.9</v>
      </c>
      <c r="X967" s="74">
        <v>491224</v>
      </c>
      <c r="Y967" s="74">
        <v>642041</v>
      </c>
      <c r="Z967" s="74">
        <v>249336</v>
      </c>
      <c r="AA967" s="114">
        <v>1805.4</v>
      </c>
      <c r="AB967" s="114">
        <v>491.7</v>
      </c>
    </row>
    <row r="968" spans="1:28" x14ac:dyDescent="0.3">
      <c r="A968" t="s">
        <v>19</v>
      </c>
      <c r="B968" s="65" t="str">
        <f>VLOOKUP(A968,'bank list with code'!$A$2:$C$114,3,FALSE)</f>
        <v>B038</v>
      </c>
      <c r="C968" s="65" t="str">
        <f>VLOOKUP(B968,'bank type'!$A$2:$B$87,2,FALSE)</f>
        <v>Private Sector Banks</v>
      </c>
      <c r="D968" s="66">
        <v>42916</v>
      </c>
      <c r="E968" s="74">
        <f t="shared" si="47"/>
        <v>6</v>
      </c>
      <c r="F968">
        <f t="shared" si="48"/>
        <v>2017</v>
      </c>
      <c r="G968" s="74">
        <v>200</v>
      </c>
      <c r="H968" s="74">
        <v>171</v>
      </c>
      <c r="I968" s="74">
        <v>1285</v>
      </c>
      <c r="J968" s="74">
        <v>0</v>
      </c>
      <c r="K968" s="3">
        <f t="shared" si="49"/>
        <v>1285</v>
      </c>
      <c r="L968" s="18"/>
      <c r="M968" s="18"/>
      <c r="N968" s="18"/>
      <c r="O968" s="74">
        <v>7524</v>
      </c>
      <c r="P968" s="74">
        <v>65</v>
      </c>
      <c r="Q968" s="74">
        <v>15785</v>
      </c>
      <c r="R968" s="114">
        <v>0.3</v>
      </c>
      <c r="S968" s="114">
        <v>32.4</v>
      </c>
      <c r="X968" s="74">
        <v>663053</v>
      </c>
      <c r="Y968" s="74">
        <v>493157</v>
      </c>
      <c r="Z968" s="74">
        <v>195272</v>
      </c>
      <c r="AA968" s="114">
        <v>1676</v>
      </c>
      <c r="AB968" s="114">
        <v>298.8</v>
      </c>
    </row>
    <row r="969" spans="1:28" x14ac:dyDescent="0.3">
      <c r="A969" t="s">
        <v>20</v>
      </c>
      <c r="B969" s="65" t="str">
        <f>VLOOKUP(A969,'bank list with code'!$A$2:$C$114,3,FALSE)</f>
        <v>B045</v>
      </c>
      <c r="C969" s="65" t="str">
        <f>VLOOKUP(B969,'bank type'!$A$2:$B$87,2,FALSE)</f>
        <v>Private Sector Banks</v>
      </c>
      <c r="D969" s="66">
        <v>42916</v>
      </c>
      <c r="E969" s="74">
        <f t="shared" si="47"/>
        <v>6</v>
      </c>
      <c r="F969">
        <f t="shared" si="48"/>
        <v>2017</v>
      </c>
      <c r="G969" s="74">
        <v>1179</v>
      </c>
      <c r="H969" s="74">
        <v>499</v>
      </c>
      <c r="I969" s="74">
        <v>11559</v>
      </c>
      <c r="J969" s="74">
        <v>0</v>
      </c>
      <c r="K969" s="3">
        <f t="shared" si="49"/>
        <v>11559</v>
      </c>
      <c r="L969" s="18"/>
      <c r="M969" s="18"/>
      <c r="N969" s="18"/>
      <c r="O969" s="74">
        <v>0</v>
      </c>
      <c r="P969" s="74">
        <v>0</v>
      </c>
      <c r="Q969" s="74">
        <v>0</v>
      </c>
      <c r="R969" s="114">
        <v>0</v>
      </c>
      <c r="S969" s="114">
        <v>0</v>
      </c>
      <c r="X969" s="74">
        <v>5767431</v>
      </c>
      <c r="Y969" s="74">
        <v>4655922</v>
      </c>
      <c r="Z969" s="74">
        <v>2137563</v>
      </c>
      <c r="AA969" s="114">
        <v>23667.599999999999</v>
      </c>
      <c r="AB969" s="114">
        <v>3544.7</v>
      </c>
    </row>
    <row r="970" spans="1:28" x14ac:dyDescent="0.3">
      <c r="A970" t="s">
        <v>21</v>
      </c>
      <c r="B970" s="65" t="str">
        <f>VLOOKUP(A970,'bank list with code'!$A$2:$C$114,3,FALSE)</f>
        <v>B050</v>
      </c>
      <c r="C970" s="65" t="str">
        <f>VLOOKUP(B970,'bank type'!$A$2:$B$87,2,FALSE)</f>
        <v>Private Sector Banks</v>
      </c>
      <c r="D970" s="66">
        <v>42916</v>
      </c>
      <c r="E970" s="74">
        <f t="shared" si="47"/>
        <v>6</v>
      </c>
      <c r="F970">
        <f t="shared" si="48"/>
        <v>2017</v>
      </c>
      <c r="G970" s="74">
        <v>5845</v>
      </c>
      <c r="H970" s="74">
        <v>6375</v>
      </c>
      <c r="I970" s="74">
        <v>423268</v>
      </c>
      <c r="J970" s="74">
        <v>0</v>
      </c>
      <c r="K970" s="3">
        <f t="shared" si="49"/>
        <v>423268</v>
      </c>
      <c r="L970" s="18"/>
      <c r="M970" s="18"/>
      <c r="N970" s="18"/>
      <c r="O970" s="74">
        <v>9037897</v>
      </c>
      <c r="P970" s="74">
        <v>157467</v>
      </c>
      <c r="Q970" s="74">
        <v>31393576</v>
      </c>
      <c r="R970" s="114">
        <v>856.4</v>
      </c>
      <c r="S970" s="114">
        <v>100785.1</v>
      </c>
      <c r="X970" s="74">
        <v>24307355</v>
      </c>
      <c r="Y970" s="74">
        <v>28559485</v>
      </c>
      <c r="Z970" s="74">
        <v>32987781</v>
      </c>
      <c r="AA970" s="114">
        <v>144751.5</v>
      </c>
      <c r="AB970" s="114">
        <v>47218.1</v>
      </c>
    </row>
    <row r="971" spans="1:28" x14ac:dyDescent="0.3">
      <c r="A971" t="s">
        <v>22</v>
      </c>
      <c r="B971" s="65" t="str">
        <f>VLOOKUP(A971,'bank list with code'!$A$2:$C$114,3,FALSE)</f>
        <v>B053</v>
      </c>
      <c r="C971" s="65" t="str">
        <f>VLOOKUP(B971,'bank type'!$A$2:$B$87,2,FALSE)</f>
        <v>Private Sector Banks</v>
      </c>
      <c r="D971" s="66">
        <v>42916</v>
      </c>
      <c r="E971" s="74">
        <f t="shared" si="47"/>
        <v>6</v>
      </c>
      <c r="F971">
        <f t="shared" si="48"/>
        <v>2017</v>
      </c>
      <c r="G971" s="74">
        <v>5141</v>
      </c>
      <c r="H971" s="74">
        <v>8639</v>
      </c>
      <c r="I971" s="74">
        <v>336697</v>
      </c>
      <c r="J971" s="74">
        <v>0</v>
      </c>
      <c r="K971" s="3">
        <f t="shared" si="49"/>
        <v>336697</v>
      </c>
      <c r="L971" s="18"/>
      <c r="M971" s="18"/>
      <c r="N971" s="18"/>
      <c r="O971" s="74">
        <v>4346246</v>
      </c>
      <c r="P971" s="74">
        <v>25625</v>
      </c>
      <c r="Q971" s="74">
        <v>15083414</v>
      </c>
      <c r="R971" s="114">
        <v>95.1</v>
      </c>
      <c r="S971" s="114">
        <v>39753.4</v>
      </c>
      <c r="X971" s="74">
        <v>37574855</v>
      </c>
      <c r="Y971" s="74">
        <v>28018533</v>
      </c>
      <c r="Z971" s="74">
        <v>30667782</v>
      </c>
      <c r="AA971" s="114">
        <v>141117.9</v>
      </c>
      <c r="AB971" s="114">
        <v>45716.800000000003</v>
      </c>
    </row>
    <row r="972" spans="1:28" x14ac:dyDescent="0.3">
      <c r="A972" t="s">
        <v>132</v>
      </c>
      <c r="B972" s="65" t="str">
        <f>VLOOKUP(A972,'bank list with code'!$A$2:$C$114,3,FALSE)</f>
        <v>B056</v>
      </c>
      <c r="C972" s="65" t="str">
        <f>VLOOKUP(B972,'bank type'!$A$2:$B$87,2,FALSE)</f>
        <v>Private Sector Banks</v>
      </c>
      <c r="D972" s="66">
        <v>42916</v>
      </c>
      <c r="E972" s="74">
        <f t="shared" si="47"/>
        <v>6</v>
      </c>
      <c r="F972">
        <f t="shared" si="48"/>
        <v>2017</v>
      </c>
      <c r="G972" s="74">
        <v>20</v>
      </c>
      <c r="H972" s="74">
        <v>1</v>
      </c>
      <c r="I972" s="74">
        <v>1277</v>
      </c>
      <c r="J972" s="74">
        <v>0</v>
      </c>
      <c r="K972" s="3">
        <f t="shared" si="49"/>
        <v>1277</v>
      </c>
      <c r="L972" s="18"/>
      <c r="M972" s="18"/>
      <c r="N972" s="18"/>
      <c r="O972" s="74">
        <v>0</v>
      </c>
      <c r="P972" s="74">
        <v>0</v>
      </c>
      <c r="Q972" s="74">
        <v>0</v>
      </c>
      <c r="R972" s="114">
        <v>0</v>
      </c>
      <c r="S972" s="114">
        <v>0</v>
      </c>
      <c r="X972" s="74">
        <v>396208</v>
      </c>
      <c r="Y972" s="74">
        <v>537681</v>
      </c>
      <c r="Z972" s="74">
        <v>383407</v>
      </c>
      <c r="AA972" s="114">
        <v>1479.1</v>
      </c>
      <c r="AB972" s="114">
        <v>270.89999999999998</v>
      </c>
    </row>
    <row r="973" spans="1:28" x14ac:dyDescent="0.3">
      <c r="A973" t="s">
        <v>24</v>
      </c>
      <c r="B973" s="65" t="str">
        <f>VLOOKUP(A973,'bank list with code'!$A$2:$C$114,3,FALSE)</f>
        <v>B062</v>
      </c>
      <c r="C973" s="65" t="str">
        <f>VLOOKUP(B973,'bank type'!$A$2:$B$87,2,FALSE)</f>
        <v>Private Sector Banks</v>
      </c>
      <c r="D973" s="66">
        <v>42916</v>
      </c>
      <c r="E973" s="74">
        <f t="shared" si="47"/>
        <v>6</v>
      </c>
      <c r="F973">
        <f t="shared" si="48"/>
        <v>2017</v>
      </c>
      <c r="G973" s="74">
        <v>1177</v>
      </c>
      <c r="H973" s="74">
        <v>913</v>
      </c>
      <c r="I973" s="74">
        <v>26659</v>
      </c>
      <c r="J973" s="74">
        <v>0</v>
      </c>
      <c r="K973" s="3">
        <f t="shared" si="49"/>
        <v>26659</v>
      </c>
      <c r="L973" s="18"/>
      <c r="M973" s="18"/>
      <c r="N973" s="18"/>
      <c r="O973" s="74">
        <v>634257</v>
      </c>
      <c r="P973" s="74">
        <v>9940</v>
      </c>
      <c r="Q973" s="74">
        <v>2004620</v>
      </c>
      <c r="R973" s="114">
        <v>52.2</v>
      </c>
      <c r="S973" s="114">
        <v>11503</v>
      </c>
      <c r="X973" s="74">
        <v>3468802</v>
      </c>
      <c r="Y973" s="74">
        <v>2256777</v>
      </c>
      <c r="Z973" s="74">
        <v>1719491</v>
      </c>
      <c r="AA973" s="114">
        <v>10395</v>
      </c>
      <c r="AB973" s="114">
        <v>2671.4</v>
      </c>
    </row>
    <row r="974" spans="1:28" x14ac:dyDescent="0.3">
      <c r="A974" t="s">
        <v>25</v>
      </c>
      <c r="B974" s="65" t="str">
        <f>VLOOKUP(A974,'bank list with code'!$A$2:$C$114,3,FALSE)</f>
        <v>B063</v>
      </c>
      <c r="C974" s="65" t="str">
        <f>VLOOKUP(B974,'bank type'!$A$2:$B$87,2,FALSE)</f>
        <v>Private Sector Banks</v>
      </c>
      <c r="D974" s="66">
        <v>42916</v>
      </c>
      <c r="E974" s="74">
        <f t="shared" si="47"/>
        <v>6</v>
      </c>
      <c r="F974">
        <f t="shared" si="48"/>
        <v>2017</v>
      </c>
      <c r="G974" s="74">
        <v>654</v>
      </c>
      <c r="H974" s="74">
        <v>465</v>
      </c>
      <c r="I974" s="74">
        <v>12130</v>
      </c>
      <c r="J974" s="74">
        <v>0</v>
      </c>
      <c r="K974" s="3">
        <f t="shared" si="49"/>
        <v>12130</v>
      </c>
      <c r="L974" s="18"/>
      <c r="M974" s="18"/>
      <c r="N974" s="18"/>
      <c r="O974" s="74">
        <v>456074</v>
      </c>
      <c r="P974" s="74">
        <v>5445</v>
      </c>
      <c r="Q974" s="74">
        <v>121961</v>
      </c>
      <c r="R974" s="114">
        <v>18.899999999999999</v>
      </c>
      <c r="S974" s="114">
        <v>432.3</v>
      </c>
      <c r="X974" s="74">
        <v>4578016</v>
      </c>
      <c r="Y974" s="74">
        <v>4913791</v>
      </c>
      <c r="Z974" s="74">
        <v>126728</v>
      </c>
      <c r="AA974" s="114">
        <v>24669.200000000001</v>
      </c>
      <c r="AB974" s="114">
        <v>381.1</v>
      </c>
    </row>
    <row r="975" spans="1:28" x14ac:dyDescent="0.3">
      <c r="A975" t="s">
        <v>26</v>
      </c>
      <c r="B975" s="65" t="str">
        <f>VLOOKUP(A975,'bank list with code'!$A$2:$C$114,3,FALSE)</f>
        <v>B069</v>
      </c>
      <c r="C975" s="65" t="str">
        <f>VLOOKUP(B975,'bank type'!$A$2:$B$87,2,FALSE)</f>
        <v>Private Sector Banks</v>
      </c>
      <c r="D975" s="66">
        <v>42916</v>
      </c>
      <c r="E975" s="74">
        <f t="shared" si="47"/>
        <v>6</v>
      </c>
      <c r="F975">
        <f t="shared" si="48"/>
        <v>2017</v>
      </c>
      <c r="G975" s="74">
        <v>556</v>
      </c>
      <c r="H975" s="74">
        <v>841</v>
      </c>
      <c r="I975" s="74">
        <v>11915</v>
      </c>
      <c r="J975" s="74">
        <v>0</v>
      </c>
      <c r="K975" s="3">
        <f t="shared" si="49"/>
        <v>11915</v>
      </c>
      <c r="L975" s="18"/>
      <c r="M975" s="18"/>
      <c r="N975" s="18"/>
      <c r="O975" s="74">
        <v>0</v>
      </c>
      <c r="P975" s="74">
        <v>0</v>
      </c>
      <c r="Q975" s="74">
        <v>0</v>
      </c>
      <c r="R975" s="114">
        <v>0</v>
      </c>
      <c r="S975" s="114">
        <v>0</v>
      </c>
      <c r="X975" s="74">
        <v>3805645</v>
      </c>
      <c r="Y975" s="74">
        <v>3481268</v>
      </c>
      <c r="Z975" s="74">
        <v>1649661</v>
      </c>
      <c r="AA975" s="114">
        <v>13691</v>
      </c>
      <c r="AB975" s="114">
        <v>2139.9</v>
      </c>
    </row>
    <row r="976" spans="1:28" x14ac:dyDescent="0.3">
      <c r="A976" t="s">
        <v>27</v>
      </c>
      <c r="B976" s="65" t="str">
        <f>VLOOKUP(A976,'bank list with code'!$A$2:$C$114,3,FALSE)</f>
        <v>B070</v>
      </c>
      <c r="C976" s="65" t="str">
        <f>VLOOKUP(B976,'bank type'!$A$2:$B$87,2,FALSE)</f>
        <v>Private Sector Banks</v>
      </c>
      <c r="D976" s="66">
        <v>42916</v>
      </c>
      <c r="E976" s="74">
        <f t="shared" si="47"/>
        <v>6</v>
      </c>
      <c r="F976">
        <f t="shared" si="48"/>
        <v>2017</v>
      </c>
      <c r="G976" s="74">
        <v>764</v>
      </c>
      <c r="H976" s="74">
        <v>986</v>
      </c>
      <c r="I976" s="74">
        <v>23929</v>
      </c>
      <c r="J976" s="74">
        <v>0</v>
      </c>
      <c r="K976" s="3">
        <f t="shared" si="49"/>
        <v>23929</v>
      </c>
      <c r="L976" s="18"/>
      <c r="M976" s="18"/>
      <c r="N976" s="18"/>
      <c r="O976" s="74">
        <v>0</v>
      </c>
      <c r="P976" s="74">
        <v>0</v>
      </c>
      <c r="Q976" s="74">
        <v>0</v>
      </c>
      <c r="R976" s="114">
        <v>0</v>
      </c>
      <c r="S976" s="114">
        <v>0</v>
      </c>
      <c r="X976" s="74">
        <v>4502772</v>
      </c>
      <c r="Y976" s="74">
        <v>4675496</v>
      </c>
      <c r="Z976" s="74">
        <v>1740295</v>
      </c>
      <c r="AA976" s="114">
        <v>20281.3</v>
      </c>
      <c r="AB976" s="114">
        <v>2338.1999999999998</v>
      </c>
    </row>
    <row r="977" spans="1:28" x14ac:dyDescent="0.3">
      <c r="A977" t="s">
        <v>28</v>
      </c>
      <c r="B977" s="65" t="str">
        <f>VLOOKUP(A977,'bank list with code'!$A$2:$C$114,3,FALSE)</f>
        <v>B073</v>
      </c>
      <c r="C977" s="65" t="str">
        <f>VLOOKUP(B977,'bank type'!$A$2:$B$87,2,FALSE)</f>
        <v>Private Sector Banks</v>
      </c>
      <c r="D977" s="66">
        <v>42916</v>
      </c>
      <c r="E977" s="74">
        <f t="shared" si="47"/>
        <v>6</v>
      </c>
      <c r="F977">
        <f t="shared" si="48"/>
        <v>2017</v>
      </c>
      <c r="G977" s="74">
        <v>990</v>
      </c>
      <c r="H977" s="74">
        <v>1183</v>
      </c>
      <c r="I977" s="74">
        <v>0</v>
      </c>
      <c r="J977" s="74">
        <v>0</v>
      </c>
      <c r="K977" s="3">
        <f t="shared" si="49"/>
        <v>0</v>
      </c>
      <c r="L977" s="18"/>
      <c r="M977" s="18"/>
      <c r="N977" s="18"/>
      <c r="O977" s="74">
        <v>1120696</v>
      </c>
      <c r="P977" s="74">
        <v>26137</v>
      </c>
      <c r="Q977" s="74">
        <v>2600495</v>
      </c>
      <c r="R977" s="114">
        <v>116.2</v>
      </c>
      <c r="S977" s="114">
        <v>8089.5</v>
      </c>
      <c r="X977" s="74">
        <v>5711905</v>
      </c>
      <c r="Y977" s="74">
        <v>5463721</v>
      </c>
      <c r="Z977" s="74">
        <v>4646223</v>
      </c>
      <c r="AA977" s="114">
        <v>20089.2</v>
      </c>
      <c r="AB977" s="114">
        <v>6616.5</v>
      </c>
    </row>
    <row r="978" spans="1:28" x14ac:dyDescent="0.3">
      <c r="A978" t="s">
        <v>29</v>
      </c>
      <c r="B978" s="65" t="str">
        <f>VLOOKUP(A978,'bank list with code'!$A$2:$C$114,3,FALSE)</f>
        <v>B082</v>
      </c>
      <c r="C978" s="65" t="str">
        <f>VLOOKUP(B978,'bank type'!$A$2:$B$87,2,FALSE)</f>
        <v>Private Sector Banks</v>
      </c>
      <c r="D978" s="66">
        <v>42916</v>
      </c>
      <c r="E978" s="74">
        <f t="shared" si="47"/>
        <v>6</v>
      </c>
      <c r="F978">
        <f t="shared" si="48"/>
        <v>2017</v>
      </c>
      <c r="G978" s="74">
        <v>166</v>
      </c>
      <c r="H978" s="74">
        <v>221</v>
      </c>
      <c r="I978" s="74">
        <v>201277</v>
      </c>
      <c r="J978" s="74">
        <v>0</v>
      </c>
      <c r="K978" s="3">
        <f t="shared" si="49"/>
        <v>201277</v>
      </c>
      <c r="L978" s="18"/>
      <c r="M978" s="18"/>
      <c r="N978" s="18"/>
      <c r="O978" s="74">
        <v>362824</v>
      </c>
      <c r="P978" s="74">
        <v>18101</v>
      </c>
      <c r="Q978" s="74">
        <v>1129439</v>
      </c>
      <c r="R978" s="114">
        <v>99.3</v>
      </c>
      <c r="S978" s="114">
        <v>4306.3999999999996</v>
      </c>
      <c r="X978" s="74">
        <v>642246</v>
      </c>
      <c r="Y978" s="74">
        <v>383255</v>
      </c>
      <c r="Z978" s="74">
        <v>263044</v>
      </c>
      <c r="AA978" s="114">
        <v>1540.5</v>
      </c>
      <c r="AB978" s="114">
        <v>378.2</v>
      </c>
    </row>
    <row r="979" spans="1:28" x14ac:dyDescent="0.3">
      <c r="A979" t="s">
        <v>30</v>
      </c>
      <c r="B979" s="65" t="str">
        <f>VLOOKUP(A979,'bank list with code'!$A$2:$C$114,3,FALSE)</f>
        <v>B089</v>
      </c>
      <c r="C979" s="65" t="str">
        <f>VLOOKUP(B979,'bank type'!$A$2:$B$87,2,FALSE)</f>
        <v>Private Sector Banks</v>
      </c>
      <c r="D979" s="66">
        <v>42916</v>
      </c>
      <c r="E979" s="74">
        <f t="shared" si="47"/>
        <v>6</v>
      </c>
      <c r="F979">
        <f t="shared" si="48"/>
        <v>2017</v>
      </c>
      <c r="G979" s="74">
        <v>744</v>
      </c>
      <c r="H979" s="74">
        <v>559</v>
      </c>
      <c r="I979" s="74">
        <v>7925</v>
      </c>
      <c r="J979" s="74">
        <v>0</v>
      </c>
      <c r="K979" s="3">
        <f t="shared" si="49"/>
        <v>7925</v>
      </c>
      <c r="L979" s="18"/>
      <c r="M979" s="18"/>
      <c r="N979" s="18"/>
      <c r="O979" s="74">
        <v>0</v>
      </c>
      <c r="P979" s="74">
        <v>0</v>
      </c>
      <c r="Q979" s="74">
        <v>0</v>
      </c>
      <c r="R979" s="114">
        <v>0</v>
      </c>
      <c r="S979" s="114">
        <v>0</v>
      </c>
      <c r="X979" s="74">
        <v>3532973</v>
      </c>
      <c r="Y979" s="74">
        <v>2368543</v>
      </c>
      <c r="Z979" s="74">
        <v>1082002</v>
      </c>
      <c r="AA979" s="114">
        <v>9647.2999999999993</v>
      </c>
      <c r="AB979" s="114">
        <v>1740.1</v>
      </c>
    </row>
    <row r="980" spans="1:28" x14ac:dyDescent="0.3">
      <c r="A980" t="s">
        <v>31</v>
      </c>
      <c r="B980" s="65" t="str">
        <f>VLOOKUP(A980,'bank list with code'!$A$2:$C$114,3,FALSE)</f>
        <v>B100</v>
      </c>
      <c r="C980" s="65" t="str">
        <f>VLOOKUP(B980,'bank type'!$A$2:$B$87,2,FALSE)</f>
        <v>Private Sector Banks</v>
      </c>
      <c r="D980" s="66">
        <v>42916</v>
      </c>
      <c r="E980" s="74">
        <f t="shared" si="47"/>
        <v>6</v>
      </c>
      <c r="F980">
        <f t="shared" si="48"/>
        <v>2017</v>
      </c>
      <c r="G980" s="74">
        <v>458</v>
      </c>
      <c r="H980" s="74">
        <v>643</v>
      </c>
      <c r="I980" s="74">
        <v>5976</v>
      </c>
      <c r="J980" s="74">
        <v>0</v>
      </c>
      <c r="K980" s="3">
        <f t="shared" si="49"/>
        <v>5976</v>
      </c>
      <c r="L980" s="18"/>
      <c r="M980" s="18"/>
      <c r="N980" s="18"/>
      <c r="O980" s="74">
        <v>10088</v>
      </c>
      <c r="P980" s="74">
        <v>79</v>
      </c>
      <c r="Q980" s="74">
        <v>17512</v>
      </c>
      <c r="R980" s="114">
        <v>0.1</v>
      </c>
      <c r="S980" s="114">
        <v>45.2</v>
      </c>
      <c r="X980" s="74">
        <v>1061440</v>
      </c>
      <c r="Y980" s="74">
        <v>4217517</v>
      </c>
      <c r="Z980" s="74">
        <v>289113</v>
      </c>
      <c r="AA980" s="114">
        <v>17372.599999999999</v>
      </c>
      <c r="AB980" s="114">
        <v>539.6</v>
      </c>
    </row>
    <row r="981" spans="1:28" x14ac:dyDescent="0.3">
      <c r="A981" t="s">
        <v>32</v>
      </c>
      <c r="B981" s="65" t="str">
        <f>VLOOKUP(A981,'bank list with code'!$A$2:$C$114,3,FALSE)</f>
        <v>B101</v>
      </c>
      <c r="C981" s="65" t="str">
        <f>VLOOKUP(B981,'bank type'!$A$2:$B$87,2,FALSE)</f>
        <v>Private Sector Banks</v>
      </c>
      <c r="D981" s="66">
        <v>42916</v>
      </c>
      <c r="E981" s="74">
        <f t="shared" si="47"/>
        <v>6</v>
      </c>
      <c r="F981">
        <f t="shared" si="48"/>
        <v>2017</v>
      </c>
      <c r="G981" s="74">
        <v>382</v>
      </c>
      <c r="H981" s="74">
        <v>597</v>
      </c>
      <c r="I981" s="74">
        <v>6757</v>
      </c>
      <c r="J981" s="74">
        <v>0</v>
      </c>
      <c r="K981" s="3">
        <f t="shared" si="49"/>
        <v>6757</v>
      </c>
      <c r="L981" s="18"/>
      <c r="M981" s="18"/>
      <c r="N981" s="18"/>
      <c r="O981" s="74">
        <v>0</v>
      </c>
      <c r="P981" s="74">
        <v>0</v>
      </c>
      <c r="Q981" s="74">
        <v>0</v>
      </c>
      <c r="R981" s="114">
        <v>0</v>
      </c>
      <c r="S981" s="114">
        <v>0</v>
      </c>
      <c r="X981" s="74">
        <v>1280096</v>
      </c>
      <c r="Y981" s="74">
        <v>787162</v>
      </c>
      <c r="Z981" s="74">
        <v>206394</v>
      </c>
      <c r="AA981" s="114">
        <v>3222.3</v>
      </c>
      <c r="AB981" s="114">
        <v>349.2</v>
      </c>
    </row>
    <row r="982" spans="1:28" x14ac:dyDescent="0.3">
      <c r="A982" t="s">
        <v>33</v>
      </c>
      <c r="B982" s="65" t="str">
        <f>VLOOKUP(A982,'bank list with code'!$A$2:$C$114,3,FALSE)</f>
        <v>B113</v>
      </c>
      <c r="C982" s="65" t="str">
        <f>VLOOKUP(B982,'bank type'!$A$2:$B$87,2,FALSE)</f>
        <v>Private Sector Banks</v>
      </c>
      <c r="D982" s="66">
        <v>42916</v>
      </c>
      <c r="E982" s="74">
        <f t="shared" si="47"/>
        <v>6</v>
      </c>
      <c r="F982">
        <f t="shared" si="48"/>
        <v>2017</v>
      </c>
      <c r="G982" s="74">
        <v>681</v>
      </c>
      <c r="H982" s="74">
        <v>1115</v>
      </c>
      <c r="I982" s="74">
        <v>62962</v>
      </c>
      <c r="J982" s="74">
        <v>0</v>
      </c>
      <c r="K982" s="3">
        <f t="shared" si="49"/>
        <v>62962</v>
      </c>
      <c r="L982" s="18"/>
      <c r="M982" s="18"/>
      <c r="N982" s="18"/>
      <c r="O982" s="74">
        <v>128735</v>
      </c>
      <c r="P982" s="74">
        <v>3244</v>
      </c>
      <c r="Q982" s="74">
        <v>403123</v>
      </c>
      <c r="R982" s="114">
        <v>14.4</v>
      </c>
      <c r="S982" s="114">
        <v>1144.2</v>
      </c>
      <c r="X982" s="74">
        <v>1738580</v>
      </c>
      <c r="Y982" s="74">
        <v>2816828</v>
      </c>
      <c r="Z982" s="74">
        <v>1789492</v>
      </c>
      <c r="AA982" s="114">
        <v>10148.1</v>
      </c>
      <c r="AB982" s="114">
        <v>2557.6999999999998</v>
      </c>
    </row>
    <row r="983" spans="1:28" x14ac:dyDescent="0.3">
      <c r="A983" t="s">
        <v>35</v>
      </c>
      <c r="B983" s="65" t="str">
        <f>VLOOKUP(A983,'bank list with code'!$A$2:$C$114,3,FALSE)</f>
        <v>B004</v>
      </c>
      <c r="C983" s="65" t="str">
        <f>VLOOKUP(B983,'bank type'!$A$2:$B$87,2,FALSE)</f>
        <v>Foreign Banks</v>
      </c>
      <c r="D983" s="66">
        <v>42916</v>
      </c>
      <c r="E983" s="74">
        <f t="shared" si="47"/>
        <v>6</v>
      </c>
      <c r="F983">
        <f t="shared" si="48"/>
        <v>2017</v>
      </c>
      <c r="G983" s="74">
        <v>0</v>
      </c>
      <c r="H983" s="74">
        <v>0</v>
      </c>
      <c r="I983" s="74">
        <v>28256</v>
      </c>
      <c r="J983" s="74">
        <v>0</v>
      </c>
      <c r="K983" s="3">
        <f t="shared" si="49"/>
        <v>28256</v>
      </c>
      <c r="L983" s="18"/>
      <c r="M983" s="18"/>
      <c r="N983" s="18"/>
      <c r="O983" s="74">
        <v>1049958</v>
      </c>
      <c r="P983" s="74">
        <v>2872</v>
      </c>
      <c r="Q983" s="74">
        <v>5027041</v>
      </c>
      <c r="R983" s="114">
        <v>19</v>
      </c>
      <c r="S983" s="114">
        <v>34565</v>
      </c>
      <c r="X983" s="74">
        <v>0</v>
      </c>
      <c r="Y983" s="74">
        <v>0</v>
      </c>
      <c r="Z983" s="74">
        <v>0</v>
      </c>
      <c r="AA983" s="114">
        <v>0</v>
      </c>
      <c r="AB983" s="114">
        <v>0</v>
      </c>
    </row>
    <row r="984" spans="1:28" x14ac:dyDescent="0.3">
      <c r="A984" t="s">
        <v>36</v>
      </c>
      <c r="B984" s="65" t="str">
        <f>VLOOKUP(A984,'bank list with code'!$A$2:$C$114,3,FALSE)</f>
        <v>B011</v>
      </c>
      <c r="C984" s="65" t="str">
        <f>VLOOKUP(B984,'bank type'!$A$2:$B$87,2,FALSE)</f>
        <v>Foreign Banks</v>
      </c>
      <c r="D984" s="66">
        <v>42916</v>
      </c>
      <c r="E984" s="74">
        <f t="shared" si="47"/>
        <v>6</v>
      </c>
      <c r="F984">
        <f t="shared" si="48"/>
        <v>2017</v>
      </c>
      <c r="G984" s="74">
        <v>0</v>
      </c>
      <c r="H984" s="74">
        <v>0</v>
      </c>
      <c r="I984" s="74">
        <v>0</v>
      </c>
      <c r="J984" s="74">
        <v>0</v>
      </c>
      <c r="K984" s="3">
        <f t="shared" si="49"/>
        <v>0</v>
      </c>
      <c r="L984" s="18"/>
      <c r="M984" s="18"/>
      <c r="N984" s="18"/>
      <c r="O984" s="74">
        <v>15316</v>
      </c>
      <c r="P984" s="74">
        <v>247</v>
      </c>
      <c r="Q984" s="74">
        <v>46743</v>
      </c>
      <c r="R984" s="114">
        <v>2.2000000000000002</v>
      </c>
      <c r="S984" s="114">
        <v>294.39999999999998</v>
      </c>
      <c r="X984" s="74">
        <v>0</v>
      </c>
      <c r="Y984" s="74">
        <v>0</v>
      </c>
      <c r="Z984" s="74">
        <v>0</v>
      </c>
      <c r="AA984" s="114">
        <v>0</v>
      </c>
      <c r="AB984" s="114">
        <v>0</v>
      </c>
    </row>
    <row r="985" spans="1:28" x14ac:dyDescent="0.3">
      <c r="A985" t="s">
        <v>37</v>
      </c>
      <c r="B985" s="65" t="str">
        <f>VLOOKUP(A985,'bank list with code'!$A$2:$C$114,3,FALSE)</f>
        <v>B017</v>
      </c>
      <c r="C985" s="65" t="str">
        <f>VLOOKUP(B985,'bank type'!$A$2:$B$87,2,FALSE)</f>
        <v>Foreign Banks</v>
      </c>
      <c r="D985" s="66">
        <v>42916</v>
      </c>
      <c r="E985" s="74">
        <f t="shared" si="47"/>
        <v>6</v>
      </c>
      <c r="F985">
        <f t="shared" si="48"/>
        <v>2017</v>
      </c>
      <c r="G985" s="74">
        <v>0</v>
      </c>
      <c r="H985" s="74">
        <v>0</v>
      </c>
      <c r="I985" s="74">
        <v>0</v>
      </c>
      <c r="J985" s="74">
        <v>0</v>
      </c>
      <c r="K985" s="3">
        <f t="shared" si="49"/>
        <v>0</v>
      </c>
      <c r="L985" s="18"/>
      <c r="M985" s="18"/>
      <c r="N985" s="18"/>
      <c r="O985" s="74">
        <v>0</v>
      </c>
      <c r="P985" s="74">
        <v>0</v>
      </c>
      <c r="Q985" s="74">
        <v>0</v>
      </c>
      <c r="R985" s="114">
        <v>0</v>
      </c>
      <c r="S985" s="114">
        <v>0</v>
      </c>
      <c r="X985" s="74">
        <v>3372</v>
      </c>
      <c r="Y985" s="74">
        <v>146</v>
      </c>
      <c r="Z985" s="74">
        <v>146</v>
      </c>
      <c r="AA985" s="114">
        <v>1.2</v>
      </c>
      <c r="AB985" s="114">
        <v>0.5</v>
      </c>
    </row>
    <row r="986" spans="1:28" x14ac:dyDescent="0.3">
      <c r="A986" t="s">
        <v>38</v>
      </c>
      <c r="B986" s="65" t="str">
        <f>VLOOKUP(A986,'bank list with code'!$A$2:$C$114,3,FALSE)</f>
        <v>B023</v>
      </c>
      <c r="C986" s="65" t="str">
        <f>VLOOKUP(B986,'bank type'!$A$2:$B$87,2,FALSE)</f>
        <v>Foreign Banks</v>
      </c>
      <c r="D986" s="66">
        <v>42916</v>
      </c>
      <c r="E986" s="74">
        <f t="shared" si="47"/>
        <v>6</v>
      </c>
      <c r="F986">
        <f t="shared" si="48"/>
        <v>2017</v>
      </c>
      <c r="G986" s="74">
        <v>48</v>
      </c>
      <c r="H986" s="74">
        <v>503</v>
      </c>
      <c r="I986" s="74">
        <v>29422</v>
      </c>
      <c r="J986" s="74">
        <v>0</v>
      </c>
      <c r="K986" s="3">
        <f t="shared" si="49"/>
        <v>29422</v>
      </c>
      <c r="L986" s="18"/>
      <c r="M986" s="18"/>
      <c r="N986" s="18"/>
      <c r="O986" s="74">
        <v>2566205</v>
      </c>
      <c r="P986" s="74">
        <v>41592</v>
      </c>
      <c r="Q986" s="74">
        <v>17796907</v>
      </c>
      <c r="R986" s="114">
        <v>251.1</v>
      </c>
      <c r="S986" s="114">
        <v>40364.400000000001</v>
      </c>
      <c r="X986" s="74">
        <v>1592335</v>
      </c>
      <c r="Y986" s="74">
        <v>2096797</v>
      </c>
      <c r="Z986" s="74">
        <v>4682373</v>
      </c>
      <c r="AA986" s="114">
        <v>8679.7000000000007</v>
      </c>
      <c r="AB986" s="114">
        <v>8472.2999999999993</v>
      </c>
    </row>
    <row r="987" spans="1:28" x14ac:dyDescent="0.3">
      <c r="A987" t="s">
        <v>39</v>
      </c>
      <c r="B987" s="65" t="str">
        <f>VLOOKUP(A987,'bank list with code'!$A$2:$C$114,3,FALSE)</f>
        <v>B030</v>
      </c>
      <c r="C987" s="65" t="str">
        <f>VLOOKUP(B987,'bank type'!$A$2:$B$87,2,FALSE)</f>
        <v>Foreign Banks</v>
      </c>
      <c r="D987" s="66">
        <v>42916</v>
      </c>
      <c r="E987" s="74">
        <f t="shared" si="47"/>
        <v>6</v>
      </c>
      <c r="F987">
        <f t="shared" si="48"/>
        <v>2017</v>
      </c>
      <c r="G987" s="74">
        <v>5</v>
      </c>
      <c r="H987" s="74">
        <v>24</v>
      </c>
      <c r="I987" s="74">
        <v>0</v>
      </c>
      <c r="J987" s="74">
        <v>0</v>
      </c>
      <c r="K987" s="3">
        <f t="shared" si="49"/>
        <v>0</v>
      </c>
      <c r="L987" s="18"/>
      <c r="M987" s="18"/>
      <c r="N987" s="18"/>
      <c r="O987" s="74">
        <v>0</v>
      </c>
      <c r="P987" s="74">
        <v>0</v>
      </c>
      <c r="Q987" s="74">
        <v>0</v>
      </c>
      <c r="R987" s="114">
        <v>0</v>
      </c>
      <c r="S987" s="114">
        <v>0</v>
      </c>
      <c r="X987" s="74">
        <v>1338323</v>
      </c>
      <c r="Y987" s="74">
        <v>236336</v>
      </c>
      <c r="Z987" s="74">
        <v>344764</v>
      </c>
      <c r="AA987" s="114">
        <v>507.9</v>
      </c>
      <c r="AB987" s="114">
        <v>356.7</v>
      </c>
    </row>
    <row r="988" spans="1:28" x14ac:dyDescent="0.3">
      <c r="A988" t="s">
        <v>40</v>
      </c>
      <c r="B988" s="65" t="str">
        <f>VLOOKUP(A988,'bank list with code'!$A$2:$C$114,3,FALSE)</f>
        <v>B035</v>
      </c>
      <c r="C988" s="65" t="str">
        <f>VLOOKUP(B988,'bank type'!$A$2:$B$87,2,FALSE)</f>
        <v>Foreign Banks</v>
      </c>
      <c r="D988" s="66">
        <v>42916</v>
      </c>
      <c r="E988" s="74">
        <f t="shared" si="47"/>
        <v>6</v>
      </c>
      <c r="F988">
        <f t="shared" si="48"/>
        <v>2017</v>
      </c>
      <c r="G988" s="74">
        <v>13</v>
      </c>
      <c r="H988" s="74">
        <v>18</v>
      </c>
      <c r="I988" s="74">
        <v>0</v>
      </c>
      <c r="J988" s="74">
        <v>0</v>
      </c>
      <c r="K988" s="3">
        <f t="shared" si="49"/>
        <v>0</v>
      </c>
      <c r="L988" s="18"/>
      <c r="M988" s="18"/>
      <c r="N988" s="18"/>
      <c r="O988" s="74">
        <v>0</v>
      </c>
      <c r="P988" s="74">
        <v>0</v>
      </c>
      <c r="Q988" s="74">
        <v>0</v>
      </c>
      <c r="R988" s="114">
        <v>0</v>
      </c>
      <c r="S988" s="114">
        <v>0</v>
      </c>
      <c r="X988" s="74">
        <v>109479</v>
      </c>
      <c r="Y988" s="74">
        <v>122323</v>
      </c>
      <c r="Z988" s="74">
        <v>192175</v>
      </c>
      <c r="AA988" s="114">
        <v>601.6</v>
      </c>
      <c r="AB988" s="114">
        <v>326</v>
      </c>
    </row>
    <row r="989" spans="1:28" x14ac:dyDescent="0.3">
      <c r="A989" t="s">
        <v>41</v>
      </c>
      <c r="B989" s="65" t="str">
        <f>VLOOKUP(A989,'bank list with code'!$A$2:$C$114,3,FALSE)</f>
        <v>B051</v>
      </c>
      <c r="C989" s="65" t="str">
        <f>VLOOKUP(B989,'bank type'!$A$2:$B$87,2,FALSE)</f>
        <v>Foreign Banks</v>
      </c>
      <c r="D989" s="66">
        <v>42916</v>
      </c>
      <c r="E989" s="74">
        <f t="shared" si="47"/>
        <v>6</v>
      </c>
      <c r="F989">
        <f t="shared" si="48"/>
        <v>2017</v>
      </c>
      <c r="G989" s="74">
        <v>44</v>
      </c>
      <c r="H989" s="74">
        <v>54</v>
      </c>
      <c r="I989" s="74">
        <v>0</v>
      </c>
      <c r="J989" s="74">
        <v>0</v>
      </c>
      <c r="K989" s="3">
        <f t="shared" si="49"/>
        <v>0</v>
      </c>
      <c r="L989" s="18"/>
      <c r="M989" s="18"/>
      <c r="N989" s="18"/>
      <c r="O989" s="74">
        <v>501500</v>
      </c>
      <c r="P989" s="74">
        <v>3505</v>
      </c>
      <c r="Q989" s="74">
        <v>1251980</v>
      </c>
      <c r="R989" s="114">
        <v>26.5</v>
      </c>
      <c r="S989" s="114">
        <v>3952.7</v>
      </c>
      <c r="X989" s="74">
        <v>448426</v>
      </c>
      <c r="Y989" s="74">
        <v>312385</v>
      </c>
      <c r="Z989" s="74">
        <v>555791</v>
      </c>
      <c r="AA989" s="114">
        <v>1539.1</v>
      </c>
      <c r="AB989" s="114">
        <v>1048.8</v>
      </c>
    </row>
    <row r="990" spans="1:28" x14ac:dyDescent="0.3">
      <c r="A990" t="s">
        <v>42</v>
      </c>
      <c r="B990" s="65" t="str">
        <f>VLOOKUP(A990,'bank list with code'!$A$2:$C$114,3,FALSE)</f>
        <v>B090</v>
      </c>
      <c r="C990" s="65" t="str">
        <f>VLOOKUP(B990,'bank type'!$A$2:$B$87,2,FALSE)</f>
        <v>Foreign Banks</v>
      </c>
      <c r="D990" s="66">
        <v>42916</v>
      </c>
      <c r="E990" s="74">
        <f t="shared" si="47"/>
        <v>6</v>
      </c>
      <c r="F990">
        <f t="shared" si="48"/>
        <v>2017</v>
      </c>
      <c r="G990" s="74">
        <v>103</v>
      </c>
      <c r="H990" s="74">
        <v>137</v>
      </c>
      <c r="I990" s="74">
        <v>0</v>
      </c>
      <c r="J990" s="74">
        <v>0</v>
      </c>
      <c r="K990" s="3">
        <f t="shared" si="49"/>
        <v>0</v>
      </c>
      <c r="L990" s="18"/>
      <c r="M990" s="18"/>
      <c r="N990" s="18"/>
      <c r="O990" s="74">
        <v>1137061</v>
      </c>
      <c r="P990" s="74">
        <v>4650</v>
      </c>
      <c r="Q990" s="74">
        <v>4136578</v>
      </c>
      <c r="R990" s="114">
        <v>22.3</v>
      </c>
      <c r="S990" s="114">
        <v>9708.2000000000007</v>
      </c>
      <c r="X990" s="74">
        <v>952842</v>
      </c>
      <c r="Y990" s="74">
        <v>1633611</v>
      </c>
      <c r="Z990" s="74">
        <v>2205220</v>
      </c>
      <c r="AA990" s="114">
        <v>5732.5</v>
      </c>
      <c r="AB990" s="114">
        <v>2832.4</v>
      </c>
    </row>
    <row r="991" spans="1:28" x14ac:dyDescent="0.3">
      <c r="A991" t="s">
        <v>117</v>
      </c>
      <c r="B991" s="65" t="str">
        <f>VLOOKUP(A991,'bank list with code'!$A$2:$C$114,3,FALSE)</f>
        <v>B003</v>
      </c>
      <c r="C991" s="65" t="str">
        <f>VLOOKUP(B991,'bank type'!$A$2:$B$87,2,FALSE)</f>
        <v>Public Sector Banks</v>
      </c>
      <c r="D991" s="66">
        <v>42947</v>
      </c>
      <c r="E991" s="74">
        <f t="shared" si="47"/>
        <v>7</v>
      </c>
      <c r="F991">
        <f t="shared" si="48"/>
        <v>2017</v>
      </c>
      <c r="G991" s="74">
        <v>811</v>
      </c>
      <c r="H991" s="74">
        <v>281</v>
      </c>
      <c r="I991" s="74">
        <v>1683</v>
      </c>
      <c r="J991" s="74">
        <v>0</v>
      </c>
      <c r="K991" s="3">
        <f t="shared" si="49"/>
        <v>1683</v>
      </c>
      <c r="L991" s="18"/>
      <c r="M991" s="18"/>
      <c r="N991" s="18"/>
      <c r="O991" s="74">
        <v>0</v>
      </c>
      <c r="P991" s="74">
        <v>0</v>
      </c>
      <c r="Q991" s="74">
        <v>0</v>
      </c>
      <c r="R991" s="114">
        <v>0</v>
      </c>
      <c r="S991" s="114">
        <v>0</v>
      </c>
      <c r="X991" s="74">
        <v>11772809</v>
      </c>
      <c r="Y991" s="74">
        <v>7246946</v>
      </c>
      <c r="Z991" s="74">
        <v>1727947</v>
      </c>
      <c r="AA991" s="114">
        <v>16903.8</v>
      </c>
      <c r="AB991" s="114">
        <v>1832</v>
      </c>
    </row>
    <row r="992" spans="1:28" x14ac:dyDescent="0.3">
      <c r="A992" t="s">
        <v>118</v>
      </c>
      <c r="B992" s="65" t="str">
        <f>VLOOKUP(A992,'bank list with code'!$A$2:$C$114,3,FALSE)</f>
        <v>B006</v>
      </c>
      <c r="C992" s="65" t="str">
        <f>VLOOKUP(B992,'bank type'!$A$2:$B$87,2,FALSE)</f>
        <v>Public Sector Banks</v>
      </c>
      <c r="D992" s="66">
        <v>42947</v>
      </c>
      <c r="E992" s="74">
        <f t="shared" si="47"/>
        <v>7</v>
      </c>
      <c r="F992">
        <f t="shared" si="48"/>
        <v>2017</v>
      </c>
      <c r="G992" s="74">
        <v>3172</v>
      </c>
      <c r="H992" s="74">
        <v>799</v>
      </c>
      <c r="I992" s="74">
        <v>15000</v>
      </c>
      <c r="J992" s="74">
        <v>0</v>
      </c>
      <c r="K992" s="3">
        <f t="shared" si="49"/>
        <v>15000</v>
      </c>
      <c r="L992" s="18"/>
      <c r="M992" s="18"/>
      <c r="N992" s="18"/>
      <c r="O992" s="74">
        <v>181880</v>
      </c>
      <c r="P992" s="74">
        <v>11660</v>
      </c>
      <c r="Q992" s="74">
        <v>331296</v>
      </c>
      <c r="R992" s="114">
        <v>56.3</v>
      </c>
      <c r="S992" s="114">
        <v>805.6</v>
      </c>
      <c r="X992" s="74">
        <v>22023311</v>
      </c>
      <c r="Y992" s="74">
        <v>11566381</v>
      </c>
      <c r="Z992" s="74">
        <v>2357247</v>
      </c>
      <c r="AA992" s="114">
        <v>35058.5</v>
      </c>
      <c r="AB992" s="114">
        <v>3034.1</v>
      </c>
    </row>
    <row r="993" spans="1:28" x14ac:dyDescent="0.3">
      <c r="A993" t="s">
        <v>0</v>
      </c>
      <c r="B993" s="65" t="str">
        <f>VLOOKUP(A993,'bank list with code'!$A$2:$C$114,3,FALSE)</f>
        <v>B014</v>
      </c>
      <c r="C993" s="65" t="str">
        <f>VLOOKUP(B993,'bank type'!$A$2:$B$87,2,FALSE)</f>
        <v>Public Sector Banks</v>
      </c>
      <c r="D993" s="66">
        <v>42947</v>
      </c>
      <c r="E993" s="74">
        <f t="shared" si="47"/>
        <v>7</v>
      </c>
      <c r="F993">
        <f t="shared" si="48"/>
        <v>2017</v>
      </c>
      <c r="G993" s="74">
        <v>6373</v>
      </c>
      <c r="H993" s="74">
        <v>3849</v>
      </c>
      <c r="I993" s="74">
        <v>101758</v>
      </c>
      <c r="J993" s="74">
        <v>0</v>
      </c>
      <c r="K993" s="3">
        <f t="shared" si="49"/>
        <v>101758</v>
      </c>
      <c r="L993" s="18"/>
      <c r="M993" s="18"/>
      <c r="N993" s="18"/>
      <c r="O993" s="74">
        <v>134507</v>
      </c>
      <c r="P993" s="74">
        <v>6553</v>
      </c>
      <c r="Q993" s="74">
        <v>334177</v>
      </c>
      <c r="R993" s="114">
        <v>24</v>
      </c>
      <c r="S993" s="114">
        <v>752</v>
      </c>
      <c r="X993" s="74">
        <v>47498221</v>
      </c>
      <c r="Y993" s="74">
        <v>16762312</v>
      </c>
      <c r="Z993" s="74">
        <v>9020195</v>
      </c>
      <c r="AA993" s="114">
        <v>68809.7</v>
      </c>
      <c r="AB993" s="114">
        <v>9142.5</v>
      </c>
    </row>
    <row r="994" spans="1:28" x14ac:dyDescent="0.3">
      <c r="A994" t="s">
        <v>1</v>
      </c>
      <c r="B994" s="65" t="str">
        <f>VLOOKUP(A994,'bank list with code'!$A$2:$C$114,3,FALSE)</f>
        <v>B015</v>
      </c>
      <c r="C994" s="65" t="str">
        <f>VLOOKUP(B994,'bank type'!$A$2:$B$87,2,FALSE)</f>
        <v>Public Sector Banks</v>
      </c>
      <c r="D994" s="66">
        <v>42947</v>
      </c>
      <c r="E994" s="74">
        <f t="shared" si="47"/>
        <v>7</v>
      </c>
      <c r="F994">
        <f t="shared" si="48"/>
        <v>2017</v>
      </c>
      <c r="G994" s="74">
        <v>3483</v>
      </c>
      <c r="H994" s="74">
        <v>4234</v>
      </c>
      <c r="I994" s="74">
        <v>38730</v>
      </c>
      <c r="J994" s="74">
        <v>0</v>
      </c>
      <c r="K994" s="3">
        <f t="shared" si="49"/>
        <v>38730</v>
      </c>
      <c r="L994" s="18"/>
      <c r="M994" s="18"/>
      <c r="N994" s="18"/>
      <c r="O994" s="74">
        <v>170797</v>
      </c>
      <c r="P994" s="74">
        <v>15847</v>
      </c>
      <c r="Q994" s="74">
        <v>204545</v>
      </c>
      <c r="R994" s="114">
        <v>85.1</v>
      </c>
      <c r="S994" s="114">
        <v>520.70000000000005</v>
      </c>
      <c r="X994" s="74">
        <v>49184280</v>
      </c>
      <c r="Y994" s="74">
        <v>26834825</v>
      </c>
      <c r="Z994" s="74">
        <v>6995449</v>
      </c>
      <c r="AA994" s="114">
        <v>58419.8</v>
      </c>
      <c r="AB994" s="114">
        <v>7222.7</v>
      </c>
    </row>
    <row r="995" spans="1:28" x14ac:dyDescent="0.3">
      <c r="A995" t="s">
        <v>2</v>
      </c>
      <c r="B995" s="65" t="str">
        <f>VLOOKUP(A995,'bank list with code'!$A$2:$C$114,3,FALSE)</f>
        <v>B016</v>
      </c>
      <c r="C995" s="65" t="str">
        <f>VLOOKUP(B995,'bank type'!$A$2:$B$87,2,FALSE)</f>
        <v>Public Sector Banks</v>
      </c>
      <c r="D995" s="66">
        <v>42947</v>
      </c>
      <c r="E995" s="74">
        <f t="shared" si="47"/>
        <v>7</v>
      </c>
      <c r="F995">
        <f t="shared" si="48"/>
        <v>2017</v>
      </c>
      <c r="G995" s="74">
        <v>1291</v>
      </c>
      <c r="H995" s="74">
        <v>591</v>
      </c>
      <c r="I995" s="74">
        <v>1022</v>
      </c>
      <c r="J995" s="74">
        <v>0</v>
      </c>
      <c r="K995" s="3">
        <f t="shared" si="49"/>
        <v>1022</v>
      </c>
      <c r="L995" s="18"/>
      <c r="M995" s="18"/>
      <c r="N995" s="18"/>
      <c r="O995" s="74">
        <v>0</v>
      </c>
      <c r="P995" s="74">
        <v>0</v>
      </c>
      <c r="Q995" s="74">
        <v>0</v>
      </c>
      <c r="R995" s="114">
        <v>0</v>
      </c>
      <c r="S995" s="114">
        <v>0</v>
      </c>
      <c r="X995" s="74">
        <v>6750965</v>
      </c>
      <c r="Y995" s="74">
        <v>5817914</v>
      </c>
      <c r="Z995" s="74">
        <v>2992128</v>
      </c>
      <c r="AA995" s="114">
        <v>21125.599999999999</v>
      </c>
      <c r="AB995" s="114">
        <v>4449</v>
      </c>
    </row>
    <row r="996" spans="1:28" x14ac:dyDescent="0.3">
      <c r="A996" t="s">
        <v>3</v>
      </c>
      <c r="B996" s="65" t="str">
        <f>VLOOKUP(A996,'bank list with code'!$A$2:$C$114,3,FALSE)</f>
        <v>B018</v>
      </c>
      <c r="C996" s="65" t="str">
        <f>VLOOKUP(B996,'bank type'!$A$2:$B$87,2,FALSE)</f>
        <v>Public Sector Banks</v>
      </c>
      <c r="D996" s="66">
        <v>42947</v>
      </c>
      <c r="E996" s="74">
        <f t="shared" si="47"/>
        <v>7</v>
      </c>
      <c r="F996">
        <f t="shared" si="48"/>
        <v>2017</v>
      </c>
      <c r="G996" s="74">
        <v>5614</v>
      </c>
      <c r="H996" s="74">
        <v>5099</v>
      </c>
      <c r="I996" s="74">
        <v>15767</v>
      </c>
      <c r="J996" s="74">
        <v>0</v>
      </c>
      <c r="K996" s="3">
        <f t="shared" si="49"/>
        <v>15767</v>
      </c>
      <c r="L996" s="18"/>
      <c r="M996" s="18"/>
      <c r="N996" s="18"/>
      <c r="O996" s="74">
        <v>218691</v>
      </c>
      <c r="P996" s="74">
        <v>35330</v>
      </c>
      <c r="Q996" s="74">
        <v>476816</v>
      </c>
      <c r="R996" s="114">
        <v>165.6</v>
      </c>
      <c r="S996" s="114">
        <v>951.9</v>
      </c>
      <c r="X996" s="74">
        <v>37416362</v>
      </c>
      <c r="Y996" s="74">
        <v>17853937</v>
      </c>
      <c r="Z996" s="74">
        <v>7206884</v>
      </c>
      <c r="AA996" s="114">
        <v>72224.600000000006</v>
      </c>
      <c r="AB996" s="114">
        <v>9678.9</v>
      </c>
    </row>
    <row r="997" spans="1:28" x14ac:dyDescent="0.3">
      <c r="A997" t="s">
        <v>4</v>
      </c>
      <c r="B997" s="65" t="str">
        <f>VLOOKUP(A997,'bank list with code'!$A$2:$C$114,3,FALSE)</f>
        <v>B022</v>
      </c>
      <c r="C997" s="65" t="str">
        <f>VLOOKUP(B997,'bank type'!$A$2:$B$87,2,FALSE)</f>
        <v>Public Sector Banks</v>
      </c>
      <c r="D997" s="66">
        <v>42947</v>
      </c>
      <c r="E997" s="74">
        <f t="shared" si="47"/>
        <v>7</v>
      </c>
      <c r="F997">
        <f t="shared" si="48"/>
        <v>2017</v>
      </c>
      <c r="G997" s="74">
        <v>3485</v>
      </c>
      <c r="H997" s="74">
        <v>1784</v>
      </c>
      <c r="I997" s="74">
        <v>3680</v>
      </c>
      <c r="J997" s="74">
        <v>0</v>
      </c>
      <c r="K997" s="3">
        <f t="shared" si="49"/>
        <v>3680</v>
      </c>
      <c r="L997" s="18"/>
      <c r="M997" s="18"/>
      <c r="N997" s="18"/>
      <c r="O997" s="74">
        <v>111907</v>
      </c>
      <c r="P997" s="74">
        <v>2842</v>
      </c>
      <c r="Q997" s="74">
        <v>141448</v>
      </c>
      <c r="R997" s="114">
        <v>13.6</v>
      </c>
      <c r="S997" s="114">
        <v>306.3</v>
      </c>
      <c r="X997" s="74">
        <v>25701774</v>
      </c>
      <c r="Y997" s="74">
        <v>10297294</v>
      </c>
      <c r="Z997" s="74">
        <v>3210616</v>
      </c>
      <c r="AA997" s="114">
        <v>41793</v>
      </c>
      <c r="AB997" s="114">
        <v>4317.3999999999996</v>
      </c>
    </row>
    <row r="998" spans="1:28" x14ac:dyDescent="0.3">
      <c r="A998" t="s">
        <v>119</v>
      </c>
      <c r="B998" s="65" t="str">
        <f>VLOOKUP(A998,'bank list with code'!$A$2:$C$114,3,FALSE)</f>
        <v>B026</v>
      </c>
      <c r="C998" s="65" t="str">
        <f>VLOOKUP(B998,'bank type'!$A$2:$B$87,2,FALSE)</f>
        <v>Public Sector Banks</v>
      </c>
      <c r="D998" s="66">
        <v>42947</v>
      </c>
      <c r="E998" s="74">
        <f t="shared" si="47"/>
        <v>7</v>
      </c>
      <c r="F998">
        <f t="shared" si="48"/>
        <v>2017</v>
      </c>
      <c r="G998" s="74">
        <v>2324</v>
      </c>
      <c r="H998" s="74">
        <v>861</v>
      </c>
      <c r="I998" s="74">
        <v>139276</v>
      </c>
      <c r="J998" s="74">
        <v>0</v>
      </c>
      <c r="K998" s="3">
        <f t="shared" si="49"/>
        <v>139276</v>
      </c>
      <c r="L998" s="18"/>
      <c r="M998" s="18"/>
      <c r="N998" s="18"/>
      <c r="O998" s="74">
        <v>99606</v>
      </c>
      <c r="P998" s="74">
        <v>2135</v>
      </c>
      <c r="Q998" s="74">
        <v>141189</v>
      </c>
      <c r="R998" s="114">
        <v>10</v>
      </c>
      <c r="S998" s="114">
        <v>334.5</v>
      </c>
      <c r="X998" s="74">
        <v>11763746</v>
      </c>
      <c r="Y998" s="74">
        <v>5093686</v>
      </c>
      <c r="Z998" s="74">
        <v>3185266</v>
      </c>
      <c r="AA998" s="114">
        <v>20759</v>
      </c>
      <c r="AB998" s="114">
        <v>3747</v>
      </c>
    </row>
    <row r="999" spans="1:28" x14ac:dyDescent="0.3">
      <c r="A999" t="s">
        <v>120</v>
      </c>
      <c r="B999" s="65" t="str">
        <f>VLOOKUP(A999,'bank list with code'!$A$2:$C$114,3,FALSE)</f>
        <v>B034</v>
      </c>
      <c r="C999" s="65" t="str">
        <f>VLOOKUP(B999,'bank type'!$A$2:$B$87,2,FALSE)</f>
        <v>Public Sector Banks</v>
      </c>
      <c r="D999" s="66">
        <v>42947</v>
      </c>
      <c r="E999" s="74">
        <f t="shared" si="47"/>
        <v>7</v>
      </c>
      <c r="F999">
        <f t="shared" si="48"/>
        <v>2017</v>
      </c>
      <c r="G999" s="74">
        <v>1313</v>
      </c>
      <c r="H999" s="74">
        <v>266</v>
      </c>
      <c r="I999" s="74">
        <v>5447</v>
      </c>
      <c r="J999" s="74">
        <v>0</v>
      </c>
      <c r="K999" s="3">
        <f t="shared" si="49"/>
        <v>5447</v>
      </c>
      <c r="L999" s="18"/>
      <c r="M999" s="18"/>
      <c r="N999" s="18"/>
      <c r="O999" s="74">
        <v>0</v>
      </c>
      <c r="P999" s="74">
        <v>0</v>
      </c>
      <c r="Q999" s="74">
        <v>0</v>
      </c>
      <c r="R999" s="114">
        <v>0</v>
      </c>
      <c r="S999" s="114">
        <v>0</v>
      </c>
      <c r="X999" s="74">
        <v>7913927</v>
      </c>
      <c r="Y999" s="74">
        <v>3148006</v>
      </c>
      <c r="Z999" s="74">
        <v>1209746</v>
      </c>
      <c r="AA999" s="114">
        <v>12005.2</v>
      </c>
      <c r="AB999" s="114">
        <v>1426.5</v>
      </c>
    </row>
    <row r="1000" spans="1:28" x14ac:dyDescent="0.3">
      <c r="A1000" t="s">
        <v>5</v>
      </c>
      <c r="B1000" s="65" t="str">
        <f>VLOOKUP(A1000,'bank list with code'!$A$2:$C$114,3,FALSE)</f>
        <v>B060</v>
      </c>
      <c r="C1000" s="65" t="str">
        <f>VLOOKUP(B1000,'bank type'!$A$2:$B$87,2,FALSE)</f>
        <v>Public Sector Banks</v>
      </c>
      <c r="D1000" s="66">
        <v>42947</v>
      </c>
      <c r="E1000" s="74">
        <f t="shared" si="47"/>
        <v>7</v>
      </c>
      <c r="F1000">
        <f t="shared" si="48"/>
        <v>2017</v>
      </c>
      <c r="G1000" s="74">
        <v>2504</v>
      </c>
      <c r="H1000" s="74">
        <v>605</v>
      </c>
      <c r="I1000" s="74">
        <v>13376</v>
      </c>
      <c r="J1000" s="74">
        <v>0</v>
      </c>
      <c r="K1000" s="3">
        <f t="shared" si="49"/>
        <v>13376</v>
      </c>
      <c r="L1000" s="18"/>
      <c r="M1000" s="18"/>
      <c r="N1000" s="18"/>
      <c r="O1000" s="74">
        <v>80970</v>
      </c>
      <c r="P1000" s="74">
        <v>2842</v>
      </c>
      <c r="Q1000" s="74">
        <v>135920</v>
      </c>
      <c r="R1000" s="114">
        <v>14.9</v>
      </c>
      <c r="S1000" s="114">
        <v>279.7</v>
      </c>
      <c r="X1000" s="74">
        <v>16864080</v>
      </c>
      <c r="Y1000" s="74">
        <v>25021317</v>
      </c>
      <c r="Z1000" s="74">
        <v>4752490</v>
      </c>
      <c r="AA1000" s="114">
        <v>44445.5</v>
      </c>
      <c r="AB1000" s="114">
        <v>4754.6000000000004</v>
      </c>
    </row>
    <row r="1001" spans="1:28" x14ac:dyDescent="0.3">
      <c r="A1001" t="s">
        <v>6</v>
      </c>
      <c r="B1001" s="65" t="str">
        <f>VLOOKUP(A1001,'bank list with code'!$A$2:$C$114,3,FALSE)</f>
        <v>B061</v>
      </c>
      <c r="C1001" s="65" t="str">
        <f>VLOOKUP(B1001,'bank type'!$A$2:$B$87,2,FALSE)</f>
        <v>Public Sector Banks</v>
      </c>
      <c r="D1001" s="66">
        <v>42947</v>
      </c>
      <c r="E1001" s="74">
        <f t="shared" si="47"/>
        <v>7</v>
      </c>
      <c r="F1001">
        <f t="shared" si="48"/>
        <v>2017</v>
      </c>
      <c r="G1001" s="74">
        <v>2598</v>
      </c>
      <c r="H1001" s="74">
        <v>866</v>
      </c>
      <c r="I1001" s="74">
        <v>15042</v>
      </c>
      <c r="J1001" s="74">
        <v>0</v>
      </c>
      <c r="K1001" s="3">
        <f t="shared" si="49"/>
        <v>15042</v>
      </c>
      <c r="L1001" s="18"/>
      <c r="M1001" s="18"/>
      <c r="N1001" s="18"/>
      <c r="O1001" s="74">
        <v>44175</v>
      </c>
      <c r="P1001" s="74">
        <v>572</v>
      </c>
      <c r="Q1001" s="74">
        <v>79643</v>
      </c>
      <c r="R1001" s="114">
        <v>2.2000000000000002</v>
      </c>
      <c r="S1001" s="114">
        <v>181.4</v>
      </c>
      <c r="X1001" s="74">
        <v>16773363</v>
      </c>
      <c r="Y1001" s="74">
        <v>12798087</v>
      </c>
      <c r="Z1001" s="74">
        <v>3106816</v>
      </c>
      <c r="AA1001" s="114">
        <v>38834.5</v>
      </c>
      <c r="AB1001" s="114">
        <v>8523.7000000000007</v>
      </c>
    </row>
    <row r="1002" spans="1:28" x14ac:dyDescent="0.3">
      <c r="A1002" t="s">
        <v>121</v>
      </c>
      <c r="B1002" s="65" t="str">
        <f>VLOOKUP(A1002,'bank list with code'!$A$2:$C$114,3,FALSE)</f>
        <v>B078</v>
      </c>
      <c r="C1002" s="65" t="str">
        <f>VLOOKUP(B1002,'bank type'!$A$2:$B$87,2,FALSE)</f>
        <v>Public Sector Banks</v>
      </c>
      <c r="D1002" s="66">
        <v>42947</v>
      </c>
      <c r="E1002" s="74">
        <f t="shared" si="47"/>
        <v>7</v>
      </c>
      <c r="F1002">
        <f t="shared" si="48"/>
        <v>2017</v>
      </c>
      <c r="G1002" s="74">
        <v>2299</v>
      </c>
      <c r="H1002" s="74">
        <v>308</v>
      </c>
      <c r="I1002" s="74">
        <v>8485</v>
      </c>
      <c r="J1002" s="74">
        <v>0</v>
      </c>
      <c r="K1002" s="3">
        <f t="shared" si="49"/>
        <v>8485</v>
      </c>
      <c r="L1002" s="18"/>
      <c r="M1002" s="18"/>
      <c r="N1002" s="18"/>
      <c r="O1002" s="74">
        <v>0</v>
      </c>
      <c r="P1002" s="74">
        <v>0</v>
      </c>
      <c r="Q1002" s="74">
        <v>0</v>
      </c>
      <c r="R1002" s="114">
        <v>0</v>
      </c>
      <c r="S1002" s="114">
        <v>0</v>
      </c>
      <c r="X1002" s="74">
        <v>10617749</v>
      </c>
      <c r="Y1002" s="74">
        <v>4661525</v>
      </c>
      <c r="Z1002" s="74">
        <v>2333140</v>
      </c>
      <c r="AA1002" s="114">
        <v>19842.599999999999</v>
      </c>
      <c r="AB1002" s="114">
        <v>2767.7</v>
      </c>
    </row>
    <row r="1003" spans="1:28" x14ac:dyDescent="0.3">
      <c r="A1003" t="s">
        <v>7</v>
      </c>
      <c r="B1003" s="65" t="str">
        <f>VLOOKUP(A1003,'bank list with code'!$A$2:$C$114,3,FALSE)</f>
        <v>B080</v>
      </c>
      <c r="C1003" s="65" t="str">
        <f>VLOOKUP(B1003,'bank type'!$A$2:$B$87,2,FALSE)</f>
        <v>Public Sector Banks</v>
      </c>
      <c r="D1003" s="66">
        <v>42947</v>
      </c>
      <c r="E1003" s="74">
        <f t="shared" si="47"/>
        <v>7</v>
      </c>
      <c r="F1003">
        <f t="shared" si="48"/>
        <v>2017</v>
      </c>
      <c r="G1003" s="74">
        <v>1077</v>
      </c>
      <c r="H1003" s="74">
        <v>188</v>
      </c>
      <c r="I1003" s="74">
        <v>75</v>
      </c>
      <c r="J1003" s="74">
        <v>0</v>
      </c>
      <c r="K1003" s="3">
        <f t="shared" si="49"/>
        <v>75</v>
      </c>
      <c r="L1003" s="18"/>
      <c r="M1003" s="18"/>
      <c r="N1003" s="18"/>
      <c r="O1003" s="74">
        <v>0</v>
      </c>
      <c r="P1003" s="74">
        <v>0</v>
      </c>
      <c r="Q1003" s="74">
        <v>0</v>
      </c>
      <c r="R1003" s="114">
        <v>0</v>
      </c>
      <c r="S1003" s="114">
        <v>0</v>
      </c>
      <c r="X1003" s="74">
        <v>2734972</v>
      </c>
      <c r="Y1003" s="74">
        <v>980018</v>
      </c>
      <c r="Z1003" s="74">
        <v>252709</v>
      </c>
      <c r="AA1003" s="114">
        <v>3971.3</v>
      </c>
      <c r="AB1003" s="114">
        <v>391.9</v>
      </c>
    </row>
    <row r="1004" spans="1:28" x14ac:dyDescent="0.3">
      <c r="A1004" t="s">
        <v>8</v>
      </c>
      <c r="B1004" s="65" t="str">
        <f>VLOOKUP(A1004,'bank list with code'!$A$2:$C$114,3,FALSE)</f>
        <v>B081</v>
      </c>
      <c r="C1004" s="65" t="str">
        <f>VLOOKUP(B1004,'bank type'!$A$2:$B$87,2,FALSE)</f>
        <v>Public Sector Banks</v>
      </c>
      <c r="D1004" s="66">
        <v>42947</v>
      </c>
      <c r="E1004" s="74">
        <f t="shared" si="47"/>
        <v>7</v>
      </c>
      <c r="F1004">
        <f t="shared" si="48"/>
        <v>2017</v>
      </c>
      <c r="G1004" s="74">
        <v>5902</v>
      </c>
      <c r="H1004" s="74">
        <v>4357</v>
      </c>
      <c r="I1004" s="74">
        <v>40373</v>
      </c>
      <c r="J1004" s="74">
        <v>0</v>
      </c>
      <c r="K1004" s="3">
        <f t="shared" si="49"/>
        <v>40373</v>
      </c>
      <c r="L1004" s="18"/>
      <c r="M1004" s="18"/>
      <c r="N1004" s="18"/>
      <c r="O1004" s="74">
        <v>273810</v>
      </c>
      <c r="P1004" s="74">
        <v>9724</v>
      </c>
      <c r="Q1004" s="74">
        <v>525169</v>
      </c>
      <c r="R1004" s="114">
        <v>38.700000000000003</v>
      </c>
      <c r="S1004" s="114">
        <v>1066.4000000000001</v>
      </c>
      <c r="X1004" s="74">
        <v>57092517</v>
      </c>
      <c r="Y1004" s="74">
        <v>22514181</v>
      </c>
      <c r="Z1004" s="74">
        <v>10300790</v>
      </c>
      <c r="AA1004" s="114">
        <v>98472.7</v>
      </c>
      <c r="AB1004" s="114">
        <v>13092.8</v>
      </c>
    </row>
    <row r="1005" spans="1:28" x14ac:dyDescent="0.3">
      <c r="A1005" t="s">
        <v>122</v>
      </c>
      <c r="B1005" s="65" t="str">
        <f>VLOOKUP(A1005,'bank list with code'!$A$2:$C$114,3,FALSE)</f>
        <v>B099</v>
      </c>
      <c r="C1005" s="65" t="str">
        <f>VLOOKUP(B1005,'bank type'!$A$2:$B$87,2,FALSE)</f>
        <v>Public Sector Banks</v>
      </c>
      <c r="D1005" s="66">
        <v>42947</v>
      </c>
      <c r="E1005" s="74">
        <f t="shared" si="47"/>
        <v>7</v>
      </c>
      <c r="F1005">
        <f t="shared" si="48"/>
        <v>2017</v>
      </c>
      <c r="G1005" s="74">
        <v>3662</v>
      </c>
      <c r="H1005" s="74">
        <v>396</v>
      </c>
      <c r="I1005" s="74">
        <v>8287</v>
      </c>
      <c r="J1005" s="74">
        <v>0</v>
      </c>
      <c r="K1005" s="3">
        <f t="shared" si="49"/>
        <v>8287</v>
      </c>
      <c r="L1005" s="18"/>
      <c r="M1005" s="18"/>
      <c r="N1005" s="18"/>
      <c r="O1005" s="74">
        <v>75819</v>
      </c>
      <c r="P1005" s="74">
        <v>3010</v>
      </c>
      <c r="Q1005" s="74">
        <v>122291</v>
      </c>
      <c r="R1005" s="114">
        <v>13.3</v>
      </c>
      <c r="S1005" s="114">
        <v>249.3</v>
      </c>
      <c r="X1005" s="74">
        <v>14925692</v>
      </c>
      <c r="Y1005" s="74">
        <v>11500779</v>
      </c>
      <c r="Z1005" s="74">
        <v>3269179</v>
      </c>
      <c r="AA1005" s="114">
        <v>30776.1</v>
      </c>
      <c r="AB1005" s="114">
        <v>3699.6</v>
      </c>
    </row>
    <row r="1006" spans="1:28" x14ac:dyDescent="0.3">
      <c r="A1006" t="s">
        <v>9</v>
      </c>
      <c r="B1006" s="65" t="str">
        <f>VLOOKUP(A1006,'bank list with code'!$A$2:$C$114,3,FALSE)</f>
        <v>B102</v>
      </c>
      <c r="C1006" s="65" t="str">
        <f>VLOOKUP(B1006,'bank type'!$A$2:$B$87,2,FALSE)</f>
        <v>Public Sector Banks</v>
      </c>
      <c r="D1006" s="66">
        <v>42947</v>
      </c>
      <c r="E1006" s="74">
        <f t="shared" si="47"/>
        <v>7</v>
      </c>
      <c r="F1006">
        <f t="shared" si="48"/>
        <v>2017</v>
      </c>
      <c r="G1006" s="74">
        <v>2263</v>
      </c>
      <c r="H1006" s="74">
        <v>569</v>
      </c>
      <c r="I1006" s="74">
        <v>6154</v>
      </c>
      <c r="J1006" s="74">
        <v>0</v>
      </c>
      <c r="K1006" s="3">
        <f t="shared" si="49"/>
        <v>6154</v>
      </c>
      <c r="L1006" s="18"/>
      <c r="M1006" s="18"/>
      <c r="N1006" s="18"/>
      <c r="O1006" s="74">
        <v>0</v>
      </c>
      <c r="P1006" s="74">
        <v>0</v>
      </c>
      <c r="Q1006" s="74">
        <v>0</v>
      </c>
      <c r="R1006" s="114">
        <v>0</v>
      </c>
      <c r="S1006" s="114">
        <v>0</v>
      </c>
      <c r="X1006" s="74">
        <v>10736821</v>
      </c>
      <c r="Y1006" s="74">
        <v>4910415</v>
      </c>
      <c r="Z1006" s="74">
        <v>1832955</v>
      </c>
      <c r="AA1006" s="114">
        <v>18643.7</v>
      </c>
      <c r="AB1006" s="114">
        <v>2441.3000000000002</v>
      </c>
    </row>
    <row r="1007" spans="1:28" x14ac:dyDescent="0.3">
      <c r="A1007" t="s">
        <v>10</v>
      </c>
      <c r="B1007" s="65" t="str">
        <f>VLOOKUP(A1007,'bank list with code'!$A$2:$C$114,3,FALSE)</f>
        <v>B105</v>
      </c>
      <c r="C1007" s="65" t="str">
        <f>VLOOKUP(B1007,'bank type'!$A$2:$B$87,2,FALSE)</f>
        <v>Public Sector Banks</v>
      </c>
      <c r="D1007" s="66">
        <v>42947</v>
      </c>
      <c r="E1007" s="74">
        <f t="shared" si="47"/>
        <v>7</v>
      </c>
      <c r="F1007">
        <f t="shared" si="48"/>
        <v>2017</v>
      </c>
      <c r="G1007" s="74">
        <v>4549</v>
      </c>
      <c r="H1007" s="74">
        <v>3044</v>
      </c>
      <c r="I1007" s="74">
        <v>48562</v>
      </c>
      <c r="J1007" s="74">
        <v>0</v>
      </c>
      <c r="K1007" s="3">
        <f t="shared" si="49"/>
        <v>48562</v>
      </c>
      <c r="L1007" s="18"/>
      <c r="M1007" s="18"/>
      <c r="N1007" s="18"/>
      <c r="O1007" s="74">
        <v>191014</v>
      </c>
      <c r="P1007" s="74">
        <v>3154</v>
      </c>
      <c r="Q1007" s="74">
        <v>153026</v>
      </c>
      <c r="R1007" s="114">
        <v>15.1</v>
      </c>
      <c r="S1007" s="114">
        <v>759.4</v>
      </c>
      <c r="X1007" s="74">
        <v>20368497</v>
      </c>
      <c r="Y1007" s="74">
        <v>17869145</v>
      </c>
      <c r="Z1007" s="74">
        <v>6110493</v>
      </c>
      <c r="AA1007" s="114">
        <v>54715.8</v>
      </c>
      <c r="AB1007" s="114">
        <v>6483.6</v>
      </c>
    </row>
    <row r="1008" spans="1:28" x14ac:dyDescent="0.3">
      <c r="A1008" t="s">
        <v>123</v>
      </c>
      <c r="B1008" s="65" t="str">
        <f>VLOOKUP(A1008,'bank list with code'!$A$2:$C$114,3,FALSE)</f>
        <v>B106</v>
      </c>
      <c r="C1008" s="65" t="str">
        <f>VLOOKUP(B1008,'bank type'!$A$2:$B$87,2,FALSE)</f>
        <v>Public Sector Banks</v>
      </c>
      <c r="D1008" s="66">
        <v>42947</v>
      </c>
      <c r="E1008" s="74">
        <f t="shared" si="47"/>
        <v>7</v>
      </c>
      <c r="F1008">
        <f t="shared" si="48"/>
        <v>2017</v>
      </c>
      <c r="G1008" s="74">
        <v>974</v>
      </c>
      <c r="H1008" s="74">
        <v>1089</v>
      </c>
      <c r="I1008" s="74">
        <v>2097</v>
      </c>
      <c r="J1008" s="74">
        <v>0</v>
      </c>
      <c r="K1008" s="3">
        <f t="shared" si="49"/>
        <v>2097</v>
      </c>
      <c r="L1008" s="18"/>
      <c r="M1008" s="18"/>
      <c r="N1008" s="18"/>
      <c r="O1008" s="74">
        <v>0</v>
      </c>
      <c r="P1008" s="74">
        <v>0</v>
      </c>
      <c r="Q1008" s="74">
        <v>0</v>
      </c>
      <c r="R1008" s="114">
        <v>0</v>
      </c>
      <c r="S1008" s="114">
        <v>0</v>
      </c>
      <c r="X1008" s="74">
        <v>10902378</v>
      </c>
      <c r="Y1008" s="74">
        <v>5670397</v>
      </c>
      <c r="Z1008" s="74">
        <v>1175235</v>
      </c>
      <c r="AA1008" s="114">
        <v>21021.200000000001</v>
      </c>
      <c r="AB1008" s="114">
        <v>1592.1</v>
      </c>
    </row>
    <row r="1009" spans="1:28" x14ac:dyDescent="0.3">
      <c r="A1009" t="s">
        <v>124</v>
      </c>
      <c r="B1009" s="65" t="str">
        <f>VLOOKUP(A1009,'bank list with code'!$A$2:$C$114,3,FALSE)</f>
        <v>B111</v>
      </c>
      <c r="C1009" s="65" t="str">
        <f>VLOOKUP(B1009,'bank type'!$A$2:$B$87,2,FALSE)</f>
        <v>Public Sector Banks</v>
      </c>
      <c r="D1009" s="66">
        <v>42947</v>
      </c>
      <c r="E1009" s="74">
        <f t="shared" si="47"/>
        <v>7</v>
      </c>
      <c r="F1009">
        <f t="shared" si="48"/>
        <v>2017</v>
      </c>
      <c r="G1009" s="74">
        <v>1683</v>
      </c>
      <c r="H1009" s="74">
        <v>362</v>
      </c>
      <c r="I1009" s="74">
        <v>7385</v>
      </c>
      <c r="J1009" s="74">
        <v>0</v>
      </c>
      <c r="K1009" s="3">
        <f t="shared" si="49"/>
        <v>7385</v>
      </c>
      <c r="L1009" s="18"/>
      <c r="M1009" s="18"/>
      <c r="N1009" s="18"/>
      <c r="O1009" s="74">
        <v>48868</v>
      </c>
      <c r="P1009" s="74">
        <v>9309</v>
      </c>
      <c r="Q1009" s="74">
        <v>136172</v>
      </c>
      <c r="R1009" s="114">
        <v>45.9</v>
      </c>
      <c r="S1009" s="114">
        <v>313.39999999999998</v>
      </c>
      <c r="X1009" s="74">
        <v>6153465</v>
      </c>
      <c r="Y1009" s="74">
        <v>5326332</v>
      </c>
      <c r="Z1009" s="74">
        <v>1460580</v>
      </c>
      <c r="AA1009" s="114">
        <v>16300.6</v>
      </c>
      <c r="AB1009" s="114">
        <v>2144.1</v>
      </c>
    </row>
    <row r="1010" spans="1:28" x14ac:dyDescent="0.3">
      <c r="A1010" t="s">
        <v>11</v>
      </c>
      <c r="B1010" s="65" t="str">
        <f>VLOOKUP(A1010,'bank list with code'!$A$2:$C$114,3,FALSE)</f>
        <v>B054</v>
      </c>
      <c r="C1010" s="65" t="str">
        <f>VLOOKUP(B1010,'bank type'!$A$2:$B$87,2,FALSE)</f>
        <v>Private Sector Banks</v>
      </c>
      <c r="D1010" s="66">
        <v>42947</v>
      </c>
      <c r="E1010" s="74">
        <f t="shared" ref="E1010:E1073" si="50">MONTH(D1010)</f>
        <v>7</v>
      </c>
      <c r="F1010">
        <f t="shared" si="48"/>
        <v>2017</v>
      </c>
      <c r="G1010" s="74">
        <v>2170</v>
      </c>
      <c r="H1010" s="74">
        <v>1673</v>
      </c>
      <c r="I1010" s="74">
        <v>32026</v>
      </c>
      <c r="J1010" s="74">
        <v>0</v>
      </c>
      <c r="K1010" s="3">
        <f t="shared" si="49"/>
        <v>32026</v>
      </c>
      <c r="L1010" s="18"/>
      <c r="M1010" s="18"/>
      <c r="N1010" s="18"/>
      <c r="O1010" s="74">
        <v>25219</v>
      </c>
      <c r="P1010" s="74">
        <v>760</v>
      </c>
      <c r="Q1010" s="74">
        <v>91875</v>
      </c>
      <c r="R1010" s="114">
        <v>3.8</v>
      </c>
      <c r="S1010" s="114">
        <v>195.2</v>
      </c>
      <c r="X1010" s="74">
        <v>10910833</v>
      </c>
      <c r="Y1010" s="74">
        <v>8736335</v>
      </c>
      <c r="Z1010" s="74">
        <v>4658158</v>
      </c>
      <c r="AA1010" s="114">
        <v>37076.800000000003</v>
      </c>
      <c r="AB1010" s="114">
        <v>5843</v>
      </c>
    </row>
    <row r="1011" spans="1:28" x14ac:dyDescent="0.3">
      <c r="A1011" t="s">
        <v>12</v>
      </c>
      <c r="B1011" s="65" t="str">
        <f>VLOOKUP(A1011,'bank list with code'!$A$2:$C$114,3,FALSE)</f>
        <v>B093</v>
      </c>
      <c r="C1011" s="65" t="str">
        <f>VLOOKUP(B1011,'bank type'!$A$2:$B$87,2,FALSE)</f>
        <v>Public Sector Banks</v>
      </c>
      <c r="D1011" s="66">
        <v>42947</v>
      </c>
      <c r="E1011" s="74">
        <f t="shared" si="50"/>
        <v>7</v>
      </c>
      <c r="F1011">
        <f t="shared" si="48"/>
        <v>2017</v>
      </c>
      <c r="G1011" s="74">
        <v>28737</v>
      </c>
      <c r="H1011" s="74">
        <v>30476</v>
      </c>
      <c r="I1011" s="74">
        <v>613270</v>
      </c>
      <c r="J1011" s="74">
        <v>0</v>
      </c>
      <c r="K1011" s="3">
        <f t="shared" si="49"/>
        <v>613270</v>
      </c>
      <c r="L1011" s="18"/>
      <c r="M1011" s="18"/>
      <c r="N1011" s="18"/>
      <c r="O1011" s="74">
        <v>4975317</v>
      </c>
      <c r="P1011" s="74">
        <v>110375</v>
      </c>
      <c r="Q1011" s="74">
        <v>16071405</v>
      </c>
      <c r="R1011" s="114">
        <v>429.8</v>
      </c>
      <c r="S1011" s="114">
        <v>56846.2</v>
      </c>
      <c r="X1011" s="74">
        <v>266494994</v>
      </c>
      <c r="Y1011" s="74">
        <v>347873356</v>
      </c>
      <c r="Z1011" s="74">
        <v>74954333</v>
      </c>
      <c r="AA1011" s="114">
        <v>951057</v>
      </c>
      <c r="AB1011" s="114">
        <v>103999.9</v>
      </c>
    </row>
    <row r="1012" spans="1:28" x14ac:dyDescent="0.3">
      <c r="A1012" t="s">
        <v>14</v>
      </c>
      <c r="B1012" s="65" t="str">
        <f>VLOOKUP(A1012,'bank list with code'!$A$2:$C$114,3,FALSE)</f>
        <v>B009</v>
      </c>
      <c r="C1012" s="65" t="str">
        <f>VLOOKUP(B1012,'bank type'!$A$2:$B$87,2,FALSE)</f>
        <v>Private Sector Banks</v>
      </c>
      <c r="D1012" s="66">
        <v>42947</v>
      </c>
      <c r="E1012" s="74">
        <f t="shared" si="50"/>
        <v>7</v>
      </c>
      <c r="F1012">
        <f t="shared" si="48"/>
        <v>2017</v>
      </c>
      <c r="G1012" s="74">
        <v>3250</v>
      </c>
      <c r="H1012" s="74">
        <v>11091</v>
      </c>
      <c r="I1012" s="74">
        <v>470011</v>
      </c>
      <c r="J1012" s="74">
        <v>0</v>
      </c>
      <c r="K1012" s="3">
        <f t="shared" si="49"/>
        <v>470011</v>
      </c>
      <c r="L1012" s="18"/>
      <c r="M1012" s="18"/>
      <c r="N1012" s="18"/>
      <c r="O1012" s="74">
        <v>3618692</v>
      </c>
      <c r="P1012" s="74">
        <v>64718</v>
      </c>
      <c r="Q1012" s="74">
        <v>9745431</v>
      </c>
      <c r="R1012" s="114">
        <v>244.9</v>
      </c>
      <c r="S1012" s="114">
        <v>28656.7</v>
      </c>
      <c r="X1012" s="74">
        <v>21268778</v>
      </c>
      <c r="Y1012" s="74">
        <v>22664691</v>
      </c>
      <c r="Z1012" s="74">
        <v>17721960</v>
      </c>
      <c r="AA1012" s="114">
        <v>104199.2</v>
      </c>
      <c r="AB1012" s="114">
        <v>24912</v>
      </c>
    </row>
    <row r="1013" spans="1:28" x14ac:dyDescent="0.3">
      <c r="A1013" t="s">
        <v>130</v>
      </c>
      <c r="B1013" s="65" t="str">
        <f>VLOOKUP(A1013,'bank list with code'!$A$2:$C$114,3,FALSE)</f>
        <v>B010</v>
      </c>
      <c r="C1013" s="65" t="str">
        <f>VLOOKUP(B1013,'bank type'!$A$2:$B$87,2,FALSE)</f>
        <v>Private Sector Banks</v>
      </c>
      <c r="D1013" s="66">
        <v>42947</v>
      </c>
      <c r="E1013" s="74">
        <f t="shared" si="50"/>
        <v>7</v>
      </c>
      <c r="F1013">
        <f t="shared" si="48"/>
        <v>2017</v>
      </c>
      <c r="G1013" s="74">
        <v>382</v>
      </c>
      <c r="H1013" s="74">
        <v>0</v>
      </c>
      <c r="I1013" s="74">
        <v>12977</v>
      </c>
      <c r="J1013" s="74">
        <v>0</v>
      </c>
      <c r="K1013" s="3">
        <f t="shared" si="49"/>
        <v>12977</v>
      </c>
      <c r="L1013" s="18"/>
      <c r="M1013" s="18"/>
      <c r="N1013" s="18"/>
      <c r="O1013" s="74">
        <v>0</v>
      </c>
      <c r="P1013" s="74">
        <v>0</v>
      </c>
      <c r="Q1013" s="74">
        <v>0</v>
      </c>
      <c r="R1013" s="114">
        <v>0</v>
      </c>
      <c r="S1013" s="114">
        <v>0</v>
      </c>
      <c r="X1013" s="74">
        <v>9893609</v>
      </c>
      <c r="Y1013" s="74">
        <v>3227902</v>
      </c>
      <c r="Z1013" s="74">
        <v>336160</v>
      </c>
      <c r="AA1013" s="114">
        <v>7665.9</v>
      </c>
      <c r="AB1013" s="114">
        <v>455.3</v>
      </c>
    </row>
    <row r="1014" spans="1:28" x14ac:dyDescent="0.3">
      <c r="A1014" t="s">
        <v>16</v>
      </c>
      <c r="B1014" s="65" t="str">
        <f>VLOOKUP(A1014,'bank list with code'!$A$2:$C$114,3,FALSE)</f>
        <v>B021</v>
      </c>
      <c r="C1014" s="65" t="str">
        <f>VLOOKUP(B1014,'bank type'!$A$2:$B$87,2,FALSE)</f>
        <v>Private Sector Banks</v>
      </c>
      <c r="D1014" s="66">
        <v>42947</v>
      </c>
      <c r="E1014" s="74">
        <f t="shared" si="50"/>
        <v>7</v>
      </c>
      <c r="F1014">
        <f t="shared" si="48"/>
        <v>2017</v>
      </c>
      <c r="G1014" s="74">
        <v>203</v>
      </c>
      <c r="H1014" s="74">
        <v>59</v>
      </c>
      <c r="I1014" s="74">
        <v>0</v>
      </c>
      <c r="J1014" s="74">
        <v>0</v>
      </c>
      <c r="K1014" s="3">
        <f t="shared" si="49"/>
        <v>0</v>
      </c>
      <c r="L1014" s="18"/>
      <c r="M1014" s="18"/>
      <c r="N1014" s="18"/>
      <c r="O1014" s="74">
        <v>0</v>
      </c>
      <c r="P1014" s="74">
        <v>0</v>
      </c>
      <c r="Q1014" s="74">
        <v>0</v>
      </c>
      <c r="R1014" s="114">
        <v>0</v>
      </c>
      <c r="S1014" s="114">
        <v>0</v>
      </c>
      <c r="X1014" s="74">
        <v>1002425</v>
      </c>
      <c r="Y1014" s="74">
        <v>498839</v>
      </c>
      <c r="Z1014" s="74">
        <v>116806</v>
      </c>
      <c r="AA1014" s="114">
        <v>1521.2</v>
      </c>
      <c r="AB1014" s="114">
        <v>220.2</v>
      </c>
    </row>
    <row r="1015" spans="1:28" x14ac:dyDescent="0.3">
      <c r="A1015" t="s">
        <v>17</v>
      </c>
      <c r="B1015" s="65" t="str">
        <f>VLOOKUP(A1015,'bank list with code'!$A$2:$C$114,3,FALSE)</f>
        <v>B024</v>
      </c>
      <c r="C1015" s="65" t="str">
        <f>VLOOKUP(B1015,'bank type'!$A$2:$B$87,2,FALSE)</f>
        <v>Private Sector Banks</v>
      </c>
      <c r="D1015" s="66">
        <v>42947</v>
      </c>
      <c r="E1015" s="74">
        <f t="shared" si="50"/>
        <v>7</v>
      </c>
      <c r="F1015">
        <f t="shared" si="48"/>
        <v>2017</v>
      </c>
      <c r="G1015" s="74">
        <v>839</v>
      </c>
      <c r="H1015" s="74">
        <v>691</v>
      </c>
      <c r="I1015" s="74">
        <v>10173</v>
      </c>
      <c r="J1015" s="74">
        <v>0</v>
      </c>
      <c r="K1015" s="3">
        <f t="shared" si="49"/>
        <v>10173</v>
      </c>
      <c r="L1015" s="18"/>
      <c r="M1015" s="18"/>
      <c r="N1015" s="18"/>
      <c r="O1015" s="74">
        <v>1670</v>
      </c>
      <c r="P1015" s="74">
        <v>273</v>
      </c>
      <c r="Q1015" s="74">
        <v>5624</v>
      </c>
      <c r="R1015" s="114">
        <v>0.5</v>
      </c>
      <c r="S1015" s="114">
        <v>9.5</v>
      </c>
      <c r="X1015" s="74">
        <v>1691309</v>
      </c>
      <c r="Y1015" s="74">
        <v>1906932</v>
      </c>
      <c r="Z1015" s="74">
        <v>666260</v>
      </c>
      <c r="AA1015" s="114">
        <v>8150.2</v>
      </c>
      <c r="AB1015" s="114">
        <v>846.9</v>
      </c>
    </row>
    <row r="1016" spans="1:28" x14ac:dyDescent="0.3">
      <c r="A1016" t="s">
        <v>131</v>
      </c>
      <c r="B1016" s="65" t="str">
        <f>VLOOKUP(A1016,'bank list with code'!$A$2:$C$114,3,FALSE)</f>
        <v>B036</v>
      </c>
      <c r="C1016" s="65" t="str">
        <f>VLOOKUP(B1016,'bank type'!$A$2:$B$87,2,FALSE)</f>
        <v>Private Sector Banks</v>
      </c>
      <c r="D1016" s="66">
        <v>42947</v>
      </c>
      <c r="E1016" s="74">
        <f t="shared" si="50"/>
        <v>7</v>
      </c>
      <c r="F1016">
        <f t="shared" si="48"/>
        <v>2017</v>
      </c>
      <c r="G1016" s="74">
        <v>242</v>
      </c>
      <c r="H1016" s="74">
        <v>267</v>
      </c>
      <c r="I1016" s="74">
        <v>1733</v>
      </c>
      <c r="J1016" s="74">
        <v>0</v>
      </c>
      <c r="K1016" s="3">
        <f t="shared" si="49"/>
        <v>1733</v>
      </c>
      <c r="L1016" s="18"/>
      <c r="M1016" s="18"/>
      <c r="N1016" s="18"/>
      <c r="O1016" s="74">
        <v>15936</v>
      </c>
      <c r="P1016" s="74">
        <v>1023</v>
      </c>
      <c r="Q1016" s="74">
        <v>60564</v>
      </c>
      <c r="R1016" s="114">
        <v>5.5</v>
      </c>
      <c r="S1016" s="114">
        <v>52.7</v>
      </c>
      <c r="X1016" s="74">
        <v>500272</v>
      </c>
      <c r="Y1016" s="74">
        <v>660068</v>
      </c>
      <c r="Z1016" s="74">
        <v>246697</v>
      </c>
      <c r="AA1016" s="114">
        <v>1750.9</v>
      </c>
      <c r="AB1016" s="114">
        <v>449.1</v>
      </c>
    </row>
    <row r="1017" spans="1:28" x14ac:dyDescent="0.3">
      <c r="A1017" t="s">
        <v>19</v>
      </c>
      <c r="B1017" s="65" t="str">
        <f>VLOOKUP(A1017,'bank list with code'!$A$2:$C$114,3,FALSE)</f>
        <v>B038</v>
      </c>
      <c r="C1017" s="65" t="str">
        <f>VLOOKUP(B1017,'bank type'!$A$2:$B$87,2,FALSE)</f>
        <v>Private Sector Banks</v>
      </c>
      <c r="D1017" s="66">
        <v>42947</v>
      </c>
      <c r="E1017" s="74">
        <f t="shared" si="50"/>
        <v>7</v>
      </c>
      <c r="F1017">
        <f t="shared" si="48"/>
        <v>2017</v>
      </c>
      <c r="G1017" s="74">
        <v>200</v>
      </c>
      <c r="H1017" s="74">
        <v>146</v>
      </c>
      <c r="I1017" s="74">
        <v>1282</v>
      </c>
      <c r="J1017" s="74">
        <v>0</v>
      </c>
      <c r="K1017" s="3">
        <f t="shared" si="49"/>
        <v>1282</v>
      </c>
      <c r="L1017" s="18"/>
      <c r="M1017" s="18"/>
      <c r="N1017" s="18"/>
      <c r="O1017" s="74">
        <v>7536</v>
      </c>
      <c r="P1017" s="74">
        <v>60</v>
      </c>
      <c r="Q1017" s="74">
        <v>14467</v>
      </c>
      <c r="R1017" s="114">
        <v>0.2</v>
      </c>
      <c r="S1017" s="114">
        <v>30.3</v>
      </c>
      <c r="X1017" s="74">
        <v>667797</v>
      </c>
      <c r="Y1017" s="74">
        <v>522803</v>
      </c>
      <c r="Z1017" s="74">
        <v>197952</v>
      </c>
      <c r="AA1017" s="114">
        <v>1697.1</v>
      </c>
      <c r="AB1017" s="114">
        <v>284.39999999999998</v>
      </c>
    </row>
    <row r="1018" spans="1:28" x14ac:dyDescent="0.3">
      <c r="A1018" t="s">
        <v>20</v>
      </c>
      <c r="B1018" s="65" t="str">
        <f>VLOOKUP(A1018,'bank list with code'!$A$2:$C$114,3,FALSE)</f>
        <v>B045</v>
      </c>
      <c r="C1018" s="65" t="str">
        <f>VLOOKUP(B1018,'bank type'!$A$2:$B$87,2,FALSE)</f>
        <v>Private Sector Banks</v>
      </c>
      <c r="D1018" s="66">
        <v>42947</v>
      </c>
      <c r="E1018" s="74">
        <f t="shared" si="50"/>
        <v>7</v>
      </c>
      <c r="F1018">
        <f t="shared" si="48"/>
        <v>2017</v>
      </c>
      <c r="G1018" s="74">
        <v>1180</v>
      </c>
      <c r="H1018" s="74">
        <v>501</v>
      </c>
      <c r="I1018" s="74">
        <v>11829</v>
      </c>
      <c r="J1018" s="74">
        <v>0</v>
      </c>
      <c r="K1018" s="3">
        <f t="shared" si="49"/>
        <v>11829</v>
      </c>
      <c r="L1018" s="18"/>
      <c r="M1018" s="18"/>
      <c r="N1018" s="18"/>
      <c r="O1018" s="74">
        <v>0</v>
      </c>
      <c r="P1018" s="74">
        <v>0</v>
      </c>
      <c r="Q1018" s="74">
        <v>0</v>
      </c>
      <c r="R1018" s="114">
        <v>0</v>
      </c>
      <c r="S1018" s="114">
        <v>0</v>
      </c>
      <c r="X1018" s="74">
        <v>5854995</v>
      </c>
      <c r="Y1018" s="74">
        <v>5013057</v>
      </c>
      <c r="Z1018" s="74">
        <v>2219771</v>
      </c>
      <c r="AA1018" s="114">
        <v>24774.1</v>
      </c>
      <c r="AB1018" s="114">
        <v>3516.8</v>
      </c>
    </row>
    <row r="1019" spans="1:28" x14ac:dyDescent="0.3">
      <c r="A1019" t="s">
        <v>21</v>
      </c>
      <c r="B1019" s="65" t="str">
        <f>VLOOKUP(A1019,'bank list with code'!$A$2:$C$114,3,FALSE)</f>
        <v>B050</v>
      </c>
      <c r="C1019" s="65" t="str">
        <f>VLOOKUP(B1019,'bank type'!$A$2:$B$87,2,FALSE)</f>
        <v>Private Sector Banks</v>
      </c>
      <c r="D1019" s="66">
        <v>42947</v>
      </c>
      <c r="E1019" s="74">
        <f t="shared" si="50"/>
        <v>7</v>
      </c>
      <c r="F1019">
        <f t="shared" si="48"/>
        <v>2017</v>
      </c>
      <c r="G1019" s="74">
        <v>5844</v>
      </c>
      <c r="H1019" s="74">
        <v>6383</v>
      </c>
      <c r="I1019" s="74">
        <v>420950</v>
      </c>
      <c r="J1019" s="74">
        <v>0</v>
      </c>
      <c r="K1019" s="3">
        <f t="shared" si="49"/>
        <v>420950</v>
      </c>
      <c r="L1019" s="18"/>
      <c r="M1019" s="18"/>
      <c r="N1019" s="18"/>
      <c r="O1019" s="74">
        <v>9250065</v>
      </c>
      <c r="P1019" s="74">
        <v>173600</v>
      </c>
      <c r="Q1019" s="74">
        <v>32253765</v>
      </c>
      <c r="R1019" s="114">
        <v>916.1</v>
      </c>
      <c r="S1019" s="114">
        <v>98577.600000000006</v>
      </c>
      <c r="X1019" s="74">
        <v>24554740</v>
      </c>
      <c r="Y1019" s="74">
        <v>30447067</v>
      </c>
      <c r="Z1019" s="74">
        <v>33708582</v>
      </c>
      <c r="AA1019" s="114">
        <v>149390.79999999999</v>
      </c>
      <c r="AB1019" s="114">
        <v>44846.8</v>
      </c>
    </row>
    <row r="1020" spans="1:28" x14ac:dyDescent="0.3">
      <c r="A1020" t="s">
        <v>22</v>
      </c>
      <c r="B1020" s="65" t="str">
        <f>VLOOKUP(A1020,'bank list with code'!$A$2:$C$114,3,FALSE)</f>
        <v>B053</v>
      </c>
      <c r="C1020" s="65" t="str">
        <f>VLOOKUP(B1020,'bank type'!$A$2:$B$87,2,FALSE)</f>
        <v>Private Sector Banks</v>
      </c>
      <c r="D1020" s="66">
        <v>42947</v>
      </c>
      <c r="E1020" s="74">
        <f t="shared" si="50"/>
        <v>7</v>
      </c>
      <c r="F1020">
        <f t="shared" si="48"/>
        <v>2017</v>
      </c>
      <c r="G1020" s="74">
        <v>5151</v>
      </c>
      <c r="H1020" s="74">
        <v>8708</v>
      </c>
      <c r="I1020" s="74">
        <v>345309</v>
      </c>
      <c r="J1020" s="74">
        <v>0</v>
      </c>
      <c r="K1020" s="3">
        <f t="shared" si="49"/>
        <v>345309</v>
      </c>
      <c r="L1020" s="18"/>
      <c r="M1020" s="18"/>
      <c r="N1020" s="18"/>
      <c r="O1020" s="74">
        <v>4381052</v>
      </c>
      <c r="P1020" s="74">
        <v>28718</v>
      </c>
      <c r="Q1020" s="74">
        <v>15158655</v>
      </c>
      <c r="R1020" s="114">
        <v>101.6</v>
      </c>
      <c r="S1020" s="114">
        <v>39645.199999999997</v>
      </c>
      <c r="X1020" s="74">
        <v>37911192</v>
      </c>
      <c r="Y1020" s="74">
        <v>29432240</v>
      </c>
      <c r="Z1020" s="74">
        <v>31400604</v>
      </c>
      <c r="AA1020" s="114">
        <v>142561.70000000001</v>
      </c>
      <c r="AB1020" s="114">
        <v>43484.6</v>
      </c>
    </row>
    <row r="1021" spans="1:28" x14ac:dyDescent="0.3">
      <c r="A1021" t="s">
        <v>132</v>
      </c>
      <c r="B1021" s="65" t="str">
        <f>VLOOKUP(A1021,'bank list with code'!$A$2:$C$114,3,FALSE)</f>
        <v>B056</v>
      </c>
      <c r="C1021" s="65" t="str">
        <f>VLOOKUP(B1021,'bank type'!$A$2:$B$87,2,FALSE)</f>
        <v>Private Sector Banks</v>
      </c>
      <c r="D1021" s="66">
        <v>42947</v>
      </c>
      <c r="E1021" s="74">
        <f t="shared" si="50"/>
        <v>7</v>
      </c>
      <c r="F1021">
        <f t="shared" si="48"/>
        <v>2017</v>
      </c>
      <c r="G1021" s="74">
        <v>20</v>
      </c>
      <c r="H1021" s="74">
        <v>1</v>
      </c>
      <c r="I1021" s="74">
        <v>1295</v>
      </c>
      <c r="J1021" s="74">
        <v>0</v>
      </c>
      <c r="K1021" s="3">
        <f t="shared" si="49"/>
        <v>1295</v>
      </c>
      <c r="L1021" s="18"/>
      <c r="M1021" s="18"/>
      <c r="N1021" s="18"/>
      <c r="O1021" s="74">
        <v>0</v>
      </c>
      <c r="P1021" s="74">
        <v>0</v>
      </c>
      <c r="Q1021" s="74">
        <v>0</v>
      </c>
      <c r="R1021" s="114">
        <v>0</v>
      </c>
      <c r="S1021" s="114">
        <v>0</v>
      </c>
      <c r="X1021" s="74">
        <v>455569</v>
      </c>
      <c r="Y1021" s="74">
        <v>649125</v>
      </c>
      <c r="Z1021" s="74">
        <v>522584</v>
      </c>
      <c r="AA1021" s="114">
        <v>1623.2</v>
      </c>
      <c r="AB1021" s="114">
        <v>302.5</v>
      </c>
    </row>
    <row r="1022" spans="1:28" x14ac:dyDescent="0.3">
      <c r="A1022" t="s">
        <v>24</v>
      </c>
      <c r="B1022" s="65" t="str">
        <f>VLOOKUP(A1022,'bank list with code'!$A$2:$C$114,3,FALSE)</f>
        <v>B062</v>
      </c>
      <c r="C1022" s="65" t="str">
        <f>VLOOKUP(B1022,'bank type'!$A$2:$B$87,2,FALSE)</f>
        <v>Private Sector Banks</v>
      </c>
      <c r="D1022" s="66">
        <v>42947</v>
      </c>
      <c r="E1022" s="74">
        <f t="shared" si="50"/>
        <v>7</v>
      </c>
      <c r="F1022">
        <f t="shared" si="48"/>
        <v>2017</v>
      </c>
      <c r="G1022" s="74">
        <v>927</v>
      </c>
      <c r="H1022" s="74">
        <v>1186</v>
      </c>
      <c r="I1022" s="74">
        <v>25197</v>
      </c>
      <c r="J1022" s="74">
        <v>0</v>
      </c>
      <c r="K1022" s="3">
        <f t="shared" si="49"/>
        <v>25197</v>
      </c>
      <c r="L1022" s="18"/>
      <c r="M1022" s="18"/>
      <c r="N1022" s="18"/>
      <c r="O1022" s="74">
        <v>653254</v>
      </c>
      <c r="P1022" s="74">
        <v>11164</v>
      </c>
      <c r="Q1022" s="74">
        <v>2057564</v>
      </c>
      <c r="R1022" s="114">
        <v>56.8</v>
      </c>
      <c r="S1022" s="114">
        <v>11754.4</v>
      </c>
      <c r="X1022" s="74">
        <v>3527625</v>
      </c>
      <c r="Y1022" s="74">
        <v>2375603</v>
      </c>
      <c r="Z1022" s="74">
        <v>1731187</v>
      </c>
      <c r="AA1022" s="114">
        <v>10604.9</v>
      </c>
      <c r="AB1022" s="114">
        <v>2564.1999999999998</v>
      </c>
    </row>
    <row r="1023" spans="1:28" x14ac:dyDescent="0.3">
      <c r="A1023" t="s">
        <v>25</v>
      </c>
      <c r="B1023" s="65" t="str">
        <f>VLOOKUP(A1023,'bank list with code'!$A$2:$C$114,3,FALSE)</f>
        <v>B063</v>
      </c>
      <c r="C1023" s="65" t="str">
        <f>VLOOKUP(B1023,'bank type'!$A$2:$B$87,2,FALSE)</f>
        <v>Private Sector Banks</v>
      </c>
      <c r="D1023" s="66">
        <v>42947</v>
      </c>
      <c r="E1023" s="74">
        <f t="shared" si="50"/>
        <v>7</v>
      </c>
      <c r="F1023">
        <f t="shared" si="48"/>
        <v>2017</v>
      </c>
      <c r="G1023" s="74">
        <v>659</v>
      </c>
      <c r="H1023" s="74">
        <v>465</v>
      </c>
      <c r="I1023" s="74">
        <v>12849</v>
      </c>
      <c r="J1023" s="74">
        <v>0</v>
      </c>
      <c r="K1023" s="3">
        <f t="shared" si="49"/>
        <v>12849</v>
      </c>
      <c r="L1023" s="18"/>
      <c r="M1023" s="18"/>
      <c r="N1023" s="18"/>
      <c r="O1023" s="74">
        <v>456339</v>
      </c>
      <c r="P1023" s="74">
        <v>8544</v>
      </c>
      <c r="Q1023" s="74">
        <v>131507</v>
      </c>
      <c r="R1023" s="114">
        <v>27.3</v>
      </c>
      <c r="S1023" s="114">
        <v>464.4</v>
      </c>
      <c r="X1023" s="74">
        <v>4620679</v>
      </c>
      <c r="Y1023" s="74">
        <v>4561309</v>
      </c>
      <c r="Z1023" s="74">
        <v>119250</v>
      </c>
      <c r="AA1023" s="114">
        <v>20443.599999999999</v>
      </c>
      <c r="AB1023" s="114">
        <v>339</v>
      </c>
    </row>
    <row r="1024" spans="1:28" x14ac:dyDescent="0.3">
      <c r="A1024" t="s">
        <v>26</v>
      </c>
      <c r="B1024" s="65" t="str">
        <f>VLOOKUP(A1024,'bank list with code'!$A$2:$C$114,3,FALSE)</f>
        <v>B069</v>
      </c>
      <c r="C1024" s="65" t="str">
        <f>VLOOKUP(B1024,'bank type'!$A$2:$B$87,2,FALSE)</f>
        <v>Private Sector Banks</v>
      </c>
      <c r="D1024" s="66">
        <v>42947</v>
      </c>
      <c r="E1024" s="74">
        <f t="shared" si="50"/>
        <v>7</v>
      </c>
      <c r="F1024">
        <f t="shared" si="48"/>
        <v>2017</v>
      </c>
      <c r="G1024" s="74">
        <v>556</v>
      </c>
      <c r="H1024" s="74">
        <v>842</v>
      </c>
      <c r="I1024" s="74">
        <v>12008</v>
      </c>
      <c r="J1024" s="74">
        <v>0</v>
      </c>
      <c r="K1024" s="3">
        <f t="shared" si="49"/>
        <v>12008</v>
      </c>
      <c r="L1024" s="18"/>
      <c r="M1024" s="18"/>
      <c r="N1024" s="18"/>
      <c r="O1024" s="74">
        <v>0</v>
      </c>
      <c r="P1024" s="74">
        <v>0</v>
      </c>
      <c r="Q1024" s="74">
        <v>0</v>
      </c>
      <c r="R1024" s="114">
        <v>0</v>
      </c>
      <c r="S1024" s="114">
        <v>0</v>
      </c>
      <c r="X1024" s="74">
        <v>3878119</v>
      </c>
      <c r="Y1024" s="74">
        <v>3747848</v>
      </c>
      <c r="Z1024" s="74">
        <v>1612448</v>
      </c>
      <c r="AA1024" s="114">
        <v>14084.3</v>
      </c>
      <c r="AB1024" s="114">
        <v>1961.4</v>
      </c>
    </row>
    <row r="1025" spans="1:28" x14ac:dyDescent="0.3">
      <c r="A1025" t="s">
        <v>27</v>
      </c>
      <c r="B1025" s="65" t="str">
        <f>VLOOKUP(A1025,'bank list with code'!$A$2:$C$114,3,FALSE)</f>
        <v>B070</v>
      </c>
      <c r="C1025" s="65" t="str">
        <f>VLOOKUP(B1025,'bank type'!$A$2:$B$87,2,FALSE)</f>
        <v>Private Sector Banks</v>
      </c>
      <c r="D1025" s="66">
        <v>42947</v>
      </c>
      <c r="E1025" s="74">
        <f t="shared" si="50"/>
        <v>7</v>
      </c>
      <c r="F1025">
        <f t="shared" si="48"/>
        <v>2017</v>
      </c>
      <c r="G1025" s="74">
        <v>760</v>
      </c>
      <c r="H1025" s="74">
        <v>988</v>
      </c>
      <c r="I1025" s="74">
        <v>23867</v>
      </c>
      <c r="J1025" s="74">
        <v>0</v>
      </c>
      <c r="K1025" s="3">
        <f t="shared" si="49"/>
        <v>23867</v>
      </c>
      <c r="L1025" s="18"/>
      <c r="M1025" s="18"/>
      <c r="N1025" s="18"/>
      <c r="O1025" s="74">
        <v>0</v>
      </c>
      <c r="P1025" s="74">
        <v>0</v>
      </c>
      <c r="Q1025" s="74">
        <v>0</v>
      </c>
      <c r="R1025" s="114">
        <v>0</v>
      </c>
      <c r="S1025" s="114">
        <v>0</v>
      </c>
      <c r="X1025" s="74">
        <v>4525246</v>
      </c>
      <c r="Y1025" s="74">
        <v>4922593</v>
      </c>
      <c r="Z1025" s="74">
        <v>1651407</v>
      </c>
      <c r="AA1025" s="114">
        <v>20442.3</v>
      </c>
      <c r="AB1025" s="114">
        <v>2033.4</v>
      </c>
    </row>
    <row r="1026" spans="1:28" x14ac:dyDescent="0.3">
      <c r="A1026" t="s">
        <v>28</v>
      </c>
      <c r="B1026" s="65" t="str">
        <f>VLOOKUP(A1026,'bank list with code'!$A$2:$C$114,3,FALSE)</f>
        <v>B073</v>
      </c>
      <c r="C1026" s="65" t="str">
        <f>VLOOKUP(B1026,'bank type'!$A$2:$B$87,2,FALSE)</f>
        <v>Private Sector Banks</v>
      </c>
      <c r="D1026" s="66">
        <v>42947</v>
      </c>
      <c r="E1026" s="74">
        <f t="shared" si="50"/>
        <v>7</v>
      </c>
      <c r="F1026">
        <f t="shared" si="48"/>
        <v>2017</v>
      </c>
      <c r="G1026" s="74">
        <v>991</v>
      </c>
      <c r="H1026" s="74">
        <v>1169</v>
      </c>
      <c r="I1026" s="74">
        <v>0</v>
      </c>
      <c r="J1026" s="74">
        <v>0</v>
      </c>
      <c r="K1026" s="3">
        <f t="shared" si="49"/>
        <v>0</v>
      </c>
      <c r="L1026" s="18"/>
      <c r="M1026" s="18"/>
      <c r="N1026" s="18"/>
      <c r="O1026" s="74">
        <v>1161881</v>
      </c>
      <c r="P1026" s="74">
        <v>29620</v>
      </c>
      <c r="Q1026" s="74">
        <v>2684930</v>
      </c>
      <c r="R1026" s="114">
        <v>125.1</v>
      </c>
      <c r="S1026" s="114">
        <v>8004.6</v>
      </c>
      <c r="X1026" s="74">
        <v>5937973</v>
      </c>
      <c r="Y1026" s="74">
        <v>5067292</v>
      </c>
      <c r="Z1026" s="74">
        <v>4827133</v>
      </c>
      <c r="AA1026" s="114">
        <v>20660.099999999999</v>
      </c>
      <c r="AB1026" s="114">
        <v>6349.5</v>
      </c>
    </row>
    <row r="1027" spans="1:28" x14ac:dyDescent="0.3">
      <c r="A1027" t="s">
        <v>29</v>
      </c>
      <c r="B1027" s="65" t="str">
        <f>VLOOKUP(A1027,'bank list with code'!$A$2:$C$114,3,FALSE)</f>
        <v>B082</v>
      </c>
      <c r="C1027" s="65" t="str">
        <f>VLOOKUP(B1027,'bank type'!$A$2:$B$87,2,FALSE)</f>
        <v>Private Sector Banks</v>
      </c>
      <c r="D1027" s="66">
        <v>42947</v>
      </c>
      <c r="E1027" s="74">
        <f t="shared" si="50"/>
        <v>7</v>
      </c>
      <c r="F1027">
        <f t="shared" ref="F1027:F1090" si="51">YEAR(D1027)</f>
        <v>2017</v>
      </c>
      <c r="G1027" s="74">
        <v>169</v>
      </c>
      <c r="H1027" s="74">
        <v>210</v>
      </c>
      <c r="I1027" s="74">
        <v>227530</v>
      </c>
      <c r="J1027" s="74">
        <v>0</v>
      </c>
      <c r="K1027" s="3">
        <f t="shared" si="49"/>
        <v>227530</v>
      </c>
      <c r="L1027" s="18"/>
      <c r="M1027" s="18"/>
      <c r="N1027" s="18"/>
      <c r="O1027" s="74">
        <v>394518</v>
      </c>
      <c r="P1027" s="74">
        <v>23515</v>
      </c>
      <c r="Q1027" s="74">
        <v>1252307</v>
      </c>
      <c r="R1027" s="114">
        <v>123.9</v>
      </c>
      <c r="S1027" s="114">
        <v>4443.3</v>
      </c>
      <c r="X1027" s="74">
        <v>672078</v>
      </c>
      <c r="Y1027" s="74">
        <v>427271</v>
      </c>
      <c r="Z1027" s="74">
        <v>281327</v>
      </c>
      <c r="AA1027" s="114">
        <v>1624.8</v>
      </c>
      <c r="AB1027" s="114">
        <v>360.6</v>
      </c>
    </row>
    <row r="1028" spans="1:28" x14ac:dyDescent="0.3">
      <c r="A1028" t="s">
        <v>30</v>
      </c>
      <c r="B1028" s="65" t="str">
        <f>VLOOKUP(A1028,'bank list with code'!$A$2:$C$114,3,FALSE)</f>
        <v>B089</v>
      </c>
      <c r="C1028" s="65" t="str">
        <f>VLOOKUP(B1028,'bank type'!$A$2:$B$87,2,FALSE)</f>
        <v>Private Sector Banks</v>
      </c>
      <c r="D1028" s="66">
        <v>42947</v>
      </c>
      <c r="E1028" s="74">
        <f t="shared" si="50"/>
        <v>7</v>
      </c>
      <c r="F1028">
        <f t="shared" si="51"/>
        <v>2017</v>
      </c>
      <c r="G1028" s="74">
        <v>746</v>
      </c>
      <c r="H1028" s="74">
        <v>561</v>
      </c>
      <c r="I1028" s="74">
        <v>8136</v>
      </c>
      <c r="J1028" s="74">
        <v>0</v>
      </c>
      <c r="K1028" s="3">
        <f t="shared" si="49"/>
        <v>8136</v>
      </c>
      <c r="L1028" s="18"/>
      <c r="M1028" s="18"/>
      <c r="N1028" s="18"/>
      <c r="O1028" s="74">
        <v>0</v>
      </c>
      <c r="P1028" s="74">
        <v>0</v>
      </c>
      <c r="Q1028" s="74">
        <v>0</v>
      </c>
      <c r="R1028" s="114">
        <v>0</v>
      </c>
      <c r="S1028" s="114">
        <v>0</v>
      </c>
      <c r="X1028" s="74">
        <v>3539206</v>
      </c>
      <c r="Y1028" s="74">
        <v>2522480</v>
      </c>
      <c r="Z1028" s="74">
        <v>1113045</v>
      </c>
      <c r="AA1028" s="114">
        <v>9845.1</v>
      </c>
      <c r="AB1028" s="114">
        <v>1681</v>
      </c>
    </row>
    <row r="1029" spans="1:28" x14ac:dyDescent="0.3">
      <c r="A1029" t="s">
        <v>31</v>
      </c>
      <c r="B1029" s="65" t="str">
        <f>VLOOKUP(A1029,'bank list with code'!$A$2:$C$114,3,FALSE)</f>
        <v>B100</v>
      </c>
      <c r="C1029" s="65" t="str">
        <f>VLOOKUP(B1029,'bank type'!$A$2:$B$87,2,FALSE)</f>
        <v>Private Sector Banks</v>
      </c>
      <c r="D1029" s="66">
        <v>42947</v>
      </c>
      <c r="E1029" s="74">
        <f t="shared" si="50"/>
        <v>7</v>
      </c>
      <c r="F1029">
        <f t="shared" si="51"/>
        <v>2017</v>
      </c>
      <c r="G1029" s="74">
        <v>459</v>
      </c>
      <c r="H1029" s="74">
        <v>646</v>
      </c>
      <c r="I1029" s="74">
        <v>5978</v>
      </c>
      <c r="J1029" s="74">
        <v>0</v>
      </c>
      <c r="K1029" s="3">
        <f t="shared" si="49"/>
        <v>5978</v>
      </c>
      <c r="L1029" s="18"/>
      <c r="M1029" s="18"/>
      <c r="N1029" s="18"/>
      <c r="O1029" s="74">
        <v>11573</v>
      </c>
      <c r="P1029" s="74">
        <v>180</v>
      </c>
      <c r="Q1029" s="74">
        <v>17919</v>
      </c>
      <c r="R1029" s="114">
        <v>0.3</v>
      </c>
      <c r="S1029" s="114">
        <v>45</v>
      </c>
      <c r="X1029" s="74">
        <v>1269260</v>
      </c>
      <c r="Y1029" s="74">
        <v>4112683</v>
      </c>
      <c r="Z1029" s="74">
        <v>285695</v>
      </c>
      <c r="AA1029" s="114">
        <v>15956.3</v>
      </c>
      <c r="AB1029" s="114">
        <v>460.4</v>
      </c>
    </row>
    <row r="1030" spans="1:28" x14ac:dyDescent="0.3">
      <c r="A1030" t="s">
        <v>32</v>
      </c>
      <c r="B1030" s="65" t="str">
        <f>VLOOKUP(A1030,'bank list with code'!$A$2:$C$114,3,FALSE)</f>
        <v>B101</v>
      </c>
      <c r="C1030" s="65" t="str">
        <f>VLOOKUP(B1030,'bank type'!$A$2:$B$87,2,FALSE)</f>
        <v>Private Sector Banks</v>
      </c>
      <c r="D1030" s="66">
        <v>42947</v>
      </c>
      <c r="E1030" s="74">
        <f t="shared" si="50"/>
        <v>7</v>
      </c>
      <c r="F1030">
        <f t="shared" si="51"/>
        <v>2017</v>
      </c>
      <c r="G1030" s="74">
        <v>387</v>
      </c>
      <c r="H1030" s="74">
        <v>594</v>
      </c>
      <c r="I1030" s="74">
        <v>7028</v>
      </c>
      <c r="J1030" s="74">
        <v>0</v>
      </c>
      <c r="K1030" s="3">
        <f t="shared" ref="K1030:K1093" si="52">SUM(I1030,J1030)</f>
        <v>7028</v>
      </c>
      <c r="L1030" s="18"/>
      <c r="M1030" s="18"/>
      <c r="N1030" s="18"/>
      <c r="O1030" s="74">
        <v>0</v>
      </c>
      <c r="P1030" s="74">
        <v>0</v>
      </c>
      <c r="Q1030" s="74">
        <v>0</v>
      </c>
      <c r="R1030" s="114">
        <v>0</v>
      </c>
      <c r="S1030" s="114">
        <v>0</v>
      </c>
      <c r="X1030" s="74">
        <v>1309132</v>
      </c>
      <c r="Y1030" s="74">
        <v>826772</v>
      </c>
      <c r="Z1030" s="74">
        <v>194934</v>
      </c>
      <c r="AA1030" s="114">
        <v>3302</v>
      </c>
      <c r="AB1030" s="114">
        <v>308.7</v>
      </c>
    </row>
    <row r="1031" spans="1:28" x14ac:dyDescent="0.3">
      <c r="A1031" t="s">
        <v>33</v>
      </c>
      <c r="B1031" s="65" t="str">
        <f>VLOOKUP(A1031,'bank list with code'!$A$2:$C$114,3,FALSE)</f>
        <v>B113</v>
      </c>
      <c r="C1031" s="65" t="str">
        <f>VLOOKUP(B1031,'bank type'!$A$2:$B$87,2,FALSE)</f>
        <v>Private Sector Banks</v>
      </c>
      <c r="D1031" s="66">
        <v>42947</v>
      </c>
      <c r="E1031" s="74">
        <f t="shared" si="50"/>
        <v>7</v>
      </c>
      <c r="F1031">
        <f t="shared" si="51"/>
        <v>2017</v>
      </c>
      <c r="G1031" s="74">
        <v>683</v>
      </c>
      <c r="H1031" s="74">
        <v>1124</v>
      </c>
      <c r="I1031" s="74">
        <v>64318</v>
      </c>
      <c r="J1031" s="74">
        <v>0</v>
      </c>
      <c r="K1031" s="3">
        <f t="shared" si="52"/>
        <v>64318</v>
      </c>
      <c r="L1031" s="18"/>
      <c r="M1031" s="18"/>
      <c r="N1031" s="18"/>
      <c r="O1031" s="74">
        <v>144570</v>
      </c>
      <c r="P1031" s="74">
        <v>3605</v>
      </c>
      <c r="Q1031" s="74">
        <v>451649</v>
      </c>
      <c r="R1031" s="114">
        <v>15.7</v>
      </c>
      <c r="S1031" s="114">
        <v>1188.0999999999999</v>
      </c>
      <c r="X1031" s="74">
        <v>1795207</v>
      </c>
      <c r="Y1031" s="74">
        <v>3112212</v>
      </c>
      <c r="Z1031" s="74">
        <v>1865966</v>
      </c>
      <c r="AA1031" s="114">
        <v>10633.4</v>
      </c>
      <c r="AB1031" s="114">
        <v>2493.4</v>
      </c>
    </row>
    <row r="1032" spans="1:28" x14ac:dyDescent="0.3">
      <c r="A1032" t="s">
        <v>35</v>
      </c>
      <c r="B1032" s="65" t="str">
        <f>VLOOKUP(A1032,'bank list with code'!$A$2:$C$114,3,FALSE)</f>
        <v>B004</v>
      </c>
      <c r="C1032" s="65" t="str">
        <f>VLOOKUP(B1032,'bank type'!$A$2:$B$87,2,FALSE)</f>
        <v>Foreign Banks</v>
      </c>
      <c r="D1032" s="66">
        <v>42947</v>
      </c>
      <c r="E1032" s="74">
        <f t="shared" si="50"/>
        <v>7</v>
      </c>
      <c r="F1032">
        <f t="shared" si="51"/>
        <v>2017</v>
      </c>
      <c r="G1032" s="74">
        <v>0</v>
      </c>
      <c r="H1032" s="74">
        <v>0</v>
      </c>
      <c r="I1032" s="74">
        <v>30088</v>
      </c>
      <c r="J1032" s="74">
        <v>0</v>
      </c>
      <c r="K1032" s="3">
        <f t="shared" si="52"/>
        <v>30088</v>
      </c>
      <c r="L1032" s="18"/>
      <c r="M1032" s="18"/>
      <c r="N1032" s="18"/>
      <c r="O1032" s="74">
        <v>1065707</v>
      </c>
      <c r="P1032" s="74">
        <v>3017</v>
      </c>
      <c r="Q1032" s="74">
        <v>4968979</v>
      </c>
      <c r="R1032" s="114">
        <v>20.3</v>
      </c>
      <c r="S1032" s="114">
        <v>32324.1</v>
      </c>
      <c r="X1032" s="74">
        <v>0</v>
      </c>
      <c r="Y1032" s="74">
        <v>0</v>
      </c>
      <c r="Z1032" s="74">
        <v>0</v>
      </c>
      <c r="AA1032" s="114">
        <v>0</v>
      </c>
      <c r="AB1032" s="114">
        <v>0</v>
      </c>
    </row>
    <row r="1033" spans="1:28" x14ac:dyDescent="0.3">
      <c r="A1033" t="s">
        <v>36</v>
      </c>
      <c r="B1033" s="65" t="str">
        <f>VLOOKUP(A1033,'bank list with code'!$A$2:$C$114,3,FALSE)</f>
        <v>B011</v>
      </c>
      <c r="C1033" s="65" t="str">
        <f>VLOOKUP(B1033,'bank type'!$A$2:$B$87,2,FALSE)</f>
        <v>Foreign Banks</v>
      </c>
      <c r="D1033" s="66">
        <v>42947</v>
      </c>
      <c r="E1033" s="74">
        <f t="shared" si="50"/>
        <v>7</v>
      </c>
      <c r="F1033">
        <f t="shared" si="51"/>
        <v>2017</v>
      </c>
      <c r="G1033" s="74">
        <v>0</v>
      </c>
      <c r="H1033" s="74">
        <v>0</v>
      </c>
      <c r="I1033" s="74">
        <v>0</v>
      </c>
      <c r="J1033" s="74">
        <v>0</v>
      </c>
      <c r="K1033" s="3">
        <f t="shared" si="52"/>
        <v>0</v>
      </c>
      <c r="L1033" s="18"/>
      <c r="M1033" s="18"/>
      <c r="N1033" s="18"/>
      <c r="O1033" s="74">
        <v>15522</v>
      </c>
      <c r="P1033" s="74">
        <v>207</v>
      </c>
      <c r="Q1033" s="74">
        <v>45450</v>
      </c>
      <c r="R1033" s="114">
        <v>1.9</v>
      </c>
      <c r="S1033" s="114">
        <v>301.7</v>
      </c>
      <c r="X1033" s="74">
        <v>0</v>
      </c>
      <c r="Y1033" s="74">
        <v>0</v>
      </c>
      <c r="Z1033" s="74">
        <v>0</v>
      </c>
      <c r="AA1033" s="114">
        <v>0</v>
      </c>
      <c r="AB1033" s="114">
        <v>0</v>
      </c>
    </row>
    <row r="1034" spans="1:28" x14ac:dyDescent="0.3">
      <c r="A1034" t="s">
        <v>37</v>
      </c>
      <c r="B1034" s="65" t="str">
        <f>VLOOKUP(A1034,'bank list with code'!$A$2:$C$114,3,FALSE)</f>
        <v>B017</v>
      </c>
      <c r="C1034" s="65" t="str">
        <f>VLOOKUP(B1034,'bank type'!$A$2:$B$87,2,FALSE)</f>
        <v>Foreign Banks</v>
      </c>
      <c r="D1034" s="66">
        <v>42947</v>
      </c>
      <c r="E1034" s="74">
        <f t="shared" si="50"/>
        <v>7</v>
      </c>
      <c r="F1034">
        <f t="shared" si="51"/>
        <v>2017</v>
      </c>
      <c r="G1034" s="74">
        <v>0</v>
      </c>
      <c r="H1034" s="74">
        <v>0</v>
      </c>
      <c r="I1034" s="74">
        <v>0</v>
      </c>
      <c r="J1034" s="74">
        <v>0</v>
      </c>
      <c r="K1034" s="3">
        <f t="shared" si="52"/>
        <v>0</v>
      </c>
      <c r="L1034" s="18"/>
      <c r="M1034" s="18"/>
      <c r="N1034" s="18"/>
      <c r="O1034" s="74">
        <v>0</v>
      </c>
      <c r="P1034" s="74">
        <v>0</v>
      </c>
      <c r="Q1034" s="74">
        <v>0</v>
      </c>
      <c r="R1034" s="114">
        <v>0</v>
      </c>
      <c r="S1034" s="114">
        <v>0</v>
      </c>
      <c r="X1034" s="74">
        <v>3356</v>
      </c>
      <c r="Y1034" s="74">
        <v>179</v>
      </c>
      <c r="Z1034" s="74">
        <v>238</v>
      </c>
      <c r="AA1034" s="114">
        <v>1.2</v>
      </c>
      <c r="AB1034" s="114">
        <v>0.7</v>
      </c>
    </row>
    <row r="1035" spans="1:28" x14ac:dyDescent="0.3">
      <c r="A1035" t="s">
        <v>38</v>
      </c>
      <c r="B1035" s="65" t="str">
        <f>VLOOKUP(A1035,'bank list with code'!$A$2:$C$114,3,FALSE)</f>
        <v>B023</v>
      </c>
      <c r="C1035" s="65" t="str">
        <f>VLOOKUP(B1035,'bank type'!$A$2:$B$87,2,FALSE)</f>
        <v>Foreign Banks</v>
      </c>
      <c r="D1035" s="66">
        <v>42947</v>
      </c>
      <c r="E1035" s="74">
        <f t="shared" si="50"/>
        <v>7</v>
      </c>
      <c r="F1035">
        <f t="shared" si="51"/>
        <v>2017</v>
      </c>
      <c r="G1035" s="74">
        <v>48</v>
      </c>
      <c r="H1035" s="74">
        <v>505</v>
      </c>
      <c r="I1035" s="74">
        <v>30060</v>
      </c>
      <c r="J1035" s="74">
        <v>0</v>
      </c>
      <c r="K1035" s="3">
        <f t="shared" si="52"/>
        <v>30060</v>
      </c>
      <c r="L1035" s="18"/>
      <c r="M1035" s="18"/>
      <c r="N1035" s="18"/>
      <c r="O1035" s="74">
        <v>2582012</v>
      </c>
      <c r="P1035" s="74">
        <v>42522</v>
      </c>
      <c r="Q1035" s="74">
        <v>17582308</v>
      </c>
      <c r="R1035" s="114">
        <v>242.5</v>
      </c>
      <c r="S1035" s="114">
        <v>37467.1</v>
      </c>
      <c r="X1035" s="74">
        <v>1601623</v>
      </c>
      <c r="Y1035" s="74">
        <v>2235333</v>
      </c>
      <c r="Z1035" s="74">
        <v>4891544</v>
      </c>
      <c r="AA1035" s="114">
        <v>8935.7000000000007</v>
      </c>
      <c r="AB1035" s="114">
        <v>8491.2000000000007</v>
      </c>
    </row>
    <row r="1036" spans="1:28" x14ac:dyDescent="0.3">
      <c r="A1036" t="s">
        <v>39</v>
      </c>
      <c r="B1036" s="65" t="str">
        <f>VLOOKUP(A1036,'bank list with code'!$A$2:$C$114,3,FALSE)</f>
        <v>B030</v>
      </c>
      <c r="C1036" s="65" t="str">
        <f>VLOOKUP(B1036,'bank type'!$A$2:$B$87,2,FALSE)</f>
        <v>Foreign Banks</v>
      </c>
      <c r="D1036" s="66">
        <v>42947</v>
      </c>
      <c r="E1036" s="74">
        <f t="shared" si="50"/>
        <v>7</v>
      </c>
      <c r="F1036">
        <f t="shared" si="51"/>
        <v>2017</v>
      </c>
      <c r="G1036" s="74">
        <v>6</v>
      </c>
      <c r="H1036" s="74">
        <v>24</v>
      </c>
      <c r="I1036" s="74">
        <v>0</v>
      </c>
      <c r="J1036" s="74">
        <v>0</v>
      </c>
      <c r="K1036" s="3">
        <f t="shared" si="52"/>
        <v>0</v>
      </c>
      <c r="L1036" s="18"/>
      <c r="M1036" s="18"/>
      <c r="N1036" s="18"/>
      <c r="O1036" s="74">
        <v>0</v>
      </c>
      <c r="P1036" s="74">
        <v>0</v>
      </c>
      <c r="Q1036" s="74">
        <v>0</v>
      </c>
      <c r="R1036" s="114">
        <v>0</v>
      </c>
      <c r="S1036" s="114">
        <v>0</v>
      </c>
      <c r="X1036" s="74">
        <v>1452130</v>
      </c>
      <c r="Y1036" s="74">
        <v>279391</v>
      </c>
      <c r="Z1036" s="74">
        <v>364698</v>
      </c>
      <c r="AA1036" s="114">
        <v>572.5</v>
      </c>
      <c r="AB1036" s="114">
        <v>310.7</v>
      </c>
    </row>
    <row r="1037" spans="1:28" x14ac:dyDescent="0.3">
      <c r="A1037" t="s">
        <v>40</v>
      </c>
      <c r="B1037" s="65" t="str">
        <f>VLOOKUP(A1037,'bank list with code'!$A$2:$C$114,3,FALSE)</f>
        <v>B035</v>
      </c>
      <c r="C1037" s="65" t="str">
        <f>VLOOKUP(B1037,'bank type'!$A$2:$B$87,2,FALSE)</f>
        <v>Foreign Banks</v>
      </c>
      <c r="D1037" s="66">
        <v>42947</v>
      </c>
      <c r="E1037" s="74">
        <f t="shared" si="50"/>
        <v>7</v>
      </c>
      <c r="F1037">
        <f t="shared" si="51"/>
        <v>2017</v>
      </c>
      <c r="G1037" s="74">
        <v>13</v>
      </c>
      <c r="H1037" s="74">
        <v>18</v>
      </c>
      <c r="I1037" s="74">
        <v>0</v>
      </c>
      <c r="J1037" s="74">
        <v>0</v>
      </c>
      <c r="K1037" s="3">
        <f t="shared" si="52"/>
        <v>0</v>
      </c>
      <c r="L1037" s="18"/>
      <c r="M1037" s="18"/>
      <c r="N1037" s="18"/>
      <c r="O1037" s="74">
        <v>0</v>
      </c>
      <c r="P1037" s="74">
        <v>0</v>
      </c>
      <c r="Q1037" s="74">
        <v>0</v>
      </c>
      <c r="R1037" s="114">
        <v>0</v>
      </c>
      <c r="S1037" s="114">
        <v>0</v>
      </c>
      <c r="X1037" s="74">
        <v>111174</v>
      </c>
      <c r="Y1037" s="74">
        <v>127385</v>
      </c>
      <c r="Z1037" s="74">
        <v>187359</v>
      </c>
      <c r="AA1037" s="114">
        <v>599.70000000000005</v>
      </c>
      <c r="AB1037" s="114">
        <v>304.89999999999998</v>
      </c>
    </row>
    <row r="1038" spans="1:28" x14ac:dyDescent="0.3">
      <c r="A1038" t="s">
        <v>41</v>
      </c>
      <c r="B1038" s="65" t="str">
        <f>VLOOKUP(A1038,'bank list with code'!$A$2:$C$114,3,FALSE)</f>
        <v>B051</v>
      </c>
      <c r="C1038" s="65" t="str">
        <f>VLOOKUP(B1038,'bank type'!$A$2:$B$87,2,FALSE)</f>
        <v>Foreign Banks</v>
      </c>
      <c r="D1038" s="66">
        <v>42947</v>
      </c>
      <c r="E1038" s="74">
        <f t="shared" si="50"/>
        <v>7</v>
      </c>
      <c r="F1038">
        <f t="shared" si="51"/>
        <v>2017</v>
      </c>
      <c r="G1038" s="74">
        <v>44</v>
      </c>
      <c r="H1038" s="74">
        <v>54</v>
      </c>
      <c r="I1038" s="74">
        <v>0</v>
      </c>
      <c r="J1038" s="74">
        <v>0</v>
      </c>
      <c r="K1038" s="3">
        <f t="shared" si="52"/>
        <v>0</v>
      </c>
      <c r="L1038" s="18"/>
      <c r="M1038" s="18"/>
      <c r="N1038" s="18"/>
      <c r="O1038" s="74">
        <v>509637</v>
      </c>
      <c r="P1038" s="74">
        <v>3485</v>
      </c>
      <c r="Q1038" s="74">
        <v>1275903</v>
      </c>
      <c r="R1038" s="114">
        <v>25.4</v>
      </c>
      <c r="S1038" s="114">
        <v>3768</v>
      </c>
      <c r="X1038" s="74">
        <v>436303</v>
      </c>
      <c r="Y1038" s="74">
        <v>321792</v>
      </c>
      <c r="Z1038" s="74">
        <v>568957</v>
      </c>
      <c r="AA1038" s="114">
        <v>1539.1</v>
      </c>
      <c r="AB1038" s="114">
        <v>996.3</v>
      </c>
    </row>
    <row r="1039" spans="1:28" x14ac:dyDescent="0.3">
      <c r="A1039" t="s">
        <v>42</v>
      </c>
      <c r="B1039" s="65" t="str">
        <f>VLOOKUP(A1039,'bank list with code'!$A$2:$C$114,3,FALSE)</f>
        <v>B090</v>
      </c>
      <c r="C1039" s="65" t="str">
        <f>VLOOKUP(B1039,'bank type'!$A$2:$B$87,2,FALSE)</f>
        <v>Foreign Banks</v>
      </c>
      <c r="D1039" s="66">
        <v>42947</v>
      </c>
      <c r="E1039" s="74">
        <f t="shared" si="50"/>
        <v>7</v>
      </c>
      <c r="F1039">
        <f t="shared" si="51"/>
        <v>2017</v>
      </c>
      <c r="G1039" s="74">
        <v>103</v>
      </c>
      <c r="H1039" s="74">
        <v>130</v>
      </c>
      <c r="I1039" s="74">
        <v>0</v>
      </c>
      <c r="J1039" s="74">
        <v>0</v>
      </c>
      <c r="K1039" s="3">
        <f t="shared" si="52"/>
        <v>0</v>
      </c>
      <c r="L1039" s="18"/>
      <c r="M1039" s="18"/>
      <c r="N1039" s="18"/>
      <c r="O1039" s="74">
        <v>1154385</v>
      </c>
      <c r="P1039" s="74">
        <v>4842</v>
      </c>
      <c r="Q1039" s="74">
        <v>4110312</v>
      </c>
      <c r="R1039" s="114">
        <v>22</v>
      </c>
      <c r="S1039" s="114">
        <v>9002.6</v>
      </c>
      <c r="X1039" s="74">
        <v>970570</v>
      </c>
      <c r="Y1039" s="74">
        <v>1767516</v>
      </c>
      <c r="Z1039" s="74">
        <v>2311271</v>
      </c>
      <c r="AA1039" s="114">
        <v>5924.8</v>
      </c>
      <c r="AB1039" s="114">
        <v>2752.1</v>
      </c>
    </row>
    <row r="1040" spans="1:28" x14ac:dyDescent="0.3">
      <c r="A1040" t="s">
        <v>117</v>
      </c>
      <c r="B1040" s="65" t="str">
        <f>VLOOKUP(A1040,'bank list with code'!$A$2:$C$114,3,FALSE)</f>
        <v>B003</v>
      </c>
      <c r="C1040" s="65" t="str">
        <f>VLOOKUP(B1040,'bank type'!$A$2:$B$87,2,FALSE)</f>
        <v>Public Sector Banks</v>
      </c>
      <c r="D1040" s="66">
        <v>42978</v>
      </c>
      <c r="E1040" s="74">
        <f t="shared" si="50"/>
        <v>8</v>
      </c>
      <c r="F1040">
        <f t="shared" si="51"/>
        <v>2017</v>
      </c>
      <c r="G1040" s="74">
        <v>812</v>
      </c>
      <c r="H1040" s="74">
        <v>281</v>
      </c>
      <c r="I1040" s="74">
        <v>1793</v>
      </c>
      <c r="J1040" s="74">
        <v>0</v>
      </c>
      <c r="K1040" s="3">
        <f t="shared" si="52"/>
        <v>1793</v>
      </c>
      <c r="L1040" s="18"/>
      <c r="M1040" s="18"/>
      <c r="N1040" s="18"/>
      <c r="O1040" s="74">
        <v>0</v>
      </c>
      <c r="P1040" s="74">
        <v>0</v>
      </c>
      <c r="Q1040" s="74">
        <v>0</v>
      </c>
      <c r="R1040" s="114">
        <v>0</v>
      </c>
      <c r="S1040" s="114">
        <v>0</v>
      </c>
      <c r="X1040" s="74">
        <v>11846826</v>
      </c>
      <c r="Y1040" s="74">
        <v>8556461</v>
      </c>
      <c r="Z1040" s="74">
        <v>1622246</v>
      </c>
      <c r="AA1040" s="114">
        <v>19645.7</v>
      </c>
      <c r="AB1040" s="114">
        <v>1888.9</v>
      </c>
    </row>
    <row r="1041" spans="1:28" x14ac:dyDescent="0.3">
      <c r="A1041" t="s">
        <v>118</v>
      </c>
      <c r="B1041" s="65" t="str">
        <f>VLOOKUP(A1041,'bank list with code'!$A$2:$C$114,3,FALSE)</f>
        <v>B006</v>
      </c>
      <c r="C1041" s="65" t="str">
        <f>VLOOKUP(B1041,'bank type'!$A$2:$B$87,2,FALSE)</f>
        <v>Public Sector Banks</v>
      </c>
      <c r="D1041" s="66">
        <v>42978</v>
      </c>
      <c r="E1041" s="74">
        <f t="shared" si="50"/>
        <v>8</v>
      </c>
      <c r="F1041">
        <f t="shared" si="51"/>
        <v>2017</v>
      </c>
      <c r="G1041" s="74">
        <v>3176</v>
      </c>
      <c r="H1041" s="74">
        <v>800</v>
      </c>
      <c r="I1041" s="74">
        <v>15322</v>
      </c>
      <c r="J1041" s="74">
        <v>0</v>
      </c>
      <c r="K1041" s="3">
        <f t="shared" si="52"/>
        <v>15322</v>
      </c>
      <c r="L1041" s="18"/>
      <c r="M1041" s="18"/>
      <c r="N1041" s="18"/>
      <c r="O1041" s="74">
        <v>185640</v>
      </c>
      <c r="P1041" s="74">
        <v>13236</v>
      </c>
      <c r="Q1041" s="74">
        <v>372872</v>
      </c>
      <c r="R1041" s="114">
        <v>62.5</v>
      </c>
      <c r="S1041" s="114">
        <v>877.9</v>
      </c>
      <c r="X1041" s="74">
        <v>22105436</v>
      </c>
      <c r="Y1041" s="74">
        <v>11924645</v>
      </c>
      <c r="Z1041" s="74">
        <v>2324249</v>
      </c>
      <c r="AA1041" s="114">
        <v>36255.599999999999</v>
      </c>
      <c r="AB1041" s="114">
        <v>2864.4</v>
      </c>
    </row>
    <row r="1042" spans="1:28" x14ac:dyDescent="0.3">
      <c r="A1042" t="s">
        <v>0</v>
      </c>
      <c r="B1042" s="65" t="str">
        <f>VLOOKUP(A1042,'bank list with code'!$A$2:$C$114,3,FALSE)</f>
        <v>B014</v>
      </c>
      <c r="C1042" s="65" t="str">
        <f>VLOOKUP(B1042,'bank type'!$A$2:$B$87,2,FALSE)</f>
        <v>Public Sector Banks</v>
      </c>
      <c r="D1042" s="66">
        <v>42978</v>
      </c>
      <c r="E1042" s="74">
        <f t="shared" si="50"/>
        <v>8</v>
      </c>
      <c r="F1042">
        <f t="shared" si="51"/>
        <v>2017</v>
      </c>
      <c r="G1042" s="74">
        <v>6333</v>
      </c>
      <c r="H1042" s="74">
        <v>3811</v>
      </c>
      <c r="I1042" s="74">
        <v>103297</v>
      </c>
      <c r="J1042" s="74">
        <v>0</v>
      </c>
      <c r="K1042" s="3">
        <f t="shared" si="52"/>
        <v>103297</v>
      </c>
      <c r="L1042" s="18"/>
      <c r="M1042" s="18"/>
      <c r="N1042" s="18"/>
      <c r="O1042" s="74">
        <v>134927</v>
      </c>
      <c r="P1042" s="74">
        <v>7325</v>
      </c>
      <c r="Q1042" s="74">
        <v>339374</v>
      </c>
      <c r="R1042" s="114">
        <v>26</v>
      </c>
      <c r="S1042" s="114">
        <v>751.5</v>
      </c>
      <c r="X1042" s="74">
        <v>47897690</v>
      </c>
      <c r="Y1042" s="74">
        <v>17185943</v>
      </c>
      <c r="Z1042" s="74">
        <v>9885861</v>
      </c>
      <c r="AA1042" s="114">
        <v>70656.100000000006</v>
      </c>
      <c r="AB1042" s="114">
        <v>9329.1</v>
      </c>
    </row>
    <row r="1043" spans="1:28" x14ac:dyDescent="0.3">
      <c r="A1043" t="s">
        <v>1</v>
      </c>
      <c r="B1043" s="65" t="str">
        <f>VLOOKUP(A1043,'bank list with code'!$A$2:$C$114,3,FALSE)</f>
        <v>B015</v>
      </c>
      <c r="C1043" s="65" t="str">
        <f>VLOOKUP(B1043,'bank type'!$A$2:$B$87,2,FALSE)</f>
        <v>Public Sector Banks</v>
      </c>
      <c r="D1043" s="66">
        <v>42978</v>
      </c>
      <c r="E1043" s="74">
        <f t="shared" si="50"/>
        <v>8</v>
      </c>
      <c r="F1043">
        <f t="shared" si="51"/>
        <v>2017</v>
      </c>
      <c r="G1043" s="74">
        <v>3483</v>
      </c>
      <c r="H1043" s="74">
        <v>4234</v>
      </c>
      <c r="I1043" s="74">
        <v>42323</v>
      </c>
      <c r="J1043" s="74">
        <v>0</v>
      </c>
      <c r="K1043" s="3">
        <f t="shared" si="52"/>
        <v>42323</v>
      </c>
      <c r="L1043" s="18"/>
      <c r="M1043" s="18"/>
      <c r="N1043" s="18"/>
      <c r="O1043" s="74">
        <v>174964</v>
      </c>
      <c r="P1043" s="74">
        <v>19293</v>
      </c>
      <c r="Q1043" s="74">
        <v>241082</v>
      </c>
      <c r="R1043" s="114">
        <v>102.6</v>
      </c>
      <c r="S1043" s="114">
        <v>598.20000000000005</v>
      </c>
      <c r="X1043" s="74">
        <v>49651048</v>
      </c>
      <c r="Y1043" s="74">
        <v>27939542</v>
      </c>
      <c r="Z1043" s="74">
        <v>7524356</v>
      </c>
      <c r="AA1043" s="114">
        <v>60369.4</v>
      </c>
      <c r="AB1043" s="114">
        <v>7591.8</v>
      </c>
    </row>
    <row r="1044" spans="1:28" x14ac:dyDescent="0.3">
      <c r="A1044" t="s">
        <v>2</v>
      </c>
      <c r="B1044" s="65" t="str">
        <f>VLOOKUP(A1044,'bank list with code'!$A$2:$C$114,3,FALSE)</f>
        <v>B016</v>
      </c>
      <c r="C1044" s="65" t="str">
        <f>VLOOKUP(B1044,'bank type'!$A$2:$B$87,2,FALSE)</f>
        <v>Public Sector Banks</v>
      </c>
      <c r="D1044" s="66">
        <v>42978</v>
      </c>
      <c r="E1044" s="74">
        <f t="shared" si="50"/>
        <v>8</v>
      </c>
      <c r="F1044">
        <f t="shared" si="51"/>
        <v>2017</v>
      </c>
      <c r="G1044" s="74">
        <v>577</v>
      </c>
      <c r="H1044" s="74">
        <v>1273</v>
      </c>
      <c r="I1044" s="74">
        <v>2112</v>
      </c>
      <c r="J1044" s="74">
        <v>0</v>
      </c>
      <c r="K1044" s="3">
        <f t="shared" si="52"/>
        <v>2112</v>
      </c>
      <c r="L1044" s="18"/>
      <c r="M1044" s="18"/>
      <c r="N1044" s="18"/>
      <c r="O1044" s="74">
        <v>0</v>
      </c>
      <c r="P1044" s="74">
        <v>0</v>
      </c>
      <c r="Q1044" s="74">
        <v>0</v>
      </c>
      <c r="R1044" s="114">
        <v>0</v>
      </c>
      <c r="S1044" s="114">
        <v>0</v>
      </c>
      <c r="X1044" s="74">
        <v>6830117</v>
      </c>
      <c r="Y1044" s="74">
        <v>6033260</v>
      </c>
      <c r="Z1044" s="74">
        <v>3057034</v>
      </c>
      <c r="AA1044" s="114">
        <v>21654.5</v>
      </c>
      <c r="AB1044" s="114">
        <v>4595.5</v>
      </c>
    </row>
    <row r="1045" spans="1:28" x14ac:dyDescent="0.3">
      <c r="A1045" t="s">
        <v>3</v>
      </c>
      <c r="B1045" s="65" t="str">
        <f>VLOOKUP(A1045,'bank list with code'!$A$2:$C$114,3,FALSE)</f>
        <v>B018</v>
      </c>
      <c r="C1045" s="65" t="str">
        <f>VLOOKUP(B1045,'bank type'!$A$2:$B$87,2,FALSE)</f>
        <v>Public Sector Banks</v>
      </c>
      <c r="D1045" s="66">
        <v>42978</v>
      </c>
      <c r="E1045" s="74">
        <f t="shared" si="50"/>
        <v>8</v>
      </c>
      <c r="F1045">
        <f t="shared" si="51"/>
        <v>2017</v>
      </c>
      <c r="G1045" s="74">
        <v>5470</v>
      </c>
      <c r="H1045" s="74">
        <v>5038</v>
      </c>
      <c r="I1045" s="74">
        <v>15988</v>
      </c>
      <c r="J1045" s="74">
        <v>0</v>
      </c>
      <c r="K1045" s="3">
        <f t="shared" si="52"/>
        <v>15988</v>
      </c>
      <c r="L1045" s="18"/>
      <c r="M1045" s="18"/>
      <c r="N1045" s="18"/>
      <c r="O1045" s="74">
        <v>219919</v>
      </c>
      <c r="P1045" s="74">
        <v>34109</v>
      </c>
      <c r="Q1045" s="74">
        <v>470418</v>
      </c>
      <c r="R1045" s="114">
        <v>164.8</v>
      </c>
      <c r="S1045" s="114">
        <v>966.7</v>
      </c>
      <c r="X1045" s="74">
        <v>37723709</v>
      </c>
      <c r="Y1045" s="74">
        <v>19432247</v>
      </c>
      <c r="Z1045" s="74">
        <v>7816718</v>
      </c>
      <c r="AA1045" s="114">
        <v>79620.100000000006</v>
      </c>
      <c r="AB1045" s="114">
        <v>10642.2</v>
      </c>
    </row>
    <row r="1046" spans="1:28" x14ac:dyDescent="0.3">
      <c r="A1046" t="s">
        <v>4</v>
      </c>
      <c r="B1046" s="65" t="str">
        <f>VLOOKUP(A1046,'bank list with code'!$A$2:$C$114,3,FALSE)</f>
        <v>B022</v>
      </c>
      <c r="C1046" s="65" t="str">
        <f>VLOOKUP(B1046,'bank type'!$A$2:$B$87,2,FALSE)</f>
        <v>Public Sector Banks</v>
      </c>
      <c r="D1046" s="66">
        <v>42978</v>
      </c>
      <c r="E1046" s="74">
        <f t="shared" si="50"/>
        <v>8</v>
      </c>
      <c r="F1046">
        <f t="shared" si="51"/>
        <v>2017</v>
      </c>
      <c r="G1046" s="74">
        <v>3476</v>
      </c>
      <c r="H1046" s="74">
        <v>1778</v>
      </c>
      <c r="I1046" s="74">
        <v>4058</v>
      </c>
      <c r="J1046" s="74">
        <v>0</v>
      </c>
      <c r="K1046" s="3">
        <f t="shared" si="52"/>
        <v>4058</v>
      </c>
      <c r="L1046" s="18"/>
      <c r="M1046" s="18"/>
      <c r="N1046" s="18"/>
      <c r="O1046" s="74">
        <v>112040</v>
      </c>
      <c r="P1046" s="74">
        <v>2901</v>
      </c>
      <c r="Q1046" s="74">
        <v>152577</v>
      </c>
      <c r="R1046" s="114">
        <v>13.5</v>
      </c>
      <c r="S1046" s="114">
        <v>321.7</v>
      </c>
      <c r="X1046" s="74">
        <v>26096066</v>
      </c>
      <c r="Y1046" s="74">
        <v>10597693</v>
      </c>
      <c r="Z1046" s="74">
        <v>3399767</v>
      </c>
      <c r="AA1046" s="114">
        <v>42215.6</v>
      </c>
      <c r="AB1046" s="114">
        <v>4365.6000000000004</v>
      </c>
    </row>
    <row r="1047" spans="1:28" x14ac:dyDescent="0.3">
      <c r="A1047" t="s">
        <v>119</v>
      </c>
      <c r="B1047" s="65" t="str">
        <f>VLOOKUP(A1047,'bank list with code'!$A$2:$C$114,3,FALSE)</f>
        <v>B026</v>
      </c>
      <c r="C1047" s="65" t="str">
        <f>VLOOKUP(B1047,'bank type'!$A$2:$B$87,2,FALSE)</f>
        <v>Public Sector Banks</v>
      </c>
      <c r="D1047" s="66">
        <v>42978</v>
      </c>
      <c r="E1047" s="74">
        <f t="shared" si="50"/>
        <v>8</v>
      </c>
      <c r="F1047">
        <f t="shared" si="51"/>
        <v>2017</v>
      </c>
      <c r="G1047" s="74">
        <v>2334</v>
      </c>
      <c r="H1047" s="74">
        <v>855</v>
      </c>
      <c r="I1047" s="74">
        <v>146543</v>
      </c>
      <c r="J1047" s="74">
        <v>0</v>
      </c>
      <c r="K1047" s="3">
        <f t="shared" si="52"/>
        <v>146543</v>
      </c>
      <c r="L1047" s="18"/>
      <c r="M1047" s="18"/>
      <c r="N1047" s="18"/>
      <c r="O1047" s="74">
        <v>100509</v>
      </c>
      <c r="P1047" s="74">
        <v>2208</v>
      </c>
      <c r="Q1047" s="74">
        <v>147909</v>
      </c>
      <c r="R1047" s="114">
        <v>10</v>
      </c>
      <c r="S1047" s="114">
        <v>347.4</v>
      </c>
      <c r="X1047" s="74">
        <v>11828177</v>
      </c>
      <c r="Y1047" s="74">
        <v>4808055</v>
      </c>
      <c r="Z1047" s="74">
        <v>3239515</v>
      </c>
      <c r="AA1047" s="114">
        <v>19645.2</v>
      </c>
      <c r="AB1047" s="114">
        <v>3781.9</v>
      </c>
    </row>
    <row r="1048" spans="1:28" x14ac:dyDescent="0.3">
      <c r="A1048" t="s">
        <v>120</v>
      </c>
      <c r="B1048" s="65" t="str">
        <f>VLOOKUP(A1048,'bank list with code'!$A$2:$C$114,3,FALSE)</f>
        <v>B034</v>
      </c>
      <c r="C1048" s="65" t="str">
        <f>VLOOKUP(B1048,'bank type'!$A$2:$B$87,2,FALSE)</f>
        <v>Public Sector Banks</v>
      </c>
      <c r="D1048" s="66">
        <v>42978</v>
      </c>
      <c r="E1048" s="74">
        <f t="shared" si="50"/>
        <v>8</v>
      </c>
      <c r="F1048">
        <f t="shared" si="51"/>
        <v>2017</v>
      </c>
      <c r="G1048" s="74">
        <v>1353</v>
      </c>
      <c r="H1048" s="74">
        <v>266</v>
      </c>
      <c r="I1048" s="74">
        <v>5831</v>
      </c>
      <c r="J1048" s="74">
        <v>0</v>
      </c>
      <c r="K1048" s="3">
        <f t="shared" si="52"/>
        <v>5831</v>
      </c>
      <c r="L1048" s="18"/>
      <c r="M1048" s="18"/>
      <c r="N1048" s="18"/>
      <c r="O1048" s="74">
        <v>0</v>
      </c>
      <c r="P1048" s="74">
        <v>0</v>
      </c>
      <c r="Q1048" s="74">
        <v>0</v>
      </c>
      <c r="R1048" s="114">
        <v>0</v>
      </c>
      <c r="S1048" s="114">
        <v>0</v>
      </c>
      <c r="X1048" s="74">
        <v>7973626</v>
      </c>
      <c r="Y1048" s="74">
        <v>3528734</v>
      </c>
      <c r="Z1048" s="74">
        <v>1268239</v>
      </c>
      <c r="AA1048" s="114">
        <v>13347.6</v>
      </c>
      <c r="AB1048" s="114">
        <v>1482</v>
      </c>
    </row>
    <row r="1049" spans="1:28" x14ac:dyDescent="0.3">
      <c r="A1049" t="s">
        <v>5</v>
      </c>
      <c r="B1049" s="65" t="str">
        <f>VLOOKUP(A1049,'bank list with code'!$A$2:$C$114,3,FALSE)</f>
        <v>B060</v>
      </c>
      <c r="C1049" s="65" t="str">
        <f>VLOOKUP(B1049,'bank type'!$A$2:$B$87,2,FALSE)</f>
        <v>Public Sector Banks</v>
      </c>
      <c r="D1049" s="66">
        <v>42978</v>
      </c>
      <c r="E1049" s="74">
        <f t="shared" si="50"/>
        <v>8</v>
      </c>
      <c r="F1049">
        <f t="shared" si="51"/>
        <v>2017</v>
      </c>
      <c r="G1049" s="74">
        <v>2538</v>
      </c>
      <c r="H1049" s="74">
        <v>613</v>
      </c>
      <c r="I1049" s="74">
        <v>13602</v>
      </c>
      <c r="J1049" s="74">
        <v>0</v>
      </c>
      <c r="K1049" s="3">
        <f t="shared" si="52"/>
        <v>13602</v>
      </c>
      <c r="L1049" s="18"/>
      <c r="M1049" s="18"/>
      <c r="N1049" s="18"/>
      <c r="O1049" s="74">
        <v>81644</v>
      </c>
      <c r="P1049" s="74">
        <v>2681</v>
      </c>
      <c r="Q1049" s="74">
        <v>140306</v>
      </c>
      <c r="R1049" s="114">
        <v>14.8</v>
      </c>
      <c r="S1049" s="114">
        <v>297.2</v>
      </c>
      <c r="X1049" s="74">
        <v>17003818</v>
      </c>
      <c r="Y1049" s="74">
        <v>25435683</v>
      </c>
      <c r="Z1049" s="74">
        <v>4994522</v>
      </c>
      <c r="AA1049" s="114">
        <v>45876.6</v>
      </c>
      <c r="AB1049" s="114">
        <v>4985.5</v>
      </c>
    </row>
    <row r="1050" spans="1:28" x14ac:dyDescent="0.3">
      <c r="A1050" t="s">
        <v>6</v>
      </c>
      <c r="B1050" s="65" t="str">
        <f>VLOOKUP(A1050,'bank list with code'!$A$2:$C$114,3,FALSE)</f>
        <v>B061</v>
      </c>
      <c r="C1050" s="65" t="str">
        <f>VLOOKUP(B1050,'bank type'!$A$2:$B$87,2,FALSE)</f>
        <v>Public Sector Banks</v>
      </c>
      <c r="D1050" s="66">
        <v>42978</v>
      </c>
      <c r="E1050" s="74">
        <f t="shared" si="50"/>
        <v>8</v>
      </c>
      <c r="F1050">
        <f t="shared" si="51"/>
        <v>2017</v>
      </c>
      <c r="G1050" s="74">
        <v>2594</v>
      </c>
      <c r="H1050" s="74">
        <v>871</v>
      </c>
      <c r="I1050" s="74">
        <v>15716</v>
      </c>
      <c r="J1050" s="74">
        <v>0</v>
      </c>
      <c r="K1050" s="3">
        <f t="shared" si="52"/>
        <v>15716</v>
      </c>
      <c r="L1050" s="18"/>
      <c r="M1050" s="18"/>
      <c r="N1050" s="18"/>
      <c r="O1050" s="74">
        <v>44317</v>
      </c>
      <c r="P1050" s="74">
        <v>579</v>
      </c>
      <c r="Q1050" s="74">
        <v>79291</v>
      </c>
      <c r="R1050" s="114">
        <v>2.2000000000000002</v>
      </c>
      <c r="S1050" s="114">
        <v>178.1</v>
      </c>
      <c r="X1050" s="74">
        <v>16955485</v>
      </c>
      <c r="Y1050" s="74">
        <v>13049602</v>
      </c>
      <c r="Z1050" s="74">
        <v>2702966</v>
      </c>
      <c r="AA1050" s="114">
        <v>39521.300000000003</v>
      </c>
      <c r="AB1050" s="114">
        <v>7486.6</v>
      </c>
    </row>
    <row r="1051" spans="1:28" x14ac:dyDescent="0.3">
      <c r="A1051" t="s">
        <v>121</v>
      </c>
      <c r="B1051" s="65" t="str">
        <f>VLOOKUP(A1051,'bank list with code'!$A$2:$C$114,3,FALSE)</f>
        <v>B078</v>
      </c>
      <c r="C1051" s="65" t="str">
        <f>VLOOKUP(B1051,'bank type'!$A$2:$B$87,2,FALSE)</f>
        <v>Public Sector Banks</v>
      </c>
      <c r="D1051" s="66">
        <v>42978</v>
      </c>
      <c r="E1051" s="74">
        <f t="shared" si="50"/>
        <v>8</v>
      </c>
      <c r="F1051">
        <f t="shared" si="51"/>
        <v>2017</v>
      </c>
      <c r="G1051" s="74">
        <v>2304</v>
      </c>
      <c r="H1051" s="74">
        <v>308</v>
      </c>
      <c r="I1051" s="74">
        <v>7606</v>
      </c>
      <c r="J1051" s="74">
        <v>0</v>
      </c>
      <c r="K1051" s="3">
        <f t="shared" si="52"/>
        <v>7606</v>
      </c>
      <c r="L1051" s="18"/>
      <c r="M1051" s="18"/>
      <c r="N1051" s="18"/>
      <c r="O1051" s="74">
        <v>0</v>
      </c>
      <c r="P1051" s="74">
        <v>0</v>
      </c>
      <c r="Q1051" s="74">
        <v>0</v>
      </c>
      <c r="R1051" s="114">
        <v>0</v>
      </c>
      <c r="S1051" s="114">
        <v>0</v>
      </c>
      <c r="X1051" s="74">
        <v>10825935</v>
      </c>
      <c r="Y1051" s="74">
        <v>4736509</v>
      </c>
      <c r="Z1051" s="74">
        <v>2460997</v>
      </c>
      <c r="AA1051" s="114">
        <v>19974.7</v>
      </c>
      <c r="AB1051" s="114">
        <v>2931.7</v>
      </c>
    </row>
    <row r="1052" spans="1:28" x14ac:dyDescent="0.3">
      <c r="A1052" t="s">
        <v>7</v>
      </c>
      <c r="B1052" s="65" t="str">
        <f>VLOOKUP(A1052,'bank list with code'!$A$2:$C$114,3,FALSE)</f>
        <v>B080</v>
      </c>
      <c r="C1052" s="65" t="str">
        <f>VLOOKUP(B1052,'bank type'!$A$2:$B$87,2,FALSE)</f>
        <v>Public Sector Banks</v>
      </c>
      <c r="D1052" s="66">
        <v>42978</v>
      </c>
      <c r="E1052" s="74">
        <f t="shared" si="50"/>
        <v>8</v>
      </c>
      <c r="F1052">
        <f t="shared" si="51"/>
        <v>2017</v>
      </c>
      <c r="G1052" s="74">
        <v>1080</v>
      </c>
      <c r="H1052" s="74">
        <v>186</v>
      </c>
      <c r="I1052" s="74">
        <v>313</v>
      </c>
      <c r="J1052" s="74">
        <v>0</v>
      </c>
      <c r="K1052" s="3">
        <f t="shared" si="52"/>
        <v>313</v>
      </c>
      <c r="L1052" s="18"/>
      <c r="M1052" s="18"/>
      <c r="N1052" s="18"/>
      <c r="O1052" s="74">
        <v>0</v>
      </c>
      <c r="P1052" s="74">
        <v>0</v>
      </c>
      <c r="Q1052" s="74">
        <v>0</v>
      </c>
      <c r="R1052" s="114">
        <v>0</v>
      </c>
      <c r="S1052" s="114">
        <v>0</v>
      </c>
      <c r="X1052" s="74">
        <v>2771472</v>
      </c>
      <c r="Y1052" s="74">
        <v>1015303</v>
      </c>
      <c r="Z1052" s="74">
        <v>255174</v>
      </c>
      <c r="AA1052" s="114">
        <v>3878</v>
      </c>
      <c r="AB1052" s="114">
        <v>401</v>
      </c>
    </row>
    <row r="1053" spans="1:28" x14ac:dyDescent="0.3">
      <c r="A1053" t="s">
        <v>8</v>
      </c>
      <c r="B1053" s="65" t="str">
        <f>VLOOKUP(A1053,'bank list with code'!$A$2:$C$114,3,FALSE)</f>
        <v>B081</v>
      </c>
      <c r="C1053" s="65" t="str">
        <f>VLOOKUP(B1053,'bank type'!$A$2:$B$87,2,FALSE)</f>
        <v>Public Sector Banks</v>
      </c>
      <c r="D1053" s="66">
        <v>42978</v>
      </c>
      <c r="E1053" s="74">
        <f t="shared" si="50"/>
        <v>8</v>
      </c>
      <c r="F1053">
        <f t="shared" si="51"/>
        <v>2017</v>
      </c>
      <c r="G1053" s="74">
        <v>5852</v>
      </c>
      <c r="H1053" s="74">
        <v>4231</v>
      </c>
      <c r="I1053" s="74">
        <v>41663</v>
      </c>
      <c r="J1053" s="74">
        <v>0</v>
      </c>
      <c r="K1053" s="3">
        <f t="shared" si="52"/>
        <v>41663</v>
      </c>
      <c r="L1053" s="18"/>
      <c r="M1053" s="18"/>
      <c r="N1053" s="18"/>
      <c r="O1053" s="74">
        <v>277944</v>
      </c>
      <c r="P1053" s="74">
        <v>10027</v>
      </c>
      <c r="Q1053" s="74">
        <v>565976</v>
      </c>
      <c r="R1053" s="114">
        <v>41.4</v>
      </c>
      <c r="S1053" s="114">
        <v>1121.8</v>
      </c>
      <c r="X1053" s="74">
        <v>57242687</v>
      </c>
      <c r="Y1053" s="74">
        <v>22551819</v>
      </c>
      <c r="Z1053" s="74">
        <v>10625655</v>
      </c>
      <c r="AA1053" s="114">
        <v>95787.199999999997</v>
      </c>
      <c r="AB1053" s="114">
        <v>12917.3</v>
      </c>
    </row>
    <row r="1054" spans="1:28" x14ac:dyDescent="0.3">
      <c r="A1054" t="s">
        <v>122</v>
      </c>
      <c r="B1054" s="65" t="str">
        <f>VLOOKUP(A1054,'bank list with code'!$A$2:$C$114,3,FALSE)</f>
        <v>B099</v>
      </c>
      <c r="C1054" s="65" t="str">
        <f>VLOOKUP(B1054,'bank type'!$A$2:$B$87,2,FALSE)</f>
        <v>Public Sector Banks</v>
      </c>
      <c r="D1054" s="66">
        <v>42978</v>
      </c>
      <c r="E1054" s="74">
        <f t="shared" si="50"/>
        <v>8</v>
      </c>
      <c r="F1054">
        <f t="shared" si="51"/>
        <v>2017</v>
      </c>
      <c r="G1054" s="74">
        <v>3675</v>
      </c>
      <c r="H1054" s="74">
        <v>396</v>
      </c>
      <c r="I1054" s="74">
        <v>8609</v>
      </c>
      <c r="J1054" s="74">
        <v>0</v>
      </c>
      <c r="K1054" s="3">
        <f t="shared" si="52"/>
        <v>8609</v>
      </c>
      <c r="L1054" s="18"/>
      <c r="M1054" s="18"/>
      <c r="N1054" s="18"/>
      <c r="O1054" s="74">
        <v>76265</v>
      </c>
      <c r="P1054" s="74">
        <v>3016</v>
      </c>
      <c r="Q1054" s="74">
        <v>132267</v>
      </c>
      <c r="R1054" s="114">
        <v>13.5</v>
      </c>
      <c r="S1054" s="114">
        <v>271</v>
      </c>
      <c r="X1054" s="74">
        <v>15035210</v>
      </c>
      <c r="Y1054" s="74">
        <v>11168570</v>
      </c>
      <c r="Z1054" s="74">
        <v>3412899</v>
      </c>
      <c r="AA1054" s="114">
        <v>30671</v>
      </c>
      <c r="AB1054" s="114">
        <v>4088</v>
      </c>
    </row>
    <row r="1055" spans="1:28" x14ac:dyDescent="0.3">
      <c r="A1055" t="s">
        <v>9</v>
      </c>
      <c r="B1055" s="65" t="str">
        <f>VLOOKUP(A1055,'bank list with code'!$A$2:$C$114,3,FALSE)</f>
        <v>B102</v>
      </c>
      <c r="C1055" s="65" t="str">
        <f>VLOOKUP(B1055,'bank type'!$A$2:$B$87,2,FALSE)</f>
        <v>Public Sector Banks</v>
      </c>
      <c r="D1055" s="66">
        <v>42978</v>
      </c>
      <c r="E1055" s="74">
        <f t="shared" si="50"/>
        <v>8</v>
      </c>
      <c r="F1055">
        <f t="shared" si="51"/>
        <v>2017</v>
      </c>
      <c r="G1055" s="74">
        <v>2269</v>
      </c>
      <c r="H1055" s="74">
        <v>549</v>
      </c>
      <c r="I1055" s="74">
        <v>6212</v>
      </c>
      <c r="J1055" s="74">
        <v>0</v>
      </c>
      <c r="K1055" s="3">
        <f t="shared" si="52"/>
        <v>6212</v>
      </c>
      <c r="L1055" s="18"/>
      <c r="M1055" s="18"/>
      <c r="N1055" s="18"/>
      <c r="O1055" s="74">
        <v>0</v>
      </c>
      <c r="P1055" s="74">
        <v>0</v>
      </c>
      <c r="Q1055" s="74">
        <v>0</v>
      </c>
      <c r="R1055" s="114">
        <v>0</v>
      </c>
      <c r="S1055" s="114">
        <v>0</v>
      </c>
      <c r="X1055" s="74">
        <v>10887518</v>
      </c>
      <c r="Y1055" s="74">
        <v>5084975</v>
      </c>
      <c r="Z1055" s="74">
        <v>1963233</v>
      </c>
      <c r="AA1055" s="114">
        <v>19061.7</v>
      </c>
      <c r="AB1055" s="114">
        <v>2568.1</v>
      </c>
    </row>
    <row r="1056" spans="1:28" x14ac:dyDescent="0.3">
      <c r="A1056" t="s">
        <v>10</v>
      </c>
      <c r="B1056" s="65" t="str">
        <f>VLOOKUP(A1056,'bank list with code'!$A$2:$C$114,3,FALSE)</f>
        <v>B105</v>
      </c>
      <c r="C1056" s="65" t="str">
        <f>VLOOKUP(B1056,'bank type'!$A$2:$B$87,2,FALSE)</f>
        <v>Public Sector Banks</v>
      </c>
      <c r="D1056" s="66">
        <v>42978</v>
      </c>
      <c r="E1056" s="74">
        <f t="shared" si="50"/>
        <v>8</v>
      </c>
      <c r="F1056">
        <f t="shared" si="51"/>
        <v>2017</v>
      </c>
      <c r="G1056" s="74">
        <v>4560</v>
      </c>
      <c r="H1056" s="74">
        <v>3078</v>
      </c>
      <c r="I1056" s="74">
        <v>47027</v>
      </c>
      <c r="J1056" s="74">
        <v>0</v>
      </c>
      <c r="K1056" s="3">
        <f t="shared" si="52"/>
        <v>47027</v>
      </c>
      <c r="L1056" s="18"/>
      <c r="M1056" s="18"/>
      <c r="N1056" s="18"/>
      <c r="O1056" s="74">
        <v>196639</v>
      </c>
      <c r="P1056" s="74">
        <v>3380</v>
      </c>
      <c r="Q1056" s="74">
        <v>164782</v>
      </c>
      <c r="R1056" s="114">
        <v>16</v>
      </c>
      <c r="S1056" s="114">
        <v>861.8</v>
      </c>
      <c r="X1056" s="74">
        <v>20569230</v>
      </c>
      <c r="Y1056" s="74">
        <v>13414326</v>
      </c>
      <c r="Z1056" s="74">
        <v>6481839</v>
      </c>
      <c r="AA1056" s="114">
        <v>61141.8</v>
      </c>
      <c r="AB1056" s="114">
        <v>6536.4</v>
      </c>
    </row>
    <row r="1057" spans="1:28" x14ac:dyDescent="0.3">
      <c r="A1057" t="s">
        <v>123</v>
      </c>
      <c r="B1057" s="65" t="str">
        <f>VLOOKUP(A1057,'bank list with code'!$A$2:$C$114,3,FALSE)</f>
        <v>B106</v>
      </c>
      <c r="C1057" s="65" t="str">
        <f>VLOOKUP(B1057,'bank type'!$A$2:$B$87,2,FALSE)</f>
        <v>Public Sector Banks</v>
      </c>
      <c r="D1057" s="66">
        <v>42978</v>
      </c>
      <c r="E1057" s="74">
        <f t="shared" si="50"/>
        <v>8</v>
      </c>
      <c r="F1057">
        <f t="shared" si="51"/>
        <v>2017</v>
      </c>
      <c r="G1057" s="74">
        <v>976</v>
      </c>
      <c r="H1057" s="74">
        <v>1106</v>
      </c>
      <c r="I1057" s="74">
        <v>2249</v>
      </c>
      <c r="J1057" s="74">
        <v>0</v>
      </c>
      <c r="K1057" s="3">
        <f t="shared" si="52"/>
        <v>2249</v>
      </c>
      <c r="L1057" s="18"/>
      <c r="M1057" s="18"/>
      <c r="N1057" s="18"/>
      <c r="O1057" s="74">
        <v>0</v>
      </c>
      <c r="P1057" s="74">
        <v>0</v>
      </c>
      <c r="Q1057" s="74">
        <v>0</v>
      </c>
      <c r="R1057" s="114">
        <v>0</v>
      </c>
      <c r="S1057" s="114">
        <v>0</v>
      </c>
      <c r="X1057" s="74">
        <v>10938179</v>
      </c>
      <c r="Y1057" s="74">
        <v>5964161</v>
      </c>
      <c r="Z1057" s="74">
        <v>1275617</v>
      </c>
      <c r="AA1057" s="114">
        <v>22063.599999999999</v>
      </c>
      <c r="AB1057" s="114">
        <v>1736.5</v>
      </c>
    </row>
    <row r="1058" spans="1:28" x14ac:dyDescent="0.3">
      <c r="A1058" t="s">
        <v>124</v>
      </c>
      <c r="B1058" s="65" t="str">
        <f>VLOOKUP(A1058,'bank list with code'!$A$2:$C$114,3,FALSE)</f>
        <v>B111</v>
      </c>
      <c r="C1058" s="65" t="str">
        <f>VLOOKUP(B1058,'bank type'!$A$2:$B$87,2,FALSE)</f>
        <v>Public Sector Banks</v>
      </c>
      <c r="D1058" s="66">
        <v>42978</v>
      </c>
      <c r="E1058" s="74">
        <f t="shared" si="50"/>
        <v>8</v>
      </c>
      <c r="F1058">
        <f t="shared" si="51"/>
        <v>2017</v>
      </c>
      <c r="G1058" s="74">
        <v>1742</v>
      </c>
      <c r="H1058" s="74">
        <v>411</v>
      </c>
      <c r="I1058" s="74">
        <v>0</v>
      </c>
      <c r="J1058" s="74">
        <v>0</v>
      </c>
      <c r="K1058" s="3">
        <f t="shared" si="52"/>
        <v>0</v>
      </c>
      <c r="L1058" s="18"/>
      <c r="M1058" s="18"/>
      <c r="N1058" s="18"/>
      <c r="O1058" s="74">
        <v>49649</v>
      </c>
      <c r="P1058" s="74">
        <v>9206</v>
      </c>
      <c r="Q1058" s="74">
        <v>117239</v>
      </c>
      <c r="R1058" s="114">
        <v>44.5</v>
      </c>
      <c r="S1058" s="114">
        <v>303.8</v>
      </c>
      <c r="X1058" s="74">
        <v>6220925</v>
      </c>
      <c r="Y1058" s="74">
        <v>5444431</v>
      </c>
      <c r="Z1058" s="74">
        <v>1496980</v>
      </c>
      <c r="AA1058" s="114">
        <v>16908.5</v>
      </c>
      <c r="AB1058" s="114">
        <v>2187.5</v>
      </c>
    </row>
    <row r="1059" spans="1:28" x14ac:dyDescent="0.3">
      <c r="A1059" t="s">
        <v>11</v>
      </c>
      <c r="B1059" s="65" t="str">
        <f>VLOOKUP(A1059,'bank list with code'!$A$2:$C$114,3,FALSE)</f>
        <v>B054</v>
      </c>
      <c r="C1059" s="65" t="str">
        <f>VLOOKUP(B1059,'bank type'!$A$2:$B$87,2,FALSE)</f>
        <v>Private Sector Banks</v>
      </c>
      <c r="D1059" s="66">
        <v>42978</v>
      </c>
      <c r="E1059" s="74">
        <f t="shared" si="50"/>
        <v>8</v>
      </c>
      <c r="F1059">
        <f t="shared" si="51"/>
        <v>2017</v>
      </c>
      <c r="G1059" s="74">
        <v>2181</v>
      </c>
      <c r="H1059" s="74">
        <v>1656</v>
      </c>
      <c r="I1059" s="74">
        <v>32705</v>
      </c>
      <c r="J1059" s="74">
        <v>0</v>
      </c>
      <c r="K1059" s="3">
        <f t="shared" si="52"/>
        <v>32705</v>
      </c>
      <c r="L1059" s="18"/>
      <c r="M1059" s="18"/>
      <c r="N1059" s="18"/>
      <c r="O1059" s="74">
        <v>25676</v>
      </c>
      <c r="P1059" s="74">
        <v>886</v>
      </c>
      <c r="Q1059" s="74">
        <v>102333</v>
      </c>
      <c r="R1059" s="114">
        <v>4.2</v>
      </c>
      <c r="S1059" s="114">
        <v>219</v>
      </c>
      <c r="X1059" s="74">
        <v>10981448</v>
      </c>
      <c r="Y1059" s="74">
        <v>8944954</v>
      </c>
      <c r="Z1059" s="74">
        <v>4807056</v>
      </c>
      <c r="AA1059" s="114">
        <v>37715.5</v>
      </c>
      <c r="AB1059" s="114">
        <v>5938.5</v>
      </c>
    </row>
    <row r="1060" spans="1:28" x14ac:dyDescent="0.3">
      <c r="A1060" t="s">
        <v>12</v>
      </c>
      <c r="B1060" s="65" t="str">
        <f>VLOOKUP(A1060,'bank list with code'!$A$2:$C$114,3,FALSE)</f>
        <v>B093</v>
      </c>
      <c r="C1060" s="65" t="str">
        <f>VLOOKUP(B1060,'bank type'!$A$2:$B$87,2,FALSE)</f>
        <v>Public Sector Banks</v>
      </c>
      <c r="D1060" s="66">
        <v>42978</v>
      </c>
      <c r="E1060" s="74">
        <f t="shared" si="50"/>
        <v>8</v>
      </c>
      <c r="F1060">
        <f t="shared" si="51"/>
        <v>2017</v>
      </c>
      <c r="G1060" s="74">
        <v>28525</v>
      </c>
      <c r="H1060" s="74">
        <v>30675</v>
      </c>
      <c r="I1060" s="74">
        <v>625872</v>
      </c>
      <c r="J1060" s="74">
        <v>0</v>
      </c>
      <c r="K1060" s="3">
        <f t="shared" si="52"/>
        <v>625872</v>
      </c>
      <c r="L1060" s="18"/>
      <c r="M1060" s="18"/>
      <c r="N1060" s="18"/>
      <c r="O1060" s="74">
        <v>5090095</v>
      </c>
      <c r="P1060" s="74">
        <v>121311</v>
      </c>
      <c r="Q1060" s="74">
        <v>17368773</v>
      </c>
      <c r="R1060" s="114">
        <v>467.5</v>
      </c>
      <c r="S1060" s="114">
        <v>62498.9</v>
      </c>
      <c r="X1060" s="74">
        <v>268750262</v>
      </c>
      <c r="Y1060" s="74">
        <v>355890702</v>
      </c>
      <c r="Z1060" s="74">
        <v>77272254</v>
      </c>
      <c r="AA1060" s="114">
        <v>984277.6</v>
      </c>
      <c r="AB1060" s="114">
        <v>105828.6</v>
      </c>
    </row>
    <row r="1061" spans="1:28" x14ac:dyDescent="0.3">
      <c r="A1061" t="s">
        <v>14</v>
      </c>
      <c r="B1061" s="65" t="str">
        <f>VLOOKUP(A1061,'bank list with code'!$A$2:$C$114,3,FALSE)</f>
        <v>B009</v>
      </c>
      <c r="C1061" s="65" t="str">
        <f>VLOOKUP(B1061,'bank type'!$A$2:$B$87,2,FALSE)</f>
        <v>Private Sector Banks</v>
      </c>
      <c r="D1061" s="66">
        <v>42978</v>
      </c>
      <c r="E1061" s="74">
        <f t="shared" si="50"/>
        <v>8</v>
      </c>
      <c r="F1061">
        <f t="shared" si="51"/>
        <v>2017</v>
      </c>
      <c r="G1061" s="74">
        <v>3260</v>
      </c>
      <c r="H1061" s="74">
        <v>11124</v>
      </c>
      <c r="I1061" s="74">
        <v>471320</v>
      </c>
      <c r="J1061" s="74">
        <v>0</v>
      </c>
      <c r="K1061" s="3">
        <f t="shared" si="52"/>
        <v>471320</v>
      </c>
      <c r="L1061" s="18"/>
      <c r="M1061" s="18"/>
      <c r="N1061" s="18"/>
      <c r="O1061" s="74">
        <v>3732639</v>
      </c>
      <c r="P1061" s="74">
        <v>69912</v>
      </c>
      <c r="Q1061" s="74">
        <v>10267963</v>
      </c>
      <c r="R1061" s="114">
        <v>268.8</v>
      </c>
      <c r="S1061" s="114">
        <v>33920.699999999997</v>
      </c>
      <c r="X1061" s="74">
        <v>21293444</v>
      </c>
      <c r="Y1061" s="74">
        <v>23478165</v>
      </c>
      <c r="Z1061" s="74">
        <v>17904249</v>
      </c>
      <c r="AA1061" s="114">
        <v>107445.9</v>
      </c>
      <c r="AB1061" s="114">
        <v>24885.200000000001</v>
      </c>
    </row>
    <row r="1062" spans="1:28" x14ac:dyDescent="0.3">
      <c r="A1062" t="s">
        <v>130</v>
      </c>
      <c r="B1062" s="65" t="str">
        <f>VLOOKUP(A1062,'bank list with code'!$A$2:$C$114,3,FALSE)</f>
        <v>B010</v>
      </c>
      <c r="C1062" s="65" t="str">
        <f>VLOOKUP(B1062,'bank type'!$A$2:$B$87,2,FALSE)</f>
        <v>Private Sector Banks</v>
      </c>
      <c r="D1062" s="66">
        <v>42978</v>
      </c>
      <c r="E1062" s="74">
        <f t="shared" si="50"/>
        <v>8</v>
      </c>
      <c r="F1062">
        <f t="shared" si="51"/>
        <v>2017</v>
      </c>
      <c r="G1062" s="74">
        <v>384</v>
      </c>
      <c r="H1062" s="74">
        <v>0</v>
      </c>
      <c r="I1062" s="74">
        <v>14184</v>
      </c>
      <c r="J1062" s="74">
        <v>0</v>
      </c>
      <c r="K1062" s="3">
        <f t="shared" si="52"/>
        <v>14184</v>
      </c>
      <c r="L1062" s="18"/>
      <c r="M1062" s="18"/>
      <c r="N1062" s="18"/>
      <c r="O1062" s="74">
        <v>0</v>
      </c>
      <c r="P1062" s="74">
        <v>0</v>
      </c>
      <c r="Q1062" s="74">
        <v>0</v>
      </c>
      <c r="R1062" s="114">
        <v>0</v>
      </c>
      <c r="S1062" s="114">
        <v>0</v>
      </c>
      <c r="X1062" s="74">
        <v>9966951</v>
      </c>
      <c r="Y1062" s="74">
        <v>3473215</v>
      </c>
      <c r="Z1062" s="74">
        <v>373262</v>
      </c>
      <c r="AA1062" s="114">
        <v>8794</v>
      </c>
      <c r="AB1062" s="114">
        <v>545</v>
      </c>
    </row>
    <row r="1063" spans="1:28" x14ac:dyDescent="0.3">
      <c r="A1063" t="s">
        <v>16</v>
      </c>
      <c r="B1063" s="65" t="str">
        <f>VLOOKUP(A1063,'bank list with code'!$A$2:$C$114,3,FALSE)</f>
        <v>B021</v>
      </c>
      <c r="C1063" s="65" t="str">
        <f>VLOOKUP(B1063,'bank type'!$A$2:$B$87,2,FALSE)</f>
        <v>Private Sector Banks</v>
      </c>
      <c r="D1063" s="66">
        <v>42978</v>
      </c>
      <c r="E1063" s="74">
        <f t="shared" si="50"/>
        <v>8</v>
      </c>
      <c r="F1063">
        <f t="shared" si="51"/>
        <v>2017</v>
      </c>
      <c r="G1063" s="74">
        <v>203</v>
      </c>
      <c r="H1063" s="74">
        <v>51</v>
      </c>
      <c r="I1063" s="74">
        <v>0</v>
      </c>
      <c r="J1063" s="74">
        <v>0</v>
      </c>
      <c r="K1063" s="3">
        <f t="shared" si="52"/>
        <v>0</v>
      </c>
      <c r="L1063" s="18"/>
      <c r="M1063" s="18"/>
      <c r="N1063" s="18"/>
      <c r="O1063" s="74">
        <v>0</v>
      </c>
      <c r="P1063" s="74">
        <v>0</v>
      </c>
      <c r="Q1063" s="74">
        <v>0</v>
      </c>
      <c r="R1063" s="114">
        <v>0</v>
      </c>
      <c r="S1063" s="114">
        <v>0</v>
      </c>
      <c r="X1063" s="74">
        <v>1017517</v>
      </c>
      <c r="Y1063" s="74">
        <v>533515</v>
      </c>
      <c r="Z1063" s="74">
        <v>129228</v>
      </c>
      <c r="AA1063" s="114">
        <v>1687.5</v>
      </c>
      <c r="AB1063" s="114">
        <v>255.6</v>
      </c>
    </row>
    <row r="1064" spans="1:28" x14ac:dyDescent="0.3">
      <c r="A1064" t="s">
        <v>17</v>
      </c>
      <c r="B1064" s="65" t="str">
        <f>VLOOKUP(A1064,'bank list with code'!$A$2:$C$114,3,FALSE)</f>
        <v>B024</v>
      </c>
      <c r="C1064" s="65" t="str">
        <f>VLOOKUP(B1064,'bank type'!$A$2:$B$87,2,FALSE)</f>
        <v>Private Sector Banks</v>
      </c>
      <c r="D1064" s="66">
        <v>42978</v>
      </c>
      <c r="E1064" s="74">
        <f t="shared" si="50"/>
        <v>8</v>
      </c>
      <c r="F1064">
        <f t="shared" si="51"/>
        <v>2017</v>
      </c>
      <c r="G1064" s="74">
        <v>843</v>
      </c>
      <c r="H1064" s="74">
        <v>695</v>
      </c>
      <c r="I1064" s="74">
        <v>9981</v>
      </c>
      <c r="J1064" s="74">
        <v>0</v>
      </c>
      <c r="K1064" s="3">
        <f t="shared" si="52"/>
        <v>9981</v>
      </c>
      <c r="L1064" s="18"/>
      <c r="M1064" s="18"/>
      <c r="N1064" s="18"/>
      <c r="O1064" s="74">
        <v>2070</v>
      </c>
      <c r="P1064" s="74">
        <v>303</v>
      </c>
      <c r="Q1064" s="74">
        <v>6922</v>
      </c>
      <c r="R1064" s="114">
        <v>1</v>
      </c>
      <c r="S1064" s="114">
        <v>14.2</v>
      </c>
      <c r="X1064" s="74">
        <v>1693169</v>
      </c>
      <c r="Y1064" s="74">
        <v>1931478</v>
      </c>
      <c r="Z1064" s="74">
        <v>689894</v>
      </c>
      <c r="AA1064" s="114">
        <v>8351.7000000000007</v>
      </c>
      <c r="AB1064" s="114">
        <v>893.7</v>
      </c>
    </row>
    <row r="1065" spans="1:28" x14ac:dyDescent="0.3">
      <c r="A1065" t="s">
        <v>131</v>
      </c>
      <c r="B1065" s="65" t="str">
        <f>VLOOKUP(A1065,'bank list with code'!$A$2:$C$114,3,FALSE)</f>
        <v>B036</v>
      </c>
      <c r="C1065" s="65" t="str">
        <f>VLOOKUP(B1065,'bank type'!$A$2:$B$87,2,FALSE)</f>
        <v>Private Sector Banks</v>
      </c>
      <c r="D1065" s="66">
        <v>42978</v>
      </c>
      <c r="E1065" s="74">
        <f t="shared" si="50"/>
        <v>8</v>
      </c>
      <c r="F1065">
        <f t="shared" si="51"/>
        <v>2017</v>
      </c>
      <c r="G1065" s="74">
        <v>243</v>
      </c>
      <c r="H1065" s="74">
        <v>266</v>
      </c>
      <c r="I1065" s="74">
        <v>1669</v>
      </c>
      <c r="J1065" s="74">
        <v>0</v>
      </c>
      <c r="K1065" s="3">
        <f t="shared" si="52"/>
        <v>1669</v>
      </c>
      <c r="L1065" s="18"/>
      <c r="M1065" s="18"/>
      <c r="N1065" s="18"/>
      <c r="O1065" s="74">
        <v>16584</v>
      </c>
      <c r="P1065" s="74">
        <v>958</v>
      </c>
      <c r="Q1065" s="74">
        <v>63839</v>
      </c>
      <c r="R1065" s="114">
        <v>5.0999999999999996</v>
      </c>
      <c r="S1065" s="114">
        <v>56.7</v>
      </c>
      <c r="X1065" s="74">
        <v>508645</v>
      </c>
      <c r="Y1065" s="74">
        <v>682182</v>
      </c>
      <c r="Z1065" s="74">
        <v>250630</v>
      </c>
      <c r="AA1065" s="114">
        <v>1874.8</v>
      </c>
      <c r="AB1065" s="114">
        <v>456.3</v>
      </c>
    </row>
    <row r="1066" spans="1:28" x14ac:dyDescent="0.3">
      <c r="A1066" t="s">
        <v>19</v>
      </c>
      <c r="B1066" s="65" t="str">
        <f>VLOOKUP(A1066,'bank list with code'!$A$2:$C$114,3,FALSE)</f>
        <v>B038</v>
      </c>
      <c r="C1066" s="65" t="str">
        <f>VLOOKUP(B1066,'bank type'!$A$2:$B$87,2,FALSE)</f>
        <v>Private Sector Banks</v>
      </c>
      <c r="D1066" s="66">
        <v>42978</v>
      </c>
      <c r="E1066" s="74">
        <f t="shared" si="50"/>
        <v>8</v>
      </c>
      <c r="F1066">
        <f t="shared" si="51"/>
        <v>2017</v>
      </c>
      <c r="G1066" s="74">
        <v>200</v>
      </c>
      <c r="H1066" s="74">
        <v>146</v>
      </c>
      <c r="I1066" s="74">
        <v>1233</v>
      </c>
      <c r="J1066" s="74">
        <v>0</v>
      </c>
      <c r="K1066" s="3">
        <f t="shared" si="52"/>
        <v>1233</v>
      </c>
      <c r="L1066" s="18"/>
      <c r="M1066" s="18"/>
      <c r="N1066" s="18"/>
      <c r="O1066" s="74">
        <v>7580</v>
      </c>
      <c r="P1066" s="74">
        <v>72</v>
      </c>
      <c r="Q1066" s="74">
        <v>16163</v>
      </c>
      <c r="R1066" s="114">
        <v>0.2</v>
      </c>
      <c r="S1066" s="114">
        <v>36.1</v>
      </c>
      <c r="X1066" s="74">
        <v>667911</v>
      </c>
      <c r="Y1066" s="74">
        <v>561729</v>
      </c>
      <c r="Z1066" s="74">
        <v>213402</v>
      </c>
      <c r="AA1066" s="114">
        <v>1941.8</v>
      </c>
      <c r="AB1066" s="114">
        <v>339.4</v>
      </c>
    </row>
    <row r="1067" spans="1:28" x14ac:dyDescent="0.3">
      <c r="A1067" t="s">
        <v>20</v>
      </c>
      <c r="B1067" s="65" t="str">
        <f>VLOOKUP(A1067,'bank list with code'!$A$2:$C$114,3,FALSE)</f>
        <v>B045</v>
      </c>
      <c r="C1067" s="65" t="str">
        <f>VLOOKUP(B1067,'bank type'!$A$2:$B$87,2,FALSE)</f>
        <v>Private Sector Banks</v>
      </c>
      <c r="D1067" s="66">
        <v>42978</v>
      </c>
      <c r="E1067" s="74">
        <f t="shared" si="50"/>
        <v>8</v>
      </c>
      <c r="F1067">
        <f t="shared" si="51"/>
        <v>2017</v>
      </c>
      <c r="G1067" s="74">
        <v>1180</v>
      </c>
      <c r="H1067" s="74">
        <v>502</v>
      </c>
      <c r="I1067" s="74">
        <v>12046</v>
      </c>
      <c r="J1067" s="74">
        <v>0</v>
      </c>
      <c r="K1067" s="3">
        <f t="shared" si="52"/>
        <v>12046</v>
      </c>
      <c r="L1067" s="18"/>
      <c r="M1067" s="18"/>
      <c r="N1067" s="18"/>
      <c r="O1067" s="74">
        <v>0</v>
      </c>
      <c r="P1067" s="74">
        <v>0</v>
      </c>
      <c r="Q1067" s="74">
        <v>0</v>
      </c>
      <c r="R1067" s="114">
        <v>0</v>
      </c>
      <c r="S1067" s="114">
        <v>0</v>
      </c>
      <c r="X1067" s="74">
        <v>5942978</v>
      </c>
      <c r="Y1067" s="74">
        <v>5423986</v>
      </c>
      <c r="Z1067" s="74">
        <v>2413303</v>
      </c>
      <c r="AA1067" s="114">
        <v>28110.1</v>
      </c>
      <c r="AB1067" s="114">
        <v>4159.6000000000004</v>
      </c>
    </row>
    <row r="1068" spans="1:28" x14ac:dyDescent="0.3">
      <c r="A1068" t="s">
        <v>21</v>
      </c>
      <c r="B1068" s="65" t="str">
        <f>VLOOKUP(A1068,'bank list with code'!$A$2:$C$114,3,FALSE)</f>
        <v>B050</v>
      </c>
      <c r="C1068" s="65" t="str">
        <f>VLOOKUP(B1068,'bank type'!$A$2:$B$87,2,FALSE)</f>
        <v>Private Sector Banks</v>
      </c>
      <c r="D1068" s="66">
        <v>42978</v>
      </c>
      <c r="E1068" s="74">
        <f t="shared" si="50"/>
        <v>8</v>
      </c>
      <c r="F1068">
        <f t="shared" si="51"/>
        <v>2017</v>
      </c>
      <c r="G1068" s="74">
        <v>5840</v>
      </c>
      <c r="H1068" s="74">
        <v>6385</v>
      </c>
      <c r="I1068" s="74">
        <v>417700</v>
      </c>
      <c r="J1068" s="74">
        <v>0</v>
      </c>
      <c r="K1068" s="3">
        <f t="shared" si="52"/>
        <v>417700</v>
      </c>
      <c r="L1068" s="18"/>
      <c r="M1068" s="18"/>
      <c r="N1068" s="18"/>
      <c r="O1068" s="74">
        <v>9427672</v>
      </c>
      <c r="P1068" s="74">
        <v>184076</v>
      </c>
      <c r="Q1068" s="74">
        <v>33177052</v>
      </c>
      <c r="R1068" s="114">
        <v>954.6</v>
      </c>
      <c r="S1068" s="114">
        <v>104808</v>
      </c>
      <c r="X1068" s="74">
        <v>24743431</v>
      </c>
      <c r="Y1068" s="74">
        <v>31106443</v>
      </c>
      <c r="Z1068" s="74">
        <v>33844896</v>
      </c>
      <c r="AA1068" s="114">
        <v>152876.4</v>
      </c>
      <c r="AB1068" s="114">
        <v>45458.5</v>
      </c>
    </row>
    <row r="1069" spans="1:28" x14ac:dyDescent="0.3">
      <c r="A1069" t="s">
        <v>22</v>
      </c>
      <c r="B1069" s="65" t="str">
        <f>VLOOKUP(A1069,'bank list with code'!$A$2:$C$114,3,FALSE)</f>
        <v>B053</v>
      </c>
      <c r="C1069" s="65" t="str">
        <f>VLOOKUP(B1069,'bank type'!$A$2:$B$87,2,FALSE)</f>
        <v>Private Sector Banks</v>
      </c>
      <c r="D1069" s="66">
        <v>42978</v>
      </c>
      <c r="E1069" s="74">
        <f t="shared" si="50"/>
        <v>8</v>
      </c>
      <c r="F1069">
        <f t="shared" si="51"/>
        <v>2017</v>
      </c>
      <c r="G1069" s="74">
        <v>5181</v>
      </c>
      <c r="H1069" s="74">
        <v>8761</v>
      </c>
      <c r="I1069" s="74">
        <v>352309</v>
      </c>
      <c r="J1069" s="74">
        <v>0</v>
      </c>
      <c r="K1069" s="3">
        <f t="shared" si="52"/>
        <v>352309</v>
      </c>
      <c r="L1069" s="18"/>
      <c r="M1069" s="18"/>
      <c r="N1069" s="18"/>
      <c r="O1069" s="74">
        <v>4422562</v>
      </c>
      <c r="P1069" s="74">
        <v>31513</v>
      </c>
      <c r="Q1069" s="74">
        <v>15620398</v>
      </c>
      <c r="R1069" s="114">
        <v>110.2</v>
      </c>
      <c r="S1069" s="114">
        <v>39718.9</v>
      </c>
      <c r="X1069" s="74">
        <v>38316793</v>
      </c>
      <c r="Y1069" s="74">
        <v>30113551</v>
      </c>
      <c r="Z1069" s="74">
        <v>30985736</v>
      </c>
      <c r="AA1069" s="114">
        <v>145735.5</v>
      </c>
      <c r="AB1069" s="114">
        <v>43113.9</v>
      </c>
    </row>
    <row r="1070" spans="1:28" x14ac:dyDescent="0.3">
      <c r="A1070" t="s">
        <v>132</v>
      </c>
      <c r="B1070" s="65" t="str">
        <f>VLOOKUP(A1070,'bank list with code'!$A$2:$C$114,3,FALSE)</f>
        <v>B056</v>
      </c>
      <c r="C1070" s="65" t="str">
        <f>VLOOKUP(B1070,'bank type'!$A$2:$B$87,2,FALSE)</f>
        <v>Private Sector Banks</v>
      </c>
      <c r="D1070" s="66">
        <v>42978</v>
      </c>
      <c r="E1070" s="74">
        <f t="shared" si="50"/>
        <v>8</v>
      </c>
      <c r="F1070">
        <f t="shared" si="51"/>
        <v>2017</v>
      </c>
      <c r="G1070" s="74">
        <v>20</v>
      </c>
      <c r="H1070" s="74">
        <v>2</v>
      </c>
      <c r="I1070" s="74">
        <v>1359</v>
      </c>
      <c r="J1070" s="74">
        <v>0</v>
      </c>
      <c r="K1070" s="3">
        <f t="shared" si="52"/>
        <v>1359</v>
      </c>
      <c r="L1070" s="18"/>
      <c r="M1070" s="18"/>
      <c r="N1070" s="18"/>
      <c r="O1070" s="74">
        <v>0</v>
      </c>
      <c r="P1070" s="74">
        <v>0</v>
      </c>
      <c r="Q1070" s="74">
        <v>0</v>
      </c>
      <c r="R1070" s="114">
        <v>0</v>
      </c>
      <c r="S1070" s="114">
        <v>0</v>
      </c>
      <c r="X1070" s="74">
        <v>496285</v>
      </c>
      <c r="Y1070" s="74">
        <v>752070</v>
      </c>
      <c r="Z1070" s="74">
        <v>552828</v>
      </c>
      <c r="AA1070" s="114">
        <v>1928.8</v>
      </c>
      <c r="AB1070" s="114">
        <v>334</v>
      </c>
    </row>
    <row r="1071" spans="1:28" x14ac:dyDescent="0.3">
      <c r="A1071" t="s">
        <v>24</v>
      </c>
      <c r="B1071" s="65" t="str">
        <f>VLOOKUP(A1071,'bank list with code'!$A$2:$C$114,3,FALSE)</f>
        <v>B062</v>
      </c>
      <c r="C1071" s="65" t="str">
        <f>VLOOKUP(B1071,'bank type'!$A$2:$B$87,2,FALSE)</f>
        <v>Private Sector Banks</v>
      </c>
      <c r="D1071" s="66">
        <v>42978</v>
      </c>
      <c r="E1071" s="74">
        <f t="shared" si="50"/>
        <v>8</v>
      </c>
      <c r="F1071">
        <f t="shared" si="51"/>
        <v>2017</v>
      </c>
      <c r="G1071" s="74">
        <v>931</v>
      </c>
      <c r="H1071" s="74">
        <v>1198</v>
      </c>
      <c r="I1071" s="74">
        <v>25782</v>
      </c>
      <c r="J1071" s="74">
        <v>0</v>
      </c>
      <c r="K1071" s="3">
        <f t="shared" si="52"/>
        <v>25782</v>
      </c>
      <c r="L1071" s="18"/>
      <c r="M1071" s="18"/>
      <c r="N1071" s="18"/>
      <c r="O1071" s="74">
        <v>670145</v>
      </c>
      <c r="P1071" s="74">
        <v>12371</v>
      </c>
      <c r="Q1071" s="74">
        <v>2169175</v>
      </c>
      <c r="R1071" s="114">
        <v>62.8</v>
      </c>
      <c r="S1071" s="114">
        <v>11682.8</v>
      </c>
      <c r="X1071" s="74">
        <v>3563988</v>
      </c>
      <c r="Y1071" s="74">
        <v>2457922</v>
      </c>
      <c r="Z1071" s="74">
        <v>1794195</v>
      </c>
      <c r="AA1071" s="114">
        <v>11056.5</v>
      </c>
      <c r="AB1071" s="114">
        <v>2643.6</v>
      </c>
    </row>
    <row r="1072" spans="1:28" x14ac:dyDescent="0.3">
      <c r="A1072" t="s">
        <v>25</v>
      </c>
      <c r="B1072" s="65" t="str">
        <f>VLOOKUP(A1072,'bank list with code'!$A$2:$C$114,3,FALSE)</f>
        <v>B063</v>
      </c>
      <c r="C1072" s="65" t="str">
        <f>VLOOKUP(B1072,'bank type'!$A$2:$B$87,2,FALSE)</f>
        <v>Private Sector Banks</v>
      </c>
      <c r="D1072" s="66">
        <v>42978</v>
      </c>
      <c r="E1072" s="74">
        <f t="shared" si="50"/>
        <v>8</v>
      </c>
      <c r="F1072">
        <f t="shared" si="51"/>
        <v>2017</v>
      </c>
      <c r="G1072" s="74">
        <v>661</v>
      </c>
      <c r="H1072" s="74">
        <v>465</v>
      </c>
      <c r="I1072" s="74">
        <v>14033</v>
      </c>
      <c r="J1072" s="74">
        <v>0</v>
      </c>
      <c r="K1072" s="3">
        <f t="shared" si="52"/>
        <v>14033</v>
      </c>
      <c r="L1072" s="18"/>
      <c r="M1072" s="18"/>
      <c r="N1072" s="18"/>
      <c r="O1072" s="74">
        <v>456074</v>
      </c>
      <c r="P1072" s="74">
        <v>9290</v>
      </c>
      <c r="Q1072" s="74">
        <v>147885</v>
      </c>
      <c r="R1072" s="114">
        <v>31.4</v>
      </c>
      <c r="S1072" s="114">
        <v>550.70000000000005</v>
      </c>
      <c r="X1072" s="74">
        <v>4620679</v>
      </c>
      <c r="Y1072" s="74">
        <v>5288887</v>
      </c>
      <c r="Z1072" s="74">
        <v>125891</v>
      </c>
      <c r="AA1072" s="114">
        <v>26243.3</v>
      </c>
      <c r="AB1072" s="114">
        <v>346.1</v>
      </c>
    </row>
    <row r="1073" spans="1:28" x14ac:dyDescent="0.3">
      <c r="A1073" t="s">
        <v>26</v>
      </c>
      <c r="B1073" s="65" t="str">
        <f>VLOOKUP(A1073,'bank list with code'!$A$2:$C$114,3,FALSE)</f>
        <v>B069</v>
      </c>
      <c r="C1073" s="65" t="str">
        <f>VLOOKUP(B1073,'bank type'!$A$2:$B$87,2,FALSE)</f>
        <v>Private Sector Banks</v>
      </c>
      <c r="D1073" s="66">
        <v>42978</v>
      </c>
      <c r="E1073" s="74">
        <f t="shared" si="50"/>
        <v>8</v>
      </c>
      <c r="F1073">
        <f t="shared" si="51"/>
        <v>2017</v>
      </c>
      <c r="G1073" s="74">
        <v>556</v>
      </c>
      <c r="H1073" s="74">
        <v>840</v>
      </c>
      <c r="I1073" s="74">
        <v>12925</v>
      </c>
      <c r="J1073" s="74">
        <v>0</v>
      </c>
      <c r="K1073" s="3">
        <f t="shared" si="52"/>
        <v>12925</v>
      </c>
      <c r="L1073" s="18"/>
      <c r="M1073" s="18"/>
      <c r="N1073" s="18"/>
      <c r="O1073" s="74">
        <v>0</v>
      </c>
      <c r="P1073" s="74">
        <v>0</v>
      </c>
      <c r="Q1073" s="74">
        <v>0</v>
      </c>
      <c r="R1073" s="114">
        <v>0</v>
      </c>
      <c r="S1073" s="114">
        <v>0</v>
      </c>
      <c r="X1073" s="74">
        <v>3891734</v>
      </c>
      <c r="Y1073" s="74">
        <v>3797756</v>
      </c>
      <c r="Z1073" s="74">
        <v>1654536</v>
      </c>
      <c r="AA1073" s="114">
        <v>14414.4</v>
      </c>
      <c r="AB1073" s="114">
        <v>1985.3</v>
      </c>
    </row>
    <row r="1074" spans="1:28" x14ac:dyDescent="0.3">
      <c r="A1074" t="s">
        <v>27</v>
      </c>
      <c r="B1074" s="65" t="str">
        <f>VLOOKUP(A1074,'bank list with code'!$A$2:$C$114,3,FALSE)</f>
        <v>B070</v>
      </c>
      <c r="C1074" s="65" t="str">
        <f>VLOOKUP(B1074,'bank type'!$A$2:$B$87,2,FALSE)</f>
        <v>Private Sector Banks</v>
      </c>
      <c r="D1074" s="66">
        <v>42978</v>
      </c>
      <c r="E1074" s="74">
        <f t="shared" ref="E1074:E1137" si="53">MONTH(D1074)</f>
        <v>8</v>
      </c>
      <c r="F1074">
        <f t="shared" si="51"/>
        <v>2017</v>
      </c>
      <c r="G1074" s="74">
        <v>761</v>
      </c>
      <c r="H1074" s="74">
        <v>996</v>
      </c>
      <c r="I1074" s="74">
        <v>23812</v>
      </c>
      <c r="J1074" s="74">
        <v>0</v>
      </c>
      <c r="K1074" s="3">
        <f t="shared" si="52"/>
        <v>23812</v>
      </c>
      <c r="L1074" s="18"/>
      <c r="M1074" s="18"/>
      <c r="N1074" s="18"/>
      <c r="O1074" s="74">
        <v>0</v>
      </c>
      <c r="P1074" s="74">
        <v>0</v>
      </c>
      <c r="Q1074" s="74">
        <v>0</v>
      </c>
      <c r="R1074" s="114">
        <v>0</v>
      </c>
      <c r="S1074" s="114">
        <v>0</v>
      </c>
      <c r="X1074" s="74">
        <v>4536783</v>
      </c>
      <c r="Y1074" s="74">
        <v>4944993</v>
      </c>
      <c r="Z1074" s="74">
        <v>1780544</v>
      </c>
      <c r="AA1074" s="114">
        <v>20650.2</v>
      </c>
      <c r="AB1074" s="114">
        <v>2228.6999999999998</v>
      </c>
    </row>
    <row r="1075" spans="1:28" x14ac:dyDescent="0.3">
      <c r="A1075" t="s">
        <v>28</v>
      </c>
      <c r="B1075" s="65" t="str">
        <f>VLOOKUP(A1075,'bank list with code'!$A$2:$C$114,3,FALSE)</f>
        <v>B073</v>
      </c>
      <c r="C1075" s="65" t="str">
        <f>VLOOKUP(B1075,'bank type'!$A$2:$B$87,2,FALSE)</f>
        <v>Private Sector Banks</v>
      </c>
      <c r="D1075" s="66">
        <v>42978</v>
      </c>
      <c r="E1075" s="74">
        <f t="shared" si="53"/>
        <v>8</v>
      </c>
      <c r="F1075">
        <f t="shared" si="51"/>
        <v>2017</v>
      </c>
      <c r="G1075" s="74">
        <v>993</v>
      </c>
      <c r="H1075" s="74">
        <v>1170</v>
      </c>
      <c r="I1075" s="74">
        <v>0</v>
      </c>
      <c r="J1075" s="74">
        <v>0</v>
      </c>
      <c r="K1075" s="3">
        <f t="shared" si="52"/>
        <v>0</v>
      </c>
      <c r="L1075" s="18"/>
      <c r="M1075" s="18"/>
      <c r="N1075" s="18"/>
      <c r="O1075" s="74">
        <v>1173896</v>
      </c>
      <c r="P1075" s="74">
        <v>31967</v>
      </c>
      <c r="Q1075" s="74">
        <v>2831548</v>
      </c>
      <c r="R1075" s="114">
        <v>134.9</v>
      </c>
      <c r="S1075" s="114">
        <v>7969</v>
      </c>
      <c r="X1075" s="74">
        <v>6248343</v>
      </c>
      <c r="Y1075" s="74">
        <v>5284988</v>
      </c>
      <c r="Z1075" s="74">
        <v>4887863</v>
      </c>
      <c r="AA1075" s="114">
        <v>21556.6</v>
      </c>
      <c r="AB1075" s="114">
        <v>6433.9</v>
      </c>
    </row>
    <row r="1076" spans="1:28" x14ac:dyDescent="0.3">
      <c r="A1076" t="s">
        <v>29</v>
      </c>
      <c r="B1076" s="65" t="str">
        <f>VLOOKUP(A1076,'bank list with code'!$A$2:$C$114,3,FALSE)</f>
        <v>B082</v>
      </c>
      <c r="C1076" s="65" t="str">
        <f>VLOOKUP(B1076,'bank type'!$A$2:$B$87,2,FALSE)</f>
        <v>Private Sector Banks</v>
      </c>
      <c r="D1076" s="66">
        <v>42978</v>
      </c>
      <c r="E1076" s="74">
        <f t="shared" si="53"/>
        <v>8</v>
      </c>
      <c r="F1076">
        <f t="shared" si="51"/>
        <v>2017</v>
      </c>
      <c r="G1076" s="74">
        <v>174</v>
      </c>
      <c r="H1076" s="74">
        <v>200</v>
      </c>
      <c r="I1076" s="74">
        <v>236035</v>
      </c>
      <c r="J1076" s="74">
        <v>0</v>
      </c>
      <c r="K1076" s="3">
        <f t="shared" si="52"/>
        <v>236035</v>
      </c>
      <c r="L1076" s="18"/>
      <c r="M1076" s="18"/>
      <c r="N1076" s="18"/>
      <c r="O1076" s="74">
        <v>424503</v>
      </c>
      <c r="P1076" s="74">
        <v>26700</v>
      </c>
      <c r="Q1076" s="74">
        <v>1343250</v>
      </c>
      <c r="R1076" s="114">
        <v>140.69999999999999</v>
      </c>
      <c r="S1076" s="114">
        <v>4666.3</v>
      </c>
      <c r="X1076" s="74">
        <v>698427</v>
      </c>
      <c r="Y1076" s="74">
        <v>467247</v>
      </c>
      <c r="Z1076" s="74">
        <v>303427</v>
      </c>
      <c r="AA1076" s="114">
        <v>1758.2</v>
      </c>
      <c r="AB1076" s="114">
        <v>390.8</v>
      </c>
    </row>
    <row r="1077" spans="1:28" x14ac:dyDescent="0.3">
      <c r="A1077" t="s">
        <v>30</v>
      </c>
      <c r="B1077" s="65" t="str">
        <f>VLOOKUP(A1077,'bank list with code'!$A$2:$C$114,3,FALSE)</f>
        <v>B089</v>
      </c>
      <c r="C1077" s="65" t="str">
        <f>VLOOKUP(B1077,'bank type'!$A$2:$B$87,2,FALSE)</f>
        <v>Private Sector Banks</v>
      </c>
      <c r="D1077" s="66">
        <v>42978</v>
      </c>
      <c r="E1077" s="74">
        <f t="shared" si="53"/>
        <v>8</v>
      </c>
      <c r="F1077">
        <f t="shared" si="51"/>
        <v>2017</v>
      </c>
      <c r="G1077" s="74">
        <v>747</v>
      </c>
      <c r="H1077" s="74">
        <v>562</v>
      </c>
      <c r="I1077" s="74">
        <v>8436</v>
      </c>
      <c r="J1077" s="74">
        <v>0</v>
      </c>
      <c r="K1077" s="3">
        <f t="shared" si="52"/>
        <v>8436</v>
      </c>
      <c r="L1077" s="18"/>
      <c r="M1077" s="18"/>
      <c r="N1077" s="18"/>
      <c r="O1077" s="74">
        <v>0</v>
      </c>
      <c r="P1077" s="74">
        <v>0</v>
      </c>
      <c r="Q1077" s="74">
        <v>0</v>
      </c>
      <c r="R1077" s="114">
        <v>0</v>
      </c>
      <c r="S1077" s="114">
        <v>0</v>
      </c>
      <c r="X1077" s="74">
        <v>3575349</v>
      </c>
      <c r="Y1077" s="74">
        <v>2678595</v>
      </c>
      <c r="Z1077" s="74">
        <v>1220532</v>
      </c>
      <c r="AA1077" s="114">
        <v>10829</v>
      </c>
      <c r="AB1077" s="114">
        <v>1954.4</v>
      </c>
    </row>
    <row r="1078" spans="1:28" x14ac:dyDescent="0.3">
      <c r="A1078" t="s">
        <v>31</v>
      </c>
      <c r="B1078" s="65" t="str">
        <f>VLOOKUP(A1078,'bank list with code'!$A$2:$C$114,3,FALSE)</f>
        <v>B100</v>
      </c>
      <c r="C1078" s="65" t="str">
        <f>VLOOKUP(B1078,'bank type'!$A$2:$B$87,2,FALSE)</f>
        <v>Private Sector Banks</v>
      </c>
      <c r="D1078" s="66">
        <v>42978</v>
      </c>
      <c r="E1078" s="74">
        <f t="shared" si="53"/>
        <v>8</v>
      </c>
      <c r="F1078">
        <f t="shared" si="51"/>
        <v>2017</v>
      </c>
      <c r="G1078" s="74">
        <v>460</v>
      </c>
      <c r="H1078" s="74">
        <v>649</v>
      </c>
      <c r="I1078" s="74">
        <v>6068</v>
      </c>
      <c r="J1078" s="74">
        <v>0</v>
      </c>
      <c r="K1078" s="3">
        <f t="shared" si="52"/>
        <v>6068</v>
      </c>
      <c r="L1078" s="18"/>
      <c r="M1078" s="18"/>
      <c r="N1078" s="18"/>
      <c r="O1078" s="74">
        <v>12889</v>
      </c>
      <c r="P1078" s="74">
        <v>302</v>
      </c>
      <c r="Q1078" s="74">
        <v>23096</v>
      </c>
      <c r="R1078" s="114">
        <v>0.7</v>
      </c>
      <c r="S1078" s="114">
        <v>60.5</v>
      </c>
      <c r="X1078" s="74">
        <v>1076610</v>
      </c>
      <c r="Y1078" s="74">
        <v>3995436</v>
      </c>
      <c r="Z1078" s="74">
        <v>296259</v>
      </c>
      <c r="AA1078" s="114">
        <v>15534.1</v>
      </c>
      <c r="AB1078" s="114">
        <v>498.7</v>
      </c>
    </row>
    <row r="1079" spans="1:28" x14ac:dyDescent="0.3">
      <c r="A1079" t="s">
        <v>32</v>
      </c>
      <c r="B1079" s="65" t="str">
        <f>VLOOKUP(A1079,'bank list with code'!$A$2:$C$114,3,FALSE)</f>
        <v>B101</v>
      </c>
      <c r="C1079" s="65" t="str">
        <f>VLOOKUP(B1079,'bank type'!$A$2:$B$87,2,FALSE)</f>
        <v>Private Sector Banks</v>
      </c>
      <c r="D1079" s="66">
        <v>42978</v>
      </c>
      <c r="E1079" s="74">
        <f t="shared" si="53"/>
        <v>8</v>
      </c>
      <c r="F1079">
        <f t="shared" si="51"/>
        <v>2017</v>
      </c>
      <c r="G1079" s="74">
        <v>388</v>
      </c>
      <c r="H1079" s="74">
        <v>593</v>
      </c>
      <c r="I1079" s="74">
        <v>6997</v>
      </c>
      <c r="J1079" s="74">
        <v>0</v>
      </c>
      <c r="K1079" s="3">
        <f t="shared" si="52"/>
        <v>6997</v>
      </c>
      <c r="L1079" s="18"/>
      <c r="M1079" s="18"/>
      <c r="N1079" s="18"/>
      <c r="O1079" s="74">
        <v>0</v>
      </c>
      <c r="P1079" s="74">
        <v>0</v>
      </c>
      <c r="Q1079" s="74">
        <v>0</v>
      </c>
      <c r="R1079" s="114">
        <v>0</v>
      </c>
      <c r="S1079" s="114">
        <v>0</v>
      </c>
      <c r="X1079" s="74">
        <v>1299890</v>
      </c>
      <c r="Y1079" s="74">
        <v>813922</v>
      </c>
      <c r="Z1079" s="74">
        <v>180590</v>
      </c>
      <c r="AA1079" s="114">
        <v>3319.5</v>
      </c>
      <c r="AB1079" s="114">
        <v>291.2</v>
      </c>
    </row>
    <row r="1080" spans="1:28" x14ac:dyDescent="0.3">
      <c r="A1080" t="s">
        <v>33</v>
      </c>
      <c r="B1080" s="65" t="str">
        <f>VLOOKUP(A1080,'bank list with code'!$A$2:$C$114,3,FALSE)</f>
        <v>B113</v>
      </c>
      <c r="C1080" s="65" t="str">
        <f>VLOOKUP(B1080,'bank type'!$A$2:$B$87,2,FALSE)</f>
        <v>Private Sector Banks</v>
      </c>
      <c r="D1080" s="66">
        <v>42978</v>
      </c>
      <c r="E1080" s="74">
        <f t="shared" si="53"/>
        <v>8</v>
      </c>
      <c r="F1080">
        <f t="shared" si="51"/>
        <v>2017</v>
      </c>
      <c r="G1080" s="74">
        <v>683</v>
      </c>
      <c r="H1080" s="74">
        <v>1129</v>
      </c>
      <c r="I1080" s="74">
        <v>66139</v>
      </c>
      <c r="J1080" s="74">
        <v>0</v>
      </c>
      <c r="K1080" s="3">
        <f t="shared" si="52"/>
        <v>66139</v>
      </c>
      <c r="L1080" s="18"/>
      <c r="M1080" s="18"/>
      <c r="N1080" s="18"/>
      <c r="O1080" s="74">
        <v>159497</v>
      </c>
      <c r="P1080" s="74">
        <v>4172</v>
      </c>
      <c r="Q1080" s="74">
        <v>501544</v>
      </c>
      <c r="R1080" s="114">
        <v>17.7</v>
      </c>
      <c r="S1080" s="114">
        <v>1332.3</v>
      </c>
      <c r="X1080" s="74">
        <v>1894751</v>
      </c>
      <c r="Y1080" s="74">
        <v>3078947</v>
      </c>
      <c r="Z1080" s="74">
        <v>1909691</v>
      </c>
      <c r="AA1080" s="114">
        <v>10804.7</v>
      </c>
      <c r="AB1080" s="114">
        <v>2604.6</v>
      </c>
    </row>
    <row r="1081" spans="1:28" x14ac:dyDescent="0.3">
      <c r="A1081" t="s">
        <v>35</v>
      </c>
      <c r="B1081" s="65" t="str">
        <f>VLOOKUP(A1081,'bank list with code'!$A$2:$C$114,3,FALSE)</f>
        <v>B004</v>
      </c>
      <c r="C1081" s="65" t="str">
        <f>VLOOKUP(B1081,'bank type'!$A$2:$B$87,2,FALSE)</f>
        <v>Foreign Banks</v>
      </c>
      <c r="D1081" s="66">
        <v>42978</v>
      </c>
      <c r="E1081" s="74">
        <f t="shared" si="53"/>
        <v>8</v>
      </c>
      <c r="F1081">
        <f t="shared" si="51"/>
        <v>2017</v>
      </c>
      <c r="G1081" s="74">
        <v>0</v>
      </c>
      <c r="H1081" s="74">
        <v>0</v>
      </c>
      <c r="I1081" s="74">
        <v>31269</v>
      </c>
      <c r="J1081" s="74">
        <v>0</v>
      </c>
      <c r="K1081" s="3">
        <f t="shared" si="52"/>
        <v>31269</v>
      </c>
      <c r="L1081" s="18"/>
      <c r="M1081" s="18"/>
      <c r="N1081" s="18"/>
      <c r="O1081" s="74">
        <v>1083993</v>
      </c>
      <c r="P1081" s="74">
        <v>3081</v>
      </c>
      <c r="Q1081" s="74">
        <v>5081198</v>
      </c>
      <c r="R1081" s="114">
        <v>21.2</v>
      </c>
      <c r="S1081" s="114">
        <v>35717.9</v>
      </c>
      <c r="X1081" s="74">
        <v>0</v>
      </c>
      <c r="Y1081" s="74">
        <v>0</v>
      </c>
      <c r="Z1081" s="74">
        <v>0</v>
      </c>
      <c r="AA1081" s="114">
        <v>0</v>
      </c>
      <c r="AB1081" s="114">
        <v>0</v>
      </c>
    </row>
    <row r="1082" spans="1:28" x14ac:dyDescent="0.3">
      <c r="A1082" t="s">
        <v>36</v>
      </c>
      <c r="B1082" s="65" t="str">
        <f>VLOOKUP(A1082,'bank list with code'!$A$2:$C$114,3,FALSE)</f>
        <v>B011</v>
      </c>
      <c r="C1082" s="65" t="str">
        <f>VLOOKUP(B1082,'bank type'!$A$2:$B$87,2,FALSE)</f>
        <v>Foreign Banks</v>
      </c>
      <c r="D1082" s="66">
        <v>42978</v>
      </c>
      <c r="E1082" s="74">
        <f t="shared" si="53"/>
        <v>8</v>
      </c>
      <c r="F1082">
        <f t="shared" si="51"/>
        <v>2017</v>
      </c>
      <c r="G1082" s="74">
        <v>0</v>
      </c>
      <c r="H1082" s="74">
        <v>0</v>
      </c>
      <c r="I1082" s="74">
        <v>0</v>
      </c>
      <c r="J1082" s="74">
        <v>0</v>
      </c>
      <c r="K1082" s="3">
        <f t="shared" si="52"/>
        <v>0</v>
      </c>
      <c r="L1082" s="18"/>
      <c r="M1082" s="18"/>
      <c r="N1082" s="18"/>
      <c r="O1082" s="74">
        <v>16145</v>
      </c>
      <c r="P1082" s="74">
        <v>218</v>
      </c>
      <c r="Q1082" s="74">
        <v>44735</v>
      </c>
      <c r="R1082" s="114">
        <v>1.8</v>
      </c>
      <c r="S1082" s="114">
        <v>314.3</v>
      </c>
      <c r="X1082" s="74">
        <v>0</v>
      </c>
      <c r="Y1082" s="74">
        <v>0</v>
      </c>
      <c r="Z1082" s="74">
        <v>0</v>
      </c>
      <c r="AA1082" s="114">
        <v>0</v>
      </c>
      <c r="AB1082" s="114">
        <v>0</v>
      </c>
    </row>
    <row r="1083" spans="1:28" x14ac:dyDescent="0.3">
      <c r="A1083" t="s">
        <v>37</v>
      </c>
      <c r="B1083" s="65" t="str">
        <f>VLOOKUP(A1083,'bank list with code'!$A$2:$C$114,3,FALSE)</f>
        <v>B017</v>
      </c>
      <c r="C1083" s="65" t="str">
        <f>VLOOKUP(B1083,'bank type'!$A$2:$B$87,2,FALSE)</f>
        <v>Foreign Banks</v>
      </c>
      <c r="D1083" s="66">
        <v>42978</v>
      </c>
      <c r="E1083" s="74">
        <f t="shared" si="53"/>
        <v>8</v>
      </c>
      <c r="F1083">
        <f t="shared" si="51"/>
        <v>2017</v>
      </c>
      <c r="G1083" s="74">
        <v>0</v>
      </c>
      <c r="H1083" s="74">
        <v>0</v>
      </c>
      <c r="I1083" s="74">
        <v>0</v>
      </c>
      <c r="J1083" s="74">
        <v>0</v>
      </c>
      <c r="K1083" s="3">
        <f t="shared" si="52"/>
        <v>0</v>
      </c>
      <c r="L1083" s="18"/>
      <c r="M1083" s="18"/>
      <c r="N1083" s="18"/>
      <c r="O1083" s="74">
        <v>0</v>
      </c>
      <c r="P1083" s="74">
        <v>0</v>
      </c>
      <c r="Q1083" s="74">
        <v>0</v>
      </c>
      <c r="R1083" s="114">
        <v>0</v>
      </c>
      <c r="S1083" s="114">
        <v>0</v>
      </c>
      <c r="X1083" s="74">
        <v>3338</v>
      </c>
      <c r="Y1083" s="74">
        <v>166</v>
      </c>
      <c r="Z1083" s="74">
        <v>198</v>
      </c>
      <c r="AA1083" s="114">
        <v>1.3</v>
      </c>
      <c r="AB1083" s="114">
        <v>0.7</v>
      </c>
    </row>
    <row r="1084" spans="1:28" x14ac:dyDescent="0.3">
      <c r="A1084" t="s">
        <v>38</v>
      </c>
      <c r="B1084" s="65" t="str">
        <f>VLOOKUP(A1084,'bank list with code'!$A$2:$C$114,3,FALSE)</f>
        <v>B023</v>
      </c>
      <c r="C1084" s="65" t="str">
        <f>VLOOKUP(B1084,'bank type'!$A$2:$B$87,2,FALSE)</f>
        <v>Foreign Banks</v>
      </c>
      <c r="D1084" s="66">
        <v>42978</v>
      </c>
      <c r="E1084" s="74">
        <f t="shared" si="53"/>
        <v>8</v>
      </c>
      <c r="F1084">
        <f t="shared" si="51"/>
        <v>2017</v>
      </c>
      <c r="G1084" s="74">
        <v>48</v>
      </c>
      <c r="H1084" s="74">
        <v>506</v>
      </c>
      <c r="I1084" s="74">
        <v>30284</v>
      </c>
      <c r="J1084" s="74">
        <v>0</v>
      </c>
      <c r="K1084" s="3">
        <f t="shared" si="52"/>
        <v>30284</v>
      </c>
      <c r="L1084" s="18"/>
      <c r="M1084" s="18"/>
      <c r="N1084" s="18"/>
      <c r="O1084" s="74">
        <v>2582672</v>
      </c>
      <c r="P1084" s="74">
        <v>45283</v>
      </c>
      <c r="Q1084" s="74">
        <v>18101531</v>
      </c>
      <c r="R1084" s="114">
        <v>261.8</v>
      </c>
      <c r="S1084" s="114">
        <v>39328.5</v>
      </c>
      <c r="X1084" s="74">
        <v>1607094</v>
      </c>
      <c r="Y1084" s="74">
        <v>2253493</v>
      </c>
      <c r="Z1084" s="74">
        <v>4745967</v>
      </c>
      <c r="AA1084" s="114">
        <v>8924.4</v>
      </c>
      <c r="AB1084" s="114">
        <v>8286</v>
      </c>
    </row>
    <row r="1085" spans="1:28" x14ac:dyDescent="0.3">
      <c r="A1085" t="s">
        <v>39</v>
      </c>
      <c r="B1085" s="65" t="str">
        <f>VLOOKUP(A1085,'bank list with code'!$A$2:$C$114,3,FALSE)</f>
        <v>B030</v>
      </c>
      <c r="C1085" s="65" t="str">
        <f>VLOOKUP(B1085,'bank type'!$A$2:$B$87,2,FALSE)</f>
        <v>Foreign Banks</v>
      </c>
      <c r="D1085" s="66">
        <v>42978</v>
      </c>
      <c r="E1085" s="74">
        <f t="shared" si="53"/>
        <v>8</v>
      </c>
      <c r="F1085">
        <f t="shared" si="51"/>
        <v>2017</v>
      </c>
      <c r="G1085" s="74">
        <v>6</v>
      </c>
      <c r="H1085" s="74">
        <v>24</v>
      </c>
      <c r="I1085" s="74">
        <v>0</v>
      </c>
      <c r="J1085" s="74">
        <v>0</v>
      </c>
      <c r="K1085" s="3">
        <f t="shared" si="52"/>
        <v>0</v>
      </c>
      <c r="L1085" s="18"/>
      <c r="M1085" s="18"/>
      <c r="N1085" s="18"/>
      <c r="O1085" s="74">
        <v>0</v>
      </c>
      <c r="P1085" s="74">
        <v>0</v>
      </c>
      <c r="Q1085" s="74">
        <v>0</v>
      </c>
      <c r="R1085" s="114">
        <v>0</v>
      </c>
      <c r="S1085" s="114">
        <v>0</v>
      </c>
      <c r="X1085" s="74">
        <v>1541979</v>
      </c>
      <c r="Y1085" s="74">
        <v>326061</v>
      </c>
      <c r="Z1085" s="74">
        <v>405256</v>
      </c>
      <c r="AA1085" s="114">
        <v>661.6</v>
      </c>
      <c r="AB1085" s="114">
        <v>339</v>
      </c>
    </row>
    <row r="1086" spans="1:28" x14ac:dyDescent="0.3">
      <c r="A1086" t="s">
        <v>40</v>
      </c>
      <c r="B1086" s="65" t="str">
        <f>VLOOKUP(A1086,'bank list with code'!$A$2:$C$114,3,FALSE)</f>
        <v>B035</v>
      </c>
      <c r="C1086" s="65" t="str">
        <f>VLOOKUP(B1086,'bank type'!$A$2:$B$87,2,FALSE)</f>
        <v>Foreign Banks</v>
      </c>
      <c r="D1086" s="66">
        <v>42978</v>
      </c>
      <c r="E1086" s="74">
        <f t="shared" si="53"/>
        <v>8</v>
      </c>
      <c r="F1086">
        <f t="shared" si="51"/>
        <v>2017</v>
      </c>
      <c r="G1086" s="74">
        <v>13</v>
      </c>
      <c r="H1086" s="74">
        <v>18</v>
      </c>
      <c r="I1086" s="74">
        <v>0</v>
      </c>
      <c r="J1086" s="74">
        <v>0</v>
      </c>
      <c r="K1086" s="3">
        <f t="shared" si="52"/>
        <v>0</v>
      </c>
      <c r="L1086" s="18"/>
      <c r="M1086" s="18"/>
      <c r="N1086" s="18"/>
      <c r="O1086" s="74">
        <v>0</v>
      </c>
      <c r="P1086" s="74">
        <v>0</v>
      </c>
      <c r="Q1086" s="74">
        <v>0</v>
      </c>
      <c r="R1086" s="114">
        <v>0</v>
      </c>
      <c r="S1086" s="114">
        <v>0</v>
      </c>
      <c r="X1086" s="74">
        <v>106368</v>
      </c>
      <c r="Y1086" s="74">
        <v>128042</v>
      </c>
      <c r="Z1086" s="74">
        <v>188636</v>
      </c>
      <c r="AA1086" s="114">
        <v>608</v>
      </c>
      <c r="AB1086" s="114">
        <v>308.8</v>
      </c>
    </row>
    <row r="1087" spans="1:28" x14ac:dyDescent="0.3">
      <c r="A1087" t="s">
        <v>41</v>
      </c>
      <c r="B1087" s="65" t="str">
        <f>VLOOKUP(A1087,'bank list with code'!$A$2:$C$114,3,FALSE)</f>
        <v>B051</v>
      </c>
      <c r="C1087" s="65" t="str">
        <f>VLOOKUP(B1087,'bank type'!$A$2:$B$87,2,FALSE)</f>
        <v>Foreign Banks</v>
      </c>
      <c r="D1087" s="66">
        <v>42978</v>
      </c>
      <c r="E1087" s="74">
        <f t="shared" si="53"/>
        <v>8</v>
      </c>
      <c r="F1087">
        <f t="shared" si="51"/>
        <v>2017</v>
      </c>
      <c r="G1087" s="74">
        <v>44</v>
      </c>
      <c r="H1087" s="74">
        <v>54</v>
      </c>
      <c r="I1087" s="74">
        <v>0</v>
      </c>
      <c r="J1087" s="74">
        <v>0</v>
      </c>
      <c r="K1087" s="3">
        <f t="shared" si="52"/>
        <v>0</v>
      </c>
      <c r="L1087" s="18"/>
      <c r="M1087" s="18"/>
      <c r="N1087" s="18"/>
      <c r="O1087" s="74">
        <v>517754</v>
      </c>
      <c r="P1087" s="74">
        <v>3590</v>
      </c>
      <c r="Q1087" s="74">
        <v>1335199</v>
      </c>
      <c r="R1087" s="114">
        <v>25.3</v>
      </c>
      <c r="S1087" s="114">
        <v>3963.3</v>
      </c>
      <c r="X1087" s="74">
        <v>437303</v>
      </c>
      <c r="Y1087" s="74">
        <v>322855</v>
      </c>
      <c r="Z1087" s="74">
        <v>570104</v>
      </c>
      <c r="AA1087" s="114">
        <v>1552.3</v>
      </c>
      <c r="AB1087" s="114">
        <v>1014.6</v>
      </c>
    </row>
    <row r="1088" spans="1:28" x14ac:dyDescent="0.3">
      <c r="A1088" t="s">
        <v>42</v>
      </c>
      <c r="B1088" s="65" t="str">
        <f>VLOOKUP(A1088,'bank list with code'!$A$2:$C$114,3,FALSE)</f>
        <v>B090</v>
      </c>
      <c r="C1088" s="65" t="str">
        <f>VLOOKUP(B1088,'bank type'!$A$2:$B$87,2,FALSE)</f>
        <v>Foreign Banks</v>
      </c>
      <c r="D1088" s="66">
        <v>42978</v>
      </c>
      <c r="E1088" s="74">
        <f t="shared" si="53"/>
        <v>8</v>
      </c>
      <c r="F1088">
        <f t="shared" si="51"/>
        <v>2017</v>
      </c>
      <c r="G1088" s="74">
        <v>103</v>
      </c>
      <c r="H1088" s="74">
        <v>127</v>
      </c>
      <c r="I1088" s="74">
        <v>0</v>
      </c>
      <c r="J1088" s="74">
        <v>0</v>
      </c>
      <c r="K1088" s="3">
        <f t="shared" si="52"/>
        <v>0</v>
      </c>
      <c r="L1088" s="18"/>
      <c r="M1088" s="18"/>
      <c r="N1088" s="18"/>
      <c r="O1088" s="74">
        <v>1168776</v>
      </c>
      <c r="P1088" s="74">
        <v>5297</v>
      </c>
      <c r="Q1088" s="74">
        <v>4199875</v>
      </c>
      <c r="R1088" s="114">
        <v>23.6</v>
      </c>
      <c r="S1088" s="114">
        <v>9232.6</v>
      </c>
      <c r="X1088" s="74">
        <v>984000</v>
      </c>
      <c r="Y1088" s="74">
        <v>1806522</v>
      </c>
      <c r="Z1088" s="74">
        <v>2314837</v>
      </c>
      <c r="AA1088" s="114">
        <v>6009.5</v>
      </c>
      <c r="AB1088" s="114">
        <v>2739.3</v>
      </c>
    </row>
    <row r="1089" spans="1:28" x14ac:dyDescent="0.3">
      <c r="A1089" t="s">
        <v>117</v>
      </c>
      <c r="B1089" s="65" t="str">
        <f>VLOOKUP(A1089,'bank list with code'!$A$2:$C$114,3,FALSE)</f>
        <v>B003</v>
      </c>
      <c r="C1089" s="65" t="str">
        <f>VLOOKUP(B1089,'bank type'!$A$2:$B$87,2,FALSE)</f>
        <v>Public Sector Banks</v>
      </c>
      <c r="D1089" s="66">
        <v>43008</v>
      </c>
      <c r="E1089" s="74">
        <f t="shared" si="53"/>
        <v>9</v>
      </c>
      <c r="F1089">
        <f t="shared" si="51"/>
        <v>2017</v>
      </c>
      <c r="G1089" s="74">
        <v>816</v>
      </c>
      <c r="H1089" s="74">
        <v>279</v>
      </c>
      <c r="I1089" s="74">
        <v>2027</v>
      </c>
      <c r="J1089" s="74">
        <v>0</v>
      </c>
      <c r="K1089" s="3">
        <f t="shared" si="52"/>
        <v>2027</v>
      </c>
      <c r="L1089" s="18"/>
      <c r="M1089" s="18"/>
      <c r="N1089" s="18"/>
      <c r="O1089" s="74">
        <v>0</v>
      </c>
      <c r="P1089" s="74">
        <v>0</v>
      </c>
      <c r="Q1089" s="74">
        <v>0</v>
      </c>
      <c r="R1089" s="114">
        <v>0</v>
      </c>
      <c r="S1089" s="114">
        <v>0</v>
      </c>
      <c r="X1089" s="74">
        <v>11940224</v>
      </c>
      <c r="Y1089" s="74">
        <v>7819364</v>
      </c>
      <c r="Z1089" s="74">
        <v>2004140</v>
      </c>
      <c r="AA1089" s="114">
        <v>18235.2</v>
      </c>
      <c r="AB1089" s="114">
        <v>1986.6</v>
      </c>
    </row>
    <row r="1090" spans="1:28" x14ac:dyDescent="0.3">
      <c r="A1090" t="s">
        <v>118</v>
      </c>
      <c r="B1090" s="65" t="str">
        <f>VLOOKUP(A1090,'bank list with code'!$A$2:$C$114,3,FALSE)</f>
        <v>B006</v>
      </c>
      <c r="C1090" s="65" t="str">
        <f>VLOOKUP(B1090,'bank type'!$A$2:$B$87,2,FALSE)</f>
        <v>Public Sector Banks</v>
      </c>
      <c r="D1090" s="66">
        <v>43008</v>
      </c>
      <c r="E1090" s="74">
        <f t="shared" si="53"/>
        <v>9</v>
      </c>
      <c r="F1090">
        <f t="shared" si="51"/>
        <v>2017</v>
      </c>
      <c r="G1090" s="74">
        <v>3181</v>
      </c>
      <c r="H1090" s="74">
        <v>800</v>
      </c>
      <c r="I1090" s="74">
        <v>15486</v>
      </c>
      <c r="J1090" s="74">
        <v>0</v>
      </c>
      <c r="K1090" s="3">
        <f t="shared" si="52"/>
        <v>15486</v>
      </c>
      <c r="L1090" s="18"/>
      <c r="M1090" s="18"/>
      <c r="N1090" s="18"/>
      <c r="O1090" s="74">
        <v>191917</v>
      </c>
      <c r="P1090" s="74">
        <v>12208</v>
      </c>
      <c r="Q1090" s="74">
        <v>325974</v>
      </c>
      <c r="R1090" s="114">
        <v>59.8</v>
      </c>
      <c r="S1090" s="114">
        <v>789.5</v>
      </c>
      <c r="X1090" s="74">
        <v>22236352</v>
      </c>
      <c r="Y1090" s="74">
        <v>12665024</v>
      </c>
      <c r="Z1090" s="74">
        <v>2278635</v>
      </c>
      <c r="AA1090" s="114">
        <v>39032.300000000003</v>
      </c>
      <c r="AB1090" s="114">
        <v>2919.9</v>
      </c>
    </row>
    <row r="1091" spans="1:28" x14ac:dyDescent="0.3">
      <c r="A1091" t="s">
        <v>0</v>
      </c>
      <c r="B1091" s="65" t="str">
        <f>VLOOKUP(A1091,'bank list with code'!$A$2:$C$114,3,FALSE)</f>
        <v>B014</v>
      </c>
      <c r="C1091" s="65" t="str">
        <f>VLOOKUP(B1091,'bank type'!$A$2:$B$87,2,FALSE)</f>
        <v>Public Sector Banks</v>
      </c>
      <c r="D1091" s="66">
        <v>43008</v>
      </c>
      <c r="E1091" s="74">
        <f t="shared" si="53"/>
        <v>9</v>
      </c>
      <c r="F1091">
        <f t="shared" ref="F1091:F1154" si="54">YEAR(D1091)</f>
        <v>2017</v>
      </c>
      <c r="G1091" s="74">
        <v>6337</v>
      </c>
      <c r="H1091" s="74">
        <v>3799</v>
      </c>
      <c r="I1091" s="74">
        <v>104831</v>
      </c>
      <c r="J1091" s="74">
        <v>0</v>
      </c>
      <c r="K1091" s="3">
        <f t="shared" si="52"/>
        <v>104831</v>
      </c>
      <c r="L1091" s="18"/>
      <c r="M1091" s="18"/>
      <c r="N1091" s="18"/>
      <c r="O1091" s="74">
        <v>134951</v>
      </c>
      <c r="P1091" s="74">
        <v>7400</v>
      </c>
      <c r="Q1091" s="74">
        <v>335299</v>
      </c>
      <c r="R1091" s="114">
        <v>25.9</v>
      </c>
      <c r="S1091" s="114">
        <v>787.3</v>
      </c>
      <c r="X1091" s="74">
        <v>48204663</v>
      </c>
      <c r="Y1091" s="74">
        <v>17715618</v>
      </c>
      <c r="Z1091" s="74">
        <v>10138625</v>
      </c>
      <c r="AA1091" s="114">
        <v>73238.2</v>
      </c>
      <c r="AB1091" s="114">
        <v>9345.5</v>
      </c>
    </row>
    <row r="1092" spans="1:28" x14ac:dyDescent="0.3">
      <c r="A1092" t="s">
        <v>1</v>
      </c>
      <c r="B1092" s="65" t="str">
        <f>VLOOKUP(A1092,'bank list with code'!$A$2:$C$114,3,FALSE)</f>
        <v>B015</v>
      </c>
      <c r="C1092" s="65" t="str">
        <f>VLOOKUP(B1092,'bank type'!$A$2:$B$87,2,FALSE)</f>
        <v>Public Sector Banks</v>
      </c>
      <c r="D1092" s="66">
        <v>43008</v>
      </c>
      <c r="E1092" s="74">
        <f t="shared" si="53"/>
        <v>9</v>
      </c>
      <c r="F1092">
        <f t="shared" si="54"/>
        <v>2017</v>
      </c>
      <c r="G1092" s="74">
        <v>3483</v>
      </c>
      <c r="H1092" s="74">
        <v>4234</v>
      </c>
      <c r="I1092" s="74">
        <v>48767</v>
      </c>
      <c r="J1092" s="74">
        <v>0</v>
      </c>
      <c r="K1092" s="3">
        <f t="shared" si="52"/>
        <v>48767</v>
      </c>
      <c r="L1092" s="18"/>
      <c r="M1092" s="18"/>
      <c r="N1092" s="18"/>
      <c r="O1092" s="74">
        <v>180218</v>
      </c>
      <c r="P1092" s="74">
        <v>19642</v>
      </c>
      <c r="Q1092" s="74">
        <v>231599</v>
      </c>
      <c r="R1092" s="114">
        <v>110.4</v>
      </c>
      <c r="S1092" s="114">
        <v>600.4</v>
      </c>
      <c r="X1092" s="74">
        <v>50113470</v>
      </c>
      <c r="Y1092" s="74">
        <v>27504256</v>
      </c>
      <c r="Z1092" s="74">
        <v>7150212</v>
      </c>
      <c r="AA1092" s="114">
        <v>62102.5</v>
      </c>
      <c r="AB1092" s="114">
        <v>7302</v>
      </c>
    </row>
    <row r="1093" spans="1:28" x14ac:dyDescent="0.3">
      <c r="A1093" t="s">
        <v>2</v>
      </c>
      <c r="B1093" s="65" t="str">
        <f>VLOOKUP(A1093,'bank list with code'!$A$2:$C$114,3,FALSE)</f>
        <v>B016</v>
      </c>
      <c r="C1093" s="65" t="str">
        <f>VLOOKUP(B1093,'bank type'!$A$2:$B$87,2,FALSE)</f>
        <v>Public Sector Banks</v>
      </c>
      <c r="D1093" s="66">
        <v>43008</v>
      </c>
      <c r="E1093" s="74">
        <f t="shared" si="53"/>
        <v>9</v>
      </c>
      <c r="F1093">
        <f t="shared" si="54"/>
        <v>2017</v>
      </c>
      <c r="G1093" s="74">
        <v>1273</v>
      </c>
      <c r="H1093" s="74">
        <v>577</v>
      </c>
      <c r="I1093" s="74">
        <v>2195</v>
      </c>
      <c r="J1093" s="74">
        <v>0</v>
      </c>
      <c r="K1093" s="3">
        <f t="shared" si="52"/>
        <v>2195</v>
      </c>
      <c r="L1093" s="18"/>
      <c r="M1093" s="18"/>
      <c r="N1093" s="18"/>
      <c r="O1093" s="74">
        <v>0</v>
      </c>
      <c r="P1093" s="74">
        <v>0</v>
      </c>
      <c r="Q1093" s="74">
        <v>0</v>
      </c>
      <c r="R1093" s="114">
        <v>0</v>
      </c>
      <c r="S1093" s="114">
        <v>0</v>
      </c>
      <c r="X1093" s="74">
        <v>6841599</v>
      </c>
      <c r="Y1093" s="74">
        <v>6052578</v>
      </c>
      <c r="Z1093" s="74">
        <v>2960640</v>
      </c>
      <c r="AA1093" s="114">
        <v>21553.5</v>
      </c>
      <c r="AB1093" s="114">
        <v>3952.8</v>
      </c>
    </row>
    <row r="1094" spans="1:28" x14ac:dyDescent="0.3">
      <c r="A1094" t="s">
        <v>3</v>
      </c>
      <c r="B1094" s="65" t="str">
        <f>VLOOKUP(A1094,'bank list with code'!$A$2:$C$114,3,FALSE)</f>
        <v>B018</v>
      </c>
      <c r="C1094" s="65" t="str">
        <f>VLOOKUP(B1094,'bank type'!$A$2:$B$87,2,FALSE)</f>
        <v>Public Sector Banks</v>
      </c>
      <c r="D1094" s="66">
        <v>43008</v>
      </c>
      <c r="E1094" s="74">
        <f t="shared" si="53"/>
        <v>9</v>
      </c>
      <c r="F1094">
        <f t="shared" si="54"/>
        <v>2017</v>
      </c>
      <c r="G1094" s="74">
        <v>5402</v>
      </c>
      <c r="H1094" s="74">
        <v>4937</v>
      </c>
      <c r="I1094" s="74">
        <v>16423</v>
      </c>
      <c r="J1094" s="74">
        <v>0</v>
      </c>
      <c r="K1094" s="3">
        <f t="shared" ref="K1094:K1157" si="55">SUM(I1094,J1094)</f>
        <v>16423</v>
      </c>
      <c r="L1094" s="18"/>
      <c r="M1094" s="18"/>
      <c r="N1094" s="18"/>
      <c r="O1094" s="74">
        <v>223766</v>
      </c>
      <c r="P1094" s="74">
        <v>32479</v>
      </c>
      <c r="Q1094" s="74">
        <v>448353</v>
      </c>
      <c r="R1094" s="114">
        <v>160.1</v>
      </c>
      <c r="S1094" s="114">
        <v>943.8</v>
      </c>
      <c r="X1094" s="74">
        <v>38133127</v>
      </c>
      <c r="Y1094" s="74">
        <v>19094442</v>
      </c>
      <c r="Z1094" s="74">
        <v>7243504</v>
      </c>
      <c r="AA1094" s="114">
        <v>79128.3</v>
      </c>
      <c r="AB1094" s="114">
        <v>9688.2000000000007</v>
      </c>
    </row>
    <row r="1095" spans="1:28" x14ac:dyDescent="0.3">
      <c r="A1095" t="s">
        <v>4</v>
      </c>
      <c r="B1095" s="65" t="str">
        <f>VLOOKUP(A1095,'bank list with code'!$A$2:$C$114,3,FALSE)</f>
        <v>B022</v>
      </c>
      <c r="C1095" s="65" t="str">
        <f>VLOOKUP(B1095,'bank type'!$A$2:$B$87,2,FALSE)</f>
        <v>Public Sector Banks</v>
      </c>
      <c r="D1095" s="66">
        <v>43008</v>
      </c>
      <c r="E1095" s="74">
        <f t="shared" si="53"/>
        <v>9</v>
      </c>
      <c r="F1095">
        <f t="shared" si="54"/>
        <v>2017</v>
      </c>
      <c r="G1095" s="74">
        <v>3463</v>
      </c>
      <c r="H1095" s="74">
        <v>1776</v>
      </c>
      <c r="I1095" s="74">
        <v>4126</v>
      </c>
      <c r="J1095" s="74">
        <v>0</v>
      </c>
      <c r="K1095" s="3">
        <f t="shared" si="55"/>
        <v>4126</v>
      </c>
      <c r="L1095" s="18"/>
      <c r="M1095" s="18"/>
      <c r="N1095" s="18"/>
      <c r="O1095" s="74">
        <v>108594</v>
      </c>
      <c r="P1095" s="74">
        <v>2995</v>
      </c>
      <c r="Q1095" s="74">
        <v>153402</v>
      </c>
      <c r="R1095" s="114">
        <v>14.5</v>
      </c>
      <c r="S1095" s="114">
        <v>340.6</v>
      </c>
      <c r="X1095" s="74">
        <v>26544106</v>
      </c>
      <c r="Y1095" s="74">
        <v>10951666</v>
      </c>
      <c r="Z1095" s="74">
        <v>3306497</v>
      </c>
      <c r="AA1095" s="114">
        <v>44365.8</v>
      </c>
      <c r="AB1095" s="114">
        <v>5990.3</v>
      </c>
    </row>
    <row r="1096" spans="1:28" x14ac:dyDescent="0.3">
      <c r="A1096" t="s">
        <v>119</v>
      </c>
      <c r="B1096" s="65" t="str">
        <f>VLOOKUP(A1096,'bank list with code'!$A$2:$C$114,3,FALSE)</f>
        <v>B026</v>
      </c>
      <c r="C1096" s="65" t="str">
        <f>VLOOKUP(B1096,'bank type'!$A$2:$B$87,2,FALSE)</f>
        <v>Public Sector Banks</v>
      </c>
      <c r="D1096" s="66">
        <v>43008</v>
      </c>
      <c r="E1096" s="74">
        <f t="shared" si="53"/>
        <v>9</v>
      </c>
      <c r="F1096">
        <f t="shared" si="54"/>
        <v>2017</v>
      </c>
      <c r="G1096" s="74">
        <v>2339</v>
      </c>
      <c r="H1096" s="74">
        <v>855</v>
      </c>
      <c r="I1096" s="74">
        <v>150818</v>
      </c>
      <c r="J1096" s="74">
        <v>0</v>
      </c>
      <c r="K1096" s="3">
        <f t="shared" si="55"/>
        <v>150818</v>
      </c>
      <c r="L1096" s="18"/>
      <c r="M1096" s="18"/>
      <c r="N1096" s="18"/>
      <c r="O1096" s="74">
        <v>101710</v>
      </c>
      <c r="P1096" s="74">
        <v>2083</v>
      </c>
      <c r="Q1096" s="74">
        <v>136911</v>
      </c>
      <c r="R1096" s="114">
        <v>10</v>
      </c>
      <c r="S1096" s="114">
        <v>329.1</v>
      </c>
      <c r="X1096" s="74">
        <v>11888578</v>
      </c>
      <c r="Y1096" s="74">
        <v>4877635</v>
      </c>
      <c r="Z1096" s="74">
        <v>3011555</v>
      </c>
      <c r="AA1096" s="114">
        <v>19857.599999999999</v>
      </c>
      <c r="AB1096" s="114">
        <v>3565</v>
      </c>
    </row>
    <row r="1097" spans="1:28" x14ac:dyDescent="0.3">
      <c r="A1097" t="s">
        <v>120</v>
      </c>
      <c r="B1097" s="65" t="str">
        <f>VLOOKUP(A1097,'bank list with code'!$A$2:$C$114,3,FALSE)</f>
        <v>B034</v>
      </c>
      <c r="C1097" s="65" t="str">
        <f>VLOOKUP(B1097,'bank type'!$A$2:$B$87,2,FALSE)</f>
        <v>Public Sector Banks</v>
      </c>
      <c r="D1097" s="66">
        <v>43008</v>
      </c>
      <c r="E1097" s="74">
        <f t="shared" si="53"/>
        <v>9</v>
      </c>
      <c r="F1097">
        <f t="shared" si="54"/>
        <v>2017</v>
      </c>
      <c r="G1097" s="74">
        <v>1392</v>
      </c>
      <c r="H1097" s="74">
        <v>269</v>
      </c>
      <c r="I1097" s="74">
        <v>5638</v>
      </c>
      <c r="J1097" s="74">
        <v>0</v>
      </c>
      <c r="K1097" s="3">
        <f t="shared" si="55"/>
        <v>5638</v>
      </c>
      <c r="L1097" s="18"/>
      <c r="M1097" s="18"/>
      <c r="N1097" s="18"/>
      <c r="O1097" s="74">
        <v>0</v>
      </c>
      <c r="P1097" s="74">
        <v>0</v>
      </c>
      <c r="Q1097" s="74">
        <v>0</v>
      </c>
      <c r="R1097" s="114">
        <v>0</v>
      </c>
      <c r="S1097" s="114">
        <v>0</v>
      </c>
      <c r="X1097" s="74">
        <v>7996648</v>
      </c>
      <c r="Y1097" s="74">
        <v>3618348</v>
      </c>
      <c r="Z1097" s="74">
        <v>1185644</v>
      </c>
      <c r="AA1097" s="114">
        <v>13740.9</v>
      </c>
      <c r="AB1097" s="114">
        <v>1428.5</v>
      </c>
    </row>
    <row r="1098" spans="1:28" x14ac:dyDescent="0.3">
      <c r="A1098" t="s">
        <v>5</v>
      </c>
      <c r="B1098" s="65" t="str">
        <f>VLOOKUP(A1098,'bank list with code'!$A$2:$C$114,3,FALSE)</f>
        <v>B060</v>
      </c>
      <c r="C1098" s="65" t="str">
        <f>VLOOKUP(B1098,'bank type'!$A$2:$B$87,2,FALSE)</f>
        <v>Public Sector Banks</v>
      </c>
      <c r="D1098" s="66">
        <v>43008</v>
      </c>
      <c r="E1098" s="74">
        <f t="shared" si="53"/>
        <v>9</v>
      </c>
      <c r="F1098">
        <f t="shared" si="54"/>
        <v>2017</v>
      </c>
      <c r="G1098" s="74">
        <v>2579</v>
      </c>
      <c r="H1098" s="74">
        <v>623</v>
      </c>
      <c r="I1098" s="74">
        <v>13918</v>
      </c>
      <c r="J1098" s="74">
        <v>0</v>
      </c>
      <c r="K1098" s="3">
        <f t="shared" si="55"/>
        <v>13918</v>
      </c>
      <c r="L1098" s="18"/>
      <c r="M1098" s="18"/>
      <c r="N1098" s="18"/>
      <c r="O1098" s="74">
        <v>83849</v>
      </c>
      <c r="P1098" s="74">
        <v>2721</v>
      </c>
      <c r="Q1098" s="74">
        <v>133985</v>
      </c>
      <c r="R1098" s="114">
        <v>14.7</v>
      </c>
      <c r="S1098" s="114">
        <v>288.8</v>
      </c>
      <c r="X1098" s="74">
        <v>17139056</v>
      </c>
      <c r="Y1098" s="74">
        <v>24632715</v>
      </c>
      <c r="Z1098" s="74">
        <v>4958837</v>
      </c>
      <c r="AA1098" s="114">
        <v>46090</v>
      </c>
      <c r="AB1098" s="114">
        <v>4813.2</v>
      </c>
    </row>
    <row r="1099" spans="1:28" x14ac:dyDescent="0.3">
      <c r="A1099" t="s">
        <v>6</v>
      </c>
      <c r="B1099" s="65" t="str">
        <f>VLOOKUP(A1099,'bank list with code'!$A$2:$C$114,3,FALSE)</f>
        <v>B061</v>
      </c>
      <c r="C1099" s="65" t="str">
        <f>VLOOKUP(B1099,'bank type'!$A$2:$B$87,2,FALSE)</f>
        <v>Public Sector Banks</v>
      </c>
      <c r="D1099" s="66">
        <v>43008</v>
      </c>
      <c r="E1099" s="74">
        <f t="shared" si="53"/>
        <v>9</v>
      </c>
      <c r="F1099">
        <f t="shared" si="54"/>
        <v>2017</v>
      </c>
      <c r="G1099" s="74">
        <v>2574</v>
      </c>
      <c r="H1099" s="74">
        <v>872</v>
      </c>
      <c r="I1099" s="74">
        <v>16351</v>
      </c>
      <c r="J1099" s="74">
        <v>0</v>
      </c>
      <c r="K1099" s="3">
        <f t="shared" si="55"/>
        <v>16351</v>
      </c>
      <c r="L1099" s="18"/>
      <c r="M1099" s="18"/>
      <c r="N1099" s="18"/>
      <c r="O1099" s="74">
        <v>44485</v>
      </c>
      <c r="P1099" s="74">
        <v>474</v>
      </c>
      <c r="Q1099" s="74">
        <v>77121</v>
      </c>
      <c r="R1099" s="114">
        <v>1.8</v>
      </c>
      <c r="S1099" s="114">
        <v>177.3</v>
      </c>
      <c r="X1099" s="74">
        <v>17111683</v>
      </c>
      <c r="Y1099" s="74">
        <v>12868423</v>
      </c>
      <c r="Z1099" s="74">
        <v>3608167</v>
      </c>
      <c r="AA1099" s="114">
        <v>39458</v>
      </c>
      <c r="AB1099" s="114">
        <v>8075</v>
      </c>
    </row>
    <row r="1100" spans="1:28" x14ac:dyDescent="0.3">
      <c r="A1100" t="s">
        <v>121</v>
      </c>
      <c r="B1100" s="65" t="str">
        <f>VLOOKUP(A1100,'bank list with code'!$A$2:$C$114,3,FALSE)</f>
        <v>B078</v>
      </c>
      <c r="C1100" s="65" t="str">
        <f>VLOOKUP(B1100,'bank type'!$A$2:$B$87,2,FALSE)</f>
        <v>Public Sector Banks</v>
      </c>
      <c r="D1100" s="66">
        <v>43008</v>
      </c>
      <c r="E1100" s="74">
        <f t="shared" si="53"/>
        <v>9</v>
      </c>
      <c r="F1100">
        <f t="shared" si="54"/>
        <v>2017</v>
      </c>
      <c r="G1100" s="74">
        <v>2305</v>
      </c>
      <c r="H1100" s="74">
        <v>308</v>
      </c>
      <c r="I1100" s="74">
        <v>7921</v>
      </c>
      <c r="J1100" s="74">
        <v>0</v>
      </c>
      <c r="K1100" s="3">
        <f t="shared" si="55"/>
        <v>7921</v>
      </c>
      <c r="L1100" s="18"/>
      <c r="M1100" s="18"/>
      <c r="N1100" s="18"/>
      <c r="O1100" s="74">
        <v>0</v>
      </c>
      <c r="P1100" s="74">
        <v>0</v>
      </c>
      <c r="Q1100" s="74">
        <v>0</v>
      </c>
      <c r="R1100" s="114">
        <v>0</v>
      </c>
      <c r="S1100" s="114">
        <v>0</v>
      </c>
      <c r="X1100" s="74">
        <v>11091455</v>
      </c>
      <c r="Y1100" s="74">
        <v>4847921</v>
      </c>
      <c r="Z1100" s="74">
        <v>2342557</v>
      </c>
      <c r="AA1100" s="114">
        <v>20749.099999999999</v>
      </c>
      <c r="AB1100" s="114">
        <v>2844.9</v>
      </c>
    </row>
    <row r="1101" spans="1:28" x14ac:dyDescent="0.3">
      <c r="A1101" t="s">
        <v>7</v>
      </c>
      <c r="B1101" s="65" t="str">
        <f>VLOOKUP(A1101,'bank list with code'!$A$2:$C$114,3,FALSE)</f>
        <v>B080</v>
      </c>
      <c r="C1101" s="65" t="str">
        <f>VLOOKUP(B1101,'bank type'!$A$2:$B$87,2,FALSE)</f>
        <v>Public Sector Banks</v>
      </c>
      <c r="D1101" s="66">
        <v>43008</v>
      </c>
      <c r="E1101" s="74">
        <f t="shared" si="53"/>
        <v>9</v>
      </c>
      <c r="F1101">
        <f t="shared" si="54"/>
        <v>2017</v>
      </c>
      <c r="G1101" s="74">
        <v>1081</v>
      </c>
      <c r="H1101" s="74">
        <v>186</v>
      </c>
      <c r="I1101" s="74">
        <v>390</v>
      </c>
      <c r="J1101" s="74">
        <v>0</v>
      </c>
      <c r="K1101" s="3">
        <f t="shared" si="55"/>
        <v>390</v>
      </c>
      <c r="L1101" s="18"/>
      <c r="M1101" s="18"/>
      <c r="N1101" s="18"/>
      <c r="O1101" s="74">
        <v>0</v>
      </c>
      <c r="P1101" s="74">
        <v>0</v>
      </c>
      <c r="Q1101" s="74">
        <v>0</v>
      </c>
      <c r="R1101" s="114">
        <v>0</v>
      </c>
      <c r="S1101" s="114">
        <v>0</v>
      </c>
      <c r="X1101" s="74">
        <v>2623885</v>
      </c>
      <c r="Y1101" s="74">
        <v>1044625</v>
      </c>
      <c r="Z1101" s="74">
        <v>259989</v>
      </c>
      <c r="AA1101" s="114">
        <v>4273.6000000000004</v>
      </c>
      <c r="AB1101" s="114">
        <v>410.6</v>
      </c>
    </row>
    <row r="1102" spans="1:28" x14ac:dyDescent="0.3">
      <c r="A1102" t="s">
        <v>8</v>
      </c>
      <c r="B1102" s="65" t="str">
        <f>VLOOKUP(A1102,'bank list with code'!$A$2:$C$114,3,FALSE)</f>
        <v>B081</v>
      </c>
      <c r="C1102" s="65" t="str">
        <f>VLOOKUP(B1102,'bank type'!$A$2:$B$87,2,FALSE)</f>
        <v>Public Sector Banks</v>
      </c>
      <c r="D1102" s="66">
        <v>43008</v>
      </c>
      <c r="E1102" s="74">
        <f t="shared" si="53"/>
        <v>9</v>
      </c>
      <c r="F1102">
        <f t="shared" si="54"/>
        <v>2017</v>
      </c>
      <c r="G1102" s="74">
        <v>5638</v>
      </c>
      <c r="H1102" s="74">
        <v>4114</v>
      </c>
      <c r="I1102" s="74">
        <v>43200</v>
      </c>
      <c r="J1102" s="74">
        <v>0</v>
      </c>
      <c r="K1102" s="3">
        <f t="shared" si="55"/>
        <v>43200</v>
      </c>
      <c r="L1102" s="18"/>
      <c r="M1102" s="18"/>
      <c r="N1102" s="18"/>
      <c r="O1102" s="74">
        <v>282812</v>
      </c>
      <c r="P1102" s="74">
        <v>9506</v>
      </c>
      <c r="Q1102" s="74">
        <v>532949</v>
      </c>
      <c r="R1102" s="114">
        <v>39.6</v>
      </c>
      <c r="S1102" s="114">
        <v>1118.4000000000001</v>
      </c>
      <c r="X1102" s="74">
        <v>57867860</v>
      </c>
      <c r="Y1102" s="74">
        <v>23398877</v>
      </c>
      <c r="Z1102" s="74">
        <v>10327333</v>
      </c>
      <c r="AA1102" s="114">
        <v>100951.1</v>
      </c>
      <c r="AB1102" s="114">
        <v>12988.3</v>
      </c>
    </row>
    <row r="1103" spans="1:28" x14ac:dyDescent="0.3">
      <c r="A1103" t="s">
        <v>122</v>
      </c>
      <c r="B1103" s="65" t="str">
        <f>VLOOKUP(A1103,'bank list with code'!$A$2:$C$114,3,FALSE)</f>
        <v>B099</v>
      </c>
      <c r="C1103" s="65" t="str">
        <f>VLOOKUP(B1103,'bank type'!$A$2:$B$87,2,FALSE)</f>
        <v>Public Sector Banks</v>
      </c>
      <c r="D1103" s="66">
        <v>43008</v>
      </c>
      <c r="E1103" s="74">
        <f t="shared" si="53"/>
        <v>9</v>
      </c>
      <c r="F1103">
        <f t="shared" si="54"/>
        <v>2017</v>
      </c>
      <c r="G1103" s="74">
        <v>3688</v>
      </c>
      <c r="H1103" s="74">
        <v>397</v>
      </c>
      <c r="I1103" s="74">
        <v>8824</v>
      </c>
      <c r="J1103" s="74">
        <v>0</v>
      </c>
      <c r="K1103" s="3">
        <f t="shared" si="55"/>
        <v>8824</v>
      </c>
      <c r="L1103" s="18"/>
      <c r="M1103" s="18"/>
      <c r="N1103" s="18"/>
      <c r="O1103" s="74">
        <v>77471</v>
      </c>
      <c r="P1103" s="74">
        <v>2979</v>
      </c>
      <c r="Q1103" s="74">
        <v>122378</v>
      </c>
      <c r="R1103" s="114">
        <v>13.1</v>
      </c>
      <c r="S1103" s="114">
        <v>264.39999999999998</v>
      </c>
      <c r="X1103" s="74">
        <v>15172757</v>
      </c>
      <c r="Y1103" s="74">
        <v>11493010</v>
      </c>
      <c r="Z1103" s="74">
        <v>3456126</v>
      </c>
      <c r="AA1103" s="114">
        <v>32316.2</v>
      </c>
      <c r="AB1103" s="114">
        <v>4415.5</v>
      </c>
    </row>
    <row r="1104" spans="1:28" x14ac:dyDescent="0.3">
      <c r="A1104" t="s">
        <v>9</v>
      </c>
      <c r="B1104" s="65" t="str">
        <f>VLOOKUP(A1104,'bank list with code'!$A$2:$C$114,3,FALSE)</f>
        <v>B102</v>
      </c>
      <c r="C1104" s="65" t="str">
        <f>VLOOKUP(B1104,'bank type'!$A$2:$B$87,2,FALSE)</f>
        <v>Public Sector Banks</v>
      </c>
      <c r="D1104" s="66">
        <v>43008</v>
      </c>
      <c r="E1104" s="74">
        <f t="shared" si="53"/>
        <v>9</v>
      </c>
      <c r="F1104">
        <f t="shared" si="54"/>
        <v>2017</v>
      </c>
      <c r="G1104" s="74">
        <v>2275</v>
      </c>
      <c r="H1104" s="74">
        <v>549</v>
      </c>
      <c r="I1104" s="74">
        <v>6316</v>
      </c>
      <c r="J1104" s="74">
        <v>0</v>
      </c>
      <c r="K1104" s="3">
        <f t="shared" si="55"/>
        <v>6316</v>
      </c>
      <c r="L1104" s="18"/>
      <c r="M1104" s="18"/>
      <c r="N1104" s="18"/>
      <c r="O1104" s="74">
        <v>0</v>
      </c>
      <c r="P1104" s="74">
        <v>0</v>
      </c>
      <c r="Q1104" s="74">
        <v>0</v>
      </c>
      <c r="R1104" s="114">
        <v>0</v>
      </c>
      <c r="S1104" s="114">
        <v>0</v>
      </c>
      <c r="X1104" s="74">
        <v>10978292</v>
      </c>
      <c r="Y1104" s="74">
        <v>5093187</v>
      </c>
      <c r="Z1104" s="74">
        <v>1842153</v>
      </c>
      <c r="AA1104" s="114">
        <v>19796.7</v>
      </c>
      <c r="AB1104" s="114">
        <v>2554.6</v>
      </c>
    </row>
    <row r="1105" spans="1:28" x14ac:dyDescent="0.3">
      <c r="A1105" t="s">
        <v>10</v>
      </c>
      <c r="B1105" s="65" t="str">
        <f>VLOOKUP(A1105,'bank list with code'!$A$2:$C$114,3,FALSE)</f>
        <v>B105</v>
      </c>
      <c r="C1105" s="65" t="str">
        <f>VLOOKUP(B1105,'bank type'!$A$2:$B$87,2,FALSE)</f>
        <v>Public Sector Banks</v>
      </c>
      <c r="D1105" s="66">
        <v>43008</v>
      </c>
      <c r="E1105" s="74">
        <f t="shared" si="53"/>
        <v>9</v>
      </c>
      <c r="F1105">
        <f t="shared" si="54"/>
        <v>2017</v>
      </c>
      <c r="G1105" s="74">
        <v>4562</v>
      </c>
      <c r="H1105" s="74">
        <v>3112</v>
      </c>
      <c r="I1105" s="74">
        <v>47121</v>
      </c>
      <c r="J1105" s="74">
        <v>0</v>
      </c>
      <c r="K1105" s="3">
        <f t="shared" si="55"/>
        <v>47121</v>
      </c>
      <c r="L1105" s="18"/>
      <c r="M1105" s="18"/>
      <c r="N1105" s="18"/>
      <c r="O1105" s="74">
        <v>200001</v>
      </c>
      <c r="P1105" s="74">
        <v>3336</v>
      </c>
      <c r="Q1105" s="74">
        <v>159825</v>
      </c>
      <c r="R1105" s="114">
        <v>16.399999999999999</v>
      </c>
      <c r="S1105" s="114">
        <v>840.7</v>
      </c>
      <c r="X1105" s="74">
        <v>20778787</v>
      </c>
      <c r="Y1105" s="74">
        <v>26593125</v>
      </c>
      <c r="Z1105" s="74">
        <v>6141300</v>
      </c>
      <c r="AA1105" s="114">
        <v>67348.800000000003</v>
      </c>
      <c r="AB1105" s="114">
        <v>6585.1</v>
      </c>
    </row>
    <row r="1106" spans="1:28" x14ac:dyDescent="0.3">
      <c r="A1106" t="s">
        <v>123</v>
      </c>
      <c r="B1106" s="65" t="str">
        <f>VLOOKUP(A1106,'bank list with code'!$A$2:$C$114,3,FALSE)</f>
        <v>B106</v>
      </c>
      <c r="C1106" s="65" t="str">
        <f>VLOOKUP(B1106,'bank type'!$A$2:$B$87,2,FALSE)</f>
        <v>Public Sector Banks</v>
      </c>
      <c r="D1106" s="66">
        <v>43008</v>
      </c>
      <c r="E1106" s="74">
        <f t="shared" si="53"/>
        <v>9</v>
      </c>
      <c r="F1106">
        <f t="shared" si="54"/>
        <v>2017</v>
      </c>
      <c r="G1106" s="74">
        <v>979</v>
      </c>
      <c r="H1106" s="74">
        <v>1113</v>
      </c>
      <c r="I1106" s="74">
        <v>2302</v>
      </c>
      <c r="J1106" s="74">
        <v>0</v>
      </c>
      <c r="K1106" s="3">
        <f t="shared" si="55"/>
        <v>2302</v>
      </c>
      <c r="L1106" s="18"/>
      <c r="M1106" s="18"/>
      <c r="N1106" s="18"/>
      <c r="O1106" s="74">
        <v>0</v>
      </c>
      <c r="P1106" s="74">
        <v>0</v>
      </c>
      <c r="Q1106" s="74">
        <v>0</v>
      </c>
      <c r="R1106" s="114">
        <v>0</v>
      </c>
      <c r="S1106" s="114">
        <v>0</v>
      </c>
      <c r="X1106" s="74">
        <v>10981573</v>
      </c>
      <c r="Y1106" s="74">
        <v>6358216</v>
      </c>
      <c r="Z1106" s="74">
        <v>1340350</v>
      </c>
      <c r="AA1106" s="114">
        <v>25120.400000000001</v>
      </c>
      <c r="AB1106" s="114">
        <v>2045.6</v>
      </c>
    </row>
    <row r="1107" spans="1:28" x14ac:dyDescent="0.3">
      <c r="A1107" t="s">
        <v>124</v>
      </c>
      <c r="B1107" s="65" t="str">
        <f>VLOOKUP(A1107,'bank list with code'!$A$2:$C$114,3,FALSE)</f>
        <v>B111</v>
      </c>
      <c r="C1107" s="65" t="str">
        <f>VLOOKUP(B1107,'bank type'!$A$2:$B$87,2,FALSE)</f>
        <v>Public Sector Banks</v>
      </c>
      <c r="D1107" s="66">
        <v>43008</v>
      </c>
      <c r="E1107" s="74">
        <f t="shared" si="53"/>
        <v>9</v>
      </c>
      <c r="F1107">
        <f t="shared" si="54"/>
        <v>2017</v>
      </c>
      <c r="G1107" s="74">
        <v>1763</v>
      </c>
      <c r="H1107" s="74">
        <v>414</v>
      </c>
      <c r="I1107" s="74">
        <v>7552</v>
      </c>
      <c r="J1107" s="74">
        <v>0</v>
      </c>
      <c r="K1107" s="3">
        <f t="shared" si="55"/>
        <v>7552</v>
      </c>
      <c r="L1107" s="18"/>
      <c r="M1107" s="18"/>
      <c r="N1107" s="18"/>
      <c r="O1107" s="74">
        <v>49930</v>
      </c>
      <c r="P1107" s="74">
        <v>9228</v>
      </c>
      <c r="Q1107" s="74">
        <v>82454</v>
      </c>
      <c r="R1107" s="114">
        <v>45.2</v>
      </c>
      <c r="S1107" s="114">
        <v>247.2</v>
      </c>
      <c r="X1107" s="74">
        <v>6290154</v>
      </c>
      <c r="Y1107" s="74">
        <v>5433005</v>
      </c>
      <c r="Z1107" s="74">
        <v>1453460</v>
      </c>
      <c r="AA1107" s="114">
        <v>17060.099999999999</v>
      </c>
      <c r="AB1107" s="114">
        <v>2143.8000000000002</v>
      </c>
    </row>
    <row r="1108" spans="1:28" x14ac:dyDescent="0.3">
      <c r="A1108" t="s">
        <v>11</v>
      </c>
      <c r="B1108" s="65" t="str">
        <f>VLOOKUP(A1108,'bank list with code'!$A$2:$C$114,3,FALSE)</f>
        <v>B054</v>
      </c>
      <c r="C1108" s="65" t="str">
        <f>VLOOKUP(B1108,'bank type'!$A$2:$B$87,2,FALSE)</f>
        <v>Private Sector Banks</v>
      </c>
      <c r="D1108" s="66">
        <v>43008</v>
      </c>
      <c r="E1108" s="74">
        <f t="shared" si="53"/>
        <v>9</v>
      </c>
      <c r="F1108">
        <f t="shared" si="54"/>
        <v>2017</v>
      </c>
      <c r="G1108" s="74">
        <v>2186</v>
      </c>
      <c r="H1108" s="74">
        <v>1630</v>
      </c>
      <c r="I1108" s="74">
        <v>33472</v>
      </c>
      <c r="J1108" s="74">
        <v>0</v>
      </c>
      <c r="K1108" s="3">
        <f t="shared" si="55"/>
        <v>33472</v>
      </c>
      <c r="L1108" s="18"/>
      <c r="M1108" s="18"/>
      <c r="N1108" s="18"/>
      <c r="O1108" s="74">
        <v>26078</v>
      </c>
      <c r="P1108" s="74">
        <v>802</v>
      </c>
      <c r="Q1108" s="74">
        <v>94259</v>
      </c>
      <c r="R1108" s="114">
        <v>3.8</v>
      </c>
      <c r="S1108" s="114">
        <v>212.5</v>
      </c>
      <c r="X1108" s="74">
        <v>11074126</v>
      </c>
      <c r="Y1108" s="74">
        <v>9113129</v>
      </c>
      <c r="Z1108" s="74">
        <v>4792570</v>
      </c>
      <c r="AA1108" s="114">
        <v>38718.5</v>
      </c>
      <c r="AB1108" s="114">
        <v>5936.7</v>
      </c>
    </row>
    <row r="1109" spans="1:28" x14ac:dyDescent="0.3">
      <c r="A1109" t="s">
        <v>12</v>
      </c>
      <c r="B1109" s="65" t="str">
        <f>VLOOKUP(A1109,'bank list with code'!$A$2:$C$114,3,FALSE)</f>
        <v>B093</v>
      </c>
      <c r="C1109" s="65" t="str">
        <f>VLOOKUP(B1109,'bank type'!$A$2:$B$87,2,FALSE)</f>
        <v>Public Sector Banks</v>
      </c>
      <c r="D1109" s="66">
        <v>43008</v>
      </c>
      <c r="E1109" s="74">
        <f t="shared" si="53"/>
        <v>9</v>
      </c>
      <c r="F1109">
        <f t="shared" si="54"/>
        <v>2017</v>
      </c>
      <c r="G1109" s="74">
        <v>28952</v>
      </c>
      <c r="H1109" s="74">
        <v>29964</v>
      </c>
      <c r="I1109" s="74">
        <v>641938</v>
      </c>
      <c r="J1109" s="74">
        <v>0</v>
      </c>
      <c r="K1109" s="3">
        <f t="shared" si="55"/>
        <v>641938</v>
      </c>
      <c r="L1109" s="18"/>
      <c r="M1109" s="18"/>
      <c r="N1109" s="18"/>
      <c r="O1109" s="74">
        <v>5255704</v>
      </c>
      <c r="P1109" s="74">
        <v>121328</v>
      </c>
      <c r="Q1109" s="74">
        <v>17136661</v>
      </c>
      <c r="R1109" s="114">
        <v>473</v>
      </c>
      <c r="S1109" s="114">
        <v>67454.3</v>
      </c>
      <c r="X1109" s="74">
        <v>272097218</v>
      </c>
      <c r="Y1109" s="74">
        <v>346794275</v>
      </c>
      <c r="Z1109" s="74">
        <v>77245776</v>
      </c>
      <c r="AA1109" s="114">
        <v>1009282.1</v>
      </c>
      <c r="AB1109" s="114">
        <v>116265.3</v>
      </c>
    </row>
    <row r="1110" spans="1:28" x14ac:dyDescent="0.3">
      <c r="A1110" t="s">
        <v>14</v>
      </c>
      <c r="B1110" s="65" t="str">
        <f>VLOOKUP(A1110,'bank list with code'!$A$2:$C$114,3,FALSE)</f>
        <v>B009</v>
      </c>
      <c r="C1110" s="65" t="str">
        <f>VLOOKUP(B1110,'bank type'!$A$2:$B$87,2,FALSE)</f>
        <v>Private Sector Banks</v>
      </c>
      <c r="D1110" s="66">
        <v>43008</v>
      </c>
      <c r="E1110" s="74">
        <f t="shared" si="53"/>
        <v>9</v>
      </c>
      <c r="F1110">
        <f t="shared" si="54"/>
        <v>2017</v>
      </c>
      <c r="G1110" s="74">
        <v>3178</v>
      </c>
      <c r="H1110" s="74">
        <v>11154</v>
      </c>
      <c r="I1110" s="74">
        <v>465938</v>
      </c>
      <c r="J1110" s="74">
        <v>0</v>
      </c>
      <c r="K1110" s="3">
        <f t="shared" si="55"/>
        <v>465938</v>
      </c>
      <c r="L1110" s="18"/>
      <c r="M1110" s="18"/>
      <c r="N1110" s="18"/>
      <c r="O1110" s="74">
        <v>3823356</v>
      </c>
      <c r="P1110" s="74">
        <v>72207</v>
      </c>
      <c r="Q1110" s="74">
        <v>10314755</v>
      </c>
      <c r="R1110" s="114">
        <v>283.2</v>
      </c>
      <c r="S1110" s="114">
        <v>35790.1</v>
      </c>
      <c r="X1110" s="74">
        <v>21541697</v>
      </c>
      <c r="Y1110" s="74">
        <v>24554793</v>
      </c>
      <c r="Z1110" s="74">
        <v>18147464</v>
      </c>
      <c r="AA1110" s="114">
        <v>113051.4</v>
      </c>
      <c r="AB1110" s="114">
        <v>25851.9</v>
      </c>
    </row>
    <row r="1111" spans="1:28" x14ac:dyDescent="0.3">
      <c r="A1111" t="s">
        <v>130</v>
      </c>
      <c r="B1111" s="65" t="str">
        <f>VLOOKUP(A1111,'bank list with code'!$A$2:$C$114,3,FALSE)</f>
        <v>B010</v>
      </c>
      <c r="C1111" s="65" t="str">
        <f>VLOOKUP(B1111,'bank type'!$A$2:$B$87,2,FALSE)</f>
        <v>Private Sector Banks</v>
      </c>
      <c r="D1111" s="66">
        <v>43008</v>
      </c>
      <c r="E1111" s="74">
        <f t="shared" si="53"/>
        <v>9</v>
      </c>
      <c r="F1111">
        <f t="shared" si="54"/>
        <v>2017</v>
      </c>
      <c r="G1111" s="74">
        <v>386</v>
      </c>
      <c r="H1111" s="74">
        <v>0</v>
      </c>
      <c r="I1111" s="74">
        <v>15179</v>
      </c>
      <c r="J1111" s="74">
        <v>0</v>
      </c>
      <c r="K1111" s="3">
        <f t="shared" si="55"/>
        <v>15179</v>
      </c>
      <c r="L1111" s="18"/>
      <c r="M1111" s="18"/>
      <c r="N1111" s="18"/>
      <c r="O1111" s="74">
        <v>0</v>
      </c>
      <c r="P1111" s="74">
        <v>0</v>
      </c>
      <c r="Q1111" s="74">
        <v>0</v>
      </c>
      <c r="R1111" s="114">
        <v>0</v>
      </c>
      <c r="S1111" s="114">
        <v>0</v>
      </c>
      <c r="X1111" s="74">
        <v>10041999</v>
      </c>
      <c r="Y1111" s="74">
        <v>3848014</v>
      </c>
      <c r="Z1111" s="74">
        <v>383490</v>
      </c>
      <c r="AA1111" s="114">
        <v>10989.3</v>
      </c>
      <c r="AB1111" s="114">
        <v>615.5</v>
      </c>
    </row>
    <row r="1112" spans="1:28" x14ac:dyDescent="0.3">
      <c r="A1112" t="s">
        <v>16</v>
      </c>
      <c r="B1112" s="65" t="str">
        <f>VLOOKUP(A1112,'bank list with code'!$A$2:$C$114,3,FALSE)</f>
        <v>B021</v>
      </c>
      <c r="C1112" s="65" t="str">
        <f>VLOOKUP(B1112,'bank type'!$A$2:$B$87,2,FALSE)</f>
        <v>Private Sector Banks</v>
      </c>
      <c r="D1112" s="66">
        <v>43008</v>
      </c>
      <c r="E1112" s="74">
        <f t="shared" si="53"/>
        <v>9</v>
      </c>
      <c r="F1112">
        <f t="shared" si="54"/>
        <v>2017</v>
      </c>
      <c r="G1112" s="74">
        <v>200</v>
      </c>
      <c r="H1112" s="74">
        <v>48</v>
      </c>
      <c r="I1112" s="74">
        <v>0</v>
      </c>
      <c r="J1112" s="74">
        <v>0</v>
      </c>
      <c r="K1112" s="3">
        <f t="shared" si="55"/>
        <v>0</v>
      </c>
      <c r="L1112" s="18"/>
      <c r="M1112" s="18"/>
      <c r="N1112" s="18"/>
      <c r="O1112" s="74">
        <v>0</v>
      </c>
      <c r="P1112" s="74">
        <v>0</v>
      </c>
      <c r="Q1112" s="74">
        <v>0</v>
      </c>
      <c r="R1112" s="114">
        <v>0</v>
      </c>
      <c r="S1112" s="114">
        <v>0</v>
      </c>
      <c r="X1112" s="74">
        <v>1027949</v>
      </c>
      <c r="Y1112" s="74">
        <v>499929</v>
      </c>
      <c r="Z1112" s="74">
        <v>122052</v>
      </c>
      <c r="AA1112" s="114">
        <v>1568.5</v>
      </c>
      <c r="AB1112" s="114">
        <v>229</v>
      </c>
    </row>
    <row r="1113" spans="1:28" x14ac:dyDescent="0.3">
      <c r="A1113" t="s">
        <v>17</v>
      </c>
      <c r="B1113" s="65" t="str">
        <f>VLOOKUP(A1113,'bank list with code'!$A$2:$C$114,3,FALSE)</f>
        <v>B024</v>
      </c>
      <c r="C1113" s="65" t="str">
        <f>VLOOKUP(B1113,'bank type'!$A$2:$B$87,2,FALSE)</f>
        <v>Private Sector Banks</v>
      </c>
      <c r="D1113" s="66">
        <v>43008</v>
      </c>
      <c r="E1113" s="74">
        <f t="shared" si="53"/>
        <v>9</v>
      </c>
      <c r="F1113">
        <f t="shared" si="54"/>
        <v>2017</v>
      </c>
      <c r="G1113" s="74">
        <v>872</v>
      </c>
      <c r="H1113" s="74">
        <v>697</v>
      </c>
      <c r="I1113" s="74">
        <v>9652</v>
      </c>
      <c r="J1113" s="74">
        <v>0</v>
      </c>
      <c r="K1113" s="3">
        <f t="shared" si="55"/>
        <v>9652</v>
      </c>
      <c r="L1113" s="18"/>
      <c r="M1113" s="18"/>
      <c r="N1113" s="18"/>
      <c r="O1113" s="74">
        <v>2527</v>
      </c>
      <c r="P1113" s="74">
        <v>384</v>
      </c>
      <c r="Q1113" s="74">
        <v>8280</v>
      </c>
      <c r="R1113" s="114">
        <v>1.5</v>
      </c>
      <c r="S1113" s="114">
        <v>21.7</v>
      </c>
      <c r="X1113" s="74">
        <v>1704996</v>
      </c>
      <c r="Y1113" s="74">
        <v>1913646</v>
      </c>
      <c r="Z1113" s="74">
        <v>657383</v>
      </c>
      <c r="AA1113" s="114">
        <v>8433.4</v>
      </c>
      <c r="AB1113" s="114">
        <v>845.9</v>
      </c>
    </row>
    <row r="1114" spans="1:28" x14ac:dyDescent="0.3">
      <c r="A1114" t="s">
        <v>131</v>
      </c>
      <c r="B1114" s="65" t="str">
        <f>VLOOKUP(A1114,'bank list with code'!$A$2:$C$114,3,FALSE)</f>
        <v>B036</v>
      </c>
      <c r="C1114" s="65" t="str">
        <f>VLOOKUP(B1114,'bank type'!$A$2:$B$87,2,FALSE)</f>
        <v>Private Sector Banks</v>
      </c>
      <c r="D1114" s="66">
        <v>43008</v>
      </c>
      <c r="E1114" s="74">
        <f t="shared" si="53"/>
        <v>9</v>
      </c>
      <c r="F1114">
        <f t="shared" si="54"/>
        <v>2017</v>
      </c>
      <c r="G1114" s="74">
        <v>250</v>
      </c>
      <c r="H1114" s="74">
        <v>257</v>
      </c>
      <c r="I1114" s="74">
        <v>1637</v>
      </c>
      <c r="J1114" s="74">
        <v>0</v>
      </c>
      <c r="K1114" s="3">
        <f t="shared" si="55"/>
        <v>1637</v>
      </c>
      <c r="L1114" s="18"/>
      <c r="M1114" s="18"/>
      <c r="N1114" s="18"/>
      <c r="O1114" s="74">
        <v>16553</v>
      </c>
      <c r="P1114" s="74">
        <v>1118</v>
      </c>
      <c r="Q1114" s="74">
        <v>57321</v>
      </c>
      <c r="R1114" s="114">
        <v>6.3</v>
      </c>
      <c r="S1114" s="114">
        <v>55.6</v>
      </c>
      <c r="X1114" s="74">
        <v>511708</v>
      </c>
      <c r="Y1114" s="74">
        <v>671031</v>
      </c>
      <c r="Z1114" s="74">
        <v>240419</v>
      </c>
      <c r="AA1114" s="114">
        <v>1874.1</v>
      </c>
      <c r="AB1114" s="114">
        <v>447.8</v>
      </c>
    </row>
    <row r="1115" spans="1:28" x14ac:dyDescent="0.3">
      <c r="A1115" t="s">
        <v>19</v>
      </c>
      <c r="B1115" s="65" t="str">
        <f>VLOOKUP(A1115,'bank list with code'!$A$2:$C$114,3,FALSE)</f>
        <v>B038</v>
      </c>
      <c r="C1115" s="65" t="str">
        <f>VLOOKUP(B1115,'bank type'!$A$2:$B$87,2,FALSE)</f>
        <v>Private Sector Banks</v>
      </c>
      <c r="D1115" s="66">
        <v>43008</v>
      </c>
      <c r="E1115" s="74">
        <f t="shared" si="53"/>
        <v>9</v>
      </c>
      <c r="F1115">
        <f t="shared" si="54"/>
        <v>2017</v>
      </c>
      <c r="G1115" s="74">
        <v>202</v>
      </c>
      <c r="H1115" s="74">
        <v>144</v>
      </c>
      <c r="I1115" s="74">
        <v>1202</v>
      </c>
      <c r="J1115" s="74">
        <v>0</v>
      </c>
      <c r="K1115" s="3">
        <f t="shared" si="55"/>
        <v>1202</v>
      </c>
      <c r="L1115" s="18"/>
      <c r="M1115" s="18"/>
      <c r="N1115" s="18"/>
      <c r="O1115" s="74">
        <v>7594</v>
      </c>
      <c r="P1115" s="74">
        <v>73</v>
      </c>
      <c r="Q1115" s="74">
        <v>15693</v>
      </c>
      <c r="R1115" s="114">
        <v>0.3</v>
      </c>
      <c r="S1115" s="114">
        <v>34.200000000000003</v>
      </c>
      <c r="X1115" s="74">
        <v>669566</v>
      </c>
      <c r="Y1115" s="74">
        <v>503615</v>
      </c>
      <c r="Z1115" s="74">
        <v>198502</v>
      </c>
      <c r="AA1115" s="114">
        <v>1703.6</v>
      </c>
      <c r="AB1115" s="114">
        <v>323.89999999999998</v>
      </c>
    </row>
    <row r="1116" spans="1:28" x14ac:dyDescent="0.3">
      <c r="A1116" t="s">
        <v>20</v>
      </c>
      <c r="B1116" s="65" t="str">
        <f>VLOOKUP(A1116,'bank list with code'!$A$2:$C$114,3,FALSE)</f>
        <v>B045</v>
      </c>
      <c r="C1116" s="65" t="str">
        <f>VLOOKUP(B1116,'bank type'!$A$2:$B$87,2,FALSE)</f>
        <v>Private Sector Banks</v>
      </c>
      <c r="D1116" s="66">
        <v>43008</v>
      </c>
      <c r="E1116" s="74">
        <f t="shared" si="53"/>
        <v>9</v>
      </c>
      <c r="F1116">
        <f t="shared" si="54"/>
        <v>2017</v>
      </c>
      <c r="G1116" s="74">
        <v>1183</v>
      </c>
      <c r="H1116" s="74">
        <v>495</v>
      </c>
      <c r="I1116" s="74">
        <v>12345</v>
      </c>
      <c r="J1116" s="74">
        <v>0</v>
      </c>
      <c r="K1116" s="3">
        <f t="shared" si="55"/>
        <v>12345</v>
      </c>
      <c r="L1116" s="18"/>
      <c r="M1116" s="18"/>
      <c r="N1116" s="18"/>
      <c r="O1116" s="74">
        <v>0</v>
      </c>
      <c r="P1116" s="74">
        <v>0</v>
      </c>
      <c r="Q1116" s="74">
        <v>0</v>
      </c>
      <c r="R1116" s="114">
        <v>0</v>
      </c>
      <c r="S1116" s="114">
        <v>0</v>
      </c>
      <c r="X1116" s="74">
        <v>6019428</v>
      </c>
      <c r="Y1116" s="74">
        <v>5097637</v>
      </c>
      <c r="Z1116" s="74">
        <v>2300120</v>
      </c>
      <c r="AA1116" s="114">
        <v>25621.8</v>
      </c>
      <c r="AB1116" s="114">
        <v>3658.9</v>
      </c>
    </row>
    <row r="1117" spans="1:28" x14ac:dyDescent="0.3">
      <c r="A1117" t="s">
        <v>21</v>
      </c>
      <c r="B1117" s="65" t="str">
        <f>VLOOKUP(A1117,'bank list with code'!$A$2:$C$114,3,FALSE)</f>
        <v>B050</v>
      </c>
      <c r="C1117" s="65" t="str">
        <f>VLOOKUP(B1117,'bank type'!$A$2:$B$87,2,FALSE)</f>
        <v>Private Sector Banks</v>
      </c>
      <c r="D1117" s="66">
        <v>43008</v>
      </c>
      <c r="E1117" s="74">
        <f t="shared" si="53"/>
        <v>9</v>
      </c>
      <c r="F1117">
        <f t="shared" si="54"/>
        <v>2017</v>
      </c>
      <c r="G1117" s="74">
        <v>5840</v>
      </c>
      <c r="H1117" s="74">
        <v>6419</v>
      </c>
      <c r="I1117" s="74">
        <v>407711</v>
      </c>
      <c r="J1117" s="74">
        <v>0</v>
      </c>
      <c r="K1117" s="3">
        <f t="shared" si="55"/>
        <v>407711</v>
      </c>
      <c r="L1117" s="18"/>
      <c r="M1117" s="18"/>
      <c r="N1117" s="18"/>
      <c r="O1117" s="74">
        <v>9624444</v>
      </c>
      <c r="P1117" s="74">
        <v>177760</v>
      </c>
      <c r="Q1117" s="74">
        <v>32686525</v>
      </c>
      <c r="R1117" s="114">
        <v>970.4</v>
      </c>
      <c r="S1117" s="114">
        <v>109484.2</v>
      </c>
      <c r="X1117" s="74">
        <v>24866255</v>
      </c>
      <c r="Y1117" s="74">
        <v>32137232</v>
      </c>
      <c r="Z1117" s="74">
        <v>33939384</v>
      </c>
      <c r="AA1117" s="114">
        <v>159521.5</v>
      </c>
      <c r="AB1117" s="114">
        <v>46522.2</v>
      </c>
    </row>
    <row r="1118" spans="1:28" x14ac:dyDescent="0.3">
      <c r="A1118" t="s">
        <v>22</v>
      </c>
      <c r="B1118" s="65" t="str">
        <f>VLOOKUP(A1118,'bank list with code'!$A$2:$C$114,3,FALSE)</f>
        <v>B053</v>
      </c>
      <c r="C1118" s="65" t="str">
        <f>VLOOKUP(B1118,'bank type'!$A$2:$B$87,2,FALSE)</f>
        <v>Private Sector Banks</v>
      </c>
      <c r="D1118" s="66">
        <v>43008</v>
      </c>
      <c r="E1118" s="74">
        <f t="shared" si="53"/>
        <v>9</v>
      </c>
      <c r="F1118">
        <f t="shared" si="54"/>
        <v>2017</v>
      </c>
      <c r="G1118" s="74">
        <v>5202</v>
      </c>
      <c r="H1118" s="74">
        <v>8590</v>
      </c>
      <c r="I1118" s="74">
        <v>326250</v>
      </c>
      <c r="J1118" s="74">
        <v>0</v>
      </c>
      <c r="K1118" s="3">
        <f t="shared" si="55"/>
        <v>326250</v>
      </c>
      <c r="L1118" s="18"/>
      <c r="M1118" s="18"/>
      <c r="N1118" s="18"/>
      <c r="O1118" s="74">
        <v>4490177</v>
      </c>
      <c r="P1118" s="74">
        <v>30041</v>
      </c>
      <c r="Q1118" s="74">
        <v>14576619</v>
      </c>
      <c r="R1118" s="114">
        <v>105.6</v>
      </c>
      <c r="S1118" s="114">
        <v>39562</v>
      </c>
      <c r="X1118" s="74">
        <v>38728924</v>
      </c>
      <c r="Y1118" s="74">
        <v>30792842</v>
      </c>
      <c r="Z1118" s="74">
        <v>30554641</v>
      </c>
      <c r="AA1118" s="114">
        <v>150169.5</v>
      </c>
      <c r="AB1118" s="114">
        <v>43025.7</v>
      </c>
    </row>
    <row r="1119" spans="1:28" x14ac:dyDescent="0.3">
      <c r="A1119" t="s">
        <v>132</v>
      </c>
      <c r="B1119" s="65" t="str">
        <f>VLOOKUP(A1119,'bank list with code'!$A$2:$C$114,3,FALSE)</f>
        <v>B056</v>
      </c>
      <c r="C1119" s="65" t="str">
        <f>VLOOKUP(B1119,'bank type'!$A$2:$B$87,2,FALSE)</f>
        <v>Private Sector Banks</v>
      </c>
      <c r="D1119" s="66">
        <v>43008</v>
      </c>
      <c r="E1119" s="74">
        <f t="shared" si="53"/>
        <v>9</v>
      </c>
      <c r="F1119">
        <f t="shared" si="54"/>
        <v>2017</v>
      </c>
      <c r="G1119" s="74">
        <v>20</v>
      </c>
      <c r="H1119" s="74">
        <v>2</v>
      </c>
      <c r="I1119" s="74">
        <v>1427</v>
      </c>
      <c r="J1119" s="74">
        <v>0</v>
      </c>
      <c r="K1119" s="3">
        <f t="shared" si="55"/>
        <v>1427</v>
      </c>
      <c r="L1119" s="18"/>
      <c r="M1119" s="18"/>
      <c r="N1119" s="18"/>
      <c r="O1119" s="74">
        <v>0</v>
      </c>
      <c r="P1119" s="74">
        <v>0</v>
      </c>
      <c r="Q1119" s="74">
        <v>0</v>
      </c>
      <c r="R1119" s="114">
        <v>0</v>
      </c>
      <c r="S1119" s="114">
        <v>0</v>
      </c>
      <c r="X1119" s="74">
        <v>540860</v>
      </c>
      <c r="Y1119" s="74">
        <v>830382</v>
      </c>
      <c r="Z1119" s="74">
        <v>426809</v>
      </c>
      <c r="AA1119" s="114">
        <v>2211.6</v>
      </c>
      <c r="AB1119" s="114">
        <v>359.9</v>
      </c>
    </row>
    <row r="1120" spans="1:28" x14ac:dyDescent="0.3">
      <c r="A1120" t="s">
        <v>24</v>
      </c>
      <c r="B1120" s="65" t="str">
        <f>VLOOKUP(A1120,'bank list with code'!$A$2:$C$114,3,FALSE)</f>
        <v>B062</v>
      </c>
      <c r="C1120" s="65" t="str">
        <f>VLOOKUP(B1120,'bank type'!$A$2:$B$87,2,FALSE)</f>
        <v>Private Sector Banks</v>
      </c>
      <c r="D1120" s="66">
        <v>43008</v>
      </c>
      <c r="E1120" s="74">
        <f t="shared" si="53"/>
        <v>9</v>
      </c>
      <c r="F1120">
        <f t="shared" si="54"/>
        <v>2017</v>
      </c>
      <c r="G1120" s="74">
        <v>933</v>
      </c>
      <c r="H1120" s="74">
        <v>1213</v>
      </c>
      <c r="I1120" s="74">
        <v>28705</v>
      </c>
      <c r="J1120" s="74">
        <v>0</v>
      </c>
      <c r="K1120" s="3">
        <f t="shared" si="55"/>
        <v>28705</v>
      </c>
      <c r="L1120" s="18"/>
      <c r="M1120" s="18"/>
      <c r="N1120" s="18"/>
      <c r="O1120" s="74">
        <v>686283</v>
      </c>
      <c r="P1120" s="74">
        <v>12747</v>
      </c>
      <c r="Q1120" s="74">
        <v>2168403</v>
      </c>
      <c r="R1120" s="114">
        <v>68.3</v>
      </c>
      <c r="S1120" s="114">
        <v>12505.7</v>
      </c>
      <c r="X1120" s="74">
        <v>3615212</v>
      </c>
      <c r="Y1120" s="74">
        <v>2555233</v>
      </c>
      <c r="Z1120" s="74">
        <v>1749088</v>
      </c>
      <c r="AA1120" s="114">
        <v>11565.4</v>
      </c>
      <c r="AB1120" s="114">
        <v>2636.3</v>
      </c>
    </row>
    <row r="1121" spans="1:28" x14ac:dyDescent="0.3">
      <c r="A1121" t="s">
        <v>25</v>
      </c>
      <c r="B1121" s="65" t="str">
        <f>VLOOKUP(A1121,'bank list with code'!$A$2:$C$114,3,FALSE)</f>
        <v>B063</v>
      </c>
      <c r="C1121" s="65" t="str">
        <f>VLOOKUP(B1121,'bank type'!$A$2:$B$87,2,FALSE)</f>
        <v>Private Sector Banks</v>
      </c>
      <c r="D1121" s="66">
        <v>43008</v>
      </c>
      <c r="E1121" s="74">
        <f t="shared" si="53"/>
        <v>9</v>
      </c>
      <c r="F1121">
        <f t="shared" si="54"/>
        <v>2017</v>
      </c>
      <c r="G1121" s="74">
        <v>669</v>
      </c>
      <c r="H1121" s="74">
        <v>466</v>
      </c>
      <c r="I1121" s="74">
        <v>13715</v>
      </c>
      <c r="J1121" s="74">
        <v>0</v>
      </c>
      <c r="K1121" s="3">
        <f t="shared" si="55"/>
        <v>13715</v>
      </c>
      <c r="L1121" s="18"/>
      <c r="M1121" s="18"/>
      <c r="N1121" s="18"/>
      <c r="O1121" s="74">
        <v>434887</v>
      </c>
      <c r="P1121" s="74">
        <v>9483</v>
      </c>
      <c r="Q1121" s="74">
        <v>145906</v>
      </c>
      <c r="R1121" s="114">
        <v>31.3</v>
      </c>
      <c r="S1121" s="114">
        <v>544.79999999999995</v>
      </c>
      <c r="X1121" s="74">
        <v>4732586</v>
      </c>
      <c r="Y1121" s="74">
        <v>4606858</v>
      </c>
      <c r="Z1121" s="74">
        <v>107190</v>
      </c>
      <c r="AA1121" s="114">
        <v>21498.400000000001</v>
      </c>
      <c r="AB1121" s="114">
        <v>300.2</v>
      </c>
    </row>
    <row r="1122" spans="1:28" x14ac:dyDescent="0.3">
      <c r="A1122" t="s">
        <v>26</v>
      </c>
      <c r="B1122" s="65" t="str">
        <f>VLOOKUP(A1122,'bank list with code'!$A$2:$C$114,3,FALSE)</f>
        <v>B069</v>
      </c>
      <c r="C1122" s="65" t="str">
        <f>VLOOKUP(B1122,'bank type'!$A$2:$B$87,2,FALSE)</f>
        <v>Private Sector Banks</v>
      </c>
      <c r="D1122" s="66">
        <v>43008</v>
      </c>
      <c r="E1122" s="74">
        <f t="shared" si="53"/>
        <v>9</v>
      </c>
      <c r="F1122">
        <f t="shared" si="54"/>
        <v>2017</v>
      </c>
      <c r="G1122" s="74">
        <v>557</v>
      </c>
      <c r="H1122" s="74">
        <v>840</v>
      </c>
      <c r="I1122" s="74">
        <v>14072</v>
      </c>
      <c r="J1122" s="74">
        <v>0</v>
      </c>
      <c r="K1122" s="3">
        <f t="shared" si="55"/>
        <v>14072</v>
      </c>
      <c r="L1122" s="18"/>
      <c r="M1122" s="18"/>
      <c r="N1122" s="18"/>
      <c r="O1122" s="74">
        <v>0</v>
      </c>
      <c r="P1122" s="74">
        <v>0</v>
      </c>
      <c r="Q1122" s="74">
        <v>0</v>
      </c>
      <c r="R1122" s="114">
        <v>0</v>
      </c>
      <c r="S1122" s="114">
        <v>0</v>
      </c>
      <c r="X1122" s="74">
        <v>3956615</v>
      </c>
      <c r="Y1122" s="74">
        <v>3881659</v>
      </c>
      <c r="Z1122" s="74">
        <v>1630129</v>
      </c>
      <c r="AA1122" s="114">
        <v>14721.9</v>
      </c>
      <c r="AB1122" s="114">
        <v>1987.2</v>
      </c>
    </row>
    <row r="1123" spans="1:28" x14ac:dyDescent="0.3">
      <c r="A1123" t="s">
        <v>27</v>
      </c>
      <c r="B1123" s="65" t="str">
        <f>VLOOKUP(A1123,'bank list with code'!$A$2:$C$114,3,FALSE)</f>
        <v>B070</v>
      </c>
      <c r="C1123" s="65" t="str">
        <f>VLOOKUP(B1123,'bank type'!$A$2:$B$87,2,FALSE)</f>
        <v>Private Sector Banks</v>
      </c>
      <c r="D1123" s="66">
        <v>43008</v>
      </c>
      <c r="E1123" s="74">
        <f t="shared" si="53"/>
        <v>9</v>
      </c>
      <c r="F1123">
        <f t="shared" si="54"/>
        <v>2017</v>
      </c>
      <c r="G1123" s="74">
        <v>760</v>
      </c>
      <c r="H1123" s="74">
        <v>1006</v>
      </c>
      <c r="I1123" s="74">
        <v>23945</v>
      </c>
      <c r="J1123" s="74">
        <v>0</v>
      </c>
      <c r="K1123" s="3">
        <f t="shared" si="55"/>
        <v>23945</v>
      </c>
      <c r="L1123" s="18"/>
      <c r="M1123" s="18"/>
      <c r="N1123" s="18"/>
      <c r="O1123" s="74">
        <v>0</v>
      </c>
      <c r="P1123" s="74">
        <v>0</v>
      </c>
      <c r="Q1123" s="74">
        <v>0</v>
      </c>
      <c r="R1123" s="114">
        <v>0</v>
      </c>
      <c r="S1123" s="114">
        <v>0</v>
      </c>
      <c r="X1123" s="74">
        <v>4454534</v>
      </c>
      <c r="Y1123" s="74">
        <v>4984688</v>
      </c>
      <c r="Z1123" s="74">
        <v>1708173</v>
      </c>
      <c r="AA1123" s="114">
        <v>21135.599999999999</v>
      </c>
      <c r="AB1123" s="114">
        <v>2176</v>
      </c>
    </row>
    <row r="1124" spans="1:28" x14ac:dyDescent="0.3">
      <c r="A1124" t="s">
        <v>28</v>
      </c>
      <c r="B1124" s="65" t="str">
        <f>VLOOKUP(A1124,'bank list with code'!$A$2:$C$114,3,FALSE)</f>
        <v>B073</v>
      </c>
      <c r="C1124" s="65" t="str">
        <f>VLOOKUP(B1124,'bank type'!$A$2:$B$87,2,FALSE)</f>
        <v>Private Sector Banks</v>
      </c>
      <c r="D1124" s="66">
        <v>43008</v>
      </c>
      <c r="E1124" s="74">
        <f t="shared" si="53"/>
        <v>9</v>
      </c>
      <c r="F1124">
        <f t="shared" si="54"/>
        <v>2017</v>
      </c>
      <c r="G1124" s="74">
        <v>997</v>
      </c>
      <c r="H1124" s="74">
        <v>1167</v>
      </c>
      <c r="I1124" s="74">
        <v>0</v>
      </c>
      <c r="J1124" s="74">
        <v>0</v>
      </c>
      <c r="K1124" s="3">
        <f t="shared" si="55"/>
        <v>0</v>
      </c>
      <c r="L1124" s="18"/>
      <c r="M1124" s="18"/>
      <c r="N1124" s="18"/>
      <c r="O1124" s="74">
        <v>1219714</v>
      </c>
      <c r="P1124" s="74">
        <v>32908</v>
      </c>
      <c r="Q1124" s="74">
        <v>2747333</v>
      </c>
      <c r="R1124" s="114">
        <v>140.1</v>
      </c>
      <c r="S1124" s="114">
        <v>8185.4</v>
      </c>
      <c r="X1124" s="74">
        <v>6723099</v>
      </c>
      <c r="Y1124" s="74">
        <v>5558695</v>
      </c>
      <c r="Z1124" s="74">
        <v>5002981</v>
      </c>
      <c r="AA1124" s="114">
        <v>22568</v>
      </c>
      <c r="AB1124" s="114">
        <v>6592.8</v>
      </c>
    </row>
    <row r="1125" spans="1:28" x14ac:dyDescent="0.3">
      <c r="A1125" t="s">
        <v>29</v>
      </c>
      <c r="B1125" s="65" t="str">
        <f>VLOOKUP(A1125,'bank list with code'!$A$2:$C$114,3,FALSE)</f>
        <v>B082</v>
      </c>
      <c r="C1125" s="65" t="str">
        <f>VLOOKUP(B1125,'bank type'!$A$2:$B$87,2,FALSE)</f>
        <v>Private Sector Banks</v>
      </c>
      <c r="D1125" s="66">
        <v>43008</v>
      </c>
      <c r="E1125" s="74">
        <f t="shared" si="53"/>
        <v>9</v>
      </c>
      <c r="F1125">
        <f t="shared" si="54"/>
        <v>2017</v>
      </c>
      <c r="G1125" s="74">
        <v>179</v>
      </c>
      <c r="H1125" s="74">
        <v>209</v>
      </c>
      <c r="I1125" s="74">
        <v>250887</v>
      </c>
      <c r="J1125" s="74">
        <v>0</v>
      </c>
      <c r="K1125" s="3">
        <f t="shared" si="55"/>
        <v>250887</v>
      </c>
      <c r="L1125" s="18"/>
      <c r="M1125" s="18"/>
      <c r="N1125" s="18"/>
      <c r="O1125" s="74">
        <v>458143</v>
      </c>
      <c r="P1125" s="74">
        <v>30700</v>
      </c>
      <c r="Q1125" s="74">
        <v>1354892</v>
      </c>
      <c r="R1125" s="114">
        <v>161</v>
      </c>
      <c r="S1125" s="114">
        <v>5038.8</v>
      </c>
      <c r="X1125" s="74">
        <v>721892</v>
      </c>
      <c r="Y1125" s="74">
        <v>496492</v>
      </c>
      <c r="Z1125" s="74">
        <v>309547</v>
      </c>
      <c r="AA1125" s="114">
        <v>1845.3</v>
      </c>
      <c r="AB1125" s="114">
        <v>400.6</v>
      </c>
    </row>
    <row r="1126" spans="1:28" x14ac:dyDescent="0.3">
      <c r="A1126" t="s">
        <v>30</v>
      </c>
      <c r="B1126" s="65" t="str">
        <f>VLOOKUP(A1126,'bank list with code'!$A$2:$C$114,3,FALSE)</f>
        <v>B089</v>
      </c>
      <c r="C1126" s="65" t="str">
        <f>VLOOKUP(B1126,'bank type'!$A$2:$B$87,2,FALSE)</f>
        <v>Private Sector Banks</v>
      </c>
      <c r="D1126" s="66">
        <v>43008</v>
      </c>
      <c r="E1126" s="74">
        <f t="shared" si="53"/>
        <v>9</v>
      </c>
      <c r="F1126">
        <f t="shared" si="54"/>
        <v>2017</v>
      </c>
      <c r="G1126" s="74">
        <v>744</v>
      </c>
      <c r="H1126" s="74">
        <v>568</v>
      </c>
      <c r="I1126" s="74">
        <v>8693</v>
      </c>
      <c r="J1126" s="74">
        <v>0</v>
      </c>
      <c r="K1126" s="3">
        <f t="shared" si="55"/>
        <v>8693</v>
      </c>
      <c r="L1126" s="18"/>
      <c r="M1126" s="18"/>
      <c r="N1126" s="18"/>
      <c r="O1126" s="74">
        <v>0</v>
      </c>
      <c r="P1126" s="74">
        <v>0</v>
      </c>
      <c r="Q1126" s="74">
        <v>0</v>
      </c>
      <c r="R1126" s="114">
        <v>0</v>
      </c>
      <c r="S1126" s="114">
        <v>0</v>
      </c>
      <c r="X1126" s="74">
        <v>3618945</v>
      </c>
      <c r="Y1126" s="74">
        <v>2513170</v>
      </c>
      <c r="Z1126" s="74">
        <v>1168511</v>
      </c>
      <c r="AA1126" s="114">
        <v>9880.5</v>
      </c>
      <c r="AB1126" s="114">
        <v>1742.6</v>
      </c>
    </row>
    <row r="1127" spans="1:28" x14ac:dyDescent="0.3">
      <c r="A1127" t="s">
        <v>31</v>
      </c>
      <c r="B1127" s="65" t="str">
        <f>VLOOKUP(A1127,'bank list with code'!$A$2:$C$114,3,FALSE)</f>
        <v>B100</v>
      </c>
      <c r="C1127" s="65" t="str">
        <f>VLOOKUP(B1127,'bank type'!$A$2:$B$87,2,FALSE)</f>
        <v>Private Sector Banks</v>
      </c>
      <c r="D1127" s="66">
        <v>43008</v>
      </c>
      <c r="E1127" s="74">
        <f t="shared" si="53"/>
        <v>9</v>
      </c>
      <c r="F1127">
        <f t="shared" si="54"/>
        <v>2017</v>
      </c>
      <c r="G1127" s="74">
        <v>462</v>
      </c>
      <c r="H1127" s="74">
        <v>652</v>
      </c>
      <c r="I1127" s="74">
        <v>5726</v>
      </c>
      <c r="J1127" s="74">
        <v>0</v>
      </c>
      <c r="K1127" s="3">
        <f t="shared" si="55"/>
        <v>5726</v>
      </c>
      <c r="L1127" s="18"/>
      <c r="M1127" s="18"/>
      <c r="N1127" s="18"/>
      <c r="O1127" s="74">
        <v>13657</v>
      </c>
      <c r="P1127" s="74">
        <v>246</v>
      </c>
      <c r="Q1127" s="74">
        <v>22416</v>
      </c>
      <c r="R1127" s="114">
        <v>0.6</v>
      </c>
      <c r="S1127" s="114">
        <v>65.599999999999994</v>
      </c>
      <c r="X1127" s="74">
        <v>1095341</v>
      </c>
      <c r="Y1127" s="74">
        <v>3889554</v>
      </c>
      <c r="Z1127" s="74">
        <v>282320</v>
      </c>
      <c r="AA1127" s="114">
        <v>15424.4</v>
      </c>
      <c r="AB1127" s="114">
        <v>467.5</v>
      </c>
    </row>
    <row r="1128" spans="1:28" x14ac:dyDescent="0.3">
      <c r="A1128" t="s">
        <v>32</v>
      </c>
      <c r="B1128" s="65" t="str">
        <f>VLOOKUP(A1128,'bank list with code'!$A$2:$C$114,3,FALSE)</f>
        <v>B101</v>
      </c>
      <c r="C1128" s="65" t="str">
        <f>VLOOKUP(B1128,'bank type'!$A$2:$B$87,2,FALSE)</f>
        <v>Private Sector Banks</v>
      </c>
      <c r="D1128" s="66">
        <v>43008</v>
      </c>
      <c r="E1128" s="74">
        <f t="shared" si="53"/>
        <v>9</v>
      </c>
      <c r="F1128">
        <f t="shared" si="54"/>
        <v>2017</v>
      </c>
      <c r="G1128" s="74">
        <v>394</v>
      </c>
      <c r="H1128" s="74">
        <v>589</v>
      </c>
      <c r="I1128" s="74">
        <v>7044</v>
      </c>
      <c r="J1128" s="74">
        <v>0</v>
      </c>
      <c r="K1128" s="3">
        <f t="shared" si="55"/>
        <v>7044</v>
      </c>
      <c r="L1128" s="18"/>
      <c r="M1128" s="18"/>
      <c r="N1128" s="18"/>
      <c r="O1128" s="74">
        <v>0</v>
      </c>
      <c r="P1128" s="74">
        <v>0</v>
      </c>
      <c r="Q1128" s="74">
        <v>0</v>
      </c>
      <c r="R1128" s="114">
        <v>0</v>
      </c>
      <c r="S1128" s="114">
        <v>0</v>
      </c>
      <c r="X1128" s="74">
        <v>1320045</v>
      </c>
      <c r="Y1128" s="74">
        <v>858471</v>
      </c>
      <c r="Z1128" s="74">
        <v>193517</v>
      </c>
      <c r="AA1128" s="114">
        <v>3528.2</v>
      </c>
      <c r="AB1128" s="114">
        <v>311.39999999999998</v>
      </c>
    </row>
    <row r="1129" spans="1:28" x14ac:dyDescent="0.3">
      <c r="A1129" t="s">
        <v>33</v>
      </c>
      <c r="B1129" s="65" t="str">
        <f>VLOOKUP(A1129,'bank list with code'!$A$2:$C$114,3,FALSE)</f>
        <v>B113</v>
      </c>
      <c r="C1129" s="65" t="str">
        <f>VLOOKUP(B1129,'bank type'!$A$2:$B$87,2,FALSE)</f>
        <v>Private Sector Banks</v>
      </c>
      <c r="D1129" s="66">
        <v>43008</v>
      </c>
      <c r="E1129" s="74">
        <f t="shared" si="53"/>
        <v>9</v>
      </c>
      <c r="F1129">
        <f t="shared" si="54"/>
        <v>2017</v>
      </c>
      <c r="G1129" s="74">
        <v>685</v>
      </c>
      <c r="H1129" s="74">
        <v>1136</v>
      </c>
      <c r="I1129" s="74">
        <v>63127</v>
      </c>
      <c r="J1129" s="74">
        <v>0</v>
      </c>
      <c r="K1129" s="3">
        <f t="shared" si="55"/>
        <v>63127</v>
      </c>
      <c r="L1129" s="18"/>
      <c r="M1129" s="18"/>
      <c r="N1129" s="18"/>
      <c r="O1129" s="74">
        <v>175599</v>
      </c>
      <c r="P1129" s="74">
        <v>4230</v>
      </c>
      <c r="Q1129" s="74">
        <v>533629</v>
      </c>
      <c r="R1129" s="114">
        <v>18.7</v>
      </c>
      <c r="S1129" s="114">
        <v>1476.2</v>
      </c>
      <c r="X1129" s="74">
        <v>1991585</v>
      </c>
      <c r="Y1129" s="74">
        <v>3240644</v>
      </c>
      <c r="Z1129" s="74">
        <v>1931007</v>
      </c>
      <c r="AA1129" s="114">
        <v>11528.8</v>
      </c>
      <c r="AB1129" s="114">
        <v>2689.9</v>
      </c>
    </row>
    <row r="1130" spans="1:28" x14ac:dyDescent="0.3">
      <c r="A1130" t="s">
        <v>35</v>
      </c>
      <c r="B1130" s="65" t="str">
        <f>VLOOKUP(A1130,'bank list with code'!$A$2:$C$114,3,FALSE)</f>
        <v>B004</v>
      </c>
      <c r="C1130" s="65" t="str">
        <f>VLOOKUP(B1130,'bank type'!$A$2:$B$87,2,FALSE)</f>
        <v>Foreign Banks</v>
      </c>
      <c r="D1130" s="66">
        <v>43008</v>
      </c>
      <c r="E1130" s="74">
        <f t="shared" si="53"/>
        <v>9</v>
      </c>
      <c r="F1130">
        <f t="shared" si="54"/>
        <v>2017</v>
      </c>
      <c r="G1130" s="74">
        <v>0</v>
      </c>
      <c r="H1130" s="74">
        <v>0</v>
      </c>
      <c r="I1130" s="74">
        <v>32567</v>
      </c>
      <c r="J1130" s="74">
        <v>0</v>
      </c>
      <c r="K1130" s="3">
        <f t="shared" si="55"/>
        <v>32567</v>
      </c>
      <c r="L1130" s="18"/>
      <c r="M1130" s="18"/>
      <c r="N1130" s="18"/>
      <c r="O1130" s="74">
        <v>1103226</v>
      </c>
      <c r="P1130" s="74">
        <v>3080</v>
      </c>
      <c r="Q1130" s="74">
        <v>5290905</v>
      </c>
      <c r="R1130" s="114">
        <v>21.5</v>
      </c>
      <c r="S1130" s="114">
        <v>36625.800000000003</v>
      </c>
      <c r="X1130" s="74">
        <v>0</v>
      </c>
      <c r="Y1130" s="74">
        <v>0</v>
      </c>
      <c r="Z1130" s="74">
        <v>0</v>
      </c>
      <c r="AA1130" s="114">
        <v>0</v>
      </c>
      <c r="AB1130" s="114">
        <v>0</v>
      </c>
    </row>
    <row r="1131" spans="1:28" x14ac:dyDescent="0.3">
      <c r="A1131" t="s">
        <v>36</v>
      </c>
      <c r="B1131" s="65" t="str">
        <f>VLOOKUP(A1131,'bank list with code'!$A$2:$C$114,3,FALSE)</f>
        <v>B011</v>
      </c>
      <c r="C1131" s="65" t="str">
        <f>VLOOKUP(B1131,'bank type'!$A$2:$B$87,2,FALSE)</f>
        <v>Foreign Banks</v>
      </c>
      <c r="D1131" s="66">
        <v>43008</v>
      </c>
      <c r="E1131" s="74">
        <f t="shared" si="53"/>
        <v>9</v>
      </c>
      <c r="F1131">
        <f t="shared" si="54"/>
        <v>2017</v>
      </c>
      <c r="G1131" s="74">
        <v>0</v>
      </c>
      <c r="H1131" s="74">
        <v>0</v>
      </c>
      <c r="I1131" s="74">
        <v>0</v>
      </c>
      <c r="J1131" s="74">
        <v>0</v>
      </c>
      <c r="K1131" s="3">
        <f t="shared" si="55"/>
        <v>0</v>
      </c>
      <c r="L1131" s="18"/>
      <c r="M1131" s="18"/>
      <c r="N1131" s="18"/>
      <c r="O1131" s="74">
        <v>16370</v>
      </c>
      <c r="P1131" s="74">
        <v>177</v>
      </c>
      <c r="Q1131" s="74">
        <v>46700</v>
      </c>
      <c r="R1131" s="114">
        <v>1.4</v>
      </c>
      <c r="S1131" s="114">
        <v>338.7</v>
      </c>
      <c r="X1131" s="74">
        <v>0</v>
      </c>
      <c r="Y1131" s="74">
        <v>0</v>
      </c>
      <c r="Z1131" s="74">
        <v>0</v>
      </c>
      <c r="AA1131" s="114">
        <v>0</v>
      </c>
      <c r="AB1131" s="114">
        <v>0</v>
      </c>
    </row>
    <row r="1132" spans="1:28" x14ac:dyDescent="0.3">
      <c r="A1132" t="s">
        <v>37</v>
      </c>
      <c r="B1132" s="65" t="str">
        <f>VLOOKUP(A1132,'bank list with code'!$A$2:$C$114,3,FALSE)</f>
        <v>B017</v>
      </c>
      <c r="C1132" s="65" t="str">
        <f>VLOOKUP(B1132,'bank type'!$A$2:$B$87,2,FALSE)</f>
        <v>Foreign Banks</v>
      </c>
      <c r="D1132" s="66">
        <v>43008</v>
      </c>
      <c r="E1132" s="74">
        <f t="shared" si="53"/>
        <v>9</v>
      </c>
      <c r="F1132">
        <f t="shared" si="54"/>
        <v>2017</v>
      </c>
      <c r="G1132" s="74">
        <v>0</v>
      </c>
      <c r="H1132" s="74">
        <v>0</v>
      </c>
      <c r="I1132" s="74">
        <v>0</v>
      </c>
      <c r="J1132" s="74">
        <v>0</v>
      </c>
      <c r="K1132" s="3">
        <f t="shared" si="55"/>
        <v>0</v>
      </c>
      <c r="L1132" s="18"/>
      <c r="M1132" s="18"/>
      <c r="N1132" s="18"/>
      <c r="O1132" s="74">
        <v>0</v>
      </c>
      <c r="P1132" s="74">
        <v>0</v>
      </c>
      <c r="Q1132" s="74">
        <v>0</v>
      </c>
      <c r="R1132" s="114">
        <v>0</v>
      </c>
      <c r="S1132" s="114">
        <v>0</v>
      </c>
      <c r="X1132" s="74">
        <v>3341</v>
      </c>
      <c r="Y1132" s="74">
        <v>226</v>
      </c>
      <c r="Z1132" s="74">
        <v>194</v>
      </c>
      <c r="AA1132" s="114">
        <v>1.8</v>
      </c>
      <c r="AB1132" s="114">
        <v>0.6</v>
      </c>
    </row>
    <row r="1133" spans="1:28" x14ac:dyDescent="0.3">
      <c r="A1133" t="s">
        <v>38</v>
      </c>
      <c r="B1133" s="65" t="str">
        <f>VLOOKUP(A1133,'bank list with code'!$A$2:$C$114,3,FALSE)</f>
        <v>B023</v>
      </c>
      <c r="C1133" s="65" t="str">
        <f>VLOOKUP(B1133,'bank type'!$A$2:$B$87,2,FALSE)</f>
        <v>Foreign Banks</v>
      </c>
      <c r="D1133" s="66">
        <v>43008</v>
      </c>
      <c r="E1133" s="74">
        <f t="shared" si="53"/>
        <v>9</v>
      </c>
      <c r="F1133">
        <f t="shared" si="54"/>
        <v>2017</v>
      </c>
      <c r="G1133" s="74">
        <v>47</v>
      </c>
      <c r="H1133" s="74">
        <v>502</v>
      </c>
      <c r="I1133" s="74">
        <v>30600</v>
      </c>
      <c r="J1133" s="74">
        <v>0</v>
      </c>
      <c r="K1133" s="3">
        <f t="shared" si="55"/>
        <v>30600</v>
      </c>
      <c r="L1133" s="18"/>
      <c r="M1133" s="18"/>
      <c r="N1133" s="18"/>
      <c r="O1133" s="74">
        <v>2597795</v>
      </c>
      <c r="P1133" s="74">
        <v>43250</v>
      </c>
      <c r="Q1133" s="74">
        <v>17432375</v>
      </c>
      <c r="R1133" s="114">
        <v>255.2</v>
      </c>
      <c r="S1133" s="114">
        <v>37644.400000000001</v>
      </c>
      <c r="X1133" s="74">
        <v>1611346</v>
      </c>
      <c r="Y1133" s="74">
        <v>2330277</v>
      </c>
      <c r="Z1133" s="74">
        <v>4798868</v>
      </c>
      <c r="AA1133" s="114">
        <v>9220.2999999999993</v>
      </c>
      <c r="AB1133" s="114">
        <v>8505.9</v>
      </c>
    </row>
    <row r="1134" spans="1:28" x14ac:dyDescent="0.3">
      <c r="A1134" t="s">
        <v>39</v>
      </c>
      <c r="B1134" s="65" t="str">
        <f>VLOOKUP(A1134,'bank list with code'!$A$2:$C$114,3,FALSE)</f>
        <v>B030</v>
      </c>
      <c r="C1134" s="65" t="str">
        <f>VLOOKUP(B1134,'bank type'!$A$2:$B$87,2,FALSE)</f>
        <v>Foreign Banks</v>
      </c>
      <c r="D1134" s="66">
        <v>43008</v>
      </c>
      <c r="E1134" s="74">
        <f t="shared" si="53"/>
        <v>9</v>
      </c>
      <c r="F1134">
        <f t="shared" si="54"/>
        <v>2017</v>
      </c>
      <c r="G1134" s="74">
        <v>7</v>
      </c>
      <c r="H1134" s="74">
        <v>23</v>
      </c>
      <c r="I1134" s="74">
        <v>0</v>
      </c>
      <c r="J1134" s="74">
        <v>0</v>
      </c>
      <c r="K1134" s="3">
        <f t="shared" si="55"/>
        <v>0</v>
      </c>
      <c r="L1134" s="18"/>
      <c r="M1134" s="18"/>
      <c r="N1134" s="18"/>
      <c r="O1134" s="74">
        <v>0</v>
      </c>
      <c r="P1134" s="74">
        <v>0</v>
      </c>
      <c r="Q1134" s="74">
        <v>0</v>
      </c>
      <c r="R1134" s="114">
        <v>0</v>
      </c>
      <c r="S1134" s="114">
        <v>0</v>
      </c>
      <c r="X1134" s="74">
        <v>1634013</v>
      </c>
      <c r="Y1134" s="74">
        <v>372136</v>
      </c>
      <c r="Z1134" s="74">
        <v>426041</v>
      </c>
      <c r="AA1134" s="114">
        <v>711.9</v>
      </c>
      <c r="AB1134" s="114">
        <v>345.5</v>
      </c>
    </row>
    <row r="1135" spans="1:28" x14ac:dyDescent="0.3">
      <c r="A1135" t="s">
        <v>40</v>
      </c>
      <c r="B1135" s="65" t="str">
        <f>VLOOKUP(A1135,'bank list with code'!$A$2:$C$114,3,FALSE)</f>
        <v>B035</v>
      </c>
      <c r="C1135" s="65" t="str">
        <f>VLOOKUP(B1135,'bank type'!$A$2:$B$87,2,FALSE)</f>
        <v>Foreign Banks</v>
      </c>
      <c r="D1135" s="66">
        <v>43008</v>
      </c>
      <c r="E1135" s="74">
        <f t="shared" si="53"/>
        <v>9</v>
      </c>
      <c r="F1135">
        <f t="shared" si="54"/>
        <v>2017</v>
      </c>
      <c r="G1135" s="74">
        <v>13</v>
      </c>
      <c r="H1135" s="74">
        <v>19</v>
      </c>
      <c r="I1135" s="74">
        <v>0</v>
      </c>
      <c r="J1135" s="74">
        <v>0</v>
      </c>
      <c r="K1135" s="3">
        <f t="shared" si="55"/>
        <v>0</v>
      </c>
      <c r="L1135" s="18"/>
      <c r="M1135" s="18"/>
      <c r="N1135" s="18"/>
      <c r="O1135" s="74">
        <v>0</v>
      </c>
      <c r="P1135" s="74">
        <v>0</v>
      </c>
      <c r="Q1135" s="74">
        <v>0</v>
      </c>
      <c r="R1135" s="114">
        <v>0</v>
      </c>
      <c r="S1135" s="114">
        <v>0</v>
      </c>
      <c r="X1135" s="74">
        <v>108138</v>
      </c>
      <c r="Y1135" s="74">
        <v>128459</v>
      </c>
      <c r="Z1135" s="74">
        <v>189329</v>
      </c>
      <c r="AA1135" s="114">
        <v>616.1</v>
      </c>
      <c r="AB1135" s="114">
        <v>316.5</v>
      </c>
    </row>
    <row r="1136" spans="1:28" x14ac:dyDescent="0.3">
      <c r="A1136" t="s">
        <v>41</v>
      </c>
      <c r="B1136" s="65" t="str">
        <f>VLOOKUP(A1136,'bank list with code'!$A$2:$C$114,3,FALSE)</f>
        <v>B051</v>
      </c>
      <c r="C1136" s="65" t="str">
        <f>VLOOKUP(B1136,'bank type'!$A$2:$B$87,2,FALSE)</f>
        <v>Foreign Banks</v>
      </c>
      <c r="D1136" s="66">
        <v>43008</v>
      </c>
      <c r="E1136" s="74">
        <f t="shared" si="53"/>
        <v>9</v>
      </c>
      <c r="F1136">
        <f t="shared" si="54"/>
        <v>2017</v>
      </c>
      <c r="G1136" s="74">
        <v>45</v>
      </c>
      <c r="H1136" s="74">
        <v>55</v>
      </c>
      <c r="I1136" s="74">
        <v>0</v>
      </c>
      <c r="J1136" s="74">
        <v>0</v>
      </c>
      <c r="K1136" s="3">
        <f t="shared" si="55"/>
        <v>0</v>
      </c>
      <c r="L1136" s="18"/>
      <c r="M1136" s="18"/>
      <c r="N1136" s="18"/>
      <c r="O1136" s="74">
        <v>526449</v>
      </c>
      <c r="P1136" s="74">
        <v>3841</v>
      </c>
      <c r="Q1136" s="74">
        <v>1249875</v>
      </c>
      <c r="R1136" s="114">
        <v>28.8</v>
      </c>
      <c r="S1136" s="114">
        <v>3842.7</v>
      </c>
      <c r="X1136" s="74">
        <v>417498</v>
      </c>
      <c r="Y1136" s="74">
        <v>300986</v>
      </c>
      <c r="Z1136" s="74">
        <v>534131</v>
      </c>
      <c r="AA1136" s="114">
        <v>1443.3</v>
      </c>
      <c r="AB1136" s="114">
        <v>936.1</v>
      </c>
    </row>
    <row r="1137" spans="1:28" x14ac:dyDescent="0.3">
      <c r="A1137" t="s">
        <v>42</v>
      </c>
      <c r="B1137" s="65" t="str">
        <f>VLOOKUP(A1137,'bank list with code'!$A$2:$C$114,3,FALSE)</f>
        <v>B090</v>
      </c>
      <c r="C1137" s="65" t="str">
        <f>VLOOKUP(B1137,'bank type'!$A$2:$B$87,2,FALSE)</f>
        <v>Foreign Banks</v>
      </c>
      <c r="D1137" s="66">
        <v>43008</v>
      </c>
      <c r="E1137" s="74">
        <f t="shared" si="53"/>
        <v>9</v>
      </c>
      <c r="F1137">
        <f t="shared" si="54"/>
        <v>2017</v>
      </c>
      <c r="G1137" s="74">
        <v>103</v>
      </c>
      <c r="H1137" s="74">
        <v>120</v>
      </c>
      <c r="I1137" s="74">
        <v>0</v>
      </c>
      <c r="J1137" s="74">
        <v>0</v>
      </c>
      <c r="K1137" s="3">
        <f t="shared" si="55"/>
        <v>0</v>
      </c>
      <c r="L1137" s="18"/>
      <c r="M1137" s="18"/>
      <c r="N1137" s="18"/>
      <c r="O1137" s="74">
        <v>1184384</v>
      </c>
      <c r="P1137" s="74">
        <v>5120</v>
      </c>
      <c r="Q1137" s="74">
        <v>4009432</v>
      </c>
      <c r="R1137" s="114">
        <v>23.9</v>
      </c>
      <c r="S1137" s="114">
        <v>9044.2000000000007</v>
      </c>
      <c r="X1137" s="74">
        <v>999682</v>
      </c>
      <c r="Y1137" s="74">
        <v>1881098</v>
      </c>
      <c r="Z1137" s="74">
        <v>2312107</v>
      </c>
      <c r="AA1137" s="114">
        <v>6286.2</v>
      </c>
      <c r="AB1137" s="114">
        <v>2773.6</v>
      </c>
    </row>
    <row r="1138" spans="1:28" x14ac:dyDescent="0.3">
      <c r="A1138" t="s">
        <v>117</v>
      </c>
      <c r="B1138" s="65" t="str">
        <f>VLOOKUP(A1138,'bank list with code'!$A$2:$C$114,3,FALSE)</f>
        <v>B003</v>
      </c>
      <c r="C1138" s="65" t="str">
        <f>VLOOKUP(B1138,'bank type'!$A$2:$B$87,2,FALSE)</f>
        <v>Public Sector Banks</v>
      </c>
      <c r="D1138" s="66">
        <v>43039</v>
      </c>
      <c r="E1138" s="74">
        <f t="shared" ref="E1138:E1201" si="56">MONTH(D1138)</f>
        <v>10</v>
      </c>
      <c r="F1138">
        <f t="shared" si="54"/>
        <v>2017</v>
      </c>
      <c r="G1138" s="74">
        <v>819</v>
      </c>
      <c r="H1138" s="74">
        <v>278</v>
      </c>
      <c r="I1138" s="74">
        <v>2145</v>
      </c>
      <c r="J1138" s="74">
        <v>0</v>
      </c>
      <c r="K1138" s="3">
        <f t="shared" si="55"/>
        <v>2145</v>
      </c>
      <c r="L1138" s="18"/>
      <c r="M1138" s="18"/>
      <c r="N1138" s="18"/>
      <c r="O1138" s="74">
        <v>0</v>
      </c>
      <c r="P1138" s="74">
        <v>0</v>
      </c>
      <c r="Q1138" s="74">
        <v>0</v>
      </c>
      <c r="R1138" s="114">
        <v>0</v>
      </c>
      <c r="S1138" s="114">
        <v>0</v>
      </c>
      <c r="X1138" s="74">
        <v>12044623</v>
      </c>
      <c r="Y1138" s="74">
        <v>7843955</v>
      </c>
      <c r="Z1138" s="74">
        <v>2150359</v>
      </c>
      <c r="AA1138" s="114">
        <v>19067.7</v>
      </c>
      <c r="AB1138" s="114">
        <v>2217.1</v>
      </c>
    </row>
    <row r="1139" spans="1:28" x14ac:dyDescent="0.3">
      <c r="A1139" t="s">
        <v>118</v>
      </c>
      <c r="B1139" s="65" t="str">
        <f>VLOOKUP(A1139,'bank list with code'!$A$2:$C$114,3,FALSE)</f>
        <v>B006</v>
      </c>
      <c r="C1139" s="65" t="str">
        <f>VLOOKUP(B1139,'bank type'!$A$2:$B$87,2,FALSE)</f>
        <v>Public Sector Banks</v>
      </c>
      <c r="D1139" s="66">
        <v>43039</v>
      </c>
      <c r="E1139" s="74">
        <f t="shared" si="56"/>
        <v>10</v>
      </c>
      <c r="F1139">
        <f t="shared" si="54"/>
        <v>2017</v>
      </c>
      <c r="G1139" s="74">
        <v>3189</v>
      </c>
      <c r="H1139" s="74">
        <v>800</v>
      </c>
      <c r="I1139" s="74">
        <v>3470</v>
      </c>
      <c r="J1139" s="74">
        <v>0</v>
      </c>
      <c r="K1139" s="3">
        <f t="shared" si="55"/>
        <v>3470</v>
      </c>
      <c r="L1139" s="18"/>
      <c r="M1139" s="18"/>
      <c r="N1139" s="18"/>
      <c r="O1139" s="74">
        <v>197148</v>
      </c>
      <c r="P1139" s="74">
        <v>14836</v>
      </c>
      <c r="Q1139" s="74">
        <v>388031</v>
      </c>
      <c r="R1139" s="114">
        <v>70.900000000000006</v>
      </c>
      <c r="S1139" s="114">
        <v>957.1</v>
      </c>
      <c r="X1139" s="74">
        <v>22339885</v>
      </c>
      <c r="Y1139" s="74">
        <v>9343654</v>
      </c>
      <c r="Z1139" s="74">
        <v>2201327</v>
      </c>
      <c r="AA1139" s="114">
        <v>30186.400000000001</v>
      </c>
      <c r="AB1139" s="114">
        <v>3014.7</v>
      </c>
    </row>
    <row r="1140" spans="1:28" x14ac:dyDescent="0.3">
      <c r="A1140" t="s">
        <v>0</v>
      </c>
      <c r="B1140" s="65" t="str">
        <f>VLOOKUP(A1140,'bank list with code'!$A$2:$C$114,3,FALSE)</f>
        <v>B014</v>
      </c>
      <c r="C1140" s="65" t="str">
        <f>VLOOKUP(B1140,'bank type'!$A$2:$B$87,2,FALSE)</f>
        <v>Public Sector Banks</v>
      </c>
      <c r="D1140" s="66">
        <v>43039</v>
      </c>
      <c r="E1140" s="74">
        <f t="shared" si="56"/>
        <v>10</v>
      </c>
      <c r="F1140">
        <f t="shared" si="54"/>
        <v>2017</v>
      </c>
      <c r="G1140" s="74">
        <v>6340</v>
      </c>
      <c r="H1140" s="74">
        <v>3730</v>
      </c>
      <c r="I1140" s="74">
        <v>103510</v>
      </c>
      <c r="J1140" s="74">
        <v>0</v>
      </c>
      <c r="K1140" s="3">
        <f t="shared" si="55"/>
        <v>103510</v>
      </c>
      <c r="L1140" s="18"/>
      <c r="M1140" s="18"/>
      <c r="N1140" s="18"/>
      <c r="O1140" s="74">
        <v>135126</v>
      </c>
      <c r="P1140" s="74">
        <v>7030</v>
      </c>
      <c r="Q1140" s="74">
        <v>349186</v>
      </c>
      <c r="R1140" s="114">
        <v>25.5</v>
      </c>
      <c r="S1140" s="114">
        <v>856.9</v>
      </c>
      <c r="X1140" s="74">
        <v>48440508</v>
      </c>
      <c r="Y1140" s="74">
        <v>18568098</v>
      </c>
      <c r="Z1140" s="74">
        <v>11125666</v>
      </c>
      <c r="AA1140" s="114">
        <v>81092.399999999994</v>
      </c>
      <c r="AB1140" s="114">
        <v>11272.1</v>
      </c>
    </row>
    <row r="1141" spans="1:28" x14ac:dyDescent="0.3">
      <c r="A1141" t="s">
        <v>1</v>
      </c>
      <c r="B1141" s="65" t="str">
        <f>VLOOKUP(A1141,'bank list with code'!$A$2:$C$114,3,FALSE)</f>
        <v>B015</v>
      </c>
      <c r="C1141" s="65" t="str">
        <f>VLOOKUP(B1141,'bank type'!$A$2:$B$87,2,FALSE)</f>
        <v>Public Sector Banks</v>
      </c>
      <c r="D1141" s="66">
        <v>43039</v>
      </c>
      <c r="E1141" s="74">
        <f t="shared" si="56"/>
        <v>10</v>
      </c>
      <c r="F1141">
        <f t="shared" si="54"/>
        <v>2017</v>
      </c>
      <c r="G1141" s="74">
        <v>3483</v>
      </c>
      <c r="H1141" s="74">
        <v>4234</v>
      </c>
      <c r="I1141" s="74">
        <v>50937</v>
      </c>
      <c r="J1141" s="74">
        <v>0</v>
      </c>
      <c r="K1141" s="3">
        <f t="shared" si="55"/>
        <v>50937</v>
      </c>
      <c r="L1141" s="18"/>
      <c r="M1141" s="18"/>
      <c r="N1141" s="18"/>
      <c r="O1141" s="74">
        <v>185246</v>
      </c>
      <c r="P1141" s="74">
        <v>22261</v>
      </c>
      <c r="Q1141" s="74">
        <v>268630</v>
      </c>
      <c r="R1141" s="114">
        <v>122</v>
      </c>
      <c r="S1141" s="114">
        <v>716.9</v>
      </c>
      <c r="X1141" s="74">
        <v>50502798</v>
      </c>
      <c r="Y1141" s="74">
        <v>28827489</v>
      </c>
      <c r="Z1141" s="74">
        <v>7578112</v>
      </c>
      <c r="AA1141" s="114">
        <v>66570.100000000006</v>
      </c>
      <c r="AB1141" s="114">
        <v>8371.4</v>
      </c>
    </row>
    <row r="1142" spans="1:28" x14ac:dyDescent="0.3">
      <c r="A1142" t="s">
        <v>2</v>
      </c>
      <c r="B1142" s="65" t="str">
        <f>VLOOKUP(A1142,'bank list with code'!$A$2:$C$114,3,FALSE)</f>
        <v>B016</v>
      </c>
      <c r="C1142" s="65" t="str">
        <f>VLOOKUP(B1142,'bank type'!$A$2:$B$87,2,FALSE)</f>
        <v>Public Sector Banks</v>
      </c>
      <c r="D1142" s="66">
        <v>43039</v>
      </c>
      <c r="E1142" s="74">
        <f t="shared" si="56"/>
        <v>10</v>
      </c>
      <c r="F1142">
        <f t="shared" si="54"/>
        <v>2017</v>
      </c>
      <c r="G1142" s="74">
        <v>1273</v>
      </c>
      <c r="H1142" s="74">
        <v>577</v>
      </c>
      <c r="I1142" s="74">
        <v>2213</v>
      </c>
      <c r="J1142" s="74">
        <v>0</v>
      </c>
      <c r="K1142" s="3">
        <f t="shared" si="55"/>
        <v>2213</v>
      </c>
      <c r="L1142" s="18"/>
      <c r="M1142" s="18"/>
      <c r="N1142" s="18"/>
      <c r="O1142" s="74">
        <v>0</v>
      </c>
      <c r="P1142" s="74">
        <v>0</v>
      </c>
      <c r="Q1142" s="74">
        <v>0</v>
      </c>
      <c r="R1142" s="114">
        <v>0</v>
      </c>
      <c r="S1142" s="114">
        <v>0</v>
      </c>
      <c r="X1142" s="74">
        <v>6890625</v>
      </c>
      <c r="Y1142" s="74">
        <v>6413945</v>
      </c>
      <c r="Z1142" s="74">
        <v>3333200</v>
      </c>
      <c r="AA1142" s="114">
        <v>24658.2</v>
      </c>
      <c r="AB1142" s="114">
        <v>4987.3</v>
      </c>
    </row>
    <row r="1143" spans="1:28" x14ac:dyDescent="0.3">
      <c r="A1143" t="s">
        <v>3</v>
      </c>
      <c r="B1143" s="65" t="str">
        <f>VLOOKUP(A1143,'bank list with code'!$A$2:$C$114,3,FALSE)</f>
        <v>B018</v>
      </c>
      <c r="C1143" s="65" t="str">
        <f>VLOOKUP(B1143,'bank type'!$A$2:$B$87,2,FALSE)</f>
        <v>Public Sector Banks</v>
      </c>
      <c r="D1143" s="66">
        <v>43039</v>
      </c>
      <c r="E1143" s="74">
        <f t="shared" si="56"/>
        <v>10</v>
      </c>
      <c r="F1143">
        <f t="shared" si="54"/>
        <v>2017</v>
      </c>
      <c r="G1143" s="74">
        <v>5388</v>
      </c>
      <c r="H1143" s="74">
        <v>4732</v>
      </c>
      <c r="I1143" s="74">
        <v>16710</v>
      </c>
      <c r="J1143" s="74">
        <v>0</v>
      </c>
      <c r="K1143" s="3">
        <f t="shared" si="55"/>
        <v>16710</v>
      </c>
      <c r="L1143" s="18"/>
      <c r="M1143" s="18"/>
      <c r="N1143" s="18"/>
      <c r="O1143" s="74">
        <v>225772</v>
      </c>
      <c r="P1143" s="74">
        <v>35084</v>
      </c>
      <c r="Q1143" s="74">
        <v>521194</v>
      </c>
      <c r="R1143" s="114">
        <v>175.3</v>
      </c>
      <c r="S1143" s="114">
        <v>1127.2</v>
      </c>
      <c r="X1143" s="74">
        <v>38594208</v>
      </c>
      <c r="Y1143" s="74">
        <v>19972606</v>
      </c>
      <c r="Z1143" s="74">
        <v>8076071</v>
      </c>
      <c r="AA1143" s="114">
        <v>83997</v>
      </c>
      <c r="AB1143" s="114">
        <v>11593.6</v>
      </c>
    </row>
    <row r="1144" spans="1:28" x14ac:dyDescent="0.3">
      <c r="A1144" t="s">
        <v>4</v>
      </c>
      <c r="B1144" s="65" t="str">
        <f>VLOOKUP(A1144,'bank list with code'!$A$2:$C$114,3,FALSE)</f>
        <v>B022</v>
      </c>
      <c r="C1144" s="65" t="str">
        <f>VLOOKUP(B1144,'bank type'!$A$2:$B$87,2,FALSE)</f>
        <v>Public Sector Banks</v>
      </c>
      <c r="D1144" s="66">
        <v>43039</v>
      </c>
      <c r="E1144" s="74">
        <f t="shared" si="56"/>
        <v>10</v>
      </c>
      <c r="F1144">
        <f t="shared" si="54"/>
        <v>2017</v>
      </c>
      <c r="G1144" s="74">
        <v>3429</v>
      </c>
      <c r="H1144" s="74">
        <v>1769</v>
      </c>
      <c r="I1144" s="74">
        <v>4174</v>
      </c>
      <c r="J1144" s="74">
        <v>0</v>
      </c>
      <c r="K1144" s="3">
        <f t="shared" si="55"/>
        <v>4174</v>
      </c>
      <c r="L1144" s="18"/>
      <c r="M1144" s="18"/>
      <c r="N1144" s="18"/>
      <c r="O1144" s="74" t="s">
        <v>135</v>
      </c>
      <c r="P1144" s="74">
        <v>2954</v>
      </c>
      <c r="Q1144" s="74">
        <v>157186</v>
      </c>
      <c r="R1144" s="114">
        <v>15.2</v>
      </c>
      <c r="S1144" s="114">
        <v>365.7</v>
      </c>
      <c r="X1144" s="74">
        <v>26861807</v>
      </c>
      <c r="Y1144" s="74">
        <v>11261817</v>
      </c>
      <c r="Z1144" s="74">
        <v>3542091</v>
      </c>
      <c r="AA1144" s="114">
        <v>47399.7</v>
      </c>
      <c r="AB1144" s="114">
        <v>5218.5</v>
      </c>
    </row>
    <row r="1145" spans="1:28" x14ac:dyDescent="0.3">
      <c r="A1145" t="s">
        <v>119</v>
      </c>
      <c r="B1145" s="65" t="str">
        <f>VLOOKUP(A1145,'bank list with code'!$A$2:$C$114,3,FALSE)</f>
        <v>B026</v>
      </c>
      <c r="C1145" s="65" t="str">
        <f>VLOOKUP(B1145,'bank type'!$A$2:$B$87,2,FALSE)</f>
        <v>Public Sector Banks</v>
      </c>
      <c r="D1145" s="66">
        <v>43039</v>
      </c>
      <c r="E1145" s="74">
        <f t="shared" si="56"/>
        <v>10</v>
      </c>
      <c r="F1145">
        <f t="shared" si="54"/>
        <v>2017</v>
      </c>
      <c r="G1145" s="74">
        <v>2347</v>
      </c>
      <c r="H1145" s="74">
        <v>848</v>
      </c>
      <c r="I1145" s="74">
        <v>153548</v>
      </c>
      <c r="J1145" s="74">
        <v>0</v>
      </c>
      <c r="K1145" s="3">
        <f t="shared" si="55"/>
        <v>153548</v>
      </c>
      <c r="L1145" s="18"/>
      <c r="M1145" s="18"/>
      <c r="N1145" s="18"/>
      <c r="O1145" s="74">
        <v>102337</v>
      </c>
      <c r="P1145" s="74">
        <v>1903</v>
      </c>
      <c r="Q1145" s="74">
        <v>153272</v>
      </c>
      <c r="R1145" s="114">
        <v>9.3000000000000007</v>
      </c>
      <c r="S1145" s="114">
        <v>383.7</v>
      </c>
      <c r="X1145" s="74">
        <v>12125273</v>
      </c>
      <c r="Y1145" s="74">
        <v>4898532</v>
      </c>
      <c r="Z1145" s="74">
        <v>3244126</v>
      </c>
      <c r="AA1145" s="114">
        <v>20594.099999999999</v>
      </c>
      <c r="AB1145" s="114">
        <v>4199.3999999999996</v>
      </c>
    </row>
    <row r="1146" spans="1:28" x14ac:dyDescent="0.3">
      <c r="A1146" t="s">
        <v>120</v>
      </c>
      <c r="B1146" s="65" t="str">
        <f>VLOOKUP(A1146,'bank list with code'!$A$2:$C$114,3,FALSE)</f>
        <v>B034</v>
      </c>
      <c r="C1146" s="65" t="str">
        <f>VLOOKUP(B1146,'bank type'!$A$2:$B$87,2,FALSE)</f>
        <v>Public Sector Banks</v>
      </c>
      <c r="D1146" s="66">
        <v>43039</v>
      </c>
      <c r="E1146" s="74">
        <f t="shared" si="56"/>
        <v>10</v>
      </c>
      <c r="F1146">
        <f t="shared" si="54"/>
        <v>2017</v>
      </c>
      <c r="G1146" s="74">
        <v>1392</v>
      </c>
      <c r="H1146" s="74">
        <v>269</v>
      </c>
      <c r="I1146" s="74">
        <v>5758</v>
      </c>
      <c r="J1146" s="74">
        <v>0</v>
      </c>
      <c r="K1146" s="3">
        <f t="shared" si="55"/>
        <v>5758</v>
      </c>
      <c r="L1146" s="18"/>
      <c r="M1146" s="18"/>
      <c r="N1146" s="18"/>
      <c r="O1146" s="74">
        <v>0</v>
      </c>
      <c r="P1146" s="74">
        <v>0</v>
      </c>
      <c r="Q1146" s="74">
        <v>0</v>
      </c>
      <c r="R1146" s="114">
        <v>0</v>
      </c>
      <c r="S1146" s="114">
        <v>0</v>
      </c>
      <c r="X1146" s="74">
        <v>8089919</v>
      </c>
      <c r="Y1146" s="74">
        <v>3618378</v>
      </c>
      <c r="Z1146" s="74">
        <v>1344769</v>
      </c>
      <c r="AA1146" s="114">
        <v>13742.5</v>
      </c>
      <c r="AB1146" s="114">
        <v>1824.1</v>
      </c>
    </row>
    <row r="1147" spans="1:28" x14ac:dyDescent="0.3">
      <c r="A1147" t="s">
        <v>5</v>
      </c>
      <c r="B1147" s="65" t="str">
        <f>VLOOKUP(A1147,'bank list with code'!$A$2:$C$114,3,FALSE)</f>
        <v>B060</v>
      </c>
      <c r="C1147" s="65" t="str">
        <f>VLOOKUP(B1147,'bank type'!$A$2:$B$87,2,FALSE)</f>
        <v>Public Sector Banks</v>
      </c>
      <c r="D1147" s="66">
        <v>43039</v>
      </c>
      <c r="E1147" s="74">
        <f t="shared" si="56"/>
        <v>10</v>
      </c>
      <c r="F1147">
        <f t="shared" si="54"/>
        <v>2017</v>
      </c>
      <c r="G1147" s="74">
        <v>2616</v>
      </c>
      <c r="H1147" s="74">
        <v>620</v>
      </c>
      <c r="I1147" s="74">
        <v>12426</v>
      </c>
      <c r="J1147" s="74">
        <v>0</v>
      </c>
      <c r="K1147" s="3">
        <f t="shared" si="55"/>
        <v>12426</v>
      </c>
      <c r="L1147" s="18"/>
      <c r="M1147" s="18"/>
      <c r="N1147" s="18"/>
      <c r="O1147" s="74">
        <v>84256</v>
      </c>
      <c r="P1147" s="74">
        <v>3210</v>
      </c>
      <c r="Q1147" s="74">
        <v>145522</v>
      </c>
      <c r="R1147" s="114">
        <v>18</v>
      </c>
      <c r="S1147" s="114">
        <v>326.60000000000002</v>
      </c>
      <c r="X1147" s="74">
        <v>17255527</v>
      </c>
      <c r="Y1147" s="74">
        <v>26209799</v>
      </c>
      <c r="Z1147" s="74">
        <v>5552779</v>
      </c>
      <c r="AA1147" s="114">
        <v>49238.3</v>
      </c>
      <c r="AB1147" s="114">
        <v>5815.8</v>
      </c>
    </row>
    <row r="1148" spans="1:28" x14ac:dyDescent="0.3">
      <c r="A1148" t="s">
        <v>6</v>
      </c>
      <c r="B1148" s="65" t="str">
        <f>VLOOKUP(A1148,'bank list with code'!$A$2:$C$114,3,FALSE)</f>
        <v>B061</v>
      </c>
      <c r="C1148" s="65" t="str">
        <f>VLOOKUP(B1148,'bank type'!$A$2:$B$87,2,FALSE)</f>
        <v>Public Sector Banks</v>
      </c>
      <c r="D1148" s="66">
        <v>43039</v>
      </c>
      <c r="E1148" s="74">
        <f t="shared" si="56"/>
        <v>10</v>
      </c>
      <c r="F1148">
        <f t="shared" si="54"/>
        <v>2017</v>
      </c>
      <c r="G1148" s="74">
        <v>2561</v>
      </c>
      <c r="H1148" s="74">
        <v>874</v>
      </c>
      <c r="I1148" s="74">
        <v>16904</v>
      </c>
      <c r="J1148" s="74">
        <v>0</v>
      </c>
      <c r="K1148" s="3">
        <f t="shared" si="55"/>
        <v>16904</v>
      </c>
      <c r="L1148" s="18"/>
      <c r="M1148" s="18"/>
      <c r="N1148" s="18"/>
      <c r="O1148" s="74">
        <v>44617</v>
      </c>
      <c r="P1148" s="74">
        <v>504</v>
      </c>
      <c r="Q1148" s="74">
        <v>82775</v>
      </c>
      <c r="R1148" s="114">
        <v>2</v>
      </c>
      <c r="S1148" s="114">
        <v>195.8</v>
      </c>
      <c r="X1148" s="74">
        <v>17262127</v>
      </c>
      <c r="Y1148" s="74">
        <v>13538975</v>
      </c>
      <c r="Z1148" s="74">
        <v>2709003</v>
      </c>
      <c r="AA1148" s="114">
        <v>41943.9</v>
      </c>
      <c r="AB1148" s="114">
        <v>7500.5</v>
      </c>
    </row>
    <row r="1149" spans="1:28" x14ac:dyDescent="0.3">
      <c r="A1149" t="s">
        <v>121</v>
      </c>
      <c r="B1149" s="65" t="str">
        <f>VLOOKUP(A1149,'bank list with code'!$A$2:$C$114,3,FALSE)</f>
        <v>B078</v>
      </c>
      <c r="C1149" s="65" t="str">
        <f>VLOOKUP(B1149,'bank type'!$A$2:$B$87,2,FALSE)</f>
        <v>Public Sector Banks</v>
      </c>
      <c r="D1149" s="66">
        <v>43039</v>
      </c>
      <c r="E1149" s="74">
        <f t="shared" si="56"/>
        <v>10</v>
      </c>
      <c r="F1149">
        <f t="shared" si="54"/>
        <v>2017</v>
      </c>
      <c r="G1149" s="74">
        <v>2312</v>
      </c>
      <c r="H1149" s="74">
        <v>309</v>
      </c>
      <c r="I1149" s="74">
        <v>8094</v>
      </c>
      <c r="J1149" s="74">
        <v>0</v>
      </c>
      <c r="K1149" s="3">
        <f t="shared" si="55"/>
        <v>8094</v>
      </c>
      <c r="L1149" s="18"/>
      <c r="M1149" s="18"/>
      <c r="N1149" s="18"/>
      <c r="O1149" s="74">
        <v>0</v>
      </c>
      <c r="P1149" s="74">
        <v>0</v>
      </c>
      <c r="Q1149" s="74">
        <v>0</v>
      </c>
      <c r="R1149" s="114">
        <v>0</v>
      </c>
      <c r="S1149" s="114">
        <v>0</v>
      </c>
      <c r="X1149" s="74">
        <v>11177808</v>
      </c>
      <c r="Y1149" s="74">
        <v>3891054</v>
      </c>
      <c r="Z1149" s="74">
        <v>2503905</v>
      </c>
      <c r="AA1149" s="114">
        <v>17911.2</v>
      </c>
      <c r="AB1149" s="114">
        <v>3292.4</v>
      </c>
    </row>
    <row r="1150" spans="1:28" x14ac:dyDescent="0.3">
      <c r="A1150" t="s">
        <v>7</v>
      </c>
      <c r="B1150" s="65" t="str">
        <f>VLOOKUP(A1150,'bank list with code'!$A$2:$C$114,3,FALSE)</f>
        <v>B080</v>
      </c>
      <c r="C1150" s="65" t="str">
        <f>VLOOKUP(B1150,'bank type'!$A$2:$B$87,2,FALSE)</f>
        <v>Public Sector Banks</v>
      </c>
      <c r="D1150" s="66">
        <v>43039</v>
      </c>
      <c r="E1150" s="74">
        <f t="shared" si="56"/>
        <v>10</v>
      </c>
      <c r="F1150">
        <f t="shared" si="54"/>
        <v>2017</v>
      </c>
      <c r="G1150" s="74">
        <v>1085</v>
      </c>
      <c r="H1150" s="74">
        <v>183</v>
      </c>
      <c r="I1150" s="74">
        <v>571</v>
      </c>
      <c r="J1150" s="74">
        <v>0</v>
      </c>
      <c r="K1150" s="3">
        <f t="shared" si="55"/>
        <v>571</v>
      </c>
      <c r="L1150" s="18"/>
      <c r="M1150" s="18"/>
      <c r="N1150" s="18"/>
      <c r="O1150" s="74">
        <v>0</v>
      </c>
      <c r="P1150" s="74">
        <v>0</v>
      </c>
      <c r="Q1150" s="74">
        <v>0</v>
      </c>
      <c r="R1150" s="114">
        <v>0</v>
      </c>
      <c r="S1150" s="114">
        <v>0</v>
      </c>
      <c r="X1150" s="74">
        <v>2634977</v>
      </c>
      <c r="Y1150" s="74">
        <v>1084526</v>
      </c>
      <c r="Z1150" s="74">
        <v>277313</v>
      </c>
      <c r="AA1150" s="114">
        <v>4589.8999999999996</v>
      </c>
      <c r="AB1150" s="114">
        <v>507.9</v>
      </c>
    </row>
    <row r="1151" spans="1:28" x14ac:dyDescent="0.3">
      <c r="A1151" t="s">
        <v>8</v>
      </c>
      <c r="B1151" s="65" t="str">
        <f>VLOOKUP(A1151,'bank list with code'!$A$2:$C$114,3,FALSE)</f>
        <v>B081</v>
      </c>
      <c r="C1151" s="65" t="str">
        <f>VLOOKUP(B1151,'bank type'!$A$2:$B$87,2,FALSE)</f>
        <v>Public Sector Banks</v>
      </c>
      <c r="D1151" s="66">
        <v>43039</v>
      </c>
      <c r="E1151" s="74">
        <f t="shared" si="56"/>
        <v>10</v>
      </c>
      <c r="F1151">
        <f t="shared" si="54"/>
        <v>2017</v>
      </c>
      <c r="G1151" s="74">
        <v>5619</v>
      </c>
      <c r="H1151" s="74">
        <v>4119</v>
      </c>
      <c r="I1151" s="74">
        <v>44655</v>
      </c>
      <c r="J1151" s="74">
        <v>0</v>
      </c>
      <c r="K1151" s="3">
        <f t="shared" si="55"/>
        <v>44655</v>
      </c>
      <c r="L1151" s="18"/>
      <c r="M1151" s="18"/>
      <c r="N1151" s="18"/>
      <c r="O1151" s="74">
        <v>288035</v>
      </c>
      <c r="P1151" s="74">
        <v>9521</v>
      </c>
      <c r="Q1151" s="74">
        <v>582042</v>
      </c>
      <c r="R1151" s="114">
        <v>40.9</v>
      </c>
      <c r="S1151" s="114">
        <v>1279.7</v>
      </c>
      <c r="X1151" s="74">
        <v>58240046</v>
      </c>
      <c r="Y1151" s="74">
        <v>24177106</v>
      </c>
      <c r="Z1151" s="74">
        <v>10943126</v>
      </c>
      <c r="AA1151" s="114">
        <v>108260.1</v>
      </c>
      <c r="AB1151" s="114">
        <v>15252.5</v>
      </c>
    </row>
    <row r="1152" spans="1:28" x14ac:dyDescent="0.3">
      <c r="A1152" t="s">
        <v>122</v>
      </c>
      <c r="B1152" s="65" t="str">
        <f>VLOOKUP(A1152,'bank list with code'!$A$2:$C$114,3,FALSE)</f>
        <v>B099</v>
      </c>
      <c r="C1152" s="65" t="str">
        <f>VLOOKUP(B1152,'bank type'!$A$2:$B$87,2,FALSE)</f>
        <v>Public Sector Banks</v>
      </c>
      <c r="D1152" s="66">
        <v>43039</v>
      </c>
      <c r="E1152" s="74">
        <f t="shared" si="56"/>
        <v>10</v>
      </c>
      <c r="F1152">
        <f t="shared" si="54"/>
        <v>2017</v>
      </c>
      <c r="G1152" s="74">
        <v>3702</v>
      </c>
      <c r="H1152" s="74">
        <v>398</v>
      </c>
      <c r="I1152" s="74">
        <v>8910</v>
      </c>
      <c r="J1152" s="74">
        <v>0</v>
      </c>
      <c r="K1152" s="3">
        <f t="shared" si="55"/>
        <v>8910</v>
      </c>
      <c r="L1152" s="18"/>
      <c r="M1152" s="18"/>
      <c r="N1152" s="18"/>
      <c r="O1152" s="74">
        <v>79139</v>
      </c>
      <c r="P1152" s="74">
        <v>3105</v>
      </c>
      <c r="Q1152" s="74">
        <v>135814</v>
      </c>
      <c r="R1152" s="114">
        <v>13.8</v>
      </c>
      <c r="S1152" s="114">
        <v>311.60000000000002</v>
      </c>
      <c r="X1152" s="74">
        <v>15304376</v>
      </c>
      <c r="Y1152" s="74">
        <v>11873736</v>
      </c>
      <c r="Z1152" s="74">
        <v>3519177</v>
      </c>
      <c r="AA1152" s="114">
        <v>33443</v>
      </c>
      <c r="AB1152" s="114">
        <v>4297.6000000000004</v>
      </c>
    </row>
    <row r="1153" spans="1:28" x14ac:dyDescent="0.3">
      <c r="A1153" t="s">
        <v>9</v>
      </c>
      <c r="B1153" s="65" t="str">
        <f>VLOOKUP(A1153,'bank list with code'!$A$2:$C$114,3,FALSE)</f>
        <v>B102</v>
      </c>
      <c r="C1153" s="65" t="str">
        <f>VLOOKUP(B1153,'bank type'!$A$2:$B$87,2,FALSE)</f>
        <v>Public Sector Banks</v>
      </c>
      <c r="D1153" s="66">
        <v>43039</v>
      </c>
      <c r="E1153" s="74">
        <f t="shared" si="56"/>
        <v>10</v>
      </c>
      <c r="F1153">
        <f t="shared" si="54"/>
        <v>2017</v>
      </c>
      <c r="G1153" s="74">
        <v>2280</v>
      </c>
      <c r="H1153" s="74">
        <v>541</v>
      </c>
      <c r="I1153" s="74">
        <v>6474</v>
      </c>
      <c r="J1153" s="74">
        <v>0</v>
      </c>
      <c r="K1153" s="3">
        <f t="shared" si="55"/>
        <v>6474</v>
      </c>
      <c r="L1153" s="18"/>
      <c r="M1153" s="18"/>
      <c r="N1153" s="18"/>
      <c r="O1153" s="74">
        <v>0</v>
      </c>
      <c r="P1153" s="74">
        <v>0</v>
      </c>
      <c r="Q1153" s="74">
        <v>0</v>
      </c>
      <c r="R1153" s="114">
        <v>0</v>
      </c>
      <c r="S1153" s="114">
        <v>0</v>
      </c>
      <c r="X1153" s="74">
        <v>10564170</v>
      </c>
      <c r="Y1153" s="74">
        <v>5101894</v>
      </c>
      <c r="Z1153" s="74">
        <v>1906446</v>
      </c>
      <c r="AA1153" s="114">
        <v>19891.8</v>
      </c>
      <c r="AB1153" s="114">
        <v>2786.6</v>
      </c>
    </row>
    <row r="1154" spans="1:28" x14ac:dyDescent="0.3">
      <c r="A1154" t="s">
        <v>10</v>
      </c>
      <c r="B1154" s="65" t="str">
        <f>VLOOKUP(A1154,'bank list with code'!$A$2:$C$114,3,FALSE)</f>
        <v>B105</v>
      </c>
      <c r="C1154" s="65" t="str">
        <f>VLOOKUP(B1154,'bank type'!$A$2:$B$87,2,FALSE)</f>
        <v>Public Sector Banks</v>
      </c>
      <c r="D1154" s="66">
        <v>43039</v>
      </c>
      <c r="E1154" s="74">
        <f t="shared" si="56"/>
        <v>10</v>
      </c>
      <c r="F1154">
        <f t="shared" si="54"/>
        <v>2017</v>
      </c>
      <c r="G1154" s="74">
        <v>4564</v>
      </c>
      <c r="H1154" s="74">
        <v>3102</v>
      </c>
      <c r="I1154" s="74">
        <v>55300</v>
      </c>
      <c r="J1154" s="74">
        <v>0</v>
      </c>
      <c r="K1154" s="3">
        <f t="shared" si="55"/>
        <v>55300</v>
      </c>
      <c r="L1154" s="18"/>
      <c r="M1154" s="18"/>
      <c r="N1154" s="18"/>
      <c r="O1154" s="74">
        <v>201727</v>
      </c>
      <c r="P1154" s="74">
        <v>3316</v>
      </c>
      <c r="Q1154" s="74">
        <v>176698</v>
      </c>
      <c r="R1154" s="114">
        <v>15.7</v>
      </c>
      <c r="S1154" s="114">
        <v>614.9</v>
      </c>
      <c r="X1154" s="74">
        <v>20969022</v>
      </c>
      <c r="Y1154" s="74">
        <v>27830278</v>
      </c>
      <c r="Z1154" s="74">
        <v>5829074</v>
      </c>
      <c r="AA1154" s="114">
        <v>73177.600000000006</v>
      </c>
      <c r="AB1154" s="114">
        <v>7576.3</v>
      </c>
    </row>
    <row r="1155" spans="1:28" x14ac:dyDescent="0.3">
      <c r="A1155" t="s">
        <v>123</v>
      </c>
      <c r="B1155" s="65" t="str">
        <f>VLOOKUP(A1155,'bank list with code'!$A$2:$C$114,3,FALSE)</f>
        <v>B106</v>
      </c>
      <c r="C1155" s="65" t="str">
        <f>VLOOKUP(B1155,'bank type'!$A$2:$B$87,2,FALSE)</f>
        <v>Public Sector Banks</v>
      </c>
      <c r="D1155" s="66">
        <v>43039</v>
      </c>
      <c r="E1155" s="74">
        <f t="shared" si="56"/>
        <v>10</v>
      </c>
      <c r="F1155">
        <f t="shared" ref="F1155:F1218" si="57">YEAR(D1155)</f>
        <v>2017</v>
      </c>
      <c r="G1155" s="74">
        <v>984</v>
      </c>
      <c r="H1155" s="74">
        <v>1113</v>
      </c>
      <c r="I1155" s="74">
        <v>2294</v>
      </c>
      <c r="J1155" s="74">
        <v>0</v>
      </c>
      <c r="K1155" s="3">
        <f t="shared" si="55"/>
        <v>2294</v>
      </c>
      <c r="L1155" s="18"/>
      <c r="M1155" s="18"/>
      <c r="N1155" s="18"/>
      <c r="O1155" s="74">
        <v>0</v>
      </c>
      <c r="P1155" s="74">
        <v>0</v>
      </c>
      <c r="Q1155" s="74">
        <v>0</v>
      </c>
      <c r="R1155" s="114">
        <v>0</v>
      </c>
      <c r="S1155" s="114">
        <v>0</v>
      </c>
      <c r="X1155" s="74">
        <v>11015661</v>
      </c>
      <c r="Y1155" s="74">
        <v>5860927</v>
      </c>
      <c r="Z1155" s="74">
        <v>1221117</v>
      </c>
      <c r="AA1155" s="114">
        <v>22244.799999999999</v>
      </c>
      <c r="AB1155" s="114">
        <v>1904</v>
      </c>
    </row>
    <row r="1156" spans="1:28" x14ac:dyDescent="0.3">
      <c r="A1156" t="s">
        <v>124</v>
      </c>
      <c r="B1156" s="65" t="str">
        <f>VLOOKUP(A1156,'bank list with code'!$A$2:$C$114,3,FALSE)</f>
        <v>B111</v>
      </c>
      <c r="C1156" s="65" t="str">
        <f>VLOOKUP(B1156,'bank type'!$A$2:$B$87,2,FALSE)</f>
        <v>Public Sector Banks</v>
      </c>
      <c r="D1156" s="66">
        <v>43039</v>
      </c>
      <c r="E1156" s="74">
        <f t="shared" si="56"/>
        <v>10</v>
      </c>
      <c r="F1156">
        <f t="shared" si="57"/>
        <v>2017</v>
      </c>
      <c r="G1156" s="74">
        <v>1763</v>
      </c>
      <c r="H1156" s="74">
        <v>414</v>
      </c>
      <c r="I1156" s="74">
        <v>7552</v>
      </c>
      <c r="J1156" s="74">
        <v>0</v>
      </c>
      <c r="K1156" s="3">
        <f t="shared" si="55"/>
        <v>7552</v>
      </c>
      <c r="L1156" s="18"/>
      <c r="M1156" s="18"/>
      <c r="N1156" s="18"/>
      <c r="O1156" s="74">
        <v>49930</v>
      </c>
      <c r="P1156" s="74">
        <v>9228</v>
      </c>
      <c r="Q1156" s="74">
        <v>82454</v>
      </c>
      <c r="R1156" s="114">
        <v>45.2</v>
      </c>
      <c r="S1156" s="114">
        <v>247.2</v>
      </c>
      <c r="X1156" s="74">
        <v>6290154</v>
      </c>
      <c r="Y1156" s="74">
        <v>5433005</v>
      </c>
      <c r="Z1156" s="74">
        <v>1453460</v>
      </c>
      <c r="AA1156" s="114">
        <v>17060.099999999999</v>
      </c>
      <c r="AB1156" s="114">
        <v>2143.8000000000002</v>
      </c>
    </row>
    <row r="1157" spans="1:28" x14ac:dyDescent="0.3">
      <c r="A1157" t="s">
        <v>11</v>
      </c>
      <c r="B1157" s="65" t="str">
        <f>VLOOKUP(A1157,'bank list with code'!$A$2:$C$114,3,FALSE)</f>
        <v>B054</v>
      </c>
      <c r="C1157" s="65" t="str">
        <f>VLOOKUP(B1157,'bank type'!$A$2:$B$87,2,FALSE)</f>
        <v>Private Sector Banks</v>
      </c>
      <c r="D1157" s="66">
        <v>43039</v>
      </c>
      <c r="E1157" s="74">
        <f t="shared" si="56"/>
        <v>10</v>
      </c>
      <c r="F1157">
        <f t="shared" si="57"/>
        <v>2017</v>
      </c>
      <c r="G1157" s="74">
        <v>2188</v>
      </c>
      <c r="H1157" s="74">
        <v>1629</v>
      </c>
      <c r="I1157" s="74">
        <v>32632</v>
      </c>
      <c r="J1157" s="74">
        <v>0</v>
      </c>
      <c r="K1157" s="3">
        <f t="shared" si="55"/>
        <v>32632</v>
      </c>
      <c r="L1157" s="18"/>
      <c r="M1157" s="18"/>
      <c r="N1157" s="18"/>
      <c r="O1157" s="74">
        <v>26237</v>
      </c>
      <c r="P1157" s="74">
        <v>739</v>
      </c>
      <c r="Q1157" s="74">
        <v>148512</v>
      </c>
      <c r="R1157" s="114">
        <v>3.8</v>
      </c>
      <c r="S1157" s="114">
        <v>342.7</v>
      </c>
      <c r="X1157" s="74">
        <v>11116091</v>
      </c>
      <c r="Y1157" s="74">
        <v>9587294</v>
      </c>
      <c r="Z1157" s="74">
        <v>5154570</v>
      </c>
      <c r="AA1157" s="114">
        <v>41997.599999999999</v>
      </c>
      <c r="AB1157" s="114">
        <v>6971.8</v>
      </c>
    </row>
    <row r="1158" spans="1:28" x14ac:dyDescent="0.3">
      <c r="A1158" t="s">
        <v>12</v>
      </c>
      <c r="B1158" s="65" t="str">
        <f>VLOOKUP(A1158,'bank list with code'!$A$2:$C$114,3,FALSE)</f>
        <v>B093</v>
      </c>
      <c r="C1158" s="65" t="str">
        <f>VLOOKUP(B1158,'bank type'!$A$2:$B$87,2,FALSE)</f>
        <v>Public Sector Banks</v>
      </c>
      <c r="D1158" s="66">
        <v>43039</v>
      </c>
      <c r="E1158" s="74">
        <f t="shared" si="56"/>
        <v>10</v>
      </c>
      <c r="F1158">
        <f t="shared" si="57"/>
        <v>2017</v>
      </c>
      <c r="G1158" s="74">
        <v>28703</v>
      </c>
      <c r="H1158" s="74">
        <v>30067</v>
      </c>
      <c r="I1158" s="74">
        <v>651297</v>
      </c>
      <c r="J1158" s="74">
        <v>0</v>
      </c>
      <c r="K1158" s="3">
        <f t="shared" ref="K1158:K1221" si="58">SUM(I1158,J1158)</f>
        <v>651297</v>
      </c>
      <c r="L1158" s="18"/>
      <c r="M1158" s="18"/>
      <c r="N1158" s="18"/>
      <c r="O1158" s="74">
        <v>5412156</v>
      </c>
      <c r="P1158" s="74">
        <v>126549</v>
      </c>
      <c r="Q1158" s="74">
        <v>18823489</v>
      </c>
      <c r="R1158" s="114">
        <v>485.7</v>
      </c>
      <c r="S1158" s="114">
        <v>74961.899999999994</v>
      </c>
      <c r="X1158" s="74">
        <v>274956279</v>
      </c>
      <c r="Y1158" s="74">
        <v>349373556</v>
      </c>
      <c r="Z1158" s="74">
        <v>79941223</v>
      </c>
      <c r="AA1158" s="114">
        <v>1047545.6</v>
      </c>
      <c r="AB1158" s="114">
        <v>123073.1</v>
      </c>
    </row>
    <row r="1159" spans="1:28" x14ac:dyDescent="0.3">
      <c r="A1159" t="s">
        <v>14</v>
      </c>
      <c r="B1159" s="65" t="str">
        <f>VLOOKUP(A1159,'bank list with code'!$A$2:$C$114,3,FALSE)</f>
        <v>B009</v>
      </c>
      <c r="C1159" s="65" t="str">
        <f>VLOOKUP(B1159,'bank type'!$A$2:$B$87,2,FALSE)</f>
        <v>Private Sector Banks</v>
      </c>
      <c r="D1159" s="66">
        <v>43039</v>
      </c>
      <c r="E1159" s="74">
        <f t="shared" si="56"/>
        <v>10</v>
      </c>
      <c r="F1159">
        <f t="shared" si="57"/>
        <v>2017</v>
      </c>
      <c r="G1159" s="74">
        <v>3102</v>
      </c>
      <c r="H1159" s="74">
        <v>11127</v>
      </c>
      <c r="I1159" s="74">
        <v>472415</v>
      </c>
      <c r="J1159" s="74">
        <v>0</v>
      </c>
      <c r="K1159" s="3">
        <f t="shared" si="58"/>
        <v>472415</v>
      </c>
      <c r="L1159" s="18"/>
      <c r="M1159" s="18"/>
      <c r="N1159" s="18"/>
      <c r="O1159" s="74">
        <v>3883058</v>
      </c>
      <c r="P1159" s="74">
        <v>73578</v>
      </c>
      <c r="Q1159" s="74">
        <v>11045831</v>
      </c>
      <c r="R1159" s="114">
        <v>296.89999999999998</v>
      </c>
      <c r="S1159" s="114">
        <v>38379.699999999997</v>
      </c>
      <c r="X1159" s="74">
        <v>21593535</v>
      </c>
      <c r="Y1159" s="74">
        <v>27873485</v>
      </c>
      <c r="Z1159" s="74">
        <v>19499284</v>
      </c>
      <c r="AA1159" s="114">
        <v>119640.4</v>
      </c>
      <c r="AB1159" s="114">
        <v>30860.7</v>
      </c>
    </row>
    <row r="1160" spans="1:28" x14ac:dyDescent="0.3">
      <c r="A1160" t="s">
        <v>130</v>
      </c>
      <c r="B1160" s="65" t="str">
        <f>VLOOKUP(A1160,'bank list with code'!$A$2:$C$114,3,FALSE)</f>
        <v>B010</v>
      </c>
      <c r="C1160" s="65" t="str">
        <f>VLOOKUP(B1160,'bank type'!$A$2:$B$87,2,FALSE)</f>
        <v>Private Sector Banks</v>
      </c>
      <c r="D1160" s="66">
        <v>43039</v>
      </c>
      <c r="E1160" s="74">
        <f t="shared" si="56"/>
        <v>10</v>
      </c>
      <c r="F1160">
        <f t="shared" si="57"/>
        <v>2017</v>
      </c>
      <c r="G1160" s="74">
        <v>402</v>
      </c>
      <c r="H1160" s="74">
        <v>0</v>
      </c>
      <c r="I1160" s="74">
        <v>16616</v>
      </c>
      <c r="J1160" s="74">
        <v>0</v>
      </c>
      <c r="K1160" s="3">
        <f t="shared" si="58"/>
        <v>16616</v>
      </c>
      <c r="L1160" s="18"/>
      <c r="M1160" s="18"/>
      <c r="N1160" s="18"/>
      <c r="O1160" s="74">
        <v>0</v>
      </c>
      <c r="P1160" s="74">
        <v>0</v>
      </c>
      <c r="Q1160" s="74">
        <v>0</v>
      </c>
      <c r="R1160" s="114">
        <v>0</v>
      </c>
      <c r="S1160" s="114">
        <v>0</v>
      </c>
      <c r="X1160" s="74">
        <v>10107082</v>
      </c>
      <c r="Y1160" s="74">
        <v>3720302</v>
      </c>
      <c r="Z1160" s="74">
        <v>404216</v>
      </c>
      <c r="AA1160" s="114">
        <v>10070.1</v>
      </c>
      <c r="AB1160" s="114">
        <v>677.6</v>
      </c>
    </row>
    <row r="1161" spans="1:28" x14ac:dyDescent="0.3">
      <c r="A1161" t="s">
        <v>16</v>
      </c>
      <c r="B1161" s="65" t="str">
        <f>VLOOKUP(A1161,'bank list with code'!$A$2:$C$114,3,FALSE)</f>
        <v>B021</v>
      </c>
      <c r="C1161" s="65" t="str">
        <f>VLOOKUP(B1161,'bank type'!$A$2:$B$87,2,FALSE)</f>
        <v>Private Sector Banks</v>
      </c>
      <c r="D1161" s="66">
        <v>43039</v>
      </c>
      <c r="E1161" s="74">
        <f t="shared" si="56"/>
        <v>10</v>
      </c>
      <c r="F1161">
        <f t="shared" si="57"/>
        <v>2017</v>
      </c>
      <c r="G1161" s="74">
        <v>202</v>
      </c>
      <c r="H1161" s="74">
        <v>45</v>
      </c>
      <c r="I1161" s="74">
        <v>0</v>
      </c>
      <c r="J1161" s="74">
        <v>0</v>
      </c>
      <c r="K1161" s="3">
        <f t="shared" si="58"/>
        <v>0</v>
      </c>
      <c r="L1161" s="18"/>
      <c r="M1161" s="18"/>
      <c r="N1161" s="18"/>
      <c r="O1161" s="74">
        <v>0</v>
      </c>
      <c r="P1161" s="74">
        <v>0</v>
      </c>
      <c r="Q1161" s="74">
        <v>0</v>
      </c>
      <c r="R1161" s="114">
        <v>0</v>
      </c>
      <c r="S1161" s="114">
        <v>0</v>
      </c>
      <c r="X1161" s="74">
        <v>1037927</v>
      </c>
      <c r="Y1161" s="74">
        <v>544663</v>
      </c>
      <c r="Z1161" s="74">
        <v>134738</v>
      </c>
      <c r="AA1161" s="114">
        <v>1707.6</v>
      </c>
      <c r="AB1161" s="114">
        <v>243.6</v>
      </c>
    </row>
    <row r="1162" spans="1:28" x14ac:dyDescent="0.3">
      <c r="A1162" t="s">
        <v>17</v>
      </c>
      <c r="B1162" s="65" t="str">
        <f>VLOOKUP(A1162,'bank list with code'!$A$2:$C$114,3,FALSE)</f>
        <v>B024</v>
      </c>
      <c r="C1162" s="65" t="str">
        <f>VLOOKUP(B1162,'bank type'!$A$2:$B$87,2,FALSE)</f>
        <v>Private Sector Banks</v>
      </c>
      <c r="D1162" s="66">
        <v>43039</v>
      </c>
      <c r="E1162" s="74">
        <f t="shared" si="56"/>
        <v>10</v>
      </c>
      <c r="F1162">
        <f t="shared" si="57"/>
        <v>2017</v>
      </c>
      <c r="G1162" s="74">
        <v>878</v>
      </c>
      <c r="H1162" s="74">
        <v>695</v>
      </c>
      <c r="I1162" s="74">
        <v>9863</v>
      </c>
      <c r="J1162" s="74">
        <v>0</v>
      </c>
      <c r="K1162" s="3">
        <f t="shared" si="58"/>
        <v>9863</v>
      </c>
      <c r="L1162" s="18"/>
      <c r="M1162" s="18"/>
      <c r="N1162" s="18"/>
      <c r="O1162" s="74">
        <v>3150</v>
      </c>
      <c r="P1162" s="74">
        <v>409</v>
      </c>
      <c r="Q1162" s="74">
        <v>10453</v>
      </c>
      <c r="R1162" s="114">
        <v>1.8</v>
      </c>
      <c r="S1162" s="114">
        <v>30.3</v>
      </c>
      <c r="X1162" s="74">
        <v>1718869</v>
      </c>
      <c r="Y1162" s="74">
        <v>2088222</v>
      </c>
      <c r="Z1162" s="74">
        <v>752347</v>
      </c>
      <c r="AA1162" s="114">
        <v>9324.2999999999993</v>
      </c>
      <c r="AB1162" s="114">
        <v>1053.0999999999999</v>
      </c>
    </row>
    <row r="1163" spans="1:28" x14ac:dyDescent="0.3">
      <c r="A1163" t="s">
        <v>131</v>
      </c>
      <c r="B1163" s="65" t="str">
        <f>VLOOKUP(A1163,'bank list with code'!$A$2:$C$114,3,FALSE)</f>
        <v>B036</v>
      </c>
      <c r="C1163" s="65" t="str">
        <f>VLOOKUP(B1163,'bank type'!$A$2:$B$87,2,FALSE)</f>
        <v>Private Sector Banks</v>
      </c>
      <c r="D1163" s="66">
        <v>43039</v>
      </c>
      <c r="E1163" s="74">
        <f t="shared" si="56"/>
        <v>10</v>
      </c>
      <c r="F1163">
        <f t="shared" si="57"/>
        <v>2017</v>
      </c>
      <c r="G1163" s="74">
        <v>267</v>
      </c>
      <c r="H1163" s="74">
        <v>257</v>
      </c>
      <c r="I1163" s="74">
        <v>1611</v>
      </c>
      <c r="J1163" s="74">
        <v>0</v>
      </c>
      <c r="K1163" s="3">
        <f t="shared" si="58"/>
        <v>1611</v>
      </c>
      <c r="L1163" s="18"/>
      <c r="M1163" s="18"/>
      <c r="N1163" s="18"/>
      <c r="O1163" s="74">
        <v>17404</v>
      </c>
      <c r="P1163" s="74">
        <v>1351</v>
      </c>
      <c r="Q1163" s="74">
        <v>59490</v>
      </c>
      <c r="R1163" s="114">
        <v>6.6</v>
      </c>
      <c r="S1163" s="114">
        <v>60.6</v>
      </c>
      <c r="X1163" s="74">
        <v>521530</v>
      </c>
      <c r="Y1163" s="74">
        <v>728032</v>
      </c>
      <c r="Z1163" s="74">
        <v>266056</v>
      </c>
      <c r="AA1163" s="114">
        <v>2082.6999999999998</v>
      </c>
      <c r="AB1163" s="114">
        <v>532.5</v>
      </c>
    </row>
    <row r="1164" spans="1:28" x14ac:dyDescent="0.3">
      <c r="A1164" t="s">
        <v>19</v>
      </c>
      <c r="B1164" s="65" t="str">
        <f>VLOOKUP(A1164,'bank list with code'!$A$2:$C$114,3,FALSE)</f>
        <v>B038</v>
      </c>
      <c r="C1164" s="65" t="str">
        <f>VLOOKUP(B1164,'bank type'!$A$2:$B$87,2,FALSE)</f>
        <v>Private Sector Banks</v>
      </c>
      <c r="D1164" s="66">
        <v>43039</v>
      </c>
      <c r="E1164" s="74">
        <f t="shared" si="56"/>
        <v>10</v>
      </c>
      <c r="F1164">
        <f t="shared" si="57"/>
        <v>2017</v>
      </c>
      <c r="G1164" s="74">
        <v>202</v>
      </c>
      <c r="H1164" s="74">
        <v>144</v>
      </c>
      <c r="I1164" s="74">
        <v>1211</v>
      </c>
      <c r="J1164" s="74">
        <v>0</v>
      </c>
      <c r="K1164" s="3">
        <f t="shared" si="58"/>
        <v>1211</v>
      </c>
      <c r="L1164" s="18"/>
      <c r="M1164" s="18"/>
      <c r="N1164" s="18"/>
      <c r="O1164" s="74">
        <v>7615</v>
      </c>
      <c r="P1164" s="74">
        <v>80</v>
      </c>
      <c r="Q1164" s="74">
        <v>16284</v>
      </c>
      <c r="R1164" s="114">
        <v>0.4</v>
      </c>
      <c r="S1164" s="114">
        <v>32.799999999999997</v>
      </c>
      <c r="X1164" s="74">
        <v>664194</v>
      </c>
      <c r="Y1164" s="74">
        <v>527701</v>
      </c>
      <c r="Z1164" s="74">
        <v>197748</v>
      </c>
      <c r="AA1164" s="114">
        <v>1768.6</v>
      </c>
      <c r="AB1164" s="114">
        <v>289.2</v>
      </c>
    </row>
    <row r="1165" spans="1:28" x14ac:dyDescent="0.3">
      <c r="A1165" t="s">
        <v>20</v>
      </c>
      <c r="B1165" s="65" t="str">
        <f>VLOOKUP(A1165,'bank list with code'!$A$2:$C$114,3,FALSE)</f>
        <v>B045</v>
      </c>
      <c r="C1165" s="65" t="str">
        <f>VLOOKUP(B1165,'bank type'!$A$2:$B$87,2,FALSE)</f>
        <v>Private Sector Banks</v>
      </c>
      <c r="D1165" s="66">
        <v>43039</v>
      </c>
      <c r="E1165" s="74">
        <f t="shared" si="56"/>
        <v>10</v>
      </c>
      <c r="F1165">
        <f t="shared" si="57"/>
        <v>2017</v>
      </c>
      <c r="G1165" s="74">
        <v>1184</v>
      </c>
      <c r="H1165" s="74">
        <v>498</v>
      </c>
      <c r="I1165" s="74">
        <v>12740</v>
      </c>
      <c r="J1165" s="74">
        <v>0</v>
      </c>
      <c r="K1165" s="3">
        <f t="shared" si="58"/>
        <v>12740</v>
      </c>
      <c r="L1165" s="18"/>
      <c r="M1165" s="18"/>
      <c r="N1165" s="18"/>
      <c r="O1165" s="74">
        <v>0</v>
      </c>
      <c r="P1165" s="74">
        <v>0</v>
      </c>
      <c r="Q1165" s="74">
        <v>0</v>
      </c>
      <c r="R1165" s="114">
        <v>0</v>
      </c>
      <c r="S1165" s="114">
        <v>0</v>
      </c>
      <c r="X1165" s="74">
        <v>6111149</v>
      </c>
      <c r="Y1165" s="74">
        <v>5462383</v>
      </c>
      <c r="Z1165" s="74">
        <v>2372605</v>
      </c>
      <c r="AA1165" s="114">
        <v>27326.6</v>
      </c>
      <c r="AB1165" s="114">
        <v>3620.6</v>
      </c>
    </row>
    <row r="1166" spans="1:28" x14ac:dyDescent="0.3">
      <c r="A1166" t="s">
        <v>21</v>
      </c>
      <c r="B1166" s="65" t="str">
        <f>VLOOKUP(A1166,'bank list with code'!$A$2:$C$114,3,FALSE)</f>
        <v>B050</v>
      </c>
      <c r="C1166" s="65" t="str">
        <f>VLOOKUP(B1166,'bank type'!$A$2:$B$87,2,FALSE)</f>
        <v>Private Sector Banks</v>
      </c>
      <c r="D1166" s="66">
        <v>43039</v>
      </c>
      <c r="E1166" s="74">
        <f t="shared" si="56"/>
        <v>10</v>
      </c>
      <c r="F1166">
        <f t="shared" si="57"/>
        <v>2017</v>
      </c>
      <c r="G1166" s="74">
        <v>5839</v>
      </c>
      <c r="H1166" s="74">
        <v>6329</v>
      </c>
      <c r="I1166" s="74">
        <v>408351</v>
      </c>
      <c r="J1166" s="74">
        <v>0</v>
      </c>
      <c r="K1166" s="3">
        <f t="shared" si="58"/>
        <v>408351</v>
      </c>
      <c r="L1166" s="18"/>
      <c r="M1166" s="18"/>
      <c r="N1166" s="18"/>
      <c r="O1166" s="74">
        <v>9784186</v>
      </c>
      <c r="P1166" s="74">
        <v>176672</v>
      </c>
      <c r="Q1166" s="74">
        <v>34852409</v>
      </c>
      <c r="R1166" s="114">
        <v>959.7</v>
      </c>
      <c r="S1166" s="114">
        <v>119416.5</v>
      </c>
      <c r="X1166" s="74">
        <v>25055326</v>
      </c>
      <c r="Y1166" s="74">
        <v>33522304</v>
      </c>
      <c r="Z1166" s="74">
        <v>35813668</v>
      </c>
      <c r="AA1166" s="114">
        <v>170284.2</v>
      </c>
      <c r="AB1166" s="114">
        <v>53564.1</v>
      </c>
    </row>
    <row r="1167" spans="1:28" x14ac:dyDescent="0.3">
      <c r="A1167" t="s">
        <v>22</v>
      </c>
      <c r="B1167" s="65" t="str">
        <f>VLOOKUP(A1167,'bank list with code'!$A$2:$C$114,3,FALSE)</f>
        <v>B053</v>
      </c>
      <c r="C1167" s="65" t="str">
        <f>VLOOKUP(B1167,'bank type'!$A$2:$B$87,2,FALSE)</f>
        <v>Private Sector Banks</v>
      </c>
      <c r="D1167" s="66">
        <v>43039</v>
      </c>
      <c r="E1167" s="74">
        <f t="shared" si="56"/>
        <v>10</v>
      </c>
      <c r="F1167">
        <f t="shared" si="57"/>
        <v>2017</v>
      </c>
      <c r="G1167" s="74">
        <v>5204</v>
      </c>
      <c r="H1167" s="74">
        <v>8713</v>
      </c>
      <c r="I1167" s="74">
        <v>333884</v>
      </c>
      <c r="J1167" s="74">
        <v>0</v>
      </c>
      <c r="K1167" s="3">
        <f t="shared" si="58"/>
        <v>333884</v>
      </c>
      <c r="L1167" s="18"/>
      <c r="M1167" s="18"/>
      <c r="N1167" s="18"/>
      <c r="O1167" s="74">
        <v>4555750</v>
      </c>
      <c r="P1167" s="74">
        <v>33816</v>
      </c>
      <c r="Q1167" s="74">
        <v>16706145</v>
      </c>
      <c r="R1167" s="114">
        <v>120.8</v>
      </c>
      <c r="S1167" s="114">
        <v>47081.2</v>
      </c>
      <c r="X1167" s="74">
        <v>38945912</v>
      </c>
      <c r="Y1167" s="74">
        <v>32495375</v>
      </c>
      <c r="Z1167" s="74">
        <v>32442327</v>
      </c>
      <c r="AA1167" s="114">
        <v>162112</v>
      </c>
      <c r="AB1167" s="114">
        <v>49625.599999999999</v>
      </c>
    </row>
    <row r="1168" spans="1:28" x14ac:dyDescent="0.3">
      <c r="A1168" t="s">
        <v>132</v>
      </c>
      <c r="B1168" s="65" t="str">
        <f>VLOOKUP(A1168,'bank list with code'!$A$2:$C$114,3,FALSE)</f>
        <v>B056</v>
      </c>
      <c r="C1168" s="65" t="str">
        <f>VLOOKUP(B1168,'bank type'!$A$2:$B$87,2,FALSE)</f>
        <v>Private Sector Banks</v>
      </c>
      <c r="D1168" s="66">
        <v>43039</v>
      </c>
      <c r="E1168" s="74">
        <f t="shared" si="56"/>
        <v>10</v>
      </c>
      <c r="F1168">
        <f t="shared" si="57"/>
        <v>2017</v>
      </c>
      <c r="G1168" s="74">
        <v>20</v>
      </c>
      <c r="H1168" s="74">
        <v>2</v>
      </c>
      <c r="I1168" s="74">
        <v>1413</v>
      </c>
      <c r="J1168" s="74">
        <v>0</v>
      </c>
      <c r="K1168" s="3">
        <f t="shared" si="58"/>
        <v>1413</v>
      </c>
      <c r="L1168" s="18"/>
      <c r="M1168" s="18"/>
      <c r="N1168" s="18"/>
      <c r="O1168" s="74">
        <v>0</v>
      </c>
      <c r="P1168" s="74">
        <v>0</v>
      </c>
      <c r="Q1168" s="74">
        <v>0</v>
      </c>
      <c r="R1168" s="114">
        <v>0</v>
      </c>
      <c r="S1168" s="114">
        <v>0</v>
      </c>
      <c r="X1168" s="74">
        <v>575919</v>
      </c>
      <c r="Y1168" s="74">
        <v>912868</v>
      </c>
      <c r="Z1168" s="74">
        <v>478426</v>
      </c>
      <c r="AA1168" s="114">
        <v>2494.4</v>
      </c>
      <c r="AB1168" s="114">
        <v>430.8</v>
      </c>
    </row>
    <row r="1169" spans="1:28" x14ac:dyDescent="0.3">
      <c r="A1169" t="s">
        <v>24</v>
      </c>
      <c r="B1169" s="65" t="str">
        <f>VLOOKUP(A1169,'bank list with code'!$A$2:$C$114,3,FALSE)</f>
        <v>B062</v>
      </c>
      <c r="C1169" s="65" t="str">
        <f>VLOOKUP(B1169,'bank type'!$A$2:$B$87,2,FALSE)</f>
        <v>Private Sector Banks</v>
      </c>
      <c r="D1169" s="66">
        <v>43039</v>
      </c>
      <c r="E1169" s="74">
        <f t="shared" si="56"/>
        <v>10</v>
      </c>
      <c r="F1169">
        <f t="shared" si="57"/>
        <v>2017</v>
      </c>
      <c r="G1169" s="74">
        <v>935</v>
      </c>
      <c r="H1169" s="74">
        <v>1224</v>
      </c>
      <c r="I1169" s="74">
        <v>31708</v>
      </c>
      <c r="J1169" s="74">
        <v>0</v>
      </c>
      <c r="K1169" s="3">
        <f t="shared" si="58"/>
        <v>31708</v>
      </c>
      <c r="L1169" s="18"/>
      <c r="M1169" s="18"/>
      <c r="N1169" s="18"/>
      <c r="O1169" s="74">
        <v>695487</v>
      </c>
      <c r="P1169" s="74">
        <v>13750</v>
      </c>
      <c r="Q1169" s="74">
        <v>2373971</v>
      </c>
      <c r="R1169" s="114">
        <v>72.7</v>
      </c>
      <c r="S1169" s="114">
        <v>13662.7</v>
      </c>
      <c r="X1169" s="74">
        <v>3647827</v>
      </c>
      <c r="Y1169" s="74">
        <v>2757062</v>
      </c>
      <c r="Z1169" s="74">
        <v>1926200</v>
      </c>
      <c r="AA1169" s="114">
        <v>12692.6</v>
      </c>
      <c r="AB1169" s="114">
        <v>3079.7</v>
      </c>
    </row>
    <row r="1170" spans="1:28" x14ac:dyDescent="0.3">
      <c r="A1170" t="s">
        <v>25</v>
      </c>
      <c r="B1170" s="65" t="str">
        <f>VLOOKUP(A1170,'bank list with code'!$A$2:$C$114,3,FALSE)</f>
        <v>B063</v>
      </c>
      <c r="C1170" s="65" t="str">
        <f>VLOOKUP(B1170,'bank type'!$A$2:$B$87,2,FALSE)</f>
        <v>Private Sector Banks</v>
      </c>
      <c r="D1170" s="66">
        <v>43039</v>
      </c>
      <c r="E1170" s="74">
        <f t="shared" si="56"/>
        <v>10</v>
      </c>
      <c r="F1170">
        <f t="shared" si="57"/>
        <v>2017</v>
      </c>
      <c r="G1170" s="74">
        <v>676</v>
      </c>
      <c r="H1170" s="74">
        <v>466</v>
      </c>
      <c r="I1170" s="74">
        <v>14131</v>
      </c>
      <c r="J1170" s="74">
        <v>0</v>
      </c>
      <c r="K1170" s="3">
        <f t="shared" si="58"/>
        <v>14131</v>
      </c>
      <c r="L1170" s="18"/>
      <c r="M1170" s="18"/>
      <c r="N1170" s="18"/>
      <c r="O1170" s="74">
        <v>447691</v>
      </c>
      <c r="P1170" s="74">
        <v>9775</v>
      </c>
      <c r="Q1170" s="74">
        <v>157005</v>
      </c>
      <c r="R1170" s="114">
        <v>31.3</v>
      </c>
      <c r="S1170" s="114">
        <v>603.29999999999995</v>
      </c>
      <c r="X1170" s="74">
        <v>4732586</v>
      </c>
      <c r="Y1170" s="74">
        <v>4662956</v>
      </c>
      <c r="Z1170" s="74">
        <v>107494</v>
      </c>
      <c r="AA1170" s="114">
        <v>23075.599999999999</v>
      </c>
      <c r="AB1170" s="114">
        <v>322.89999999999998</v>
      </c>
    </row>
    <row r="1171" spans="1:28" x14ac:dyDescent="0.3">
      <c r="A1171" t="s">
        <v>26</v>
      </c>
      <c r="B1171" s="65" t="str">
        <f>VLOOKUP(A1171,'bank list with code'!$A$2:$C$114,3,FALSE)</f>
        <v>B069</v>
      </c>
      <c r="C1171" s="65" t="str">
        <f>VLOOKUP(B1171,'bank type'!$A$2:$B$87,2,FALSE)</f>
        <v>Private Sector Banks</v>
      </c>
      <c r="D1171" s="66">
        <v>43039</v>
      </c>
      <c r="E1171" s="74">
        <f t="shared" si="56"/>
        <v>10</v>
      </c>
      <c r="F1171">
        <f t="shared" si="57"/>
        <v>2017</v>
      </c>
      <c r="G1171" s="74">
        <v>555</v>
      </c>
      <c r="H1171" s="74">
        <v>839</v>
      </c>
      <c r="I1171" s="74">
        <v>14355</v>
      </c>
      <c r="J1171" s="74">
        <v>0</v>
      </c>
      <c r="K1171" s="3">
        <f t="shared" si="58"/>
        <v>14355</v>
      </c>
      <c r="L1171" s="18"/>
      <c r="M1171" s="18"/>
      <c r="N1171" s="18"/>
      <c r="O1171" s="74">
        <v>0</v>
      </c>
      <c r="P1171" s="74">
        <v>0</v>
      </c>
      <c r="Q1171" s="74">
        <v>0</v>
      </c>
      <c r="R1171" s="114">
        <v>0</v>
      </c>
      <c r="S1171" s="114">
        <v>0</v>
      </c>
      <c r="X1171" s="74">
        <v>3983016</v>
      </c>
      <c r="Y1171" s="74">
        <v>3960536</v>
      </c>
      <c r="Z1171" s="74">
        <v>1775091</v>
      </c>
      <c r="AA1171" s="114">
        <v>15209.9</v>
      </c>
      <c r="AB1171" s="114">
        <v>2288.1</v>
      </c>
    </row>
    <row r="1172" spans="1:28" x14ac:dyDescent="0.3">
      <c r="A1172" t="s">
        <v>27</v>
      </c>
      <c r="B1172" s="65" t="str">
        <f>VLOOKUP(A1172,'bank list with code'!$A$2:$C$114,3,FALSE)</f>
        <v>B070</v>
      </c>
      <c r="C1172" s="65" t="str">
        <f>VLOOKUP(B1172,'bank type'!$A$2:$B$87,2,FALSE)</f>
        <v>Private Sector Banks</v>
      </c>
      <c r="D1172" s="66">
        <v>43039</v>
      </c>
      <c r="E1172" s="74">
        <f t="shared" si="56"/>
        <v>10</v>
      </c>
      <c r="F1172">
        <f t="shared" si="57"/>
        <v>2017</v>
      </c>
      <c r="G1172" s="74">
        <v>759</v>
      </c>
      <c r="H1172" s="74">
        <v>1007</v>
      </c>
      <c r="I1172" s="74">
        <v>23781</v>
      </c>
      <c r="J1172" s="74">
        <v>0</v>
      </c>
      <c r="K1172" s="3">
        <f t="shared" si="58"/>
        <v>23781</v>
      </c>
      <c r="L1172" s="18"/>
      <c r="M1172" s="18"/>
      <c r="N1172" s="18"/>
      <c r="O1172" s="74">
        <v>0</v>
      </c>
      <c r="P1172" s="74">
        <v>0</v>
      </c>
      <c r="Q1172" s="74">
        <v>0</v>
      </c>
      <c r="R1172" s="114">
        <v>0</v>
      </c>
      <c r="S1172" s="114">
        <v>0</v>
      </c>
      <c r="X1172" s="74">
        <v>4242983</v>
      </c>
      <c r="Y1172" s="74">
        <v>5192004</v>
      </c>
      <c r="Z1172" s="74">
        <v>1854492</v>
      </c>
      <c r="AA1172" s="114">
        <v>22083.9</v>
      </c>
      <c r="AB1172" s="114">
        <v>2504</v>
      </c>
    </row>
    <row r="1173" spans="1:28" x14ac:dyDescent="0.3">
      <c r="A1173" t="s">
        <v>28</v>
      </c>
      <c r="B1173" s="65" t="str">
        <f>VLOOKUP(A1173,'bank list with code'!$A$2:$C$114,3,FALSE)</f>
        <v>B073</v>
      </c>
      <c r="C1173" s="65" t="str">
        <f>VLOOKUP(B1173,'bank type'!$A$2:$B$87,2,FALSE)</f>
        <v>Private Sector Banks</v>
      </c>
      <c r="D1173" s="66">
        <v>43039</v>
      </c>
      <c r="E1173" s="74">
        <f t="shared" si="56"/>
        <v>10</v>
      </c>
      <c r="F1173">
        <f t="shared" si="57"/>
        <v>2017</v>
      </c>
      <c r="G1173" s="74">
        <v>1006</v>
      </c>
      <c r="H1173" s="74">
        <v>1162</v>
      </c>
      <c r="I1173" s="74">
        <v>0</v>
      </c>
      <c r="J1173" s="74">
        <v>0</v>
      </c>
      <c r="K1173" s="3">
        <f t="shared" si="58"/>
        <v>0</v>
      </c>
      <c r="L1173" s="18"/>
      <c r="M1173" s="18"/>
      <c r="N1173" s="18"/>
      <c r="O1173" s="74">
        <v>1263391</v>
      </c>
      <c r="P1173" s="74">
        <v>34286</v>
      </c>
      <c r="Q1173" s="74">
        <v>3085740</v>
      </c>
      <c r="R1173" s="114">
        <v>146.19999999999999</v>
      </c>
      <c r="S1173" s="114">
        <v>9566.6</v>
      </c>
      <c r="X1173" s="74">
        <v>6853209</v>
      </c>
      <c r="Y1173" s="74">
        <v>6031399</v>
      </c>
      <c r="Z1173" s="74">
        <v>5433077</v>
      </c>
      <c r="AA1173" s="114">
        <v>25139.9</v>
      </c>
      <c r="AB1173" s="114">
        <v>7747.4</v>
      </c>
    </row>
    <row r="1174" spans="1:28" x14ac:dyDescent="0.3">
      <c r="A1174" t="s">
        <v>29</v>
      </c>
      <c r="B1174" s="65" t="str">
        <f>VLOOKUP(A1174,'bank list with code'!$A$2:$C$114,3,FALSE)</f>
        <v>B082</v>
      </c>
      <c r="C1174" s="65" t="str">
        <f>VLOOKUP(B1174,'bank type'!$A$2:$B$87,2,FALSE)</f>
        <v>Private Sector Banks</v>
      </c>
      <c r="D1174" s="66">
        <v>43039</v>
      </c>
      <c r="E1174" s="74">
        <f t="shared" si="56"/>
        <v>10</v>
      </c>
      <c r="F1174">
        <f t="shared" si="57"/>
        <v>2017</v>
      </c>
      <c r="G1174" s="74">
        <v>181</v>
      </c>
      <c r="H1174" s="74">
        <v>208</v>
      </c>
      <c r="I1174" s="74">
        <v>274688</v>
      </c>
      <c r="J1174" s="74">
        <v>0</v>
      </c>
      <c r="K1174" s="3">
        <f t="shared" si="58"/>
        <v>274688</v>
      </c>
      <c r="L1174" s="18"/>
      <c r="M1174" s="18"/>
      <c r="N1174" s="18"/>
      <c r="O1174" s="74">
        <v>507656</v>
      </c>
      <c r="P1174" s="74">
        <v>31510</v>
      </c>
      <c r="Q1174" s="74">
        <v>1553702</v>
      </c>
      <c r="R1174" s="114">
        <v>163.1</v>
      </c>
      <c r="S1174" s="114">
        <v>5686.8</v>
      </c>
      <c r="X1174" s="74">
        <v>743412</v>
      </c>
      <c r="Y1174" s="74">
        <v>545498</v>
      </c>
      <c r="Z1174" s="74">
        <v>349730</v>
      </c>
      <c r="AA1174" s="114">
        <v>2093.1</v>
      </c>
      <c r="AB1174" s="114">
        <v>501.9</v>
      </c>
    </row>
    <row r="1175" spans="1:28" x14ac:dyDescent="0.3">
      <c r="A1175" t="s">
        <v>30</v>
      </c>
      <c r="B1175" s="65" t="str">
        <f>VLOOKUP(A1175,'bank list with code'!$A$2:$C$114,3,FALSE)</f>
        <v>B089</v>
      </c>
      <c r="C1175" s="65" t="str">
        <f>VLOOKUP(B1175,'bank type'!$A$2:$B$87,2,FALSE)</f>
        <v>Private Sector Banks</v>
      </c>
      <c r="D1175" s="66">
        <v>43039</v>
      </c>
      <c r="E1175" s="74">
        <f t="shared" si="56"/>
        <v>10</v>
      </c>
      <c r="F1175">
        <f t="shared" si="57"/>
        <v>2017</v>
      </c>
      <c r="G1175" s="74">
        <v>744</v>
      </c>
      <c r="H1175" s="74">
        <v>575</v>
      </c>
      <c r="I1175" s="74">
        <v>8920</v>
      </c>
      <c r="J1175" s="74">
        <v>0</v>
      </c>
      <c r="K1175" s="3">
        <f t="shared" si="58"/>
        <v>8920</v>
      </c>
      <c r="L1175" s="18"/>
      <c r="M1175" s="18"/>
      <c r="N1175" s="18"/>
      <c r="O1175" s="74">
        <v>0</v>
      </c>
      <c r="P1175" s="74">
        <v>0</v>
      </c>
      <c r="Q1175" s="74">
        <v>0</v>
      </c>
      <c r="R1175" s="114">
        <v>0</v>
      </c>
      <c r="S1175" s="114">
        <v>0</v>
      </c>
      <c r="X1175" s="74">
        <v>3647773</v>
      </c>
      <c r="Y1175" s="74">
        <v>2639338</v>
      </c>
      <c r="Z1175" s="74">
        <v>1210067</v>
      </c>
      <c r="AA1175" s="114">
        <v>10376.1</v>
      </c>
      <c r="AB1175" s="114">
        <v>1775.6</v>
      </c>
    </row>
    <row r="1176" spans="1:28" x14ac:dyDescent="0.3">
      <c r="A1176" t="s">
        <v>31</v>
      </c>
      <c r="B1176" s="65" t="str">
        <f>VLOOKUP(A1176,'bank list with code'!$A$2:$C$114,3,FALSE)</f>
        <v>B100</v>
      </c>
      <c r="C1176" s="65" t="str">
        <f>VLOOKUP(B1176,'bank type'!$A$2:$B$87,2,FALSE)</f>
        <v>Private Sector Banks</v>
      </c>
      <c r="D1176" s="66">
        <v>43039</v>
      </c>
      <c r="E1176" s="74">
        <f t="shared" si="56"/>
        <v>10</v>
      </c>
      <c r="F1176">
        <f t="shared" si="57"/>
        <v>2017</v>
      </c>
      <c r="G1176" s="74">
        <v>463</v>
      </c>
      <c r="H1176" s="74">
        <v>656</v>
      </c>
      <c r="I1176" s="74">
        <v>5663</v>
      </c>
      <c r="J1176" s="74">
        <v>0</v>
      </c>
      <c r="K1176" s="3">
        <f t="shared" si="58"/>
        <v>5663</v>
      </c>
      <c r="L1176" s="18"/>
      <c r="M1176" s="18"/>
      <c r="N1176" s="18"/>
      <c r="O1176" s="74">
        <v>14094</v>
      </c>
      <c r="P1176" s="74">
        <v>706</v>
      </c>
      <c r="Q1176" s="74">
        <v>25670</v>
      </c>
      <c r="R1176" s="114">
        <v>0.7</v>
      </c>
      <c r="S1176" s="114">
        <v>75.8</v>
      </c>
      <c r="X1176" s="74">
        <v>1115207</v>
      </c>
      <c r="Y1176" s="74">
        <v>3954243</v>
      </c>
      <c r="Z1176" s="74">
        <v>328190</v>
      </c>
      <c r="AA1176" s="114">
        <v>15659.9</v>
      </c>
      <c r="AB1176" s="114">
        <v>577.6</v>
      </c>
    </row>
    <row r="1177" spans="1:28" x14ac:dyDescent="0.3">
      <c r="A1177" t="s">
        <v>32</v>
      </c>
      <c r="B1177" s="65" t="str">
        <f>VLOOKUP(A1177,'bank list with code'!$A$2:$C$114,3,FALSE)</f>
        <v>B101</v>
      </c>
      <c r="C1177" s="65" t="str">
        <f>VLOOKUP(B1177,'bank type'!$A$2:$B$87,2,FALSE)</f>
        <v>Private Sector Banks</v>
      </c>
      <c r="D1177" s="66">
        <v>43039</v>
      </c>
      <c r="E1177" s="74">
        <f t="shared" si="56"/>
        <v>10</v>
      </c>
      <c r="F1177">
        <f t="shared" si="57"/>
        <v>2017</v>
      </c>
      <c r="G1177" s="74">
        <v>393</v>
      </c>
      <c r="H1177" s="74">
        <v>590</v>
      </c>
      <c r="I1177" s="74">
        <v>7059</v>
      </c>
      <c r="J1177" s="74">
        <v>0</v>
      </c>
      <c r="K1177" s="3">
        <f t="shared" si="58"/>
        <v>7059</v>
      </c>
      <c r="L1177" s="18"/>
      <c r="M1177" s="18"/>
      <c r="N1177" s="18"/>
      <c r="O1177" s="74">
        <v>0</v>
      </c>
      <c r="P1177" s="74">
        <v>0</v>
      </c>
      <c r="Q1177" s="74">
        <v>0</v>
      </c>
      <c r="R1177" s="114">
        <v>0</v>
      </c>
      <c r="S1177" s="114">
        <v>0</v>
      </c>
      <c r="X1177" s="74">
        <v>1342101</v>
      </c>
      <c r="Y1177" s="74">
        <v>892322</v>
      </c>
      <c r="Z1177" s="74">
        <v>212779</v>
      </c>
      <c r="AA1177" s="114">
        <v>3742</v>
      </c>
      <c r="AB1177" s="114">
        <v>373.1</v>
      </c>
    </row>
    <row r="1178" spans="1:28" x14ac:dyDescent="0.3">
      <c r="A1178" t="s">
        <v>33</v>
      </c>
      <c r="B1178" s="65" t="str">
        <f>VLOOKUP(A1178,'bank list with code'!$A$2:$C$114,3,FALSE)</f>
        <v>B113</v>
      </c>
      <c r="C1178" s="65" t="str">
        <f>VLOOKUP(B1178,'bank type'!$A$2:$B$87,2,FALSE)</f>
        <v>Private Sector Banks</v>
      </c>
      <c r="D1178" s="66">
        <v>43039</v>
      </c>
      <c r="E1178" s="74">
        <f t="shared" si="56"/>
        <v>10</v>
      </c>
      <c r="F1178">
        <f t="shared" si="57"/>
        <v>2017</v>
      </c>
      <c r="G1178" s="74">
        <v>686</v>
      </c>
      <c r="H1178" s="74">
        <v>981</v>
      </c>
      <c r="I1178" s="74">
        <v>65905</v>
      </c>
      <c r="J1178" s="74">
        <v>0</v>
      </c>
      <c r="K1178" s="3">
        <f t="shared" si="58"/>
        <v>65905</v>
      </c>
      <c r="L1178" s="18"/>
      <c r="M1178" s="18"/>
      <c r="N1178" s="18"/>
      <c r="O1178" s="74">
        <v>187457</v>
      </c>
      <c r="P1178" s="74">
        <v>4610</v>
      </c>
      <c r="Q1178" s="74">
        <v>628833</v>
      </c>
      <c r="R1178" s="114">
        <v>20.399999999999999</v>
      </c>
      <c r="S1178" s="114">
        <v>1788.4</v>
      </c>
      <c r="X1178" s="74">
        <v>2073082</v>
      </c>
      <c r="Y1178" s="74">
        <v>3453386</v>
      </c>
      <c r="Z1178" s="74">
        <v>2094471</v>
      </c>
      <c r="AA1178" s="114">
        <v>12554.2</v>
      </c>
      <c r="AB1178" s="114">
        <v>3174.1</v>
      </c>
    </row>
    <row r="1179" spans="1:28" x14ac:dyDescent="0.3">
      <c r="A1179" t="s">
        <v>35</v>
      </c>
      <c r="B1179" s="65" t="str">
        <f>VLOOKUP(A1179,'bank list with code'!$A$2:$C$114,3,FALSE)</f>
        <v>B004</v>
      </c>
      <c r="C1179" s="65" t="str">
        <f>VLOOKUP(B1179,'bank type'!$A$2:$B$87,2,FALSE)</f>
        <v>Foreign Banks</v>
      </c>
      <c r="D1179" s="66">
        <v>43039</v>
      </c>
      <c r="E1179" s="74">
        <f t="shared" si="56"/>
        <v>10</v>
      </c>
      <c r="F1179">
        <f t="shared" si="57"/>
        <v>2017</v>
      </c>
      <c r="G1179" s="74">
        <v>0</v>
      </c>
      <c r="H1179" s="74">
        <v>0</v>
      </c>
      <c r="I1179" s="74">
        <v>33615</v>
      </c>
      <c r="J1179" s="74">
        <v>0</v>
      </c>
      <c r="K1179" s="3">
        <f t="shared" si="58"/>
        <v>33615</v>
      </c>
      <c r="L1179" s="18"/>
      <c r="M1179" s="18"/>
      <c r="N1179" s="18"/>
      <c r="O1179" s="74">
        <v>1115039</v>
      </c>
      <c r="P1179" s="74">
        <v>3409</v>
      </c>
      <c r="Q1179" s="74">
        <v>5333983</v>
      </c>
      <c r="R1179" s="114">
        <v>24</v>
      </c>
      <c r="S1179" s="114">
        <v>38952.400000000001</v>
      </c>
      <c r="X1179" s="74">
        <v>0</v>
      </c>
      <c r="Y1179" s="74">
        <v>0</v>
      </c>
      <c r="Z1179" s="74">
        <v>0</v>
      </c>
      <c r="AA1179" s="114">
        <v>0</v>
      </c>
      <c r="AB1179" s="114">
        <v>0</v>
      </c>
    </row>
    <row r="1180" spans="1:28" x14ac:dyDescent="0.3">
      <c r="A1180" t="s">
        <v>36</v>
      </c>
      <c r="B1180" s="65" t="str">
        <f>VLOOKUP(A1180,'bank list with code'!$A$2:$C$114,3,FALSE)</f>
        <v>B011</v>
      </c>
      <c r="C1180" s="65" t="str">
        <f>VLOOKUP(B1180,'bank type'!$A$2:$B$87,2,FALSE)</f>
        <v>Foreign Banks</v>
      </c>
      <c r="D1180" s="66">
        <v>43039</v>
      </c>
      <c r="E1180" s="74">
        <f t="shared" si="56"/>
        <v>10</v>
      </c>
      <c r="F1180">
        <f t="shared" si="57"/>
        <v>2017</v>
      </c>
      <c r="G1180" s="74">
        <v>0</v>
      </c>
      <c r="H1180" s="74">
        <v>0</v>
      </c>
      <c r="I1180" s="74">
        <v>0</v>
      </c>
      <c r="J1180" s="74">
        <v>0</v>
      </c>
      <c r="K1180" s="3">
        <f t="shared" si="58"/>
        <v>0</v>
      </c>
      <c r="L1180" s="18"/>
      <c r="M1180" s="18"/>
      <c r="N1180" s="18"/>
      <c r="O1180" s="74">
        <v>16658</v>
      </c>
      <c r="P1180" s="74">
        <v>197</v>
      </c>
      <c r="Q1180" s="74">
        <v>43333</v>
      </c>
      <c r="R1180" s="114">
        <v>1.6</v>
      </c>
      <c r="S1180" s="114">
        <v>321.60000000000002</v>
      </c>
      <c r="X1180" s="74">
        <v>0</v>
      </c>
      <c r="Y1180" s="74">
        <v>0</v>
      </c>
      <c r="Z1180" s="74">
        <v>0</v>
      </c>
      <c r="AA1180" s="114">
        <v>0</v>
      </c>
      <c r="AB1180" s="114">
        <v>0</v>
      </c>
    </row>
    <row r="1181" spans="1:28" x14ac:dyDescent="0.3">
      <c r="A1181" t="s">
        <v>37</v>
      </c>
      <c r="B1181" s="65" t="str">
        <f>VLOOKUP(A1181,'bank list with code'!$A$2:$C$114,3,FALSE)</f>
        <v>B017</v>
      </c>
      <c r="C1181" s="65" t="str">
        <f>VLOOKUP(B1181,'bank type'!$A$2:$B$87,2,FALSE)</f>
        <v>Foreign Banks</v>
      </c>
      <c r="D1181" s="66">
        <v>43039</v>
      </c>
      <c r="E1181" s="74">
        <f t="shared" si="56"/>
        <v>10</v>
      </c>
      <c r="F1181">
        <f t="shared" si="57"/>
        <v>2017</v>
      </c>
      <c r="G1181" s="74">
        <v>0</v>
      </c>
      <c r="H1181" s="74">
        <v>0</v>
      </c>
      <c r="I1181" s="74">
        <v>0</v>
      </c>
      <c r="J1181" s="74">
        <v>0</v>
      </c>
      <c r="K1181" s="3">
        <f t="shared" si="58"/>
        <v>0</v>
      </c>
      <c r="L1181" s="18"/>
      <c r="M1181" s="18"/>
      <c r="N1181" s="18"/>
      <c r="O1181" s="74">
        <v>0</v>
      </c>
      <c r="P1181" s="74">
        <v>0</v>
      </c>
      <c r="Q1181" s="74">
        <v>0</v>
      </c>
      <c r="R1181" s="114">
        <v>0</v>
      </c>
      <c r="S1181" s="114">
        <v>0</v>
      </c>
      <c r="X1181" s="74">
        <v>3344</v>
      </c>
      <c r="Y1181" s="74">
        <v>150</v>
      </c>
      <c r="Z1181" s="74">
        <v>118</v>
      </c>
      <c r="AA1181" s="114">
        <v>1.1000000000000001</v>
      </c>
      <c r="AB1181" s="114">
        <v>0.5</v>
      </c>
    </row>
    <row r="1182" spans="1:28" x14ac:dyDescent="0.3">
      <c r="A1182" t="s">
        <v>38</v>
      </c>
      <c r="B1182" s="65" t="str">
        <f>VLOOKUP(A1182,'bank list with code'!$A$2:$C$114,3,FALSE)</f>
        <v>B023</v>
      </c>
      <c r="C1182" s="65" t="str">
        <f>VLOOKUP(B1182,'bank type'!$A$2:$B$87,2,FALSE)</f>
        <v>Foreign Banks</v>
      </c>
      <c r="D1182" s="66">
        <v>43039</v>
      </c>
      <c r="E1182" s="74">
        <f t="shared" si="56"/>
        <v>10</v>
      </c>
      <c r="F1182">
        <f t="shared" si="57"/>
        <v>2017</v>
      </c>
      <c r="G1182" s="74">
        <v>47</v>
      </c>
      <c r="H1182" s="74">
        <v>501</v>
      </c>
      <c r="I1182" s="74">
        <v>30798</v>
      </c>
      <c r="J1182" s="74">
        <v>0</v>
      </c>
      <c r="K1182" s="3">
        <f t="shared" si="58"/>
        <v>30798</v>
      </c>
      <c r="L1182" s="18"/>
      <c r="M1182" s="18"/>
      <c r="N1182" s="18"/>
      <c r="O1182" s="74">
        <v>2609583</v>
      </c>
      <c r="P1182" s="74">
        <v>46089</v>
      </c>
      <c r="Q1182" s="74">
        <v>19561694</v>
      </c>
      <c r="R1182" s="114">
        <v>266.5</v>
      </c>
      <c r="S1182" s="114">
        <v>45594.3</v>
      </c>
      <c r="X1182" s="74">
        <v>1616108</v>
      </c>
      <c r="Y1182" s="74">
        <v>2342550</v>
      </c>
      <c r="Z1182" s="74">
        <v>5072154</v>
      </c>
      <c r="AA1182" s="114">
        <v>9348.2999999999993</v>
      </c>
      <c r="AB1182" s="114">
        <v>9357.2000000000007</v>
      </c>
    </row>
    <row r="1183" spans="1:28" x14ac:dyDescent="0.3">
      <c r="A1183" t="s">
        <v>39</v>
      </c>
      <c r="B1183" s="65" t="str">
        <f>VLOOKUP(A1183,'bank list with code'!$A$2:$C$114,3,FALSE)</f>
        <v>B030</v>
      </c>
      <c r="C1183" s="65" t="str">
        <f>VLOOKUP(B1183,'bank type'!$A$2:$B$87,2,FALSE)</f>
        <v>Foreign Banks</v>
      </c>
      <c r="D1183" s="66">
        <v>43039</v>
      </c>
      <c r="E1183" s="74">
        <f t="shared" si="56"/>
        <v>10</v>
      </c>
      <c r="F1183">
        <f t="shared" si="57"/>
        <v>2017</v>
      </c>
      <c r="G1183" s="74">
        <v>6</v>
      </c>
      <c r="H1183" s="74">
        <v>24</v>
      </c>
      <c r="I1183" s="74">
        <v>0</v>
      </c>
      <c r="J1183" s="74">
        <v>0</v>
      </c>
      <c r="K1183" s="3">
        <f t="shared" si="58"/>
        <v>0</v>
      </c>
      <c r="L1183" s="18"/>
      <c r="M1183" s="18"/>
      <c r="N1183" s="18"/>
      <c r="O1183" s="74">
        <v>0</v>
      </c>
      <c r="P1183" s="74">
        <v>0</v>
      </c>
      <c r="Q1183" s="74">
        <v>0</v>
      </c>
      <c r="R1183" s="114">
        <v>0</v>
      </c>
      <c r="S1183" s="114">
        <v>0</v>
      </c>
      <c r="X1183" s="74">
        <v>1727952</v>
      </c>
      <c r="Y1183" s="74">
        <v>412791</v>
      </c>
      <c r="Z1183" s="74">
        <v>473090</v>
      </c>
      <c r="AA1183" s="114">
        <v>803.8</v>
      </c>
      <c r="AB1183" s="114">
        <v>404.7</v>
      </c>
    </row>
    <row r="1184" spans="1:28" x14ac:dyDescent="0.3">
      <c r="A1184" t="s">
        <v>40</v>
      </c>
      <c r="B1184" s="65" t="str">
        <f>VLOOKUP(A1184,'bank list with code'!$A$2:$C$114,3,FALSE)</f>
        <v>B035</v>
      </c>
      <c r="C1184" s="65" t="str">
        <f>VLOOKUP(B1184,'bank type'!$A$2:$B$87,2,FALSE)</f>
        <v>Foreign Banks</v>
      </c>
      <c r="D1184" s="66">
        <v>43039</v>
      </c>
      <c r="E1184" s="74">
        <f t="shared" si="56"/>
        <v>10</v>
      </c>
      <c r="F1184">
        <f t="shared" si="57"/>
        <v>2017</v>
      </c>
      <c r="G1184" s="74">
        <v>13</v>
      </c>
      <c r="H1184" s="74">
        <v>19</v>
      </c>
      <c r="I1184" s="74">
        <v>0</v>
      </c>
      <c r="J1184" s="74">
        <v>0</v>
      </c>
      <c r="K1184" s="3">
        <f t="shared" si="58"/>
        <v>0</v>
      </c>
      <c r="L1184" s="18"/>
      <c r="M1184" s="18"/>
      <c r="N1184" s="18"/>
      <c r="O1184" s="74">
        <v>0</v>
      </c>
      <c r="P1184" s="74">
        <v>0</v>
      </c>
      <c r="Q1184" s="74">
        <v>0</v>
      </c>
      <c r="R1184" s="114">
        <v>0</v>
      </c>
      <c r="S1184" s="114">
        <v>0</v>
      </c>
      <c r="X1184" s="74">
        <v>109287</v>
      </c>
      <c r="Y1184" s="74">
        <v>133549</v>
      </c>
      <c r="Z1184" s="74">
        <v>197733</v>
      </c>
      <c r="AA1184" s="114">
        <v>657.4</v>
      </c>
      <c r="AB1184" s="114">
        <v>354.2</v>
      </c>
    </row>
    <row r="1185" spans="1:28" x14ac:dyDescent="0.3">
      <c r="A1185" t="s">
        <v>41</v>
      </c>
      <c r="B1185" s="65" t="str">
        <f>VLOOKUP(A1185,'bank list with code'!$A$2:$C$114,3,FALSE)</f>
        <v>B051</v>
      </c>
      <c r="C1185" s="65" t="str">
        <f>VLOOKUP(B1185,'bank type'!$A$2:$B$87,2,FALSE)</f>
        <v>Foreign Banks</v>
      </c>
      <c r="D1185" s="66">
        <v>43039</v>
      </c>
      <c r="E1185" s="74">
        <f t="shared" si="56"/>
        <v>10</v>
      </c>
      <c r="F1185">
        <f t="shared" si="57"/>
        <v>2017</v>
      </c>
      <c r="G1185" s="74">
        <v>45</v>
      </c>
      <c r="H1185" s="74">
        <v>54</v>
      </c>
      <c r="I1185" s="74">
        <v>0</v>
      </c>
      <c r="J1185" s="74">
        <v>0</v>
      </c>
      <c r="K1185" s="3">
        <f t="shared" si="58"/>
        <v>0</v>
      </c>
      <c r="L1185" s="18"/>
      <c r="M1185" s="18"/>
      <c r="N1185" s="18"/>
      <c r="O1185" s="74">
        <v>534270</v>
      </c>
      <c r="P1185" s="74">
        <v>4230</v>
      </c>
      <c r="Q1185" s="74">
        <v>1461671</v>
      </c>
      <c r="R1185" s="114">
        <v>30.2</v>
      </c>
      <c r="S1185" s="114">
        <v>4643.5</v>
      </c>
      <c r="X1185" s="74">
        <v>395511</v>
      </c>
      <c r="Y1185" s="74">
        <v>336449</v>
      </c>
      <c r="Z1185" s="74">
        <v>592990</v>
      </c>
      <c r="AA1185" s="114">
        <v>1660.9</v>
      </c>
      <c r="AB1185" s="114">
        <v>1167.3</v>
      </c>
    </row>
    <row r="1186" spans="1:28" x14ac:dyDescent="0.3">
      <c r="A1186" t="s">
        <v>42</v>
      </c>
      <c r="B1186" s="65" t="str">
        <f>VLOOKUP(A1186,'bank list with code'!$A$2:$C$114,3,FALSE)</f>
        <v>B090</v>
      </c>
      <c r="C1186" s="65" t="str">
        <f>VLOOKUP(B1186,'bank type'!$A$2:$B$87,2,FALSE)</f>
        <v>Foreign Banks</v>
      </c>
      <c r="D1186" s="66">
        <v>43039</v>
      </c>
      <c r="E1186" s="74">
        <f t="shared" si="56"/>
        <v>10</v>
      </c>
      <c r="F1186">
        <f t="shared" si="57"/>
        <v>2017</v>
      </c>
      <c r="G1186" s="74">
        <v>103</v>
      </c>
      <c r="H1186" s="74">
        <v>122</v>
      </c>
      <c r="I1186" s="74">
        <v>0</v>
      </c>
      <c r="J1186" s="74">
        <v>0</v>
      </c>
      <c r="K1186" s="3">
        <f t="shared" si="58"/>
        <v>0</v>
      </c>
      <c r="L1186" s="18"/>
      <c r="M1186" s="18"/>
      <c r="N1186" s="18"/>
      <c r="O1186" s="74">
        <v>1196228</v>
      </c>
      <c r="P1186" s="74">
        <v>5115</v>
      </c>
      <c r="Q1186" s="74">
        <v>4432772</v>
      </c>
      <c r="R1186" s="114">
        <v>24.1</v>
      </c>
      <c r="S1186" s="114">
        <v>10805.4</v>
      </c>
      <c r="X1186" s="74">
        <v>1014005</v>
      </c>
      <c r="Y1186" s="74">
        <v>1967194</v>
      </c>
      <c r="Z1186" s="74">
        <v>2407346</v>
      </c>
      <c r="AA1186" s="114">
        <v>6688.2</v>
      </c>
      <c r="AB1186" s="114">
        <v>3057.5</v>
      </c>
    </row>
    <row r="1187" spans="1:28" x14ac:dyDescent="0.3">
      <c r="A1187" s="75" t="s">
        <v>117</v>
      </c>
      <c r="B1187" s="65" t="str">
        <f>VLOOKUP(A1187,'bank list with code'!$A$2:$C$114,3,FALSE)</f>
        <v>B003</v>
      </c>
      <c r="C1187" s="65" t="str">
        <f>VLOOKUP(B1187,'bank type'!$A$2:$B$87,2,FALSE)</f>
        <v>Public Sector Banks</v>
      </c>
      <c r="D1187" s="66">
        <v>43069</v>
      </c>
      <c r="E1187" s="74">
        <f t="shared" si="56"/>
        <v>11</v>
      </c>
      <c r="F1187">
        <f t="shared" si="57"/>
        <v>2017</v>
      </c>
      <c r="G1187" s="76">
        <v>820</v>
      </c>
      <c r="H1187" s="76">
        <v>277</v>
      </c>
      <c r="I1187" s="76">
        <v>2193</v>
      </c>
      <c r="J1187" s="76">
        <v>0</v>
      </c>
      <c r="K1187" s="3">
        <f t="shared" si="58"/>
        <v>2193</v>
      </c>
      <c r="L1187" s="3"/>
      <c r="M1187" s="3"/>
      <c r="N1187" s="3"/>
      <c r="O1187" s="76">
        <v>0</v>
      </c>
      <c r="P1187" s="76">
        <v>0</v>
      </c>
      <c r="Q1187" s="76">
        <v>0</v>
      </c>
      <c r="R1187" s="125">
        <v>0</v>
      </c>
      <c r="S1187" s="125">
        <v>0</v>
      </c>
      <c r="T1187" s="77"/>
      <c r="U1187" s="77"/>
      <c r="V1187" s="77"/>
      <c r="W1187" s="77"/>
      <c r="X1187" s="78">
        <v>12203802</v>
      </c>
      <c r="Y1187" s="76">
        <v>7980737</v>
      </c>
      <c r="Z1187" s="76">
        <v>2269121</v>
      </c>
      <c r="AA1187" s="125">
        <v>18610.097937999999</v>
      </c>
      <c r="AB1187" s="142">
        <v>2112.08339372</v>
      </c>
    </row>
    <row r="1188" spans="1:28" x14ac:dyDescent="0.3">
      <c r="A1188" s="75" t="s">
        <v>118</v>
      </c>
      <c r="B1188" s="65" t="str">
        <f>VLOOKUP(A1188,'bank list with code'!$A$2:$C$114,3,FALSE)</f>
        <v>B006</v>
      </c>
      <c r="C1188" s="65" t="str">
        <f>VLOOKUP(B1188,'bank type'!$A$2:$B$87,2,FALSE)</f>
        <v>Public Sector Banks</v>
      </c>
      <c r="D1188" s="66">
        <v>43069</v>
      </c>
      <c r="E1188" s="74">
        <f t="shared" si="56"/>
        <v>11</v>
      </c>
      <c r="F1188">
        <f t="shared" si="57"/>
        <v>2017</v>
      </c>
      <c r="G1188" s="76">
        <v>3183</v>
      </c>
      <c r="H1188" s="76">
        <v>797</v>
      </c>
      <c r="I1188" s="76">
        <v>14964</v>
      </c>
      <c r="J1188" s="76">
        <v>0</v>
      </c>
      <c r="K1188" s="3">
        <f t="shared" si="58"/>
        <v>14964</v>
      </c>
      <c r="L1188" s="3"/>
      <c r="M1188" s="3"/>
      <c r="N1188" s="3"/>
      <c r="O1188" s="76">
        <v>207333</v>
      </c>
      <c r="P1188" s="76">
        <v>14282</v>
      </c>
      <c r="Q1188" s="76">
        <v>373294</v>
      </c>
      <c r="R1188" s="125">
        <v>67.629075200000003</v>
      </c>
      <c r="S1188" s="125">
        <v>897.60618218999991</v>
      </c>
      <c r="T1188" s="77"/>
      <c r="U1188" s="77"/>
      <c r="V1188" s="77"/>
      <c r="W1188" s="77"/>
      <c r="X1188" s="78">
        <v>22451106</v>
      </c>
      <c r="Y1188" s="76">
        <v>10173835</v>
      </c>
      <c r="Z1188" s="76">
        <v>2173635</v>
      </c>
      <c r="AA1188" s="125">
        <v>33521.290675999997</v>
      </c>
      <c r="AB1188" s="142">
        <v>2707.9071046700001</v>
      </c>
    </row>
    <row r="1189" spans="1:28" x14ac:dyDescent="0.3">
      <c r="A1189" s="79" t="s">
        <v>0</v>
      </c>
      <c r="B1189" s="65" t="str">
        <f>VLOOKUP(A1189,'bank list with code'!$A$2:$C$114,3,FALSE)</f>
        <v>B014</v>
      </c>
      <c r="C1189" s="65" t="str">
        <f>VLOOKUP(B1189,'bank type'!$A$2:$B$87,2,FALSE)</f>
        <v>Public Sector Banks</v>
      </c>
      <c r="D1189" s="66">
        <v>43069</v>
      </c>
      <c r="E1189" s="74">
        <f t="shared" si="56"/>
        <v>11</v>
      </c>
      <c r="F1189">
        <f t="shared" si="57"/>
        <v>2017</v>
      </c>
      <c r="G1189" s="76">
        <v>6401</v>
      </c>
      <c r="H1189" s="76">
        <v>3652</v>
      </c>
      <c r="I1189" s="76">
        <v>93533</v>
      </c>
      <c r="J1189" s="76">
        <v>0</v>
      </c>
      <c r="K1189" s="3">
        <f t="shared" si="58"/>
        <v>93533</v>
      </c>
      <c r="L1189" s="3"/>
      <c r="M1189" s="3"/>
      <c r="N1189" s="3"/>
      <c r="O1189" s="76">
        <v>134639</v>
      </c>
      <c r="P1189" s="76">
        <v>6702</v>
      </c>
      <c r="Q1189" s="76">
        <v>329883</v>
      </c>
      <c r="R1189" s="125">
        <v>24.455767300000002</v>
      </c>
      <c r="S1189" s="125">
        <v>780.32061533000001</v>
      </c>
      <c r="T1189" s="77"/>
      <c r="U1189" s="77"/>
      <c r="V1189" s="77"/>
      <c r="W1189" s="77"/>
      <c r="X1189" s="78">
        <v>49147192</v>
      </c>
      <c r="Y1189" s="76">
        <v>18250907</v>
      </c>
      <c r="Z1189" s="76">
        <v>10410107</v>
      </c>
      <c r="AA1189" s="125">
        <v>77958.349692910007</v>
      </c>
      <c r="AB1189" s="142">
        <v>10336.51406772</v>
      </c>
    </row>
    <row r="1190" spans="1:28" x14ac:dyDescent="0.3">
      <c r="A1190" s="75" t="s">
        <v>1</v>
      </c>
      <c r="B1190" s="65" t="str">
        <f>VLOOKUP(A1190,'bank list with code'!$A$2:$C$114,3,FALSE)</f>
        <v>B015</v>
      </c>
      <c r="C1190" s="65" t="str">
        <f>VLOOKUP(B1190,'bank type'!$A$2:$B$87,2,FALSE)</f>
        <v>Public Sector Banks</v>
      </c>
      <c r="D1190" s="66">
        <v>43069</v>
      </c>
      <c r="E1190" s="74">
        <f t="shared" si="56"/>
        <v>11</v>
      </c>
      <c r="F1190">
        <f t="shared" si="57"/>
        <v>2017</v>
      </c>
      <c r="G1190" s="76">
        <v>3483</v>
      </c>
      <c r="H1190" s="76">
        <v>4234</v>
      </c>
      <c r="I1190" s="76">
        <v>56470</v>
      </c>
      <c r="J1190" s="76">
        <v>0</v>
      </c>
      <c r="K1190" s="3">
        <f t="shared" si="58"/>
        <v>56470</v>
      </c>
      <c r="L1190" s="3"/>
      <c r="M1190" s="3"/>
      <c r="N1190" s="3"/>
      <c r="O1190" s="76">
        <v>192217</v>
      </c>
      <c r="P1190" s="76">
        <v>23748</v>
      </c>
      <c r="Q1190" s="76">
        <v>259738</v>
      </c>
      <c r="R1190" s="125">
        <v>129.92594829999999</v>
      </c>
      <c r="S1190" s="125">
        <v>675.70144240999991</v>
      </c>
      <c r="T1190" s="77"/>
      <c r="U1190" s="77"/>
      <c r="V1190" s="77"/>
      <c r="W1190" s="77"/>
      <c r="X1190" s="78">
        <v>50969644</v>
      </c>
      <c r="Y1190" s="76">
        <v>28517140</v>
      </c>
      <c r="Z1190" s="76">
        <v>7735403</v>
      </c>
      <c r="AA1190" s="125">
        <v>64525.765503399998</v>
      </c>
      <c r="AB1190" s="142">
        <v>7661.0122333599993</v>
      </c>
    </row>
    <row r="1191" spans="1:28" x14ac:dyDescent="0.3">
      <c r="A1191" s="75" t="s">
        <v>2</v>
      </c>
      <c r="B1191" s="65" t="str">
        <f>VLOOKUP(A1191,'bank list with code'!$A$2:$C$114,3,FALSE)</f>
        <v>B016</v>
      </c>
      <c r="C1191" s="65" t="str">
        <f>VLOOKUP(B1191,'bank type'!$A$2:$B$87,2,FALSE)</f>
        <v>Public Sector Banks</v>
      </c>
      <c r="D1191" s="66">
        <v>43069</v>
      </c>
      <c r="E1191" s="74">
        <f t="shared" si="56"/>
        <v>11</v>
      </c>
      <c r="F1191">
        <f t="shared" si="57"/>
        <v>2017</v>
      </c>
      <c r="G1191" s="76">
        <v>1309</v>
      </c>
      <c r="H1191" s="76">
        <v>560</v>
      </c>
      <c r="I1191" s="76">
        <v>2213</v>
      </c>
      <c r="J1191" s="76">
        <v>0</v>
      </c>
      <c r="K1191" s="3">
        <f t="shared" si="58"/>
        <v>2213</v>
      </c>
      <c r="L1191" s="3"/>
      <c r="M1191" s="3"/>
      <c r="N1191" s="3"/>
      <c r="O1191" s="76">
        <v>0</v>
      </c>
      <c r="P1191" s="76">
        <v>0</v>
      </c>
      <c r="Q1191" s="76">
        <v>0</v>
      </c>
      <c r="R1191" s="125">
        <v>0</v>
      </c>
      <c r="S1191" s="125">
        <v>0</v>
      </c>
      <c r="T1191" s="77"/>
      <c r="U1191" s="77"/>
      <c r="V1191" s="77"/>
      <c r="W1191" s="77"/>
      <c r="X1191" s="78">
        <v>6940794</v>
      </c>
      <c r="Y1191" s="76">
        <v>6255386</v>
      </c>
      <c r="Z1191" s="76">
        <v>3218451</v>
      </c>
      <c r="AA1191" s="125">
        <v>22579.056240999998</v>
      </c>
      <c r="AB1191" s="142">
        <v>3774.5195469999999</v>
      </c>
    </row>
    <row r="1192" spans="1:28" x14ac:dyDescent="0.3">
      <c r="A1192" s="75" t="s">
        <v>3</v>
      </c>
      <c r="B1192" s="65" t="str">
        <f>VLOOKUP(A1192,'bank list with code'!$A$2:$C$114,3,FALSE)</f>
        <v>B018</v>
      </c>
      <c r="C1192" s="65" t="str">
        <f>VLOOKUP(B1192,'bank type'!$A$2:$B$87,2,FALSE)</f>
        <v>Public Sector Banks</v>
      </c>
      <c r="D1192" s="66">
        <v>43069</v>
      </c>
      <c r="E1192" s="74">
        <f t="shared" si="56"/>
        <v>11</v>
      </c>
      <c r="F1192">
        <f t="shared" si="57"/>
        <v>2017</v>
      </c>
      <c r="G1192" s="76">
        <v>5294</v>
      </c>
      <c r="H1192" s="76">
        <v>4620</v>
      </c>
      <c r="I1192" s="76">
        <v>17307</v>
      </c>
      <c r="J1192" s="76">
        <v>0</v>
      </c>
      <c r="K1192" s="3">
        <f t="shared" si="58"/>
        <v>17307</v>
      </c>
      <c r="L1192" s="3"/>
      <c r="M1192" s="3"/>
      <c r="N1192" s="3"/>
      <c r="O1192" s="76">
        <v>217158</v>
      </c>
      <c r="P1192" s="76">
        <v>33486</v>
      </c>
      <c r="Q1192" s="76">
        <v>463359</v>
      </c>
      <c r="R1192" s="125">
        <v>157.32598313</v>
      </c>
      <c r="S1192" s="125">
        <v>966.1625849699999</v>
      </c>
      <c r="T1192" s="77"/>
      <c r="U1192" s="77"/>
      <c r="V1192" s="77"/>
      <c r="W1192" s="77"/>
      <c r="X1192" s="78">
        <v>39573467</v>
      </c>
      <c r="Y1192" s="76">
        <v>20166365</v>
      </c>
      <c r="Z1192" s="76">
        <v>7876946</v>
      </c>
      <c r="AA1192" s="125">
        <v>82957.993790859997</v>
      </c>
      <c r="AB1192" s="142">
        <v>10457.596651060001</v>
      </c>
    </row>
    <row r="1193" spans="1:28" x14ac:dyDescent="0.3">
      <c r="A1193" s="75" t="s">
        <v>4</v>
      </c>
      <c r="B1193" s="65" t="str">
        <f>VLOOKUP(A1193,'bank list with code'!$A$2:$C$114,3,FALSE)</f>
        <v>B022</v>
      </c>
      <c r="C1193" s="65" t="str">
        <f>VLOOKUP(B1193,'bank type'!$A$2:$B$87,2,FALSE)</f>
        <v>Public Sector Banks</v>
      </c>
      <c r="D1193" s="66">
        <v>43069</v>
      </c>
      <c r="E1193" s="74">
        <f t="shared" si="56"/>
        <v>11</v>
      </c>
      <c r="F1193">
        <f t="shared" si="57"/>
        <v>2017</v>
      </c>
      <c r="G1193" s="76">
        <v>3445</v>
      </c>
      <c r="H1193" s="76">
        <v>1684</v>
      </c>
      <c r="I1193" s="76">
        <v>4152</v>
      </c>
      <c r="J1193" s="76">
        <v>0</v>
      </c>
      <c r="K1193" s="3">
        <f t="shared" si="58"/>
        <v>4152</v>
      </c>
      <c r="L1193" s="3"/>
      <c r="M1193" s="3"/>
      <c r="N1193" s="3"/>
      <c r="O1193" s="76">
        <v>106313</v>
      </c>
      <c r="P1193" s="76">
        <v>2984</v>
      </c>
      <c r="Q1193" s="76">
        <v>155853</v>
      </c>
      <c r="R1193" s="125">
        <v>14.03017492</v>
      </c>
      <c r="S1193" s="125">
        <v>349.94578368000003</v>
      </c>
      <c r="T1193" s="77"/>
      <c r="U1193" s="77"/>
      <c r="V1193" s="77"/>
      <c r="W1193" s="77"/>
      <c r="X1193" s="78">
        <v>27241398</v>
      </c>
      <c r="Y1193" s="76">
        <v>11021651</v>
      </c>
      <c r="Z1193" s="76">
        <v>3308486</v>
      </c>
      <c r="AA1193" s="125">
        <v>45164.835949</v>
      </c>
      <c r="AB1193" s="142">
        <v>4423.88174385</v>
      </c>
    </row>
    <row r="1194" spans="1:28" x14ac:dyDescent="0.3">
      <c r="A1194" s="75" t="s">
        <v>119</v>
      </c>
      <c r="B1194" s="65" t="str">
        <f>VLOOKUP(A1194,'bank list with code'!$A$2:$C$114,3,FALSE)</f>
        <v>B026</v>
      </c>
      <c r="C1194" s="65" t="str">
        <f>VLOOKUP(B1194,'bank type'!$A$2:$B$87,2,FALSE)</f>
        <v>Public Sector Banks</v>
      </c>
      <c r="D1194" s="66">
        <v>43069</v>
      </c>
      <c r="E1194" s="74">
        <f t="shared" si="56"/>
        <v>11</v>
      </c>
      <c r="F1194">
        <f t="shared" si="57"/>
        <v>2017</v>
      </c>
      <c r="G1194" s="76">
        <v>2350</v>
      </c>
      <c r="H1194" s="76">
        <v>837</v>
      </c>
      <c r="I1194" s="76">
        <v>155718</v>
      </c>
      <c r="J1194" s="76">
        <v>0</v>
      </c>
      <c r="K1194" s="3">
        <f t="shared" si="58"/>
        <v>155718</v>
      </c>
      <c r="L1194" s="3"/>
      <c r="M1194" s="3"/>
      <c r="N1194" s="3"/>
      <c r="O1194" s="76">
        <v>104982</v>
      </c>
      <c r="P1194" s="76">
        <v>2159</v>
      </c>
      <c r="Q1194" s="76">
        <v>140076</v>
      </c>
      <c r="R1194" s="125">
        <v>9.9741490599999985</v>
      </c>
      <c r="S1194" s="125">
        <v>333.50947717000003</v>
      </c>
      <c r="T1194" s="77"/>
      <c r="U1194" s="77"/>
      <c r="V1194" s="77"/>
      <c r="W1194" s="77"/>
      <c r="X1194" s="78">
        <v>12341955</v>
      </c>
      <c r="Y1194" s="76">
        <v>7314965</v>
      </c>
      <c r="Z1194" s="76">
        <v>3098797</v>
      </c>
      <c r="AA1194" s="125">
        <v>29114.37735079</v>
      </c>
      <c r="AB1194" s="142">
        <v>3655.6667744800002</v>
      </c>
    </row>
    <row r="1195" spans="1:28" x14ac:dyDescent="0.3">
      <c r="A1195" s="75" t="s">
        <v>120</v>
      </c>
      <c r="B1195" s="65" t="str">
        <f>VLOOKUP(A1195,'bank list with code'!$A$2:$C$114,3,FALSE)</f>
        <v>B034</v>
      </c>
      <c r="C1195" s="65" t="str">
        <f>VLOOKUP(B1195,'bank type'!$A$2:$B$87,2,FALSE)</f>
        <v>Public Sector Banks</v>
      </c>
      <c r="D1195" s="66">
        <v>43069</v>
      </c>
      <c r="E1195" s="74">
        <f t="shared" si="56"/>
        <v>11</v>
      </c>
      <c r="F1195">
        <f t="shared" si="57"/>
        <v>2017</v>
      </c>
      <c r="G1195" s="76">
        <v>1392</v>
      </c>
      <c r="H1195" s="76">
        <v>269</v>
      </c>
      <c r="I1195" s="76">
        <v>4914</v>
      </c>
      <c r="J1195" s="76">
        <v>0</v>
      </c>
      <c r="K1195" s="3">
        <f t="shared" si="58"/>
        <v>4914</v>
      </c>
      <c r="L1195" s="3"/>
      <c r="M1195" s="3"/>
      <c r="N1195" s="3"/>
      <c r="O1195" s="76">
        <v>0</v>
      </c>
      <c r="P1195" s="76">
        <v>0</v>
      </c>
      <c r="Q1195" s="76">
        <v>0</v>
      </c>
      <c r="R1195" s="125">
        <v>0</v>
      </c>
      <c r="S1195" s="125">
        <v>0</v>
      </c>
      <c r="T1195" s="77"/>
      <c r="U1195" s="77"/>
      <c r="V1195" s="77"/>
      <c r="W1195" s="77"/>
      <c r="X1195" s="78">
        <v>8156975</v>
      </c>
      <c r="Y1195" s="76">
        <v>3871559</v>
      </c>
      <c r="Z1195" s="76">
        <v>1286448</v>
      </c>
      <c r="AA1195" s="125">
        <v>15017.725266529998</v>
      </c>
      <c r="AB1195" s="142">
        <v>1588.3597240399999</v>
      </c>
    </row>
    <row r="1196" spans="1:28" x14ac:dyDescent="0.3">
      <c r="A1196" s="75" t="s">
        <v>5</v>
      </c>
      <c r="B1196" s="65" t="str">
        <f>VLOOKUP(A1196,'bank list with code'!$A$2:$C$114,3,FALSE)</f>
        <v>B060</v>
      </c>
      <c r="C1196" s="65" t="str">
        <f>VLOOKUP(B1196,'bank type'!$A$2:$B$87,2,FALSE)</f>
        <v>Public Sector Banks</v>
      </c>
      <c r="D1196" s="66">
        <v>43069</v>
      </c>
      <c r="E1196" s="74">
        <f t="shared" si="56"/>
        <v>11</v>
      </c>
      <c r="F1196">
        <f t="shared" si="57"/>
        <v>2017</v>
      </c>
      <c r="G1196" s="76">
        <v>2638</v>
      </c>
      <c r="H1196" s="76">
        <v>633</v>
      </c>
      <c r="I1196" s="76">
        <v>12033</v>
      </c>
      <c r="J1196" s="76">
        <v>0</v>
      </c>
      <c r="K1196" s="3">
        <f t="shared" si="58"/>
        <v>12033</v>
      </c>
      <c r="L1196" s="3"/>
      <c r="M1196" s="3"/>
      <c r="N1196" s="3"/>
      <c r="O1196" s="76">
        <v>84466</v>
      </c>
      <c r="P1196" s="76">
        <v>3133</v>
      </c>
      <c r="Q1196" s="76">
        <v>133354</v>
      </c>
      <c r="R1196" s="125">
        <v>17.336579</v>
      </c>
      <c r="S1196" s="125">
        <v>280.98396100000002</v>
      </c>
      <c r="T1196" s="77"/>
      <c r="U1196" s="77"/>
      <c r="V1196" s="77"/>
      <c r="W1196" s="77"/>
      <c r="X1196" s="78">
        <v>17628475</v>
      </c>
      <c r="Y1196" s="76">
        <v>26628414</v>
      </c>
      <c r="Z1196" s="76">
        <v>5218508</v>
      </c>
      <c r="AA1196" s="125">
        <v>58190.5</v>
      </c>
      <c r="AB1196" s="142">
        <v>4829.8999999999996</v>
      </c>
    </row>
    <row r="1197" spans="1:28" x14ac:dyDescent="0.3">
      <c r="A1197" s="75" t="s">
        <v>6</v>
      </c>
      <c r="B1197" s="65" t="str">
        <f>VLOOKUP(A1197,'bank list with code'!$A$2:$C$114,3,FALSE)</f>
        <v>B061</v>
      </c>
      <c r="C1197" s="65" t="str">
        <f>VLOOKUP(B1197,'bank type'!$A$2:$B$87,2,FALSE)</f>
        <v>Public Sector Banks</v>
      </c>
      <c r="D1197" s="66">
        <v>43069</v>
      </c>
      <c r="E1197" s="74">
        <f t="shared" si="56"/>
        <v>11</v>
      </c>
      <c r="F1197">
        <f t="shared" si="57"/>
        <v>2017</v>
      </c>
      <c r="G1197" s="76">
        <v>2501</v>
      </c>
      <c r="H1197" s="76">
        <v>830</v>
      </c>
      <c r="I1197" s="76">
        <v>17531</v>
      </c>
      <c r="J1197" s="76">
        <v>0</v>
      </c>
      <c r="K1197" s="3">
        <f t="shared" si="58"/>
        <v>17531</v>
      </c>
      <c r="L1197" s="3"/>
      <c r="M1197" s="3"/>
      <c r="N1197" s="3"/>
      <c r="O1197" s="76">
        <v>44825</v>
      </c>
      <c r="P1197" s="76">
        <v>533</v>
      </c>
      <c r="Q1197" s="76">
        <v>78669</v>
      </c>
      <c r="R1197" s="125">
        <v>2.1858</v>
      </c>
      <c r="S1197" s="125">
        <v>181.80977799999999</v>
      </c>
      <c r="T1197" s="77"/>
      <c r="U1197" s="77"/>
      <c r="V1197" s="77"/>
      <c r="W1197" s="77"/>
      <c r="X1197" s="78">
        <v>17423995</v>
      </c>
      <c r="Y1197" s="76">
        <v>13191848</v>
      </c>
      <c r="Z1197" s="76">
        <v>2754019</v>
      </c>
      <c r="AA1197" s="125">
        <v>39752.683700000001</v>
      </c>
      <c r="AB1197" s="142">
        <v>6662.2290919999996</v>
      </c>
    </row>
    <row r="1198" spans="1:28" x14ac:dyDescent="0.3">
      <c r="A1198" s="75" t="s">
        <v>121</v>
      </c>
      <c r="B1198" s="65" t="str">
        <f>VLOOKUP(A1198,'bank list with code'!$A$2:$C$114,3,FALSE)</f>
        <v>B078</v>
      </c>
      <c r="C1198" s="65" t="str">
        <f>VLOOKUP(B1198,'bank type'!$A$2:$B$87,2,FALSE)</f>
        <v>Public Sector Banks</v>
      </c>
      <c r="D1198" s="66">
        <v>43069</v>
      </c>
      <c r="E1198" s="74">
        <f t="shared" si="56"/>
        <v>11</v>
      </c>
      <c r="F1198">
        <f t="shared" si="57"/>
        <v>2017</v>
      </c>
      <c r="G1198" s="76">
        <v>2317</v>
      </c>
      <c r="H1198" s="76">
        <v>309</v>
      </c>
      <c r="I1198" s="76">
        <v>7918</v>
      </c>
      <c r="J1198" s="76">
        <v>0</v>
      </c>
      <c r="K1198" s="3">
        <f t="shared" si="58"/>
        <v>7918</v>
      </c>
      <c r="L1198" s="3"/>
      <c r="M1198" s="3"/>
      <c r="N1198" s="3"/>
      <c r="O1198" s="76">
        <v>0</v>
      </c>
      <c r="P1198" s="76">
        <v>0</v>
      </c>
      <c r="Q1198" s="76">
        <v>0</v>
      </c>
      <c r="R1198" s="125">
        <v>0</v>
      </c>
      <c r="S1198" s="125">
        <v>0</v>
      </c>
      <c r="T1198" s="77"/>
      <c r="U1198" s="77"/>
      <c r="V1198" s="77"/>
      <c r="W1198" s="77"/>
      <c r="X1198" s="78">
        <v>11225181</v>
      </c>
      <c r="Y1198" s="76">
        <v>3921984</v>
      </c>
      <c r="Z1198" s="76">
        <v>2434045</v>
      </c>
      <c r="AA1198" s="125">
        <v>17971.756000000001</v>
      </c>
      <c r="AB1198" s="142">
        <v>3075.3710000000001</v>
      </c>
    </row>
    <row r="1199" spans="1:28" x14ac:dyDescent="0.3">
      <c r="A1199" s="75" t="s">
        <v>7</v>
      </c>
      <c r="B1199" s="65" t="str">
        <f>VLOOKUP(A1199,'bank list with code'!$A$2:$C$114,3,FALSE)</f>
        <v>B080</v>
      </c>
      <c r="C1199" s="65" t="str">
        <f>VLOOKUP(B1199,'bank type'!$A$2:$B$87,2,FALSE)</f>
        <v>Public Sector Banks</v>
      </c>
      <c r="D1199" s="66">
        <v>43069</v>
      </c>
      <c r="E1199" s="74">
        <f t="shared" si="56"/>
        <v>11</v>
      </c>
      <c r="F1199">
        <f t="shared" si="57"/>
        <v>2017</v>
      </c>
      <c r="G1199" s="76">
        <v>1087</v>
      </c>
      <c r="H1199" s="76">
        <v>181</v>
      </c>
      <c r="I1199" s="76">
        <v>663</v>
      </c>
      <c r="J1199" s="76">
        <v>0</v>
      </c>
      <c r="K1199" s="3">
        <f t="shared" si="58"/>
        <v>663</v>
      </c>
      <c r="L1199" s="3"/>
      <c r="M1199" s="3"/>
      <c r="N1199" s="3"/>
      <c r="O1199" s="76">
        <v>0</v>
      </c>
      <c r="P1199" s="76">
        <v>0</v>
      </c>
      <c r="Q1199" s="80">
        <v>0</v>
      </c>
      <c r="R1199" s="126">
        <v>0</v>
      </c>
      <c r="S1199" s="126">
        <v>0</v>
      </c>
      <c r="T1199" s="81"/>
      <c r="U1199" s="81"/>
      <c r="V1199" s="81"/>
      <c r="W1199" s="81"/>
      <c r="X1199" s="78">
        <v>2665190</v>
      </c>
      <c r="Y1199" s="76">
        <v>1020909</v>
      </c>
      <c r="Z1199" s="76">
        <v>264350</v>
      </c>
      <c r="AA1199" s="125">
        <v>4354.0521799999997</v>
      </c>
      <c r="AB1199" s="142">
        <v>471.9100196</v>
      </c>
    </row>
    <row r="1200" spans="1:28" x14ac:dyDescent="0.3">
      <c r="A1200" s="75" t="s">
        <v>8</v>
      </c>
      <c r="B1200" s="65" t="str">
        <f>VLOOKUP(A1200,'bank list with code'!$A$2:$C$114,3,FALSE)</f>
        <v>B081</v>
      </c>
      <c r="C1200" s="65" t="str">
        <f>VLOOKUP(B1200,'bank type'!$A$2:$B$87,2,FALSE)</f>
        <v>Public Sector Banks</v>
      </c>
      <c r="D1200" s="66">
        <v>43069</v>
      </c>
      <c r="E1200" s="74">
        <f t="shared" si="56"/>
        <v>11</v>
      </c>
      <c r="F1200">
        <f t="shared" si="57"/>
        <v>2017</v>
      </c>
      <c r="G1200" s="76">
        <v>5575</v>
      </c>
      <c r="H1200" s="76">
        <v>4113</v>
      </c>
      <c r="I1200" s="76">
        <v>46332</v>
      </c>
      <c r="J1200" s="76">
        <v>0</v>
      </c>
      <c r="K1200" s="3">
        <f t="shared" si="58"/>
        <v>46332</v>
      </c>
      <c r="L1200" s="3"/>
      <c r="M1200" s="3"/>
      <c r="N1200" s="3"/>
      <c r="O1200" s="76">
        <v>291580</v>
      </c>
      <c r="P1200" s="76">
        <v>9821</v>
      </c>
      <c r="Q1200" s="80">
        <v>558095</v>
      </c>
      <c r="R1200" s="126">
        <v>40.873740659999996</v>
      </c>
      <c r="S1200" s="126">
        <v>1172.7</v>
      </c>
      <c r="T1200" s="81"/>
      <c r="U1200" s="81"/>
      <c r="V1200" s="81"/>
      <c r="W1200" s="81"/>
      <c r="X1200" s="78">
        <v>59361030</v>
      </c>
      <c r="Y1200" s="76">
        <v>23672558</v>
      </c>
      <c r="Z1200" s="76">
        <v>10985636</v>
      </c>
      <c r="AA1200" s="125">
        <v>104913.07994900001</v>
      </c>
      <c r="AB1200" s="142">
        <v>14631.36251809</v>
      </c>
    </row>
    <row r="1201" spans="1:28" x14ac:dyDescent="0.3">
      <c r="A1201" s="75" t="s">
        <v>122</v>
      </c>
      <c r="B1201" s="65" t="str">
        <f>VLOOKUP(A1201,'bank list with code'!$A$2:$C$114,3,FALSE)</f>
        <v>B099</v>
      </c>
      <c r="C1201" s="65" t="str">
        <f>VLOOKUP(B1201,'bank type'!$A$2:$B$87,2,FALSE)</f>
        <v>Public Sector Banks</v>
      </c>
      <c r="D1201" s="66">
        <v>43069</v>
      </c>
      <c r="E1201" s="74">
        <f t="shared" si="56"/>
        <v>11</v>
      </c>
      <c r="F1201">
        <f t="shared" si="57"/>
        <v>2017</v>
      </c>
      <c r="G1201" s="76">
        <v>3738</v>
      </c>
      <c r="H1201" s="76">
        <v>398</v>
      </c>
      <c r="I1201" s="76">
        <v>9079</v>
      </c>
      <c r="J1201" s="76">
        <v>0</v>
      </c>
      <c r="K1201" s="3">
        <f t="shared" si="58"/>
        <v>9079</v>
      </c>
      <c r="L1201" s="3"/>
      <c r="M1201" s="3"/>
      <c r="N1201" s="3"/>
      <c r="O1201" s="76">
        <v>81030</v>
      </c>
      <c r="P1201" s="76">
        <v>3784</v>
      </c>
      <c r="Q1201" s="76">
        <v>131080</v>
      </c>
      <c r="R1201" s="125">
        <v>16.280774879999999</v>
      </c>
      <c r="S1201" s="125">
        <v>284.05084188000001</v>
      </c>
      <c r="T1201" s="77"/>
      <c r="U1201" s="77"/>
      <c r="V1201" s="77"/>
      <c r="W1201" s="77"/>
      <c r="X1201" s="78">
        <v>15443299</v>
      </c>
      <c r="Y1201" s="76">
        <v>11188819</v>
      </c>
      <c r="Z1201" s="76">
        <v>3211243</v>
      </c>
      <c r="AA1201" s="125">
        <v>32196.855226119998</v>
      </c>
      <c r="AB1201" s="142">
        <v>3924.5705477400006</v>
      </c>
    </row>
    <row r="1202" spans="1:28" x14ac:dyDescent="0.3">
      <c r="A1202" s="75" t="s">
        <v>9</v>
      </c>
      <c r="B1202" s="65" t="str">
        <f>VLOOKUP(A1202,'bank list with code'!$A$2:$C$114,3,FALSE)</f>
        <v>B102</v>
      </c>
      <c r="C1202" s="65" t="str">
        <f>VLOOKUP(B1202,'bank type'!$A$2:$B$87,2,FALSE)</f>
        <v>Public Sector Banks</v>
      </c>
      <c r="D1202" s="66">
        <v>43069</v>
      </c>
      <c r="E1202" s="74">
        <f t="shared" ref="E1202:E1265" si="59">MONTH(D1202)</f>
        <v>11</v>
      </c>
      <c r="F1202">
        <f t="shared" si="57"/>
        <v>2017</v>
      </c>
      <c r="G1202" s="76">
        <v>2284</v>
      </c>
      <c r="H1202" s="76">
        <v>528</v>
      </c>
      <c r="I1202" s="76">
        <v>6551</v>
      </c>
      <c r="J1202" s="76">
        <v>0</v>
      </c>
      <c r="K1202" s="3">
        <f t="shared" si="58"/>
        <v>6551</v>
      </c>
      <c r="L1202" s="3"/>
      <c r="M1202" s="3"/>
      <c r="N1202" s="3"/>
      <c r="O1202" s="76">
        <v>0</v>
      </c>
      <c r="P1202" s="76">
        <v>0</v>
      </c>
      <c r="Q1202" s="76">
        <v>0</v>
      </c>
      <c r="R1202" s="125">
        <v>0</v>
      </c>
      <c r="S1202" s="125">
        <v>0</v>
      </c>
      <c r="T1202" s="77"/>
      <c r="U1202" s="77"/>
      <c r="V1202" s="77"/>
      <c r="W1202" s="77"/>
      <c r="X1202" s="78">
        <v>10032213</v>
      </c>
      <c r="Y1202" s="76">
        <v>5188429</v>
      </c>
      <c r="Z1202" s="76">
        <v>1921219</v>
      </c>
      <c r="AA1202" s="125">
        <v>19778.885840999999</v>
      </c>
      <c r="AB1202" s="142">
        <v>2649.3720502699998</v>
      </c>
    </row>
    <row r="1203" spans="1:28" x14ac:dyDescent="0.3">
      <c r="A1203" s="75" t="s">
        <v>10</v>
      </c>
      <c r="B1203" s="65" t="str">
        <f>VLOOKUP(A1203,'bank list with code'!$A$2:$C$114,3,FALSE)</f>
        <v>B105</v>
      </c>
      <c r="C1203" s="65" t="str">
        <f>VLOOKUP(B1203,'bank type'!$A$2:$B$87,2,FALSE)</f>
        <v>Public Sector Banks</v>
      </c>
      <c r="D1203" s="66">
        <v>43069</v>
      </c>
      <c r="E1203" s="74">
        <f t="shared" si="59"/>
        <v>11</v>
      </c>
      <c r="F1203">
        <f t="shared" si="57"/>
        <v>2017</v>
      </c>
      <c r="G1203" s="76">
        <v>4567</v>
      </c>
      <c r="H1203" s="76">
        <v>3103</v>
      </c>
      <c r="I1203" s="76">
        <v>55542</v>
      </c>
      <c r="J1203" s="76">
        <v>0</v>
      </c>
      <c r="K1203" s="3">
        <f t="shared" si="58"/>
        <v>55542</v>
      </c>
      <c r="L1203" s="3"/>
      <c r="M1203" s="3"/>
      <c r="N1203" s="3"/>
      <c r="O1203" s="76">
        <v>202742</v>
      </c>
      <c r="P1203" s="76">
        <v>4144</v>
      </c>
      <c r="Q1203" s="76">
        <v>167457</v>
      </c>
      <c r="R1203" s="125">
        <v>17.578147999999999</v>
      </c>
      <c r="S1203" s="125">
        <v>465.82233438999998</v>
      </c>
      <c r="T1203" s="77"/>
      <c r="U1203" s="77"/>
      <c r="V1203" s="77"/>
      <c r="W1203" s="77"/>
      <c r="X1203" s="78">
        <v>21095941</v>
      </c>
      <c r="Y1203" s="76">
        <v>27366562</v>
      </c>
      <c r="Z1203" s="76">
        <v>5634272</v>
      </c>
      <c r="AA1203" s="125">
        <v>71963.267053999996</v>
      </c>
      <c r="AB1203" s="142">
        <v>6777.3307809999997</v>
      </c>
    </row>
    <row r="1204" spans="1:28" x14ac:dyDescent="0.3">
      <c r="A1204" s="75" t="s">
        <v>123</v>
      </c>
      <c r="B1204" s="65" t="str">
        <f>VLOOKUP(A1204,'bank list with code'!$A$2:$C$114,3,FALSE)</f>
        <v>B106</v>
      </c>
      <c r="C1204" s="65" t="str">
        <f>VLOOKUP(B1204,'bank type'!$A$2:$B$87,2,FALSE)</f>
        <v>Public Sector Banks</v>
      </c>
      <c r="D1204" s="66">
        <v>43069</v>
      </c>
      <c r="E1204" s="74">
        <f t="shared" si="59"/>
        <v>11</v>
      </c>
      <c r="F1204">
        <f t="shared" si="57"/>
        <v>2017</v>
      </c>
      <c r="G1204" s="76">
        <v>997</v>
      </c>
      <c r="H1204" s="76">
        <v>1101</v>
      </c>
      <c r="I1204" s="76">
        <v>2431</v>
      </c>
      <c r="J1204" s="76">
        <v>0</v>
      </c>
      <c r="K1204" s="3">
        <f t="shared" si="58"/>
        <v>2431</v>
      </c>
      <c r="L1204" s="3"/>
      <c r="M1204" s="3"/>
      <c r="N1204" s="3"/>
      <c r="O1204" s="76">
        <v>0</v>
      </c>
      <c r="P1204" s="76">
        <v>0</v>
      </c>
      <c r="Q1204" s="76">
        <v>0</v>
      </c>
      <c r="R1204" s="125">
        <v>0</v>
      </c>
      <c r="S1204" s="125">
        <v>0</v>
      </c>
      <c r="T1204" s="77"/>
      <c r="U1204" s="77"/>
      <c r="V1204" s="77"/>
      <c r="W1204" s="77"/>
      <c r="X1204" s="78">
        <v>11111080</v>
      </c>
      <c r="Y1204" s="76">
        <v>5628580</v>
      </c>
      <c r="Z1204" s="76">
        <v>1251856</v>
      </c>
      <c r="AA1204" s="125">
        <v>22976.171827999999</v>
      </c>
      <c r="AB1204" s="142">
        <v>1725.604789</v>
      </c>
    </row>
    <row r="1205" spans="1:28" x14ac:dyDescent="0.3">
      <c r="A1205" s="75" t="s">
        <v>124</v>
      </c>
      <c r="B1205" s="65" t="str">
        <f>VLOOKUP(A1205,'bank list with code'!$A$2:$C$114,3,FALSE)</f>
        <v>B111</v>
      </c>
      <c r="C1205" s="65" t="str">
        <f>VLOOKUP(B1205,'bank type'!$A$2:$B$87,2,FALSE)</f>
        <v>Public Sector Banks</v>
      </c>
      <c r="D1205" s="66">
        <v>43069</v>
      </c>
      <c r="E1205" s="74">
        <f t="shared" si="59"/>
        <v>11</v>
      </c>
      <c r="F1205">
        <f t="shared" si="57"/>
        <v>2017</v>
      </c>
      <c r="G1205" s="76">
        <v>1777</v>
      </c>
      <c r="H1205" s="76">
        <v>424</v>
      </c>
      <c r="I1205" s="76">
        <v>7791</v>
      </c>
      <c r="J1205" s="76">
        <v>0</v>
      </c>
      <c r="K1205" s="3">
        <f t="shared" si="58"/>
        <v>7791</v>
      </c>
      <c r="L1205" s="3"/>
      <c r="M1205" s="3"/>
      <c r="N1205" s="3"/>
      <c r="O1205" s="76">
        <v>48132</v>
      </c>
      <c r="P1205" s="76">
        <v>9915</v>
      </c>
      <c r="Q1205" s="76">
        <v>97342</v>
      </c>
      <c r="R1205" s="125">
        <v>47.617133960000004</v>
      </c>
      <c r="S1205" s="125">
        <v>271.86189591000004</v>
      </c>
      <c r="T1205" s="77"/>
      <c r="U1205" s="77"/>
      <c r="V1205" s="77"/>
      <c r="W1205" s="77"/>
      <c r="X1205" s="78">
        <v>6445747</v>
      </c>
      <c r="Y1205" s="76">
        <v>5628580</v>
      </c>
      <c r="Z1205" s="76">
        <v>1151804</v>
      </c>
      <c r="AA1205" s="125">
        <v>17735.593442000001</v>
      </c>
      <c r="AB1205" s="142">
        <v>1863.610653</v>
      </c>
    </row>
    <row r="1206" spans="1:28" x14ac:dyDescent="0.3">
      <c r="A1206" s="75" t="s">
        <v>11</v>
      </c>
      <c r="B1206" s="65" t="str">
        <f>VLOOKUP(A1206,'bank list with code'!$A$2:$C$114,3,FALSE)</f>
        <v>B054</v>
      </c>
      <c r="C1206" s="65" t="str">
        <f>VLOOKUP(B1206,'bank type'!$A$2:$B$87,2,FALSE)</f>
        <v>Private Sector Banks</v>
      </c>
      <c r="D1206" s="66">
        <v>43069</v>
      </c>
      <c r="E1206" s="74">
        <f t="shared" si="59"/>
        <v>11</v>
      </c>
      <c r="F1206">
        <f t="shared" si="57"/>
        <v>2017</v>
      </c>
      <c r="G1206" s="76">
        <v>2198</v>
      </c>
      <c r="H1206" s="76">
        <v>1616</v>
      </c>
      <c r="I1206" s="76">
        <v>31569</v>
      </c>
      <c r="J1206" s="76">
        <v>0</v>
      </c>
      <c r="K1206" s="3">
        <f t="shared" si="58"/>
        <v>31569</v>
      </c>
      <c r="L1206" s="3"/>
      <c r="M1206" s="3"/>
      <c r="N1206" s="3"/>
      <c r="O1206" s="76">
        <v>25550</v>
      </c>
      <c r="P1206" s="76">
        <v>660</v>
      </c>
      <c r="Q1206" s="76">
        <v>141180</v>
      </c>
      <c r="R1206" s="125">
        <v>3.1487394399999999</v>
      </c>
      <c r="S1206" s="125">
        <v>314.02817712000001</v>
      </c>
      <c r="T1206" s="77"/>
      <c r="U1206" s="77"/>
      <c r="V1206" s="77"/>
      <c r="W1206" s="77"/>
      <c r="X1206" s="78">
        <v>11203229</v>
      </c>
      <c r="Y1206" s="76">
        <v>9055310</v>
      </c>
      <c r="Z1206" s="76">
        <v>4870818</v>
      </c>
      <c r="AA1206" s="125">
        <v>39109.172875919998</v>
      </c>
      <c r="AB1206" s="142">
        <v>6028.6157642799999</v>
      </c>
    </row>
    <row r="1207" spans="1:28" x14ac:dyDescent="0.3">
      <c r="A1207" s="75" t="s">
        <v>12</v>
      </c>
      <c r="B1207" s="65" t="str">
        <f>VLOOKUP(A1207,'bank list with code'!$A$2:$C$114,3,FALSE)</f>
        <v>B093</v>
      </c>
      <c r="C1207" s="65" t="str">
        <f>VLOOKUP(B1207,'bank type'!$A$2:$B$87,2,FALSE)</f>
        <v>Public Sector Banks</v>
      </c>
      <c r="D1207" s="66">
        <v>43069</v>
      </c>
      <c r="E1207" s="74">
        <f t="shared" si="59"/>
        <v>11</v>
      </c>
      <c r="F1207">
        <f t="shared" si="57"/>
        <v>2017</v>
      </c>
      <c r="G1207" s="76">
        <v>28626</v>
      </c>
      <c r="H1207" s="76">
        <v>30276</v>
      </c>
      <c r="I1207" s="76">
        <v>634747</v>
      </c>
      <c r="J1207" s="76">
        <v>0</v>
      </c>
      <c r="K1207" s="3">
        <f t="shared" si="58"/>
        <v>634747</v>
      </c>
      <c r="L1207" s="3"/>
      <c r="M1207" s="3"/>
      <c r="N1207" s="3"/>
      <c r="O1207" s="76">
        <v>5641724</v>
      </c>
      <c r="P1207" s="76">
        <v>127071</v>
      </c>
      <c r="Q1207" s="76">
        <v>17301631</v>
      </c>
      <c r="R1207" s="125">
        <v>480.632451</v>
      </c>
      <c r="S1207" s="125">
        <v>71454.219425999996</v>
      </c>
      <c r="T1207" s="77"/>
      <c r="U1207" s="77"/>
      <c r="V1207" s="77"/>
      <c r="W1207" s="77"/>
      <c r="X1207" s="78">
        <v>275083261</v>
      </c>
      <c r="Y1207" s="76">
        <v>342563742</v>
      </c>
      <c r="Z1207" s="76">
        <v>77749867</v>
      </c>
      <c r="AA1207" s="125">
        <v>1037696.33946</v>
      </c>
      <c r="AB1207" s="142">
        <v>108061.05786299999</v>
      </c>
    </row>
    <row r="1208" spans="1:28" x14ac:dyDescent="0.3">
      <c r="A1208" s="75" t="s">
        <v>14</v>
      </c>
      <c r="B1208" s="65" t="str">
        <f>VLOOKUP(A1208,'bank list with code'!$A$2:$C$114,3,FALSE)</f>
        <v>B009</v>
      </c>
      <c r="C1208" s="65" t="str">
        <f>VLOOKUP(B1208,'bank type'!$A$2:$B$87,2,FALSE)</f>
        <v>Private Sector Banks</v>
      </c>
      <c r="D1208" s="66">
        <v>43069</v>
      </c>
      <c r="E1208" s="74">
        <f t="shared" si="59"/>
        <v>11</v>
      </c>
      <c r="F1208">
        <f t="shared" si="57"/>
        <v>2017</v>
      </c>
      <c r="G1208" s="76">
        <v>2972</v>
      </c>
      <c r="H1208" s="76">
        <v>11044</v>
      </c>
      <c r="I1208" s="76">
        <v>472415</v>
      </c>
      <c r="J1208" s="76">
        <v>0</v>
      </c>
      <c r="K1208" s="3">
        <f t="shared" si="58"/>
        <v>472415</v>
      </c>
      <c r="L1208" s="3"/>
      <c r="M1208" s="3"/>
      <c r="N1208" s="3"/>
      <c r="O1208" s="76">
        <v>3971321</v>
      </c>
      <c r="P1208" s="76">
        <v>77975</v>
      </c>
      <c r="Q1208" s="76">
        <v>10557501</v>
      </c>
      <c r="R1208" s="125">
        <v>311.18329599999998</v>
      </c>
      <c r="S1208" s="125">
        <v>38431.47741</v>
      </c>
      <c r="T1208" s="77"/>
      <c r="U1208" s="77"/>
      <c r="V1208" s="77"/>
      <c r="W1208" s="77"/>
      <c r="X1208" s="78">
        <v>21835541</v>
      </c>
      <c r="Y1208" s="76">
        <v>26901933</v>
      </c>
      <c r="Z1208" s="76">
        <v>18497048</v>
      </c>
      <c r="AA1208" s="125">
        <v>112351.88549258999</v>
      </c>
      <c r="AB1208" s="142">
        <v>26517.453148351902</v>
      </c>
    </row>
    <row r="1209" spans="1:28" x14ac:dyDescent="0.3">
      <c r="A1209" s="82" t="s">
        <v>130</v>
      </c>
      <c r="B1209" s="65" t="str">
        <f>VLOOKUP(A1209,'bank list with code'!$A$2:$C$114,3,FALSE)</f>
        <v>B010</v>
      </c>
      <c r="C1209" s="65" t="str">
        <f>VLOOKUP(B1209,'bank type'!$A$2:$B$87,2,FALSE)</f>
        <v>Private Sector Banks</v>
      </c>
      <c r="D1209" s="66">
        <v>43069</v>
      </c>
      <c r="E1209" s="74">
        <f t="shared" si="59"/>
        <v>11</v>
      </c>
      <c r="F1209">
        <f t="shared" si="57"/>
        <v>2017</v>
      </c>
      <c r="G1209" s="76">
        <v>424</v>
      </c>
      <c r="H1209" s="76">
        <v>0</v>
      </c>
      <c r="I1209" s="76">
        <v>18126</v>
      </c>
      <c r="J1209" s="76">
        <v>0</v>
      </c>
      <c r="K1209" s="3">
        <f t="shared" si="58"/>
        <v>18126</v>
      </c>
      <c r="L1209" s="3"/>
      <c r="M1209" s="3"/>
      <c r="N1209" s="3"/>
      <c r="O1209" s="76">
        <v>0</v>
      </c>
      <c r="P1209" s="76">
        <v>0</v>
      </c>
      <c r="Q1209" s="76">
        <v>0</v>
      </c>
      <c r="R1209" s="125">
        <v>0</v>
      </c>
      <c r="S1209" s="125">
        <v>0</v>
      </c>
      <c r="T1209" s="77"/>
      <c r="U1209" s="77"/>
      <c r="V1209" s="77"/>
      <c r="W1209" s="77"/>
      <c r="X1209" s="78">
        <v>10190177</v>
      </c>
      <c r="Y1209" s="76">
        <v>3808846</v>
      </c>
      <c r="Z1209" s="76">
        <v>420113</v>
      </c>
      <c r="AA1209" s="125">
        <v>11122.975449</v>
      </c>
      <c r="AB1209" s="142">
        <v>680.17738383999995</v>
      </c>
    </row>
    <row r="1210" spans="1:28" x14ac:dyDescent="0.3">
      <c r="A1210" s="75" t="s">
        <v>16</v>
      </c>
      <c r="B1210" s="65" t="str">
        <f>VLOOKUP(A1210,'bank list with code'!$A$2:$C$114,3,FALSE)</f>
        <v>B021</v>
      </c>
      <c r="C1210" s="65" t="str">
        <f>VLOOKUP(B1210,'bank type'!$A$2:$B$87,2,FALSE)</f>
        <v>Private Sector Banks</v>
      </c>
      <c r="D1210" s="66">
        <v>43069</v>
      </c>
      <c r="E1210" s="74">
        <f t="shared" si="59"/>
        <v>11</v>
      </c>
      <c r="F1210">
        <f t="shared" si="57"/>
        <v>2017</v>
      </c>
      <c r="G1210" s="76">
        <v>201</v>
      </c>
      <c r="H1210" s="76">
        <v>46</v>
      </c>
      <c r="I1210" s="76">
        <v>0</v>
      </c>
      <c r="J1210" s="76">
        <v>0</v>
      </c>
      <c r="K1210" s="3">
        <f t="shared" si="58"/>
        <v>0</v>
      </c>
      <c r="L1210" s="3"/>
      <c r="M1210" s="3"/>
      <c r="N1210" s="3"/>
      <c r="O1210" s="76">
        <v>0</v>
      </c>
      <c r="P1210" s="76">
        <v>0</v>
      </c>
      <c r="Q1210" s="76">
        <v>0</v>
      </c>
      <c r="R1210" s="125">
        <v>0</v>
      </c>
      <c r="S1210" s="125">
        <v>0</v>
      </c>
      <c r="T1210" s="77"/>
      <c r="U1210" s="77"/>
      <c r="V1210" s="77"/>
      <c r="W1210" s="77"/>
      <c r="X1210" s="78">
        <v>1047320</v>
      </c>
      <c r="Y1210" s="76">
        <v>528623</v>
      </c>
      <c r="Z1210" s="76">
        <v>127691</v>
      </c>
      <c r="AA1210" s="125">
        <v>1654.2603544600001</v>
      </c>
      <c r="AB1210" s="142">
        <v>232.59111931000001</v>
      </c>
    </row>
    <row r="1211" spans="1:28" x14ac:dyDescent="0.3">
      <c r="A1211" s="75" t="s">
        <v>17</v>
      </c>
      <c r="B1211" s="65" t="str">
        <f>VLOOKUP(A1211,'bank list with code'!$A$2:$C$114,3,FALSE)</f>
        <v>B024</v>
      </c>
      <c r="C1211" s="65" t="str">
        <f>VLOOKUP(B1211,'bank type'!$A$2:$B$87,2,FALSE)</f>
        <v>Private Sector Banks</v>
      </c>
      <c r="D1211" s="66">
        <v>43069</v>
      </c>
      <c r="E1211" s="74">
        <f t="shared" si="59"/>
        <v>11</v>
      </c>
      <c r="F1211">
        <f t="shared" si="57"/>
        <v>2017</v>
      </c>
      <c r="G1211" s="76">
        <v>887</v>
      </c>
      <c r="H1211" s="76">
        <v>696</v>
      </c>
      <c r="I1211" s="76">
        <v>9772</v>
      </c>
      <c r="J1211" s="76">
        <v>0</v>
      </c>
      <c r="K1211" s="3">
        <f t="shared" si="58"/>
        <v>9772</v>
      </c>
      <c r="L1211" s="3"/>
      <c r="M1211" s="3"/>
      <c r="N1211" s="3"/>
      <c r="O1211" s="76">
        <v>3633</v>
      </c>
      <c r="P1211" s="76">
        <v>465</v>
      </c>
      <c r="Q1211" s="76">
        <v>10913</v>
      </c>
      <c r="R1211" s="125">
        <v>2.2587000000000002</v>
      </c>
      <c r="S1211" s="125">
        <v>32.052912480000003</v>
      </c>
      <c r="T1211" s="77"/>
      <c r="U1211" s="77"/>
      <c r="V1211" s="77"/>
      <c r="W1211" s="77"/>
      <c r="X1211" s="78">
        <v>1729512</v>
      </c>
      <c r="Y1211" s="76">
        <v>2022566</v>
      </c>
      <c r="Z1211" s="76">
        <v>662650</v>
      </c>
      <c r="AA1211" s="125">
        <v>8720.84036036</v>
      </c>
      <c r="AB1211" s="142">
        <v>829.03860266000004</v>
      </c>
    </row>
    <row r="1212" spans="1:28" x14ac:dyDescent="0.3">
      <c r="A1212" s="75" t="s">
        <v>131</v>
      </c>
      <c r="B1212" s="65" t="str">
        <f>VLOOKUP(A1212,'bank list with code'!$A$2:$C$114,3,FALSE)</f>
        <v>B036</v>
      </c>
      <c r="C1212" s="65" t="str">
        <f>VLOOKUP(B1212,'bank type'!$A$2:$B$87,2,FALSE)</f>
        <v>Private Sector Banks</v>
      </c>
      <c r="D1212" s="66">
        <v>43069</v>
      </c>
      <c r="E1212" s="74">
        <f t="shared" si="59"/>
        <v>11</v>
      </c>
      <c r="F1212">
        <f t="shared" si="57"/>
        <v>2017</v>
      </c>
      <c r="G1212" s="76">
        <v>272</v>
      </c>
      <c r="H1212" s="76">
        <v>257</v>
      </c>
      <c r="I1212" s="76">
        <v>1602</v>
      </c>
      <c r="J1212" s="76">
        <v>0</v>
      </c>
      <c r="K1212" s="3">
        <f t="shared" si="58"/>
        <v>1602</v>
      </c>
      <c r="L1212" s="3"/>
      <c r="M1212" s="3"/>
      <c r="N1212" s="3"/>
      <c r="O1212" s="76">
        <v>16001</v>
      </c>
      <c r="P1212" s="76">
        <v>1510</v>
      </c>
      <c r="Q1212" s="76">
        <v>105048</v>
      </c>
      <c r="R1212" s="125">
        <v>7.3497669999999999</v>
      </c>
      <c r="S1212" s="125">
        <v>59.980542999999997</v>
      </c>
      <c r="T1212" s="77"/>
      <c r="U1212" s="77"/>
      <c r="V1212" s="77"/>
      <c r="W1212" s="77"/>
      <c r="X1212" s="78">
        <v>523734</v>
      </c>
      <c r="Y1212" s="76">
        <v>717205</v>
      </c>
      <c r="Z1212" s="76">
        <v>256572</v>
      </c>
      <c r="AA1212" s="125">
        <v>2054.2258430000002</v>
      </c>
      <c r="AB1212" s="142">
        <v>483.29801200000003</v>
      </c>
    </row>
    <row r="1213" spans="1:28" x14ac:dyDescent="0.3">
      <c r="A1213" s="75" t="s">
        <v>19</v>
      </c>
      <c r="B1213" s="65" t="str">
        <f>VLOOKUP(A1213,'bank list with code'!$A$2:$C$114,3,FALSE)</f>
        <v>B038</v>
      </c>
      <c r="C1213" s="65" t="str">
        <f>VLOOKUP(B1213,'bank type'!$A$2:$B$87,2,FALSE)</f>
        <v>Private Sector Banks</v>
      </c>
      <c r="D1213" s="66">
        <v>43069</v>
      </c>
      <c r="E1213" s="74">
        <f t="shared" si="59"/>
        <v>11</v>
      </c>
      <c r="F1213">
        <f t="shared" si="57"/>
        <v>2017</v>
      </c>
      <c r="G1213" s="76">
        <v>202</v>
      </c>
      <c r="H1213" s="76">
        <v>144</v>
      </c>
      <c r="I1213" s="76">
        <v>1145</v>
      </c>
      <c r="J1213" s="76">
        <v>0</v>
      </c>
      <c r="K1213" s="3">
        <f t="shared" si="58"/>
        <v>1145</v>
      </c>
      <c r="L1213" s="3"/>
      <c r="M1213" s="3"/>
      <c r="N1213" s="3"/>
      <c r="O1213" s="76">
        <v>7607</v>
      </c>
      <c r="P1213" s="76">
        <v>72</v>
      </c>
      <c r="Q1213" s="76">
        <v>15644</v>
      </c>
      <c r="R1213" s="125">
        <v>0.29210000000000003</v>
      </c>
      <c r="S1213" s="125">
        <v>30.692798</v>
      </c>
      <c r="T1213" s="77"/>
      <c r="U1213" s="77"/>
      <c r="V1213" s="77"/>
      <c r="W1213" s="77"/>
      <c r="X1213" s="78">
        <v>665612</v>
      </c>
      <c r="Y1213" s="76">
        <v>528024</v>
      </c>
      <c r="Z1213" s="76">
        <v>191421</v>
      </c>
      <c r="AA1213" s="125">
        <v>1750.45225</v>
      </c>
      <c r="AB1213" s="142">
        <v>275.247748</v>
      </c>
    </row>
    <row r="1214" spans="1:28" x14ac:dyDescent="0.3">
      <c r="A1214" s="79" t="s">
        <v>20</v>
      </c>
      <c r="B1214" s="65" t="str">
        <f>VLOOKUP(A1214,'bank list with code'!$A$2:$C$114,3,FALSE)</f>
        <v>B045</v>
      </c>
      <c r="C1214" s="65" t="str">
        <f>VLOOKUP(B1214,'bank type'!$A$2:$B$87,2,FALSE)</f>
        <v>Private Sector Banks</v>
      </c>
      <c r="D1214" s="66">
        <v>43069</v>
      </c>
      <c r="E1214" s="74">
        <f t="shared" si="59"/>
        <v>11</v>
      </c>
      <c r="F1214">
        <f t="shared" si="57"/>
        <v>2017</v>
      </c>
      <c r="G1214" s="76">
        <v>1183</v>
      </c>
      <c r="H1214" s="76">
        <v>494</v>
      </c>
      <c r="I1214" s="76">
        <v>12130</v>
      </c>
      <c r="J1214" s="76">
        <v>0</v>
      </c>
      <c r="K1214" s="3">
        <f t="shared" si="58"/>
        <v>12130</v>
      </c>
      <c r="L1214" s="3"/>
      <c r="M1214" s="3"/>
      <c r="N1214" s="3"/>
      <c r="O1214" s="76">
        <v>0</v>
      </c>
      <c r="P1214" s="76">
        <v>0</v>
      </c>
      <c r="Q1214" s="76">
        <v>0</v>
      </c>
      <c r="R1214" s="125">
        <v>0</v>
      </c>
      <c r="S1214" s="125">
        <v>0</v>
      </c>
      <c r="T1214" s="77"/>
      <c r="U1214" s="77"/>
      <c r="V1214" s="77"/>
      <c r="W1214" s="77"/>
      <c r="X1214" s="78">
        <v>6201981</v>
      </c>
      <c r="Y1214" s="76">
        <v>5556024</v>
      </c>
      <c r="Z1214" s="76">
        <v>2331538</v>
      </c>
      <c r="AA1214" s="125">
        <v>27739.887425830002</v>
      </c>
      <c r="AB1214" s="142">
        <v>3470.8799906700001</v>
      </c>
    </row>
    <row r="1215" spans="1:28" x14ac:dyDescent="0.3">
      <c r="A1215" s="75" t="s">
        <v>21</v>
      </c>
      <c r="B1215" s="65" t="str">
        <f>VLOOKUP(A1215,'bank list with code'!$A$2:$C$114,3,FALSE)</f>
        <v>B050</v>
      </c>
      <c r="C1215" s="65" t="str">
        <f>VLOOKUP(B1215,'bank type'!$A$2:$B$87,2,FALSE)</f>
        <v>Private Sector Banks</v>
      </c>
      <c r="D1215" s="66">
        <v>43069</v>
      </c>
      <c r="E1215" s="74">
        <f t="shared" si="59"/>
        <v>11</v>
      </c>
      <c r="F1215">
        <f t="shared" si="57"/>
        <v>2017</v>
      </c>
      <c r="G1215" s="76">
        <v>5850</v>
      </c>
      <c r="H1215" s="76">
        <v>6354</v>
      </c>
      <c r="I1215" s="76">
        <v>410066</v>
      </c>
      <c r="J1215" s="76">
        <v>0</v>
      </c>
      <c r="K1215" s="3">
        <f t="shared" si="58"/>
        <v>410066</v>
      </c>
      <c r="L1215" s="3"/>
      <c r="M1215" s="3"/>
      <c r="N1215" s="3"/>
      <c r="O1215" s="76">
        <v>9976842</v>
      </c>
      <c r="P1215" s="76">
        <v>171848</v>
      </c>
      <c r="Q1215" s="76">
        <v>32833460</v>
      </c>
      <c r="R1215" s="125">
        <v>933.57861949999995</v>
      </c>
      <c r="S1215" s="125">
        <v>108026.499813</v>
      </c>
      <c r="T1215" s="77"/>
      <c r="U1215" s="77"/>
      <c r="V1215" s="77"/>
      <c r="W1215" s="77"/>
      <c r="X1215" s="78">
        <v>25002096</v>
      </c>
      <c r="Y1215" s="76">
        <v>31391923</v>
      </c>
      <c r="Z1215" s="76">
        <v>34566486</v>
      </c>
      <c r="AA1215" s="125">
        <v>156193.73914962</v>
      </c>
      <c r="AB1215" s="142">
        <v>47175.785562999998</v>
      </c>
    </row>
    <row r="1216" spans="1:28" x14ac:dyDescent="0.3">
      <c r="A1216" s="75" t="s">
        <v>22</v>
      </c>
      <c r="B1216" s="65" t="str">
        <f>VLOOKUP(A1216,'bank list with code'!$A$2:$C$114,3,FALSE)</f>
        <v>B053</v>
      </c>
      <c r="C1216" s="65" t="str">
        <f>VLOOKUP(B1216,'bank type'!$A$2:$B$87,2,FALSE)</f>
        <v>Private Sector Banks</v>
      </c>
      <c r="D1216" s="66">
        <v>43069</v>
      </c>
      <c r="E1216" s="74">
        <f t="shared" si="59"/>
        <v>11</v>
      </c>
      <c r="F1216">
        <f t="shared" si="57"/>
        <v>2017</v>
      </c>
      <c r="G1216" s="76">
        <v>5223</v>
      </c>
      <c r="H1216" s="76">
        <v>8941</v>
      </c>
      <c r="I1216" s="76">
        <v>342063</v>
      </c>
      <c r="J1216" s="76">
        <v>0</v>
      </c>
      <c r="K1216" s="3">
        <f t="shared" si="58"/>
        <v>342063</v>
      </c>
      <c r="L1216" s="3"/>
      <c r="M1216" s="3"/>
      <c r="N1216" s="3"/>
      <c r="O1216" s="76">
        <v>4648885</v>
      </c>
      <c r="P1216" s="76">
        <v>33219</v>
      </c>
      <c r="Q1216" s="76">
        <v>15473320</v>
      </c>
      <c r="R1216" s="125">
        <v>114.376981</v>
      </c>
      <c r="S1216" s="125">
        <v>43753.861046999999</v>
      </c>
      <c r="T1216" s="77"/>
      <c r="U1216" s="77"/>
      <c r="V1216" s="77"/>
      <c r="W1216" s="77"/>
      <c r="X1216" s="78">
        <v>39584568</v>
      </c>
      <c r="Y1216" s="76">
        <v>31385671</v>
      </c>
      <c r="Z1216" s="76">
        <v>31470747</v>
      </c>
      <c r="AA1216" s="125">
        <v>154142.04330399999</v>
      </c>
      <c r="AB1216" s="142">
        <v>44391.414938000002</v>
      </c>
    </row>
    <row r="1217" spans="1:28" x14ac:dyDescent="0.3">
      <c r="A1217" s="75" t="s">
        <v>132</v>
      </c>
      <c r="B1217" s="65" t="str">
        <f>VLOOKUP(A1217,'bank list with code'!$A$2:$C$114,3,FALSE)</f>
        <v>B056</v>
      </c>
      <c r="C1217" s="65" t="str">
        <f>VLOOKUP(B1217,'bank type'!$A$2:$B$87,2,FALSE)</f>
        <v>Private Sector Banks</v>
      </c>
      <c r="D1217" s="66">
        <v>43069</v>
      </c>
      <c r="E1217" s="74">
        <f t="shared" si="59"/>
        <v>11</v>
      </c>
      <c r="F1217">
        <f t="shared" si="57"/>
        <v>2017</v>
      </c>
      <c r="G1217" s="76">
        <v>20</v>
      </c>
      <c r="H1217" s="76">
        <v>2</v>
      </c>
      <c r="I1217" s="76">
        <v>1432</v>
      </c>
      <c r="J1217" s="76">
        <v>0</v>
      </c>
      <c r="K1217" s="3">
        <f t="shared" si="58"/>
        <v>1432</v>
      </c>
      <c r="L1217" s="3"/>
      <c r="M1217" s="3"/>
      <c r="N1217" s="3"/>
      <c r="O1217" s="76">
        <v>0</v>
      </c>
      <c r="P1217" s="76">
        <v>0</v>
      </c>
      <c r="Q1217" s="76">
        <v>0</v>
      </c>
      <c r="R1217" s="125">
        <v>0</v>
      </c>
      <c r="S1217" s="125">
        <v>0</v>
      </c>
      <c r="T1217" s="77"/>
      <c r="U1217" s="77"/>
      <c r="V1217" s="77"/>
      <c r="W1217" s="77"/>
      <c r="X1217" s="78">
        <v>628630</v>
      </c>
      <c r="Y1217" s="76">
        <v>938812</v>
      </c>
      <c r="Z1217" s="76">
        <v>498087</v>
      </c>
      <c r="AA1217" s="125">
        <v>2597.8417927600003</v>
      </c>
      <c r="AB1217" s="142">
        <v>410.45137025000002</v>
      </c>
    </row>
    <row r="1218" spans="1:28" x14ac:dyDescent="0.3">
      <c r="A1218" s="75" t="s">
        <v>24</v>
      </c>
      <c r="B1218" s="65" t="str">
        <f>VLOOKUP(A1218,'bank list with code'!$A$2:$C$114,3,FALSE)</f>
        <v>B062</v>
      </c>
      <c r="C1218" s="65" t="str">
        <f>VLOOKUP(B1218,'bank type'!$A$2:$B$87,2,FALSE)</f>
        <v>Private Sector Banks</v>
      </c>
      <c r="D1218" s="66">
        <v>43069</v>
      </c>
      <c r="E1218" s="74">
        <f t="shared" si="59"/>
        <v>11</v>
      </c>
      <c r="F1218">
        <f t="shared" si="57"/>
        <v>2017</v>
      </c>
      <c r="G1218" s="76">
        <v>937</v>
      </c>
      <c r="H1218" s="76">
        <v>1226</v>
      </c>
      <c r="I1218" s="76">
        <v>30363</v>
      </c>
      <c r="J1218" s="76">
        <v>0</v>
      </c>
      <c r="K1218" s="3">
        <f t="shared" si="58"/>
        <v>30363</v>
      </c>
      <c r="L1218" s="3"/>
      <c r="M1218" s="3"/>
      <c r="N1218" s="3"/>
      <c r="O1218" s="76">
        <v>712530</v>
      </c>
      <c r="P1218" s="76">
        <v>13478</v>
      </c>
      <c r="Q1218" s="76">
        <v>2246420</v>
      </c>
      <c r="R1218" s="125">
        <v>70.84509023999999</v>
      </c>
      <c r="S1218" s="125">
        <v>12933.76782015</v>
      </c>
      <c r="T1218" s="77"/>
      <c r="U1218" s="77"/>
      <c r="V1218" s="77"/>
      <c r="W1218" s="77"/>
      <c r="X1218" s="78">
        <v>3697730</v>
      </c>
      <c r="Y1218" s="76">
        <v>2634991</v>
      </c>
      <c r="Z1218" s="76">
        <v>1828502</v>
      </c>
      <c r="AA1218" s="125">
        <v>11961.17514908</v>
      </c>
      <c r="AB1218" s="142">
        <v>2898.2422979799999</v>
      </c>
    </row>
    <row r="1219" spans="1:28" x14ac:dyDescent="0.3">
      <c r="A1219" s="75" t="s">
        <v>25</v>
      </c>
      <c r="B1219" s="65" t="str">
        <f>VLOOKUP(A1219,'bank list with code'!$A$2:$C$114,3,FALSE)</f>
        <v>B063</v>
      </c>
      <c r="C1219" s="65" t="str">
        <f>VLOOKUP(B1219,'bank type'!$A$2:$B$87,2,FALSE)</f>
        <v>Private Sector Banks</v>
      </c>
      <c r="D1219" s="66">
        <v>43069</v>
      </c>
      <c r="E1219" s="74">
        <f t="shared" si="59"/>
        <v>11</v>
      </c>
      <c r="F1219">
        <f t="shared" ref="F1219:F1282" si="60">YEAR(D1219)</f>
        <v>2017</v>
      </c>
      <c r="G1219" s="76">
        <v>684</v>
      </c>
      <c r="H1219" s="76">
        <v>466</v>
      </c>
      <c r="I1219" s="76">
        <v>14421</v>
      </c>
      <c r="J1219" s="76">
        <v>0</v>
      </c>
      <c r="K1219" s="3">
        <f t="shared" si="58"/>
        <v>14421</v>
      </c>
      <c r="L1219" s="3"/>
      <c r="M1219" s="3"/>
      <c r="N1219" s="3"/>
      <c r="O1219" s="76">
        <v>450197</v>
      </c>
      <c r="P1219" s="76">
        <v>9420</v>
      </c>
      <c r="Q1219" s="76">
        <v>165906</v>
      </c>
      <c r="R1219" s="125">
        <v>30.39855137</v>
      </c>
      <c r="S1219" s="125">
        <v>647.73283546000005</v>
      </c>
      <c r="T1219" s="77"/>
      <c r="U1219" s="77"/>
      <c r="V1219" s="77"/>
      <c r="W1219" s="77"/>
      <c r="X1219" s="78">
        <v>4754298</v>
      </c>
      <c r="Y1219" s="76">
        <v>4702780</v>
      </c>
      <c r="Z1219" s="76">
        <v>117893</v>
      </c>
      <c r="AA1219" s="125">
        <v>24237.817010520001</v>
      </c>
      <c r="AB1219" s="142">
        <v>338.69730480999999</v>
      </c>
    </row>
    <row r="1220" spans="1:28" x14ac:dyDescent="0.3">
      <c r="A1220" s="75" t="s">
        <v>26</v>
      </c>
      <c r="B1220" s="65" t="str">
        <f>VLOOKUP(A1220,'bank list with code'!$A$2:$C$114,3,FALSE)</f>
        <v>B069</v>
      </c>
      <c r="C1220" s="65" t="str">
        <f>VLOOKUP(B1220,'bank type'!$A$2:$B$87,2,FALSE)</f>
        <v>Private Sector Banks</v>
      </c>
      <c r="D1220" s="66">
        <v>43069</v>
      </c>
      <c r="E1220" s="74">
        <f t="shared" si="59"/>
        <v>11</v>
      </c>
      <c r="F1220">
        <f t="shared" si="60"/>
        <v>2017</v>
      </c>
      <c r="G1220" s="76">
        <v>547</v>
      </c>
      <c r="H1220" s="76">
        <v>836</v>
      </c>
      <c r="I1220" s="76">
        <v>14101</v>
      </c>
      <c r="J1220" s="76">
        <v>0</v>
      </c>
      <c r="K1220" s="3">
        <f t="shared" si="58"/>
        <v>14101</v>
      </c>
      <c r="L1220" s="3"/>
      <c r="M1220" s="3"/>
      <c r="N1220" s="3"/>
      <c r="O1220" s="76">
        <v>0</v>
      </c>
      <c r="P1220" s="76">
        <v>0</v>
      </c>
      <c r="Q1220" s="76">
        <v>0</v>
      </c>
      <c r="R1220" s="125">
        <v>0</v>
      </c>
      <c r="S1220" s="125">
        <v>0</v>
      </c>
      <c r="T1220" s="77"/>
      <c r="U1220" s="77"/>
      <c r="V1220" s="77"/>
      <c r="W1220" s="77"/>
      <c r="X1220" s="78">
        <v>4022151</v>
      </c>
      <c r="Y1220" s="76">
        <v>3977040</v>
      </c>
      <c r="Z1220" s="76">
        <v>1728863</v>
      </c>
      <c r="AA1220" s="125">
        <v>15243.252334000001</v>
      </c>
      <c r="AB1220" s="142">
        <v>2050.008554</v>
      </c>
    </row>
    <row r="1221" spans="1:28" x14ac:dyDescent="0.3">
      <c r="A1221" s="79" t="s">
        <v>27</v>
      </c>
      <c r="B1221" s="65" t="str">
        <f>VLOOKUP(A1221,'bank list with code'!$A$2:$C$114,3,FALSE)</f>
        <v>B070</v>
      </c>
      <c r="C1221" s="65" t="str">
        <f>VLOOKUP(B1221,'bank type'!$A$2:$B$87,2,FALSE)</f>
        <v>Private Sector Banks</v>
      </c>
      <c r="D1221" s="66">
        <v>43069</v>
      </c>
      <c r="E1221" s="74">
        <f t="shared" si="59"/>
        <v>11</v>
      </c>
      <c r="F1221">
        <f t="shared" si="60"/>
        <v>2017</v>
      </c>
      <c r="G1221" s="76">
        <v>759</v>
      </c>
      <c r="H1221" s="76">
        <v>1013</v>
      </c>
      <c r="I1221" s="76">
        <v>23376</v>
      </c>
      <c r="J1221" s="76">
        <v>0</v>
      </c>
      <c r="K1221" s="3">
        <f t="shared" si="58"/>
        <v>23376</v>
      </c>
      <c r="L1221" s="3"/>
      <c r="M1221" s="3"/>
      <c r="N1221" s="3"/>
      <c r="O1221" s="76">
        <v>0</v>
      </c>
      <c r="P1221" s="76">
        <v>0</v>
      </c>
      <c r="Q1221" s="76">
        <v>0</v>
      </c>
      <c r="R1221" s="125">
        <v>0</v>
      </c>
      <c r="S1221" s="125">
        <v>0</v>
      </c>
      <c r="T1221" s="77"/>
      <c r="U1221" s="77"/>
      <c r="V1221" s="77"/>
      <c r="W1221" s="77"/>
      <c r="X1221" s="78">
        <v>4242057</v>
      </c>
      <c r="Y1221" s="76">
        <v>5155936</v>
      </c>
      <c r="Z1221" s="76">
        <v>1685329</v>
      </c>
      <c r="AA1221" s="125">
        <v>21509.731894050001</v>
      </c>
      <c r="AB1221" s="142">
        <v>2123.5026115699998</v>
      </c>
    </row>
    <row r="1222" spans="1:28" x14ac:dyDescent="0.3">
      <c r="A1222" s="75" t="s">
        <v>28</v>
      </c>
      <c r="B1222" s="65" t="str">
        <f>VLOOKUP(A1222,'bank list with code'!$A$2:$C$114,3,FALSE)</f>
        <v>B073</v>
      </c>
      <c r="C1222" s="65" t="str">
        <f>VLOOKUP(B1222,'bank type'!$A$2:$B$87,2,FALSE)</f>
        <v>Private Sector Banks</v>
      </c>
      <c r="D1222" s="66">
        <v>43069</v>
      </c>
      <c r="E1222" s="74">
        <f t="shared" si="59"/>
        <v>11</v>
      </c>
      <c r="F1222">
        <f t="shared" si="60"/>
        <v>2017</v>
      </c>
      <c r="G1222" s="76">
        <v>1014</v>
      </c>
      <c r="H1222" s="76">
        <v>1149</v>
      </c>
      <c r="I1222" s="76">
        <v>0</v>
      </c>
      <c r="J1222" s="76">
        <v>0</v>
      </c>
      <c r="K1222" s="3">
        <f t="shared" ref="K1222:K1285" si="61">SUM(I1222,J1222)</f>
        <v>0</v>
      </c>
      <c r="L1222" s="3"/>
      <c r="M1222" s="3"/>
      <c r="N1222" s="3"/>
      <c r="O1222" s="76">
        <v>1302062</v>
      </c>
      <c r="P1222" s="76">
        <v>34686</v>
      </c>
      <c r="Q1222" s="76">
        <v>2958077</v>
      </c>
      <c r="R1222" s="125">
        <v>146.04044740000001</v>
      </c>
      <c r="S1222" s="125">
        <v>8850.9422543700002</v>
      </c>
      <c r="T1222" s="77"/>
      <c r="U1222" s="77"/>
      <c r="V1222" s="77"/>
      <c r="W1222" s="77"/>
      <c r="X1222" s="78">
        <v>6939113</v>
      </c>
      <c r="Y1222" s="76">
        <v>5972292</v>
      </c>
      <c r="Z1222" s="76">
        <v>5356132</v>
      </c>
      <c r="AA1222" s="125">
        <v>24058.665224569999</v>
      </c>
      <c r="AB1222" s="142">
        <v>7072.1541374499957</v>
      </c>
    </row>
    <row r="1223" spans="1:28" x14ac:dyDescent="0.3">
      <c r="A1223" s="75" t="s">
        <v>29</v>
      </c>
      <c r="B1223" s="65" t="str">
        <f>VLOOKUP(A1223,'bank list with code'!$A$2:$C$114,3,FALSE)</f>
        <v>B082</v>
      </c>
      <c r="C1223" s="65" t="str">
        <f>VLOOKUP(B1223,'bank type'!$A$2:$B$87,2,FALSE)</f>
        <v>Private Sector Banks</v>
      </c>
      <c r="D1223" s="66">
        <v>43069</v>
      </c>
      <c r="E1223" s="74">
        <f t="shared" si="59"/>
        <v>11</v>
      </c>
      <c r="F1223">
        <f t="shared" si="60"/>
        <v>2017</v>
      </c>
      <c r="G1223" s="76">
        <v>185</v>
      </c>
      <c r="H1223" s="76">
        <v>208</v>
      </c>
      <c r="I1223" s="76">
        <v>307422</v>
      </c>
      <c r="J1223" s="76">
        <v>0</v>
      </c>
      <c r="K1223" s="3">
        <f t="shared" si="61"/>
        <v>307422</v>
      </c>
      <c r="L1223" s="3"/>
      <c r="M1223" s="3"/>
      <c r="N1223" s="3"/>
      <c r="O1223" s="76">
        <v>561644</v>
      </c>
      <c r="P1223" s="76">
        <v>40868</v>
      </c>
      <c r="Q1223" s="76">
        <v>1617107</v>
      </c>
      <c r="R1223" s="125">
        <v>207.57981509999999</v>
      </c>
      <c r="S1223" s="125">
        <v>5946.3690612099999</v>
      </c>
      <c r="T1223" s="77"/>
      <c r="U1223" s="77"/>
      <c r="V1223" s="77"/>
      <c r="W1223" s="77"/>
      <c r="X1223" s="78">
        <v>756871</v>
      </c>
      <c r="Y1223" s="76">
        <v>531661</v>
      </c>
      <c r="Z1223" s="76">
        <v>326616</v>
      </c>
      <c r="AA1223" s="125">
        <v>1936.8919699899989</v>
      </c>
      <c r="AB1223" s="142">
        <v>409.87921137999672</v>
      </c>
    </row>
    <row r="1224" spans="1:28" x14ac:dyDescent="0.3">
      <c r="A1224" s="75" t="s">
        <v>30</v>
      </c>
      <c r="B1224" s="65" t="str">
        <f>VLOOKUP(A1224,'bank list with code'!$A$2:$C$114,3,FALSE)</f>
        <v>B089</v>
      </c>
      <c r="C1224" s="65" t="str">
        <f>VLOOKUP(B1224,'bank type'!$A$2:$B$87,2,FALSE)</f>
        <v>Private Sector Banks</v>
      </c>
      <c r="D1224" s="66">
        <v>43069</v>
      </c>
      <c r="E1224" s="74">
        <f t="shared" si="59"/>
        <v>11</v>
      </c>
      <c r="F1224">
        <f t="shared" si="60"/>
        <v>2017</v>
      </c>
      <c r="G1224" s="76">
        <v>745</v>
      </c>
      <c r="H1224" s="76">
        <v>579</v>
      </c>
      <c r="I1224" s="76">
        <v>9155</v>
      </c>
      <c r="J1224" s="76">
        <v>0</v>
      </c>
      <c r="K1224" s="3">
        <f t="shared" si="61"/>
        <v>9155</v>
      </c>
      <c r="L1224" s="3"/>
      <c r="M1224" s="3"/>
      <c r="N1224" s="3"/>
      <c r="O1224" s="76">
        <v>0</v>
      </c>
      <c r="P1224" s="76">
        <v>0</v>
      </c>
      <c r="Q1224" s="76">
        <v>0</v>
      </c>
      <c r="R1224" s="125">
        <v>0</v>
      </c>
      <c r="S1224" s="125">
        <v>0</v>
      </c>
      <c r="T1224" s="77"/>
      <c r="U1224" s="77"/>
      <c r="V1224" s="77"/>
      <c r="W1224" s="77"/>
      <c r="X1224" s="78">
        <v>3676283</v>
      </c>
      <c r="Y1224" s="76">
        <v>2687952</v>
      </c>
      <c r="Z1224" s="76">
        <v>1191559</v>
      </c>
      <c r="AA1224" s="125">
        <v>10454.177352999999</v>
      </c>
      <c r="AB1224" s="142">
        <v>1692.6380509999999</v>
      </c>
    </row>
    <row r="1225" spans="1:28" x14ac:dyDescent="0.3">
      <c r="A1225" s="75" t="s">
        <v>31</v>
      </c>
      <c r="B1225" s="65" t="str">
        <f>VLOOKUP(A1225,'bank list with code'!$A$2:$C$114,3,FALSE)</f>
        <v>B100</v>
      </c>
      <c r="C1225" s="65" t="str">
        <f>VLOOKUP(B1225,'bank type'!$A$2:$B$87,2,FALSE)</f>
        <v>Private Sector Banks</v>
      </c>
      <c r="D1225" s="66">
        <v>43069</v>
      </c>
      <c r="E1225" s="74">
        <f t="shared" si="59"/>
        <v>11</v>
      </c>
      <c r="F1225">
        <f t="shared" si="60"/>
        <v>2017</v>
      </c>
      <c r="G1225" s="76">
        <v>466</v>
      </c>
      <c r="H1225" s="76">
        <v>658</v>
      </c>
      <c r="I1225" s="76">
        <v>5569</v>
      </c>
      <c r="J1225" s="76">
        <v>0</v>
      </c>
      <c r="K1225" s="3">
        <f t="shared" si="61"/>
        <v>5569</v>
      </c>
      <c r="L1225" s="3"/>
      <c r="M1225" s="3"/>
      <c r="N1225" s="3"/>
      <c r="O1225" s="76">
        <v>14464</v>
      </c>
      <c r="P1225" s="76">
        <v>793</v>
      </c>
      <c r="Q1225" s="76">
        <v>22757</v>
      </c>
      <c r="R1225" s="125">
        <v>0.92939400000000005</v>
      </c>
      <c r="S1225" s="125">
        <v>68.075812380000002</v>
      </c>
      <c r="T1225" s="77"/>
      <c r="U1225" s="77"/>
      <c r="V1225" s="77"/>
      <c r="W1225" s="77"/>
      <c r="X1225" s="78">
        <v>1140081</v>
      </c>
      <c r="Y1225" s="76">
        <v>3928875</v>
      </c>
      <c r="Z1225" s="76">
        <v>296555</v>
      </c>
      <c r="AA1225" s="125">
        <v>15140.430200000001</v>
      </c>
      <c r="AB1225" s="142">
        <v>476.75776764999995</v>
      </c>
    </row>
    <row r="1226" spans="1:28" x14ac:dyDescent="0.3">
      <c r="A1226" s="75" t="s">
        <v>32</v>
      </c>
      <c r="B1226" s="65" t="str">
        <f>VLOOKUP(A1226,'bank list with code'!$A$2:$C$114,3,FALSE)</f>
        <v>B101</v>
      </c>
      <c r="C1226" s="65" t="str">
        <f>VLOOKUP(B1226,'bank type'!$A$2:$B$87,2,FALSE)</f>
        <v>Private Sector Banks</v>
      </c>
      <c r="D1226" s="66">
        <v>43069</v>
      </c>
      <c r="E1226" s="74">
        <f t="shared" si="59"/>
        <v>11</v>
      </c>
      <c r="F1226">
        <f t="shared" si="60"/>
        <v>2017</v>
      </c>
      <c r="G1226" s="76">
        <v>393</v>
      </c>
      <c r="H1226" s="76">
        <v>590</v>
      </c>
      <c r="I1226" s="76">
        <v>6891</v>
      </c>
      <c r="J1226" s="76">
        <v>0</v>
      </c>
      <c r="K1226" s="3">
        <f t="shared" si="61"/>
        <v>6891</v>
      </c>
      <c r="L1226" s="3"/>
      <c r="M1226" s="3"/>
      <c r="N1226" s="3"/>
      <c r="O1226" s="76">
        <v>0</v>
      </c>
      <c r="P1226" s="76">
        <v>0</v>
      </c>
      <c r="Q1226" s="76">
        <v>0</v>
      </c>
      <c r="R1226" s="125">
        <v>0</v>
      </c>
      <c r="S1226" s="125">
        <v>0</v>
      </c>
      <c r="T1226" s="77"/>
      <c r="U1226" s="77"/>
      <c r="V1226" s="77"/>
      <c r="W1226" s="77"/>
      <c r="X1226" s="78">
        <v>1354268</v>
      </c>
      <c r="Y1226" s="76">
        <v>889335</v>
      </c>
      <c r="Z1226" s="76">
        <v>187024</v>
      </c>
      <c r="AA1226" s="125">
        <v>3641.9</v>
      </c>
      <c r="AB1226" s="142">
        <v>397.87079999999997</v>
      </c>
    </row>
    <row r="1227" spans="1:28" x14ac:dyDescent="0.3">
      <c r="A1227" s="75" t="s">
        <v>33</v>
      </c>
      <c r="B1227" s="65" t="str">
        <f>VLOOKUP(A1227,'bank list with code'!$A$2:$C$114,3,FALSE)</f>
        <v>B113</v>
      </c>
      <c r="C1227" s="65" t="str">
        <f>VLOOKUP(B1227,'bank type'!$A$2:$B$87,2,FALSE)</f>
        <v>Private Sector Banks</v>
      </c>
      <c r="D1227" s="66">
        <v>43069</v>
      </c>
      <c r="E1227" s="74">
        <f t="shared" si="59"/>
        <v>11</v>
      </c>
      <c r="F1227">
        <f t="shared" si="60"/>
        <v>2017</v>
      </c>
      <c r="G1227" s="76">
        <v>699</v>
      </c>
      <c r="H1227" s="76">
        <v>975</v>
      </c>
      <c r="I1227" s="76">
        <v>68442</v>
      </c>
      <c r="J1227" s="76">
        <v>0</v>
      </c>
      <c r="K1227" s="3">
        <f t="shared" si="61"/>
        <v>68442</v>
      </c>
      <c r="L1227" s="3"/>
      <c r="M1227" s="3"/>
      <c r="N1227" s="3"/>
      <c r="O1227" s="76">
        <v>202475</v>
      </c>
      <c r="P1227" s="76">
        <v>4560</v>
      </c>
      <c r="Q1227" s="76">
        <v>633734</v>
      </c>
      <c r="R1227" s="125">
        <v>19.994815460000002</v>
      </c>
      <c r="S1227" s="125">
        <v>1683.7451257800001</v>
      </c>
      <c r="T1227" s="77"/>
      <c r="U1227" s="77"/>
      <c r="V1227" s="77"/>
      <c r="W1227" s="77"/>
      <c r="X1227" s="78">
        <v>2176308</v>
      </c>
      <c r="Y1227" s="76">
        <v>3345982</v>
      </c>
      <c r="Z1227" s="76">
        <v>2030084</v>
      </c>
      <c r="AA1227" s="125">
        <v>12030.037662999999</v>
      </c>
      <c r="AB1227" s="142">
        <v>2931.1365545200001</v>
      </c>
    </row>
    <row r="1228" spans="1:28" x14ac:dyDescent="0.3">
      <c r="A1228" s="75" t="s">
        <v>35</v>
      </c>
      <c r="B1228" s="65" t="str">
        <f>VLOOKUP(A1228,'bank list with code'!$A$2:$C$114,3,FALSE)</f>
        <v>B004</v>
      </c>
      <c r="C1228" s="65" t="str">
        <f>VLOOKUP(B1228,'bank type'!$A$2:$B$87,2,FALSE)</f>
        <v>Foreign Banks</v>
      </c>
      <c r="D1228" s="66">
        <v>43069</v>
      </c>
      <c r="E1228" s="74">
        <f t="shared" si="59"/>
        <v>11</v>
      </c>
      <c r="F1228">
        <f t="shared" si="60"/>
        <v>2017</v>
      </c>
      <c r="G1228" s="76">
        <v>0</v>
      </c>
      <c r="H1228" s="76">
        <v>0</v>
      </c>
      <c r="I1228" s="76">
        <v>34945</v>
      </c>
      <c r="J1228" s="76">
        <v>0</v>
      </c>
      <c r="K1228" s="3">
        <f t="shared" si="61"/>
        <v>34945</v>
      </c>
      <c r="L1228" s="3"/>
      <c r="M1228" s="3"/>
      <c r="N1228" s="3"/>
      <c r="O1228" s="76">
        <v>1130798</v>
      </c>
      <c r="P1228" s="76">
        <v>3584</v>
      </c>
      <c r="Q1228" s="76">
        <v>5469784</v>
      </c>
      <c r="R1228" s="125">
        <v>25.609000000000002</v>
      </c>
      <c r="S1228" s="125">
        <v>40167.296679999999</v>
      </c>
      <c r="T1228" s="77"/>
      <c r="U1228" s="77"/>
      <c r="V1228" s="77"/>
      <c r="W1228" s="77"/>
      <c r="X1228" s="78">
        <v>0</v>
      </c>
      <c r="Y1228" s="76">
        <v>0</v>
      </c>
      <c r="Z1228" s="76">
        <v>0</v>
      </c>
      <c r="AA1228" s="125">
        <v>0</v>
      </c>
      <c r="AB1228" s="142">
        <v>0</v>
      </c>
    </row>
    <row r="1229" spans="1:28" x14ac:dyDescent="0.3">
      <c r="A1229" s="75" t="s">
        <v>36</v>
      </c>
      <c r="B1229" s="65" t="str">
        <f>VLOOKUP(A1229,'bank list with code'!$A$2:$C$114,3,FALSE)</f>
        <v>B011</v>
      </c>
      <c r="C1229" s="65" t="str">
        <f>VLOOKUP(B1229,'bank type'!$A$2:$B$87,2,FALSE)</f>
        <v>Foreign Banks</v>
      </c>
      <c r="D1229" s="66">
        <v>43069</v>
      </c>
      <c r="E1229" s="74">
        <f t="shared" si="59"/>
        <v>11</v>
      </c>
      <c r="F1229">
        <f t="shared" si="60"/>
        <v>2017</v>
      </c>
      <c r="G1229" s="76">
        <v>0</v>
      </c>
      <c r="H1229" s="76">
        <v>0</v>
      </c>
      <c r="I1229" s="76">
        <v>0</v>
      </c>
      <c r="J1229" s="76">
        <v>0</v>
      </c>
      <c r="K1229" s="3">
        <f t="shared" si="61"/>
        <v>0</v>
      </c>
      <c r="L1229" s="3"/>
      <c r="M1229" s="3"/>
      <c r="N1229" s="3"/>
      <c r="O1229" s="76">
        <v>17047</v>
      </c>
      <c r="P1229" s="76">
        <v>234</v>
      </c>
      <c r="Q1229" s="76">
        <v>52625</v>
      </c>
      <c r="R1229" s="125">
        <v>1.88452306</v>
      </c>
      <c r="S1229" s="125">
        <v>359.45686038999997</v>
      </c>
      <c r="T1229" s="77"/>
      <c r="U1229" s="77"/>
      <c r="V1229" s="77"/>
      <c r="W1229" s="77"/>
      <c r="X1229" s="78">
        <v>0</v>
      </c>
      <c r="Y1229" s="76">
        <v>0</v>
      </c>
      <c r="Z1229" s="76">
        <v>0</v>
      </c>
      <c r="AA1229" s="125">
        <v>0</v>
      </c>
      <c r="AB1229" s="142">
        <v>0</v>
      </c>
    </row>
    <row r="1230" spans="1:28" x14ac:dyDescent="0.3">
      <c r="A1230" s="75" t="s">
        <v>37</v>
      </c>
      <c r="B1230" s="65" t="str">
        <f>VLOOKUP(A1230,'bank list with code'!$A$2:$C$114,3,FALSE)</f>
        <v>B017</v>
      </c>
      <c r="C1230" s="65" t="str">
        <f>VLOOKUP(B1230,'bank type'!$A$2:$B$87,2,FALSE)</f>
        <v>Foreign Banks</v>
      </c>
      <c r="D1230" s="66">
        <v>43069</v>
      </c>
      <c r="E1230" s="74">
        <f t="shared" si="59"/>
        <v>11</v>
      </c>
      <c r="F1230">
        <f t="shared" si="60"/>
        <v>2017</v>
      </c>
      <c r="G1230" s="76">
        <v>0</v>
      </c>
      <c r="H1230" s="76">
        <v>0</v>
      </c>
      <c r="I1230" s="76">
        <v>0</v>
      </c>
      <c r="J1230" s="76">
        <v>0</v>
      </c>
      <c r="K1230" s="3">
        <f t="shared" si="61"/>
        <v>0</v>
      </c>
      <c r="L1230" s="3"/>
      <c r="M1230" s="3"/>
      <c r="N1230" s="3"/>
      <c r="O1230" s="76">
        <v>0</v>
      </c>
      <c r="P1230" s="76">
        <v>0</v>
      </c>
      <c r="Q1230" s="76">
        <v>0</v>
      </c>
      <c r="R1230" s="125">
        <v>0</v>
      </c>
      <c r="S1230" s="125">
        <v>0</v>
      </c>
      <c r="T1230" s="77"/>
      <c r="U1230" s="77"/>
      <c r="V1230" s="77"/>
      <c r="W1230" s="77"/>
      <c r="X1230" s="78">
        <v>3335</v>
      </c>
      <c r="Y1230" s="76">
        <v>181</v>
      </c>
      <c r="Z1230" s="76">
        <v>189</v>
      </c>
      <c r="AA1230" s="125">
        <v>1.64539934</v>
      </c>
      <c r="AB1230" s="142">
        <v>0.75228476</v>
      </c>
    </row>
    <row r="1231" spans="1:28" x14ac:dyDescent="0.3">
      <c r="A1231" s="75" t="s">
        <v>38</v>
      </c>
      <c r="B1231" s="65" t="str">
        <f>VLOOKUP(A1231,'bank list with code'!$A$2:$C$114,3,FALSE)</f>
        <v>B023</v>
      </c>
      <c r="C1231" s="65" t="str">
        <f>VLOOKUP(B1231,'bank type'!$A$2:$B$87,2,FALSE)</f>
        <v>Foreign Banks</v>
      </c>
      <c r="D1231" s="66">
        <v>43069</v>
      </c>
      <c r="E1231" s="74">
        <f t="shared" si="59"/>
        <v>11</v>
      </c>
      <c r="F1231">
        <f t="shared" si="60"/>
        <v>2017</v>
      </c>
      <c r="G1231" s="76">
        <v>47</v>
      </c>
      <c r="H1231" s="76">
        <v>497</v>
      </c>
      <c r="I1231" s="76">
        <v>31646</v>
      </c>
      <c r="J1231" s="76">
        <v>0</v>
      </c>
      <c r="K1231" s="3">
        <f t="shared" si="61"/>
        <v>31646</v>
      </c>
      <c r="L1231" s="3"/>
      <c r="M1231" s="3"/>
      <c r="N1231" s="3"/>
      <c r="O1231" s="76">
        <v>2626002</v>
      </c>
      <c r="P1231" s="76">
        <v>43476</v>
      </c>
      <c r="Q1231" s="76">
        <v>17868928</v>
      </c>
      <c r="R1231" s="125">
        <v>251.55200600000001</v>
      </c>
      <c r="S1231" s="125">
        <v>39921.295450999998</v>
      </c>
      <c r="T1231" s="77"/>
      <c r="U1231" s="77"/>
      <c r="V1231" s="77"/>
      <c r="W1231" s="77"/>
      <c r="X1231" s="78">
        <v>1617813</v>
      </c>
      <c r="Y1231" s="76">
        <v>2289825</v>
      </c>
      <c r="Z1231" s="76">
        <v>4762607</v>
      </c>
      <c r="AA1231" s="125">
        <v>8911.8258679999999</v>
      </c>
      <c r="AB1231" s="142">
        <v>8393.4669869999998</v>
      </c>
    </row>
    <row r="1232" spans="1:28" x14ac:dyDescent="0.3">
      <c r="A1232" s="75" t="s">
        <v>39</v>
      </c>
      <c r="B1232" s="65" t="str">
        <f>VLOOKUP(A1232,'bank list with code'!$A$2:$C$114,3,FALSE)</f>
        <v>B030</v>
      </c>
      <c r="C1232" s="65" t="str">
        <f>VLOOKUP(B1232,'bank type'!$A$2:$B$87,2,FALSE)</f>
        <v>Foreign Banks</v>
      </c>
      <c r="D1232" s="66">
        <v>43069</v>
      </c>
      <c r="E1232" s="74">
        <f t="shared" si="59"/>
        <v>11</v>
      </c>
      <c r="F1232">
        <f t="shared" si="60"/>
        <v>2017</v>
      </c>
      <c r="G1232" s="76">
        <v>7</v>
      </c>
      <c r="H1232" s="76">
        <v>23</v>
      </c>
      <c r="I1232" s="76">
        <v>0</v>
      </c>
      <c r="J1232" s="76">
        <v>0</v>
      </c>
      <c r="K1232" s="3">
        <f t="shared" si="61"/>
        <v>0</v>
      </c>
      <c r="L1232" s="3"/>
      <c r="M1232" s="3"/>
      <c r="N1232" s="3"/>
      <c r="O1232" s="76">
        <v>0</v>
      </c>
      <c r="P1232" s="76">
        <v>0</v>
      </c>
      <c r="Q1232" s="76">
        <v>0</v>
      </c>
      <c r="R1232" s="125">
        <v>0</v>
      </c>
      <c r="S1232" s="125">
        <v>0</v>
      </c>
      <c r="T1232" s="77"/>
      <c r="U1232" s="77"/>
      <c r="V1232" s="77"/>
      <c r="W1232" s="77"/>
      <c r="X1232" s="78">
        <v>1831185</v>
      </c>
      <c r="Y1232" s="76">
        <v>475335</v>
      </c>
      <c r="Z1232" s="76">
        <v>508756</v>
      </c>
      <c r="AA1232" s="125">
        <v>854.8586808099999</v>
      </c>
      <c r="AB1232" s="142">
        <v>413.70854866000002</v>
      </c>
    </row>
    <row r="1233" spans="1:28" x14ac:dyDescent="0.3">
      <c r="A1233" s="75" t="s">
        <v>40</v>
      </c>
      <c r="B1233" s="65" t="str">
        <f>VLOOKUP(A1233,'bank list with code'!$A$2:$C$114,3,FALSE)</f>
        <v>B035</v>
      </c>
      <c r="C1233" s="65" t="str">
        <f>VLOOKUP(B1233,'bank type'!$A$2:$B$87,2,FALSE)</f>
        <v>Foreign Banks</v>
      </c>
      <c r="D1233" s="66">
        <v>43069</v>
      </c>
      <c r="E1233" s="74">
        <f t="shared" si="59"/>
        <v>11</v>
      </c>
      <c r="F1233">
        <f t="shared" si="60"/>
        <v>2017</v>
      </c>
      <c r="G1233" s="76">
        <v>13</v>
      </c>
      <c r="H1233" s="76">
        <v>19</v>
      </c>
      <c r="I1233" s="76">
        <v>0</v>
      </c>
      <c r="J1233" s="76">
        <v>0</v>
      </c>
      <c r="K1233" s="3">
        <f t="shared" si="61"/>
        <v>0</v>
      </c>
      <c r="L1233" s="3"/>
      <c r="M1233" s="3"/>
      <c r="N1233" s="3"/>
      <c r="O1233" s="76">
        <v>0</v>
      </c>
      <c r="P1233" s="76">
        <v>0</v>
      </c>
      <c r="Q1233" s="76">
        <v>0</v>
      </c>
      <c r="R1233" s="125">
        <v>0</v>
      </c>
      <c r="S1233" s="125">
        <v>0</v>
      </c>
      <c r="T1233" s="77"/>
      <c r="U1233" s="77"/>
      <c r="V1233" s="77"/>
      <c r="W1233" s="77"/>
      <c r="X1233" s="78">
        <v>110730</v>
      </c>
      <c r="Y1233" s="76">
        <v>125887</v>
      </c>
      <c r="Z1233" s="76">
        <v>190948</v>
      </c>
      <c r="AA1233" s="125">
        <v>599.54760099999999</v>
      </c>
      <c r="AB1233" s="142">
        <v>321.64439299999998</v>
      </c>
    </row>
    <row r="1234" spans="1:28" x14ac:dyDescent="0.3">
      <c r="A1234" s="75" t="s">
        <v>41</v>
      </c>
      <c r="B1234" s="65" t="str">
        <f>VLOOKUP(A1234,'bank list with code'!$A$2:$C$114,3,FALSE)</f>
        <v>B051</v>
      </c>
      <c r="C1234" s="65" t="str">
        <f>VLOOKUP(B1234,'bank type'!$A$2:$B$87,2,FALSE)</f>
        <v>Foreign Banks</v>
      </c>
      <c r="D1234" s="66">
        <v>43069</v>
      </c>
      <c r="E1234" s="74">
        <f t="shared" si="59"/>
        <v>11</v>
      </c>
      <c r="F1234">
        <f t="shared" si="60"/>
        <v>2017</v>
      </c>
      <c r="G1234" s="76">
        <v>45</v>
      </c>
      <c r="H1234" s="76">
        <v>52</v>
      </c>
      <c r="I1234" s="76">
        <v>0</v>
      </c>
      <c r="J1234" s="76">
        <v>0</v>
      </c>
      <c r="K1234" s="3">
        <f t="shared" si="61"/>
        <v>0</v>
      </c>
      <c r="L1234" s="3"/>
      <c r="M1234" s="3"/>
      <c r="N1234" s="3"/>
      <c r="O1234" s="76">
        <v>542272</v>
      </c>
      <c r="P1234" s="76">
        <v>3862</v>
      </c>
      <c r="Q1234" s="76">
        <v>1343460</v>
      </c>
      <c r="R1234" s="125">
        <v>28.268622000000001</v>
      </c>
      <c r="S1234" s="125">
        <v>4045.1995619999998</v>
      </c>
      <c r="T1234" s="77"/>
      <c r="U1234" s="77"/>
      <c r="V1234" s="77"/>
      <c r="W1234" s="77"/>
      <c r="X1234" s="78">
        <v>380957</v>
      </c>
      <c r="Y1234" s="76">
        <v>314399</v>
      </c>
      <c r="Z1234" s="76">
        <v>541644</v>
      </c>
      <c r="AA1234" s="125">
        <v>1498.8211839999999</v>
      </c>
      <c r="AB1234" s="142">
        <v>982.06400699999995</v>
      </c>
    </row>
    <row r="1235" spans="1:28" x14ac:dyDescent="0.3">
      <c r="A1235" s="75" t="s">
        <v>42</v>
      </c>
      <c r="B1235" s="65" t="str">
        <f>VLOOKUP(A1235,'bank list with code'!$A$2:$C$114,3,FALSE)</f>
        <v>B090</v>
      </c>
      <c r="C1235" s="65" t="str">
        <f>VLOOKUP(B1235,'bank type'!$A$2:$B$87,2,FALSE)</f>
        <v>Foreign Banks</v>
      </c>
      <c r="D1235" s="66">
        <v>43069</v>
      </c>
      <c r="E1235" s="74">
        <f t="shared" si="59"/>
        <v>11</v>
      </c>
      <c r="F1235">
        <f t="shared" si="60"/>
        <v>2017</v>
      </c>
      <c r="G1235" s="76">
        <v>103</v>
      </c>
      <c r="H1235" s="76">
        <v>123</v>
      </c>
      <c r="I1235" s="76">
        <v>0</v>
      </c>
      <c r="J1235" s="76">
        <v>0</v>
      </c>
      <c r="K1235" s="3">
        <f t="shared" si="61"/>
        <v>0</v>
      </c>
      <c r="L1235" s="3"/>
      <c r="M1235" s="3"/>
      <c r="N1235" s="3"/>
      <c r="O1235" s="76">
        <v>1209134</v>
      </c>
      <c r="P1235" s="76">
        <v>5058</v>
      </c>
      <c r="Q1235" s="76">
        <v>4194507</v>
      </c>
      <c r="R1235" s="125">
        <v>22.864319999999999</v>
      </c>
      <c r="S1235" s="125">
        <v>9574.8322900000003</v>
      </c>
      <c r="T1235" s="77"/>
      <c r="U1235" s="77"/>
      <c r="V1235" s="77"/>
      <c r="W1235" s="77"/>
      <c r="X1235" s="78">
        <v>1031029</v>
      </c>
      <c r="Y1235" s="76">
        <v>1912217</v>
      </c>
      <c r="Z1235" s="76">
        <v>2364206</v>
      </c>
      <c r="AA1235" s="125">
        <v>6224.9271120000003</v>
      </c>
      <c r="AB1235" s="142">
        <v>2805.6467250000001</v>
      </c>
    </row>
    <row r="1236" spans="1:28" x14ac:dyDescent="0.3">
      <c r="A1236" t="s">
        <v>117</v>
      </c>
      <c r="B1236" s="65" t="str">
        <f>VLOOKUP(A1236,'bank list with code'!$A$2:$C$114,3,FALSE)</f>
        <v>B003</v>
      </c>
      <c r="C1236" s="65" t="str">
        <f>VLOOKUP(B1236,'bank type'!$A$2:$B$87,2,FALSE)</f>
        <v>Public Sector Banks</v>
      </c>
      <c r="D1236" s="66">
        <v>43100</v>
      </c>
      <c r="E1236" s="74">
        <f t="shared" si="59"/>
        <v>12</v>
      </c>
      <c r="F1236">
        <f t="shared" si="60"/>
        <v>2017</v>
      </c>
      <c r="G1236" s="74">
        <v>824</v>
      </c>
      <c r="H1236" s="74">
        <v>275</v>
      </c>
      <c r="I1236" s="74">
        <v>2466</v>
      </c>
      <c r="J1236" s="74">
        <v>0</v>
      </c>
      <c r="K1236" s="3">
        <f t="shared" si="61"/>
        <v>2466</v>
      </c>
      <c r="L1236" s="18"/>
      <c r="M1236" s="18"/>
      <c r="N1236" s="18"/>
      <c r="O1236" s="74">
        <v>0</v>
      </c>
      <c r="P1236" s="74">
        <v>0</v>
      </c>
      <c r="Q1236" s="74">
        <v>0</v>
      </c>
      <c r="R1236" s="114">
        <v>0</v>
      </c>
      <c r="S1236" s="114">
        <v>0</v>
      </c>
      <c r="X1236" s="74">
        <v>12300899</v>
      </c>
      <c r="Y1236" s="74">
        <v>8085089</v>
      </c>
      <c r="Z1236" s="74">
        <v>2515778</v>
      </c>
      <c r="AA1236" s="114">
        <v>19384.599999999999</v>
      </c>
      <c r="AB1236" s="114">
        <v>2256.9</v>
      </c>
    </row>
    <row r="1237" spans="1:28" x14ac:dyDescent="0.3">
      <c r="A1237" t="s">
        <v>118</v>
      </c>
      <c r="B1237" s="65" t="str">
        <f>VLOOKUP(A1237,'bank list with code'!$A$2:$C$114,3,FALSE)</f>
        <v>B006</v>
      </c>
      <c r="C1237" s="65" t="str">
        <f>VLOOKUP(B1237,'bank type'!$A$2:$B$87,2,FALSE)</f>
        <v>Public Sector Banks</v>
      </c>
      <c r="D1237" s="66">
        <v>43100</v>
      </c>
      <c r="E1237" s="74">
        <f t="shared" si="59"/>
        <v>12</v>
      </c>
      <c r="F1237">
        <f t="shared" si="60"/>
        <v>2017</v>
      </c>
      <c r="G1237" s="74">
        <v>3189</v>
      </c>
      <c r="H1237" s="74">
        <v>801</v>
      </c>
      <c r="I1237" s="74">
        <v>15174</v>
      </c>
      <c r="J1237" s="74">
        <v>0</v>
      </c>
      <c r="K1237" s="3">
        <f t="shared" si="61"/>
        <v>15174</v>
      </c>
      <c r="L1237" s="18"/>
      <c r="M1237" s="18"/>
      <c r="N1237" s="18"/>
      <c r="O1237" s="74">
        <v>216759</v>
      </c>
      <c r="P1237" s="74">
        <v>14839</v>
      </c>
      <c r="Q1237" s="74">
        <v>400844</v>
      </c>
      <c r="R1237" s="114">
        <v>72.099999999999994</v>
      </c>
      <c r="S1237" s="114">
        <v>999.2</v>
      </c>
      <c r="X1237" s="74">
        <v>22541670</v>
      </c>
      <c r="Y1237" s="74">
        <v>11643168</v>
      </c>
      <c r="Z1237" s="74">
        <v>2274156</v>
      </c>
      <c r="AA1237" s="114">
        <v>39312.300000000003</v>
      </c>
      <c r="AB1237" s="114">
        <v>2940.8</v>
      </c>
    </row>
    <row r="1238" spans="1:28" x14ac:dyDescent="0.3">
      <c r="A1238" t="s">
        <v>0</v>
      </c>
      <c r="B1238" s="65" t="str">
        <f>VLOOKUP(A1238,'bank list with code'!$A$2:$C$114,3,FALSE)</f>
        <v>B014</v>
      </c>
      <c r="C1238" s="65" t="str">
        <f>VLOOKUP(B1238,'bank type'!$A$2:$B$87,2,FALSE)</f>
        <v>Public Sector Banks</v>
      </c>
      <c r="D1238" s="66">
        <v>43100</v>
      </c>
      <c r="E1238" s="74">
        <f t="shared" si="59"/>
        <v>12</v>
      </c>
      <c r="F1238">
        <f t="shared" si="60"/>
        <v>2017</v>
      </c>
      <c r="G1238" s="74">
        <v>6415</v>
      </c>
      <c r="H1238" s="74">
        <v>3612</v>
      </c>
      <c r="I1238" s="74">
        <v>92092</v>
      </c>
      <c r="J1238" s="74">
        <v>0</v>
      </c>
      <c r="K1238" s="3">
        <f t="shared" si="61"/>
        <v>92092</v>
      </c>
      <c r="L1238" s="18"/>
      <c r="M1238" s="18"/>
      <c r="N1238" s="18"/>
      <c r="O1238" s="74">
        <v>134753</v>
      </c>
      <c r="P1238" s="74">
        <v>6879</v>
      </c>
      <c r="Q1238" s="74">
        <v>340582</v>
      </c>
      <c r="R1238" s="114">
        <v>25</v>
      </c>
      <c r="S1238" s="114">
        <v>802.6</v>
      </c>
      <c r="X1238" s="74">
        <v>49911153</v>
      </c>
      <c r="Y1238" s="74">
        <v>18798766</v>
      </c>
      <c r="Z1238" s="74">
        <v>10785268</v>
      </c>
      <c r="AA1238" s="114">
        <v>79909.399999999994</v>
      </c>
      <c r="AB1238" s="114">
        <v>10749.4</v>
      </c>
    </row>
    <row r="1239" spans="1:28" x14ac:dyDescent="0.3">
      <c r="A1239" t="s">
        <v>1</v>
      </c>
      <c r="B1239" s="65" t="str">
        <f>VLOOKUP(A1239,'bank list with code'!$A$2:$C$114,3,FALSE)</f>
        <v>B015</v>
      </c>
      <c r="C1239" s="65" t="str">
        <f>VLOOKUP(B1239,'bank type'!$A$2:$B$87,2,FALSE)</f>
        <v>Public Sector Banks</v>
      </c>
      <c r="D1239" s="66">
        <v>43100</v>
      </c>
      <c r="E1239" s="74">
        <f t="shared" si="59"/>
        <v>12</v>
      </c>
      <c r="F1239">
        <f t="shared" si="60"/>
        <v>2017</v>
      </c>
      <c r="G1239" s="74">
        <v>3483</v>
      </c>
      <c r="H1239" s="74">
        <v>4234</v>
      </c>
      <c r="I1239" s="74">
        <v>58056</v>
      </c>
      <c r="J1239" s="74">
        <v>0</v>
      </c>
      <c r="K1239" s="3">
        <f t="shared" si="61"/>
        <v>58056</v>
      </c>
      <c r="L1239" s="18"/>
      <c r="M1239" s="18"/>
      <c r="N1239" s="18"/>
      <c r="O1239" s="74">
        <v>195947</v>
      </c>
      <c r="P1239" s="74">
        <v>23771</v>
      </c>
      <c r="Q1239" s="74">
        <v>267421</v>
      </c>
      <c r="R1239" s="114">
        <v>131.5</v>
      </c>
      <c r="S1239" s="114">
        <v>721.3</v>
      </c>
      <c r="X1239" s="74">
        <v>51439483</v>
      </c>
      <c r="Y1239" s="74">
        <v>28942597</v>
      </c>
      <c r="Z1239" s="74">
        <v>8114307</v>
      </c>
      <c r="AA1239" s="114">
        <v>65054.1</v>
      </c>
      <c r="AB1239" s="114">
        <v>8114.7</v>
      </c>
    </row>
    <row r="1240" spans="1:28" x14ac:dyDescent="0.3">
      <c r="A1240" t="s">
        <v>2</v>
      </c>
      <c r="B1240" s="65" t="str">
        <f>VLOOKUP(A1240,'bank list with code'!$A$2:$C$114,3,FALSE)</f>
        <v>B016</v>
      </c>
      <c r="C1240" s="65" t="str">
        <f>VLOOKUP(B1240,'bank type'!$A$2:$B$87,2,FALSE)</f>
        <v>Public Sector Banks</v>
      </c>
      <c r="D1240" s="66">
        <v>43100</v>
      </c>
      <c r="E1240" s="74">
        <f t="shared" si="59"/>
        <v>12</v>
      </c>
      <c r="F1240">
        <f t="shared" si="60"/>
        <v>2017</v>
      </c>
      <c r="G1240" s="74">
        <v>1309</v>
      </c>
      <c r="H1240" s="74">
        <v>560</v>
      </c>
      <c r="I1240" s="74">
        <v>2276</v>
      </c>
      <c r="J1240" s="74">
        <v>0</v>
      </c>
      <c r="K1240" s="3">
        <f t="shared" si="61"/>
        <v>2276</v>
      </c>
      <c r="L1240" s="18"/>
      <c r="M1240" s="18"/>
      <c r="N1240" s="18"/>
      <c r="O1240" s="74">
        <v>0</v>
      </c>
      <c r="P1240" s="74">
        <v>0</v>
      </c>
      <c r="Q1240" s="74">
        <v>0</v>
      </c>
      <c r="R1240" s="114">
        <v>0</v>
      </c>
      <c r="S1240" s="114">
        <v>0</v>
      </c>
      <c r="X1240" s="74">
        <v>6949256</v>
      </c>
      <c r="Y1240" s="74">
        <v>6590555</v>
      </c>
      <c r="Z1240" s="74">
        <v>3385226</v>
      </c>
      <c r="AA1240" s="114">
        <v>23744.2</v>
      </c>
      <c r="AB1240" s="114">
        <v>3722.4</v>
      </c>
    </row>
    <row r="1241" spans="1:28" x14ac:dyDescent="0.3">
      <c r="A1241" t="s">
        <v>3</v>
      </c>
      <c r="B1241" s="65" t="str">
        <f>VLOOKUP(A1241,'bank list with code'!$A$2:$C$114,3,FALSE)</f>
        <v>B018</v>
      </c>
      <c r="C1241" s="65" t="str">
        <f>VLOOKUP(B1241,'bank type'!$A$2:$B$87,2,FALSE)</f>
        <v>Public Sector Banks</v>
      </c>
      <c r="D1241" s="66">
        <v>43100</v>
      </c>
      <c r="E1241" s="74">
        <f t="shared" si="59"/>
        <v>12</v>
      </c>
      <c r="F1241">
        <f t="shared" si="60"/>
        <v>2017</v>
      </c>
      <c r="G1241" s="74">
        <v>5271</v>
      </c>
      <c r="H1241" s="74">
        <v>4472</v>
      </c>
      <c r="I1241" s="74">
        <v>17382</v>
      </c>
      <c r="J1241" s="74">
        <v>0</v>
      </c>
      <c r="K1241" s="3">
        <f t="shared" si="61"/>
        <v>17382</v>
      </c>
      <c r="L1241" s="18"/>
      <c r="M1241" s="18"/>
      <c r="N1241" s="18"/>
      <c r="O1241" s="74">
        <v>218923</v>
      </c>
      <c r="P1241" s="74">
        <v>36288</v>
      </c>
      <c r="Q1241" s="74">
        <v>501660</v>
      </c>
      <c r="R1241" s="114">
        <v>185.9</v>
      </c>
      <c r="S1241" s="114">
        <v>1061.3</v>
      </c>
      <c r="X1241" s="74">
        <v>41422816</v>
      </c>
      <c r="Y1241" s="74">
        <v>21280412</v>
      </c>
      <c r="Z1241" s="74">
        <v>8503565</v>
      </c>
      <c r="AA1241" s="114">
        <v>88675.9</v>
      </c>
      <c r="AB1241" s="114">
        <v>11703.5</v>
      </c>
    </row>
    <row r="1242" spans="1:28" x14ac:dyDescent="0.3">
      <c r="A1242" t="s">
        <v>4</v>
      </c>
      <c r="B1242" s="65" t="str">
        <f>VLOOKUP(A1242,'bank list with code'!$A$2:$C$114,3,FALSE)</f>
        <v>B022</v>
      </c>
      <c r="C1242" s="65" t="str">
        <f>VLOOKUP(B1242,'bank type'!$A$2:$B$87,2,FALSE)</f>
        <v>Public Sector Banks</v>
      </c>
      <c r="D1242" s="66">
        <v>43100</v>
      </c>
      <c r="E1242" s="74">
        <f t="shared" si="59"/>
        <v>12</v>
      </c>
      <c r="F1242">
        <f t="shared" si="60"/>
        <v>2017</v>
      </c>
      <c r="G1242" s="74">
        <v>3451</v>
      </c>
      <c r="H1242" s="74">
        <v>1506</v>
      </c>
      <c r="I1242" s="74">
        <v>4095</v>
      </c>
      <c r="J1242" s="74">
        <v>0</v>
      </c>
      <c r="K1242" s="3">
        <f t="shared" si="61"/>
        <v>4095</v>
      </c>
      <c r="L1242" s="18"/>
      <c r="M1242" s="18"/>
      <c r="N1242" s="18"/>
      <c r="O1242" s="74">
        <v>104029</v>
      </c>
      <c r="P1242" s="74">
        <v>2647</v>
      </c>
      <c r="Q1242" s="74">
        <v>147532</v>
      </c>
      <c r="R1242" s="114">
        <v>12.8</v>
      </c>
      <c r="S1242" s="114">
        <v>340.2</v>
      </c>
      <c r="X1242" s="74">
        <v>27606047</v>
      </c>
      <c r="Y1242" s="74">
        <v>11598978</v>
      </c>
      <c r="Z1242" s="74">
        <v>3776948</v>
      </c>
      <c r="AA1242" s="114">
        <v>47481.5</v>
      </c>
      <c r="AB1242" s="114">
        <v>4996.2</v>
      </c>
    </row>
    <row r="1243" spans="1:28" x14ac:dyDescent="0.3">
      <c r="A1243" t="s">
        <v>119</v>
      </c>
      <c r="B1243" s="65" t="str">
        <f>VLOOKUP(A1243,'bank list with code'!$A$2:$C$114,3,FALSE)</f>
        <v>B026</v>
      </c>
      <c r="C1243" s="65" t="str">
        <f>VLOOKUP(B1243,'bank type'!$A$2:$B$87,2,FALSE)</f>
        <v>Public Sector Banks</v>
      </c>
      <c r="D1243" s="66">
        <v>43100</v>
      </c>
      <c r="E1243" s="74">
        <f t="shared" si="59"/>
        <v>12</v>
      </c>
      <c r="F1243">
        <f t="shared" si="60"/>
        <v>2017</v>
      </c>
      <c r="G1243" s="74">
        <v>2352</v>
      </c>
      <c r="H1243" s="74">
        <v>836</v>
      </c>
      <c r="I1243" s="74">
        <v>168505</v>
      </c>
      <c r="J1243" s="74">
        <v>0</v>
      </c>
      <c r="K1243" s="3">
        <f t="shared" si="61"/>
        <v>168505</v>
      </c>
      <c r="L1243" s="18"/>
      <c r="M1243" s="18"/>
      <c r="N1243" s="18"/>
      <c r="O1243" s="74">
        <v>103740</v>
      </c>
      <c r="P1243" s="74">
        <v>1664</v>
      </c>
      <c r="Q1243" s="74">
        <v>142155</v>
      </c>
      <c r="R1243" s="114">
        <v>8.6</v>
      </c>
      <c r="S1243" s="114">
        <v>352.2</v>
      </c>
      <c r="X1243" s="74">
        <v>12403789</v>
      </c>
      <c r="Y1243" s="74">
        <v>7564309</v>
      </c>
      <c r="Z1243" s="74">
        <v>3299770</v>
      </c>
      <c r="AA1243" s="114">
        <v>30273.200000000001</v>
      </c>
      <c r="AB1243" s="114">
        <v>4009.9</v>
      </c>
    </row>
    <row r="1244" spans="1:28" x14ac:dyDescent="0.3">
      <c r="A1244" t="s">
        <v>120</v>
      </c>
      <c r="B1244" s="65" t="str">
        <f>VLOOKUP(A1244,'bank list with code'!$A$2:$C$114,3,FALSE)</f>
        <v>B034</v>
      </c>
      <c r="C1244" s="65" t="str">
        <f>VLOOKUP(B1244,'bank type'!$A$2:$B$87,2,FALSE)</f>
        <v>Public Sector Banks</v>
      </c>
      <c r="D1244" s="66">
        <v>43100</v>
      </c>
      <c r="E1244" s="74">
        <f t="shared" si="59"/>
        <v>12</v>
      </c>
      <c r="F1244">
        <f t="shared" si="60"/>
        <v>2017</v>
      </c>
      <c r="G1244" s="74">
        <v>1329</v>
      </c>
      <c r="H1244" s="74">
        <v>349</v>
      </c>
      <c r="I1244" s="74">
        <v>5073</v>
      </c>
      <c r="J1244" s="74">
        <v>0</v>
      </c>
      <c r="K1244" s="3">
        <f t="shared" si="61"/>
        <v>5073</v>
      </c>
      <c r="L1244" s="18"/>
      <c r="M1244" s="18"/>
      <c r="N1244" s="18"/>
      <c r="O1244" s="74">
        <v>0</v>
      </c>
      <c r="P1244" s="74">
        <v>0</v>
      </c>
      <c r="Q1244" s="74">
        <v>0</v>
      </c>
      <c r="R1244" s="114">
        <v>0</v>
      </c>
      <c r="S1244" s="114">
        <v>0</v>
      </c>
      <c r="X1244" s="74">
        <v>8279815</v>
      </c>
      <c r="Y1244" s="74">
        <v>4154168</v>
      </c>
      <c r="Z1244" s="74">
        <v>1331816</v>
      </c>
      <c r="AA1244" s="114">
        <v>16131.4</v>
      </c>
      <c r="AB1244" s="114">
        <v>1667.3</v>
      </c>
    </row>
    <row r="1245" spans="1:28" x14ac:dyDescent="0.3">
      <c r="A1245" t="s">
        <v>5</v>
      </c>
      <c r="B1245" s="65" t="str">
        <f>VLOOKUP(A1245,'bank list with code'!$A$2:$C$114,3,FALSE)</f>
        <v>B060</v>
      </c>
      <c r="C1245" s="65" t="str">
        <f>VLOOKUP(B1245,'bank type'!$A$2:$B$87,2,FALSE)</f>
        <v>Public Sector Banks</v>
      </c>
      <c r="D1245" s="66">
        <v>43100</v>
      </c>
      <c r="E1245" s="74">
        <f t="shared" si="59"/>
        <v>12</v>
      </c>
      <c r="F1245">
        <f t="shared" si="60"/>
        <v>2017</v>
      </c>
      <c r="G1245" s="74">
        <v>2609</v>
      </c>
      <c r="H1245" s="74">
        <v>609</v>
      </c>
      <c r="I1245" s="74">
        <v>11960</v>
      </c>
      <c r="J1245" s="74">
        <v>0</v>
      </c>
      <c r="K1245" s="3">
        <f t="shared" si="61"/>
        <v>11960</v>
      </c>
      <c r="L1245" s="18"/>
      <c r="M1245" s="18"/>
      <c r="N1245" s="18"/>
      <c r="O1245" s="74">
        <v>84621</v>
      </c>
      <c r="P1245" s="74">
        <v>2929</v>
      </c>
      <c r="Q1245" s="74">
        <v>143172</v>
      </c>
      <c r="R1245" s="114">
        <v>16.100000000000001</v>
      </c>
      <c r="S1245" s="114">
        <v>314.3</v>
      </c>
      <c r="X1245" s="74">
        <v>17751086</v>
      </c>
      <c r="Y1245" s="74">
        <v>26210647</v>
      </c>
      <c r="Z1245" s="74">
        <v>5406200</v>
      </c>
      <c r="AA1245" s="114">
        <v>69121.3</v>
      </c>
      <c r="AB1245" s="114">
        <v>5687.7</v>
      </c>
    </row>
    <row r="1246" spans="1:28" x14ac:dyDescent="0.3">
      <c r="A1246" t="s">
        <v>6</v>
      </c>
      <c r="B1246" s="65" t="str">
        <f>VLOOKUP(A1246,'bank list with code'!$A$2:$C$114,3,FALSE)</f>
        <v>B061</v>
      </c>
      <c r="C1246" s="65" t="str">
        <f>VLOOKUP(B1246,'bank type'!$A$2:$B$87,2,FALSE)</f>
        <v>Public Sector Banks</v>
      </c>
      <c r="D1246" s="66">
        <v>43100</v>
      </c>
      <c r="E1246" s="74">
        <f t="shared" si="59"/>
        <v>12</v>
      </c>
      <c r="F1246">
        <f t="shared" si="60"/>
        <v>2017</v>
      </c>
      <c r="G1246" s="74">
        <v>2870</v>
      </c>
      <c r="H1246" s="74">
        <v>808</v>
      </c>
      <c r="I1246" s="74">
        <v>18154</v>
      </c>
      <c r="J1246" s="74">
        <v>0</v>
      </c>
      <c r="K1246" s="3">
        <f t="shared" si="61"/>
        <v>18154</v>
      </c>
      <c r="L1246" s="18"/>
      <c r="M1246" s="18"/>
      <c r="N1246" s="18"/>
      <c r="O1246" s="74">
        <v>45754</v>
      </c>
      <c r="P1246" s="74">
        <v>587</v>
      </c>
      <c r="Q1246" s="74">
        <v>85561</v>
      </c>
      <c r="R1246" s="114">
        <v>2.2000000000000002</v>
      </c>
      <c r="S1246" s="114">
        <v>203.4</v>
      </c>
      <c r="X1246" s="74">
        <v>17562480</v>
      </c>
      <c r="Y1246" s="74">
        <v>10528359</v>
      </c>
      <c r="Z1246" s="74">
        <v>3181418</v>
      </c>
      <c r="AA1246" s="114">
        <v>39934.699999999997</v>
      </c>
      <c r="AB1246" s="114">
        <v>8582.7999999999993</v>
      </c>
    </row>
    <row r="1247" spans="1:28" x14ac:dyDescent="0.3">
      <c r="A1247" t="s">
        <v>121</v>
      </c>
      <c r="B1247" s="65" t="str">
        <f>VLOOKUP(A1247,'bank list with code'!$A$2:$C$114,3,FALSE)</f>
        <v>B078</v>
      </c>
      <c r="C1247" s="65" t="str">
        <f>VLOOKUP(B1247,'bank type'!$A$2:$B$87,2,FALSE)</f>
        <v>Public Sector Banks</v>
      </c>
      <c r="D1247" s="66">
        <v>43100</v>
      </c>
      <c r="E1247" s="74">
        <f t="shared" si="59"/>
        <v>12</v>
      </c>
      <c r="F1247">
        <f t="shared" si="60"/>
        <v>2017</v>
      </c>
      <c r="G1247" s="74">
        <v>2319</v>
      </c>
      <c r="H1247" s="74">
        <v>311</v>
      </c>
      <c r="I1247" s="74">
        <v>7824</v>
      </c>
      <c r="J1247" s="74">
        <v>0</v>
      </c>
      <c r="K1247" s="3">
        <f t="shared" si="61"/>
        <v>7824</v>
      </c>
      <c r="L1247" s="18"/>
      <c r="M1247" s="18"/>
      <c r="N1247" s="18"/>
      <c r="O1247" s="74">
        <v>0</v>
      </c>
      <c r="P1247" s="74">
        <v>0</v>
      </c>
      <c r="Q1247" s="74">
        <v>0</v>
      </c>
      <c r="R1247" s="114">
        <v>0</v>
      </c>
      <c r="S1247" s="114">
        <v>0</v>
      </c>
      <c r="X1247" s="74">
        <v>11287825</v>
      </c>
      <c r="Y1247" s="74">
        <v>4263259</v>
      </c>
      <c r="Z1247" s="74">
        <v>2553168</v>
      </c>
      <c r="AA1247" s="114">
        <v>19463.8</v>
      </c>
      <c r="AB1247" s="114">
        <v>3223</v>
      </c>
    </row>
    <row r="1248" spans="1:28" x14ac:dyDescent="0.3">
      <c r="A1248" t="s">
        <v>7</v>
      </c>
      <c r="B1248" s="65" t="str">
        <f>VLOOKUP(A1248,'bank list with code'!$A$2:$C$114,3,FALSE)</f>
        <v>B080</v>
      </c>
      <c r="C1248" s="65" t="str">
        <f>VLOOKUP(B1248,'bank type'!$A$2:$B$87,2,FALSE)</f>
        <v>Public Sector Banks</v>
      </c>
      <c r="D1248" s="66">
        <v>43100</v>
      </c>
      <c r="E1248" s="74">
        <f t="shared" si="59"/>
        <v>12</v>
      </c>
      <c r="F1248">
        <f t="shared" si="60"/>
        <v>2017</v>
      </c>
      <c r="G1248" s="74">
        <v>1089</v>
      </c>
      <c r="H1248" s="74">
        <v>179</v>
      </c>
      <c r="I1248" s="74">
        <v>748</v>
      </c>
      <c r="J1248" s="74">
        <v>0</v>
      </c>
      <c r="K1248" s="3">
        <f t="shared" si="61"/>
        <v>748</v>
      </c>
      <c r="L1248" s="18"/>
      <c r="M1248" s="18"/>
      <c r="N1248" s="18"/>
      <c r="O1248" s="74">
        <v>0</v>
      </c>
      <c r="P1248" s="74">
        <v>0</v>
      </c>
      <c r="Q1248" s="74">
        <v>0</v>
      </c>
      <c r="R1248" s="114">
        <v>0</v>
      </c>
      <c r="S1248" s="114">
        <v>0</v>
      </c>
      <c r="X1248" s="74">
        <v>2698821</v>
      </c>
      <c r="Y1248" s="74">
        <v>1089696</v>
      </c>
      <c r="Z1248" s="74">
        <v>286205</v>
      </c>
      <c r="AA1248" s="114">
        <v>4577</v>
      </c>
      <c r="AB1248" s="114">
        <v>492.4</v>
      </c>
    </row>
    <row r="1249" spans="1:28" x14ac:dyDescent="0.3">
      <c r="A1249" t="s">
        <v>8</v>
      </c>
      <c r="B1249" s="65" t="str">
        <f>VLOOKUP(A1249,'bank list with code'!$A$2:$C$114,3,FALSE)</f>
        <v>B081</v>
      </c>
      <c r="C1249" s="65" t="str">
        <f>VLOOKUP(B1249,'bank type'!$A$2:$B$87,2,FALSE)</f>
        <v>Public Sector Banks</v>
      </c>
      <c r="D1249" s="66">
        <v>43100</v>
      </c>
      <c r="E1249" s="74">
        <f t="shared" si="59"/>
        <v>12</v>
      </c>
      <c r="F1249">
        <f t="shared" si="60"/>
        <v>2017</v>
      </c>
      <c r="G1249" s="74">
        <v>5534</v>
      </c>
      <c r="H1249" s="74">
        <v>4064</v>
      </c>
      <c r="I1249" s="74">
        <v>47685</v>
      </c>
      <c r="J1249" s="74">
        <v>0</v>
      </c>
      <c r="K1249" s="3">
        <f t="shared" si="61"/>
        <v>47685</v>
      </c>
      <c r="L1249" s="18"/>
      <c r="M1249" s="18"/>
      <c r="N1249" s="18"/>
      <c r="O1249" s="74">
        <v>295200</v>
      </c>
      <c r="P1249" s="74">
        <v>9654</v>
      </c>
      <c r="Q1249" s="74">
        <v>571535</v>
      </c>
      <c r="R1249" s="114">
        <v>41.1</v>
      </c>
      <c r="S1249" s="114">
        <v>1229.8</v>
      </c>
      <c r="X1249" s="74">
        <v>59849240</v>
      </c>
      <c r="Y1249" s="74">
        <v>24368447</v>
      </c>
      <c r="Z1249" s="74">
        <v>11518577</v>
      </c>
      <c r="AA1249" s="114">
        <v>106818.2</v>
      </c>
      <c r="AB1249" s="114">
        <v>15262.7</v>
      </c>
    </row>
    <row r="1250" spans="1:28" x14ac:dyDescent="0.3">
      <c r="A1250" t="s">
        <v>122</v>
      </c>
      <c r="B1250" s="65" t="str">
        <f>VLOOKUP(A1250,'bank list with code'!$A$2:$C$114,3,FALSE)</f>
        <v>B099</v>
      </c>
      <c r="C1250" s="65" t="str">
        <f>VLOOKUP(B1250,'bank type'!$A$2:$B$87,2,FALSE)</f>
        <v>Public Sector Banks</v>
      </c>
      <c r="D1250" s="66">
        <v>43100</v>
      </c>
      <c r="E1250" s="74">
        <f t="shared" si="59"/>
        <v>12</v>
      </c>
      <c r="F1250">
        <f t="shared" si="60"/>
        <v>2017</v>
      </c>
      <c r="G1250" s="74">
        <v>3770</v>
      </c>
      <c r="H1250" s="74">
        <v>401</v>
      </c>
      <c r="I1250" s="74">
        <v>8088</v>
      </c>
      <c r="J1250" s="74">
        <v>0</v>
      </c>
      <c r="K1250" s="3">
        <f t="shared" si="61"/>
        <v>8088</v>
      </c>
      <c r="L1250" s="18"/>
      <c r="M1250" s="18"/>
      <c r="N1250" s="18"/>
      <c r="O1250" s="74">
        <v>82059</v>
      </c>
      <c r="P1250" s="74">
        <v>3648</v>
      </c>
      <c r="Q1250" s="74">
        <v>139429</v>
      </c>
      <c r="R1250" s="114">
        <v>15.8</v>
      </c>
      <c r="S1250" s="114">
        <v>314.7</v>
      </c>
      <c r="X1250" s="74">
        <v>15581819</v>
      </c>
      <c r="Y1250" s="74">
        <v>8483842</v>
      </c>
      <c r="Z1250" s="74">
        <v>3471238</v>
      </c>
      <c r="AA1250" s="114">
        <v>33986.9</v>
      </c>
      <c r="AB1250" s="114">
        <v>4324.7</v>
      </c>
    </row>
    <row r="1251" spans="1:28" x14ac:dyDescent="0.3">
      <c r="A1251" t="s">
        <v>9</v>
      </c>
      <c r="B1251" s="65" t="str">
        <f>VLOOKUP(A1251,'bank list with code'!$A$2:$C$114,3,FALSE)</f>
        <v>B102</v>
      </c>
      <c r="C1251" s="65" t="str">
        <f>VLOOKUP(B1251,'bank type'!$A$2:$B$87,2,FALSE)</f>
        <v>Public Sector Banks</v>
      </c>
      <c r="D1251" s="66">
        <v>43100</v>
      </c>
      <c r="E1251" s="74">
        <f t="shared" si="59"/>
        <v>12</v>
      </c>
      <c r="F1251">
        <f t="shared" si="60"/>
        <v>2017</v>
      </c>
      <c r="G1251" s="74">
        <v>2281</v>
      </c>
      <c r="H1251" s="74">
        <v>524</v>
      </c>
      <c r="I1251" s="74">
        <v>6560</v>
      </c>
      <c r="J1251" s="74">
        <v>0</v>
      </c>
      <c r="K1251" s="3">
        <f t="shared" si="61"/>
        <v>6560</v>
      </c>
      <c r="L1251" s="18"/>
      <c r="M1251" s="18"/>
      <c r="N1251" s="18"/>
      <c r="O1251" s="74">
        <v>0</v>
      </c>
      <c r="P1251" s="74">
        <v>0</v>
      </c>
      <c r="Q1251" s="74">
        <v>0</v>
      </c>
      <c r="R1251" s="114">
        <v>0</v>
      </c>
      <c r="S1251" s="114">
        <v>0</v>
      </c>
      <c r="X1251" s="74">
        <v>10133118</v>
      </c>
      <c r="Y1251" s="74">
        <v>5354917</v>
      </c>
      <c r="Z1251" s="74">
        <v>1979121</v>
      </c>
      <c r="AA1251" s="114">
        <v>20482.400000000001</v>
      </c>
      <c r="AB1251" s="114">
        <v>2732.8</v>
      </c>
    </row>
    <row r="1252" spans="1:28" x14ac:dyDescent="0.3">
      <c r="A1252" t="s">
        <v>10</v>
      </c>
      <c r="B1252" s="65" t="str">
        <f>VLOOKUP(A1252,'bank list with code'!$A$2:$C$114,3,FALSE)</f>
        <v>B105</v>
      </c>
      <c r="C1252" s="65" t="str">
        <f>VLOOKUP(B1252,'bank type'!$A$2:$B$87,2,FALSE)</f>
        <v>Public Sector Banks</v>
      </c>
      <c r="D1252" s="66">
        <v>43100</v>
      </c>
      <c r="E1252" s="74">
        <f t="shared" si="59"/>
        <v>12</v>
      </c>
      <c r="F1252">
        <f t="shared" si="60"/>
        <v>2017</v>
      </c>
      <c r="G1252" s="74">
        <v>4572</v>
      </c>
      <c r="H1252" s="74">
        <v>3118</v>
      </c>
      <c r="I1252" s="74">
        <v>55914</v>
      </c>
      <c r="J1252" s="74">
        <v>0</v>
      </c>
      <c r="K1252" s="3">
        <f t="shared" si="61"/>
        <v>55914</v>
      </c>
      <c r="L1252" s="18"/>
      <c r="M1252" s="18"/>
      <c r="N1252" s="18"/>
      <c r="O1252" s="74">
        <v>207997</v>
      </c>
      <c r="P1252" s="74">
        <v>2786</v>
      </c>
      <c r="Q1252" s="74">
        <v>175438</v>
      </c>
      <c r="R1252" s="114">
        <v>13.6</v>
      </c>
      <c r="S1252" s="114">
        <v>468.1</v>
      </c>
      <c r="X1252" s="74">
        <v>21218220</v>
      </c>
      <c r="Y1252" s="74">
        <v>28575702</v>
      </c>
      <c r="Z1252" s="74">
        <v>5984438</v>
      </c>
      <c r="AA1252" s="114">
        <v>74678.899999999994</v>
      </c>
      <c r="AB1252" s="114">
        <v>7250</v>
      </c>
    </row>
    <row r="1253" spans="1:28" x14ac:dyDescent="0.3">
      <c r="A1253" t="s">
        <v>123</v>
      </c>
      <c r="B1253" s="65" t="str">
        <f>VLOOKUP(A1253,'bank list with code'!$A$2:$C$114,3,FALSE)</f>
        <v>B106</v>
      </c>
      <c r="C1253" s="65" t="str">
        <f>VLOOKUP(B1253,'bank type'!$A$2:$B$87,2,FALSE)</f>
        <v>Public Sector Banks</v>
      </c>
      <c r="D1253" s="66">
        <v>43100</v>
      </c>
      <c r="E1253" s="74">
        <f t="shared" si="59"/>
        <v>12</v>
      </c>
      <c r="F1253">
        <f t="shared" si="60"/>
        <v>2017</v>
      </c>
      <c r="G1253" s="74">
        <v>1036</v>
      </c>
      <c r="H1253" s="74">
        <v>1104</v>
      </c>
      <c r="I1253" s="74">
        <v>2902</v>
      </c>
      <c r="J1253" s="74">
        <v>0</v>
      </c>
      <c r="K1253" s="3">
        <f t="shared" si="61"/>
        <v>2902</v>
      </c>
      <c r="L1253" s="18"/>
      <c r="M1253" s="18"/>
      <c r="N1253" s="18"/>
      <c r="O1253" s="74">
        <v>0</v>
      </c>
      <c r="P1253" s="74">
        <v>0</v>
      </c>
      <c r="Q1253" s="74">
        <v>0</v>
      </c>
      <c r="R1253" s="114">
        <v>0</v>
      </c>
      <c r="S1253" s="114">
        <v>0</v>
      </c>
      <c r="X1253" s="74">
        <v>11171350</v>
      </c>
      <c r="Y1253" s="74">
        <v>6512692</v>
      </c>
      <c r="Z1253" s="74">
        <v>1315923</v>
      </c>
      <c r="AA1253" s="114">
        <v>25365.1</v>
      </c>
      <c r="AB1253" s="114">
        <v>1904.5</v>
      </c>
    </row>
    <row r="1254" spans="1:28" x14ac:dyDescent="0.3">
      <c r="A1254" t="s">
        <v>124</v>
      </c>
      <c r="B1254" s="65" t="str">
        <f>VLOOKUP(A1254,'bank list with code'!$A$2:$C$114,3,FALSE)</f>
        <v>B111</v>
      </c>
      <c r="C1254" s="65" t="str">
        <f>VLOOKUP(B1254,'bank type'!$A$2:$B$87,2,FALSE)</f>
        <v>Public Sector Banks</v>
      </c>
      <c r="D1254" s="66">
        <v>43100</v>
      </c>
      <c r="E1254" s="74">
        <f t="shared" si="59"/>
        <v>12</v>
      </c>
      <c r="F1254">
        <f t="shared" si="60"/>
        <v>2017</v>
      </c>
      <c r="G1254" s="74">
        <v>1701</v>
      </c>
      <c r="H1254" s="74">
        <v>508</v>
      </c>
      <c r="I1254" s="74">
        <v>8011</v>
      </c>
      <c r="J1254" s="74">
        <v>0</v>
      </c>
      <c r="K1254" s="3">
        <f t="shared" si="61"/>
        <v>8011</v>
      </c>
      <c r="L1254" s="18"/>
      <c r="M1254" s="18"/>
      <c r="N1254" s="18"/>
      <c r="O1254" s="74">
        <v>49380</v>
      </c>
      <c r="P1254" s="74">
        <v>10176</v>
      </c>
      <c r="Q1254" s="74">
        <v>122295</v>
      </c>
      <c r="R1254" s="114">
        <v>50.7</v>
      </c>
      <c r="S1254" s="114">
        <v>294.5</v>
      </c>
      <c r="X1254" s="74">
        <v>6521236</v>
      </c>
      <c r="Y1254" s="74">
        <v>5903492</v>
      </c>
      <c r="Z1254" s="74">
        <v>1245343</v>
      </c>
      <c r="AA1254" s="114">
        <v>18580.2</v>
      </c>
      <c r="AB1254" s="114">
        <v>2047.4</v>
      </c>
    </row>
    <row r="1255" spans="1:28" x14ac:dyDescent="0.3">
      <c r="A1255" t="s">
        <v>11</v>
      </c>
      <c r="B1255" s="65" t="str">
        <f>VLOOKUP(A1255,'bank list with code'!$A$2:$C$114,3,FALSE)</f>
        <v>B054</v>
      </c>
      <c r="C1255" s="65" t="str">
        <f>VLOOKUP(B1255,'bank type'!$A$2:$B$87,2,FALSE)</f>
        <v>Private Sector Banks</v>
      </c>
      <c r="D1255" s="66">
        <v>43100</v>
      </c>
      <c r="E1255" s="74">
        <f t="shared" si="59"/>
        <v>12</v>
      </c>
      <c r="F1255">
        <f t="shared" si="60"/>
        <v>2017</v>
      </c>
      <c r="G1255" s="74">
        <v>2199</v>
      </c>
      <c r="H1255" s="74">
        <v>1608</v>
      </c>
      <c r="I1255" s="74">
        <v>31163</v>
      </c>
      <c r="J1255" s="74">
        <v>0</v>
      </c>
      <c r="K1255" s="3">
        <f t="shared" si="61"/>
        <v>31163</v>
      </c>
      <c r="L1255" s="18"/>
      <c r="M1255" s="18"/>
      <c r="N1255" s="18"/>
      <c r="O1255" s="74">
        <v>26562</v>
      </c>
      <c r="P1255" s="74">
        <v>490</v>
      </c>
      <c r="Q1255" s="74">
        <v>141846</v>
      </c>
      <c r="R1255" s="114">
        <v>2.4</v>
      </c>
      <c r="S1255" s="114">
        <v>322</v>
      </c>
      <c r="X1255" s="74">
        <v>11255640</v>
      </c>
      <c r="Y1255" s="74">
        <v>9356810</v>
      </c>
      <c r="Z1255" s="74">
        <v>5348939</v>
      </c>
      <c r="AA1255" s="114">
        <v>40551.699999999997</v>
      </c>
      <c r="AB1255" s="114">
        <v>6451.5</v>
      </c>
    </row>
    <row r="1256" spans="1:28" x14ac:dyDescent="0.3">
      <c r="A1256" t="s">
        <v>12</v>
      </c>
      <c r="B1256" s="65" t="str">
        <f>VLOOKUP(A1256,'bank list with code'!$A$2:$C$114,3,FALSE)</f>
        <v>B093</v>
      </c>
      <c r="C1256" s="65" t="str">
        <f>VLOOKUP(B1256,'bank type'!$A$2:$B$87,2,FALSE)</f>
        <v>Public Sector Banks</v>
      </c>
      <c r="D1256" s="66">
        <v>43100</v>
      </c>
      <c r="E1256" s="74">
        <f t="shared" si="59"/>
        <v>12</v>
      </c>
      <c r="F1256">
        <f t="shared" si="60"/>
        <v>2017</v>
      </c>
      <c r="G1256" s="74">
        <v>28435</v>
      </c>
      <c r="H1256" s="74">
        <v>30558</v>
      </c>
      <c r="I1256" s="74">
        <v>633640</v>
      </c>
      <c r="J1256" s="74">
        <v>0</v>
      </c>
      <c r="K1256" s="3">
        <f t="shared" si="61"/>
        <v>633640</v>
      </c>
      <c r="L1256" s="18"/>
      <c r="M1256" s="18"/>
      <c r="N1256" s="18"/>
      <c r="O1256" s="74">
        <v>5750415</v>
      </c>
      <c r="P1256" s="74">
        <v>131212</v>
      </c>
      <c r="Q1256" s="74">
        <v>19212446</v>
      </c>
      <c r="R1256" s="114">
        <v>493.8</v>
      </c>
      <c r="S1256" s="114">
        <v>75409.8</v>
      </c>
      <c r="X1256" s="74">
        <v>278246603</v>
      </c>
      <c r="Y1256" s="74">
        <v>360648020</v>
      </c>
      <c r="Z1256" s="74">
        <v>83961854</v>
      </c>
      <c r="AA1256" s="114">
        <v>1089293.1000000001</v>
      </c>
      <c r="AB1256" s="114">
        <v>120138.2</v>
      </c>
    </row>
    <row r="1257" spans="1:28" x14ac:dyDescent="0.3">
      <c r="A1257" t="s">
        <v>14</v>
      </c>
      <c r="B1257" s="65" t="str">
        <f>VLOOKUP(A1257,'bank list with code'!$A$2:$C$114,3,FALSE)</f>
        <v>B009</v>
      </c>
      <c r="C1257" s="65" t="str">
        <f>VLOOKUP(B1257,'bank type'!$A$2:$B$87,2,FALSE)</f>
        <v>Private Sector Banks</v>
      </c>
      <c r="D1257" s="66">
        <v>43100</v>
      </c>
      <c r="E1257" s="74">
        <f t="shared" si="59"/>
        <v>12</v>
      </c>
      <c r="F1257">
        <f t="shared" si="60"/>
        <v>2017</v>
      </c>
      <c r="G1257" s="74">
        <v>2883</v>
      </c>
      <c r="H1257" s="74">
        <v>11094</v>
      </c>
      <c r="I1257" s="74">
        <v>479208</v>
      </c>
      <c r="J1257" s="74">
        <v>0</v>
      </c>
      <c r="K1257" s="3">
        <f t="shared" si="61"/>
        <v>479208</v>
      </c>
      <c r="L1257" s="18"/>
      <c r="M1257" s="18"/>
      <c r="N1257" s="18"/>
      <c r="O1257" s="74">
        <v>4145254</v>
      </c>
      <c r="P1257" s="74">
        <v>81518</v>
      </c>
      <c r="Q1257" s="74">
        <v>11006659</v>
      </c>
      <c r="R1257" s="114">
        <v>325</v>
      </c>
      <c r="S1257" s="114">
        <v>39507.5</v>
      </c>
      <c r="X1257" s="74">
        <v>22121624</v>
      </c>
      <c r="Y1257" s="74">
        <v>27274130</v>
      </c>
      <c r="Z1257" s="74">
        <v>20048229</v>
      </c>
      <c r="AA1257" s="114">
        <v>118441.7</v>
      </c>
      <c r="AB1257" s="114">
        <v>29852.9</v>
      </c>
    </row>
    <row r="1258" spans="1:28" x14ac:dyDescent="0.3">
      <c r="A1258" t="s">
        <v>130</v>
      </c>
      <c r="B1258" s="65" t="str">
        <f>VLOOKUP(A1258,'bank list with code'!$A$2:$C$114,3,FALSE)</f>
        <v>B010</v>
      </c>
      <c r="C1258" s="65" t="str">
        <f>VLOOKUP(B1258,'bank type'!$A$2:$B$87,2,FALSE)</f>
        <v>Private Sector Banks</v>
      </c>
      <c r="D1258" s="66">
        <v>43100</v>
      </c>
      <c r="E1258" s="74">
        <f t="shared" si="59"/>
        <v>12</v>
      </c>
      <c r="F1258">
        <f t="shared" si="60"/>
        <v>2017</v>
      </c>
      <c r="G1258" s="74">
        <v>430</v>
      </c>
      <c r="H1258" s="74">
        <v>0</v>
      </c>
      <c r="I1258" s="74">
        <v>19396</v>
      </c>
      <c r="J1258" s="74">
        <v>0</v>
      </c>
      <c r="K1258" s="3">
        <f t="shared" si="61"/>
        <v>19396</v>
      </c>
      <c r="L1258" s="18"/>
      <c r="M1258" s="18"/>
      <c r="N1258" s="18"/>
      <c r="O1258" s="74">
        <v>0</v>
      </c>
      <c r="P1258" s="74">
        <v>0</v>
      </c>
      <c r="Q1258" s="74">
        <v>0</v>
      </c>
      <c r="R1258" s="114">
        <v>0</v>
      </c>
      <c r="S1258" s="114">
        <v>0</v>
      </c>
      <c r="X1258" s="74">
        <v>10275619</v>
      </c>
      <c r="Y1258" s="74">
        <v>4118089</v>
      </c>
      <c r="Z1258" s="74">
        <v>462479</v>
      </c>
      <c r="AA1258" s="114">
        <v>12778.7</v>
      </c>
      <c r="AB1258" s="114">
        <v>753.8</v>
      </c>
    </row>
    <row r="1259" spans="1:28" x14ac:dyDescent="0.3">
      <c r="A1259" t="s">
        <v>16</v>
      </c>
      <c r="B1259" s="65" t="str">
        <f>VLOOKUP(A1259,'bank list with code'!$A$2:$C$114,3,FALSE)</f>
        <v>B021</v>
      </c>
      <c r="C1259" s="65" t="str">
        <f>VLOOKUP(B1259,'bank type'!$A$2:$B$87,2,FALSE)</f>
        <v>Private Sector Banks</v>
      </c>
      <c r="D1259" s="66">
        <v>43100</v>
      </c>
      <c r="E1259" s="74">
        <f t="shared" si="59"/>
        <v>12</v>
      </c>
      <c r="F1259">
        <f t="shared" si="60"/>
        <v>2017</v>
      </c>
      <c r="G1259" s="74">
        <v>207</v>
      </c>
      <c r="H1259" s="74">
        <v>44</v>
      </c>
      <c r="I1259" s="74">
        <v>0</v>
      </c>
      <c r="J1259" s="74">
        <v>0</v>
      </c>
      <c r="K1259" s="3">
        <f t="shared" si="61"/>
        <v>0</v>
      </c>
      <c r="L1259" s="18"/>
      <c r="M1259" s="18"/>
      <c r="N1259" s="18"/>
      <c r="O1259" s="74">
        <v>0</v>
      </c>
      <c r="P1259" s="74">
        <v>0</v>
      </c>
      <c r="Q1259" s="74">
        <v>0</v>
      </c>
      <c r="R1259" s="114">
        <v>0</v>
      </c>
      <c r="S1259" s="114">
        <v>0</v>
      </c>
      <c r="X1259" s="74">
        <v>1056897</v>
      </c>
      <c r="Y1259" s="74">
        <v>584692</v>
      </c>
      <c r="Z1259" s="74">
        <v>147189</v>
      </c>
      <c r="AA1259" s="114">
        <v>1858.8</v>
      </c>
      <c r="AB1259" s="114">
        <v>286.2</v>
      </c>
    </row>
    <row r="1260" spans="1:28" x14ac:dyDescent="0.3">
      <c r="A1260" t="s">
        <v>17</v>
      </c>
      <c r="B1260" s="65" t="str">
        <f>VLOOKUP(A1260,'bank list with code'!$A$2:$C$114,3,FALSE)</f>
        <v>B024</v>
      </c>
      <c r="C1260" s="65" t="str">
        <f>VLOOKUP(B1260,'bank type'!$A$2:$B$87,2,FALSE)</f>
        <v>Private Sector Banks</v>
      </c>
      <c r="D1260" s="66">
        <v>43100</v>
      </c>
      <c r="E1260" s="74">
        <f t="shared" si="59"/>
        <v>12</v>
      </c>
      <c r="F1260">
        <f t="shared" si="60"/>
        <v>2017</v>
      </c>
      <c r="G1260" s="74">
        <v>883</v>
      </c>
      <c r="H1260" s="74">
        <v>701</v>
      </c>
      <c r="I1260" s="74">
        <v>9794</v>
      </c>
      <c r="J1260" s="74">
        <v>0</v>
      </c>
      <c r="K1260" s="3">
        <f t="shared" si="61"/>
        <v>9794</v>
      </c>
      <c r="L1260" s="18"/>
      <c r="M1260" s="18"/>
      <c r="N1260" s="18"/>
      <c r="O1260" s="74">
        <v>4048</v>
      </c>
      <c r="P1260" s="74">
        <v>569</v>
      </c>
      <c r="Q1260" s="74">
        <v>14596</v>
      </c>
      <c r="R1260" s="114">
        <v>2.5</v>
      </c>
      <c r="S1260" s="114">
        <v>42.8</v>
      </c>
      <c r="X1260" s="74">
        <v>1745528</v>
      </c>
      <c r="Y1260" s="74">
        <v>2071994</v>
      </c>
      <c r="Z1260" s="74">
        <v>622559</v>
      </c>
      <c r="AA1260" s="114">
        <v>9223.5</v>
      </c>
      <c r="AB1260" s="114">
        <v>850.8</v>
      </c>
    </row>
    <row r="1261" spans="1:28" x14ac:dyDescent="0.3">
      <c r="A1261" t="s">
        <v>131</v>
      </c>
      <c r="B1261" s="65" t="str">
        <f>VLOOKUP(A1261,'bank list with code'!$A$2:$C$114,3,FALSE)</f>
        <v>B036</v>
      </c>
      <c r="C1261" s="65" t="str">
        <f>VLOOKUP(B1261,'bank type'!$A$2:$B$87,2,FALSE)</f>
        <v>Private Sector Banks</v>
      </c>
      <c r="D1261" s="66">
        <v>43100</v>
      </c>
      <c r="E1261" s="74">
        <f t="shared" si="59"/>
        <v>12</v>
      </c>
      <c r="F1261">
        <f t="shared" si="60"/>
        <v>2017</v>
      </c>
      <c r="G1261" s="74">
        <v>273</v>
      </c>
      <c r="H1261" s="74">
        <v>257</v>
      </c>
      <c r="I1261" s="74">
        <v>1631</v>
      </c>
      <c r="J1261" s="74">
        <v>0</v>
      </c>
      <c r="K1261" s="3">
        <f t="shared" si="61"/>
        <v>1631</v>
      </c>
      <c r="L1261" s="18"/>
      <c r="M1261" s="18"/>
      <c r="N1261" s="18"/>
      <c r="O1261" s="74">
        <v>20017</v>
      </c>
      <c r="P1261" s="74">
        <v>1385</v>
      </c>
      <c r="Q1261" s="74">
        <v>71963</v>
      </c>
      <c r="R1261" s="114">
        <v>7</v>
      </c>
      <c r="S1261" s="114">
        <v>66.5</v>
      </c>
      <c r="X1261" s="74">
        <v>532231</v>
      </c>
      <c r="Y1261" s="74">
        <v>758879</v>
      </c>
      <c r="Z1261" s="74">
        <v>274524</v>
      </c>
      <c r="AA1261" s="114">
        <v>2199.1</v>
      </c>
      <c r="AB1261" s="114">
        <v>521</v>
      </c>
    </row>
    <row r="1262" spans="1:28" x14ac:dyDescent="0.3">
      <c r="A1262" t="s">
        <v>19</v>
      </c>
      <c r="B1262" s="65" t="str">
        <f>VLOOKUP(A1262,'bank list with code'!$A$2:$C$114,3,FALSE)</f>
        <v>B038</v>
      </c>
      <c r="C1262" s="65" t="str">
        <f>VLOOKUP(B1262,'bank type'!$A$2:$B$87,2,FALSE)</f>
        <v>Private Sector Banks</v>
      </c>
      <c r="D1262" s="66">
        <v>43100</v>
      </c>
      <c r="E1262" s="74">
        <f t="shared" si="59"/>
        <v>12</v>
      </c>
      <c r="F1262">
        <f t="shared" si="60"/>
        <v>2017</v>
      </c>
      <c r="G1262" s="74">
        <v>202</v>
      </c>
      <c r="H1262" s="74">
        <v>144</v>
      </c>
      <c r="I1262" s="74">
        <v>1145</v>
      </c>
      <c r="J1262" s="74">
        <v>0</v>
      </c>
      <c r="K1262" s="3">
        <f t="shared" si="61"/>
        <v>1145</v>
      </c>
      <c r="L1262" s="18"/>
      <c r="M1262" s="18"/>
      <c r="N1262" s="18"/>
      <c r="O1262" s="74">
        <v>7597</v>
      </c>
      <c r="P1262" s="74">
        <v>83</v>
      </c>
      <c r="Q1262" s="74">
        <v>15778</v>
      </c>
      <c r="R1262" s="114">
        <v>0.4</v>
      </c>
      <c r="S1262" s="114">
        <v>32.799999999999997</v>
      </c>
      <c r="X1262" s="74">
        <v>660718</v>
      </c>
      <c r="Y1262" s="74">
        <v>571665</v>
      </c>
      <c r="Z1262" s="74">
        <v>209482</v>
      </c>
      <c r="AA1262" s="114">
        <v>1845.5</v>
      </c>
      <c r="AB1262" s="114">
        <v>319.7</v>
      </c>
    </row>
    <row r="1263" spans="1:28" x14ac:dyDescent="0.3">
      <c r="A1263" t="s">
        <v>20</v>
      </c>
      <c r="B1263" s="65" t="str">
        <f>VLOOKUP(A1263,'bank list with code'!$A$2:$C$114,3,FALSE)</f>
        <v>B045</v>
      </c>
      <c r="C1263" s="65" t="str">
        <f>VLOOKUP(B1263,'bank type'!$A$2:$B$87,2,FALSE)</f>
        <v>Private Sector Banks</v>
      </c>
      <c r="D1263" s="66">
        <v>43100</v>
      </c>
      <c r="E1263" s="74">
        <f t="shared" si="59"/>
        <v>12</v>
      </c>
      <c r="F1263">
        <f t="shared" si="60"/>
        <v>2017</v>
      </c>
      <c r="G1263" s="74">
        <v>1180</v>
      </c>
      <c r="H1263" s="74">
        <v>499</v>
      </c>
      <c r="I1263" s="74">
        <v>13052</v>
      </c>
      <c r="J1263" s="74">
        <v>0</v>
      </c>
      <c r="K1263" s="3">
        <f t="shared" si="61"/>
        <v>13052</v>
      </c>
      <c r="L1263" s="18"/>
      <c r="M1263" s="18"/>
      <c r="N1263" s="18"/>
      <c r="O1263" s="74">
        <v>0</v>
      </c>
      <c r="P1263" s="74">
        <v>0</v>
      </c>
      <c r="Q1263" s="74">
        <v>0</v>
      </c>
      <c r="R1263" s="114">
        <v>0</v>
      </c>
      <c r="S1263" s="114">
        <v>0</v>
      </c>
      <c r="X1263" s="74">
        <v>6299192</v>
      </c>
      <c r="Y1263" s="74">
        <v>6035133</v>
      </c>
      <c r="Z1263" s="74">
        <v>2659294</v>
      </c>
      <c r="AA1263" s="114">
        <v>30675.4</v>
      </c>
      <c r="AB1263" s="114">
        <v>4191.2</v>
      </c>
    </row>
    <row r="1264" spans="1:28" x14ac:dyDescent="0.3">
      <c r="A1264" t="s">
        <v>21</v>
      </c>
      <c r="B1264" s="65" t="str">
        <f>VLOOKUP(A1264,'bank list with code'!$A$2:$C$114,3,FALSE)</f>
        <v>B050</v>
      </c>
      <c r="C1264" s="65" t="str">
        <f>VLOOKUP(B1264,'bank type'!$A$2:$B$87,2,FALSE)</f>
        <v>Private Sector Banks</v>
      </c>
      <c r="D1264" s="66">
        <v>43100</v>
      </c>
      <c r="E1264" s="74">
        <f t="shared" si="59"/>
        <v>12</v>
      </c>
      <c r="F1264">
        <f t="shared" si="60"/>
        <v>2017</v>
      </c>
      <c r="G1264" s="74">
        <v>5851</v>
      </c>
      <c r="H1264" s="74">
        <v>6482</v>
      </c>
      <c r="I1264" s="74">
        <v>410488</v>
      </c>
      <c r="J1264" s="74">
        <v>0</v>
      </c>
      <c r="K1264" s="3">
        <f t="shared" si="61"/>
        <v>410488</v>
      </c>
      <c r="L1264" s="18"/>
      <c r="M1264" s="18"/>
      <c r="N1264" s="18"/>
      <c r="O1264" s="74">
        <v>10188735</v>
      </c>
      <c r="P1264" s="74">
        <v>180158</v>
      </c>
      <c r="Q1264" s="74">
        <v>35622883</v>
      </c>
      <c r="R1264" s="114">
        <v>961.4</v>
      </c>
      <c r="S1264" s="114">
        <v>118308.7</v>
      </c>
      <c r="X1264" s="74">
        <v>24827960</v>
      </c>
      <c r="Y1264" s="74">
        <v>34536344</v>
      </c>
      <c r="Z1264" s="74">
        <v>37671882</v>
      </c>
      <c r="AA1264" s="114">
        <v>173537.3</v>
      </c>
      <c r="AB1264" s="114">
        <v>54045</v>
      </c>
    </row>
    <row r="1265" spans="1:28" x14ac:dyDescent="0.3">
      <c r="A1265" t="s">
        <v>22</v>
      </c>
      <c r="B1265" s="65" t="str">
        <f>VLOOKUP(A1265,'bank list with code'!$A$2:$C$114,3,FALSE)</f>
        <v>B053</v>
      </c>
      <c r="C1265" s="65" t="str">
        <f>VLOOKUP(B1265,'bank type'!$A$2:$B$87,2,FALSE)</f>
        <v>Private Sector Banks</v>
      </c>
      <c r="D1265" s="66">
        <v>43100</v>
      </c>
      <c r="E1265" s="74">
        <f t="shared" si="59"/>
        <v>12</v>
      </c>
      <c r="F1265">
        <f t="shared" si="60"/>
        <v>2017</v>
      </c>
      <c r="G1265" s="74">
        <v>5225</v>
      </c>
      <c r="H1265" s="74">
        <v>9037</v>
      </c>
      <c r="I1265" s="74">
        <v>335343</v>
      </c>
      <c r="J1265" s="74">
        <v>0</v>
      </c>
      <c r="K1265" s="3">
        <f t="shared" si="61"/>
        <v>335343</v>
      </c>
      <c r="L1265" s="18"/>
      <c r="M1265" s="18"/>
      <c r="N1265" s="18"/>
      <c r="O1265" s="74">
        <v>4726983</v>
      </c>
      <c r="P1265" s="74">
        <v>34885</v>
      </c>
      <c r="Q1265" s="74">
        <v>16573526</v>
      </c>
      <c r="R1265" s="114">
        <v>123</v>
      </c>
      <c r="S1265" s="114">
        <v>47816.3</v>
      </c>
      <c r="X1265" s="74">
        <v>40104247</v>
      </c>
      <c r="Y1265" s="74">
        <v>33379695</v>
      </c>
      <c r="Z1265" s="74">
        <v>34167276</v>
      </c>
      <c r="AA1265" s="114">
        <v>165488.1</v>
      </c>
      <c r="AB1265" s="114">
        <v>50433.1</v>
      </c>
    </row>
    <row r="1266" spans="1:28" x14ac:dyDescent="0.3">
      <c r="A1266" t="s">
        <v>132</v>
      </c>
      <c r="B1266" s="65" t="str">
        <f>VLOOKUP(A1266,'bank list with code'!$A$2:$C$114,3,FALSE)</f>
        <v>B056</v>
      </c>
      <c r="C1266" s="65" t="str">
        <f>VLOOKUP(B1266,'bank type'!$A$2:$B$87,2,FALSE)</f>
        <v>Private Sector Banks</v>
      </c>
      <c r="D1266" s="66">
        <v>43100</v>
      </c>
      <c r="E1266" s="74">
        <f t="shared" ref="E1266:E1329" si="62">MONTH(D1266)</f>
        <v>12</v>
      </c>
      <c r="F1266">
        <f t="shared" si="60"/>
        <v>2017</v>
      </c>
      <c r="G1266" s="74">
        <v>30</v>
      </c>
      <c r="H1266" s="74">
        <v>2</v>
      </c>
      <c r="I1266" s="74">
        <v>1482</v>
      </c>
      <c r="J1266" s="74">
        <v>0</v>
      </c>
      <c r="K1266" s="3">
        <f t="shared" si="61"/>
        <v>1482</v>
      </c>
      <c r="L1266" s="18"/>
      <c r="M1266" s="18"/>
      <c r="N1266" s="18"/>
      <c r="O1266" s="74">
        <v>0</v>
      </c>
      <c r="P1266" s="74">
        <v>0</v>
      </c>
      <c r="Q1266" s="74">
        <v>0</v>
      </c>
      <c r="R1266" s="114">
        <v>0</v>
      </c>
      <c r="S1266" s="114">
        <v>0</v>
      </c>
      <c r="X1266" s="74">
        <v>687452</v>
      </c>
      <c r="Y1266" s="74">
        <v>1099980</v>
      </c>
      <c r="Z1266" s="74">
        <v>573930</v>
      </c>
      <c r="AA1266" s="114">
        <v>3232</v>
      </c>
      <c r="AB1266" s="114">
        <v>525.79999999999995</v>
      </c>
    </row>
    <row r="1267" spans="1:28" x14ac:dyDescent="0.3">
      <c r="A1267" t="s">
        <v>24</v>
      </c>
      <c r="B1267" s="65" t="str">
        <f>VLOOKUP(A1267,'bank list with code'!$A$2:$C$114,3,FALSE)</f>
        <v>B062</v>
      </c>
      <c r="C1267" s="65" t="str">
        <f>VLOOKUP(B1267,'bank type'!$A$2:$B$87,2,FALSE)</f>
        <v>Private Sector Banks</v>
      </c>
      <c r="D1267" s="66">
        <v>43100</v>
      </c>
      <c r="E1267" s="74">
        <f t="shared" si="62"/>
        <v>12</v>
      </c>
      <c r="F1267">
        <f t="shared" si="60"/>
        <v>2017</v>
      </c>
      <c r="G1267" s="74">
        <v>938</v>
      </c>
      <c r="H1267" s="74">
        <v>1224</v>
      </c>
      <c r="I1267" s="74">
        <v>30809</v>
      </c>
      <c r="J1267" s="74">
        <v>0</v>
      </c>
      <c r="K1267" s="3">
        <f t="shared" si="61"/>
        <v>30809</v>
      </c>
      <c r="L1267" s="18"/>
      <c r="M1267" s="18"/>
      <c r="N1267" s="18"/>
      <c r="O1267" s="74">
        <v>730349</v>
      </c>
      <c r="P1267" s="74">
        <v>13792</v>
      </c>
      <c r="Q1267" s="74">
        <v>2343170</v>
      </c>
      <c r="R1267" s="114">
        <v>71.599999999999994</v>
      </c>
      <c r="S1267" s="114">
        <v>13494.8</v>
      </c>
      <c r="X1267" s="74">
        <v>3745545</v>
      </c>
      <c r="Y1267" s="74">
        <v>2757945</v>
      </c>
      <c r="Z1267" s="74">
        <v>1928979</v>
      </c>
      <c r="AA1267" s="114">
        <v>12632.8</v>
      </c>
      <c r="AB1267" s="114">
        <v>3189.7</v>
      </c>
    </row>
    <row r="1268" spans="1:28" x14ac:dyDescent="0.3">
      <c r="A1268" t="s">
        <v>25</v>
      </c>
      <c r="B1268" s="65" t="str">
        <f>VLOOKUP(A1268,'bank list with code'!$A$2:$C$114,3,FALSE)</f>
        <v>B063</v>
      </c>
      <c r="C1268" s="65" t="str">
        <f>VLOOKUP(B1268,'bank type'!$A$2:$B$87,2,FALSE)</f>
        <v>Private Sector Banks</v>
      </c>
      <c r="D1268" s="66">
        <v>43100</v>
      </c>
      <c r="E1268" s="74">
        <f t="shared" si="62"/>
        <v>12</v>
      </c>
      <c r="F1268">
        <f t="shared" si="60"/>
        <v>2017</v>
      </c>
      <c r="G1268" s="74">
        <v>679</v>
      </c>
      <c r="H1268" s="74">
        <v>482</v>
      </c>
      <c r="I1268" s="74">
        <v>13946</v>
      </c>
      <c r="J1268" s="74">
        <v>0</v>
      </c>
      <c r="K1268" s="3">
        <f t="shared" si="61"/>
        <v>13946</v>
      </c>
      <c r="L1268" s="18"/>
      <c r="M1268" s="18"/>
      <c r="N1268" s="18"/>
      <c r="O1268" s="74">
        <v>420707</v>
      </c>
      <c r="P1268" s="74">
        <v>8984</v>
      </c>
      <c r="Q1268" s="74">
        <v>180110</v>
      </c>
      <c r="R1268" s="114">
        <v>29.7</v>
      </c>
      <c r="S1268" s="114">
        <v>668.4</v>
      </c>
      <c r="X1268" s="74">
        <v>4717457</v>
      </c>
      <c r="Y1268" s="74">
        <v>4836513</v>
      </c>
      <c r="Z1268" s="74">
        <v>115751</v>
      </c>
      <c r="AA1268" s="114">
        <v>22754.3</v>
      </c>
      <c r="AB1268" s="114">
        <v>317.89999999999998</v>
      </c>
    </row>
    <row r="1269" spans="1:28" x14ac:dyDescent="0.3">
      <c r="A1269" t="s">
        <v>26</v>
      </c>
      <c r="B1269" s="65" t="str">
        <f>VLOOKUP(A1269,'bank list with code'!$A$2:$C$114,3,FALSE)</f>
        <v>B069</v>
      </c>
      <c r="C1269" s="65" t="str">
        <f>VLOOKUP(B1269,'bank type'!$A$2:$B$87,2,FALSE)</f>
        <v>Private Sector Banks</v>
      </c>
      <c r="D1269" s="66">
        <v>43100</v>
      </c>
      <c r="E1269" s="74">
        <f t="shared" si="62"/>
        <v>12</v>
      </c>
      <c r="F1269">
        <f t="shared" si="60"/>
        <v>2017</v>
      </c>
      <c r="G1269" s="74">
        <v>547</v>
      </c>
      <c r="H1269" s="74">
        <v>835</v>
      </c>
      <c r="I1269" s="74">
        <v>13329</v>
      </c>
      <c r="J1269" s="74">
        <v>0</v>
      </c>
      <c r="K1269" s="3">
        <f t="shared" si="61"/>
        <v>13329</v>
      </c>
      <c r="L1269" s="18"/>
      <c r="M1269" s="18"/>
      <c r="N1269" s="18"/>
      <c r="O1269" s="74">
        <v>0</v>
      </c>
      <c r="P1269" s="74">
        <v>0</v>
      </c>
      <c r="Q1269" s="74">
        <v>0</v>
      </c>
      <c r="R1269" s="114">
        <v>0</v>
      </c>
      <c r="S1269" s="114">
        <v>0</v>
      </c>
      <c r="X1269" s="74">
        <v>4055852</v>
      </c>
      <c r="Y1269" s="74">
        <v>4207154</v>
      </c>
      <c r="Z1269" s="74">
        <v>1872048</v>
      </c>
      <c r="AA1269" s="114">
        <v>16108.8</v>
      </c>
      <c r="AB1269" s="114">
        <v>2279.6</v>
      </c>
    </row>
    <row r="1270" spans="1:28" x14ac:dyDescent="0.3">
      <c r="A1270" t="s">
        <v>27</v>
      </c>
      <c r="B1270" s="65" t="str">
        <f>VLOOKUP(A1270,'bank list with code'!$A$2:$C$114,3,FALSE)</f>
        <v>B070</v>
      </c>
      <c r="C1270" s="65" t="str">
        <f>VLOOKUP(B1270,'bank type'!$A$2:$B$87,2,FALSE)</f>
        <v>Private Sector Banks</v>
      </c>
      <c r="D1270" s="66">
        <v>43100</v>
      </c>
      <c r="E1270" s="74">
        <f t="shared" si="62"/>
        <v>12</v>
      </c>
      <c r="F1270">
        <f t="shared" si="60"/>
        <v>2017</v>
      </c>
      <c r="G1270" s="74">
        <v>758</v>
      </c>
      <c r="H1270" s="74">
        <v>1019</v>
      </c>
      <c r="I1270" s="74">
        <v>23372</v>
      </c>
      <c r="J1270" s="74">
        <v>0</v>
      </c>
      <c r="K1270" s="3">
        <f t="shared" si="61"/>
        <v>23372</v>
      </c>
      <c r="L1270" s="18"/>
      <c r="M1270" s="18"/>
      <c r="N1270" s="18"/>
      <c r="O1270" s="74">
        <v>0</v>
      </c>
      <c r="P1270" s="74">
        <v>0</v>
      </c>
      <c r="Q1270" s="74">
        <v>0</v>
      </c>
      <c r="R1270" s="114">
        <v>0</v>
      </c>
      <c r="S1270" s="114">
        <v>0</v>
      </c>
      <c r="X1270" s="74">
        <v>4268039</v>
      </c>
      <c r="Y1270" s="74">
        <v>5513681</v>
      </c>
      <c r="Z1270" s="74">
        <v>1798063</v>
      </c>
      <c r="AA1270" s="114">
        <v>23212.1</v>
      </c>
      <c r="AB1270" s="114">
        <v>2412</v>
      </c>
    </row>
    <row r="1271" spans="1:28" x14ac:dyDescent="0.3">
      <c r="A1271" t="s">
        <v>28</v>
      </c>
      <c r="B1271" s="65" t="str">
        <f>VLOOKUP(A1271,'bank list with code'!$A$2:$C$114,3,FALSE)</f>
        <v>B073</v>
      </c>
      <c r="C1271" s="65" t="str">
        <f>VLOOKUP(B1271,'bank type'!$A$2:$B$87,2,FALSE)</f>
        <v>Private Sector Banks</v>
      </c>
      <c r="D1271" s="66">
        <v>43100</v>
      </c>
      <c r="E1271" s="74">
        <f t="shared" si="62"/>
        <v>12</v>
      </c>
      <c r="F1271">
        <f t="shared" si="60"/>
        <v>2017</v>
      </c>
      <c r="G1271" s="74">
        <v>1022</v>
      </c>
      <c r="H1271" s="74">
        <v>1149</v>
      </c>
      <c r="I1271" s="74">
        <v>0</v>
      </c>
      <c r="J1271" s="74">
        <v>0</v>
      </c>
      <c r="K1271" s="3">
        <f t="shared" si="61"/>
        <v>0</v>
      </c>
      <c r="L1271" s="18"/>
      <c r="M1271" s="18"/>
      <c r="N1271" s="18"/>
      <c r="O1271" s="74">
        <v>1339664</v>
      </c>
      <c r="P1271" s="74">
        <v>37650</v>
      </c>
      <c r="Q1271" s="74">
        <v>3218282</v>
      </c>
      <c r="R1271" s="114">
        <v>161.9</v>
      </c>
      <c r="S1271" s="114">
        <v>9607.5</v>
      </c>
      <c r="X1271" s="74">
        <v>7122292</v>
      </c>
      <c r="Y1271" s="74">
        <v>6489399</v>
      </c>
      <c r="Z1271" s="74">
        <v>6044479</v>
      </c>
      <c r="AA1271" s="114">
        <v>26220.400000000001</v>
      </c>
      <c r="AB1271" s="114">
        <v>8134.3</v>
      </c>
    </row>
    <row r="1272" spans="1:28" x14ac:dyDescent="0.3">
      <c r="A1272" t="s">
        <v>29</v>
      </c>
      <c r="B1272" s="65" t="str">
        <f>VLOOKUP(A1272,'bank list with code'!$A$2:$C$114,3,FALSE)</f>
        <v>B082</v>
      </c>
      <c r="C1272" s="65" t="str">
        <f>VLOOKUP(B1272,'bank type'!$A$2:$B$87,2,FALSE)</f>
        <v>Private Sector Banks</v>
      </c>
      <c r="D1272" s="66">
        <v>43100</v>
      </c>
      <c r="E1272" s="74">
        <f t="shared" si="62"/>
        <v>12</v>
      </c>
      <c r="F1272">
        <f t="shared" si="60"/>
        <v>2017</v>
      </c>
      <c r="G1272" s="74">
        <v>186</v>
      </c>
      <c r="H1272" s="74">
        <v>208</v>
      </c>
      <c r="I1272" s="74">
        <v>316982</v>
      </c>
      <c r="J1272" s="74">
        <v>0</v>
      </c>
      <c r="K1272" s="3">
        <f t="shared" si="61"/>
        <v>316982</v>
      </c>
      <c r="L1272" s="18"/>
      <c r="M1272" s="18"/>
      <c r="N1272" s="18"/>
      <c r="O1272" s="74">
        <v>621746</v>
      </c>
      <c r="P1272" s="74">
        <v>43713</v>
      </c>
      <c r="Q1272" s="74">
        <v>1756953</v>
      </c>
      <c r="R1272" s="114">
        <v>226.8</v>
      </c>
      <c r="S1272" s="114">
        <v>6602.2</v>
      </c>
      <c r="X1272" s="74">
        <v>779960</v>
      </c>
      <c r="Y1272" s="74">
        <v>597789</v>
      </c>
      <c r="Z1272" s="74">
        <v>364843</v>
      </c>
      <c r="AA1272" s="114">
        <v>2214.5</v>
      </c>
      <c r="AB1272" s="114">
        <v>472.2</v>
      </c>
    </row>
    <row r="1273" spans="1:28" x14ac:dyDescent="0.3">
      <c r="A1273" t="s">
        <v>30</v>
      </c>
      <c r="B1273" s="65" t="str">
        <f>VLOOKUP(A1273,'bank list with code'!$A$2:$C$114,3,FALSE)</f>
        <v>B089</v>
      </c>
      <c r="C1273" s="65" t="str">
        <f>VLOOKUP(B1273,'bank type'!$A$2:$B$87,2,FALSE)</f>
        <v>Private Sector Banks</v>
      </c>
      <c r="D1273" s="66">
        <v>43100</v>
      </c>
      <c r="E1273" s="74">
        <f t="shared" si="62"/>
        <v>12</v>
      </c>
      <c r="F1273">
        <f t="shared" si="60"/>
        <v>2017</v>
      </c>
      <c r="G1273" s="74">
        <v>747</v>
      </c>
      <c r="H1273" s="74">
        <v>581</v>
      </c>
      <c r="I1273" s="74">
        <v>9379</v>
      </c>
      <c r="J1273" s="74">
        <v>0</v>
      </c>
      <c r="K1273" s="3">
        <f t="shared" si="61"/>
        <v>9379</v>
      </c>
      <c r="L1273" s="18"/>
      <c r="M1273" s="18"/>
      <c r="N1273" s="18"/>
      <c r="O1273" s="74">
        <v>0</v>
      </c>
      <c r="P1273" s="74">
        <v>0</v>
      </c>
      <c r="Q1273" s="74">
        <v>0</v>
      </c>
      <c r="R1273" s="114">
        <v>0</v>
      </c>
      <c r="S1273" s="114">
        <v>0</v>
      </c>
      <c r="X1273" s="74">
        <v>3749666</v>
      </c>
      <c r="Y1273" s="74">
        <v>2861143</v>
      </c>
      <c r="Z1273" s="74">
        <v>1336811</v>
      </c>
      <c r="AA1273" s="114">
        <v>11378.6</v>
      </c>
      <c r="AB1273" s="114">
        <v>2058.1</v>
      </c>
    </row>
    <row r="1274" spans="1:28" x14ac:dyDescent="0.3">
      <c r="A1274" t="s">
        <v>31</v>
      </c>
      <c r="B1274" s="65" t="str">
        <f>VLOOKUP(A1274,'bank list with code'!$A$2:$C$114,3,FALSE)</f>
        <v>B100</v>
      </c>
      <c r="C1274" s="65" t="str">
        <f>VLOOKUP(B1274,'bank type'!$A$2:$B$87,2,FALSE)</f>
        <v>Private Sector Banks</v>
      </c>
      <c r="D1274" s="66">
        <v>43100</v>
      </c>
      <c r="E1274" s="74">
        <f t="shared" si="62"/>
        <v>12</v>
      </c>
      <c r="F1274">
        <f t="shared" si="60"/>
        <v>2017</v>
      </c>
      <c r="G1274" s="74">
        <v>466</v>
      </c>
      <c r="H1274" s="74">
        <v>658</v>
      </c>
      <c r="I1274" s="74">
        <v>5565</v>
      </c>
      <c r="J1274" s="74">
        <v>0</v>
      </c>
      <c r="K1274" s="3">
        <f t="shared" si="61"/>
        <v>5565</v>
      </c>
      <c r="L1274" s="18"/>
      <c r="M1274" s="18"/>
      <c r="N1274" s="18"/>
      <c r="O1274" s="74">
        <v>15002</v>
      </c>
      <c r="P1274" s="74">
        <v>573</v>
      </c>
      <c r="Q1274" s="74">
        <v>23829</v>
      </c>
      <c r="R1274" s="114">
        <v>0.8</v>
      </c>
      <c r="S1274" s="114">
        <v>76.099999999999994</v>
      </c>
      <c r="X1274" s="74">
        <v>1155820</v>
      </c>
      <c r="Y1274" s="74">
        <v>4084539</v>
      </c>
      <c r="Z1274" s="74">
        <v>328614</v>
      </c>
      <c r="AA1274" s="114">
        <v>16275.6</v>
      </c>
      <c r="AB1274" s="114">
        <v>558.4</v>
      </c>
    </row>
    <row r="1275" spans="1:28" x14ac:dyDescent="0.3">
      <c r="A1275" t="s">
        <v>32</v>
      </c>
      <c r="B1275" s="65" t="str">
        <f>VLOOKUP(A1275,'bank list with code'!$A$2:$C$114,3,FALSE)</f>
        <v>B101</v>
      </c>
      <c r="C1275" s="65" t="str">
        <f>VLOOKUP(B1275,'bank type'!$A$2:$B$87,2,FALSE)</f>
        <v>Private Sector Banks</v>
      </c>
      <c r="D1275" s="66">
        <v>43100</v>
      </c>
      <c r="E1275" s="74">
        <f t="shared" si="62"/>
        <v>12</v>
      </c>
      <c r="F1275">
        <f t="shared" si="60"/>
        <v>2017</v>
      </c>
      <c r="G1275" s="74">
        <v>393</v>
      </c>
      <c r="H1275" s="74">
        <v>588</v>
      </c>
      <c r="I1275" s="74">
        <v>6891</v>
      </c>
      <c r="J1275" s="74">
        <v>0</v>
      </c>
      <c r="K1275" s="3">
        <f t="shared" si="61"/>
        <v>6891</v>
      </c>
      <c r="L1275" s="18"/>
      <c r="M1275" s="18"/>
      <c r="N1275" s="18"/>
      <c r="O1275" s="74">
        <v>0</v>
      </c>
      <c r="P1275" s="74">
        <v>0</v>
      </c>
      <c r="Q1275" s="74">
        <v>0</v>
      </c>
      <c r="R1275" s="114">
        <v>0</v>
      </c>
      <c r="S1275" s="114">
        <v>0</v>
      </c>
      <c r="X1275" s="74">
        <v>1276930</v>
      </c>
      <c r="Y1275" s="74">
        <v>927992</v>
      </c>
      <c r="Z1275" s="74">
        <v>201037</v>
      </c>
      <c r="AA1275" s="114">
        <v>3880.3</v>
      </c>
      <c r="AB1275" s="114">
        <v>329.1</v>
      </c>
    </row>
    <row r="1276" spans="1:28" x14ac:dyDescent="0.3">
      <c r="A1276" t="s">
        <v>33</v>
      </c>
      <c r="B1276" s="65" t="str">
        <f>VLOOKUP(A1276,'bank list with code'!$A$2:$C$114,3,FALSE)</f>
        <v>B113</v>
      </c>
      <c r="C1276" s="65" t="str">
        <f>VLOOKUP(B1276,'bank type'!$A$2:$B$87,2,FALSE)</f>
        <v>Private Sector Banks</v>
      </c>
      <c r="D1276" s="66">
        <v>43100</v>
      </c>
      <c r="E1276" s="74">
        <f t="shared" si="62"/>
        <v>12</v>
      </c>
      <c r="F1276">
        <f t="shared" si="60"/>
        <v>2017</v>
      </c>
      <c r="G1276" s="74">
        <v>755</v>
      </c>
      <c r="H1276" s="74">
        <v>969</v>
      </c>
      <c r="I1276" s="74">
        <v>69544</v>
      </c>
      <c r="J1276" s="74">
        <v>0</v>
      </c>
      <c r="K1276" s="3">
        <f t="shared" si="61"/>
        <v>69544</v>
      </c>
      <c r="L1276" s="18"/>
      <c r="M1276" s="18"/>
      <c r="N1276" s="18"/>
      <c r="O1276" s="74">
        <v>216929</v>
      </c>
      <c r="P1276" s="74">
        <v>5217</v>
      </c>
      <c r="Q1276" s="74">
        <v>711137</v>
      </c>
      <c r="R1276" s="114">
        <v>22.8</v>
      </c>
      <c r="S1276" s="114">
        <v>1886.7</v>
      </c>
      <c r="X1276" s="74">
        <v>2051816</v>
      </c>
      <c r="Y1276" s="74">
        <v>3562685</v>
      </c>
      <c r="Z1276" s="74">
        <v>2169442</v>
      </c>
      <c r="AA1276" s="114">
        <v>12907</v>
      </c>
      <c r="AB1276" s="114">
        <v>3207.8</v>
      </c>
    </row>
    <row r="1277" spans="1:28" x14ac:dyDescent="0.3">
      <c r="A1277" t="s">
        <v>35</v>
      </c>
      <c r="B1277" s="65" t="str">
        <f>VLOOKUP(A1277,'bank list with code'!$A$2:$C$114,3,FALSE)</f>
        <v>B004</v>
      </c>
      <c r="C1277" s="65" t="str">
        <f>VLOOKUP(B1277,'bank type'!$A$2:$B$87,2,FALSE)</f>
        <v>Foreign Banks</v>
      </c>
      <c r="D1277" s="66">
        <v>43100</v>
      </c>
      <c r="E1277" s="74">
        <f t="shared" si="62"/>
        <v>12</v>
      </c>
      <c r="F1277">
        <f t="shared" si="60"/>
        <v>2017</v>
      </c>
      <c r="G1277" s="74">
        <v>0</v>
      </c>
      <c r="H1277" s="74">
        <v>0</v>
      </c>
      <c r="I1277" s="74">
        <v>35885</v>
      </c>
      <c r="J1277" s="74">
        <v>0</v>
      </c>
      <c r="K1277" s="3">
        <f t="shared" si="61"/>
        <v>35885</v>
      </c>
      <c r="L1277" s="18"/>
      <c r="M1277" s="18"/>
      <c r="N1277" s="18"/>
      <c r="O1277" s="74">
        <v>1135467</v>
      </c>
      <c r="P1277" s="74">
        <v>3618</v>
      </c>
      <c r="Q1277" s="74">
        <v>5529109</v>
      </c>
      <c r="R1277" s="114">
        <v>26.6</v>
      </c>
      <c r="S1277" s="114">
        <v>41040.800000000003</v>
      </c>
      <c r="X1277" s="74">
        <v>0</v>
      </c>
      <c r="Y1277" s="74">
        <v>0</v>
      </c>
      <c r="Z1277" s="74">
        <v>0</v>
      </c>
      <c r="AA1277" s="114">
        <v>0</v>
      </c>
      <c r="AB1277" s="114">
        <v>0</v>
      </c>
    </row>
    <row r="1278" spans="1:28" x14ac:dyDescent="0.3">
      <c r="A1278" t="s">
        <v>36</v>
      </c>
      <c r="B1278" s="65" t="str">
        <f>VLOOKUP(A1278,'bank list with code'!$A$2:$C$114,3,FALSE)</f>
        <v>B011</v>
      </c>
      <c r="C1278" s="65" t="str">
        <f>VLOOKUP(B1278,'bank type'!$A$2:$B$87,2,FALSE)</f>
        <v>Foreign Banks</v>
      </c>
      <c r="D1278" s="66">
        <v>43100</v>
      </c>
      <c r="E1278" s="74">
        <f t="shared" si="62"/>
        <v>12</v>
      </c>
      <c r="F1278">
        <f t="shared" si="60"/>
        <v>2017</v>
      </c>
      <c r="G1278" s="74">
        <v>0</v>
      </c>
      <c r="H1278" s="74">
        <v>0</v>
      </c>
      <c r="I1278" s="74">
        <v>0</v>
      </c>
      <c r="J1278" s="74">
        <v>0</v>
      </c>
      <c r="K1278" s="3">
        <f t="shared" si="61"/>
        <v>0</v>
      </c>
      <c r="L1278" s="18"/>
      <c r="M1278" s="18"/>
      <c r="N1278" s="18"/>
      <c r="O1278" s="74">
        <v>12271</v>
      </c>
      <c r="P1278" s="74">
        <v>146</v>
      </c>
      <c r="Q1278" s="74">
        <v>44024</v>
      </c>
      <c r="R1278" s="114">
        <v>1.1000000000000001</v>
      </c>
      <c r="S1278" s="114">
        <v>284.5</v>
      </c>
      <c r="X1278" s="74">
        <v>0</v>
      </c>
      <c r="Y1278" s="74">
        <v>0</v>
      </c>
      <c r="Z1278" s="74">
        <v>0</v>
      </c>
      <c r="AA1278" s="114">
        <v>0</v>
      </c>
      <c r="AB1278" s="114">
        <v>0</v>
      </c>
    </row>
    <row r="1279" spans="1:28" x14ac:dyDescent="0.3">
      <c r="A1279" t="s">
        <v>37</v>
      </c>
      <c r="B1279" s="65" t="str">
        <f>VLOOKUP(A1279,'bank list with code'!$A$2:$C$114,3,FALSE)</f>
        <v>B017</v>
      </c>
      <c r="C1279" s="65" t="str">
        <f>VLOOKUP(B1279,'bank type'!$A$2:$B$87,2,FALSE)</f>
        <v>Foreign Banks</v>
      </c>
      <c r="D1279" s="66">
        <v>43100</v>
      </c>
      <c r="E1279" s="74">
        <f t="shared" si="62"/>
        <v>12</v>
      </c>
      <c r="F1279">
        <f t="shared" si="60"/>
        <v>2017</v>
      </c>
      <c r="G1279" s="74">
        <v>0</v>
      </c>
      <c r="H1279" s="74">
        <v>0</v>
      </c>
      <c r="I1279" s="74">
        <v>0</v>
      </c>
      <c r="J1279" s="74">
        <v>0</v>
      </c>
      <c r="K1279" s="3">
        <f t="shared" si="61"/>
        <v>0</v>
      </c>
      <c r="L1279" s="18"/>
      <c r="M1279" s="18"/>
      <c r="N1279" s="18"/>
      <c r="O1279" s="74">
        <v>0</v>
      </c>
      <c r="P1279" s="74">
        <v>0</v>
      </c>
      <c r="Q1279" s="74">
        <v>0</v>
      </c>
      <c r="R1279" s="114">
        <v>0</v>
      </c>
      <c r="S1279" s="114">
        <v>0</v>
      </c>
      <c r="X1279" s="74">
        <v>3330</v>
      </c>
      <c r="Y1279" s="74">
        <v>267</v>
      </c>
      <c r="Z1279" s="74">
        <v>256</v>
      </c>
      <c r="AA1279" s="114">
        <v>2.4</v>
      </c>
      <c r="AB1279" s="114">
        <v>1</v>
      </c>
    </row>
    <row r="1280" spans="1:28" x14ac:dyDescent="0.3">
      <c r="A1280" t="s">
        <v>38</v>
      </c>
      <c r="B1280" s="65" t="str">
        <f>VLOOKUP(A1280,'bank list with code'!$A$2:$C$114,3,FALSE)</f>
        <v>B023</v>
      </c>
      <c r="C1280" s="65" t="str">
        <f>VLOOKUP(B1280,'bank type'!$A$2:$B$87,2,FALSE)</f>
        <v>Foreign Banks</v>
      </c>
      <c r="D1280" s="66">
        <v>43100</v>
      </c>
      <c r="E1280" s="74">
        <f t="shared" si="62"/>
        <v>12</v>
      </c>
      <c r="F1280">
        <f t="shared" si="60"/>
        <v>2017</v>
      </c>
      <c r="G1280" s="74">
        <v>47</v>
      </c>
      <c r="H1280" s="74">
        <v>499</v>
      </c>
      <c r="I1280" s="74">
        <v>32373</v>
      </c>
      <c r="J1280" s="74">
        <v>0</v>
      </c>
      <c r="K1280" s="3">
        <f t="shared" si="61"/>
        <v>32373</v>
      </c>
      <c r="L1280" s="18"/>
      <c r="M1280" s="18"/>
      <c r="N1280" s="18"/>
      <c r="O1280" s="74">
        <v>2634751</v>
      </c>
      <c r="P1280" s="74">
        <v>44371</v>
      </c>
      <c r="Q1280" s="74">
        <v>18481704</v>
      </c>
      <c r="R1280" s="114">
        <v>255.3</v>
      </c>
      <c r="S1280" s="114">
        <v>41694.1</v>
      </c>
      <c r="X1280" s="74">
        <v>1617195</v>
      </c>
      <c r="Y1280" s="74">
        <v>2559666</v>
      </c>
      <c r="Z1280" s="74">
        <v>5145412</v>
      </c>
      <c r="AA1280" s="114">
        <v>10321.799999999999</v>
      </c>
      <c r="AB1280" s="114">
        <v>9390.7999999999993</v>
      </c>
    </row>
    <row r="1281" spans="1:28" x14ac:dyDescent="0.3">
      <c r="A1281" t="s">
        <v>39</v>
      </c>
      <c r="B1281" s="65" t="str">
        <f>VLOOKUP(A1281,'bank list with code'!$A$2:$C$114,3,FALSE)</f>
        <v>B030</v>
      </c>
      <c r="C1281" s="65" t="str">
        <f>VLOOKUP(B1281,'bank type'!$A$2:$B$87,2,FALSE)</f>
        <v>Foreign Banks</v>
      </c>
      <c r="D1281" s="66">
        <v>43100</v>
      </c>
      <c r="E1281" s="74">
        <f t="shared" si="62"/>
        <v>12</v>
      </c>
      <c r="F1281">
        <f t="shared" si="60"/>
        <v>2017</v>
      </c>
      <c r="G1281" s="74">
        <v>7</v>
      </c>
      <c r="H1281" s="74">
        <v>23</v>
      </c>
      <c r="I1281" s="74">
        <v>0</v>
      </c>
      <c r="J1281" s="74">
        <v>0</v>
      </c>
      <c r="K1281" s="3">
        <f t="shared" si="61"/>
        <v>0</v>
      </c>
      <c r="L1281" s="18"/>
      <c r="M1281" s="18"/>
      <c r="N1281" s="18"/>
      <c r="O1281" s="74">
        <v>0</v>
      </c>
      <c r="P1281" s="74">
        <v>0</v>
      </c>
      <c r="Q1281" s="74">
        <v>0</v>
      </c>
      <c r="R1281" s="114">
        <v>0</v>
      </c>
      <c r="S1281" s="114">
        <v>0</v>
      </c>
      <c r="X1281" s="74">
        <v>1950250</v>
      </c>
      <c r="Y1281" s="74">
        <v>557916</v>
      </c>
      <c r="Z1281" s="74">
        <v>583437</v>
      </c>
      <c r="AA1281" s="114">
        <v>1017.3</v>
      </c>
      <c r="AB1281" s="114">
        <v>457.4</v>
      </c>
    </row>
    <row r="1282" spans="1:28" x14ac:dyDescent="0.3">
      <c r="A1282" t="s">
        <v>40</v>
      </c>
      <c r="B1282" s="65" t="str">
        <f>VLOOKUP(A1282,'bank list with code'!$A$2:$C$114,3,FALSE)</f>
        <v>B035</v>
      </c>
      <c r="C1282" s="65" t="str">
        <f>VLOOKUP(B1282,'bank type'!$A$2:$B$87,2,FALSE)</f>
        <v>Foreign Banks</v>
      </c>
      <c r="D1282" s="66">
        <v>43100</v>
      </c>
      <c r="E1282" s="74">
        <f t="shared" si="62"/>
        <v>12</v>
      </c>
      <c r="F1282">
        <f t="shared" si="60"/>
        <v>2017</v>
      </c>
      <c r="G1282" s="74">
        <v>13</v>
      </c>
      <c r="H1282" s="74">
        <v>19</v>
      </c>
      <c r="I1282" s="74">
        <v>0</v>
      </c>
      <c r="J1282" s="74">
        <v>0</v>
      </c>
      <c r="K1282" s="3">
        <f t="shared" si="61"/>
        <v>0</v>
      </c>
      <c r="L1282" s="18"/>
      <c r="M1282" s="18"/>
      <c r="N1282" s="18"/>
      <c r="O1282" s="74">
        <v>0</v>
      </c>
      <c r="P1282" s="74">
        <v>0</v>
      </c>
      <c r="Q1282" s="74">
        <v>0</v>
      </c>
      <c r="R1282" s="114">
        <v>0</v>
      </c>
      <c r="S1282" s="114">
        <v>0</v>
      </c>
      <c r="X1282" s="74">
        <v>112113</v>
      </c>
      <c r="Y1282" s="74">
        <v>139909</v>
      </c>
      <c r="Z1282" s="74">
        <v>215415</v>
      </c>
      <c r="AA1282" s="114">
        <v>678.4</v>
      </c>
      <c r="AB1282" s="114">
        <v>373.5</v>
      </c>
    </row>
    <row r="1283" spans="1:28" x14ac:dyDescent="0.3">
      <c r="A1283" t="s">
        <v>41</v>
      </c>
      <c r="B1283" s="65" t="str">
        <f>VLOOKUP(A1283,'bank list with code'!$A$2:$C$114,3,FALSE)</f>
        <v>B051</v>
      </c>
      <c r="C1283" s="65" t="str">
        <f>VLOOKUP(B1283,'bank type'!$A$2:$B$87,2,FALSE)</f>
        <v>Foreign Banks</v>
      </c>
      <c r="D1283" s="66">
        <v>43100</v>
      </c>
      <c r="E1283" s="74">
        <f t="shared" si="62"/>
        <v>12</v>
      </c>
      <c r="F1283">
        <f t="shared" ref="F1283:F1346" si="63">YEAR(D1283)</f>
        <v>2017</v>
      </c>
      <c r="G1283" s="74">
        <v>45</v>
      </c>
      <c r="H1283" s="74">
        <v>53</v>
      </c>
      <c r="I1283" s="74">
        <v>0</v>
      </c>
      <c r="J1283" s="74">
        <v>0</v>
      </c>
      <c r="K1283" s="3">
        <f t="shared" si="61"/>
        <v>0</v>
      </c>
      <c r="L1283" s="18"/>
      <c r="M1283" s="18"/>
      <c r="N1283" s="18"/>
      <c r="O1283" s="74">
        <v>542572</v>
      </c>
      <c r="P1283" s="74">
        <v>4062</v>
      </c>
      <c r="Q1283" s="74">
        <v>1422221</v>
      </c>
      <c r="R1283" s="114">
        <v>29.5</v>
      </c>
      <c r="S1283" s="114">
        <v>4379</v>
      </c>
      <c r="X1283" s="74">
        <v>380649</v>
      </c>
      <c r="Y1283" s="74">
        <v>328516</v>
      </c>
      <c r="Z1283" s="74">
        <v>607758</v>
      </c>
      <c r="AA1283" s="114">
        <v>1628.7</v>
      </c>
      <c r="AB1283" s="114">
        <v>1147.7</v>
      </c>
    </row>
    <row r="1284" spans="1:28" x14ac:dyDescent="0.3">
      <c r="A1284" t="s">
        <v>42</v>
      </c>
      <c r="B1284" s="65" t="str">
        <f>VLOOKUP(A1284,'bank list with code'!$A$2:$C$114,3,FALSE)</f>
        <v>B090</v>
      </c>
      <c r="C1284" s="65" t="str">
        <f>VLOOKUP(B1284,'bank type'!$A$2:$B$87,2,FALSE)</f>
        <v>Foreign Banks</v>
      </c>
      <c r="D1284" s="66">
        <v>43100</v>
      </c>
      <c r="E1284" s="74">
        <f t="shared" si="62"/>
        <v>12</v>
      </c>
      <c r="F1284">
        <f t="shared" si="63"/>
        <v>2017</v>
      </c>
      <c r="G1284" s="74">
        <v>103</v>
      </c>
      <c r="H1284" s="74">
        <v>124</v>
      </c>
      <c r="I1284" s="74">
        <v>0</v>
      </c>
      <c r="J1284" s="74">
        <v>0</v>
      </c>
      <c r="K1284" s="3">
        <f t="shared" si="61"/>
        <v>0</v>
      </c>
      <c r="L1284" s="18"/>
      <c r="M1284" s="18"/>
      <c r="N1284" s="18"/>
      <c r="O1284" s="74">
        <v>1217971</v>
      </c>
      <c r="P1284" s="74">
        <v>5069</v>
      </c>
      <c r="Q1284" s="74">
        <v>4361298</v>
      </c>
      <c r="R1284" s="114">
        <v>23.6</v>
      </c>
      <c r="S1284" s="114">
        <v>10294.700000000001</v>
      </c>
      <c r="X1284" s="74">
        <v>1040443</v>
      </c>
      <c r="Y1284" s="74">
        <v>2121944</v>
      </c>
      <c r="Z1284" s="74">
        <v>2599962</v>
      </c>
      <c r="AA1284" s="114">
        <v>7056.3</v>
      </c>
      <c r="AB1284" s="114">
        <v>3235.1</v>
      </c>
    </row>
    <row r="1285" spans="1:28" x14ac:dyDescent="0.3">
      <c r="A1285" t="s">
        <v>117</v>
      </c>
      <c r="B1285" s="65" t="str">
        <f>VLOOKUP(A1285,'bank list with code'!$A$2:$C$114,3,FALSE)</f>
        <v>B003</v>
      </c>
      <c r="C1285" s="65" t="str">
        <f>VLOOKUP(B1285,'bank type'!$A$2:$B$87,2,FALSE)</f>
        <v>Public Sector Banks</v>
      </c>
      <c r="D1285" s="66">
        <v>43131</v>
      </c>
      <c r="E1285" s="74">
        <f t="shared" si="62"/>
        <v>1</v>
      </c>
      <c r="F1285">
        <f t="shared" si="63"/>
        <v>2018</v>
      </c>
      <c r="G1285" s="74">
        <v>832</v>
      </c>
      <c r="H1285" s="74">
        <v>274</v>
      </c>
      <c r="I1285" s="74">
        <v>2543</v>
      </c>
      <c r="J1285" s="74">
        <v>0</v>
      </c>
      <c r="K1285" s="3">
        <f t="shared" si="61"/>
        <v>2543</v>
      </c>
      <c r="L1285" s="18"/>
      <c r="M1285" s="18"/>
      <c r="N1285" s="18"/>
      <c r="O1285" s="74">
        <v>0</v>
      </c>
      <c r="P1285" s="74">
        <v>0</v>
      </c>
      <c r="Q1285" s="74">
        <v>0</v>
      </c>
      <c r="R1285" s="114">
        <v>0</v>
      </c>
      <c r="S1285" s="114">
        <v>0</v>
      </c>
      <c r="X1285" s="74">
        <v>12441447</v>
      </c>
      <c r="Y1285" s="74">
        <v>8064200</v>
      </c>
      <c r="Z1285" s="74">
        <v>2709691</v>
      </c>
      <c r="AA1285" s="114">
        <v>19219.400000000001</v>
      </c>
      <c r="AB1285" s="114">
        <v>2335.1</v>
      </c>
    </row>
    <row r="1286" spans="1:28" x14ac:dyDescent="0.3">
      <c r="A1286" t="s">
        <v>118</v>
      </c>
      <c r="B1286" s="65" t="str">
        <f>VLOOKUP(A1286,'bank list with code'!$A$2:$C$114,3,FALSE)</f>
        <v>B006</v>
      </c>
      <c r="C1286" s="65" t="str">
        <f>VLOOKUP(B1286,'bank type'!$A$2:$B$87,2,FALSE)</f>
        <v>Public Sector Banks</v>
      </c>
      <c r="D1286" s="66">
        <v>43131</v>
      </c>
      <c r="E1286" s="74">
        <f t="shared" si="62"/>
        <v>1</v>
      </c>
      <c r="F1286">
        <f t="shared" si="63"/>
        <v>2018</v>
      </c>
      <c r="G1286" s="74">
        <v>3195</v>
      </c>
      <c r="H1286" s="74">
        <v>801</v>
      </c>
      <c r="I1286" s="74">
        <v>14842</v>
      </c>
      <c r="J1286" s="74">
        <v>0</v>
      </c>
      <c r="K1286" s="3">
        <f t="shared" ref="K1286:K1349" si="64">SUM(I1286,J1286)</f>
        <v>14842</v>
      </c>
      <c r="L1286" s="18"/>
      <c r="M1286" s="18"/>
      <c r="N1286" s="18"/>
      <c r="O1286" s="74">
        <v>220135</v>
      </c>
      <c r="P1286" s="74">
        <v>15062</v>
      </c>
      <c r="Q1286" s="74">
        <v>455413</v>
      </c>
      <c r="R1286" s="114">
        <v>71.77</v>
      </c>
      <c r="S1286" s="114">
        <v>1116.6300000000001</v>
      </c>
      <c r="X1286" s="74">
        <v>22947335</v>
      </c>
      <c r="Y1286" s="74">
        <v>9088815</v>
      </c>
      <c r="Z1286" s="74">
        <v>5215674</v>
      </c>
      <c r="AA1286" s="114">
        <v>29771.4</v>
      </c>
      <c r="AB1286" s="114">
        <v>6509.4</v>
      </c>
    </row>
    <row r="1287" spans="1:28" x14ac:dyDescent="0.3">
      <c r="A1287" t="s">
        <v>0</v>
      </c>
      <c r="B1287" s="65" t="str">
        <f>VLOOKUP(A1287,'bank list with code'!$A$2:$C$114,3,FALSE)</f>
        <v>B014</v>
      </c>
      <c r="C1287" s="65" t="str">
        <f>VLOOKUP(B1287,'bank type'!$A$2:$B$87,2,FALSE)</f>
        <v>Public Sector Banks</v>
      </c>
      <c r="D1287" s="66">
        <v>43131</v>
      </c>
      <c r="E1287" s="74">
        <f t="shared" si="62"/>
        <v>1</v>
      </c>
      <c r="F1287">
        <f t="shared" si="63"/>
        <v>2018</v>
      </c>
      <c r="G1287" s="74">
        <v>6420</v>
      </c>
      <c r="H1287" s="74">
        <v>3615</v>
      </c>
      <c r="I1287" s="74">
        <v>87812</v>
      </c>
      <c r="J1287" s="74">
        <v>0</v>
      </c>
      <c r="K1287" s="3">
        <f t="shared" si="64"/>
        <v>87812</v>
      </c>
      <c r="L1287" s="18"/>
      <c r="M1287" s="18"/>
      <c r="N1287" s="18"/>
      <c r="O1287" s="74">
        <v>134772</v>
      </c>
      <c r="P1287" s="74">
        <v>6356</v>
      </c>
      <c r="Q1287" s="74">
        <v>338310</v>
      </c>
      <c r="R1287" s="114">
        <v>22.54</v>
      </c>
      <c r="S1287" s="114">
        <v>796.63</v>
      </c>
      <c r="X1287" s="74">
        <v>50758514</v>
      </c>
      <c r="Y1287" s="74">
        <v>18972607</v>
      </c>
      <c r="Z1287" s="74">
        <v>11280061</v>
      </c>
      <c r="AA1287" s="114">
        <v>80779.899999999994</v>
      </c>
      <c r="AB1287" s="114">
        <v>11286.6</v>
      </c>
    </row>
    <row r="1288" spans="1:28" x14ac:dyDescent="0.3">
      <c r="A1288" t="s">
        <v>1</v>
      </c>
      <c r="B1288" s="65" t="str">
        <f>VLOOKUP(A1288,'bank list with code'!$A$2:$C$114,3,FALSE)</f>
        <v>B015</v>
      </c>
      <c r="C1288" s="65" t="str">
        <f>VLOOKUP(B1288,'bank type'!$A$2:$B$87,2,FALSE)</f>
        <v>Public Sector Banks</v>
      </c>
      <c r="D1288" s="66">
        <v>43131</v>
      </c>
      <c r="E1288" s="74">
        <f t="shared" si="62"/>
        <v>1</v>
      </c>
      <c r="F1288">
        <f t="shared" si="63"/>
        <v>2018</v>
      </c>
      <c r="G1288" s="74">
        <v>3436</v>
      </c>
      <c r="H1288" s="74">
        <v>4157</v>
      </c>
      <c r="I1288" s="74">
        <v>60715</v>
      </c>
      <c r="J1288" s="74">
        <v>0</v>
      </c>
      <c r="K1288" s="3">
        <f t="shared" si="64"/>
        <v>60715</v>
      </c>
      <c r="L1288" s="18"/>
      <c r="M1288" s="18"/>
      <c r="N1288" s="18"/>
      <c r="O1288" s="74">
        <v>203134</v>
      </c>
      <c r="P1288" s="74">
        <v>25990</v>
      </c>
      <c r="Q1288" s="74">
        <v>305939</v>
      </c>
      <c r="R1288" s="114">
        <v>142.94999999999999</v>
      </c>
      <c r="S1288" s="114">
        <v>806.66</v>
      </c>
      <c r="X1288" s="74">
        <v>51900054</v>
      </c>
      <c r="Y1288" s="74">
        <v>30398624</v>
      </c>
      <c r="Z1288" s="74">
        <v>8490690</v>
      </c>
      <c r="AA1288" s="114">
        <v>66917</v>
      </c>
      <c r="AB1288" s="114">
        <v>8310.2000000000007</v>
      </c>
    </row>
    <row r="1289" spans="1:28" x14ac:dyDescent="0.3">
      <c r="A1289" t="s">
        <v>2</v>
      </c>
      <c r="B1289" s="65" t="str">
        <f>VLOOKUP(A1289,'bank list with code'!$A$2:$C$114,3,FALSE)</f>
        <v>B016</v>
      </c>
      <c r="C1289" s="65" t="str">
        <f>VLOOKUP(B1289,'bank type'!$A$2:$B$87,2,FALSE)</f>
        <v>Public Sector Banks</v>
      </c>
      <c r="D1289" s="66">
        <v>43131</v>
      </c>
      <c r="E1289" s="74">
        <f t="shared" si="62"/>
        <v>1</v>
      </c>
      <c r="F1289">
        <f t="shared" si="63"/>
        <v>2018</v>
      </c>
      <c r="G1289" s="74">
        <v>1314</v>
      </c>
      <c r="H1289" s="74">
        <v>563</v>
      </c>
      <c r="I1289" s="74">
        <v>2168</v>
      </c>
      <c r="J1289" s="74">
        <v>0</v>
      </c>
      <c r="K1289" s="3">
        <f t="shared" si="64"/>
        <v>2168</v>
      </c>
      <c r="L1289" s="18"/>
      <c r="M1289" s="18"/>
      <c r="N1289" s="18"/>
      <c r="O1289" s="74">
        <v>0</v>
      </c>
      <c r="P1289" s="74">
        <v>0</v>
      </c>
      <c r="Q1289" s="74">
        <v>0</v>
      </c>
      <c r="R1289" s="114">
        <v>0</v>
      </c>
      <c r="S1289" s="114">
        <v>0</v>
      </c>
      <c r="X1289" s="74">
        <v>6993643</v>
      </c>
      <c r="Y1289" s="74">
        <v>6617468</v>
      </c>
      <c r="Z1289" s="74">
        <v>3495668</v>
      </c>
      <c r="AA1289" s="114">
        <v>23517.3</v>
      </c>
      <c r="AB1289" s="114">
        <v>3731.2</v>
      </c>
    </row>
    <row r="1290" spans="1:28" x14ac:dyDescent="0.3">
      <c r="A1290" t="s">
        <v>3</v>
      </c>
      <c r="B1290" s="65" t="str">
        <f>VLOOKUP(A1290,'bank list with code'!$A$2:$C$114,3,FALSE)</f>
        <v>B018</v>
      </c>
      <c r="C1290" s="65" t="str">
        <f>VLOOKUP(B1290,'bank type'!$A$2:$B$87,2,FALSE)</f>
        <v>Public Sector Banks</v>
      </c>
      <c r="D1290" s="66">
        <v>43131</v>
      </c>
      <c r="E1290" s="74">
        <f t="shared" si="62"/>
        <v>1</v>
      </c>
      <c r="F1290">
        <f t="shared" si="63"/>
        <v>2018</v>
      </c>
      <c r="G1290" s="74">
        <v>5275</v>
      </c>
      <c r="H1290" s="74">
        <v>4409</v>
      </c>
      <c r="I1290" s="74">
        <v>17638</v>
      </c>
      <c r="J1290" s="74">
        <v>0</v>
      </c>
      <c r="K1290" s="3">
        <f t="shared" si="64"/>
        <v>17638</v>
      </c>
      <c r="L1290" s="18"/>
      <c r="M1290" s="18"/>
      <c r="N1290" s="18"/>
      <c r="O1290" s="74">
        <v>220693</v>
      </c>
      <c r="P1290" s="74">
        <v>33643</v>
      </c>
      <c r="Q1290" s="74">
        <v>515620</v>
      </c>
      <c r="R1290" s="114">
        <v>169.65</v>
      </c>
      <c r="S1290" s="114">
        <v>1079.31</v>
      </c>
      <c r="X1290" s="74">
        <v>42320027</v>
      </c>
      <c r="Y1290" s="74">
        <v>20957703</v>
      </c>
      <c r="Z1290" s="74">
        <v>8719353</v>
      </c>
      <c r="AA1290" s="114">
        <v>87251.4</v>
      </c>
      <c r="AB1290" s="114">
        <v>11713</v>
      </c>
    </row>
    <row r="1291" spans="1:28" x14ac:dyDescent="0.3">
      <c r="A1291" t="s">
        <v>4</v>
      </c>
      <c r="B1291" s="65" t="str">
        <f>VLOOKUP(A1291,'bank list with code'!$A$2:$C$114,3,FALSE)</f>
        <v>B022</v>
      </c>
      <c r="C1291" s="65" t="str">
        <f>VLOOKUP(B1291,'bank type'!$A$2:$B$87,2,FALSE)</f>
        <v>Public Sector Banks</v>
      </c>
      <c r="D1291" s="66">
        <v>43131</v>
      </c>
      <c r="E1291" s="74">
        <f t="shared" si="62"/>
        <v>1</v>
      </c>
      <c r="F1291">
        <f t="shared" si="63"/>
        <v>2018</v>
      </c>
      <c r="G1291" s="74">
        <v>3442</v>
      </c>
      <c r="H1291" s="74">
        <v>1484</v>
      </c>
      <c r="I1291" s="74">
        <v>4032</v>
      </c>
      <c r="J1291" s="74">
        <v>0</v>
      </c>
      <c r="K1291" s="3">
        <f t="shared" si="64"/>
        <v>4032</v>
      </c>
      <c r="L1291" s="18"/>
      <c r="M1291" s="18"/>
      <c r="N1291" s="18"/>
      <c r="O1291" s="74">
        <v>103728</v>
      </c>
      <c r="P1291" s="74">
        <v>2655</v>
      </c>
      <c r="Q1291" s="74">
        <v>157839</v>
      </c>
      <c r="R1291" s="114">
        <v>12.26</v>
      </c>
      <c r="S1291" s="114">
        <v>351.27</v>
      </c>
      <c r="X1291" s="74">
        <v>27983989</v>
      </c>
      <c r="Y1291" s="74">
        <v>11395192</v>
      </c>
      <c r="Z1291" s="74">
        <v>4048502</v>
      </c>
      <c r="AA1291" s="114">
        <v>46820.3</v>
      </c>
      <c r="AB1291" s="114">
        <v>5181.5</v>
      </c>
    </row>
    <row r="1292" spans="1:28" x14ac:dyDescent="0.3">
      <c r="A1292" t="s">
        <v>119</v>
      </c>
      <c r="B1292" s="65" t="str">
        <f>VLOOKUP(A1292,'bank list with code'!$A$2:$C$114,3,FALSE)</f>
        <v>B026</v>
      </c>
      <c r="C1292" s="65" t="str">
        <f>VLOOKUP(B1292,'bank type'!$A$2:$B$87,2,FALSE)</f>
        <v>Public Sector Banks</v>
      </c>
      <c r="D1292" s="66">
        <v>43131</v>
      </c>
      <c r="E1292" s="74">
        <f t="shared" si="62"/>
        <v>1</v>
      </c>
      <c r="F1292">
        <f t="shared" si="63"/>
        <v>2018</v>
      </c>
      <c r="G1292" s="74">
        <v>2358</v>
      </c>
      <c r="H1292" s="74">
        <v>835</v>
      </c>
      <c r="I1292" s="74">
        <v>173008</v>
      </c>
      <c r="J1292" s="74">
        <v>0</v>
      </c>
      <c r="K1292" s="3">
        <f t="shared" si="64"/>
        <v>173008</v>
      </c>
      <c r="L1292" s="18"/>
      <c r="M1292" s="18"/>
      <c r="N1292" s="18"/>
      <c r="O1292" s="74">
        <v>104363</v>
      </c>
      <c r="P1292" s="74">
        <v>1962</v>
      </c>
      <c r="Q1292" s="74">
        <v>154148</v>
      </c>
      <c r="R1292" s="114">
        <v>9.16</v>
      </c>
      <c r="S1292" s="114">
        <v>370.91</v>
      </c>
      <c r="X1292" s="74">
        <v>12468833</v>
      </c>
      <c r="Y1292" s="74">
        <v>7381774</v>
      </c>
      <c r="Z1292" s="74">
        <v>3358945</v>
      </c>
      <c r="AA1292" s="114">
        <v>29537.5</v>
      </c>
      <c r="AB1292" s="114">
        <v>3964.2</v>
      </c>
    </row>
    <row r="1293" spans="1:28" x14ac:dyDescent="0.3">
      <c r="A1293" t="s">
        <v>120</v>
      </c>
      <c r="B1293" s="65" t="str">
        <f>VLOOKUP(A1293,'bank list with code'!$A$2:$C$114,3,FALSE)</f>
        <v>B034</v>
      </c>
      <c r="C1293" s="65" t="str">
        <f>VLOOKUP(B1293,'bank type'!$A$2:$B$87,2,FALSE)</f>
        <v>Public Sector Banks</v>
      </c>
      <c r="D1293" s="66">
        <v>43131</v>
      </c>
      <c r="E1293" s="74">
        <f t="shared" si="62"/>
        <v>1</v>
      </c>
      <c r="F1293">
        <f t="shared" si="63"/>
        <v>2018</v>
      </c>
      <c r="G1293" s="74">
        <v>1329</v>
      </c>
      <c r="H1293" s="74">
        <v>349</v>
      </c>
      <c r="I1293" s="74">
        <v>6345</v>
      </c>
      <c r="J1293" s="74">
        <v>0</v>
      </c>
      <c r="K1293" s="3">
        <f t="shared" si="64"/>
        <v>6345</v>
      </c>
      <c r="L1293" s="18"/>
      <c r="M1293" s="18"/>
      <c r="N1293" s="18"/>
      <c r="O1293" s="74">
        <v>0</v>
      </c>
      <c r="P1293" s="74">
        <v>0</v>
      </c>
      <c r="Q1293" s="74">
        <v>0</v>
      </c>
      <c r="R1293" s="114">
        <v>0</v>
      </c>
      <c r="S1293" s="114">
        <v>0</v>
      </c>
      <c r="X1293" s="74">
        <v>8395402</v>
      </c>
      <c r="Y1293" s="74">
        <v>4269692</v>
      </c>
      <c r="Z1293" s="74">
        <v>1464638</v>
      </c>
      <c r="AA1293" s="114">
        <v>16571.599999999999</v>
      </c>
      <c r="AB1293" s="114">
        <v>1803.3</v>
      </c>
    </row>
    <row r="1294" spans="1:28" x14ac:dyDescent="0.3">
      <c r="A1294" t="s">
        <v>5</v>
      </c>
      <c r="B1294" s="65" t="str">
        <f>VLOOKUP(A1294,'bank list with code'!$A$2:$C$114,3,FALSE)</f>
        <v>B060</v>
      </c>
      <c r="C1294" s="65" t="str">
        <f>VLOOKUP(B1294,'bank type'!$A$2:$B$87,2,FALSE)</f>
        <v>Public Sector Banks</v>
      </c>
      <c r="D1294" s="66">
        <v>43131</v>
      </c>
      <c r="E1294" s="74">
        <f t="shared" si="62"/>
        <v>1</v>
      </c>
      <c r="F1294">
        <f t="shared" si="63"/>
        <v>2018</v>
      </c>
      <c r="G1294" s="74">
        <v>2662</v>
      </c>
      <c r="H1294" s="74">
        <v>605</v>
      </c>
      <c r="I1294" s="74">
        <v>11766</v>
      </c>
      <c r="J1294" s="74">
        <v>0</v>
      </c>
      <c r="K1294" s="3">
        <f t="shared" si="64"/>
        <v>11766</v>
      </c>
      <c r="L1294" s="18"/>
      <c r="M1294" s="18"/>
      <c r="N1294" s="18"/>
      <c r="O1294" s="74">
        <v>84842</v>
      </c>
      <c r="P1294" s="74">
        <v>3022</v>
      </c>
      <c r="Q1294" s="74">
        <v>143436</v>
      </c>
      <c r="R1294" s="114">
        <v>16.84</v>
      </c>
      <c r="S1294" s="114">
        <v>320.60000000000002</v>
      </c>
      <c r="X1294" s="74">
        <v>17921993</v>
      </c>
      <c r="Y1294" s="74">
        <v>26938937</v>
      </c>
      <c r="Z1294" s="74">
        <v>5493501</v>
      </c>
      <c r="AA1294" s="114">
        <v>68149.3</v>
      </c>
      <c r="AB1294" s="114">
        <v>5697.1</v>
      </c>
    </row>
    <row r="1295" spans="1:28" x14ac:dyDescent="0.3">
      <c r="A1295" t="s">
        <v>6</v>
      </c>
      <c r="B1295" s="65" t="str">
        <f>VLOOKUP(A1295,'bank list with code'!$A$2:$C$114,3,FALSE)</f>
        <v>B061</v>
      </c>
      <c r="C1295" s="65" t="str">
        <f>VLOOKUP(B1295,'bank type'!$A$2:$B$87,2,FALSE)</f>
        <v>Public Sector Banks</v>
      </c>
      <c r="D1295" s="66">
        <v>43131</v>
      </c>
      <c r="E1295" s="74">
        <f t="shared" si="62"/>
        <v>1</v>
      </c>
      <c r="F1295">
        <f t="shared" si="63"/>
        <v>2018</v>
      </c>
      <c r="G1295" s="74">
        <v>2422</v>
      </c>
      <c r="H1295" s="74">
        <v>800</v>
      </c>
      <c r="I1295" s="74">
        <v>18154</v>
      </c>
      <c r="J1295" s="74">
        <v>0</v>
      </c>
      <c r="K1295" s="3">
        <f t="shared" si="64"/>
        <v>18154</v>
      </c>
      <c r="L1295" s="18"/>
      <c r="M1295" s="18"/>
      <c r="N1295" s="18"/>
      <c r="O1295" s="74">
        <v>45754</v>
      </c>
      <c r="P1295" s="74">
        <v>668</v>
      </c>
      <c r="Q1295" s="74">
        <v>85561</v>
      </c>
      <c r="R1295" s="114">
        <v>2.25</v>
      </c>
      <c r="S1295" s="114">
        <v>203.43</v>
      </c>
      <c r="X1295" s="74">
        <v>17562480</v>
      </c>
      <c r="Y1295" s="74">
        <v>10528359</v>
      </c>
      <c r="Z1295" s="74">
        <v>3181418</v>
      </c>
      <c r="AA1295" s="114">
        <v>39934.699999999997</v>
      </c>
      <c r="AB1295" s="114">
        <v>8582.7999999999993</v>
      </c>
    </row>
    <row r="1296" spans="1:28" x14ac:dyDescent="0.3">
      <c r="A1296" t="s">
        <v>121</v>
      </c>
      <c r="B1296" s="65" t="str">
        <f>VLOOKUP(A1296,'bank list with code'!$A$2:$C$114,3,FALSE)</f>
        <v>B078</v>
      </c>
      <c r="C1296" s="65" t="str">
        <f>VLOOKUP(B1296,'bank type'!$A$2:$B$87,2,FALSE)</f>
        <v>Public Sector Banks</v>
      </c>
      <c r="D1296" s="66">
        <v>43131</v>
      </c>
      <c r="E1296" s="74">
        <f t="shared" si="62"/>
        <v>1</v>
      </c>
      <c r="F1296">
        <f t="shared" si="63"/>
        <v>2018</v>
      </c>
      <c r="G1296" s="74">
        <v>2322</v>
      </c>
      <c r="H1296" s="74">
        <v>310</v>
      </c>
      <c r="I1296" s="74">
        <v>7911</v>
      </c>
      <c r="J1296" s="74">
        <v>0</v>
      </c>
      <c r="K1296" s="3">
        <f t="shared" si="64"/>
        <v>7911</v>
      </c>
      <c r="L1296" s="18"/>
      <c r="M1296" s="18"/>
      <c r="N1296" s="18"/>
      <c r="O1296" s="74">
        <v>0</v>
      </c>
      <c r="P1296" s="74">
        <v>0</v>
      </c>
      <c r="Q1296" s="74">
        <v>0</v>
      </c>
      <c r="R1296" s="114">
        <v>0</v>
      </c>
      <c r="S1296" s="114">
        <v>0</v>
      </c>
      <c r="X1296" s="74">
        <v>11488048</v>
      </c>
      <c r="Y1296" s="74">
        <v>4383023</v>
      </c>
      <c r="Z1296" s="74">
        <v>2670565</v>
      </c>
      <c r="AA1296" s="114">
        <v>20137.7</v>
      </c>
      <c r="AB1296" s="114">
        <v>3287.9</v>
      </c>
    </row>
    <row r="1297" spans="1:28" x14ac:dyDescent="0.3">
      <c r="A1297" t="s">
        <v>7</v>
      </c>
      <c r="B1297" s="65" t="str">
        <f>VLOOKUP(A1297,'bank list with code'!$A$2:$C$114,3,FALSE)</f>
        <v>B080</v>
      </c>
      <c r="C1297" s="65" t="str">
        <f>VLOOKUP(B1297,'bank type'!$A$2:$B$87,2,FALSE)</f>
        <v>Public Sector Banks</v>
      </c>
      <c r="D1297" s="66">
        <v>43131</v>
      </c>
      <c r="E1297" s="74">
        <f t="shared" si="62"/>
        <v>1</v>
      </c>
      <c r="F1297">
        <f t="shared" si="63"/>
        <v>2018</v>
      </c>
      <c r="G1297" s="74">
        <v>1091</v>
      </c>
      <c r="H1297" s="74">
        <v>159</v>
      </c>
      <c r="I1297" s="74">
        <v>855</v>
      </c>
      <c r="J1297" s="74">
        <v>0</v>
      </c>
      <c r="K1297" s="3">
        <f t="shared" si="64"/>
        <v>855</v>
      </c>
      <c r="L1297" s="18"/>
      <c r="M1297" s="18"/>
      <c r="N1297" s="18"/>
      <c r="O1297" s="74">
        <v>0</v>
      </c>
      <c r="P1297" s="74">
        <v>0</v>
      </c>
      <c r="Q1297" s="74">
        <v>0</v>
      </c>
      <c r="R1297" s="114">
        <v>0</v>
      </c>
      <c r="S1297" s="114">
        <v>0</v>
      </c>
      <c r="X1297" s="74">
        <v>2658388</v>
      </c>
      <c r="Y1297" s="74">
        <v>1103731</v>
      </c>
      <c r="Z1297" s="74">
        <v>305306</v>
      </c>
      <c r="AA1297" s="114">
        <v>4565.3</v>
      </c>
      <c r="AB1297" s="114">
        <v>536.29999999999995</v>
      </c>
    </row>
    <row r="1298" spans="1:28" x14ac:dyDescent="0.3">
      <c r="A1298" t="s">
        <v>8</v>
      </c>
      <c r="B1298" s="65" t="str">
        <f>VLOOKUP(A1298,'bank list with code'!$A$2:$C$114,3,FALSE)</f>
        <v>B081</v>
      </c>
      <c r="C1298" s="65" t="str">
        <f>VLOOKUP(B1298,'bank type'!$A$2:$B$87,2,FALSE)</f>
        <v>Public Sector Banks</v>
      </c>
      <c r="D1298" s="66">
        <v>43131</v>
      </c>
      <c r="E1298" s="74">
        <f t="shared" si="62"/>
        <v>1</v>
      </c>
      <c r="F1298">
        <f t="shared" si="63"/>
        <v>2018</v>
      </c>
      <c r="G1298" s="74">
        <v>5489</v>
      </c>
      <c r="H1298" s="74">
        <v>4167</v>
      </c>
      <c r="I1298" s="74">
        <v>48652</v>
      </c>
      <c r="J1298" s="74">
        <v>0</v>
      </c>
      <c r="K1298" s="3">
        <f t="shared" si="64"/>
        <v>48652</v>
      </c>
      <c r="L1298" s="18"/>
      <c r="M1298" s="18"/>
      <c r="N1298" s="18"/>
      <c r="O1298" s="74">
        <v>301662</v>
      </c>
      <c r="P1298" s="74">
        <v>9891</v>
      </c>
      <c r="Q1298" s="74">
        <v>595052</v>
      </c>
      <c r="R1298" s="114">
        <v>42.59</v>
      </c>
      <c r="S1298" s="114">
        <v>1290.25</v>
      </c>
      <c r="X1298" s="74">
        <v>60635693</v>
      </c>
      <c r="Y1298" s="74">
        <v>24116149</v>
      </c>
      <c r="Z1298" s="74">
        <v>11876223</v>
      </c>
      <c r="AA1298" s="114">
        <v>107038.7</v>
      </c>
      <c r="AB1298" s="114">
        <v>15772.4</v>
      </c>
    </row>
    <row r="1299" spans="1:28" x14ac:dyDescent="0.3">
      <c r="A1299" t="s">
        <v>122</v>
      </c>
      <c r="B1299" s="65" t="str">
        <f>VLOOKUP(A1299,'bank list with code'!$A$2:$C$114,3,FALSE)</f>
        <v>B099</v>
      </c>
      <c r="C1299" s="65" t="str">
        <f>VLOOKUP(B1299,'bank type'!$A$2:$B$87,2,FALSE)</f>
        <v>Public Sector Banks</v>
      </c>
      <c r="D1299" s="66">
        <v>43131</v>
      </c>
      <c r="E1299" s="74">
        <f t="shared" si="62"/>
        <v>1</v>
      </c>
      <c r="F1299">
        <f t="shared" si="63"/>
        <v>2018</v>
      </c>
      <c r="G1299" s="74">
        <v>3817</v>
      </c>
      <c r="H1299" s="74">
        <v>405</v>
      </c>
      <c r="I1299" s="74">
        <v>8253</v>
      </c>
      <c r="J1299" s="74">
        <v>0</v>
      </c>
      <c r="K1299" s="3">
        <f t="shared" si="64"/>
        <v>8253</v>
      </c>
      <c r="L1299" s="18"/>
      <c r="M1299" s="18"/>
      <c r="N1299" s="18"/>
      <c r="O1299" s="74">
        <v>83042</v>
      </c>
      <c r="P1299" s="74">
        <v>3537</v>
      </c>
      <c r="Q1299" s="74">
        <v>153878</v>
      </c>
      <c r="R1299" s="114">
        <v>16</v>
      </c>
      <c r="S1299" s="114">
        <v>338.99</v>
      </c>
      <c r="X1299" s="74">
        <v>15768744</v>
      </c>
      <c r="Y1299" s="74">
        <v>8362804</v>
      </c>
      <c r="Z1299" s="74">
        <v>3641787</v>
      </c>
      <c r="AA1299" s="114">
        <v>33149.5</v>
      </c>
      <c r="AB1299" s="114">
        <v>4403.2</v>
      </c>
    </row>
    <row r="1300" spans="1:28" x14ac:dyDescent="0.3">
      <c r="A1300" t="s">
        <v>9</v>
      </c>
      <c r="B1300" s="65" t="str">
        <f>VLOOKUP(A1300,'bank list with code'!$A$2:$C$114,3,FALSE)</f>
        <v>B102</v>
      </c>
      <c r="C1300" s="65" t="str">
        <f>VLOOKUP(B1300,'bank type'!$A$2:$B$87,2,FALSE)</f>
        <v>Public Sector Banks</v>
      </c>
      <c r="D1300" s="66">
        <v>43131</v>
      </c>
      <c r="E1300" s="74">
        <f t="shared" si="62"/>
        <v>1</v>
      </c>
      <c r="F1300">
        <f t="shared" si="63"/>
        <v>2018</v>
      </c>
      <c r="G1300" s="74">
        <v>2281</v>
      </c>
      <c r="H1300" s="74">
        <v>525</v>
      </c>
      <c r="I1300" s="74">
        <v>6638</v>
      </c>
      <c r="J1300" s="74">
        <v>0</v>
      </c>
      <c r="K1300" s="3">
        <f t="shared" si="64"/>
        <v>6638</v>
      </c>
      <c r="L1300" s="18"/>
      <c r="M1300" s="18"/>
      <c r="N1300" s="18"/>
      <c r="O1300" s="74">
        <v>0</v>
      </c>
      <c r="P1300" s="74">
        <v>0</v>
      </c>
      <c r="Q1300" s="74">
        <v>0</v>
      </c>
      <c r="R1300" s="114">
        <v>0</v>
      </c>
      <c r="S1300" s="114">
        <v>0</v>
      </c>
      <c r="X1300" s="74">
        <v>10242841</v>
      </c>
      <c r="Y1300" s="74">
        <v>5308969</v>
      </c>
      <c r="Z1300" s="74">
        <v>2085968</v>
      </c>
      <c r="AA1300" s="114">
        <v>20299</v>
      </c>
      <c r="AB1300" s="114">
        <v>2793.4</v>
      </c>
    </row>
    <row r="1301" spans="1:28" x14ac:dyDescent="0.3">
      <c r="A1301" t="s">
        <v>10</v>
      </c>
      <c r="B1301" s="65" t="str">
        <f>VLOOKUP(A1301,'bank list with code'!$A$2:$C$114,3,FALSE)</f>
        <v>B105</v>
      </c>
      <c r="C1301" s="65" t="str">
        <f>VLOOKUP(B1301,'bank type'!$A$2:$B$87,2,FALSE)</f>
        <v>Public Sector Banks</v>
      </c>
      <c r="D1301" s="66">
        <v>43131</v>
      </c>
      <c r="E1301" s="74">
        <f t="shared" si="62"/>
        <v>1</v>
      </c>
      <c r="F1301">
        <f t="shared" si="63"/>
        <v>2018</v>
      </c>
      <c r="G1301" s="74">
        <v>4579</v>
      </c>
      <c r="H1301" s="74">
        <v>3109</v>
      </c>
      <c r="I1301" s="74">
        <v>56556</v>
      </c>
      <c r="J1301" s="74">
        <v>0</v>
      </c>
      <c r="K1301" s="3">
        <f t="shared" si="64"/>
        <v>56556</v>
      </c>
      <c r="L1301" s="18"/>
      <c r="M1301" s="18"/>
      <c r="N1301" s="18"/>
      <c r="O1301" s="74">
        <v>211237</v>
      </c>
      <c r="P1301" s="74">
        <v>3493</v>
      </c>
      <c r="Q1301" s="74">
        <v>193175</v>
      </c>
      <c r="R1301" s="114">
        <v>17.420000000000002</v>
      </c>
      <c r="S1301" s="114">
        <v>498.03</v>
      </c>
      <c r="X1301" s="74">
        <v>21394715</v>
      </c>
      <c r="Y1301" s="74">
        <v>24413205</v>
      </c>
      <c r="Z1301" s="74">
        <v>6252020</v>
      </c>
      <c r="AA1301" s="114">
        <v>75220.100000000006</v>
      </c>
      <c r="AB1301" s="114">
        <v>7399.3</v>
      </c>
    </row>
    <row r="1302" spans="1:28" x14ac:dyDescent="0.3">
      <c r="A1302" t="s">
        <v>123</v>
      </c>
      <c r="B1302" s="65" t="str">
        <f>VLOOKUP(A1302,'bank list with code'!$A$2:$C$114,3,FALSE)</f>
        <v>B106</v>
      </c>
      <c r="C1302" s="65" t="str">
        <f>VLOOKUP(B1302,'bank type'!$A$2:$B$87,2,FALSE)</f>
        <v>Public Sector Banks</v>
      </c>
      <c r="D1302" s="66">
        <v>43131</v>
      </c>
      <c r="E1302" s="74">
        <f t="shared" si="62"/>
        <v>1</v>
      </c>
      <c r="F1302">
        <f t="shared" si="63"/>
        <v>2018</v>
      </c>
      <c r="G1302" s="74">
        <v>1036</v>
      </c>
      <c r="H1302" s="74">
        <v>1104</v>
      </c>
      <c r="I1302" s="74">
        <v>3062</v>
      </c>
      <c r="J1302" s="74">
        <v>0</v>
      </c>
      <c r="K1302" s="3">
        <f t="shared" si="64"/>
        <v>3062</v>
      </c>
      <c r="L1302" s="18"/>
      <c r="M1302" s="18"/>
      <c r="N1302" s="18"/>
      <c r="O1302" s="74">
        <v>0</v>
      </c>
      <c r="P1302" s="74">
        <v>0</v>
      </c>
      <c r="Q1302" s="74">
        <v>0</v>
      </c>
      <c r="R1302" s="114">
        <v>0</v>
      </c>
      <c r="S1302" s="114">
        <v>0</v>
      </c>
      <c r="X1302" s="74">
        <v>11201037</v>
      </c>
      <c r="Y1302" s="74">
        <v>6423902</v>
      </c>
      <c r="Z1302" s="74">
        <v>1397461</v>
      </c>
      <c r="AA1302" s="114">
        <v>24312.9</v>
      </c>
      <c r="AB1302" s="114">
        <v>1911</v>
      </c>
    </row>
    <row r="1303" spans="1:28" x14ac:dyDescent="0.3">
      <c r="A1303" t="s">
        <v>124</v>
      </c>
      <c r="B1303" s="65" t="str">
        <f>VLOOKUP(A1303,'bank list with code'!$A$2:$C$114,3,FALSE)</f>
        <v>B111</v>
      </c>
      <c r="C1303" s="65" t="str">
        <f>VLOOKUP(B1303,'bank type'!$A$2:$B$87,2,FALSE)</f>
        <v>Public Sector Banks</v>
      </c>
      <c r="D1303" s="66">
        <v>43131</v>
      </c>
      <c r="E1303" s="74">
        <f t="shared" si="62"/>
        <v>1</v>
      </c>
      <c r="F1303">
        <f t="shared" si="63"/>
        <v>2018</v>
      </c>
      <c r="G1303" s="74">
        <v>1649</v>
      </c>
      <c r="H1303" s="74">
        <v>483</v>
      </c>
      <c r="I1303" s="74">
        <v>8181</v>
      </c>
      <c r="J1303" s="74">
        <v>0</v>
      </c>
      <c r="K1303" s="3">
        <f t="shared" si="64"/>
        <v>8181</v>
      </c>
      <c r="L1303" s="18"/>
      <c r="M1303" s="18"/>
      <c r="N1303" s="18"/>
      <c r="O1303" s="74">
        <v>51512</v>
      </c>
      <c r="P1303" s="74">
        <v>9860</v>
      </c>
      <c r="Q1303" s="74">
        <v>181628</v>
      </c>
      <c r="R1303" s="114">
        <v>47.79</v>
      </c>
      <c r="S1303" s="114">
        <v>289.27999999999997</v>
      </c>
      <c r="X1303" s="74">
        <v>6606666</v>
      </c>
      <c r="Y1303" s="74">
        <v>5801514</v>
      </c>
      <c r="Z1303" s="74">
        <v>1272547</v>
      </c>
      <c r="AA1303" s="114">
        <v>18262.5</v>
      </c>
      <c r="AB1303" s="114">
        <v>2072.6</v>
      </c>
    </row>
    <row r="1304" spans="1:28" x14ac:dyDescent="0.3">
      <c r="A1304" t="s">
        <v>11</v>
      </c>
      <c r="B1304" s="65" t="str">
        <f>VLOOKUP(A1304,'bank list with code'!$A$2:$C$114,3,FALSE)</f>
        <v>B054</v>
      </c>
      <c r="C1304" s="65" t="str">
        <f>VLOOKUP(B1304,'bank type'!$A$2:$B$87,2,FALSE)</f>
        <v>Private Sector Banks</v>
      </c>
      <c r="D1304" s="66">
        <v>43131</v>
      </c>
      <c r="E1304" s="74">
        <f t="shared" si="62"/>
        <v>1</v>
      </c>
      <c r="F1304">
        <f t="shared" si="63"/>
        <v>2018</v>
      </c>
      <c r="G1304" s="74">
        <v>2204</v>
      </c>
      <c r="H1304" s="74">
        <v>1589</v>
      </c>
      <c r="I1304" s="74">
        <v>30981</v>
      </c>
      <c r="J1304" s="74">
        <v>0</v>
      </c>
      <c r="K1304" s="3">
        <f t="shared" si="64"/>
        <v>30981</v>
      </c>
      <c r="L1304" s="18"/>
      <c r="M1304" s="18"/>
      <c r="N1304" s="18"/>
      <c r="O1304" s="74">
        <v>26817</v>
      </c>
      <c r="P1304" s="74">
        <v>778</v>
      </c>
      <c r="Q1304" s="74">
        <v>150276</v>
      </c>
      <c r="R1304" s="114">
        <v>3.73</v>
      </c>
      <c r="S1304" s="114">
        <v>339.43</v>
      </c>
      <c r="X1304" s="74">
        <v>11333991</v>
      </c>
      <c r="Y1304" s="74">
        <v>8913564</v>
      </c>
      <c r="Z1304" s="74">
        <v>5203061</v>
      </c>
      <c r="AA1304" s="114">
        <v>38774.9</v>
      </c>
      <c r="AB1304" s="114">
        <v>6087.9</v>
      </c>
    </row>
    <row r="1305" spans="1:28" x14ac:dyDescent="0.3">
      <c r="A1305" t="s">
        <v>12</v>
      </c>
      <c r="B1305" s="65" t="str">
        <f>VLOOKUP(A1305,'bank list with code'!$A$2:$C$114,3,FALSE)</f>
        <v>B093</v>
      </c>
      <c r="C1305" s="65" t="str">
        <f>VLOOKUP(B1305,'bank type'!$A$2:$B$87,2,FALSE)</f>
        <v>Public Sector Banks</v>
      </c>
      <c r="D1305" s="66">
        <v>43131</v>
      </c>
      <c r="E1305" s="74">
        <f t="shared" si="62"/>
        <v>1</v>
      </c>
      <c r="F1305">
        <f t="shared" si="63"/>
        <v>2018</v>
      </c>
      <c r="G1305" s="74">
        <v>26507</v>
      </c>
      <c r="H1305" s="74">
        <v>32582</v>
      </c>
      <c r="I1305" s="74">
        <v>630068</v>
      </c>
      <c r="J1305" s="74">
        <v>0</v>
      </c>
      <c r="K1305" s="3">
        <f t="shared" si="64"/>
        <v>630068</v>
      </c>
      <c r="L1305" s="18"/>
      <c r="M1305" s="18"/>
      <c r="N1305" s="18"/>
      <c r="O1305" s="74">
        <v>5909429</v>
      </c>
      <c r="P1305" s="74">
        <v>139998</v>
      </c>
      <c r="Q1305" s="74">
        <v>20209552</v>
      </c>
      <c r="R1305" s="114">
        <v>516.30999999999995</v>
      </c>
      <c r="S1305" s="114">
        <v>61644.81</v>
      </c>
      <c r="X1305" s="74">
        <v>276790651</v>
      </c>
      <c r="Y1305" s="74">
        <v>351515682</v>
      </c>
      <c r="Z1305" s="74">
        <v>88809837</v>
      </c>
      <c r="AA1305" s="114">
        <v>1039989.3</v>
      </c>
      <c r="AB1305" s="114">
        <v>124974.39999999999</v>
      </c>
    </row>
    <row r="1306" spans="1:28" x14ac:dyDescent="0.3">
      <c r="A1306" t="s">
        <v>14</v>
      </c>
      <c r="B1306" s="65" t="str">
        <f>VLOOKUP(A1306,'bank list with code'!$A$2:$C$114,3,FALSE)</f>
        <v>B009</v>
      </c>
      <c r="C1306" s="65" t="str">
        <f>VLOOKUP(B1306,'bank type'!$A$2:$B$87,2,FALSE)</f>
        <v>Private Sector Banks</v>
      </c>
      <c r="D1306" s="66">
        <v>43131</v>
      </c>
      <c r="E1306" s="74">
        <f t="shared" si="62"/>
        <v>1</v>
      </c>
      <c r="F1306">
        <f t="shared" si="63"/>
        <v>2018</v>
      </c>
      <c r="G1306" s="74">
        <v>2892</v>
      </c>
      <c r="H1306" s="74">
        <v>11091</v>
      </c>
      <c r="I1306" s="74">
        <v>491186</v>
      </c>
      <c r="J1306" s="74">
        <v>0</v>
      </c>
      <c r="K1306" s="3">
        <f t="shared" si="64"/>
        <v>491186</v>
      </c>
      <c r="L1306" s="18"/>
      <c r="M1306" s="18"/>
      <c r="N1306" s="18"/>
      <c r="O1306" s="74">
        <v>4230170</v>
      </c>
      <c r="P1306" s="74">
        <v>86219</v>
      </c>
      <c r="Q1306" s="74">
        <v>12099528</v>
      </c>
      <c r="R1306" s="114">
        <v>341.79</v>
      </c>
      <c r="S1306" s="114">
        <v>44121.760000000002</v>
      </c>
      <c r="X1306" s="74">
        <v>22244243</v>
      </c>
      <c r="Y1306" s="74">
        <v>26138575</v>
      </c>
      <c r="Z1306" s="74">
        <v>20041576</v>
      </c>
      <c r="AA1306" s="114">
        <v>113284.7</v>
      </c>
      <c r="AB1306" s="114">
        <v>29375.4</v>
      </c>
    </row>
    <row r="1307" spans="1:28" x14ac:dyDescent="0.3">
      <c r="A1307" t="s">
        <v>15</v>
      </c>
      <c r="B1307" s="65" t="str">
        <f>VLOOKUP(A1307,'bank list with code'!$A$2:$C$114,3,FALSE)</f>
        <v>B010</v>
      </c>
      <c r="C1307" s="65" t="str">
        <f>VLOOKUP(B1307,'bank type'!$A$2:$B$87,2,FALSE)</f>
        <v>Private Sector Banks</v>
      </c>
      <c r="D1307" s="66">
        <v>43131</v>
      </c>
      <c r="E1307" s="74">
        <f t="shared" si="62"/>
        <v>1</v>
      </c>
      <c r="F1307">
        <f t="shared" si="63"/>
        <v>2018</v>
      </c>
      <c r="G1307" s="74">
        <v>433</v>
      </c>
      <c r="H1307" s="74">
        <v>0</v>
      </c>
      <c r="I1307" s="74">
        <v>20182</v>
      </c>
      <c r="J1307" s="74">
        <v>0</v>
      </c>
      <c r="K1307" s="3">
        <f t="shared" si="64"/>
        <v>20182</v>
      </c>
      <c r="L1307" s="18"/>
      <c r="M1307" s="18"/>
      <c r="N1307" s="18"/>
      <c r="O1307" s="74">
        <v>0</v>
      </c>
      <c r="P1307" s="74">
        <v>0</v>
      </c>
      <c r="Q1307" s="74">
        <v>0</v>
      </c>
      <c r="R1307" s="114">
        <v>0</v>
      </c>
      <c r="S1307" s="114">
        <v>0</v>
      </c>
      <c r="X1307" s="74">
        <v>10360326</v>
      </c>
      <c r="Y1307" s="74">
        <v>4589802</v>
      </c>
      <c r="Z1307" s="74">
        <v>525471</v>
      </c>
      <c r="AA1307" s="114">
        <v>14677.1</v>
      </c>
      <c r="AB1307" s="114">
        <v>828.8</v>
      </c>
    </row>
    <row r="1308" spans="1:28" x14ac:dyDescent="0.3">
      <c r="A1308" t="s">
        <v>16</v>
      </c>
      <c r="B1308" s="65" t="str">
        <f>VLOOKUP(A1308,'bank list with code'!$A$2:$C$114,3,FALSE)</f>
        <v>B021</v>
      </c>
      <c r="C1308" s="65" t="str">
        <f>VLOOKUP(B1308,'bank type'!$A$2:$B$87,2,FALSE)</f>
        <v>Private Sector Banks</v>
      </c>
      <c r="D1308" s="66">
        <v>43131</v>
      </c>
      <c r="E1308" s="74">
        <f t="shared" si="62"/>
        <v>1</v>
      </c>
      <c r="F1308">
        <f t="shared" si="63"/>
        <v>2018</v>
      </c>
      <c r="G1308" s="74">
        <v>207</v>
      </c>
      <c r="H1308" s="74">
        <v>44</v>
      </c>
      <c r="I1308" s="74">
        <v>0</v>
      </c>
      <c r="J1308" s="74">
        <v>0</v>
      </c>
      <c r="K1308" s="3">
        <f t="shared" si="64"/>
        <v>0</v>
      </c>
      <c r="L1308" s="18"/>
      <c r="M1308" s="18"/>
      <c r="N1308" s="18"/>
      <c r="O1308" s="74">
        <v>0</v>
      </c>
      <c r="P1308" s="74">
        <v>0</v>
      </c>
      <c r="Q1308" s="74">
        <v>0</v>
      </c>
      <c r="R1308" s="114">
        <v>0</v>
      </c>
      <c r="S1308" s="114">
        <v>0</v>
      </c>
      <c r="X1308" s="74">
        <v>1066173</v>
      </c>
      <c r="Y1308" s="74">
        <v>558522</v>
      </c>
      <c r="Z1308" s="74">
        <v>141907</v>
      </c>
      <c r="AA1308" s="114">
        <v>1801</v>
      </c>
      <c r="AB1308" s="114">
        <v>261.3</v>
      </c>
    </row>
    <row r="1309" spans="1:28" x14ac:dyDescent="0.3">
      <c r="A1309" t="s">
        <v>17</v>
      </c>
      <c r="B1309" s="65" t="str">
        <f>VLOOKUP(A1309,'bank list with code'!$A$2:$C$114,3,FALSE)</f>
        <v>B024</v>
      </c>
      <c r="C1309" s="65" t="str">
        <f>VLOOKUP(B1309,'bank type'!$A$2:$B$87,2,FALSE)</f>
        <v>Private Sector Banks</v>
      </c>
      <c r="D1309" s="66">
        <v>43131</v>
      </c>
      <c r="E1309" s="74">
        <f t="shared" si="62"/>
        <v>1</v>
      </c>
      <c r="F1309">
        <f t="shared" si="63"/>
        <v>2018</v>
      </c>
      <c r="G1309" s="74">
        <v>888</v>
      </c>
      <c r="H1309" s="74">
        <v>704</v>
      </c>
      <c r="I1309" s="74">
        <v>10036</v>
      </c>
      <c r="J1309" s="74">
        <v>0</v>
      </c>
      <c r="K1309" s="3">
        <f t="shared" si="64"/>
        <v>10036</v>
      </c>
      <c r="L1309" s="18"/>
      <c r="M1309" s="18"/>
      <c r="N1309" s="18"/>
      <c r="O1309" s="74">
        <v>4431</v>
      </c>
      <c r="P1309" s="74">
        <v>552</v>
      </c>
      <c r="Q1309" s="74">
        <v>15126</v>
      </c>
      <c r="R1309" s="114">
        <v>2.41</v>
      </c>
      <c r="S1309" s="114">
        <v>43.22</v>
      </c>
      <c r="X1309" s="74">
        <v>1755086</v>
      </c>
      <c r="Y1309" s="74">
        <v>2072662</v>
      </c>
      <c r="Z1309" s="74">
        <v>701625</v>
      </c>
      <c r="AA1309" s="114">
        <v>9157.2999999999993</v>
      </c>
      <c r="AB1309" s="114">
        <v>956.4</v>
      </c>
    </row>
    <row r="1310" spans="1:28" x14ac:dyDescent="0.3">
      <c r="A1310" t="s">
        <v>136</v>
      </c>
      <c r="B1310" s="65" t="str">
        <f>VLOOKUP(A1310,'bank list with code'!$A$2:$C$114,3,FALSE)</f>
        <v>B036</v>
      </c>
      <c r="C1310" s="65" t="str">
        <f>VLOOKUP(B1310,'bank type'!$A$2:$B$87,2,FALSE)</f>
        <v>Private Sector Banks</v>
      </c>
      <c r="D1310" s="66">
        <v>43131</v>
      </c>
      <c r="E1310" s="74">
        <f t="shared" si="62"/>
        <v>1</v>
      </c>
      <c r="F1310">
        <f t="shared" si="63"/>
        <v>2018</v>
      </c>
      <c r="G1310" s="74">
        <v>274</v>
      </c>
      <c r="H1310" s="74">
        <v>257</v>
      </c>
      <c r="I1310" s="74">
        <v>1525</v>
      </c>
      <c r="J1310" s="74">
        <v>0</v>
      </c>
      <c r="K1310" s="3">
        <f t="shared" si="64"/>
        <v>1525</v>
      </c>
      <c r="L1310" s="18"/>
      <c r="M1310" s="18"/>
      <c r="N1310" s="18"/>
      <c r="O1310" s="74">
        <v>21792</v>
      </c>
      <c r="P1310" s="74">
        <v>1274</v>
      </c>
      <c r="Q1310" s="74">
        <v>73692</v>
      </c>
      <c r="R1310" s="114">
        <v>6.19</v>
      </c>
      <c r="S1310" s="114">
        <v>72.34</v>
      </c>
      <c r="X1310" s="74">
        <v>539789</v>
      </c>
      <c r="Y1310" s="74">
        <v>762867</v>
      </c>
      <c r="Z1310" s="74">
        <v>279948</v>
      </c>
      <c r="AA1310" s="114">
        <v>2189.3000000000002</v>
      </c>
      <c r="AB1310" s="114">
        <v>525.6</v>
      </c>
    </row>
    <row r="1311" spans="1:28" x14ac:dyDescent="0.3">
      <c r="A1311" t="s">
        <v>19</v>
      </c>
      <c r="B1311" s="65" t="str">
        <f>VLOOKUP(A1311,'bank list with code'!$A$2:$C$114,3,FALSE)</f>
        <v>B038</v>
      </c>
      <c r="C1311" s="65" t="str">
        <f>VLOOKUP(B1311,'bank type'!$A$2:$B$87,2,FALSE)</f>
        <v>Private Sector Banks</v>
      </c>
      <c r="D1311" s="66">
        <v>43131</v>
      </c>
      <c r="E1311" s="74">
        <f t="shared" si="62"/>
        <v>1</v>
      </c>
      <c r="F1311">
        <f t="shared" si="63"/>
        <v>2018</v>
      </c>
      <c r="G1311" s="74">
        <v>202</v>
      </c>
      <c r="H1311" s="74">
        <v>144</v>
      </c>
      <c r="I1311" s="74">
        <v>1090</v>
      </c>
      <c r="J1311" s="74">
        <v>0</v>
      </c>
      <c r="K1311" s="3">
        <f t="shared" si="64"/>
        <v>1090</v>
      </c>
      <c r="L1311" s="18"/>
      <c r="M1311" s="18"/>
      <c r="N1311" s="18"/>
      <c r="O1311" s="74">
        <v>7599</v>
      </c>
      <c r="P1311" s="74">
        <v>81</v>
      </c>
      <c r="Q1311" s="74">
        <v>15794</v>
      </c>
      <c r="R1311" s="114">
        <v>0.3</v>
      </c>
      <c r="S1311" s="114">
        <v>31.3</v>
      </c>
      <c r="X1311" s="74">
        <v>660134</v>
      </c>
      <c r="Y1311" s="74">
        <v>558250</v>
      </c>
      <c r="Z1311" s="74">
        <v>206296</v>
      </c>
      <c r="AA1311" s="114">
        <v>1813.2</v>
      </c>
      <c r="AB1311" s="114">
        <v>308.89999999999998</v>
      </c>
    </row>
    <row r="1312" spans="1:28" x14ac:dyDescent="0.3">
      <c r="A1312" t="s">
        <v>20</v>
      </c>
      <c r="B1312" s="65" t="str">
        <f>VLOOKUP(A1312,'bank list with code'!$A$2:$C$114,3,FALSE)</f>
        <v>B045</v>
      </c>
      <c r="C1312" s="65" t="str">
        <f>VLOOKUP(B1312,'bank type'!$A$2:$B$87,2,FALSE)</f>
        <v>Private Sector Banks</v>
      </c>
      <c r="D1312" s="66">
        <v>43131</v>
      </c>
      <c r="E1312" s="74">
        <f t="shared" si="62"/>
        <v>1</v>
      </c>
      <c r="F1312">
        <f t="shared" si="63"/>
        <v>2018</v>
      </c>
      <c r="G1312" s="74">
        <v>1189</v>
      </c>
      <c r="H1312" s="74">
        <v>499</v>
      </c>
      <c r="I1312" s="74">
        <v>11977</v>
      </c>
      <c r="J1312" s="74">
        <v>0</v>
      </c>
      <c r="K1312" s="3">
        <f t="shared" si="64"/>
        <v>11977</v>
      </c>
      <c r="L1312" s="18"/>
      <c r="M1312" s="18"/>
      <c r="N1312" s="18"/>
      <c r="O1312" s="74">
        <v>0</v>
      </c>
      <c r="P1312" s="74">
        <v>0</v>
      </c>
      <c r="Q1312" s="74">
        <v>0</v>
      </c>
      <c r="R1312" s="114">
        <v>0</v>
      </c>
      <c r="S1312" s="114">
        <v>0</v>
      </c>
      <c r="X1312" s="74">
        <v>6387422</v>
      </c>
      <c r="Y1312" s="74">
        <v>6044875</v>
      </c>
      <c r="Z1312" s="74">
        <v>2710822</v>
      </c>
      <c r="AA1312" s="114">
        <v>31205.599999999999</v>
      </c>
      <c r="AB1312" s="114">
        <v>4158.5</v>
      </c>
    </row>
    <row r="1313" spans="1:28" x14ac:dyDescent="0.3">
      <c r="A1313" t="s">
        <v>21</v>
      </c>
      <c r="B1313" s="65" t="str">
        <f>VLOOKUP(A1313,'bank list with code'!$A$2:$C$114,3,FALSE)</f>
        <v>B050</v>
      </c>
      <c r="C1313" s="65" t="str">
        <f>VLOOKUP(B1313,'bank type'!$A$2:$B$87,2,FALSE)</f>
        <v>Private Sector Banks</v>
      </c>
      <c r="D1313" s="66">
        <v>43131</v>
      </c>
      <c r="E1313" s="74">
        <f t="shared" si="62"/>
        <v>1</v>
      </c>
      <c r="F1313">
        <f t="shared" si="63"/>
        <v>2018</v>
      </c>
      <c r="G1313" s="74">
        <v>5865</v>
      </c>
      <c r="H1313" s="74">
        <v>6492</v>
      </c>
      <c r="I1313" s="74">
        <v>404050</v>
      </c>
      <c r="J1313" s="74">
        <v>0</v>
      </c>
      <c r="K1313" s="3">
        <f t="shared" si="64"/>
        <v>404050</v>
      </c>
      <c r="L1313" s="18"/>
      <c r="M1313" s="18"/>
      <c r="N1313" s="18"/>
      <c r="O1313" s="74">
        <v>10375599</v>
      </c>
      <c r="P1313" s="74">
        <v>186521</v>
      </c>
      <c r="Q1313" s="74">
        <v>37050384</v>
      </c>
      <c r="R1313" s="114">
        <v>964.08</v>
      </c>
      <c r="S1313" s="114">
        <v>121691.37</v>
      </c>
      <c r="X1313" s="74">
        <v>23724406</v>
      </c>
      <c r="Y1313" s="74">
        <v>32633767</v>
      </c>
      <c r="Z1313" s="74">
        <v>36449062</v>
      </c>
      <c r="AA1313" s="114">
        <v>163609.70000000001</v>
      </c>
      <c r="AB1313" s="114">
        <v>51328.1</v>
      </c>
    </row>
    <row r="1314" spans="1:28" x14ac:dyDescent="0.3">
      <c r="A1314" t="s">
        <v>22</v>
      </c>
      <c r="B1314" s="65" t="str">
        <f>VLOOKUP(A1314,'bank list with code'!$A$2:$C$114,3,FALSE)</f>
        <v>B053</v>
      </c>
      <c r="C1314" s="65" t="str">
        <f>VLOOKUP(B1314,'bank type'!$A$2:$B$87,2,FALSE)</f>
        <v>Private Sector Banks</v>
      </c>
      <c r="D1314" s="66">
        <v>43131</v>
      </c>
      <c r="E1314" s="74">
        <f t="shared" si="62"/>
        <v>1</v>
      </c>
      <c r="F1314">
        <f t="shared" si="63"/>
        <v>2018</v>
      </c>
      <c r="G1314" s="74">
        <v>5227</v>
      </c>
      <c r="H1314" s="74">
        <v>9079</v>
      </c>
      <c r="I1314" s="74">
        <v>328525</v>
      </c>
      <c r="J1314" s="74">
        <v>0</v>
      </c>
      <c r="K1314" s="3">
        <f t="shared" si="64"/>
        <v>328525</v>
      </c>
      <c r="L1314" s="18"/>
      <c r="M1314" s="18"/>
      <c r="N1314" s="18"/>
      <c r="O1314" s="74">
        <v>4822832</v>
      </c>
      <c r="P1314" s="74">
        <v>36170</v>
      </c>
      <c r="Q1314" s="74">
        <v>16988227</v>
      </c>
      <c r="R1314" s="114">
        <v>125.49</v>
      </c>
      <c r="S1314" s="114">
        <v>46059.3</v>
      </c>
      <c r="X1314" s="74">
        <v>40716438</v>
      </c>
      <c r="Y1314" s="74">
        <v>31582992</v>
      </c>
      <c r="Z1314" s="74">
        <v>33317356</v>
      </c>
      <c r="AA1314" s="114">
        <v>156018.79999999999</v>
      </c>
      <c r="AB1314" s="114">
        <v>47476.800000000003</v>
      </c>
    </row>
    <row r="1315" spans="1:28" x14ac:dyDescent="0.3">
      <c r="A1315" t="s">
        <v>23</v>
      </c>
      <c r="B1315" s="65" t="str">
        <f>VLOOKUP(A1315,'bank list with code'!$A$2:$C$114,3,FALSE)</f>
        <v>B056</v>
      </c>
      <c r="C1315" s="65" t="str">
        <f>VLOOKUP(B1315,'bank type'!$A$2:$B$87,2,FALSE)</f>
        <v>Private Sector Banks</v>
      </c>
      <c r="D1315" s="66">
        <v>43131</v>
      </c>
      <c r="E1315" s="74">
        <f t="shared" si="62"/>
        <v>1</v>
      </c>
      <c r="F1315">
        <f t="shared" si="63"/>
        <v>2018</v>
      </c>
      <c r="G1315" s="74">
        <v>37</v>
      </c>
      <c r="H1315" s="74">
        <v>2</v>
      </c>
      <c r="I1315" s="74">
        <v>1511</v>
      </c>
      <c r="J1315" s="74">
        <v>0</v>
      </c>
      <c r="K1315" s="3">
        <f t="shared" si="64"/>
        <v>1511</v>
      </c>
      <c r="L1315" s="18"/>
      <c r="M1315" s="18"/>
      <c r="N1315" s="18"/>
      <c r="O1315" s="74">
        <v>0</v>
      </c>
      <c r="P1315" s="74">
        <v>0</v>
      </c>
      <c r="Q1315" s="74">
        <v>0</v>
      </c>
      <c r="R1315" s="114">
        <v>0</v>
      </c>
      <c r="S1315" s="114">
        <v>0</v>
      </c>
      <c r="X1315" s="74">
        <v>747186</v>
      </c>
      <c r="Y1315" s="74">
        <v>1194766</v>
      </c>
      <c r="Z1315" s="74">
        <v>605356</v>
      </c>
      <c r="AA1315" s="114">
        <v>3721</v>
      </c>
      <c r="AB1315" s="114">
        <v>536.70000000000005</v>
      </c>
    </row>
    <row r="1316" spans="1:28" x14ac:dyDescent="0.3">
      <c r="A1316" t="s">
        <v>24</v>
      </c>
      <c r="B1316" s="65" t="str">
        <f>VLOOKUP(A1316,'bank list with code'!$A$2:$C$114,3,FALSE)</f>
        <v>B062</v>
      </c>
      <c r="C1316" s="65" t="str">
        <f>VLOOKUP(B1316,'bank type'!$A$2:$B$87,2,FALSE)</f>
        <v>Private Sector Banks</v>
      </c>
      <c r="D1316" s="66">
        <v>43131</v>
      </c>
      <c r="E1316" s="74">
        <f t="shared" si="62"/>
        <v>1</v>
      </c>
      <c r="F1316">
        <f t="shared" si="63"/>
        <v>2018</v>
      </c>
      <c r="G1316" s="74">
        <v>949</v>
      </c>
      <c r="H1316" s="74">
        <v>1229</v>
      </c>
      <c r="I1316" s="74">
        <v>30963</v>
      </c>
      <c r="J1316" s="74">
        <v>0</v>
      </c>
      <c r="K1316" s="3">
        <f t="shared" si="64"/>
        <v>30963</v>
      </c>
      <c r="L1316" s="18"/>
      <c r="M1316" s="18"/>
      <c r="N1316" s="18"/>
      <c r="O1316" s="74">
        <v>745443</v>
      </c>
      <c r="P1316" s="74">
        <v>13871</v>
      </c>
      <c r="Q1316" s="74">
        <v>2470933</v>
      </c>
      <c r="R1316" s="114">
        <v>70.11</v>
      </c>
      <c r="S1316" s="114">
        <v>13821.61</v>
      </c>
      <c r="X1316" s="74">
        <v>3782326</v>
      </c>
      <c r="Y1316" s="74">
        <v>2715332</v>
      </c>
      <c r="Z1316" s="74">
        <v>1989848</v>
      </c>
      <c r="AA1316" s="114">
        <v>12544.2</v>
      </c>
      <c r="AB1316" s="114">
        <v>3247</v>
      </c>
    </row>
    <row r="1317" spans="1:28" x14ac:dyDescent="0.3">
      <c r="A1317" t="s">
        <v>25</v>
      </c>
      <c r="B1317" s="65" t="str">
        <f>VLOOKUP(A1317,'bank list with code'!$A$2:$C$114,3,FALSE)</f>
        <v>B063</v>
      </c>
      <c r="C1317" s="65" t="str">
        <f>VLOOKUP(B1317,'bank type'!$A$2:$B$87,2,FALSE)</f>
        <v>Private Sector Banks</v>
      </c>
      <c r="D1317" s="66">
        <v>43131</v>
      </c>
      <c r="E1317" s="74">
        <f t="shared" si="62"/>
        <v>1</v>
      </c>
      <c r="F1317">
        <f t="shared" si="63"/>
        <v>2018</v>
      </c>
      <c r="G1317" s="74">
        <v>686</v>
      </c>
      <c r="H1317" s="74">
        <v>482</v>
      </c>
      <c r="I1317" s="74">
        <v>14364</v>
      </c>
      <c r="J1317" s="74">
        <v>0</v>
      </c>
      <c r="K1317" s="3">
        <f t="shared" si="64"/>
        <v>14364</v>
      </c>
      <c r="L1317" s="18"/>
      <c r="M1317" s="18"/>
      <c r="N1317" s="18"/>
      <c r="O1317" s="74">
        <v>420707</v>
      </c>
      <c r="P1317" s="74">
        <v>9393</v>
      </c>
      <c r="Q1317" s="74">
        <v>219130</v>
      </c>
      <c r="R1317" s="114">
        <v>30.56</v>
      </c>
      <c r="S1317" s="114">
        <v>749.47</v>
      </c>
      <c r="X1317" s="74">
        <v>4737913</v>
      </c>
      <c r="Y1317" s="74">
        <v>4957038</v>
      </c>
      <c r="Z1317" s="74">
        <v>125064</v>
      </c>
      <c r="AA1317" s="114">
        <v>22436.5</v>
      </c>
      <c r="AB1317" s="114">
        <v>339.7</v>
      </c>
    </row>
    <row r="1318" spans="1:28" x14ac:dyDescent="0.3">
      <c r="A1318" t="s">
        <v>26</v>
      </c>
      <c r="B1318" s="65" t="str">
        <f>VLOOKUP(A1318,'bank list with code'!$A$2:$C$114,3,FALSE)</f>
        <v>B069</v>
      </c>
      <c r="C1318" s="65" t="str">
        <f>VLOOKUP(B1318,'bank type'!$A$2:$B$87,2,FALSE)</f>
        <v>Private Sector Banks</v>
      </c>
      <c r="D1318" s="66">
        <v>43131</v>
      </c>
      <c r="E1318" s="74">
        <f t="shared" si="62"/>
        <v>1</v>
      </c>
      <c r="F1318">
        <f t="shared" si="63"/>
        <v>2018</v>
      </c>
      <c r="G1318" s="74">
        <v>551</v>
      </c>
      <c r="H1318" s="74">
        <v>834</v>
      </c>
      <c r="I1318" s="74">
        <v>13344</v>
      </c>
      <c r="J1318" s="74">
        <v>0</v>
      </c>
      <c r="K1318" s="3">
        <f t="shared" si="64"/>
        <v>13344</v>
      </c>
      <c r="L1318" s="18"/>
      <c r="M1318" s="18"/>
      <c r="N1318" s="18"/>
      <c r="O1318" s="74">
        <v>0</v>
      </c>
      <c r="P1318" s="74">
        <v>0</v>
      </c>
      <c r="Q1318" s="74">
        <v>0</v>
      </c>
      <c r="R1318" s="114">
        <v>0</v>
      </c>
      <c r="S1318" s="114">
        <v>0</v>
      </c>
      <c r="X1318" s="74">
        <v>4143824</v>
      </c>
      <c r="Y1318" s="74">
        <v>4055478</v>
      </c>
      <c r="Z1318" s="74">
        <v>1924795</v>
      </c>
      <c r="AA1318" s="114">
        <v>15936.7</v>
      </c>
      <c r="AB1318" s="114">
        <v>2333.6999999999998</v>
      </c>
    </row>
    <row r="1319" spans="1:28" x14ac:dyDescent="0.3">
      <c r="A1319" t="s">
        <v>27</v>
      </c>
      <c r="B1319" s="65" t="str">
        <f>VLOOKUP(A1319,'bank list with code'!$A$2:$C$114,3,FALSE)</f>
        <v>B070</v>
      </c>
      <c r="C1319" s="65" t="str">
        <f>VLOOKUP(B1319,'bank type'!$A$2:$B$87,2,FALSE)</f>
        <v>Private Sector Banks</v>
      </c>
      <c r="D1319" s="66">
        <v>43131</v>
      </c>
      <c r="E1319" s="74">
        <f t="shared" si="62"/>
        <v>1</v>
      </c>
      <c r="F1319">
        <f t="shared" si="63"/>
        <v>2018</v>
      </c>
      <c r="G1319" s="74">
        <v>759</v>
      </c>
      <c r="H1319" s="74">
        <v>1026</v>
      </c>
      <c r="I1319" s="74">
        <v>23221</v>
      </c>
      <c r="J1319" s="74">
        <v>0</v>
      </c>
      <c r="K1319" s="3">
        <f t="shared" si="64"/>
        <v>23221</v>
      </c>
      <c r="L1319" s="18"/>
      <c r="M1319" s="18"/>
      <c r="N1319" s="18"/>
      <c r="O1319" s="74">
        <v>0</v>
      </c>
      <c r="P1319" s="74">
        <v>0</v>
      </c>
      <c r="Q1319" s="74">
        <v>0</v>
      </c>
      <c r="R1319" s="114">
        <v>0</v>
      </c>
      <c r="S1319" s="114">
        <v>0</v>
      </c>
      <c r="X1319" s="74">
        <v>4265794</v>
      </c>
      <c r="Y1319" s="74">
        <v>5360808</v>
      </c>
      <c r="Z1319" s="74">
        <v>1914233</v>
      </c>
      <c r="AA1319" s="114">
        <v>22522.7</v>
      </c>
      <c r="AB1319" s="114">
        <v>2572.9</v>
      </c>
    </row>
    <row r="1320" spans="1:28" x14ac:dyDescent="0.3">
      <c r="A1320" t="s">
        <v>28</v>
      </c>
      <c r="B1320" s="65" t="str">
        <f>VLOOKUP(A1320,'bank list with code'!$A$2:$C$114,3,FALSE)</f>
        <v>B073</v>
      </c>
      <c r="C1320" s="65" t="str">
        <f>VLOOKUP(B1320,'bank type'!$A$2:$B$87,2,FALSE)</f>
        <v>Private Sector Banks</v>
      </c>
      <c r="D1320" s="66">
        <v>43131</v>
      </c>
      <c r="E1320" s="74">
        <f t="shared" si="62"/>
        <v>1</v>
      </c>
      <c r="F1320">
        <f t="shared" si="63"/>
        <v>2018</v>
      </c>
      <c r="G1320" s="74">
        <v>1032</v>
      </c>
      <c r="H1320" s="74">
        <v>1144</v>
      </c>
      <c r="I1320" s="74">
        <v>0</v>
      </c>
      <c r="J1320" s="74">
        <v>0</v>
      </c>
      <c r="K1320" s="3">
        <f t="shared" si="64"/>
        <v>0</v>
      </c>
      <c r="L1320" s="18"/>
      <c r="M1320" s="18"/>
      <c r="N1320" s="18"/>
      <c r="O1320" s="74">
        <v>1378167</v>
      </c>
      <c r="P1320" s="74">
        <v>38796</v>
      </c>
      <c r="Q1320" s="74">
        <v>3397325</v>
      </c>
      <c r="R1320" s="114">
        <v>153.71</v>
      </c>
      <c r="S1320" s="114">
        <v>9989.16</v>
      </c>
      <c r="X1320" s="74">
        <v>7487784</v>
      </c>
      <c r="Y1320" s="74">
        <v>6378614</v>
      </c>
      <c r="Z1320" s="74">
        <v>6132034</v>
      </c>
      <c r="AA1320" s="114">
        <v>25615.8</v>
      </c>
      <c r="AB1320" s="114">
        <v>7863.4</v>
      </c>
    </row>
    <row r="1321" spans="1:28" x14ac:dyDescent="0.3">
      <c r="A1321" t="s">
        <v>29</v>
      </c>
      <c r="B1321" s="65" t="str">
        <f>VLOOKUP(A1321,'bank list with code'!$A$2:$C$114,3,FALSE)</f>
        <v>B082</v>
      </c>
      <c r="C1321" s="65" t="str">
        <f>VLOOKUP(B1321,'bank type'!$A$2:$B$87,2,FALSE)</f>
        <v>Private Sector Banks</v>
      </c>
      <c r="D1321" s="66">
        <v>43131</v>
      </c>
      <c r="E1321" s="74">
        <f t="shared" si="62"/>
        <v>1</v>
      </c>
      <c r="F1321">
        <f t="shared" si="63"/>
        <v>2018</v>
      </c>
      <c r="G1321" s="74">
        <v>185</v>
      </c>
      <c r="H1321" s="74">
        <v>198</v>
      </c>
      <c r="I1321" s="74">
        <v>347638</v>
      </c>
      <c r="J1321" s="74">
        <v>0</v>
      </c>
      <c r="K1321" s="3">
        <f t="shared" si="64"/>
        <v>347638</v>
      </c>
      <c r="L1321" s="18"/>
      <c r="M1321" s="18"/>
      <c r="N1321" s="18"/>
      <c r="O1321" s="74">
        <v>678940</v>
      </c>
      <c r="P1321" s="74">
        <v>51866</v>
      </c>
      <c r="Q1321" s="74">
        <v>2041853</v>
      </c>
      <c r="R1321" s="114">
        <v>268.56</v>
      </c>
      <c r="S1321" s="114">
        <v>7245.59</v>
      </c>
      <c r="X1321" s="74">
        <v>795745</v>
      </c>
      <c r="Y1321" s="74">
        <v>604130</v>
      </c>
      <c r="Z1321" s="74">
        <v>372866</v>
      </c>
      <c r="AA1321" s="114">
        <v>2177</v>
      </c>
      <c r="AB1321" s="114">
        <v>456.7</v>
      </c>
    </row>
    <row r="1322" spans="1:28" x14ac:dyDescent="0.3">
      <c r="A1322" t="s">
        <v>30</v>
      </c>
      <c r="B1322" s="65" t="str">
        <f>VLOOKUP(A1322,'bank list with code'!$A$2:$C$114,3,FALSE)</f>
        <v>B089</v>
      </c>
      <c r="C1322" s="65" t="str">
        <f>VLOOKUP(B1322,'bank type'!$A$2:$B$87,2,FALSE)</f>
        <v>Private Sector Banks</v>
      </c>
      <c r="D1322" s="66">
        <v>43131</v>
      </c>
      <c r="E1322" s="74">
        <f t="shared" si="62"/>
        <v>1</v>
      </c>
      <c r="F1322">
        <f t="shared" si="63"/>
        <v>2018</v>
      </c>
      <c r="G1322" s="74">
        <v>748</v>
      </c>
      <c r="H1322" s="74">
        <v>585</v>
      </c>
      <c r="I1322" s="74">
        <v>9544</v>
      </c>
      <c r="J1322" s="74">
        <v>0</v>
      </c>
      <c r="K1322" s="3">
        <f t="shared" si="64"/>
        <v>9544</v>
      </c>
      <c r="L1322" s="18"/>
      <c r="M1322" s="18"/>
      <c r="N1322" s="18"/>
      <c r="O1322" s="74">
        <v>0</v>
      </c>
      <c r="P1322" s="74">
        <v>0</v>
      </c>
      <c r="Q1322" s="74">
        <v>0</v>
      </c>
      <c r="R1322" s="114">
        <v>0</v>
      </c>
      <c r="S1322" s="114">
        <v>0</v>
      </c>
      <c r="X1322" s="74">
        <v>3783609</v>
      </c>
      <c r="Y1322" s="74">
        <v>2760803</v>
      </c>
      <c r="Z1322" s="74">
        <v>1316597</v>
      </c>
      <c r="AA1322" s="114">
        <v>11054.6</v>
      </c>
      <c r="AB1322" s="114">
        <v>1946.5</v>
      </c>
    </row>
    <row r="1323" spans="1:28" x14ac:dyDescent="0.3">
      <c r="A1323" t="s">
        <v>31</v>
      </c>
      <c r="B1323" s="65" t="str">
        <f>VLOOKUP(A1323,'bank list with code'!$A$2:$C$114,3,FALSE)</f>
        <v>B100</v>
      </c>
      <c r="C1323" s="65" t="str">
        <f>VLOOKUP(B1323,'bank type'!$A$2:$B$87,2,FALSE)</f>
        <v>Private Sector Banks</v>
      </c>
      <c r="D1323" s="66">
        <v>43131</v>
      </c>
      <c r="E1323" s="74">
        <f t="shared" si="62"/>
        <v>1</v>
      </c>
      <c r="F1323">
        <f t="shared" si="63"/>
        <v>2018</v>
      </c>
      <c r="G1323" s="74">
        <v>466</v>
      </c>
      <c r="H1323" s="74">
        <v>659</v>
      </c>
      <c r="I1323" s="74">
        <v>5541</v>
      </c>
      <c r="J1323" s="74">
        <v>0</v>
      </c>
      <c r="K1323" s="3">
        <f t="shared" si="64"/>
        <v>5541</v>
      </c>
      <c r="L1323" s="18"/>
      <c r="M1323" s="18"/>
      <c r="N1323" s="18"/>
      <c r="O1323" s="74">
        <v>16809</v>
      </c>
      <c r="P1323" s="74">
        <v>433</v>
      </c>
      <c r="Q1323" s="74">
        <v>26945</v>
      </c>
      <c r="R1323" s="114">
        <v>1.18</v>
      </c>
      <c r="S1323" s="114">
        <v>83.7</v>
      </c>
      <c r="X1323" s="74">
        <v>1181672</v>
      </c>
      <c r="Y1323" s="74">
        <v>4059655</v>
      </c>
      <c r="Z1323" s="74">
        <v>339861</v>
      </c>
      <c r="AA1323" s="114">
        <v>16053.2</v>
      </c>
      <c r="AB1323" s="114">
        <v>566.70000000000005</v>
      </c>
    </row>
    <row r="1324" spans="1:28" x14ac:dyDescent="0.3">
      <c r="A1324" t="s">
        <v>32</v>
      </c>
      <c r="B1324" s="65" t="str">
        <f>VLOOKUP(A1324,'bank list with code'!$A$2:$C$114,3,FALSE)</f>
        <v>B101</v>
      </c>
      <c r="C1324" s="65" t="str">
        <f>VLOOKUP(B1324,'bank type'!$A$2:$B$87,2,FALSE)</f>
        <v>Private Sector Banks</v>
      </c>
      <c r="D1324" s="66">
        <v>43131</v>
      </c>
      <c r="E1324" s="74">
        <f t="shared" si="62"/>
        <v>1</v>
      </c>
      <c r="F1324">
        <f t="shared" si="63"/>
        <v>2018</v>
      </c>
      <c r="G1324" s="74">
        <v>398</v>
      </c>
      <c r="H1324" s="74">
        <v>588</v>
      </c>
      <c r="I1324" s="74">
        <v>6773</v>
      </c>
      <c r="J1324" s="74">
        <v>0</v>
      </c>
      <c r="K1324" s="3">
        <f t="shared" si="64"/>
        <v>6773</v>
      </c>
      <c r="L1324" s="18"/>
      <c r="M1324" s="18"/>
      <c r="N1324" s="18"/>
      <c r="O1324" s="74">
        <v>0</v>
      </c>
      <c r="P1324" s="74">
        <v>0</v>
      </c>
      <c r="Q1324" s="74">
        <v>0</v>
      </c>
      <c r="R1324" s="114">
        <v>0</v>
      </c>
      <c r="S1324" s="114">
        <v>0</v>
      </c>
      <c r="X1324" s="74">
        <v>1289102</v>
      </c>
      <c r="Y1324" s="74">
        <v>898353</v>
      </c>
      <c r="Z1324" s="74">
        <v>200993</v>
      </c>
      <c r="AA1324" s="114">
        <v>3804.6</v>
      </c>
      <c r="AB1324" s="114">
        <v>336.2</v>
      </c>
    </row>
    <row r="1325" spans="1:28" x14ac:dyDescent="0.3">
      <c r="A1325" t="s">
        <v>33</v>
      </c>
      <c r="B1325" s="65" t="str">
        <f>VLOOKUP(A1325,'bank list with code'!$A$2:$C$114,3,FALSE)</f>
        <v>B113</v>
      </c>
      <c r="C1325" s="65" t="str">
        <f>VLOOKUP(B1325,'bank type'!$A$2:$B$87,2,FALSE)</f>
        <v>Private Sector Banks</v>
      </c>
      <c r="D1325" s="66">
        <v>43131</v>
      </c>
      <c r="E1325" s="74">
        <f t="shared" si="62"/>
        <v>1</v>
      </c>
      <c r="F1325">
        <f t="shared" si="63"/>
        <v>2018</v>
      </c>
      <c r="G1325" s="74">
        <v>796</v>
      </c>
      <c r="H1325" s="74">
        <v>974</v>
      </c>
      <c r="I1325" s="74">
        <v>70962</v>
      </c>
      <c r="J1325" s="74">
        <v>0</v>
      </c>
      <c r="K1325" s="3">
        <f t="shared" si="64"/>
        <v>70962</v>
      </c>
      <c r="L1325" s="18"/>
      <c r="M1325" s="18"/>
      <c r="N1325" s="18"/>
      <c r="O1325" s="74">
        <v>231946</v>
      </c>
      <c r="P1325" s="74">
        <v>5435</v>
      </c>
      <c r="Q1325" s="74">
        <v>784676</v>
      </c>
      <c r="R1325" s="114">
        <v>22.98</v>
      </c>
      <c r="S1325" s="114">
        <v>2109.52</v>
      </c>
      <c r="X1325" s="74">
        <v>1971075</v>
      </c>
      <c r="Y1325" s="74">
        <v>3516913</v>
      </c>
      <c r="Z1325" s="74">
        <v>2163000</v>
      </c>
      <c r="AA1325" s="114">
        <v>12553.9</v>
      </c>
      <c r="AB1325" s="114">
        <v>3151.8</v>
      </c>
    </row>
    <row r="1326" spans="1:28" x14ac:dyDescent="0.3">
      <c r="A1326" t="s">
        <v>35</v>
      </c>
      <c r="B1326" s="65" t="str">
        <f>VLOOKUP(A1326,'bank list with code'!$A$2:$C$114,3,FALSE)</f>
        <v>B004</v>
      </c>
      <c r="C1326" s="65" t="str">
        <f>VLOOKUP(B1326,'bank type'!$A$2:$B$87,2,FALSE)</f>
        <v>Foreign Banks</v>
      </c>
      <c r="D1326" s="66">
        <v>43131</v>
      </c>
      <c r="E1326" s="74">
        <f t="shared" si="62"/>
        <v>1</v>
      </c>
      <c r="F1326">
        <f t="shared" si="63"/>
        <v>2018</v>
      </c>
      <c r="G1326" s="74">
        <v>0</v>
      </c>
      <c r="H1326" s="74">
        <v>0</v>
      </c>
      <c r="I1326" s="74">
        <v>36695</v>
      </c>
      <c r="J1326" s="74">
        <v>0</v>
      </c>
      <c r="K1326" s="3">
        <f t="shared" si="64"/>
        <v>36695</v>
      </c>
      <c r="L1326" s="18"/>
      <c r="M1326" s="18"/>
      <c r="N1326" s="18"/>
      <c r="O1326" s="74">
        <v>1150034</v>
      </c>
      <c r="P1326" s="74">
        <v>3366</v>
      </c>
      <c r="Q1326" s="74">
        <v>5685123</v>
      </c>
      <c r="R1326" s="114">
        <v>23.85</v>
      </c>
      <c r="S1326" s="114">
        <v>40381.01</v>
      </c>
      <c r="X1326" s="74">
        <v>0</v>
      </c>
      <c r="Y1326" s="74">
        <v>0</v>
      </c>
      <c r="Z1326" s="74">
        <v>0</v>
      </c>
      <c r="AA1326" s="114">
        <v>0</v>
      </c>
      <c r="AB1326" s="114">
        <v>0</v>
      </c>
    </row>
    <row r="1327" spans="1:28" x14ac:dyDescent="0.3">
      <c r="A1327" t="s">
        <v>36</v>
      </c>
      <c r="B1327" s="65" t="str">
        <f>VLOOKUP(A1327,'bank list with code'!$A$2:$C$114,3,FALSE)</f>
        <v>B011</v>
      </c>
      <c r="C1327" s="65" t="str">
        <f>VLOOKUP(B1327,'bank type'!$A$2:$B$87,2,FALSE)</f>
        <v>Foreign Banks</v>
      </c>
      <c r="D1327" s="66">
        <v>43131</v>
      </c>
      <c r="E1327" s="74">
        <f t="shared" si="62"/>
        <v>1</v>
      </c>
      <c r="F1327">
        <f t="shared" si="63"/>
        <v>2018</v>
      </c>
      <c r="G1327" s="74">
        <v>0</v>
      </c>
      <c r="H1327" s="74">
        <v>0</v>
      </c>
      <c r="I1327" s="74">
        <v>0</v>
      </c>
      <c r="J1327" s="74">
        <v>0</v>
      </c>
      <c r="K1327" s="3">
        <f t="shared" si="64"/>
        <v>0</v>
      </c>
      <c r="L1327" s="18"/>
      <c r="M1327" s="18"/>
      <c r="N1327" s="18"/>
      <c r="O1327" s="74">
        <v>17316</v>
      </c>
      <c r="P1327" s="74">
        <v>145</v>
      </c>
      <c r="Q1327" s="74">
        <v>45743</v>
      </c>
      <c r="R1327" s="114">
        <v>1.25</v>
      </c>
      <c r="S1327" s="114">
        <v>290.32</v>
      </c>
      <c r="X1327" s="74">
        <v>0</v>
      </c>
      <c r="Y1327" s="74">
        <v>0</v>
      </c>
      <c r="Z1327" s="74">
        <v>0</v>
      </c>
      <c r="AA1327" s="114">
        <v>0</v>
      </c>
      <c r="AB1327" s="114">
        <v>0</v>
      </c>
    </row>
    <row r="1328" spans="1:28" x14ac:dyDescent="0.3">
      <c r="A1328" t="s">
        <v>37</v>
      </c>
      <c r="B1328" s="65" t="str">
        <f>VLOOKUP(A1328,'bank list with code'!$A$2:$C$114,3,FALSE)</f>
        <v>B017</v>
      </c>
      <c r="C1328" s="65" t="str">
        <f>VLOOKUP(B1328,'bank type'!$A$2:$B$87,2,FALSE)</f>
        <v>Foreign Banks</v>
      </c>
      <c r="D1328" s="66">
        <v>43131</v>
      </c>
      <c r="E1328" s="74">
        <f t="shared" si="62"/>
        <v>1</v>
      </c>
      <c r="F1328">
        <f t="shared" si="63"/>
        <v>2018</v>
      </c>
      <c r="G1328" s="74">
        <v>0</v>
      </c>
      <c r="H1328" s="74">
        <v>0</v>
      </c>
      <c r="I1328" s="74">
        <v>0</v>
      </c>
      <c r="J1328" s="74">
        <v>0</v>
      </c>
      <c r="K1328" s="3">
        <f t="shared" si="64"/>
        <v>0</v>
      </c>
      <c r="L1328" s="18"/>
      <c r="M1328" s="18"/>
      <c r="N1328" s="18"/>
      <c r="O1328" s="74">
        <v>0</v>
      </c>
      <c r="P1328" s="74">
        <v>0</v>
      </c>
      <c r="Q1328" s="74">
        <v>0</v>
      </c>
      <c r="R1328" s="114">
        <v>0</v>
      </c>
      <c r="S1328" s="114">
        <v>0</v>
      </c>
      <c r="X1328" s="74">
        <v>3314</v>
      </c>
      <c r="Y1328" s="74">
        <v>203</v>
      </c>
      <c r="Z1328" s="74">
        <v>230</v>
      </c>
      <c r="AA1328" s="114">
        <v>1.6</v>
      </c>
      <c r="AB1328" s="114">
        <v>1.5</v>
      </c>
    </row>
    <row r="1329" spans="1:28" x14ac:dyDescent="0.3">
      <c r="A1329" t="s">
        <v>38</v>
      </c>
      <c r="B1329" s="65" t="str">
        <f>VLOOKUP(A1329,'bank list with code'!$A$2:$C$114,3,FALSE)</f>
        <v>B023</v>
      </c>
      <c r="C1329" s="65" t="str">
        <f>VLOOKUP(B1329,'bank type'!$A$2:$B$87,2,FALSE)</f>
        <v>Foreign Banks</v>
      </c>
      <c r="D1329" s="66">
        <v>43131</v>
      </c>
      <c r="E1329" s="74">
        <f t="shared" si="62"/>
        <v>1</v>
      </c>
      <c r="F1329">
        <f t="shared" si="63"/>
        <v>2018</v>
      </c>
      <c r="G1329" s="74">
        <v>47</v>
      </c>
      <c r="H1329" s="74">
        <v>499</v>
      </c>
      <c r="I1329" s="74">
        <v>32510</v>
      </c>
      <c r="J1329" s="74">
        <v>0</v>
      </c>
      <c r="K1329" s="3">
        <f t="shared" si="64"/>
        <v>32510</v>
      </c>
      <c r="L1329" s="18"/>
      <c r="M1329" s="18"/>
      <c r="N1329" s="18"/>
      <c r="O1329" s="74">
        <v>2649946</v>
      </c>
      <c r="P1329" s="74">
        <v>44444</v>
      </c>
      <c r="Q1329" s="74">
        <v>19389550</v>
      </c>
      <c r="R1329" s="114">
        <v>250.58</v>
      </c>
      <c r="S1329" s="114">
        <v>43276.77</v>
      </c>
      <c r="X1329" s="74">
        <v>1606909</v>
      </c>
      <c r="Y1329" s="74">
        <v>2228445</v>
      </c>
      <c r="Z1329" s="74">
        <v>5117915</v>
      </c>
      <c r="AA1329" s="114">
        <v>8555.6</v>
      </c>
      <c r="AB1329" s="114">
        <v>9427.2000000000007</v>
      </c>
    </row>
    <row r="1330" spans="1:28" x14ac:dyDescent="0.3">
      <c r="A1330" t="s">
        <v>39</v>
      </c>
      <c r="B1330" s="65" t="str">
        <f>VLOOKUP(A1330,'bank list with code'!$A$2:$C$114,3,FALSE)</f>
        <v>B030</v>
      </c>
      <c r="C1330" s="65" t="str">
        <f>VLOOKUP(B1330,'bank type'!$A$2:$B$87,2,FALSE)</f>
        <v>Foreign Banks</v>
      </c>
      <c r="D1330" s="66">
        <v>43131</v>
      </c>
      <c r="E1330" s="74">
        <f t="shared" ref="E1330:E1393" si="65">MONTH(D1330)</f>
        <v>1</v>
      </c>
      <c r="F1330">
        <f t="shared" si="63"/>
        <v>2018</v>
      </c>
      <c r="G1330" s="74">
        <v>7</v>
      </c>
      <c r="H1330" s="74">
        <v>23</v>
      </c>
      <c r="I1330" s="74">
        <v>0</v>
      </c>
      <c r="J1330" s="74">
        <v>0</v>
      </c>
      <c r="K1330" s="3">
        <f t="shared" si="64"/>
        <v>0</v>
      </c>
      <c r="L1330" s="18"/>
      <c r="M1330" s="18"/>
      <c r="N1330" s="18"/>
      <c r="O1330" s="74">
        <v>0</v>
      </c>
      <c r="P1330" s="74">
        <v>0</v>
      </c>
      <c r="Q1330" s="74">
        <v>0</v>
      </c>
      <c r="R1330" s="114">
        <v>0</v>
      </c>
      <c r="S1330" s="114">
        <v>0</v>
      </c>
      <c r="X1330" s="74">
        <v>2084539</v>
      </c>
      <c r="Y1330" s="74">
        <v>584369</v>
      </c>
      <c r="Z1330" s="74">
        <v>638558</v>
      </c>
      <c r="AA1330" s="114">
        <v>1050.0999999999999</v>
      </c>
      <c r="AB1330" s="114">
        <v>467.3</v>
      </c>
    </row>
    <row r="1331" spans="1:28" x14ac:dyDescent="0.3">
      <c r="A1331" t="s">
        <v>40</v>
      </c>
      <c r="B1331" s="65" t="str">
        <f>VLOOKUP(A1331,'bank list with code'!$A$2:$C$114,3,FALSE)</f>
        <v>B035</v>
      </c>
      <c r="C1331" s="65" t="str">
        <f>VLOOKUP(B1331,'bank type'!$A$2:$B$87,2,FALSE)</f>
        <v>Foreign Banks</v>
      </c>
      <c r="D1331" s="66">
        <v>43131</v>
      </c>
      <c r="E1331" s="74">
        <f t="shared" si="65"/>
        <v>1</v>
      </c>
      <c r="F1331">
        <f t="shared" si="63"/>
        <v>2018</v>
      </c>
      <c r="G1331" s="74">
        <v>13</v>
      </c>
      <c r="H1331" s="74">
        <v>19</v>
      </c>
      <c r="I1331" s="74">
        <v>0</v>
      </c>
      <c r="J1331" s="74">
        <v>0</v>
      </c>
      <c r="K1331" s="3">
        <f t="shared" si="64"/>
        <v>0</v>
      </c>
      <c r="L1331" s="18"/>
      <c r="M1331" s="18"/>
      <c r="N1331" s="18"/>
      <c r="O1331" s="74">
        <v>0</v>
      </c>
      <c r="P1331" s="74">
        <v>0</v>
      </c>
      <c r="Q1331" s="74">
        <v>0</v>
      </c>
      <c r="R1331" s="114">
        <v>0</v>
      </c>
      <c r="S1331" s="114">
        <v>0</v>
      </c>
      <c r="X1331" s="74">
        <v>112877</v>
      </c>
      <c r="Y1331" s="74">
        <v>126425</v>
      </c>
      <c r="Z1331" s="74">
        <v>197372</v>
      </c>
      <c r="AA1331" s="114">
        <v>597.9</v>
      </c>
      <c r="AB1331" s="114">
        <v>330.5</v>
      </c>
    </row>
    <row r="1332" spans="1:28" x14ac:dyDescent="0.3">
      <c r="A1332" t="s">
        <v>41</v>
      </c>
      <c r="B1332" s="65" t="str">
        <f>VLOOKUP(A1332,'bank list with code'!$A$2:$C$114,3,FALSE)</f>
        <v>B051</v>
      </c>
      <c r="C1332" s="65" t="str">
        <f>VLOOKUP(B1332,'bank type'!$A$2:$B$87,2,FALSE)</f>
        <v>Foreign Banks</v>
      </c>
      <c r="D1332" s="66">
        <v>43131</v>
      </c>
      <c r="E1332" s="74">
        <f t="shared" si="65"/>
        <v>1</v>
      </c>
      <c r="F1332">
        <f t="shared" si="63"/>
        <v>2018</v>
      </c>
      <c r="G1332" s="74">
        <v>45</v>
      </c>
      <c r="H1332" s="74">
        <v>53</v>
      </c>
      <c r="I1332" s="74">
        <v>0</v>
      </c>
      <c r="J1332" s="74">
        <v>0</v>
      </c>
      <c r="K1332" s="3">
        <f t="shared" si="64"/>
        <v>0</v>
      </c>
      <c r="L1332" s="18"/>
      <c r="M1332" s="18"/>
      <c r="N1332" s="18"/>
      <c r="O1332" s="74">
        <v>557068</v>
      </c>
      <c r="P1332" s="74">
        <v>4163</v>
      </c>
      <c r="Q1332" s="74">
        <v>1522635</v>
      </c>
      <c r="R1332" s="114">
        <v>30.38</v>
      </c>
      <c r="S1332" s="114">
        <v>4608.1099999999997</v>
      </c>
      <c r="X1332" s="74">
        <v>384183</v>
      </c>
      <c r="Y1332" s="74">
        <v>299744</v>
      </c>
      <c r="Z1332" s="74">
        <v>560599</v>
      </c>
      <c r="AA1332" s="114">
        <v>1445.7</v>
      </c>
      <c r="AB1332" s="114">
        <v>1035</v>
      </c>
    </row>
    <row r="1333" spans="1:28" x14ac:dyDescent="0.3">
      <c r="A1333" t="s">
        <v>42</v>
      </c>
      <c r="B1333" s="65" t="str">
        <f>VLOOKUP(A1333,'bank list with code'!$A$2:$C$114,3,FALSE)</f>
        <v>B090</v>
      </c>
      <c r="C1333" s="65" t="str">
        <f>VLOOKUP(B1333,'bank type'!$A$2:$B$87,2,FALSE)</f>
        <v>Foreign Banks</v>
      </c>
      <c r="D1333" s="66">
        <v>43131</v>
      </c>
      <c r="E1333" s="74">
        <f t="shared" si="65"/>
        <v>1</v>
      </c>
      <c r="F1333">
        <f t="shared" si="63"/>
        <v>2018</v>
      </c>
      <c r="G1333" s="74">
        <v>103</v>
      </c>
      <c r="H1333" s="74">
        <v>130</v>
      </c>
      <c r="I1333" s="74">
        <v>0</v>
      </c>
      <c r="J1333" s="74">
        <v>0</v>
      </c>
      <c r="K1333" s="3">
        <f t="shared" si="64"/>
        <v>0</v>
      </c>
      <c r="L1333" s="18"/>
      <c r="M1333" s="18"/>
      <c r="N1333" s="18"/>
      <c r="O1333" s="74">
        <v>1228321</v>
      </c>
      <c r="P1333" s="74">
        <v>5375</v>
      </c>
      <c r="Q1333" s="74">
        <v>4513671</v>
      </c>
      <c r="R1333" s="114">
        <v>24.23</v>
      </c>
      <c r="S1333" s="114">
        <v>10350.73</v>
      </c>
      <c r="X1333" s="74">
        <v>1051134</v>
      </c>
      <c r="Y1333" s="74">
        <v>1925401</v>
      </c>
      <c r="Z1333" s="74">
        <v>2428250</v>
      </c>
      <c r="AA1333" s="114">
        <v>6168.8</v>
      </c>
      <c r="AB1333" s="114">
        <v>2841.8</v>
      </c>
    </row>
    <row r="1334" spans="1:28" x14ac:dyDescent="0.3">
      <c r="A1334" s="83" t="s">
        <v>117</v>
      </c>
      <c r="B1334" s="65" t="str">
        <f>VLOOKUP(A1334,'bank list with code'!$A$2:$C$114,3,FALSE)</f>
        <v>B003</v>
      </c>
      <c r="C1334" s="65" t="str">
        <f>VLOOKUP(B1334,'bank type'!$A$2:$B$87,2,FALSE)</f>
        <v>Public Sector Banks</v>
      </c>
      <c r="D1334" s="66">
        <v>43159</v>
      </c>
      <c r="E1334" s="74">
        <f t="shared" si="65"/>
        <v>2</v>
      </c>
      <c r="F1334">
        <f t="shared" si="63"/>
        <v>2018</v>
      </c>
      <c r="G1334" s="84">
        <v>836</v>
      </c>
      <c r="H1334" s="84">
        <v>270</v>
      </c>
      <c r="I1334" s="84">
        <v>2588</v>
      </c>
      <c r="J1334" s="84">
        <v>0</v>
      </c>
      <c r="K1334" s="3">
        <f t="shared" si="64"/>
        <v>2588</v>
      </c>
      <c r="L1334" s="3"/>
      <c r="M1334" s="3"/>
      <c r="N1334" s="3"/>
      <c r="O1334" s="84">
        <v>0</v>
      </c>
      <c r="P1334" s="84">
        <v>0</v>
      </c>
      <c r="Q1334" s="84">
        <v>0</v>
      </c>
      <c r="R1334" s="127">
        <v>0</v>
      </c>
      <c r="S1334" s="127">
        <v>0</v>
      </c>
      <c r="T1334" s="85"/>
      <c r="U1334" s="85"/>
      <c r="V1334" s="85"/>
      <c r="W1334" s="85"/>
      <c r="X1334" s="84">
        <v>12557613</v>
      </c>
      <c r="Y1334" s="84">
        <v>7753846</v>
      </c>
      <c r="Z1334" s="84">
        <v>2824697</v>
      </c>
      <c r="AA1334" s="127">
        <v>19318.16099</v>
      </c>
      <c r="AB1334" s="127">
        <v>2325.7440732099999</v>
      </c>
    </row>
    <row r="1335" spans="1:28" x14ac:dyDescent="0.3">
      <c r="A1335" s="83" t="s">
        <v>118</v>
      </c>
      <c r="B1335" s="65" t="str">
        <f>VLOOKUP(A1335,'bank list with code'!$A$2:$C$114,3,FALSE)</f>
        <v>B006</v>
      </c>
      <c r="C1335" s="65" t="str">
        <f>VLOOKUP(B1335,'bank type'!$A$2:$B$87,2,FALSE)</f>
        <v>Public Sector Banks</v>
      </c>
      <c r="D1335" s="66">
        <v>43159</v>
      </c>
      <c r="E1335" s="74">
        <f t="shared" si="65"/>
        <v>2</v>
      </c>
      <c r="F1335">
        <f t="shared" si="63"/>
        <v>2018</v>
      </c>
      <c r="G1335" s="84">
        <v>3157</v>
      </c>
      <c r="H1335" s="84">
        <v>844</v>
      </c>
      <c r="I1335" s="84">
        <v>14849</v>
      </c>
      <c r="J1335" s="84">
        <v>0</v>
      </c>
      <c r="K1335" s="3">
        <f t="shared" si="64"/>
        <v>14849</v>
      </c>
      <c r="L1335" s="3"/>
      <c r="M1335" s="3"/>
      <c r="N1335" s="3"/>
      <c r="O1335" s="84">
        <v>226301</v>
      </c>
      <c r="P1335" s="84">
        <v>12220</v>
      </c>
      <c r="Q1335" s="84">
        <v>394659</v>
      </c>
      <c r="R1335" s="127">
        <v>58.977281770000005</v>
      </c>
      <c r="S1335" s="127">
        <v>962.04980021000006</v>
      </c>
      <c r="T1335" s="85"/>
      <c r="U1335" s="85"/>
      <c r="V1335" s="85"/>
      <c r="W1335" s="85"/>
      <c r="X1335" s="84">
        <v>23309839</v>
      </c>
      <c r="Y1335" s="84">
        <v>8417629</v>
      </c>
      <c r="Z1335" s="84">
        <v>5215674</v>
      </c>
      <c r="AA1335" s="127">
        <v>27865.008372</v>
      </c>
      <c r="AB1335" s="127">
        <v>6525.0174639699999</v>
      </c>
    </row>
    <row r="1336" spans="1:28" x14ac:dyDescent="0.3">
      <c r="A1336" s="83" t="s">
        <v>0</v>
      </c>
      <c r="B1336" s="65" t="str">
        <f>VLOOKUP(A1336,'bank list with code'!$A$2:$C$114,3,FALSE)</f>
        <v>B014</v>
      </c>
      <c r="C1336" s="65" t="str">
        <f>VLOOKUP(B1336,'bank type'!$A$2:$B$87,2,FALSE)</f>
        <v>Public Sector Banks</v>
      </c>
      <c r="D1336" s="66">
        <v>43159</v>
      </c>
      <c r="E1336" s="74">
        <f t="shared" si="65"/>
        <v>2</v>
      </c>
      <c r="F1336">
        <f t="shared" si="63"/>
        <v>2018</v>
      </c>
      <c r="G1336" s="84">
        <v>6436</v>
      </c>
      <c r="H1336" s="84">
        <v>3508</v>
      </c>
      <c r="I1336" s="84">
        <v>81440</v>
      </c>
      <c r="J1336" s="84">
        <v>0</v>
      </c>
      <c r="K1336" s="3">
        <f t="shared" si="64"/>
        <v>81440</v>
      </c>
      <c r="L1336" s="3"/>
      <c r="M1336" s="3"/>
      <c r="N1336" s="3"/>
      <c r="O1336" s="84">
        <v>134792</v>
      </c>
      <c r="P1336" s="84">
        <v>5549</v>
      </c>
      <c r="Q1336" s="84">
        <v>297953</v>
      </c>
      <c r="R1336" s="127">
        <v>20.775839170000001</v>
      </c>
      <c r="S1336" s="127">
        <v>708.39350890999992</v>
      </c>
      <c r="T1336" s="85"/>
      <c r="U1336" s="85"/>
      <c r="V1336" s="85"/>
      <c r="W1336" s="85"/>
      <c r="X1336" s="84">
        <v>51386654</v>
      </c>
      <c r="Y1336" s="84">
        <v>18134796</v>
      </c>
      <c r="Z1336" s="84">
        <v>10999174</v>
      </c>
      <c r="AA1336" s="127">
        <v>78504.464836350002</v>
      </c>
      <c r="AB1336" s="127">
        <v>10628.66178647</v>
      </c>
    </row>
    <row r="1337" spans="1:28" x14ac:dyDescent="0.3">
      <c r="A1337" s="83" t="s">
        <v>1</v>
      </c>
      <c r="B1337" s="65" t="str">
        <f>VLOOKUP(A1337,'bank list with code'!$A$2:$C$114,3,FALSE)</f>
        <v>B015</v>
      </c>
      <c r="C1337" s="65" t="str">
        <f>VLOOKUP(B1337,'bank type'!$A$2:$B$87,2,FALSE)</f>
        <v>Public Sector Banks</v>
      </c>
      <c r="D1337" s="66">
        <v>43159</v>
      </c>
      <c r="E1337" s="74">
        <f t="shared" si="65"/>
        <v>2</v>
      </c>
      <c r="F1337">
        <f t="shared" si="63"/>
        <v>2018</v>
      </c>
      <c r="G1337" s="84">
        <v>3375</v>
      </c>
      <c r="H1337" s="84">
        <v>4134</v>
      </c>
      <c r="I1337" s="84">
        <v>62563</v>
      </c>
      <c r="J1337" s="84">
        <v>0</v>
      </c>
      <c r="K1337" s="3">
        <f t="shared" si="64"/>
        <v>62563</v>
      </c>
      <c r="L1337" s="3"/>
      <c r="M1337" s="3"/>
      <c r="N1337" s="3"/>
      <c r="O1337" s="84">
        <v>206908</v>
      </c>
      <c r="P1337" s="84">
        <v>26089</v>
      </c>
      <c r="Q1337" s="84">
        <v>285360</v>
      </c>
      <c r="R1337" s="127">
        <v>143.071314</v>
      </c>
      <c r="S1337" s="127">
        <v>759.63293899999996</v>
      </c>
      <c r="T1337" s="85"/>
      <c r="U1337" s="85"/>
      <c r="V1337" s="85"/>
      <c r="W1337" s="85"/>
      <c r="X1337" s="84">
        <v>52672926</v>
      </c>
      <c r="Y1337" s="84">
        <v>29239649</v>
      </c>
      <c r="Z1337" s="84">
        <v>8482681</v>
      </c>
      <c r="AA1337" s="127">
        <v>65407.874972639998</v>
      </c>
      <c r="AB1337" s="127">
        <v>7967.4676097199999</v>
      </c>
    </row>
    <row r="1338" spans="1:28" x14ac:dyDescent="0.3">
      <c r="A1338" s="83" t="s">
        <v>2</v>
      </c>
      <c r="B1338" s="65" t="str">
        <f>VLOOKUP(A1338,'bank list with code'!$A$2:$C$114,3,FALSE)</f>
        <v>B016</v>
      </c>
      <c r="C1338" s="65" t="str">
        <f>VLOOKUP(B1338,'bank type'!$A$2:$B$87,2,FALSE)</f>
        <v>Public Sector Banks</v>
      </c>
      <c r="D1338" s="66">
        <v>43159</v>
      </c>
      <c r="E1338" s="74">
        <f t="shared" si="65"/>
        <v>2</v>
      </c>
      <c r="F1338">
        <f t="shared" si="63"/>
        <v>2018</v>
      </c>
      <c r="G1338" s="84">
        <v>1314</v>
      </c>
      <c r="H1338" s="84">
        <v>563</v>
      </c>
      <c r="I1338" s="84">
        <v>3232</v>
      </c>
      <c r="J1338" s="84">
        <v>0</v>
      </c>
      <c r="K1338" s="3">
        <f t="shared" si="64"/>
        <v>3232</v>
      </c>
      <c r="L1338" s="3"/>
      <c r="M1338" s="3"/>
      <c r="N1338" s="3"/>
      <c r="O1338" s="84">
        <v>0</v>
      </c>
      <c r="P1338" s="84">
        <v>0</v>
      </c>
      <c r="Q1338" s="84">
        <v>0</v>
      </c>
      <c r="R1338" s="127">
        <v>0</v>
      </c>
      <c r="S1338" s="127">
        <v>0</v>
      </c>
      <c r="T1338" s="85"/>
      <c r="U1338" s="85"/>
      <c r="V1338" s="85"/>
      <c r="W1338" s="85"/>
      <c r="X1338" s="84">
        <v>7004545</v>
      </c>
      <c r="Y1338" s="84">
        <v>6282637</v>
      </c>
      <c r="Z1338" s="84">
        <v>3327805</v>
      </c>
      <c r="AA1338" s="127">
        <v>22805.965964290001</v>
      </c>
      <c r="AB1338" s="127">
        <v>3526.4168098099999</v>
      </c>
    </row>
    <row r="1339" spans="1:28" x14ac:dyDescent="0.3">
      <c r="A1339" s="83" t="s">
        <v>3</v>
      </c>
      <c r="B1339" s="65" t="str">
        <f>VLOOKUP(A1339,'bank list with code'!$A$2:$C$114,3,FALSE)</f>
        <v>B018</v>
      </c>
      <c r="C1339" s="65" t="str">
        <f>VLOOKUP(B1339,'bank type'!$A$2:$B$87,2,FALSE)</f>
        <v>Public Sector Banks</v>
      </c>
      <c r="D1339" s="66">
        <v>43159</v>
      </c>
      <c r="E1339" s="74">
        <f t="shared" si="65"/>
        <v>2</v>
      </c>
      <c r="F1339">
        <f t="shared" si="63"/>
        <v>2018</v>
      </c>
      <c r="G1339" s="84">
        <v>5240</v>
      </c>
      <c r="H1339" s="84">
        <v>4332</v>
      </c>
      <c r="I1339" s="84">
        <v>18083</v>
      </c>
      <c r="J1339" s="84">
        <v>0</v>
      </c>
      <c r="K1339" s="3">
        <f t="shared" si="64"/>
        <v>18083</v>
      </c>
      <c r="L1339" s="3"/>
      <c r="M1339" s="3"/>
      <c r="N1339" s="3"/>
      <c r="O1339" s="84">
        <v>221439</v>
      </c>
      <c r="P1339" s="84">
        <v>32652</v>
      </c>
      <c r="Q1339" s="84">
        <v>413898</v>
      </c>
      <c r="R1339" s="127">
        <v>164.72303138000001</v>
      </c>
      <c r="S1339" s="127">
        <v>874.75535302000014</v>
      </c>
      <c r="T1339" s="85"/>
      <c r="U1339" s="85"/>
      <c r="V1339" s="85"/>
      <c r="W1339" s="85"/>
      <c r="X1339" s="84">
        <v>42699212</v>
      </c>
      <c r="Y1339" s="84">
        <v>20165293</v>
      </c>
      <c r="Z1339" s="84">
        <v>8233550</v>
      </c>
      <c r="AA1339" s="127">
        <v>84679.313062269983</v>
      </c>
      <c r="AB1339" s="127">
        <v>10575.31726983</v>
      </c>
    </row>
    <row r="1340" spans="1:28" x14ac:dyDescent="0.3">
      <c r="A1340" s="83" t="s">
        <v>4</v>
      </c>
      <c r="B1340" s="65" t="str">
        <f>VLOOKUP(A1340,'bank list with code'!$A$2:$C$114,3,FALSE)</f>
        <v>B022</v>
      </c>
      <c r="C1340" s="65" t="str">
        <f>VLOOKUP(B1340,'bank type'!$A$2:$B$87,2,FALSE)</f>
        <v>Public Sector Banks</v>
      </c>
      <c r="D1340" s="66">
        <v>43159</v>
      </c>
      <c r="E1340" s="74">
        <f t="shared" si="65"/>
        <v>2</v>
      </c>
      <c r="F1340">
        <f t="shared" si="63"/>
        <v>2018</v>
      </c>
      <c r="G1340" s="84">
        <v>3441</v>
      </c>
      <c r="H1340" s="84">
        <v>1486</v>
      </c>
      <c r="I1340" s="84">
        <v>3771</v>
      </c>
      <c r="J1340" s="84">
        <v>0</v>
      </c>
      <c r="K1340" s="3">
        <f t="shared" si="64"/>
        <v>3771</v>
      </c>
      <c r="L1340" s="3"/>
      <c r="M1340" s="3"/>
      <c r="N1340" s="3"/>
      <c r="O1340" s="84">
        <v>102876</v>
      </c>
      <c r="P1340" s="84">
        <v>2287</v>
      </c>
      <c r="Q1340" s="84">
        <v>133971</v>
      </c>
      <c r="R1340" s="127">
        <v>10.557767009999999</v>
      </c>
      <c r="S1340" s="127">
        <v>295.96464657000001</v>
      </c>
      <c r="T1340" s="85"/>
      <c r="U1340" s="85"/>
      <c r="V1340" s="85"/>
      <c r="W1340" s="85"/>
      <c r="X1340" s="84">
        <v>28353768</v>
      </c>
      <c r="Y1340" s="84">
        <v>10992684</v>
      </c>
      <c r="Z1340" s="84">
        <v>3962205</v>
      </c>
      <c r="AA1340" s="127">
        <v>46098.071259999997</v>
      </c>
      <c r="AB1340" s="127">
        <v>5285.10162666</v>
      </c>
    </row>
    <row r="1341" spans="1:28" x14ac:dyDescent="0.3">
      <c r="A1341" s="83" t="s">
        <v>119</v>
      </c>
      <c r="B1341" s="65" t="str">
        <f>VLOOKUP(A1341,'bank list with code'!$A$2:$C$114,3,FALSE)</f>
        <v>B026</v>
      </c>
      <c r="C1341" s="65" t="str">
        <f>VLOOKUP(B1341,'bank type'!$A$2:$B$87,2,FALSE)</f>
        <v>Public Sector Banks</v>
      </c>
      <c r="D1341" s="66">
        <v>43159</v>
      </c>
      <c r="E1341" s="74">
        <f t="shared" si="65"/>
        <v>2</v>
      </c>
      <c r="F1341">
        <f t="shared" si="63"/>
        <v>2018</v>
      </c>
      <c r="G1341" s="84">
        <v>2359</v>
      </c>
      <c r="H1341" s="84">
        <v>794</v>
      </c>
      <c r="I1341" s="84">
        <v>178591</v>
      </c>
      <c r="J1341" s="84">
        <v>0</v>
      </c>
      <c r="K1341" s="3">
        <f t="shared" si="64"/>
        <v>178591</v>
      </c>
      <c r="L1341" s="3"/>
      <c r="M1341" s="3"/>
      <c r="N1341" s="3"/>
      <c r="O1341" s="84">
        <v>104855</v>
      </c>
      <c r="P1341" s="84">
        <v>1846</v>
      </c>
      <c r="Q1341" s="84">
        <v>128736</v>
      </c>
      <c r="R1341" s="127">
        <v>8.9465766700000007</v>
      </c>
      <c r="S1341" s="127">
        <v>307.24530384000002</v>
      </c>
      <c r="T1341" s="85"/>
      <c r="U1341" s="85"/>
      <c r="V1341" s="85"/>
      <c r="W1341" s="85"/>
      <c r="X1341" s="84">
        <v>12528952</v>
      </c>
      <c r="Y1341" s="84">
        <v>6960585</v>
      </c>
      <c r="Z1341" s="84">
        <v>3116892</v>
      </c>
      <c r="AA1341" s="127">
        <v>28361.346369720002</v>
      </c>
      <c r="AB1341" s="127">
        <v>3568.9954764699996</v>
      </c>
    </row>
    <row r="1342" spans="1:28" x14ac:dyDescent="0.3">
      <c r="A1342" s="83" t="s">
        <v>120</v>
      </c>
      <c r="B1342" s="65" t="str">
        <f>VLOOKUP(A1342,'bank list with code'!$A$2:$C$114,3,FALSE)</f>
        <v>B034</v>
      </c>
      <c r="C1342" s="65" t="str">
        <f>VLOOKUP(B1342,'bank type'!$A$2:$B$87,2,FALSE)</f>
        <v>Public Sector Banks</v>
      </c>
      <c r="D1342" s="66">
        <v>43159</v>
      </c>
      <c r="E1342" s="74">
        <f t="shared" si="65"/>
        <v>2</v>
      </c>
      <c r="F1342">
        <f t="shared" si="63"/>
        <v>2018</v>
      </c>
      <c r="G1342" s="84">
        <v>1334</v>
      </c>
      <c r="H1342" s="84">
        <v>351</v>
      </c>
      <c r="I1342" s="84">
        <v>5207</v>
      </c>
      <c r="J1342" s="84">
        <v>0</v>
      </c>
      <c r="K1342" s="3">
        <f t="shared" si="64"/>
        <v>5207</v>
      </c>
      <c r="L1342" s="3"/>
      <c r="M1342" s="3"/>
      <c r="N1342" s="3"/>
      <c r="O1342" s="84">
        <v>0</v>
      </c>
      <c r="P1342" s="84">
        <v>0</v>
      </c>
      <c r="Q1342" s="84">
        <v>0</v>
      </c>
      <c r="R1342" s="127">
        <v>0</v>
      </c>
      <c r="S1342" s="127">
        <v>0</v>
      </c>
      <c r="T1342" s="85"/>
      <c r="U1342" s="85"/>
      <c r="V1342" s="85"/>
      <c r="W1342" s="85"/>
      <c r="X1342" s="84">
        <v>8609482</v>
      </c>
      <c r="Y1342" s="84">
        <v>4056083</v>
      </c>
      <c r="Z1342" s="84">
        <v>1397719</v>
      </c>
      <c r="AA1342" s="127">
        <v>16057.220272130002</v>
      </c>
      <c r="AB1342" s="127">
        <v>1707.00960267</v>
      </c>
    </row>
    <row r="1343" spans="1:28" x14ac:dyDescent="0.3">
      <c r="A1343" s="83" t="s">
        <v>5</v>
      </c>
      <c r="B1343" s="65" t="str">
        <f>VLOOKUP(A1343,'bank list with code'!$A$2:$C$114,3,FALSE)</f>
        <v>B060</v>
      </c>
      <c r="C1343" s="65" t="str">
        <f>VLOOKUP(B1343,'bank type'!$A$2:$B$87,2,FALSE)</f>
        <v>Public Sector Banks</v>
      </c>
      <c r="D1343" s="66">
        <v>43159</v>
      </c>
      <c r="E1343" s="74">
        <f t="shared" si="65"/>
        <v>2</v>
      </c>
      <c r="F1343">
        <f t="shared" si="63"/>
        <v>2018</v>
      </c>
      <c r="G1343" s="84">
        <v>2713</v>
      </c>
      <c r="H1343" s="84">
        <v>623</v>
      </c>
      <c r="I1343" s="84">
        <v>11757</v>
      </c>
      <c r="J1343" s="84">
        <v>0</v>
      </c>
      <c r="K1343" s="3">
        <f t="shared" si="64"/>
        <v>11757</v>
      </c>
      <c r="L1343" s="3"/>
      <c r="M1343" s="3"/>
      <c r="N1343" s="3"/>
      <c r="O1343" s="84">
        <v>84321</v>
      </c>
      <c r="P1343" s="84">
        <v>2844</v>
      </c>
      <c r="Q1343" s="84">
        <v>125621</v>
      </c>
      <c r="R1343" s="127">
        <v>15.7</v>
      </c>
      <c r="S1343" s="127">
        <v>273.10000000000002</v>
      </c>
      <c r="T1343" s="85"/>
      <c r="U1343" s="85"/>
      <c r="V1343" s="85"/>
      <c r="W1343" s="85"/>
      <c r="X1343" s="84">
        <v>18072377</v>
      </c>
      <c r="Y1343" s="84">
        <v>26473873</v>
      </c>
      <c r="Z1343" s="84">
        <v>4642756</v>
      </c>
      <c r="AA1343" s="127">
        <v>66678.399999999994</v>
      </c>
      <c r="AB1343" s="127">
        <v>4921.8</v>
      </c>
    </row>
    <row r="1344" spans="1:28" x14ac:dyDescent="0.3">
      <c r="A1344" s="83" t="s">
        <v>6</v>
      </c>
      <c r="B1344" s="65" t="str">
        <f>VLOOKUP(A1344,'bank list with code'!$A$2:$C$114,3,FALSE)</f>
        <v>B061</v>
      </c>
      <c r="C1344" s="65" t="str">
        <f>VLOOKUP(B1344,'bank type'!$A$2:$B$87,2,FALSE)</f>
        <v>Public Sector Banks</v>
      </c>
      <c r="D1344" s="66">
        <v>43159</v>
      </c>
      <c r="E1344" s="74">
        <f t="shared" si="65"/>
        <v>2</v>
      </c>
      <c r="F1344">
        <f t="shared" si="63"/>
        <v>2018</v>
      </c>
      <c r="G1344" s="84">
        <v>2404</v>
      </c>
      <c r="H1344" s="84">
        <v>791</v>
      </c>
      <c r="I1344" s="84">
        <v>12187</v>
      </c>
      <c r="J1344" s="84">
        <v>0</v>
      </c>
      <c r="K1344" s="3">
        <f t="shared" si="64"/>
        <v>12187</v>
      </c>
      <c r="L1344" s="3"/>
      <c r="M1344" s="3"/>
      <c r="N1344" s="3"/>
      <c r="O1344" s="84">
        <v>51665</v>
      </c>
      <c r="P1344" s="84">
        <v>777</v>
      </c>
      <c r="Q1344" s="84">
        <v>83600</v>
      </c>
      <c r="R1344" s="127">
        <v>2.9518979999999999</v>
      </c>
      <c r="S1344" s="127">
        <v>209.03304700000001</v>
      </c>
      <c r="T1344" s="85"/>
      <c r="U1344" s="85"/>
      <c r="V1344" s="85"/>
      <c r="W1344" s="85"/>
      <c r="X1344" s="84">
        <v>17857301</v>
      </c>
      <c r="Y1344" s="84">
        <v>12706640</v>
      </c>
      <c r="Z1344" s="84">
        <v>2820652</v>
      </c>
      <c r="AA1344" s="127">
        <v>49466.269699999997</v>
      </c>
      <c r="AB1344" s="127">
        <v>7599.4928870000003</v>
      </c>
    </row>
    <row r="1345" spans="1:28" x14ac:dyDescent="0.3">
      <c r="A1345" s="83" t="s">
        <v>121</v>
      </c>
      <c r="B1345" s="65" t="str">
        <f>VLOOKUP(A1345,'bank list with code'!$A$2:$C$114,3,FALSE)</f>
        <v>B078</v>
      </c>
      <c r="C1345" s="65" t="str">
        <f>VLOOKUP(B1345,'bank type'!$A$2:$B$87,2,FALSE)</f>
        <v>Public Sector Banks</v>
      </c>
      <c r="D1345" s="66">
        <v>43159</v>
      </c>
      <c r="E1345" s="74">
        <f t="shared" si="65"/>
        <v>2</v>
      </c>
      <c r="F1345">
        <f t="shared" si="63"/>
        <v>2018</v>
      </c>
      <c r="G1345" s="84">
        <v>2330</v>
      </c>
      <c r="H1345" s="84">
        <v>301</v>
      </c>
      <c r="I1345" s="84">
        <v>8074</v>
      </c>
      <c r="J1345" s="84">
        <v>0</v>
      </c>
      <c r="K1345" s="3">
        <f t="shared" si="64"/>
        <v>8074</v>
      </c>
      <c r="L1345" s="3"/>
      <c r="M1345" s="3"/>
      <c r="N1345" s="3"/>
      <c r="O1345" s="84">
        <v>0</v>
      </c>
      <c r="P1345" s="84">
        <v>0</v>
      </c>
      <c r="Q1345" s="84">
        <v>0</v>
      </c>
      <c r="R1345" s="127">
        <v>0</v>
      </c>
      <c r="S1345" s="127">
        <v>0</v>
      </c>
      <c r="T1345" s="85"/>
      <c r="U1345" s="85"/>
      <c r="V1345" s="85"/>
      <c r="W1345" s="85"/>
      <c r="X1345" s="84">
        <v>11506141</v>
      </c>
      <c r="Y1345" s="84">
        <v>4226951</v>
      </c>
      <c r="Z1345" s="84">
        <v>2495695</v>
      </c>
      <c r="AA1345" s="127">
        <v>19665.322</v>
      </c>
      <c r="AB1345" s="127">
        <v>2984.4380000000001</v>
      </c>
    </row>
    <row r="1346" spans="1:28" x14ac:dyDescent="0.3">
      <c r="A1346" s="83" t="s">
        <v>7</v>
      </c>
      <c r="B1346" s="65" t="str">
        <f>VLOOKUP(A1346,'bank list with code'!$A$2:$C$114,3,FALSE)</f>
        <v>B080</v>
      </c>
      <c r="C1346" s="65" t="str">
        <f>VLOOKUP(B1346,'bank type'!$A$2:$B$87,2,FALSE)</f>
        <v>Public Sector Banks</v>
      </c>
      <c r="D1346" s="66">
        <v>43159</v>
      </c>
      <c r="E1346" s="74">
        <f t="shared" si="65"/>
        <v>2</v>
      </c>
      <c r="F1346">
        <f t="shared" si="63"/>
        <v>2018</v>
      </c>
      <c r="G1346" s="84">
        <v>1094</v>
      </c>
      <c r="H1346" s="84">
        <v>157</v>
      </c>
      <c r="I1346" s="84">
        <v>865</v>
      </c>
      <c r="J1346" s="84">
        <v>0</v>
      </c>
      <c r="K1346" s="3">
        <f t="shared" si="64"/>
        <v>865</v>
      </c>
      <c r="L1346" s="3"/>
      <c r="M1346" s="3"/>
      <c r="N1346" s="3"/>
      <c r="O1346" s="84">
        <v>0</v>
      </c>
      <c r="P1346" s="84">
        <v>0</v>
      </c>
      <c r="Q1346" s="84">
        <v>0</v>
      </c>
      <c r="R1346" s="127">
        <v>0</v>
      </c>
      <c r="S1346" s="127">
        <v>0</v>
      </c>
      <c r="T1346" s="85"/>
      <c r="U1346" s="85"/>
      <c r="V1346" s="85"/>
      <c r="W1346" s="85"/>
      <c r="X1346" s="84">
        <v>2732162</v>
      </c>
      <c r="Y1346" s="84">
        <v>1091353</v>
      </c>
      <c r="Z1346" s="84">
        <v>289517</v>
      </c>
      <c r="AA1346" s="127">
        <v>4565</v>
      </c>
      <c r="AB1346" s="127">
        <v>473</v>
      </c>
    </row>
    <row r="1347" spans="1:28" x14ac:dyDescent="0.3">
      <c r="A1347" s="83" t="s">
        <v>8</v>
      </c>
      <c r="B1347" s="65" t="str">
        <f>VLOOKUP(A1347,'bank list with code'!$A$2:$C$114,3,FALSE)</f>
        <v>B081</v>
      </c>
      <c r="C1347" s="65" t="str">
        <f>VLOOKUP(B1347,'bank type'!$A$2:$B$87,2,FALSE)</f>
        <v>Public Sector Banks</v>
      </c>
      <c r="D1347" s="66">
        <v>43159</v>
      </c>
      <c r="E1347" s="74">
        <f t="shared" si="65"/>
        <v>2</v>
      </c>
      <c r="F1347">
        <f t="shared" ref="F1347:F1410" si="66">YEAR(D1347)</f>
        <v>2018</v>
      </c>
      <c r="G1347" s="84">
        <v>5434</v>
      </c>
      <c r="H1347" s="84">
        <v>4234</v>
      </c>
      <c r="I1347" s="84">
        <v>49473</v>
      </c>
      <c r="J1347" s="84">
        <v>0</v>
      </c>
      <c r="K1347" s="3">
        <f t="shared" si="64"/>
        <v>49473</v>
      </c>
      <c r="L1347" s="3"/>
      <c r="M1347" s="3"/>
      <c r="N1347" s="3"/>
      <c r="O1347" s="84">
        <v>310021</v>
      </c>
      <c r="P1347" s="84">
        <v>9852</v>
      </c>
      <c r="Q1347" s="84">
        <v>534980</v>
      </c>
      <c r="R1347" s="127">
        <v>43.196784899999997</v>
      </c>
      <c r="S1347" s="127">
        <v>1149.6578278100001</v>
      </c>
      <c r="T1347" s="85"/>
      <c r="U1347" s="85"/>
      <c r="V1347" s="85"/>
      <c r="W1347" s="85"/>
      <c r="X1347" s="84">
        <v>61271770</v>
      </c>
      <c r="Y1347" s="84">
        <v>22743972</v>
      </c>
      <c r="Z1347" s="84">
        <v>10888993</v>
      </c>
      <c r="AA1347" s="127">
        <v>104993.2376946</v>
      </c>
      <c r="AB1347" s="127">
        <v>13952.983825679998</v>
      </c>
    </row>
    <row r="1348" spans="1:28" x14ac:dyDescent="0.3">
      <c r="A1348" s="83" t="s">
        <v>122</v>
      </c>
      <c r="B1348" s="65" t="str">
        <f>VLOOKUP(A1348,'bank list with code'!$A$2:$C$114,3,FALSE)</f>
        <v>B099</v>
      </c>
      <c r="C1348" s="65" t="str">
        <f>VLOOKUP(B1348,'bank type'!$A$2:$B$87,2,FALSE)</f>
        <v>Public Sector Banks</v>
      </c>
      <c r="D1348" s="66">
        <v>43159</v>
      </c>
      <c r="E1348" s="74">
        <f t="shared" si="65"/>
        <v>2</v>
      </c>
      <c r="F1348">
        <f t="shared" si="66"/>
        <v>2018</v>
      </c>
      <c r="G1348" s="84">
        <v>3834</v>
      </c>
      <c r="H1348" s="84">
        <v>405</v>
      </c>
      <c r="I1348" s="84">
        <v>8200</v>
      </c>
      <c r="J1348" s="84">
        <v>0</v>
      </c>
      <c r="K1348" s="3">
        <f t="shared" si="64"/>
        <v>8200</v>
      </c>
      <c r="L1348" s="3"/>
      <c r="M1348" s="3"/>
      <c r="N1348" s="3"/>
      <c r="O1348" s="84">
        <v>83661</v>
      </c>
      <c r="P1348" s="84">
        <v>3290</v>
      </c>
      <c r="Q1348" s="84">
        <v>130608</v>
      </c>
      <c r="R1348" s="127">
        <v>14.693112859999999</v>
      </c>
      <c r="S1348" s="127">
        <v>286.800254</v>
      </c>
      <c r="T1348" s="85"/>
      <c r="U1348" s="85"/>
      <c r="V1348" s="85"/>
      <c r="W1348" s="85"/>
      <c r="X1348" s="84">
        <v>15897646</v>
      </c>
      <c r="Y1348" s="84">
        <v>7868963</v>
      </c>
      <c r="Z1348" s="84">
        <v>3442513</v>
      </c>
      <c r="AA1348" s="127">
        <v>31497.144881460001</v>
      </c>
      <c r="AB1348" s="127">
        <v>4022.7672387600001</v>
      </c>
    </row>
    <row r="1349" spans="1:28" x14ac:dyDescent="0.3">
      <c r="A1349" s="83" t="s">
        <v>9</v>
      </c>
      <c r="B1349" s="65" t="str">
        <f>VLOOKUP(A1349,'bank list with code'!$A$2:$C$114,3,FALSE)</f>
        <v>B102</v>
      </c>
      <c r="C1349" s="65" t="str">
        <f>VLOOKUP(B1349,'bank type'!$A$2:$B$87,2,FALSE)</f>
        <v>Public Sector Banks</v>
      </c>
      <c r="D1349" s="66">
        <v>43159</v>
      </c>
      <c r="E1349" s="74">
        <f t="shared" si="65"/>
        <v>2</v>
      </c>
      <c r="F1349">
        <f t="shared" si="66"/>
        <v>2018</v>
      </c>
      <c r="G1349" s="84">
        <v>2280</v>
      </c>
      <c r="H1349" s="84">
        <v>525</v>
      </c>
      <c r="I1349" s="84">
        <v>6232</v>
      </c>
      <c r="J1349" s="84">
        <v>0</v>
      </c>
      <c r="K1349" s="3">
        <f t="shared" si="64"/>
        <v>6232</v>
      </c>
      <c r="L1349" s="3"/>
      <c r="M1349" s="3"/>
      <c r="N1349" s="3"/>
      <c r="O1349" s="84">
        <v>0</v>
      </c>
      <c r="P1349" s="84">
        <v>0</v>
      </c>
      <c r="Q1349" s="84">
        <v>0</v>
      </c>
      <c r="R1349" s="127">
        <v>0</v>
      </c>
      <c r="S1349" s="127">
        <v>0</v>
      </c>
      <c r="T1349" s="85"/>
      <c r="U1349" s="85"/>
      <c r="V1349" s="85"/>
      <c r="W1349" s="85"/>
      <c r="X1349" s="84">
        <v>10328063</v>
      </c>
      <c r="Y1349" s="84">
        <v>4959570</v>
      </c>
      <c r="Z1349" s="84">
        <v>1877869</v>
      </c>
      <c r="AA1349" s="127">
        <v>19418.2</v>
      </c>
      <c r="AB1349" s="127">
        <v>2481.1999999999998</v>
      </c>
    </row>
    <row r="1350" spans="1:28" x14ac:dyDescent="0.3">
      <c r="A1350" s="83" t="s">
        <v>10</v>
      </c>
      <c r="B1350" s="65" t="str">
        <f>VLOOKUP(A1350,'bank list with code'!$A$2:$C$114,3,FALSE)</f>
        <v>B105</v>
      </c>
      <c r="C1350" s="65" t="str">
        <f>VLOOKUP(B1350,'bank type'!$A$2:$B$87,2,FALSE)</f>
        <v>Public Sector Banks</v>
      </c>
      <c r="D1350" s="66">
        <v>43159</v>
      </c>
      <c r="E1350" s="74">
        <f t="shared" si="65"/>
        <v>2</v>
      </c>
      <c r="F1350">
        <f t="shared" si="66"/>
        <v>2018</v>
      </c>
      <c r="G1350" s="84">
        <v>4577</v>
      </c>
      <c r="H1350" s="84">
        <v>3112</v>
      </c>
      <c r="I1350" s="84">
        <v>56610</v>
      </c>
      <c r="J1350" s="84">
        <v>0</v>
      </c>
      <c r="K1350" s="3">
        <f t="shared" ref="K1350:K1413" si="67">SUM(I1350,J1350)</f>
        <v>56610</v>
      </c>
      <c r="L1350" s="3"/>
      <c r="M1350" s="3"/>
      <c r="N1350" s="3"/>
      <c r="O1350" s="84">
        <v>212622</v>
      </c>
      <c r="P1350" s="84">
        <v>3239</v>
      </c>
      <c r="Q1350" s="84">
        <v>162394</v>
      </c>
      <c r="R1350" s="127">
        <v>16.17336384</v>
      </c>
      <c r="S1350" s="127">
        <v>434.93415963000001</v>
      </c>
      <c r="T1350" s="85"/>
      <c r="U1350" s="85"/>
      <c r="V1350" s="85"/>
      <c r="W1350" s="85"/>
      <c r="X1350" s="84">
        <v>21535679</v>
      </c>
      <c r="Y1350" s="84">
        <v>23511792</v>
      </c>
      <c r="Z1350" s="84">
        <v>6033425</v>
      </c>
      <c r="AA1350" s="127">
        <v>73672.781333999999</v>
      </c>
      <c r="AB1350" s="127">
        <v>6912.9764795000001</v>
      </c>
    </row>
    <row r="1351" spans="1:28" x14ac:dyDescent="0.3">
      <c r="A1351" s="83" t="s">
        <v>123</v>
      </c>
      <c r="B1351" s="65" t="str">
        <f>VLOOKUP(A1351,'bank list with code'!$A$2:$C$114,3,FALSE)</f>
        <v>B106</v>
      </c>
      <c r="C1351" s="65" t="str">
        <f>VLOOKUP(B1351,'bank type'!$A$2:$B$87,2,FALSE)</f>
        <v>Public Sector Banks</v>
      </c>
      <c r="D1351" s="66">
        <v>43159</v>
      </c>
      <c r="E1351" s="74">
        <f t="shared" si="65"/>
        <v>2</v>
      </c>
      <c r="F1351">
        <f t="shared" si="66"/>
        <v>2018</v>
      </c>
      <c r="G1351" s="84">
        <v>1107</v>
      </c>
      <c r="H1351" s="84">
        <v>1033</v>
      </c>
      <c r="I1351" s="84">
        <v>3429</v>
      </c>
      <c r="J1351" s="84">
        <v>0</v>
      </c>
      <c r="K1351" s="3">
        <f t="shared" si="67"/>
        <v>3429</v>
      </c>
      <c r="L1351" s="3"/>
      <c r="M1351" s="3"/>
      <c r="N1351" s="3"/>
      <c r="O1351" s="84">
        <v>0</v>
      </c>
      <c r="P1351" s="84">
        <v>0</v>
      </c>
      <c r="Q1351" s="84">
        <v>0</v>
      </c>
      <c r="R1351" s="127">
        <v>0</v>
      </c>
      <c r="S1351" s="127">
        <v>0</v>
      </c>
      <c r="T1351" s="85"/>
      <c r="U1351" s="85"/>
      <c r="V1351" s="85"/>
      <c r="W1351" s="85"/>
      <c r="X1351" s="84">
        <v>11211618</v>
      </c>
      <c r="Y1351" s="84">
        <v>6130553</v>
      </c>
      <c r="Z1351" s="84">
        <v>1329564</v>
      </c>
      <c r="AA1351" s="127">
        <v>23738.257731000002</v>
      </c>
      <c r="AB1351" s="127">
        <v>1774.139604</v>
      </c>
    </row>
    <row r="1352" spans="1:28" x14ac:dyDescent="0.3">
      <c r="A1352" s="83" t="s">
        <v>124</v>
      </c>
      <c r="B1352" s="65" t="str">
        <f>VLOOKUP(A1352,'bank list with code'!$A$2:$C$114,3,FALSE)</f>
        <v>B111</v>
      </c>
      <c r="C1352" s="65" t="str">
        <f>VLOOKUP(B1352,'bank type'!$A$2:$B$87,2,FALSE)</f>
        <v>Public Sector Banks</v>
      </c>
      <c r="D1352" s="66">
        <v>43159</v>
      </c>
      <c r="E1352" s="74">
        <f t="shared" si="65"/>
        <v>2</v>
      </c>
      <c r="F1352">
        <f t="shared" si="66"/>
        <v>2018</v>
      </c>
      <c r="G1352" s="84">
        <v>1659</v>
      </c>
      <c r="H1352" s="84">
        <v>484</v>
      </c>
      <c r="I1352" s="84">
        <v>7612</v>
      </c>
      <c r="J1352" s="84">
        <v>0</v>
      </c>
      <c r="K1352" s="3">
        <f t="shared" si="67"/>
        <v>7612</v>
      </c>
      <c r="L1352" s="3"/>
      <c r="M1352" s="3"/>
      <c r="N1352" s="3"/>
      <c r="O1352" s="84">
        <v>51998</v>
      </c>
      <c r="P1352" s="84">
        <v>9626</v>
      </c>
      <c r="Q1352" s="84">
        <v>135287</v>
      </c>
      <c r="R1352" s="127">
        <v>47.282586250000001</v>
      </c>
      <c r="S1352" s="127">
        <v>268.78003438000002</v>
      </c>
      <c r="T1352" s="85"/>
      <c r="U1352" s="85"/>
      <c r="V1352" s="85"/>
      <c r="W1352" s="85"/>
      <c r="X1352" s="84">
        <v>6674242</v>
      </c>
      <c r="Y1352" s="84">
        <v>5511732</v>
      </c>
      <c r="Z1352" s="84">
        <v>1198673</v>
      </c>
      <c r="AA1352" s="127">
        <v>17774.670013999999</v>
      </c>
      <c r="AB1352" s="127">
        <v>1902.0680890000001</v>
      </c>
    </row>
    <row r="1353" spans="1:28" x14ac:dyDescent="0.3">
      <c r="A1353" s="83" t="s">
        <v>11</v>
      </c>
      <c r="B1353" s="65" t="str">
        <f>VLOOKUP(A1353,'bank list with code'!$A$2:$C$114,3,FALSE)</f>
        <v>B054</v>
      </c>
      <c r="C1353" s="65" t="str">
        <f>VLOOKUP(B1353,'bank type'!$A$2:$B$87,2,FALSE)</f>
        <v>Private Sector Banks</v>
      </c>
      <c r="D1353" s="66">
        <v>43159</v>
      </c>
      <c r="E1353" s="74">
        <f t="shared" si="65"/>
        <v>2</v>
      </c>
      <c r="F1353">
        <f t="shared" si="66"/>
        <v>2018</v>
      </c>
      <c r="G1353" s="84">
        <v>2203</v>
      </c>
      <c r="H1353" s="84">
        <v>1587</v>
      </c>
      <c r="I1353" s="84">
        <v>31440</v>
      </c>
      <c r="J1353" s="84">
        <v>0</v>
      </c>
      <c r="K1353" s="3">
        <f t="shared" si="67"/>
        <v>31440</v>
      </c>
      <c r="L1353" s="3"/>
      <c r="M1353" s="3"/>
      <c r="N1353" s="3"/>
      <c r="O1353" s="84">
        <v>26932</v>
      </c>
      <c r="P1353" s="84">
        <v>690</v>
      </c>
      <c r="Q1353" s="84">
        <v>130617</v>
      </c>
      <c r="R1353" s="127">
        <v>3.5632236900000001</v>
      </c>
      <c r="S1353" s="127">
        <v>283.84983492999999</v>
      </c>
      <c r="T1353" s="85"/>
      <c r="U1353" s="85"/>
      <c r="V1353" s="85"/>
      <c r="W1353" s="85"/>
      <c r="X1353" s="84">
        <v>11368989</v>
      </c>
      <c r="Y1353" s="84">
        <v>8468135</v>
      </c>
      <c r="Z1353" s="84">
        <v>4999635</v>
      </c>
      <c r="AA1353" s="127">
        <v>37214.172119930001</v>
      </c>
      <c r="AB1353" s="127">
        <v>5614.3454916199998</v>
      </c>
    </row>
    <row r="1354" spans="1:28" x14ac:dyDescent="0.3">
      <c r="A1354" s="83" t="s">
        <v>12</v>
      </c>
      <c r="B1354" s="65" t="str">
        <f>VLOOKUP(A1354,'bank list with code'!$A$2:$C$114,3,FALSE)</f>
        <v>B093</v>
      </c>
      <c r="C1354" s="65" t="str">
        <f>VLOOKUP(B1354,'bank type'!$A$2:$B$87,2,FALSE)</f>
        <v>Public Sector Banks</v>
      </c>
      <c r="D1354" s="66">
        <v>43159</v>
      </c>
      <c r="E1354" s="74">
        <f t="shared" si="65"/>
        <v>2</v>
      </c>
      <c r="F1354">
        <f t="shared" si="66"/>
        <v>2018</v>
      </c>
      <c r="G1354" s="84">
        <v>26505</v>
      </c>
      <c r="H1354" s="84">
        <v>32680</v>
      </c>
      <c r="I1354" s="84">
        <v>630836</v>
      </c>
      <c r="J1354" s="84">
        <v>0</v>
      </c>
      <c r="K1354" s="3">
        <f t="shared" si="67"/>
        <v>630836</v>
      </c>
      <c r="L1354" s="3"/>
      <c r="M1354" s="3"/>
      <c r="N1354" s="3"/>
      <c r="O1354" s="84">
        <v>6065830</v>
      </c>
      <c r="P1354" s="84">
        <v>124015</v>
      </c>
      <c r="Q1354" s="84">
        <v>17889710</v>
      </c>
      <c r="R1354" s="127">
        <v>468.60728885999998</v>
      </c>
      <c r="S1354" s="127">
        <v>58942.419286519995</v>
      </c>
      <c r="T1354" s="85"/>
      <c r="U1354" s="85"/>
      <c r="V1354" s="85"/>
      <c r="W1354" s="85"/>
      <c r="X1354" s="84">
        <v>279403266</v>
      </c>
      <c r="Y1354" s="84">
        <v>343309307</v>
      </c>
      <c r="Z1354" s="84">
        <v>81363638</v>
      </c>
      <c r="AA1354" s="127">
        <v>1003147.38304864</v>
      </c>
      <c r="AB1354" s="127">
        <v>109765.71740211999</v>
      </c>
    </row>
    <row r="1355" spans="1:28" x14ac:dyDescent="0.3">
      <c r="A1355" s="83" t="s">
        <v>14</v>
      </c>
      <c r="B1355" s="65" t="str">
        <f>VLOOKUP(A1355,'bank list with code'!$A$2:$C$114,3,FALSE)</f>
        <v>B009</v>
      </c>
      <c r="C1355" s="65" t="str">
        <f>VLOOKUP(B1355,'bank type'!$A$2:$B$87,2,FALSE)</f>
        <v>Private Sector Banks</v>
      </c>
      <c r="D1355" s="66">
        <v>43159</v>
      </c>
      <c r="E1355" s="74">
        <f t="shared" si="65"/>
        <v>2</v>
      </c>
      <c r="F1355">
        <f t="shared" si="66"/>
        <v>2018</v>
      </c>
      <c r="G1355" s="86">
        <v>2776</v>
      </c>
      <c r="H1355" s="86">
        <v>11099</v>
      </c>
      <c r="I1355" s="86">
        <v>496894</v>
      </c>
      <c r="J1355" s="86">
        <v>0</v>
      </c>
      <c r="K1355" s="3">
        <f t="shared" si="67"/>
        <v>496894</v>
      </c>
      <c r="L1355" s="3"/>
      <c r="M1355" s="3"/>
      <c r="N1355" s="3"/>
      <c r="O1355" s="86">
        <v>4316824</v>
      </c>
      <c r="P1355" s="86">
        <v>78066</v>
      </c>
      <c r="Q1355" s="86">
        <v>10614992</v>
      </c>
      <c r="R1355" s="127">
        <v>321.45553100000001</v>
      </c>
      <c r="S1355" s="127">
        <v>38499.046275000001</v>
      </c>
      <c r="T1355" s="85"/>
      <c r="U1355" s="85"/>
      <c r="V1355" s="85"/>
      <c r="W1355" s="85"/>
      <c r="X1355" s="87">
        <v>22318560</v>
      </c>
      <c r="Y1355" s="87">
        <v>24485448</v>
      </c>
      <c r="Z1355" s="87">
        <v>18886200</v>
      </c>
      <c r="AA1355" s="128">
        <v>105412.11710921</v>
      </c>
      <c r="AB1355" s="128">
        <v>26780.304685671399</v>
      </c>
    </row>
    <row r="1356" spans="1:28" x14ac:dyDescent="0.3">
      <c r="A1356" s="83" t="s">
        <v>137</v>
      </c>
      <c r="B1356" s="65" t="str">
        <f>VLOOKUP(A1356,'bank list with code'!$A$2:$C$114,3,FALSE)</f>
        <v>B010</v>
      </c>
      <c r="C1356" s="65" t="str">
        <f>VLOOKUP(B1356,'bank type'!$A$2:$B$87,2,FALSE)</f>
        <v>Private Sector Banks</v>
      </c>
      <c r="D1356" s="66">
        <v>43159</v>
      </c>
      <c r="E1356" s="74">
        <f t="shared" si="65"/>
        <v>2</v>
      </c>
      <c r="F1356">
        <f t="shared" si="66"/>
        <v>2018</v>
      </c>
      <c r="G1356" s="84">
        <v>435</v>
      </c>
      <c r="H1356" s="84">
        <v>0</v>
      </c>
      <c r="I1356" s="84">
        <v>20958</v>
      </c>
      <c r="J1356" s="84">
        <v>0</v>
      </c>
      <c r="K1356" s="3">
        <f t="shared" si="67"/>
        <v>20958</v>
      </c>
      <c r="L1356" s="3"/>
      <c r="M1356" s="3"/>
      <c r="N1356" s="3"/>
      <c r="O1356" s="84">
        <v>0</v>
      </c>
      <c r="P1356" s="84">
        <v>0</v>
      </c>
      <c r="Q1356" s="84">
        <v>0</v>
      </c>
      <c r="R1356" s="127">
        <v>0</v>
      </c>
      <c r="S1356" s="127">
        <v>0</v>
      </c>
      <c r="T1356" s="85"/>
      <c r="U1356" s="85"/>
      <c r="V1356" s="85"/>
      <c r="W1356" s="85"/>
      <c r="X1356" s="84">
        <v>10462129</v>
      </c>
      <c r="Y1356" s="84">
        <v>4645547</v>
      </c>
      <c r="Z1356" s="84">
        <v>511156</v>
      </c>
      <c r="AA1356" s="127">
        <v>15824.762049000001</v>
      </c>
      <c r="AB1356" s="127">
        <v>803.80442127999993</v>
      </c>
    </row>
    <row r="1357" spans="1:28" x14ac:dyDescent="0.3">
      <c r="A1357" s="83" t="s">
        <v>16</v>
      </c>
      <c r="B1357" s="65" t="str">
        <f>VLOOKUP(A1357,'bank list with code'!$A$2:$C$114,3,FALSE)</f>
        <v>B021</v>
      </c>
      <c r="C1357" s="65" t="str">
        <f>VLOOKUP(B1357,'bank type'!$A$2:$B$87,2,FALSE)</f>
        <v>Private Sector Banks</v>
      </c>
      <c r="D1357" s="66">
        <v>43159</v>
      </c>
      <c r="E1357" s="74">
        <f t="shared" si="65"/>
        <v>2</v>
      </c>
      <c r="F1357">
        <f t="shared" si="66"/>
        <v>2018</v>
      </c>
      <c r="G1357" s="84">
        <v>208</v>
      </c>
      <c r="H1357" s="84">
        <v>44</v>
      </c>
      <c r="I1357" s="84">
        <v>0</v>
      </c>
      <c r="J1357" s="84">
        <v>0</v>
      </c>
      <c r="K1357" s="3">
        <f t="shared" si="67"/>
        <v>0</v>
      </c>
      <c r="L1357" s="3"/>
      <c r="M1357" s="3"/>
      <c r="N1357" s="3"/>
      <c r="O1357" s="84">
        <v>0</v>
      </c>
      <c r="P1357" s="84">
        <v>0</v>
      </c>
      <c r="Q1357" s="84">
        <v>0</v>
      </c>
      <c r="R1357" s="127">
        <v>0</v>
      </c>
      <c r="S1357" s="127">
        <v>0</v>
      </c>
      <c r="T1357" s="85"/>
      <c r="U1357" s="85"/>
      <c r="V1357" s="85"/>
      <c r="W1357" s="85"/>
      <c r="X1357" s="84">
        <v>1075443</v>
      </c>
      <c r="Y1357" s="84">
        <v>518762</v>
      </c>
      <c r="Z1357" s="84">
        <v>128280</v>
      </c>
      <c r="AA1357" s="127">
        <v>1672.5769745999999</v>
      </c>
      <c r="AB1357" s="127">
        <v>211.06037626</v>
      </c>
    </row>
    <row r="1358" spans="1:28" x14ac:dyDescent="0.3">
      <c r="A1358" s="83" t="s">
        <v>17</v>
      </c>
      <c r="B1358" s="65" t="str">
        <f>VLOOKUP(A1358,'bank list with code'!$A$2:$C$114,3,FALSE)</f>
        <v>B024</v>
      </c>
      <c r="C1358" s="65" t="str">
        <f>VLOOKUP(B1358,'bank type'!$A$2:$B$87,2,FALSE)</f>
        <v>Private Sector Banks</v>
      </c>
      <c r="D1358" s="66">
        <v>43159</v>
      </c>
      <c r="E1358" s="74">
        <f t="shared" si="65"/>
        <v>2</v>
      </c>
      <c r="F1358">
        <f t="shared" si="66"/>
        <v>2018</v>
      </c>
      <c r="G1358" s="84">
        <v>897</v>
      </c>
      <c r="H1358" s="84">
        <v>701</v>
      </c>
      <c r="I1358" s="84">
        <v>9880</v>
      </c>
      <c r="J1358" s="84">
        <v>0</v>
      </c>
      <c r="K1358" s="3">
        <f t="shared" si="67"/>
        <v>9880</v>
      </c>
      <c r="L1358" s="3"/>
      <c r="M1358" s="3"/>
      <c r="N1358" s="3"/>
      <c r="O1358" s="84">
        <v>4730</v>
      </c>
      <c r="P1358" s="84">
        <v>510</v>
      </c>
      <c r="Q1358" s="84">
        <v>14307</v>
      </c>
      <c r="R1358" s="127">
        <v>2.2132000000000001</v>
      </c>
      <c r="S1358" s="127">
        <v>40.954928559999999</v>
      </c>
      <c r="T1358" s="85"/>
      <c r="U1358" s="85"/>
      <c r="V1358" s="85"/>
      <c r="W1358" s="85"/>
      <c r="X1358" s="84">
        <v>1770913</v>
      </c>
      <c r="Y1358" s="84">
        <v>2007927</v>
      </c>
      <c r="Z1358" s="84">
        <v>648010</v>
      </c>
      <c r="AA1358" s="127">
        <v>8888.6271642400006</v>
      </c>
      <c r="AB1358" s="127">
        <v>839.74331663999999</v>
      </c>
    </row>
    <row r="1359" spans="1:28" x14ac:dyDescent="0.3">
      <c r="A1359" s="83" t="s">
        <v>136</v>
      </c>
      <c r="B1359" s="65" t="str">
        <f>VLOOKUP(A1359,'bank list with code'!$A$2:$C$114,3,FALSE)</f>
        <v>B036</v>
      </c>
      <c r="C1359" s="65" t="str">
        <f>VLOOKUP(B1359,'bank type'!$A$2:$B$87,2,FALSE)</f>
        <v>Private Sector Banks</v>
      </c>
      <c r="D1359" s="66">
        <v>43159</v>
      </c>
      <c r="E1359" s="74">
        <f t="shared" si="65"/>
        <v>2</v>
      </c>
      <c r="F1359">
        <f t="shared" si="66"/>
        <v>2018</v>
      </c>
      <c r="G1359" s="84">
        <v>276</v>
      </c>
      <c r="H1359" s="84">
        <v>255</v>
      </c>
      <c r="I1359" s="84">
        <v>1514</v>
      </c>
      <c r="J1359" s="84">
        <v>0</v>
      </c>
      <c r="K1359" s="3">
        <f t="shared" si="67"/>
        <v>1514</v>
      </c>
      <c r="L1359" s="3"/>
      <c r="M1359" s="3"/>
      <c r="N1359" s="3"/>
      <c r="O1359" s="84">
        <v>23932</v>
      </c>
      <c r="P1359" s="84">
        <v>1579</v>
      </c>
      <c r="Q1359" s="84">
        <v>70752</v>
      </c>
      <c r="R1359" s="127">
        <v>7.9390289999999997</v>
      </c>
      <c r="S1359" s="127">
        <v>60.714756999999999</v>
      </c>
      <c r="T1359" s="85"/>
      <c r="U1359" s="85"/>
      <c r="V1359" s="85"/>
      <c r="W1359" s="85"/>
      <c r="X1359" s="84">
        <v>544519</v>
      </c>
      <c r="Y1359" s="84">
        <v>713429</v>
      </c>
      <c r="Z1359" s="84">
        <v>256076</v>
      </c>
      <c r="AA1359" s="127">
        <v>2127.6442109999998</v>
      </c>
      <c r="AB1359" s="127">
        <v>484.18832200000003</v>
      </c>
    </row>
    <row r="1360" spans="1:28" x14ac:dyDescent="0.3">
      <c r="A1360" s="83" t="s">
        <v>19</v>
      </c>
      <c r="B1360" s="65" t="str">
        <f>VLOOKUP(A1360,'bank list with code'!$A$2:$C$114,3,FALSE)</f>
        <v>B038</v>
      </c>
      <c r="C1360" s="65" t="str">
        <f>VLOOKUP(B1360,'bank type'!$A$2:$B$87,2,FALSE)</f>
        <v>Private Sector Banks</v>
      </c>
      <c r="D1360" s="66">
        <v>43159</v>
      </c>
      <c r="E1360" s="74">
        <f t="shared" si="65"/>
        <v>2</v>
      </c>
      <c r="F1360">
        <f t="shared" si="66"/>
        <v>2018</v>
      </c>
      <c r="G1360" s="84">
        <v>203</v>
      </c>
      <c r="H1360" s="84">
        <v>143</v>
      </c>
      <c r="I1360" s="84">
        <v>1175</v>
      </c>
      <c r="J1360" s="84">
        <v>0</v>
      </c>
      <c r="K1360" s="3">
        <f t="shared" si="67"/>
        <v>1175</v>
      </c>
      <c r="L1360" s="3"/>
      <c r="M1360" s="3"/>
      <c r="N1360" s="3"/>
      <c r="O1360" s="84">
        <v>7606</v>
      </c>
      <c r="P1360" s="84">
        <v>99</v>
      </c>
      <c r="Q1360" s="84">
        <v>14865</v>
      </c>
      <c r="R1360" s="127">
        <v>0.39279999999999998</v>
      </c>
      <c r="S1360" s="127">
        <v>28.464552999999999</v>
      </c>
      <c r="T1360" s="85"/>
      <c r="U1360" s="85"/>
      <c r="V1360" s="85"/>
      <c r="W1360" s="85"/>
      <c r="X1360" s="84">
        <v>655883</v>
      </c>
      <c r="Y1360" s="84">
        <v>406397</v>
      </c>
      <c r="Z1360" s="84">
        <v>187200</v>
      </c>
      <c r="AA1360" s="127">
        <v>1712.1750999999999</v>
      </c>
      <c r="AB1360" s="127">
        <v>278.63206500000001</v>
      </c>
    </row>
    <row r="1361" spans="1:28" x14ac:dyDescent="0.3">
      <c r="A1361" s="83" t="s">
        <v>20</v>
      </c>
      <c r="B1361" s="65" t="str">
        <f>VLOOKUP(A1361,'bank list with code'!$A$2:$C$114,3,FALSE)</f>
        <v>B045</v>
      </c>
      <c r="C1361" s="65" t="str">
        <f>VLOOKUP(B1361,'bank type'!$A$2:$B$87,2,FALSE)</f>
        <v>Private Sector Banks</v>
      </c>
      <c r="D1361" s="66">
        <v>43159</v>
      </c>
      <c r="E1361" s="74">
        <f t="shared" si="65"/>
        <v>2</v>
      </c>
      <c r="F1361">
        <f t="shared" si="66"/>
        <v>2018</v>
      </c>
      <c r="G1361" s="84">
        <v>1191</v>
      </c>
      <c r="H1361" s="84">
        <v>502</v>
      </c>
      <c r="I1361" s="84">
        <v>11937</v>
      </c>
      <c r="J1361" s="84">
        <v>0</v>
      </c>
      <c r="K1361" s="3">
        <f t="shared" si="67"/>
        <v>11937</v>
      </c>
      <c r="L1361" s="3"/>
      <c r="M1361" s="3"/>
      <c r="N1361" s="3"/>
      <c r="O1361" s="84">
        <v>0</v>
      </c>
      <c r="P1361" s="84">
        <v>0</v>
      </c>
      <c r="Q1361" s="84">
        <v>0</v>
      </c>
      <c r="R1361" s="127">
        <v>0</v>
      </c>
      <c r="S1361" s="127">
        <v>0</v>
      </c>
      <c r="T1361" s="85"/>
      <c r="U1361" s="85"/>
      <c r="V1361" s="85"/>
      <c r="W1361" s="85"/>
      <c r="X1361" s="84">
        <v>6479267</v>
      </c>
      <c r="Y1361" s="84">
        <v>5756517</v>
      </c>
      <c r="Z1361" s="84">
        <v>2511259</v>
      </c>
      <c r="AA1361" s="127">
        <v>29633.838598319999</v>
      </c>
      <c r="AB1361" s="127">
        <v>3592.7460993</v>
      </c>
    </row>
    <row r="1362" spans="1:28" x14ac:dyDescent="0.3">
      <c r="A1362" s="83" t="s">
        <v>21</v>
      </c>
      <c r="B1362" s="65" t="str">
        <f>VLOOKUP(A1362,'bank list with code'!$A$2:$C$114,3,FALSE)</f>
        <v>B050</v>
      </c>
      <c r="C1362" s="65" t="str">
        <f>VLOOKUP(B1362,'bank type'!$A$2:$B$87,2,FALSE)</f>
        <v>Private Sector Banks</v>
      </c>
      <c r="D1362" s="66">
        <v>43159</v>
      </c>
      <c r="E1362" s="74">
        <f t="shared" si="65"/>
        <v>2</v>
      </c>
      <c r="F1362">
        <f t="shared" si="66"/>
        <v>2018</v>
      </c>
      <c r="G1362" s="84">
        <v>5870</v>
      </c>
      <c r="H1362" s="84">
        <v>6550</v>
      </c>
      <c r="I1362" s="84">
        <v>406824</v>
      </c>
      <c r="J1362" s="84">
        <v>0</v>
      </c>
      <c r="K1362" s="3">
        <f t="shared" si="67"/>
        <v>406824</v>
      </c>
      <c r="L1362" s="3"/>
      <c r="M1362" s="3"/>
      <c r="N1362" s="3"/>
      <c r="O1362" s="84">
        <v>10547573</v>
      </c>
      <c r="P1362" s="84">
        <v>171809</v>
      </c>
      <c r="Q1362" s="84">
        <v>32575673</v>
      </c>
      <c r="R1362" s="127">
        <v>917.49721910000005</v>
      </c>
      <c r="S1362" s="127">
        <v>106927.241455</v>
      </c>
      <c r="T1362" s="85"/>
      <c r="U1362" s="85"/>
      <c r="V1362" s="85"/>
      <c r="W1362" s="85"/>
      <c r="X1362" s="84">
        <v>24118696</v>
      </c>
      <c r="Y1362" s="84">
        <v>29864294</v>
      </c>
      <c r="Z1362" s="84">
        <v>34518407</v>
      </c>
      <c r="AA1362" s="127">
        <v>152297.63401569001</v>
      </c>
      <c r="AB1362" s="127">
        <v>46132.867245000001</v>
      </c>
    </row>
    <row r="1363" spans="1:28" x14ac:dyDescent="0.3">
      <c r="A1363" s="83" t="s">
        <v>22</v>
      </c>
      <c r="B1363" s="65" t="str">
        <f>VLOOKUP(A1363,'bank list with code'!$A$2:$C$114,3,FALSE)</f>
        <v>B053</v>
      </c>
      <c r="C1363" s="65" t="str">
        <f>VLOOKUP(B1363,'bank type'!$A$2:$B$87,2,FALSE)</f>
        <v>Private Sector Banks</v>
      </c>
      <c r="D1363" s="66">
        <v>43159</v>
      </c>
      <c r="E1363" s="74">
        <f t="shared" si="65"/>
        <v>2</v>
      </c>
      <c r="F1363">
        <f t="shared" si="66"/>
        <v>2018</v>
      </c>
      <c r="G1363" s="84">
        <v>5225</v>
      </c>
      <c r="H1363" s="84">
        <v>9113</v>
      </c>
      <c r="I1363" s="84">
        <v>320344</v>
      </c>
      <c r="J1363" s="84">
        <v>0</v>
      </c>
      <c r="K1363" s="3">
        <f t="shared" si="67"/>
        <v>320344</v>
      </c>
      <c r="L1363" s="3"/>
      <c r="M1363" s="3"/>
      <c r="N1363" s="3"/>
      <c r="O1363" s="84">
        <v>4891339</v>
      </c>
      <c r="P1363" s="84">
        <v>34695</v>
      </c>
      <c r="Q1363" s="84">
        <v>15134487</v>
      </c>
      <c r="R1363" s="127">
        <v>120.999078</v>
      </c>
      <c r="S1363" s="127">
        <v>43367.585792999998</v>
      </c>
      <c r="T1363" s="85"/>
      <c r="U1363" s="85"/>
      <c r="V1363" s="85"/>
      <c r="W1363" s="85"/>
      <c r="X1363" s="84">
        <v>40882647</v>
      </c>
      <c r="Y1363" s="84">
        <v>30421998</v>
      </c>
      <c r="Z1363" s="84">
        <v>30922788</v>
      </c>
      <c r="AA1363" s="127">
        <v>153059.08265600001</v>
      </c>
      <c r="AB1363" s="127">
        <v>43105.174938999997</v>
      </c>
    </row>
    <row r="1364" spans="1:28" x14ac:dyDescent="0.3">
      <c r="A1364" s="83" t="s">
        <v>23</v>
      </c>
      <c r="B1364" s="65" t="str">
        <f>VLOOKUP(A1364,'bank list with code'!$A$2:$C$114,3,FALSE)</f>
        <v>B056</v>
      </c>
      <c r="C1364" s="65" t="str">
        <f>VLOOKUP(B1364,'bank type'!$A$2:$B$87,2,FALSE)</f>
        <v>Private Sector Banks</v>
      </c>
      <c r="D1364" s="66">
        <v>43159</v>
      </c>
      <c r="E1364" s="74">
        <f t="shared" si="65"/>
        <v>2</v>
      </c>
      <c r="F1364">
        <f t="shared" si="66"/>
        <v>2018</v>
      </c>
      <c r="G1364" s="84">
        <v>42</v>
      </c>
      <c r="H1364" s="84">
        <v>2</v>
      </c>
      <c r="I1364" s="84">
        <v>1571</v>
      </c>
      <c r="J1364" s="84">
        <v>0</v>
      </c>
      <c r="K1364" s="3">
        <f t="shared" si="67"/>
        <v>1571</v>
      </c>
      <c r="L1364" s="3"/>
      <c r="M1364" s="3"/>
      <c r="N1364" s="3"/>
      <c r="O1364" s="84">
        <v>0</v>
      </c>
      <c r="P1364" s="84">
        <v>0</v>
      </c>
      <c r="Q1364" s="84">
        <v>0</v>
      </c>
      <c r="R1364" s="127">
        <v>0</v>
      </c>
      <c r="S1364" s="127">
        <v>0</v>
      </c>
      <c r="T1364" s="85"/>
      <c r="U1364" s="85"/>
      <c r="V1364" s="85"/>
      <c r="W1364" s="85"/>
      <c r="X1364" s="84">
        <v>807569</v>
      </c>
      <c r="Y1364" s="84">
        <v>1263514</v>
      </c>
      <c r="Z1364" s="84">
        <v>617101</v>
      </c>
      <c r="AA1364" s="127">
        <v>4057.8292435799999</v>
      </c>
      <c r="AB1364" s="127">
        <v>505.08213011999999</v>
      </c>
    </row>
    <row r="1365" spans="1:28" x14ac:dyDescent="0.3">
      <c r="A1365" s="83" t="s">
        <v>24</v>
      </c>
      <c r="B1365" s="65" t="str">
        <f>VLOOKUP(A1365,'bank list with code'!$A$2:$C$114,3,FALSE)</f>
        <v>B062</v>
      </c>
      <c r="C1365" s="65" t="str">
        <f>VLOOKUP(B1365,'bank type'!$A$2:$B$87,2,FALSE)</f>
        <v>Private Sector Banks</v>
      </c>
      <c r="D1365" s="66">
        <v>43159</v>
      </c>
      <c r="E1365" s="74">
        <f t="shared" si="65"/>
        <v>2</v>
      </c>
      <c r="F1365">
        <f t="shared" si="66"/>
        <v>2018</v>
      </c>
      <c r="G1365" s="84">
        <v>961</v>
      </c>
      <c r="H1365" s="84">
        <v>1229</v>
      </c>
      <c r="I1365" s="84">
        <v>31161</v>
      </c>
      <c r="J1365" s="84">
        <v>0</v>
      </c>
      <c r="K1365" s="3">
        <f t="shared" si="67"/>
        <v>31161</v>
      </c>
      <c r="L1365" s="3"/>
      <c r="M1365" s="3"/>
      <c r="N1365" s="3"/>
      <c r="O1365" s="84">
        <v>762114</v>
      </c>
      <c r="P1365" s="84">
        <v>13534</v>
      </c>
      <c r="Q1365" s="84">
        <v>2190547</v>
      </c>
      <c r="R1365" s="127">
        <v>68.207490180000008</v>
      </c>
      <c r="S1365" s="127">
        <v>12547.65113968</v>
      </c>
      <c r="T1365" s="85"/>
      <c r="U1365" s="85"/>
      <c r="V1365" s="85"/>
      <c r="W1365" s="85"/>
      <c r="X1365" s="84">
        <v>3818457</v>
      </c>
      <c r="Y1365" s="84">
        <v>2627858</v>
      </c>
      <c r="Z1365" s="84">
        <v>1800920</v>
      </c>
      <c r="AA1365" s="127">
        <v>12439.172935600001</v>
      </c>
      <c r="AB1365" s="127">
        <v>2806.6995062199999</v>
      </c>
    </row>
    <row r="1366" spans="1:28" x14ac:dyDescent="0.3">
      <c r="A1366" s="83" t="s">
        <v>25</v>
      </c>
      <c r="B1366" s="65" t="str">
        <f>VLOOKUP(A1366,'bank list with code'!$A$2:$C$114,3,FALSE)</f>
        <v>B063</v>
      </c>
      <c r="C1366" s="65" t="str">
        <f>VLOOKUP(B1366,'bank type'!$A$2:$B$87,2,FALSE)</f>
        <v>Private Sector Banks</v>
      </c>
      <c r="D1366" s="66">
        <v>43159</v>
      </c>
      <c r="E1366" s="74">
        <f t="shared" si="65"/>
        <v>2</v>
      </c>
      <c r="F1366">
        <f t="shared" si="66"/>
        <v>2018</v>
      </c>
      <c r="G1366" s="84">
        <v>700</v>
      </c>
      <c r="H1366" s="84">
        <v>482</v>
      </c>
      <c r="I1366" s="84">
        <v>14909</v>
      </c>
      <c r="J1366" s="84">
        <v>0</v>
      </c>
      <c r="K1366" s="3">
        <f t="shared" si="67"/>
        <v>14909</v>
      </c>
      <c r="L1366" s="3"/>
      <c r="M1366" s="3"/>
      <c r="N1366" s="3"/>
      <c r="O1366" s="84">
        <v>419013</v>
      </c>
      <c r="P1366" s="84">
        <v>7784</v>
      </c>
      <c r="Q1366" s="84">
        <v>199371</v>
      </c>
      <c r="R1366" s="127">
        <v>24.576692999999999</v>
      </c>
      <c r="S1366" s="127">
        <v>691.52368799999999</v>
      </c>
      <c r="T1366" s="85"/>
      <c r="U1366" s="85"/>
      <c r="V1366" s="85"/>
      <c r="W1366" s="85"/>
      <c r="X1366" s="84">
        <v>4766483</v>
      </c>
      <c r="Y1366" s="84">
        <v>4967147</v>
      </c>
      <c r="Z1366" s="84">
        <v>122319</v>
      </c>
      <c r="AA1366" s="127">
        <v>22183.944759000002</v>
      </c>
      <c r="AB1366" s="127">
        <v>337.83203400000002</v>
      </c>
    </row>
    <row r="1367" spans="1:28" x14ac:dyDescent="0.3">
      <c r="A1367" s="83" t="s">
        <v>26</v>
      </c>
      <c r="B1367" s="65" t="str">
        <f>VLOOKUP(A1367,'bank list with code'!$A$2:$C$114,3,FALSE)</f>
        <v>B069</v>
      </c>
      <c r="C1367" s="65" t="str">
        <f>VLOOKUP(B1367,'bank type'!$A$2:$B$87,2,FALSE)</f>
        <v>Private Sector Banks</v>
      </c>
      <c r="D1367" s="66">
        <v>43159</v>
      </c>
      <c r="E1367" s="74">
        <f t="shared" si="65"/>
        <v>2</v>
      </c>
      <c r="F1367">
        <f t="shared" si="66"/>
        <v>2018</v>
      </c>
      <c r="G1367" s="84">
        <v>550</v>
      </c>
      <c r="H1367" s="84">
        <v>831</v>
      </c>
      <c r="I1367" s="84">
        <v>13206</v>
      </c>
      <c r="J1367" s="84">
        <v>0</v>
      </c>
      <c r="K1367" s="3">
        <f t="shared" si="67"/>
        <v>13206</v>
      </c>
      <c r="L1367" s="3"/>
      <c r="M1367" s="3"/>
      <c r="N1367" s="3"/>
      <c r="O1367" s="84">
        <v>0</v>
      </c>
      <c r="P1367" s="84">
        <v>0</v>
      </c>
      <c r="Q1367" s="84">
        <v>0</v>
      </c>
      <c r="R1367" s="127">
        <v>0</v>
      </c>
      <c r="S1367" s="127">
        <v>0</v>
      </c>
      <c r="T1367" s="85"/>
      <c r="U1367" s="85"/>
      <c r="V1367" s="85"/>
      <c r="W1367" s="85"/>
      <c r="X1367" s="84">
        <v>4216325</v>
      </c>
      <c r="Y1367" s="84">
        <v>3875570</v>
      </c>
      <c r="Z1367" s="84">
        <v>1882839</v>
      </c>
      <c r="AA1367" s="127">
        <v>15484.03119</v>
      </c>
      <c r="AB1367" s="127">
        <v>2223.0661399999999</v>
      </c>
    </row>
    <row r="1368" spans="1:28" x14ac:dyDescent="0.3">
      <c r="A1368" s="83" t="s">
        <v>27</v>
      </c>
      <c r="B1368" s="65" t="str">
        <f>VLOOKUP(A1368,'bank list with code'!$A$2:$C$114,3,FALSE)</f>
        <v>B070</v>
      </c>
      <c r="C1368" s="65" t="str">
        <f>VLOOKUP(B1368,'bank type'!$A$2:$B$87,2,FALSE)</f>
        <v>Private Sector Banks</v>
      </c>
      <c r="D1368" s="66">
        <v>43159</v>
      </c>
      <c r="E1368" s="74">
        <f t="shared" si="65"/>
        <v>2</v>
      </c>
      <c r="F1368">
        <f t="shared" si="66"/>
        <v>2018</v>
      </c>
      <c r="G1368" s="84">
        <v>762</v>
      </c>
      <c r="H1368" s="84">
        <v>1027</v>
      </c>
      <c r="I1368" s="84">
        <v>23031</v>
      </c>
      <c r="J1368" s="84">
        <v>0</v>
      </c>
      <c r="K1368" s="3">
        <f t="shared" si="67"/>
        <v>23031</v>
      </c>
      <c r="L1368" s="3"/>
      <c r="M1368" s="3"/>
      <c r="N1368" s="3"/>
      <c r="O1368" s="84">
        <v>0</v>
      </c>
      <c r="P1368" s="84">
        <v>0</v>
      </c>
      <c r="Q1368" s="84">
        <v>0</v>
      </c>
      <c r="R1368" s="127">
        <v>0</v>
      </c>
      <c r="S1368" s="127">
        <v>0</v>
      </c>
      <c r="T1368" s="85"/>
      <c r="U1368" s="85"/>
      <c r="V1368" s="85"/>
      <c r="W1368" s="85"/>
      <c r="X1368" s="84">
        <v>4281059</v>
      </c>
      <c r="Y1368" s="84">
        <v>5086591</v>
      </c>
      <c r="Z1368" s="84">
        <v>1749878</v>
      </c>
      <c r="AA1368" s="127">
        <v>21716.428372950002</v>
      </c>
      <c r="AB1368" s="127">
        <v>2280.4187214399999</v>
      </c>
    </row>
    <row r="1369" spans="1:28" x14ac:dyDescent="0.3">
      <c r="A1369" s="83" t="s">
        <v>28</v>
      </c>
      <c r="B1369" s="65" t="str">
        <f>VLOOKUP(A1369,'bank list with code'!$A$2:$C$114,3,FALSE)</f>
        <v>B073</v>
      </c>
      <c r="C1369" s="65" t="str">
        <f>VLOOKUP(B1369,'bank type'!$A$2:$B$87,2,FALSE)</f>
        <v>Private Sector Banks</v>
      </c>
      <c r="D1369" s="66">
        <v>43159</v>
      </c>
      <c r="E1369" s="74">
        <f t="shared" si="65"/>
        <v>2</v>
      </c>
      <c r="F1369">
        <f t="shared" si="66"/>
        <v>2018</v>
      </c>
      <c r="G1369" s="84">
        <v>1031</v>
      </c>
      <c r="H1369" s="84">
        <v>1146</v>
      </c>
      <c r="I1369" s="84">
        <v>0</v>
      </c>
      <c r="J1369" s="84">
        <v>0</v>
      </c>
      <c r="K1369" s="3">
        <f t="shared" si="67"/>
        <v>0</v>
      </c>
      <c r="L1369" s="3"/>
      <c r="M1369" s="3"/>
      <c r="N1369" s="3"/>
      <c r="O1369" s="84">
        <v>1420407</v>
      </c>
      <c r="P1369" s="84">
        <v>35691</v>
      </c>
      <c r="Q1369" s="84">
        <v>3112530</v>
      </c>
      <c r="R1369" s="127">
        <v>135.16644556999998</v>
      </c>
      <c r="S1369" s="127">
        <v>9480.2828075400012</v>
      </c>
      <c r="T1369" s="85"/>
      <c r="U1369" s="85"/>
      <c r="V1369" s="85"/>
      <c r="W1369" s="85"/>
      <c r="X1369" s="84">
        <v>7840490</v>
      </c>
      <c r="Y1369" s="84">
        <v>6299708</v>
      </c>
      <c r="Z1369" s="84">
        <v>5966597</v>
      </c>
      <c r="AA1369" s="127">
        <v>25708.953325059996</v>
      </c>
      <c r="AB1369" s="127">
        <v>7267.9487831599927</v>
      </c>
    </row>
    <row r="1370" spans="1:28" x14ac:dyDescent="0.3">
      <c r="A1370" s="83" t="s">
        <v>29</v>
      </c>
      <c r="B1370" s="65" t="str">
        <f>VLOOKUP(A1370,'bank list with code'!$A$2:$C$114,3,FALSE)</f>
        <v>B082</v>
      </c>
      <c r="C1370" s="65" t="str">
        <f>VLOOKUP(B1370,'bank type'!$A$2:$B$87,2,FALSE)</f>
        <v>Private Sector Banks</v>
      </c>
      <c r="D1370" s="66">
        <v>43159</v>
      </c>
      <c r="E1370" s="74">
        <f t="shared" si="65"/>
        <v>2</v>
      </c>
      <c r="F1370">
        <f t="shared" si="66"/>
        <v>2018</v>
      </c>
      <c r="G1370" s="84">
        <v>187</v>
      </c>
      <c r="H1370" s="84">
        <v>202</v>
      </c>
      <c r="I1370" s="84">
        <v>364158</v>
      </c>
      <c r="J1370" s="84">
        <v>0</v>
      </c>
      <c r="K1370" s="3">
        <f t="shared" si="67"/>
        <v>364158</v>
      </c>
      <c r="L1370" s="3"/>
      <c r="M1370" s="3"/>
      <c r="N1370" s="3"/>
      <c r="O1370" s="84">
        <v>734958</v>
      </c>
      <c r="P1370" s="84">
        <v>51023</v>
      </c>
      <c r="Q1370" s="84">
        <v>1861294</v>
      </c>
      <c r="R1370" s="127">
        <v>266.03552076</v>
      </c>
      <c r="S1370" s="127">
        <v>7020.0847673299995</v>
      </c>
      <c r="T1370" s="85"/>
      <c r="U1370" s="85"/>
      <c r="V1370" s="85"/>
      <c r="W1370" s="85"/>
      <c r="X1370" s="84">
        <v>820151</v>
      </c>
      <c r="Y1370" s="84">
        <v>599067</v>
      </c>
      <c r="Z1370" s="84">
        <v>366417</v>
      </c>
      <c r="AA1370" s="127">
        <v>2188.0079440299987</v>
      </c>
      <c r="AB1370" s="127">
        <v>449.88812580999439</v>
      </c>
    </row>
    <row r="1371" spans="1:28" x14ac:dyDescent="0.3">
      <c r="A1371" s="83" t="s">
        <v>30</v>
      </c>
      <c r="B1371" s="65" t="str">
        <f>VLOOKUP(A1371,'bank list with code'!$A$2:$C$114,3,FALSE)</f>
        <v>B089</v>
      </c>
      <c r="C1371" s="65" t="str">
        <f>VLOOKUP(B1371,'bank type'!$A$2:$B$87,2,FALSE)</f>
        <v>Private Sector Banks</v>
      </c>
      <c r="D1371" s="66">
        <v>43159</v>
      </c>
      <c r="E1371" s="74">
        <f t="shared" si="65"/>
        <v>2</v>
      </c>
      <c r="F1371">
        <f t="shared" si="66"/>
        <v>2018</v>
      </c>
      <c r="G1371" s="84">
        <v>748</v>
      </c>
      <c r="H1371" s="84">
        <v>587</v>
      </c>
      <c r="I1371" s="84">
        <v>9718</v>
      </c>
      <c r="J1371" s="84">
        <v>0</v>
      </c>
      <c r="K1371" s="3">
        <f t="shared" si="67"/>
        <v>9718</v>
      </c>
      <c r="L1371" s="3"/>
      <c r="M1371" s="3"/>
      <c r="N1371" s="3"/>
      <c r="O1371" s="84">
        <v>0</v>
      </c>
      <c r="P1371" s="84">
        <v>0</v>
      </c>
      <c r="Q1371" s="84">
        <v>0</v>
      </c>
      <c r="R1371" s="127">
        <v>0</v>
      </c>
      <c r="S1371" s="127">
        <v>0</v>
      </c>
      <c r="T1371" s="85"/>
      <c r="U1371" s="85"/>
      <c r="V1371" s="85"/>
      <c r="W1371" s="85"/>
      <c r="X1371" s="84">
        <v>3875831</v>
      </c>
      <c r="Y1371" s="84">
        <v>2623327</v>
      </c>
      <c r="Z1371" s="84">
        <v>1227189</v>
      </c>
      <c r="AA1371" s="127">
        <v>10432.113448</v>
      </c>
      <c r="AB1371" s="127">
        <v>1686.2221460000001</v>
      </c>
    </row>
    <row r="1372" spans="1:28" x14ac:dyDescent="0.3">
      <c r="A1372" s="83" t="s">
        <v>31</v>
      </c>
      <c r="B1372" s="65" t="str">
        <f>VLOOKUP(A1372,'bank list with code'!$A$2:$C$114,3,FALSE)</f>
        <v>B100</v>
      </c>
      <c r="C1372" s="65" t="str">
        <f>VLOOKUP(B1372,'bank type'!$A$2:$B$87,2,FALSE)</f>
        <v>Private Sector Banks</v>
      </c>
      <c r="D1372" s="66">
        <v>43159</v>
      </c>
      <c r="E1372" s="74">
        <f t="shared" si="65"/>
        <v>2</v>
      </c>
      <c r="F1372">
        <f t="shared" si="66"/>
        <v>2018</v>
      </c>
      <c r="G1372" s="84">
        <v>467</v>
      </c>
      <c r="H1372" s="84">
        <v>661</v>
      </c>
      <c r="I1372" s="84">
        <v>5332</v>
      </c>
      <c r="J1372" s="84">
        <v>0</v>
      </c>
      <c r="K1372" s="3">
        <f t="shared" si="67"/>
        <v>5332</v>
      </c>
      <c r="L1372" s="3"/>
      <c r="M1372" s="3"/>
      <c r="N1372" s="3"/>
      <c r="O1372" s="84">
        <v>16809</v>
      </c>
      <c r="P1372" s="84">
        <v>1413</v>
      </c>
      <c r="Q1372" s="84">
        <v>25201</v>
      </c>
      <c r="R1372" s="127">
        <v>1.3844205900000002</v>
      </c>
      <c r="S1372" s="127">
        <v>85.600939060000002</v>
      </c>
      <c r="T1372" s="85"/>
      <c r="U1372" s="85"/>
      <c r="V1372" s="85"/>
      <c r="W1372" s="85"/>
      <c r="X1372" s="84">
        <v>1199868</v>
      </c>
      <c r="Y1372" s="84">
        <v>3793328</v>
      </c>
      <c r="Z1372" s="84">
        <v>295901</v>
      </c>
      <c r="AA1372" s="127">
        <v>15358.7052</v>
      </c>
      <c r="AB1372" s="127">
        <v>477.84218693999998</v>
      </c>
    </row>
    <row r="1373" spans="1:28" x14ac:dyDescent="0.3">
      <c r="A1373" s="83" t="s">
        <v>32</v>
      </c>
      <c r="B1373" s="65" t="str">
        <f>VLOOKUP(A1373,'bank list with code'!$A$2:$C$114,3,FALSE)</f>
        <v>B101</v>
      </c>
      <c r="C1373" s="65" t="str">
        <f>VLOOKUP(B1373,'bank type'!$A$2:$B$87,2,FALSE)</f>
        <v>Private Sector Banks</v>
      </c>
      <c r="D1373" s="66">
        <v>43159</v>
      </c>
      <c r="E1373" s="74">
        <f t="shared" si="65"/>
        <v>2</v>
      </c>
      <c r="F1373">
        <f t="shared" si="66"/>
        <v>2018</v>
      </c>
      <c r="G1373" s="84">
        <v>414</v>
      </c>
      <c r="H1373" s="84">
        <v>587</v>
      </c>
      <c r="I1373" s="84">
        <v>6471</v>
      </c>
      <c r="J1373" s="84">
        <v>0</v>
      </c>
      <c r="K1373" s="3">
        <f t="shared" si="67"/>
        <v>6471</v>
      </c>
      <c r="L1373" s="3"/>
      <c r="M1373" s="3"/>
      <c r="N1373" s="3"/>
      <c r="O1373" s="84">
        <v>0</v>
      </c>
      <c r="P1373" s="84">
        <v>0</v>
      </c>
      <c r="Q1373" s="84">
        <v>0</v>
      </c>
      <c r="R1373" s="127">
        <v>0</v>
      </c>
      <c r="S1373" s="127">
        <v>0</v>
      </c>
      <c r="T1373" s="85"/>
      <c r="U1373" s="85"/>
      <c r="V1373" s="85"/>
      <c r="W1373" s="85"/>
      <c r="X1373" s="84">
        <v>1289102</v>
      </c>
      <c r="Y1373" s="84">
        <v>854614</v>
      </c>
      <c r="Z1373" s="84">
        <v>179362</v>
      </c>
      <c r="AA1373" s="127">
        <v>3642.2</v>
      </c>
      <c r="AB1373" s="127">
        <v>287.2466</v>
      </c>
    </row>
    <row r="1374" spans="1:28" x14ac:dyDescent="0.3">
      <c r="A1374" s="83" t="s">
        <v>33</v>
      </c>
      <c r="B1374" s="65" t="str">
        <f>VLOOKUP(A1374,'bank list with code'!$A$2:$C$114,3,FALSE)</f>
        <v>B113</v>
      </c>
      <c r="C1374" s="65" t="str">
        <f>VLOOKUP(B1374,'bank type'!$A$2:$B$87,2,FALSE)</f>
        <v>Private Sector Banks</v>
      </c>
      <c r="D1374" s="66">
        <v>43159</v>
      </c>
      <c r="E1374" s="74">
        <f t="shared" si="65"/>
        <v>2</v>
      </c>
      <c r="F1374">
        <f t="shared" si="66"/>
        <v>2018</v>
      </c>
      <c r="G1374" s="84">
        <v>840</v>
      </c>
      <c r="H1374" s="84">
        <v>929</v>
      </c>
      <c r="I1374" s="84">
        <v>72144</v>
      </c>
      <c r="J1374" s="84">
        <v>0</v>
      </c>
      <c r="K1374" s="3">
        <f t="shared" si="67"/>
        <v>72144</v>
      </c>
      <c r="L1374" s="3"/>
      <c r="M1374" s="3"/>
      <c r="N1374" s="3"/>
      <c r="O1374" s="84">
        <v>250491</v>
      </c>
      <c r="P1374" s="84">
        <v>5595</v>
      </c>
      <c r="Q1374" s="84">
        <v>739268</v>
      </c>
      <c r="R1374" s="127">
        <v>23.796057620000003</v>
      </c>
      <c r="S1374" s="127">
        <v>2024.59740143</v>
      </c>
      <c r="T1374" s="85"/>
      <c r="U1374" s="85"/>
      <c r="V1374" s="85"/>
      <c r="W1374" s="85"/>
      <c r="X1374" s="84">
        <v>1873787</v>
      </c>
      <c r="Y1374" s="84">
        <v>3411464</v>
      </c>
      <c r="Z1374" s="84">
        <v>1930559</v>
      </c>
      <c r="AA1374" s="127">
        <v>12479.301417999999</v>
      </c>
      <c r="AB1374" s="127">
        <v>2736.6216094699998</v>
      </c>
    </row>
    <row r="1375" spans="1:28" x14ac:dyDescent="0.3">
      <c r="A1375" s="83" t="s">
        <v>35</v>
      </c>
      <c r="B1375" s="65" t="str">
        <f>VLOOKUP(A1375,'bank list with code'!$A$2:$C$114,3,FALSE)</f>
        <v>B004</v>
      </c>
      <c r="C1375" s="65" t="str">
        <f>VLOOKUP(B1375,'bank type'!$A$2:$B$87,2,FALSE)</f>
        <v>Foreign Banks</v>
      </c>
      <c r="D1375" s="66">
        <v>43159</v>
      </c>
      <c r="E1375" s="74">
        <f t="shared" si="65"/>
        <v>2</v>
      </c>
      <c r="F1375">
        <f t="shared" si="66"/>
        <v>2018</v>
      </c>
      <c r="G1375" s="84">
        <v>0</v>
      </c>
      <c r="H1375" s="84">
        <v>0</v>
      </c>
      <c r="I1375" s="84">
        <v>37426</v>
      </c>
      <c r="J1375" s="84">
        <v>0</v>
      </c>
      <c r="K1375" s="3">
        <f t="shared" si="67"/>
        <v>37426</v>
      </c>
      <c r="L1375" s="3"/>
      <c r="M1375" s="3"/>
      <c r="N1375" s="3"/>
      <c r="O1375" s="84">
        <v>1165703</v>
      </c>
      <c r="P1375" s="84">
        <v>3386</v>
      </c>
      <c r="Q1375" s="84">
        <v>5240992</v>
      </c>
      <c r="R1375" s="127">
        <v>24.202100000000002</v>
      </c>
      <c r="S1375" s="127">
        <v>41040.819821999998</v>
      </c>
      <c r="T1375" s="85"/>
      <c r="U1375" s="85"/>
      <c r="V1375" s="85"/>
      <c r="W1375" s="85"/>
      <c r="X1375" s="84">
        <v>0</v>
      </c>
      <c r="Y1375" s="84">
        <v>0</v>
      </c>
      <c r="Z1375" s="84">
        <v>0</v>
      </c>
      <c r="AA1375" s="127">
        <v>0</v>
      </c>
      <c r="AB1375" s="127">
        <v>0</v>
      </c>
    </row>
    <row r="1376" spans="1:28" x14ac:dyDescent="0.3">
      <c r="A1376" s="83" t="s">
        <v>36</v>
      </c>
      <c r="B1376" s="65" t="str">
        <f>VLOOKUP(A1376,'bank list with code'!$A$2:$C$114,3,FALSE)</f>
        <v>B011</v>
      </c>
      <c r="C1376" s="65" t="str">
        <f>VLOOKUP(B1376,'bank type'!$A$2:$B$87,2,FALSE)</f>
        <v>Foreign Banks</v>
      </c>
      <c r="D1376" s="66">
        <v>43159</v>
      </c>
      <c r="E1376" s="74">
        <f t="shared" si="65"/>
        <v>2</v>
      </c>
      <c r="F1376">
        <f t="shared" si="66"/>
        <v>2018</v>
      </c>
      <c r="G1376" s="84">
        <v>0</v>
      </c>
      <c r="H1376" s="84">
        <v>0</v>
      </c>
      <c r="I1376" s="84">
        <v>0</v>
      </c>
      <c r="J1376" s="84">
        <v>0</v>
      </c>
      <c r="K1376" s="3">
        <f t="shared" si="67"/>
        <v>0</v>
      </c>
      <c r="L1376" s="3"/>
      <c r="M1376" s="3"/>
      <c r="N1376" s="3"/>
      <c r="O1376" s="84">
        <v>17611</v>
      </c>
      <c r="P1376" s="84">
        <v>152</v>
      </c>
      <c r="Q1376" s="84">
        <v>48322</v>
      </c>
      <c r="R1376" s="127">
        <v>1.154126</v>
      </c>
      <c r="S1376" s="127">
        <v>344.75019049000002</v>
      </c>
      <c r="T1376" s="85"/>
      <c r="U1376" s="85"/>
      <c r="V1376" s="85"/>
      <c r="W1376" s="85"/>
      <c r="X1376" s="84">
        <v>0</v>
      </c>
      <c r="Y1376" s="84">
        <v>0</v>
      </c>
      <c r="Z1376" s="84">
        <v>0</v>
      </c>
      <c r="AA1376" s="127">
        <v>0</v>
      </c>
      <c r="AB1376" s="127">
        <v>0</v>
      </c>
    </row>
    <row r="1377" spans="1:28" x14ac:dyDescent="0.3">
      <c r="A1377" s="83" t="s">
        <v>37</v>
      </c>
      <c r="B1377" s="65" t="str">
        <f>VLOOKUP(A1377,'bank list with code'!$A$2:$C$114,3,FALSE)</f>
        <v>B017</v>
      </c>
      <c r="C1377" s="65" t="str">
        <f>VLOOKUP(B1377,'bank type'!$A$2:$B$87,2,FALSE)</f>
        <v>Foreign Banks</v>
      </c>
      <c r="D1377" s="66">
        <v>43159</v>
      </c>
      <c r="E1377" s="74">
        <f t="shared" si="65"/>
        <v>2</v>
      </c>
      <c r="F1377">
        <f t="shared" si="66"/>
        <v>2018</v>
      </c>
      <c r="G1377" s="84">
        <v>0</v>
      </c>
      <c r="H1377" s="84">
        <v>0</v>
      </c>
      <c r="I1377" s="84">
        <v>0</v>
      </c>
      <c r="J1377" s="84">
        <v>0</v>
      </c>
      <c r="K1377" s="3">
        <f t="shared" si="67"/>
        <v>0</v>
      </c>
      <c r="L1377" s="3"/>
      <c r="M1377" s="3"/>
      <c r="N1377" s="3"/>
      <c r="O1377" s="84">
        <v>0</v>
      </c>
      <c r="P1377" s="84">
        <v>0</v>
      </c>
      <c r="Q1377" s="84">
        <v>0</v>
      </c>
      <c r="R1377" s="127">
        <v>0</v>
      </c>
      <c r="S1377" s="127">
        <v>0</v>
      </c>
      <c r="T1377" s="85"/>
      <c r="U1377" s="85"/>
      <c r="V1377" s="85"/>
      <c r="W1377" s="85"/>
      <c r="X1377" s="84">
        <v>3319</v>
      </c>
      <c r="Y1377" s="84">
        <v>184</v>
      </c>
      <c r="Z1377" s="84">
        <v>236</v>
      </c>
      <c r="AA1377" s="127">
        <v>1.4336301299999998</v>
      </c>
      <c r="AB1377" s="127">
        <v>0.88702915999999998</v>
      </c>
    </row>
    <row r="1378" spans="1:28" x14ac:dyDescent="0.3">
      <c r="A1378" s="83" t="s">
        <v>38</v>
      </c>
      <c r="B1378" s="65" t="str">
        <f>VLOOKUP(A1378,'bank list with code'!$A$2:$C$114,3,FALSE)</f>
        <v>B023</v>
      </c>
      <c r="C1378" s="65" t="str">
        <f>VLOOKUP(B1378,'bank type'!$A$2:$B$87,2,FALSE)</f>
        <v>Foreign Banks</v>
      </c>
      <c r="D1378" s="66">
        <v>43159</v>
      </c>
      <c r="E1378" s="74">
        <f t="shared" si="65"/>
        <v>2</v>
      </c>
      <c r="F1378">
        <f t="shared" si="66"/>
        <v>2018</v>
      </c>
      <c r="G1378" s="84">
        <v>47</v>
      </c>
      <c r="H1378" s="84">
        <v>498</v>
      </c>
      <c r="I1378" s="84">
        <v>33795</v>
      </c>
      <c r="J1378" s="84">
        <v>0</v>
      </c>
      <c r="K1378" s="3">
        <f t="shared" si="67"/>
        <v>33795</v>
      </c>
      <c r="L1378" s="3"/>
      <c r="M1378" s="3"/>
      <c r="N1378" s="3"/>
      <c r="O1378" s="84">
        <v>2662639</v>
      </c>
      <c r="P1378" s="84">
        <v>40397</v>
      </c>
      <c r="Q1378" s="84">
        <v>16931346</v>
      </c>
      <c r="R1378" s="127">
        <v>232.30767700000001</v>
      </c>
      <c r="S1378" s="127">
        <v>36292.691953000001</v>
      </c>
      <c r="T1378" s="85"/>
      <c r="U1378" s="85"/>
      <c r="V1378" s="85"/>
      <c r="W1378" s="85"/>
      <c r="X1378" s="84">
        <v>1610708</v>
      </c>
      <c r="Y1378" s="84">
        <v>2144428</v>
      </c>
      <c r="Z1378" s="84">
        <v>4671723</v>
      </c>
      <c r="AA1378" s="127">
        <v>8445.5860219999995</v>
      </c>
      <c r="AB1378" s="127">
        <v>8298.5663889999996</v>
      </c>
    </row>
    <row r="1379" spans="1:28" x14ac:dyDescent="0.3">
      <c r="A1379" s="83" t="s">
        <v>39</v>
      </c>
      <c r="B1379" s="65" t="str">
        <f>VLOOKUP(A1379,'bank list with code'!$A$2:$C$114,3,FALSE)</f>
        <v>B030</v>
      </c>
      <c r="C1379" s="65" t="str">
        <f>VLOOKUP(B1379,'bank type'!$A$2:$B$87,2,FALSE)</f>
        <v>Foreign Banks</v>
      </c>
      <c r="D1379" s="66">
        <v>43159</v>
      </c>
      <c r="E1379" s="74">
        <f t="shared" si="65"/>
        <v>2</v>
      </c>
      <c r="F1379">
        <f t="shared" si="66"/>
        <v>2018</v>
      </c>
      <c r="G1379" s="84">
        <v>7</v>
      </c>
      <c r="H1379" s="84">
        <v>23</v>
      </c>
      <c r="I1379" s="84">
        <v>0</v>
      </c>
      <c r="J1379" s="84">
        <v>0</v>
      </c>
      <c r="K1379" s="3">
        <f t="shared" si="67"/>
        <v>0</v>
      </c>
      <c r="L1379" s="3"/>
      <c r="M1379" s="3"/>
      <c r="N1379" s="3"/>
      <c r="O1379" s="84">
        <v>0</v>
      </c>
      <c r="P1379" s="87">
        <v>0</v>
      </c>
      <c r="Q1379" s="87">
        <v>0</v>
      </c>
      <c r="R1379" s="128">
        <v>6.9999999999999999E-6</v>
      </c>
      <c r="S1379" s="128">
        <v>0</v>
      </c>
      <c r="T1379" s="88"/>
      <c r="U1379" s="88"/>
      <c r="V1379" s="88"/>
      <c r="W1379" s="88"/>
      <c r="X1379" s="87">
        <v>2188816</v>
      </c>
      <c r="Y1379" s="87">
        <v>621631</v>
      </c>
      <c r="Z1379" s="87">
        <v>663376</v>
      </c>
      <c r="AA1379" s="128">
        <v>1119.8113292400003</v>
      </c>
      <c r="AB1379" s="128">
        <v>470.6344410399978</v>
      </c>
    </row>
    <row r="1380" spans="1:28" x14ac:dyDescent="0.3">
      <c r="A1380" s="83" t="s">
        <v>40</v>
      </c>
      <c r="B1380" s="65" t="str">
        <f>VLOOKUP(A1380,'bank list with code'!$A$2:$C$114,3,FALSE)</f>
        <v>B035</v>
      </c>
      <c r="C1380" s="65" t="str">
        <f>VLOOKUP(B1380,'bank type'!$A$2:$B$87,2,FALSE)</f>
        <v>Foreign Banks</v>
      </c>
      <c r="D1380" s="66">
        <v>43159</v>
      </c>
      <c r="E1380" s="74">
        <f t="shared" si="65"/>
        <v>2</v>
      </c>
      <c r="F1380">
        <f t="shared" si="66"/>
        <v>2018</v>
      </c>
      <c r="G1380" s="84">
        <v>13</v>
      </c>
      <c r="H1380" s="84">
        <v>19</v>
      </c>
      <c r="I1380" s="84">
        <v>0</v>
      </c>
      <c r="J1380" s="84">
        <v>0</v>
      </c>
      <c r="K1380" s="3">
        <f t="shared" si="67"/>
        <v>0</v>
      </c>
      <c r="L1380" s="3"/>
      <c r="M1380" s="3"/>
      <c r="N1380" s="3"/>
      <c r="O1380" s="84">
        <v>0</v>
      </c>
      <c r="P1380" s="87">
        <v>0</v>
      </c>
      <c r="Q1380" s="87">
        <v>0</v>
      </c>
      <c r="R1380" s="128">
        <v>0</v>
      </c>
      <c r="S1380" s="128">
        <v>0</v>
      </c>
      <c r="T1380" s="88"/>
      <c r="U1380" s="88"/>
      <c r="V1380" s="88"/>
      <c r="W1380" s="88"/>
      <c r="X1380" s="87">
        <v>114846</v>
      </c>
      <c r="Y1380" s="87">
        <v>120971</v>
      </c>
      <c r="Z1380" s="87">
        <v>183065</v>
      </c>
      <c r="AA1380" s="128">
        <v>578.87342000000001</v>
      </c>
      <c r="AB1380" s="128">
        <v>295.25655699999999</v>
      </c>
    </row>
    <row r="1381" spans="1:28" x14ac:dyDescent="0.3">
      <c r="A1381" s="83" t="s">
        <v>41</v>
      </c>
      <c r="B1381" s="65" t="str">
        <f>VLOOKUP(A1381,'bank list with code'!$A$2:$C$114,3,FALSE)</f>
        <v>B051</v>
      </c>
      <c r="C1381" s="65" t="str">
        <f>VLOOKUP(B1381,'bank type'!$A$2:$B$87,2,FALSE)</f>
        <v>Foreign Banks</v>
      </c>
      <c r="D1381" s="66">
        <v>43159</v>
      </c>
      <c r="E1381" s="74">
        <f t="shared" si="65"/>
        <v>2</v>
      </c>
      <c r="F1381">
        <f t="shared" si="66"/>
        <v>2018</v>
      </c>
      <c r="G1381" s="84">
        <v>45</v>
      </c>
      <c r="H1381" s="84">
        <v>52</v>
      </c>
      <c r="I1381" s="84">
        <v>0</v>
      </c>
      <c r="J1381" s="84">
        <v>0</v>
      </c>
      <c r="K1381" s="3">
        <f t="shared" si="67"/>
        <v>0</v>
      </c>
      <c r="L1381" s="3"/>
      <c r="M1381" s="3"/>
      <c r="N1381" s="3"/>
      <c r="O1381" s="84">
        <v>567155</v>
      </c>
      <c r="P1381" s="87">
        <v>3744</v>
      </c>
      <c r="Q1381" s="87">
        <v>1269903</v>
      </c>
      <c r="R1381" s="128">
        <v>27.654038</v>
      </c>
      <c r="S1381" s="128">
        <v>3748.0256250000002</v>
      </c>
      <c r="T1381" s="88"/>
      <c r="U1381" s="88"/>
      <c r="V1381" s="88"/>
      <c r="W1381" s="88"/>
      <c r="X1381" s="87">
        <v>386177</v>
      </c>
      <c r="Y1381" s="87">
        <v>283891</v>
      </c>
      <c r="Z1381" s="87">
        <v>510161</v>
      </c>
      <c r="AA1381" s="128">
        <v>1367.597258</v>
      </c>
      <c r="AB1381" s="128">
        <v>899.698849</v>
      </c>
    </row>
    <row r="1382" spans="1:28" x14ac:dyDescent="0.3">
      <c r="A1382" s="83" t="s">
        <v>42</v>
      </c>
      <c r="B1382" s="65" t="str">
        <f>VLOOKUP(A1382,'bank list with code'!$A$2:$C$114,3,FALSE)</f>
        <v>B090</v>
      </c>
      <c r="C1382" s="65" t="str">
        <f>VLOOKUP(B1382,'bank type'!$A$2:$B$87,2,FALSE)</f>
        <v>Foreign Banks</v>
      </c>
      <c r="D1382" s="66">
        <v>43159</v>
      </c>
      <c r="E1382" s="74">
        <f t="shared" si="65"/>
        <v>2</v>
      </c>
      <c r="F1382">
        <f t="shared" si="66"/>
        <v>2018</v>
      </c>
      <c r="G1382" s="84">
        <v>103</v>
      </c>
      <c r="H1382" s="84">
        <v>133</v>
      </c>
      <c r="I1382" s="84">
        <v>0</v>
      </c>
      <c r="J1382" s="84">
        <v>0</v>
      </c>
      <c r="K1382" s="3">
        <f t="shared" si="67"/>
        <v>0</v>
      </c>
      <c r="L1382" s="3"/>
      <c r="M1382" s="3"/>
      <c r="N1382" s="3"/>
      <c r="O1382" s="84">
        <v>1242248</v>
      </c>
      <c r="P1382" s="87">
        <v>4949</v>
      </c>
      <c r="Q1382" s="87">
        <v>3861957</v>
      </c>
      <c r="R1382" s="128">
        <v>22.1</v>
      </c>
      <c r="S1382" s="128">
        <v>8640.7000000000007</v>
      </c>
      <c r="T1382" s="88"/>
      <c r="U1382" s="88"/>
      <c r="V1382" s="88"/>
      <c r="W1382" s="88"/>
      <c r="X1382" s="87">
        <v>1062079</v>
      </c>
      <c r="Y1382" s="87">
        <v>1877331</v>
      </c>
      <c r="Z1382" s="87">
        <v>2326746</v>
      </c>
      <c r="AA1382" s="128">
        <v>6110.8</v>
      </c>
      <c r="AB1382" s="128">
        <v>2599.3000000000002</v>
      </c>
    </row>
    <row r="1383" spans="1:28" x14ac:dyDescent="0.3">
      <c r="A1383" s="83" t="s">
        <v>117</v>
      </c>
      <c r="B1383" s="65" t="str">
        <f>VLOOKUP(A1383,'bank list with code'!$A$2:$C$114,3,FALSE)</f>
        <v>B003</v>
      </c>
      <c r="C1383" s="65" t="str">
        <f>VLOOKUP(B1383,'bank type'!$A$2:$B$87,2,FALSE)</f>
        <v>Public Sector Banks</v>
      </c>
      <c r="D1383" s="66">
        <v>43190</v>
      </c>
      <c r="E1383" s="74">
        <f t="shared" si="65"/>
        <v>3</v>
      </c>
      <c r="F1383">
        <f t="shared" si="66"/>
        <v>2018</v>
      </c>
      <c r="G1383" s="84">
        <v>840</v>
      </c>
      <c r="H1383" s="84">
        <v>265</v>
      </c>
      <c r="I1383" s="84">
        <v>2638</v>
      </c>
      <c r="J1383" s="84">
        <v>0</v>
      </c>
      <c r="K1383" s="3">
        <f t="shared" si="67"/>
        <v>2638</v>
      </c>
      <c r="L1383" s="3"/>
      <c r="M1383" s="3"/>
      <c r="N1383" s="3"/>
      <c r="O1383" s="84">
        <v>0</v>
      </c>
      <c r="P1383" s="84">
        <v>0</v>
      </c>
      <c r="Q1383" s="84">
        <v>0</v>
      </c>
      <c r="R1383" s="127">
        <v>0</v>
      </c>
      <c r="S1383" s="127">
        <v>0</v>
      </c>
      <c r="T1383" s="85"/>
      <c r="U1383" s="85"/>
      <c r="V1383" s="85"/>
      <c r="W1383" s="85"/>
      <c r="X1383" s="84">
        <v>12646914</v>
      </c>
      <c r="Y1383" s="84">
        <v>8478066</v>
      </c>
      <c r="Z1383" s="84">
        <v>3540686</v>
      </c>
      <c r="AA1383" s="127">
        <v>20188.70070193</v>
      </c>
      <c r="AB1383" s="127">
        <v>2593.6178989100003</v>
      </c>
    </row>
    <row r="1384" spans="1:28" x14ac:dyDescent="0.3">
      <c r="A1384" s="83" t="s">
        <v>118</v>
      </c>
      <c r="B1384" s="65" t="str">
        <f>VLOOKUP(A1384,'bank list with code'!$A$2:$C$114,3,FALSE)</f>
        <v>B006</v>
      </c>
      <c r="C1384" s="65" t="str">
        <f>VLOOKUP(B1384,'bank type'!$A$2:$B$87,2,FALSE)</f>
        <v>Public Sector Banks</v>
      </c>
      <c r="D1384" s="66">
        <v>43190</v>
      </c>
      <c r="E1384" s="74">
        <f t="shared" si="65"/>
        <v>3</v>
      </c>
      <c r="F1384">
        <f t="shared" si="66"/>
        <v>2018</v>
      </c>
      <c r="G1384" s="84">
        <v>3200</v>
      </c>
      <c r="H1384" s="84">
        <v>809</v>
      </c>
      <c r="I1384" s="84">
        <v>14967</v>
      </c>
      <c r="J1384" s="84">
        <v>0</v>
      </c>
      <c r="K1384" s="3">
        <f t="shared" si="67"/>
        <v>14967</v>
      </c>
      <c r="L1384" s="3"/>
      <c r="M1384" s="3"/>
      <c r="N1384" s="3"/>
      <c r="O1384" s="84">
        <v>234555</v>
      </c>
      <c r="P1384" s="84">
        <v>14974</v>
      </c>
      <c r="Q1384" s="84">
        <v>444596</v>
      </c>
      <c r="R1384" s="127">
        <v>73.329562930000009</v>
      </c>
      <c r="S1384" s="127">
        <v>1113.11849226</v>
      </c>
      <c r="T1384" s="85"/>
      <c r="U1384" s="85"/>
      <c r="V1384" s="85"/>
      <c r="W1384" s="85"/>
      <c r="X1384" s="84">
        <v>23796803</v>
      </c>
      <c r="Y1384" s="84">
        <v>8723734</v>
      </c>
      <c r="Z1384" s="84">
        <v>5431963</v>
      </c>
      <c r="AA1384" s="127">
        <v>28737.571996999999</v>
      </c>
      <c r="AB1384" s="127">
        <v>6939.4999997499999</v>
      </c>
    </row>
    <row r="1385" spans="1:28" x14ac:dyDescent="0.3">
      <c r="A1385" s="83" t="s">
        <v>0</v>
      </c>
      <c r="B1385" s="65" t="str">
        <f>VLOOKUP(A1385,'bank list with code'!$A$2:$C$114,3,FALSE)</f>
        <v>B014</v>
      </c>
      <c r="C1385" s="65" t="str">
        <f>VLOOKUP(B1385,'bank type'!$A$2:$B$87,2,FALSE)</f>
        <v>Public Sector Banks</v>
      </c>
      <c r="D1385" s="66">
        <v>43190</v>
      </c>
      <c r="E1385" s="74">
        <f t="shared" si="65"/>
        <v>3</v>
      </c>
      <c r="F1385">
        <f t="shared" si="66"/>
        <v>2018</v>
      </c>
      <c r="G1385" s="84">
        <v>6286</v>
      </c>
      <c r="H1385" s="84">
        <v>3418</v>
      </c>
      <c r="I1385" s="84">
        <v>77253</v>
      </c>
      <c r="J1385" s="84">
        <v>0</v>
      </c>
      <c r="K1385" s="3">
        <f t="shared" si="67"/>
        <v>77253</v>
      </c>
      <c r="L1385" s="3"/>
      <c r="M1385" s="3"/>
      <c r="N1385" s="3"/>
      <c r="O1385" s="84">
        <v>125563</v>
      </c>
      <c r="P1385" s="84">
        <v>5974</v>
      </c>
      <c r="Q1385" s="84">
        <v>319728</v>
      </c>
      <c r="R1385" s="127">
        <v>22.893997489999997</v>
      </c>
      <c r="S1385" s="127">
        <v>773.38448028999994</v>
      </c>
      <c r="T1385" s="85"/>
      <c r="U1385" s="85"/>
      <c r="V1385" s="85"/>
      <c r="W1385" s="85"/>
      <c r="X1385" s="89">
        <v>51947716</v>
      </c>
      <c r="Y1385" s="84">
        <v>19238886</v>
      </c>
      <c r="Z1385" s="84">
        <v>12594592</v>
      </c>
      <c r="AA1385" s="127">
        <v>81886.96687733999</v>
      </c>
      <c r="AB1385" s="127">
        <v>11758.80486851</v>
      </c>
    </row>
    <row r="1386" spans="1:28" x14ac:dyDescent="0.3">
      <c r="A1386" s="83" t="s">
        <v>1</v>
      </c>
      <c r="B1386" s="65" t="str">
        <f>VLOOKUP(A1386,'bank list with code'!$A$2:$C$114,3,FALSE)</f>
        <v>B015</v>
      </c>
      <c r="C1386" s="65" t="str">
        <f>VLOOKUP(B1386,'bank type'!$A$2:$B$87,2,FALSE)</f>
        <v>Public Sector Banks</v>
      </c>
      <c r="D1386" s="66">
        <v>43190</v>
      </c>
      <c r="E1386" s="74">
        <f t="shared" si="65"/>
        <v>3</v>
      </c>
      <c r="F1386">
        <f t="shared" si="66"/>
        <v>2018</v>
      </c>
      <c r="G1386" s="84">
        <v>3333</v>
      </c>
      <c r="H1386" s="84">
        <v>4102</v>
      </c>
      <c r="I1386" s="84">
        <v>85980</v>
      </c>
      <c r="J1386" s="84">
        <v>0</v>
      </c>
      <c r="K1386" s="3">
        <f t="shared" si="67"/>
        <v>85980</v>
      </c>
      <c r="L1386" s="3"/>
      <c r="M1386" s="3"/>
      <c r="N1386" s="3"/>
      <c r="O1386" s="84">
        <v>208810</v>
      </c>
      <c r="P1386" s="84">
        <v>28384</v>
      </c>
      <c r="Q1386" s="84">
        <v>313409</v>
      </c>
      <c r="R1386" s="127">
        <v>157.14013840000001</v>
      </c>
      <c r="S1386" s="127">
        <v>841.66307300000005</v>
      </c>
      <c r="T1386" s="85"/>
      <c r="U1386" s="85"/>
      <c r="V1386" s="85"/>
      <c r="W1386" s="85"/>
      <c r="X1386" s="84">
        <v>53105807</v>
      </c>
      <c r="Y1386" s="84">
        <v>32004034</v>
      </c>
      <c r="Z1386" s="84">
        <v>9291844</v>
      </c>
      <c r="AA1386" s="127">
        <v>70348.942467550005</v>
      </c>
      <c r="AB1386" s="127">
        <v>8497.0309424200004</v>
      </c>
    </row>
    <row r="1387" spans="1:28" x14ac:dyDescent="0.3">
      <c r="A1387" s="83" t="s">
        <v>2</v>
      </c>
      <c r="B1387" s="65" t="str">
        <f>VLOOKUP(A1387,'bank list with code'!$A$2:$C$114,3,FALSE)</f>
        <v>B016</v>
      </c>
      <c r="C1387" s="65" t="str">
        <f>VLOOKUP(B1387,'bank type'!$A$2:$B$87,2,FALSE)</f>
        <v>Public Sector Banks</v>
      </c>
      <c r="D1387" s="66">
        <v>43190</v>
      </c>
      <c r="E1387" s="74">
        <f t="shared" si="65"/>
        <v>3</v>
      </c>
      <c r="F1387">
        <f t="shared" si="66"/>
        <v>2018</v>
      </c>
      <c r="G1387" s="84">
        <v>1305</v>
      </c>
      <c r="H1387" s="84">
        <v>559</v>
      </c>
      <c r="I1387" s="84">
        <v>3232</v>
      </c>
      <c r="J1387" s="84">
        <v>0</v>
      </c>
      <c r="K1387" s="3">
        <f t="shared" si="67"/>
        <v>3232</v>
      </c>
      <c r="L1387" s="3"/>
      <c r="M1387" s="3"/>
      <c r="N1387" s="3"/>
      <c r="O1387" s="84">
        <v>0</v>
      </c>
      <c r="P1387" s="84">
        <v>0</v>
      </c>
      <c r="Q1387" s="84">
        <v>0</v>
      </c>
      <c r="R1387" s="127">
        <v>0</v>
      </c>
      <c r="S1387" s="127">
        <v>0</v>
      </c>
      <c r="T1387" s="85"/>
      <c r="U1387" s="85"/>
      <c r="V1387" s="85"/>
      <c r="W1387" s="85"/>
      <c r="X1387" s="84">
        <v>6994033</v>
      </c>
      <c r="Y1387" s="84">
        <v>6884083</v>
      </c>
      <c r="Z1387" s="84">
        <v>3717751</v>
      </c>
      <c r="AA1387" s="127">
        <v>25131.532189000001</v>
      </c>
      <c r="AB1387" s="127">
        <v>4021.5485079999999</v>
      </c>
    </row>
    <row r="1388" spans="1:28" x14ac:dyDescent="0.3">
      <c r="A1388" s="83" t="s">
        <v>3</v>
      </c>
      <c r="B1388" s="65" t="str">
        <f>VLOOKUP(A1388,'bank list with code'!$A$2:$C$114,3,FALSE)</f>
        <v>B018</v>
      </c>
      <c r="C1388" s="65" t="str">
        <f>VLOOKUP(B1388,'bank type'!$A$2:$B$87,2,FALSE)</f>
        <v>Public Sector Banks</v>
      </c>
      <c r="D1388" s="66">
        <v>43190</v>
      </c>
      <c r="E1388" s="74">
        <f t="shared" si="65"/>
        <v>3</v>
      </c>
      <c r="F1388">
        <f t="shared" si="66"/>
        <v>2018</v>
      </c>
      <c r="G1388" s="84">
        <v>5126</v>
      </c>
      <c r="H1388" s="84">
        <v>4269</v>
      </c>
      <c r="I1388" s="84">
        <v>18398</v>
      </c>
      <c r="J1388" s="84">
        <v>0</v>
      </c>
      <c r="K1388" s="3">
        <f t="shared" si="67"/>
        <v>18398</v>
      </c>
      <c r="L1388" s="3"/>
      <c r="M1388" s="3"/>
      <c r="N1388" s="3"/>
      <c r="O1388" s="84">
        <v>223286</v>
      </c>
      <c r="P1388" s="84">
        <v>38577</v>
      </c>
      <c r="Q1388" s="84">
        <v>498989</v>
      </c>
      <c r="R1388" s="127">
        <v>197.07325161000003</v>
      </c>
      <c r="S1388" s="127">
        <v>1105.82359223</v>
      </c>
      <c r="T1388" s="85"/>
      <c r="U1388" s="85"/>
      <c r="V1388" s="85"/>
      <c r="W1388" s="85"/>
      <c r="X1388" s="84">
        <v>42996829</v>
      </c>
      <c r="Y1388" s="84">
        <v>22021803</v>
      </c>
      <c r="Z1388" s="84">
        <v>9297281</v>
      </c>
      <c r="AA1388" s="127">
        <v>92592.549001830004</v>
      </c>
      <c r="AB1388" s="127">
        <v>12278.062680599998</v>
      </c>
    </row>
    <row r="1389" spans="1:28" x14ac:dyDescent="0.3">
      <c r="A1389" s="83" t="s">
        <v>4</v>
      </c>
      <c r="B1389" s="65" t="str">
        <f>VLOOKUP(A1389,'bank list with code'!$A$2:$C$114,3,FALSE)</f>
        <v>B022</v>
      </c>
      <c r="C1389" s="65" t="str">
        <f>VLOOKUP(B1389,'bank type'!$A$2:$B$87,2,FALSE)</f>
        <v>Public Sector Banks</v>
      </c>
      <c r="D1389" s="66">
        <v>43190</v>
      </c>
      <c r="E1389" s="74">
        <f t="shared" si="65"/>
        <v>3</v>
      </c>
      <c r="F1389">
        <f t="shared" si="66"/>
        <v>2018</v>
      </c>
      <c r="G1389" s="84">
        <v>3419</v>
      </c>
      <c r="H1389" s="84">
        <v>1467</v>
      </c>
      <c r="I1389" s="84">
        <v>3708</v>
      </c>
      <c r="J1389" s="84">
        <v>0</v>
      </c>
      <c r="K1389" s="3">
        <f t="shared" si="67"/>
        <v>3708</v>
      </c>
      <c r="L1389" s="3"/>
      <c r="M1389" s="3"/>
      <c r="N1389" s="3"/>
      <c r="O1389" s="84">
        <v>102514</v>
      </c>
      <c r="P1389" s="84">
        <v>2624</v>
      </c>
      <c r="Q1389" s="84">
        <v>146892</v>
      </c>
      <c r="R1389" s="127">
        <v>12.39317949</v>
      </c>
      <c r="S1389" s="127">
        <v>341.30520171000001</v>
      </c>
      <c r="T1389" s="85"/>
      <c r="U1389" s="85"/>
      <c r="V1389" s="85"/>
      <c r="W1389" s="85"/>
      <c r="X1389" s="84">
        <v>29047008</v>
      </c>
      <c r="Y1389" s="84">
        <v>11781029</v>
      </c>
      <c r="Z1389" s="84">
        <v>4510416</v>
      </c>
      <c r="AA1389" s="127">
        <v>49052.095422999999</v>
      </c>
      <c r="AB1389" s="127">
        <v>5633.7411385300002</v>
      </c>
    </row>
    <row r="1390" spans="1:28" x14ac:dyDescent="0.3">
      <c r="A1390" s="83" t="s">
        <v>119</v>
      </c>
      <c r="B1390" s="65" t="str">
        <f>VLOOKUP(A1390,'bank list with code'!$A$2:$C$114,3,FALSE)</f>
        <v>B026</v>
      </c>
      <c r="C1390" s="65" t="str">
        <f>VLOOKUP(B1390,'bank type'!$A$2:$B$87,2,FALSE)</f>
        <v>Public Sector Banks</v>
      </c>
      <c r="D1390" s="66">
        <v>43190</v>
      </c>
      <c r="E1390" s="74">
        <f t="shared" si="65"/>
        <v>3</v>
      </c>
      <c r="F1390">
        <f t="shared" si="66"/>
        <v>2018</v>
      </c>
      <c r="G1390" s="84">
        <v>2351</v>
      </c>
      <c r="H1390" s="84">
        <v>771</v>
      </c>
      <c r="I1390" s="84">
        <v>161984</v>
      </c>
      <c r="J1390" s="84">
        <v>0</v>
      </c>
      <c r="K1390" s="3">
        <f t="shared" si="67"/>
        <v>161984</v>
      </c>
      <c r="L1390" s="3"/>
      <c r="M1390" s="3"/>
      <c r="N1390" s="3"/>
      <c r="O1390" s="84">
        <v>105878</v>
      </c>
      <c r="P1390" s="84">
        <v>2090</v>
      </c>
      <c r="Q1390" s="84">
        <v>143684</v>
      </c>
      <c r="R1390" s="127">
        <v>10.342217949999998</v>
      </c>
      <c r="S1390" s="127">
        <v>360.59424698999999</v>
      </c>
      <c r="T1390" s="85"/>
      <c r="U1390" s="85"/>
      <c r="V1390" s="85"/>
      <c r="W1390" s="85"/>
      <c r="X1390" s="84">
        <v>12581560</v>
      </c>
      <c r="Y1390" s="84">
        <v>7449603</v>
      </c>
      <c r="Z1390" s="84">
        <v>3333060</v>
      </c>
      <c r="AA1390" s="127">
        <v>30222.240057130002</v>
      </c>
      <c r="AB1390" s="127">
        <v>3922.2820855300001</v>
      </c>
    </row>
    <row r="1391" spans="1:28" x14ac:dyDescent="0.3">
      <c r="A1391" s="83" t="s">
        <v>120</v>
      </c>
      <c r="B1391" s="65" t="str">
        <f>VLOOKUP(A1391,'bank list with code'!$A$2:$C$114,3,FALSE)</f>
        <v>B034</v>
      </c>
      <c r="C1391" s="65" t="str">
        <f>VLOOKUP(B1391,'bank type'!$A$2:$B$87,2,FALSE)</f>
        <v>Public Sector Banks</v>
      </c>
      <c r="D1391" s="66">
        <v>43190</v>
      </c>
      <c r="E1391" s="74">
        <f t="shared" si="65"/>
        <v>3</v>
      </c>
      <c r="F1391">
        <f t="shared" si="66"/>
        <v>2018</v>
      </c>
      <c r="G1391" s="84">
        <v>351</v>
      </c>
      <c r="H1391" s="84">
        <v>1334</v>
      </c>
      <c r="I1391" s="84">
        <v>5247</v>
      </c>
      <c r="J1391" s="84">
        <v>0</v>
      </c>
      <c r="K1391" s="3">
        <f t="shared" si="67"/>
        <v>5247</v>
      </c>
      <c r="L1391" s="3"/>
      <c r="M1391" s="3"/>
      <c r="N1391" s="3"/>
      <c r="O1391" s="84">
        <v>0</v>
      </c>
      <c r="P1391" s="84">
        <v>0</v>
      </c>
      <c r="Q1391" s="84">
        <v>0</v>
      </c>
      <c r="R1391" s="127">
        <v>0</v>
      </c>
      <c r="S1391" s="127">
        <v>0</v>
      </c>
      <c r="T1391" s="85"/>
      <c r="U1391" s="85"/>
      <c r="V1391" s="85"/>
      <c r="W1391" s="85"/>
      <c r="X1391" s="84">
        <v>8796458</v>
      </c>
      <c r="Y1391" s="84">
        <v>4462396</v>
      </c>
      <c r="Z1391" s="84">
        <v>1594496</v>
      </c>
      <c r="AA1391" s="127">
        <v>17638.852949600001</v>
      </c>
      <c r="AB1391" s="127">
        <v>1969.25043448</v>
      </c>
    </row>
    <row r="1392" spans="1:28" x14ac:dyDescent="0.3">
      <c r="A1392" s="83" t="s">
        <v>5</v>
      </c>
      <c r="B1392" s="65" t="str">
        <f>VLOOKUP(A1392,'bank list with code'!$A$2:$C$114,3,FALSE)</f>
        <v>B060</v>
      </c>
      <c r="C1392" s="65" t="str">
        <f>VLOOKUP(B1392,'bank type'!$A$2:$B$87,2,FALSE)</f>
        <v>Public Sector Banks</v>
      </c>
      <c r="D1392" s="66">
        <v>43190</v>
      </c>
      <c r="E1392" s="74">
        <f t="shared" si="65"/>
        <v>3</v>
      </c>
      <c r="F1392">
        <f t="shared" si="66"/>
        <v>2018</v>
      </c>
      <c r="G1392" s="84">
        <v>2748</v>
      </c>
      <c r="H1392" s="84">
        <v>651</v>
      </c>
      <c r="I1392" s="84">
        <v>11670</v>
      </c>
      <c r="J1392" s="84">
        <v>0</v>
      </c>
      <c r="K1392" s="3">
        <f t="shared" si="67"/>
        <v>11670</v>
      </c>
      <c r="L1392" s="3"/>
      <c r="M1392" s="3"/>
      <c r="N1392" s="3"/>
      <c r="O1392" s="84">
        <v>86411</v>
      </c>
      <c r="P1392" s="84">
        <v>2977</v>
      </c>
      <c r="Q1392" s="84">
        <v>138944</v>
      </c>
      <c r="R1392" s="127">
        <v>17</v>
      </c>
      <c r="S1392" s="127">
        <v>300.89999999999998</v>
      </c>
      <c r="T1392" s="85"/>
      <c r="U1392" s="85"/>
      <c r="V1392" s="85"/>
      <c r="W1392" s="85"/>
      <c r="X1392" s="84">
        <v>18252399</v>
      </c>
      <c r="Y1392" s="84">
        <v>29630636</v>
      </c>
      <c r="Z1392" s="84">
        <v>5258684</v>
      </c>
      <c r="AA1392" s="127">
        <v>73013.7</v>
      </c>
      <c r="AB1392" s="127">
        <v>5572.2</v>
      </c>
    </row>
    <row r="1393" spans="1:28" x14ac:dyDescent="0.3">
      <c r="A1393" s="83" t="s">
        <v>6</v>
      </c>
      <c r="B1393" s="65" t="str">
        <f>VLOOKUP(A1393,'bank list with code'!$A$2:$C$114,3,FALSE)</f>
        <v>B061</v>
      </c>
      <c r="C1393" s="65" t="str">
        <f>VLOOKUP(B1393,'bank type'!$A$2:$B$87,2,FALSE)</f>
        <v>Public Sector Banks</v>
      </c>
      <c r="D1393" s="66">
        <v>43190</v>
      </c>
      <c r="E1393" s="74">
        <f t="shared" si="65"/>
        <v>3</v>
      </c>
      <c r="F1393">
        <f t="shared" si="66"/>
        <v>2018</v>
      </c>
      <c r="G1393" s="84">
        <v>2763</v>
      </c>
      <c r="H1393" s="84">
        <v>789</v>
      </c>
      <c r="I1393" s="84">
        <v>12672</v>
      </c>
      <c r="J1393" s="84">
        <v>0</v>
      </c>
      <c r="K1393" s="3">
        <f t="shared" si="67"/>
        <v>12672</v>
      </c>
      <c r="L1393" s="3"/>
      <c r="M1393" s="3"/>
      <c r="N1393" s="3"/>
      <c r="O1393" s="84">
        <v>53172</v>
      </c>
      <c r="P1393" s="84">
        <v>849</v>
      </c>
      <c r="Q1393" s="84">
        <v>97409</v>
      </c>
      <c r="R1393" s="127">
        <v>3.5672999999999999</v>
      </c>
      <c r="S1393" s="127">
        <v>241.639849</v>
      </c>
      <c r="T1393" s="85"/>
      <c r="U1393" s="85"/>
      <c r="V1393" s="85"/>
      <c r="W1393" s="85"/>
      <c r="X1393" s="84">
        <v>18007055</v>
      </c>
      <c r="Y1393" s="84">
        <v>11143329</v>
      </c>
      <c r="Z1393" s="84">
        <v>3631116</v>
      </c>
      <c r="AA1393" s="127">
        <v>42650.342199999999</v>
      </c>
      <c r="AB1393" s="127">
        <v>5079.6275420000002</v>
      </c>
    </row>
    <row r="1394" spans="1:28" x14ac:dyDescent="0.3">
      <c r="A1394" s="83" t="s">
        <v>121</v>
      </c>
      <c r="B1394" s="65" t="str">
        <f>VLOOKUP(A1394,'bank list with code'!$A$2:$C$114,3,FALSE)</f>
        <v>B078</v>
      </c>
      <c r="C1394" s="65" t="str">
        <f>VLOOKUP(B1394,'bank type'!$A$2:$B$87,2,FALSE)</f>
        <v>Public Sector Banks</v>
      </c>
      <c r="D1394" s="66">
        <v>43190</v>
      </c>
      <c r="E1394" s="74">
        <f t="shared" ref="E1394:E1457" si="68">MONTH(D1394)</f>
        <v>3</v>
      </c>
      <c r="F1394">
        <f t="shared" si="66"/>
        <v>2018</v>
      </c>
      <c r="G1394" s="84">
        <v>2334</v>
      </c>
      <c r="H1394" s="84">
        <v>298</v>
      </c>
      <c r="I1394" s="84">
        <v>8123</v>
      </c>
      <c r="J1394" s="84">
        <v>0</v>
      </c>
      <c r="K1394" s="3">
        <f t="shared" si="67"/>
        <v>8123</v>
      </c>
      <c r="L1394" s="3"/>
      <c r="M1394" s="3"/>
      <c r="N1394" s="3"/>
      <c r="O1394" s="84">
        <v>0</v>
      </c>
      <c r="P1394" s="84">
        <v>0</v>
      </c>
      <c r="Q1394" s="84">
        <v>0</v>
      </c>
      <c r="R1394" s="127">
        <v>0</v>
      </c>
      <c r="S1394" s="127">
        <v>0</v>
      </c>
      <c r="T1394" s="85"/>
      <c r="U1394" s="85"/>
      <c r="V1394" s="85"/>
      <c r="W1394" s="85"/>
      <c r="X1394" s="84">
        <v>11648328</v>
      </c>
      <c r="Y1394" s="84">
        <v>4802709</v>
      </c>
      <c r="Z1394" s="84">
        <v>2788236</v>
      </c>
      <c r="AA1394" s="127">
        <v>22170.851999999999</v>
      </c>
      <c r="AB1394" s="127">
        <v>3341.6379999999999</v>
      </c>
    </row>
    <row r="1395" spans="1:28" x14ac:dyDescent="0.3">
      <c r="A1395" s="83" t="s">
        <v>7</v>
      </c>
      <c r="B1395" s="65" t="str">
        <f>VLOOKUP(A1395,'bank list with code'!$A$2:$C$114,3,FALSE)</f>
        <v>B080</v>
      </c>
      <c r="C1395" s="65" t="str">
        <f>VLOOKUP(B1395,'bank type'!$A$2:$B$87,2,FALSE)</f>
        <v>Public Sector Banks</v>
      </c>
      <c r="D1395" s="66">
        <v>43190</v>
      </c>
      <c r="E1395" s="74">
        <f t="shared" si="68"/>
        <v>3</v>
      </c>
      <c r="F1395">
        <f t="shared" si="66"/>
        <v>2018</v>
      </c>
      <c r="G1395" s="84">
        <v>1092</v>
      </c>
      <c r="H1395" s="84">
        <v>146</v>
      </c>
      <c r="I1395" s="84">
        <v>856</v>
      </c>
      <c r="J1395" s="84">
        <v>0</v>
      </c>
      <c r="K1395" s="3">
        <f t="shared" si="67"/>
        <v>856</v>
      </c>
      <c r="L1395" s="3"/>
      <c r="M1395" s="3"/>
      <c r="N1395" s="3"/>
      <c r="O1395" s="84">
        <v>0</v>
      </c>
      <c r="P1395" s="84">
        <v>0</v>
      </c>
      <c r="Q1395" s="84">
        <v>0</v>
      </c>
      <c r="R1395" s="127">
        <v>0</v>
      </c>
      <c r="S1395" s="127">
        <v>0</v>
      </c>
      <c r="T1395" s="85"/>
      <c r="U1395" s="85"/>
      <c r="V1395" s="85"/>
      <c r="W1395" s="85"/>
      <c r="X1395" s="84">
        <v>2794023</v>
      </c>
      <c r="Y1395" s="84">
        <v>1206993</v>
      </c>
      <c r="Z1395" s="84">
        <v>342252</v>
      </c>
      <c r="AA1395" s="127">
        <v>4998.5601550000001</v>
      </c>
      <c r="AB1395" s="127">
        <v>539.49460020000004</v>
      </c>
    </row>
    <row r="1396" spans="1:28" x14ac:dyDescent="0.3">
      <c r="A1396" s="83" t="s">
        <v>8</v>
      </c>
      <c r="B1396" s="65" t="str">
        <f>VLOOKUP(A1396,'bank list with code'!$A$2:$C$114,3,FALSE)</f>
        <v>B081</v>
      </c>
      <c r="C1396" s="65" t="str">
        <f>VLOOKUP(B1396,'bank type'!$A$2:$B$87,2,FALSE)</f>
        <v>Public Sector Banks</v>
      </c>
      <c r="D1396" s="66">
        <v>43190</v>
      </c>
      <c r="E1396" s="74">
        <f t="shared" si="68"/>
        <v>3</v>
      </c>
      <c r="F1396">
        <f t="shared" si="66"/>
        <v>2018</v>
      </c>
      <c r="G1396" s="84">
        <v>5441</v>
      </c>
      <c r="H1396" s="84">
        <v>4227</v>
      </c>
      <c r="I1396" s="84">
        <v>50241</v>
      </c>
      <c r="J1396" s="84">
        <v>0</v>
      </c>
      <c r="K1396" s="3">
        <f t="shared" si="67"/>
        <v>50241</v>
      </c>
      <c r="L1396" s="3"/>
      <c r="M1396" s="3"/>
      <c r="N1396" s="3"/>
      <c r="O1396" s="84">
        <v>319641</v>
      </c>
      <c r="P1396" s="84">
        <v>8661</v>
      </c>
      <c r="Q1396" s="84">
        <v>603137</v>
      </c>
      <c r="R1396" s="127">
        <v>36.826202799999997</v>
      </c>
      <c r="S1396" s="127">
        <v>1334.8406090700003</v>
      </c>
      <c r="T1396" s="85"/>
      <c r="U1396" s="85"/>
      <c r="V1396" s="85"/>
      <c r="W1396" s="85"/>
      <c r="X1396" s="84">
        <v>61963158</v>
      </c>
      <c r="Y1396" s="84">
        <v>23221197</v>
      </c>
      <c r="Z1396" s="84">
        <v>12016294</v>
      </c>
      <c r="AA1396" s="127">
        <v>103958.3797036</v>
      </c>
      <c r="AB1396" s="127">
        <v>14713.734691400001</v>
      </c>
    </row>
    <row r="1397" spans="1:28" x14ac:dyDescent="0.3">
      <c r="A1397" s="83" t="s">
        <v>122</v>
      </c>
      <c r="B1397" s="65" t="str">
        <f>VLOOKUP(A1397,'bank list with code'!$A$2:$C$114,3,FALSE)</f>
        <v>B099</v>
      </c>
      <c r="C1397" s="65" t="str">
        <f>VLOOKUP(B1397,'bank type'!$A$2:$B$87,2,FALSE)</f>
        <v>Public Sector Banks</v>
      </c>
      <c r="D1397" s="66">
        <v>43190</v>
      </c>
      <c r="E1397" s="74">
        <f t="shared" si="68"/>
        <v>3</v>
      </c>
      <c r="F1397">
        <f t="shared" si="66"/>
        <v>2018</v>
      </c>
      <c r="G1397" s="84">
        <v>3851</v>
      </c>
      <c r="H1397" s="84">
        <v>397</v>
      </c>
      <c r="I1397" s="84">
        <v>8140</v>
      </c>
      <c r="J1397" s="84">
        <v>0</v>
      </c>
      <c r="K1397" s="3">
        <f t="shared" si="67"/>
        <v>8140</v>
      </c>
      <c r="L1397" s="3"/>
      <c r="M1397" s="3"/>
      <c r="N1397" s="3"/>
      <c r="O1397" s="84">
        <v>84339</v>
      </c>
      <c r="P1397" s="84">
        <v>3842</v>
      </c>
      <c r="Q1397" s="84">
        <v>149595</v>
      </c>
      <c r="R1397" s="127">
        <v>17.368172550000001</v>
      </c>
      <c r="S1397" s="127">
        <v>338.94028889999998</v>
      </c>
      <c r="T1397" s="85"/>
      <c r="U1397" s="85"/>
      <c r="V1397" s="85"/>
      <c r="W1397" s="85"/>
      <c r="X1397" s="84">
        <v>16036932</v>
      </c>
      <c r="Y1397" s="84">
        <v>8544256</v>
      </c>
      <c r="Z1397" s="84">
        <v>3897913</v>
      </c>
      <c r="AA1397" s="127">
        <v>33678.132034000002</v>
      </c>
      <c r="AB1397" s="127">
        <v>4561.2700459999996</v>
      </c>
    </row>
    <row r="1398" spans="1:28" x14ac:dyDescent="0.3">
      <c r="A1398" s="83" t="s">
        <v>9</v>
      </c>
      <c r="B1398" s="65" t="str">
        <f>VLOOKUP(A1398,'bank list with code'!$A$2:$C$114,3,FALSE)</f>
        <v>B102</v>
      </c>
      <c r="C1398" s="65" t="str">
        <f>VLOOKUP(B1398,'bank type'!$A$2:$B$87,2,FALSE)</f>
        <v>Public Sector Banks</v>
      </c>
      <c r="D1398" s="66">
        <v>43190</v>
      </c>
      <c r="E1398" s="74">
        <f t="shared" si="68"/>
        <v>3</v>
      </c>
      <c r="F1398">
        <f t="shared" si="66"/>
        <v>2018</v>
      </c>
      <c r="G1398" s="84">
        <v>2257</v>
      </c>
      <c r="H1398" s="84">
        <v>512</v>
      </c>
      <c r="I1398" s="84">
        <v>5810</v>
      </c>
      <c r="J1398" s="84">
        <v>0</v>
      </c>
      <c r="K1398" s="3">
        <f t="shared" si="67"/>
        <v>5810</v>
      </c>
      <c r="L1398" s="3"/>
      <c r="M1398" s="3"/>
      <c r="N1398" s="3"/>
      <c r="O1398" s="84">
        <v>0</v>
      </c>
      <c r="P1398" s="84">
        <v>0</v>
      </c>
      <c r="Q1398" s="84">
        <v>0</v>
      </c>
      <c r="R1398" s="127">
        <v>0</v>
      </c>
      <c r="S1398" s="127">
        <v>0</v>
      </c>
      <c r="T1398" s="85"/>
      <c r="U1398" s="85"/>
      <c r="V1398" s="85"/>
      <c r="W1398" s="85"/>
      <c r="X1398" s="84">
        <v>10420456</v>
      </c>
      <c r="Y1398" s="84">
        <v>5422126</v>
      </c>
      <c r="Z1398" s="84">
        <v>2543424</v>
      </c>
      <c r="AA1398" s="127">
        <v>21001.691681</v>
      </c>
      <c r="AB1398" s="127">
        <v>2903.659889</v>
      </c>
    </row>
    <row r="1399" spans="1:28" x14ac:dyDescent="0.3">
      <c r="A1399" s="83" t="s">
        <v>10</v>
      </c>
      <c r="B1399" s="65" t="str">
        <f>VLOOKUP(A1399,'bank list with code'!$A$2:$C$114,3,FALSE)</f>
        <v>B105</v>
      </c>
      <c r="C1399" s="65" t="str">
        <f>VLOOKUP(B1399,'bank type'!$A$2:$B$87,2,FALSE)</f>
        <v>Public Sector Banks</v>
      </c>
      <c r="D1399" s="66">
        <v>43190</v>
      </c>
      <c r="E1399" s="74">
        <f t="shared" si="68"/>
        <v>3</v>
      </c>
      <c r="F1399">
        <f t="shared" si="66"/>
        <v>2018</v>
      </c>
      <c r="G1399" s="84">
        <v>4550</v>
      </c>
      <c r="H1399" s="84">
        <v>3092</v>
      </c>
      <c r="I1399" s="84">
        <v>26324</v>
      </c>
      <c r="J1399" s="84">
        <v>0</v>
      </c>
      <c r="K1399" s="3">
        <f t="shared" si="67"/>
        <v>26324</v>
      </c>
      <c r="L1399" s="3"/>
      <c r="M1399" s="3"/>
      <c r="N1399" s="3"/>
      <c r="O1399" s="84">
        <v>218242</v>
      </c>
      <c r="P1399" s="84">
        <v>3596</v>
      </c>
      <c r="Q1399" s="84">
        <v>186565</v>
      </c>
      <c r="R1399" s="127">
        <v>17.502000289999998</v>
      </c>
      <c r="S1399" s="127">
        <v>538.04705048000005</v>
      </c>
      <c r="T1399" s="85"/>
      <c r="U1399" s="85"/>
      <c r="V1399" s="85"/>
      <c r="W1399" s="85"/>
      <c r="X1399" s="84">
        <v>21867682</v>
      </c>
      <c r="Y1399" s="84">
        <v>25799223</v>
      </c>
      <c r="Z1399" s="84">
        <v>6143949</v>
      </c>
      <c r="AA1399" s="127">
        <v>80403.432319</v>
      </c>
      <c r="AB1399" s="127">
        <v>6965.2760283999996</v>
      </c>
    </row>
    <row r="1400" spans="1:28" x14ac:dyDescent="0.3">
      <c r="A1400" s="83" t="s">
        <v>123</v>
      </c>
      <c r="B1400" s="65" t="str">
        <f>VLOOKUP(A1400,'bank list with code'!$A$2:$C$114,3,FALSE)</f>
        <v>B106</v>
      </c>
      <c r="C1400" s="65" t="str">
        <f>VLOOKUP(B1400,'bank type'!$A$2:$B$87,2,FALSE)</f>
        <v>Public Sector Banks</v>
      </c>
      <c r="D1400" s="66">
        <v>43190</v>
      </c>
      <c r="E1400" s="74">
        <f t="shared" si="68"/>
        <v>3</v>
      </c>
      <c r="F1400">
        <f t="shared" si="66"/>
        <v>2018</v>
      </c>
      <c r="G1400" s="84">
        <v>1036</v>
      </c>
      <c r="H1400" s="84">
        <v>1104</v>
      </c>
      <c r="I1400" s="84">
        <v>3270</v>
      </c>
      <c r="J1400" s="84">
        <v>0</v>
      </c>
      <c r="K1400" s="3">
        <f t="shared" si="67"/>
        <v>3270</v>
      </c>
      <c r="L1400" s="3"/>
      <c r="M1400" s="3"/>
      <c r="N1400" s="3"/>
      <c r="O1400" s="84">
        <v>1021</v>
      </c>
      <c r="P1400" s="84">
        <v>0</v>
      </c>
      <c r="Q1400" s="84">
        <v>163</v>
      </c>
      <c r="R1400" s="127">
        <v>0</v>
      </c>
      <c r="S1400" s="127">
        <v>0.31865642</v>
      </c>
      <c r="T1400" s="85"/>
      <c r="U1400" s="85"/>
      <c r="V1400" s="85"/>
      <c r="W1400" s="85"/>
      <c r="X1400" s="84">
        <v>12560505</v>
      </c>
      <c r="Y1400" s="84">
        <v>6693107</v>
      </c>
      <c r="Z1400" s="84">
        <v>1539849</v>
      </c>
      <c r="AA1400" s="127">
        <v>25567.111117</v>
      </c>
      <c r="AB1400" s="127">
        <v>2005.542459</v>
      </c>
    </row>
    <row r="1401" spans="1:28" x14ac:dyDescent="0.3">
      <c r="A1401" s="83" t="s">
        <v>124</v>
      </c>
      <c r="B1401" s="65" t="str">
        <f>VLOOKUP(A1401,'bank list with code'!$A$2:$C$114,3,FALSE)</f>
        <v>B111</v>
      </c>
      <c r="C1401" s="65" t="str">
        <f>VLOOKUP(B1401,'bank type'!$A$2:$B$87,2,FALSE)</f>
        <v>Public Sector Banks</v>
      </c>
      <c r="D1401" s="66">
        <v>43190</v>
      </c>
      <c r="E1401" s="74">
        <f t="shared" si="68"/>
        <v>3</v>
      </c>
      <c r="F1401">
        <f t="shared" si="66"/>
        <v>2018</v>
      </c>
      <c r="G1401" s="84">
        <v>1667</v>
      </c>
      <c r="H1401" s="84">
        <v>488</v>
      </c>
      <c r="I1401" s="84">
        <v>7422</v>
      </c>
      <c r="J1401" s="84">
        <v>0</v>
      </c>
      <c r="K1401" s="3">
        <f t="shared" si="67"/>
        <v>7422</v>
      </c>
      <c r="L1401" s="3"/>
      <c r="M1401" s="3"/>
      <c r="N1401" s="3"/>
      <c r="O1401" s="84">
        <v>61246</v>
      </c>
      <c r="P1401" s="84">
        <v>10692</v>
      </c>
      <c r="Q1401" s="84">
        <v>109993</v>
      </c>
      <c r="R1401" s="127">
        <v>52.779477060000005</v>
      </c>
      <c r="S1401" s="127">
        <v>307.34084351000001</v>
      </c>
      <c r="T1401" s="85"/>
      <c r="U1401" s="85"/>
      <c r="V1401" s="85"/>
      <c r="W1401" s="85"/>
      <c r="X1401" s="84">
        <v>6456238</v>
      </c>
      <c r="Y1401" s="84">
        <v>6072359</v>
      </c>
      <c r="Z1401" s="84">
        <v>1369932</v>
      </c>
      <c r="AA1401" s="127">
        <v>19613.448392999999</v>
      </c>
      <c r="AB1401" s="127">
        <v>2234.1161729999999</v>
      </c>
    </row>
    <row r="1402" spans="1:28" x14ac:dyDescent="0.3">
      <c r="A1402" s="83" t="s">
        <v>11</v>
      </c>
      <c r="B1402" s="65" t="str">
        <f>VLOOKUP(A1402,'bank list with code'!$A$2:$C$114,3,FALSE)</f>
        <v>B054</v>
      </c>
      <c r="C1402" s="65" t="str">
        <f>VLOOKUP(B1402,'bank type'!$A$2:$B$87,2,FALSE)</f>
        <v>Private Sector Banks</v>
      </c>
      <c r="D1402" s="66">
        <v>43190</v>
      </c>
      <c r="E1402" s="74">
        <f t="shared" si="68"/>
        <v>3</v>
      </c>
      <c r="F1402">
        <f t="shared" si="66"/>
        <v>2018</v>
      </c>
      <c r="G1402" s="84">
        <v>2204</v>
      </c>
      <c r="H1402" s="84">
        <v>1575</v>
      </c>
      <c r="I1402" s="84">
        <v>29553</v>
      </c>
      <c r="J1402" s="84">
        <v>0</v>
      </c>
      <c r="K1402" s="3">
        <f t="shared" si="67"/>
        <v>29553</v>
      </c>
      <c r="L1402" s="3"/>
      <c r="M1402" s="3"/>
      <c r="N1402" s="3"/>
      <c r="O1402" s="84">
        <v>27025</v>
      </c>
      <c r="P1402" s="84">
        <v>767</v>
      </c>
      <c r="Q1402" s="84">
        <v>142330</v>
      </c>
      <c r="R1402" s="127">
        <v>3.9544999999999999</v>
      </c>
      <c r="S1402" s="127">
        <v>330.76645427999995</v>
      </c>
      <c r="T1402" s="85"/>
      <c r="U1402" s="85"/>
      <c r="V1402" s="85"/>
      <c r="W1402" s="85"/>
      <c r="X1402" s="84">
        <v>11401449</v>
      </c>
      <c r="Y1402" s="84">
        <v>9161430</v>
      </c>
      <c r="Z1402" s="84">
        <v>5927273</v>
      </c>
      <c r="AA1402" s="127">
        <v>40066.260531729997</v>
      </c>
      <c r="AB1402" s="127">
        <v>6432.7206889300005</v>
      </c>
    </row>
    <row r="1403" spans="1:28" x14ac:dyDescent="0.3">
      <c r="A1403" s="83" t="s">
        <v>12</v>
      </c>
      <c r="B1403" s="65" t="str">
        <f>VLOOKUP(A1403,'bank list with code'!$A$2:$C$114,3,FALSE)</f>
        <v>B093</v>
      </c>
      <c r="C1403" s="65" t="str">
        <f>VLOOKUP(B1403,'bank type'!$A$2:$B$87,2,FALSE)</f>
        <v>Public Sector Banks</v>
      </c>
      <c r="D1403" s="66">
        <v>43190</v>
      </c>
      <c r="E1403" s="74">
        <f t="shared" si="68"/>
        <v>3</v>
      </c>
      <c r="F1403">
        <f t="shared" si="66"/>
        <v>2018</v>
      </c>
      <c r="G1403" s="84">
        <v>26579</v>
      </c>
      <c r="H1403" s="84">
        <v>32962</v>
      </c>
      <c r="I1403" s="84">
        <v>609789</v>
      </c>
      <c r="J1403" s="84">
        <v>0</v>
      </c>
      <c r="K1403" s="3">
        <f t="shared" si="67"/>
        <v>609789</v>
      </c>
      <c r="L1403" s="3"/>
      <c r="M1403" s="3"/>
      <c r="N1403" s="3"/>
      <c r="O1403" s="84">
        <v>6258360</v>
      </c>
      <c r="P1403" s="84">
        <v>141238</v>
      </c>
      <c r="Q1403" s="84">
        <v>20229099</v>
      </c>
      <c r="R1403" s="127">
        <v>540.16004599999997</v>
      </c>
      <c r="S1403" s="127">
        <v>70230.236732000005</v>
      </c>
      <c r="T1403" s="85"/>
      <c r="U1403" s="85"/>
      <c r="V1403" s="85"/>
      <c r="W1403" s="85"/>
      <c r="X1403" s="84">
        <v>278467823</v>
      </c>
      <c r="Y1403" s="84">
        <v>365769871</v>
      </c>
      <c r="Z1403" s="84">
        <v>92932626</v>
      </c>
      <c r="AA1403" s="127">
        <v>1050673.25533888</v>
      </c>
      <c r="AB1403" s="127">
        <v>126023.25785544</v>
      </c>
    </row>
    <row r="1404" spans="1:28" x14ac:dyDescent="0.3">
      <c r="A1404" s="83" t="s">
        <v>14</v>
      </c>
      <c r="B1404" s="65" t="str">
        <f>VLOOKUP(A1404,'bank list with code'!$A$2:$C$114,3,FALSE)</f>
        <v>B009</v>
      </c>
      <c r="C1404" s="65" t="str">
        <f>VLOOKUP(B1404,'bank type'!$A$2:$B$87,2,FALSE)</f>
        <v>Private Sector Banks</v>
      </c>
      <c r="D1404" s="66">
        <v>43190</v>
      </c>
      <c r="E1404" s="74">
        <f t="shared" si="68"/>
        <v>3</v>
      </c>
      <c r="F1404">
        <f t="shared" si="66"/>
        <v>2018</v>
      </c>
      <c r="G1404" s="84">
        <v>2722</v>
      </c>
      <c r="H1404" s="84">
        <v>11092</v>
      </c>
      <c r="I1404" s="84">
        <v>502226</v>
      </c>
      <c r="J1404" s="84">
        <v>0</v>
      </c>
      <c r="K1404" s="3">
        <f t="shared" si="67"/>
        <v>502226</v>
      </c>
      <c r="L1404" s="3"/>
      <c r="M1404" s="3"/>
      <c r="N1404" s="3"/>
      <c r="O1404" s="84">
        <v>4486394</v>
      </c>
      <c r="P1404" s="84">
        <v>88371</v>
      </c>
      <c r="Q1404" s="84">
        <v>11779221</v>
      </c>
      <c r="R1404" s="127">
        <v>363.01241499999998</v>
      </c>
      <c r="S1404" s="127">
        <v>48025.138462000003</v>
      </c>
      <c r="T1404" s="85"/>
      <c r="U1404" s="85"/>
      <c r="V1404" s="85"/>
      <c r="W1404" s="85"/>
      <c r="X1404" s="84">
        <v>22340847</v>
      </c>
      <c r="Y1404" s="84">
        <v>27468860</v>
      </c>
      <c r="Z1404" s="84">
        <v>21273870</v>
      </c>
      <c r="AA1404" s="127">
        <v>131604.29210046999</v>
      </c>
      <c r="AB1404" s="127">
        <v>30627.483552999998</v>
      </c>
    </row>
    <row r="1405" spans="1:28" x14ac:dyDescent="0.3">
      <c r="A1405" s="83" t="s">
        <v>15</v>
      </c>
      <c r="B1405" s="65" t="str">
        <f>VLOOKUP(A1405,'bank list with code'!$A$2:$C$114,3,FALSE)</f>
        <v>B010</v>
      </c>
      <c r="C1405" s="65" t="str">
        <f>VLOOKUP(B1405,'bank type'!$A$2:$B$87,2,FALSE)</f>
        <v>Private Sector Banks</v>
      </c>
      <c r="D1405" s="66">
        <v>43190</v>
      </c>
      <c r="E1405" s="74">
        <f t="shared" si="68"/>
        <v>3</v>
      </c>
      <c r="F1405">
        <f t="shared" si="66"/>
        <v>2018</v>
      </c>
      <c r="G1405" s="84">
        <v>460</v>
      </c>
      <c r="H1405" s="84">
        <v>0</v>
      </c>
      <c r="I1405" s="84">
        <v>21603</v>
      </c>
      <c r="J1405" s="84">
        <v>0</v>
      </c>
      <c r="K1405" s="3">
        <f t="shared" si="67"/>
        <v>21603</v>
      </c>
      <c r="L1405" s="3"/>
      <c r="M1405" s="3"/>
      <c r="N1405" s="3"/>
      <c r="O1405" s="84">
        <v>0</v>
      </c>
      <c r="P1405" s="84">
        <v>0</v>
      </c>
      <c r="Q1405" s="84">
        <v>0</v>
      </c>
      <c r="R1405" s="127">
        <v>0</v>
      </c>
      <c r="S1405" s="127">
        <v>0</v>
      </c>
      <c r="T1405" s="85"/>
      <c r="U1405" s="85"/>
      <c r="V1405" s="85"/>
      <c r="W1405" s="85"/>
      <c r="X1405" s="84">
        <v>10548498</v>
      </c>
      <c r="Y1405" s="84">
        <v>5035341</v>
      </c>
      <c r="Z1405" s="84">
        <v>592186</v>
      </c>
      <c r="AA1405" s="127">
        <v>17628.622839</v>
      </c>
      <c r="AB1405" s="127">
        <v>938.9239805000002</v>
      </c>
    </row>
    <row r="1406" spans="1:28" x14ac:dyDescent="0.3">
      <c r="A1406" s="83" t="s">
        <v>16</v>
      </c>
      <c r="B1406" s="65" t="str">
        <f>VLOOKUP(A1406,'bank list with code'!$A$2:$C$114,3,FALSE)</f>
        <v>B021</v>
      </c>
      <c r="C1406" s="65" t="str">
        <f>VLOOKUP(B1406,'bank type'!$A$2:$B$87,2,FALSE)</f>
        <v>Private Sector Banks</v>
      </c>
      <c r="D1406" s="66">
        <v>43190</v>
      </c>
      <c r="E1406" s="74">
        <f t="shared" si="68"/>
        <v>3</v>
      </c>
      <c r="F1406">
        <f t="shared" si="66"/>
        <v>2018</v>
      </c>
      <c r="G1406" s="84">
        <v>210</v>
      </c>
      <c r="H1406" s="84">
        <v>44</v>
      </c>
      <c r="I1406" s="84">
        <v>0</v>
      </c>
      <c r="J1406" s="84">
        <v>0</v>
      </c>
      <c r="K1406" s="3">
        <f t="shared" si="67"/>
        <v>0</v>
      </c>
      <c r="L1406" s="3"/>
      <c r="M1406" s="3"/>
      <c r="N1406" s="3"/>
      <c r="O1406" s="84">
        <v>0</v>
      </c>
      <c r="P1406" s="84">
        <v>0</v>
      </c>
      <c r="Q1406" s="84">
        <v>0</v>
      </c>
      <c r="R1406" s="127">
        <v>0</v>
      </c>
      <c r="S1406" s="127">
        <v>0</v>
      </c>
      <c r="T1406" s="85"/>
      <c r="U1406" s="85"/>
      <c r="V1406" s="85"/>
      <c r="W1406" s="85"/>
      <c r="X1406" s="84">
        <v>1086508</v>
      </c>
      <c r="Y1406" s="84">
        <v>578856</v>
      </c>
      <c r="Z1406" s="84">
        <v>144634</v>
      </c>
      <c r="AA1406" s="127">
        <v>1877.38815565</v>
      </c>
      <c r="AB1406" s="127">
        <v>258.72781381999999</v>
      </c>
    </row>
    <row r="1407" spans="1:28" x14ac:dyDescent="0.3">
      <c r="A1407" s="83" t="s">
        <v>17</v>
      </c>
      <c r="B1407" s="65" t="str">
        <f>VLOOKUP(A1407,'bank list with code'!$A$2:$C$114,3,FALSE)</f>
        <v>B024</v>
      </c>
      <c r="C1407" s="65" t="str">
        <f>VLOOKUP(B1407,'bank type'!$A$2:$B$87,2,FALSE)</f>
        <v>Private Sector Banks</v>
      </c>
      <c r="D1407" s="66">
        <v>43190</v>
      </c>
      <c r="E1407" s="74">
        <f t="shared" si="68"/>
        <v>3</v>
      </c>
      <c r="F1407">
        <f t="shared" si="66"/>
        <v>2018</v>
      </c>
      <c r="G1407" s="84">
        <v>921</v>
      </c>
      <c r="H1407" s="84">
        <v>700</v>
      </c>
      <c r="I1407" s="84">
        <v>9883</v>
      </c>
      <c r="J1407" s="84">
        <v>0</v>
      </c>
      <c r="K1407" s="3">
        <f t="shared" si="67"/>
        <v>9883</v>
      </c>
      <c r="L1407" s="3"/>
      <c r="M1407" s="3"/>
      <c r="N1407" s="3"/>
      <c r="O1407" s="84">
        <v>5018</v>
      </c>
      <c r="P1407" s="84">
        <v>564</v>
      </c>
      <c r="Q1407" s="84">
        <v>16808</v>
      </c>
      <c r="R1407" s="127">
        <v>2.31418868</v>
      </c>
      <c r="S1407" s="127">
        <v>49.349655290000001</v>
      </c>
      <c r="T1407" s="85"/>
      <c r="U1407" s="85"/>
      <c r="V1407" s="85"/>
      <c r="W1407" s="85"/>
      <c r="X1407" s="84">
        <v>1764456</v>
      </c>
      <c r="Y1407" s="84">
        <v>2205287</v>
      </c>
      <c r="Z1407" s="84">
        <v>674357</v>
      </c>
      <c r="AA1407" s="127">
        <v>9838.5342856799998</v>
      </c>
      <c r="AB1407" s="127">
        <v>881.21570411000005</v>
      </c>
    </row>
    <row r="1408" spans="1:28" x14ac:dyDescent="0.3">
      <c r="A1408" s="83" t="s">
        <v>136</v>
      </c>
      <c r="B1408" s="65" t="str">
        <f>VLOOKUP(A1408,'bank list with code'!$A$2:$C$114,3,FALSE)</f>
        <v>B036</v>
      </c>
      <c r="C1408" s="65" t="str">
        <f>VLOOKUP(B1408,'bank type'!$A$2:$B$87,2,FALSE)</f>
        <v>Private Sector Banks</v>
      </c>
      <c r="D1408" s="66">
        <v>43190</v>
      </c>
      <c r="E1408" s="74">
        <f t="shared" si="68"/>
        <v>3</v>
      </c>
      <c r="F1408">
        <f t="shared" si="66"/>
        <v>2018</v>
      </c>
      <c r="G1408" s="84">
        <v>279</v>
      </c>
      <c r="H1408" s="84">
        <v>254</v>
      </c>
      <c r="I1408" s="84">
        <v>1549</v>
      </c>
      <c r="J1408" s="84">
        <v>0</v>
      </c>
      <c r="K1408" s="3">
        <f t="shared" si="67"/>
        <v>1549</v>
      </c>
      <c r="L1408" s="3"/>
      <c r="M1408" s="3"/>
      <c r="N1408" s="3"/>
      <c r="O1408" s="84">
        <v>28610</v>
      </c>
      <c r="P1408" s="84">
        <v>1828</v>
      </c>
      <c r="Q1408" s="84">
        <v>79575</v>
      </c>
      <c r="R1408" s="127">
        <v>8.3946450000000006</v>
      </c>
      <c r="S1408" s="127">
        <v>67.734088999999997</v>
      </c>
      <c r="T1408" s="85"/>
      <c r="U1408" s="85"/>
      <c r="V1408" s="85"/>
      <c r="W1408" s="85"/>
      <c r="X1408" s="84">
        <v>552299</v>
      </c>
      <c r="Y1408" s="84">
        <v>799355</v>
      </c>
      <c r="Z1408" s="84">
        <v>286515</v>
      </c>
      <c r="AA1408" s="127">
        <v>2417.1707470000001</v>
      </c>
      <c r="AB1408" s="127">
        <v>560.76331200000004</v>
      </c>
    </row>
    <row r="1409" spans="1:28" x14ac:dyDescent="0.3">
      <c r="A1409" s="83" t="s">
        <v>19</v>
      </c>
      <c r="B1409" s="65" t="str">
        <f>VLOOKUP(A1409,'bank list with code'!$A$2:$C$114,3,FALSE)</f>
        <v>B038</v>
      </c>
      <c r="C1409" s="65" t="str">
        <f>VLOOKUP(B1409,'bank type'!$A$2:$B$87,2,FALSE)</f>
        <v>Private Sector Banks</v>
      </c>
      <c r="D1409" s="66">
        <v>43190</v>
      </c>
      <c r="E1409" s="74">
        <f t="shared" si="68"/>
        <v>3</v>
      </c>
      <c r="F1409">
        <f t="shared" si="66"/>
        <v>2018</v>
      </c>
      <c r="G1409" s="84">
        <v>203</v>
      </c>
      <c r="H1409" s="84">
        <v>143</v>
      </c>
      <c r="I1409" s="84">
        <v>1011</v>
      </c>
      <c r="J1409" s="84">
        <v>0</v>
      </c>
      <c r="K1409" s="3">
        <f t="shared" si="67"/>
        <v>1011</v>
      </c>
      <c r="L1409" s="3"/>
      <c r="M1409" s="3"/>
      <c r="N1409" s="3"/>
      <c r="O1409" s="84">
        <v>7597</v>
      </c>
      <c r="P1409" s="84">
        <v>98</v>
      </c>
      <c r="Q1409" s="84">
        <v>15255</v>
      </c>
      <c r="R1409" s="127">
        <v>0.39129999999999998</v>
      </c>
      <c r="S1409" s="127">
        <v>31.588303</v>
      </c>
      <c r="T1409" s="85"/>
      <c r="U1409" s="85"/>
      <c r="V1409" s="85"/>
      <c r="W1409" s="85"/>
      <c r="X1409" s="84">
        <v>656528</v>
      </c>
      <c r="Y1409" s="84">
        <v>583874</v>
      </c>
      <c r="Z1409" s="84">
        <v>208689</v>
      </c>
      <c r="AA1409" s="127">
        <v>1929.9764</v>
      </c>
      <c r="AB1409" s="127">
        <v>313.44160399999998</v>
      </c>
    </row>
    <row r="1410" spans="1:28" x14ac:dyDescent="0.3">
      <c r="A1410" s="83" t="s">
        <v>20</v>
      </c>
      <c r="B1410" s="65" t="str">
        <f>VLOOKUP(A1410,'bank list with code'!$A$2:$C$114,3,FALSE)</f>
        <v>B045</v>
      </c>
      <c r="C1410" s="65" t="str">
        <f>VLOOKUP(B1410,'bank type'!$A$2:$B$87,2,FALSE)</f>
        <v>Private Sector Banks</v>
      </c>
      <c r="D1410" s="66">
        <v>43190</v>
      </c>
      <c r="E1410" s="74">
        <f t="shared" si="68"/>
        <v>3</v>
      </c>
      <c r="F1410">
        <f t="shared" si="66"/>
        <v>2018</v>
      </c>
      <c r="G1410" s="84">
        <v>1192</v>
      </c>
      <c r="H1410" s="84">
        <v>504</v>
      </c>
      <c r="I1410" s="84">
        <v>0</v>
      </c>
      <c r="J1410" s="84">
        <v>0</v>
      </c>
      <c r="K1410" s="3">
        <f t="shared" si="67"/>
        <v>0</v>
      </c>
      <c r="L1410" s="3"/>
      <c r="M1410" s="3"/>
      <c r="N1410" s="3"/>
      <c r="O1410" s="84">
        <v>0</v>
      </c>
      <c r="P1410" s="84">
        <v>0</v>
      </c>
      <c r="Q1410" s="84">
        <v>0</v>
      </c>
      <c r="R1410" s="127">
        <v>0</v>
      </c>
      <c r="S1410" s="127">
        <v>0</v>
      </c>
      <c r="T1410" s="85"/>
      <c r="U1410" s="85"/>
      <c r="V1410" s="85"/>
      <c r="W1410" s="85"/>
      <c r="X1410" s="84">
        <v>6565658</v>
      </c>
      <c r="Y1410" s="84">
        <v>6560680</v>
      </c>
      <c r="Z1410" s="84">
        <v>2883486</v>
      </c>
      <c r="AA1410" s="127">
        <v>33887.577386199999</v>
      </c>
      <c r="AB1410" s="127">
        <v>4250.5638417099999</v>
      </c>
    </row>
    <row r="1411" spans="1:28" x14ac:dyDescent="0.3">
      <c r="A1411" s="83" t="s">
        <v>21</v>
      </c>
      <c r="B1411" s="65" t="str">
        <f>VLOOKUP(A1411,'bank list with code'!$A$2:$C$114,3,FALSE)</f>
        <v>B050</v>
      </c>
      <c r="C1411" s="65" t="str">
        <f>VLOOKUP(B1411,'bank type'!$A$2:$B$87,2,FALSE)</f>
        <v>Private Sector Banks</v>
      </c>
      <c r="D1411" s="66">
        <v>43190</v>
      </c>
      <c r="E1411" s="74">
        <f t="shared" si="68"/>
        <v>3</v>
      </c>
      <c r="F1411">
        <f t="shared" ref="F1411:F1474" si="69">YEAR(D1411)</f>
        <v>2018</v>
      </c>
      <c r="G1411" s="84">
        <v>5867</v>
      </c>
      <c r="H1411" s="84">
        <v>6768</v>
      </c>
      <c r="I1411" s="84">
        <v>403567</v>
      </c>
      <c r="J1411" s="84">
        <v>0</v>
      </c>
      <c r="K1411" s="3">
        <f t="shared" si="67"/>
        <v>403567</v>
      </c>
      <c r="L1411" s="3"/>
      <c r="M1411" s="3"/>
      <c r="N1411" s="3"/>
      <c r="O1411" s="84">
        <v>10686376</v>
      </c>
      <c r="P1411" s="84">
        <v>193311</v>
      </c>
      <c r="Q1411" s="84">
        <v>36041678</v>
      </c>
      <c r="R1411" s="127">
        <v>1042.2485045000001</v>
      </c>
      <c r="S1411" s="127">
        <v>122949.98625099999</v>
      </c>
      <c r="T1411" s="85"/>
      <c r="U1411" s="85"/>
      <c r="V1411" s="85"/>
      <c r="W1411" s="85"/>
      <c r="X1411" s="84">
        <v>24318975</v>
      </c>
      <c r="Y1411" s="84">
        <v>34944606</v>
      </c>
      <c r="Z1411" s="84">
        <v>38578119</v>
      </c>
      <c r="AA1411" s="127">
        <v>179936.16185151</v>
      </c>
      <c r="AB1411" s="127">
        <v>53861.776165000003</v>
      </c>
    </row>
    <row r="1412" spans="1:28" x14ac:dyDescent="0.3">
      <c r="A1412" s="83" t="s">
        <v>22</v>
      </c>
      <c r="B1412" s="65" t="str">
        <f>VLOOKUP(A1412,'bank list with code'!$A$2:$C$114,3,FALSE)</f>
        <v>B053</v>
      </c>
      <c r="C1412" s="65" t="str">
        <f>VLOOKUP(B1412,'bank type'!$A$2:$B$87,2,FALSE)</f>
        <v>Private Sector Banks</v>
      </c>
      <c r="D1412" s="66">
        <v>43190</v>
      </c>
      <c r="E1412" s="74">
        <f t="shared" si="68"/>
        <v>3</v>
      </c>
      <c r="F1412">
        <f t="shared" si="69"/>
        <v>2018</v>
      </c>
      <c r="G1412" s="84">
        <v>5237</v>
      </c>
      <c r="H1412" s="84">
        <v>9130</v>
      </c>
      <c r="I1412" s="84">
        <v>325358</v>
      </c>
      <c r="J1412" s="84">
        <v>0</v>
      </c>
      <c r="K1412" s="3">
        <f t="shared" si="67"/>
        <v>325358</v>
      </c>
      <c r="L1412" s="3"/>
      <c r="M1412" s="3"/>
      <c r="N1412" s="3"/>
      <c r="O1412" s="84">
        <v>4997535</v>
      </c>
      <c r="P1412" s="84">
        <v>38455</v>
      </c>
      <c r="Q1412" s="84">
        <v>16326117</v>
      </c>
      <c r="R1412" s="127">
        <v>136.901701</v>
      </c>
      <c r="S1412" s="127">
        <v>49300.206705999997</v>
      </c>
      <c r="T1412" s="85"/>
      <c r="U1412" s="85"/>
      <c r="V1412" s="85"/>
      <c r="W1412" s="85"/>
      <c r="X1412" s="84">
        <v>41499827</v>
      </c>
      <c r="Y1412" s="84">
        <v>33165563</v>
      </c>
      <c r="Z1412" s="84">
        <v>34711851</v>
      </c>
      <c r="AA1412" s="127">
        <v>167844.52656299999</v>
      </c>
      <c r="AB1412" s="127">
        <v>50017.665350000003</v>
      </c>
    </row>
    <row r="1413" spans="1:28" x14ac:dyDescent="0.3">
      <c r="A1413" s="83" t="s">
        <v>23</v>
      </c>
      <c r="B1413" s="65" t="str">
        <f>VLOOKUP(A1413,'bank list with code'!$A$2:$C$114,3,FALSE)</f>
        <v>B056</v>
      </c>
      <c r="C1413" s="65" t="str">
        <f>VLOOKUP(B1413,'bank type'!$A$2:$B$87,2,FALSE)</f>
        <v>Private Sector Banks</v>
      </c>
      <c r="D1413" s="66">
        <v>43190</v>
      </c>
      <c r="E1413" s="74">
        <f t="shared" si="68"/>
        <v>3</v>
      </c>
      <c r="F1413">
        <f t="shared" si="69"/>
        <v>2018</v>
      </c>
      <c r="G1413" s="84">
        <v>53</v>
      </c>
      <c r="H1413" s="84">
        <v>2</v>
      </c>
      <c r="I1413" s="84">
        <v>1585</v>
      </c>
      <c r="J1413" s="84">
        <v>0</v>
      </c>
      <c r="K1413" s="3">
        <f t="shared" si="67"/>
        <v>1585</v>
      </c>
      <c r="L1413" s="3"/>
      <c r="M1413" s="3"/>
      <c r="N1413" s="3"/>
      <c r="O1413" s="84">
        <v>0</v>
      </c>
      <c r="P1413" s="84">
        <v>0</v>
      </c>
      <c r="Q1413" s="84">
        <v>0</v>
      </c>
      <c r="R1413" s="127">
        <v>0</v>
      </c>
      <c r="S1413" s="127">
        <v>0</v>
      </c>
      <c r="T1413" s="85"/>
      <c r="U1413" s="85"/>
      <c r="V1413" s="85"/>
      <c r="W1413" s="85"/>
      <c r="X1413" s="84">
        <v>878453</v>
      </c>
      <c r="Y1413" s="84">
        <v>1475499</v>
      </c>
      <c r="Z1413" s="84">
        <v>717021</v>
      </c>
      <c r="AA1413" s="127">
        <v>4767.28012494</v>
      </c>
      <c r="AB1413" s="127">
        <v>606.45037993999995</v>
      </c>
    </row>
    <row r="1414" spans="1:28" x14ac:dyDescent="0.3">
      <c r="A1414" s="83" t="s">
        <v>24</v>
      </c>
      <c r="B1414" s="65" t="str">
        <f>VLOOKUP(A1414,'bank list with code'!$A$2:$C$114,3,FALSE)</f>
        <v>B062</v>
      </c>
      <c r="C1414" s="65" t="str">
        <f>VLOOKUP(B1414,'bank type'!$A$2:$B$87,2,FALSE)</f>
        <v>Private Sector Banks</v>
      </c>
      <c r="D1414" s="66">
        <v>43190</v>
      </c>
      <c r="E1414" s="74">
        <f t="shared" si="68"/>
        <v>3</v>
      </c>
      <c r="F1414">
        <f t="shared" si="69"/>
        <v>2018</v>
      </c>
      <c r="G1414" s="84">
        <v>972</v>
      </c>
      <c r="H1414" s="84">
        <v>1231</v>
      </c>
      <c r="I1414" s="84">
        <v>31558</v>
      </c>
      <c r="J1414" s="84">
        <v>0</v>
      </c>
      <c r="K1414" s="3">
        <f t="shared" ref="K1414:K1477" si="70">SUM(I1414,J1414)</f>
        <v>31558</v>
      </c>
      <c r="L1414" s="3"/>
      <c r="M1414" s="3"/>
      <c r="N1414" s="3"/>
      <c r="O1414" s="84">
        <v>781486</v>
      </c>
      <c r="P1414" s="84">
        <v>15805</v>
      </c>
      <c r="Q1414" s="84">
        <v>2482290</v>
      </c>
      <c r="R1414" s="127">
        <v>80.241814900000008</v>
      </c>
      <c r="S1414" s="127">
        <v>17642.518485580003</v>
      </c>
      <c r="T1414" s="85"/>
      <c r="U1414" s="85"/>
      <c r="V1414" s="85"/>
      <c r="W1414" s="85"/>
      <c r="X1414" s="84">
        <v>3848615</v>
      </c>
      <c r="Y1414" s="84">
        <v>2889452</v>
      </c>
      <c r="Z1414" s="84">
        <v>2055744</v>
      </c>
      <c r="AA1414" s="127">
        <v>13681.77469484</v>
      </c>
      <c r="AB1414" s="127">
        <v>3236.8603533200003</v>
      </c>
    </row>
    <row r="1415" spans="1:28" x14ac:dyDescent="0.3">
      <c r="A1415" s="83" t="s">
        <v>25</v>
      </c>
      <c r="B1415" s="65" t="str">
        <f>VLOOKUP(A1415,'bank list with code'!$A$2:$C$114,3,FALSE)</f>
        <v>B063</v>
      </c>
      <c r="C1415" s="65" t="str">
        <f>VLOOKUP(B1415,'bank type'!$A$2:$B$87,2,FALSE)</f>
        <v>Private Sector Banks</v>
      </c>
      <c r="D1415" s="66">
        <v>43190</v>
      </c>
      <c r="E1415" s="74">
        <f t="shared" si="68"/>
        <v>3</v>
      </c>
      <c r="F1415">
        <f t="shared" si="69"/>
        <v>2018</v>
      </c>
      <c r="G1415" s="84">
        <v>682</v>
      </c>
      <c r="H1415" s="84">
        <v>517</v>
      </c>
      <c r="I1415" s="84">
        <v>14540</v>
      </c>
      <c r="J1415" s="84">
        <v>0</v>
      </c>
      <c r="K1415" s="3">
        <f t="shared" si="70"/>
        <v>14540</v>
      </c>
      <c r="L1415" s="3"/>
      <c r="M1415" s="3"/>
      <c r="N1415" s="3"/>
      <c r="O1415" s="84">
        <v>127772</v>
      </c>
      <c r="P1415" s="84">
        <v>8714</v>
      </c>
      <c r="Q1415" s="84">
        <v>209418</v>
      </c>
      <c r="R1415" s="127">
        <v>27.234497000000001</v>
      </c>
      <c r="S1415" s="127">
        <v>810.50841400000002</v>
      </c>
      <c r="T1415" s="85"/>
      <c r="U1415" s="85"/>
      <c r="V1415" s="85"/>
      <c r="W1415" s="85"/>
      <c r="X1415" s="84">
        <v>3753543</v>
      </c>
      <c r="Y1415" s="84">
        <v>5595794</v>
      </c>
      <c r="Z1415" s="84">
        <v>108428</v>
      </c>
      <c r="AA1415" s="127">
        <v>24685.467992999998</v>
      </c>
      <c r="AB1415" s="127">
        <v>301.31886600000001</v>
      </c>
    </row>
    <row r="1416" spans="1:28" x14ac:dyDescent="0.3">
      <c r="A1416" s="83" t="s">
        <v>26</v>
      </c>
      <c r="B1416" s="65" t="str">
        <f>VLOOKUP(A1416,'bank list with code'!$A$2:$C$114,3,FALSE)</f>
        <v>B069</v>
      </c>
      <c r="C1416" s="65" t="str">
        <f>VLOOKUP(B1416,'bank type'!$A$2:$B$87,2,FALSE)</f>
        <v>Private Sector Banks</v>
      </c>
      <c r="D1416" s="66">
        <v>43190</v>
      </c>
      <c r="E1416" s="74">
        <f t="shared" si="68"/>
        <v>3</v>
      </c>
      <c r="F1416">
        <f t="shared" si="69"/>
        <v>2018</v>
      </c>
      <c r="G1416" s="84">
        <v>541</v>
      </c>
      <c r="H1416" s="84">
        <v>833</v>
      </c>
      <c r="I1416" s="84">
        <v>13225</v>
      </c>
      <c r="J1416" s="84">
        <v>0</v>
      </c>
      <c r="K1416" s="3">
        <f t="shared" si="70"/>
        <v>13225</v>
      </c>
      <c r="L1416" s="3"/>
      <c r="M1416" s="3"/>
      <c r="N1416" s="3"/>
      <c r="O1416" s="84">
        <v>0</v>
      </c>
      <c r="P1416" s="84">
        <v>0</v>
      </c>
      <c r="Q1416" s="84">
        <v>0</v>
      </c>
      <c r="R1416" s="127">
        <v>0</v>
      </c>
      <c r="S1416" s="127">
        <v>0</v>
      </c>
      <c r="T1416" s="85"/>
      <c r="U1416" s="85"/>
      <c r="V1416" s="85"/>
      <c r="W1416" s="85"/>
      <c r="X1416" s="84">
        <v>4335946</v>
      </c>
      <c r="Y1416" s="84">
        <v>4299701</v>
      </c>
      <c r="Z1416" s="84">
        <v>2144004</v>
      </c>
      <c r="AA1416" s="127">
        <v>17074.898789999999</v>
      </c>
      <c r="AB1416" s="127">
        <v>2634.20165</v>
      </c>
    </row>
    <row r="1417" spans="1:28" x14ac:dyDescent="0.3">
      <c r="A1417" s="83" t="s">
        <v>27</v>
      </c>
      <c r="B1417" s="65" t="str">
        <f>VLOOKUP(A1417,'bank list with code'!$A$2:$C$114,3,FALSE)</f>
        <v>B070</v>
      </c>
      <c r="C1417" s="65" t="str">
        <f>VLOOKUP(B1417,'bank type'!$A$2:$B$87,2,FALSE)</f>
        <v>Private Sector Banks</v>
      </c>
      <c r="D1417" s="66">
        <v>43190</v>
      </c>
      <c r="E1417" s="74">
        <f t="shared" si="68"/>
        <v>3</v>
      </c>
      <c r="F1417">
        <f t="shared" si="69"/>
        <v>2018</v>
      </c>
      <c r="G1417" s="84">
        <v>763</v>
      </c>
      <c r="H1417" s="84">
        <v>1032</v>
      </c>
      <c r="I1417" s="84">
        <v>22873</v>
      </c>
      <c r="J1417" s="84">
        <v>0</v>
      </c>
      <c r="K1417" s="3">
        <f t="shared" si="70"/>
        <v>22873</v>
      </c>
      <c r="L1417" s="3"/>
      <c r="M1417" s="3"/>
      <c r="N1417" s="3"/>
      <c r="O1417" s="84">
        <v>0</v>
      </c>
      <c r="P1417" s="84">
        <v>0</v>
      </c>
      <c r="Q1417" s="84">
        <v>0</v>
      </c>
      <c r="R1417" s="127">
        <v>0</v>
      </c>
      <c r="S1417" s="127">
        <v>0</v>
      </c>
      <c r="T1417" s="85"/>
      <c r="U1417" s="85"/>
      <c r="V1417" s="85"/>
      <c r="W1417" s="85"/>
      <c r="X1417" s="84">
        <v>4286080</v>
      </c>
      <c r="Y1417" s="84">
        <v>5611346</v>
      </c>
      <c r="Z1417" s="84">
        <v>1981808</v>
      </c>
      <c r="AA1417" s="127">
        <v>24050.519633080003</v>
      </c>
      <c r="AB1417" s="127">
        <v>2647.4555492199997</v>
      </c>
    </row>
    <row r="1418" spans="1:28" x14ac:dyDescent="0.3">
      <c r="A1418" s="83" t="s">
        <v>28</v>
      </c>
      <c r="B1418" s="65" t="str">
        <f>VLOOKUP(A1418,'bank list with code'!$A$2:$C$114,3,FALSE)</f>
        <v>B073</v>
      </c>
      <c r="C1418" s="65" t="str">
        <f>VLOOKUP(B1418,'bank type'!$A$2:$B$87,2,FALSE)</f>
        <v>Private Sector Banks</v>
      </c>
      <c r="D1418" s="66">
        <v>43190</v>
      </c>
      <c r="E1418" s="74">
        <f t="shared" si="68"/>
        <v>3</v>
      </c>
      <c r="F1418">
        <f t="shared" si="69"/>
        <v>2018</v>
      </c>
      <c r="G1418" s="84">
        <v>1049</v>
      </c>
      <c r="H1418" s="84">
        <v>1150</v>
      </c>
      <c r="I1418" s="84">
        <v>7262</v>
      </c>
      <c r="J1418" s="84">
        <v>0</v>
      </c>
      <c r="K1418" s="3">
        <f t="shared" si="70"/>
        <v>7262</v>
      </c>
      <c r="L1418" s="3"/>
      <c r="M1418" s="3"/>
      <c r="N1418" s="3"/>
      <c r="O1418" s="84">
        <v>1462480</v>
      </c>
      <c r="P1418" s="84">
        <v>41358</v>
      </c>
      <c r="Q1418" s="84">
        <v>3585242</v>
      </c>
      <c r="R1418" s="127">
        <v>159.52236734000002</v>
      </c>
      <c r="S1418" s="127">
        <v>11245.79381103</v>
      </c>
      <c r="T1418" s="85"/>
      <c r="U1418" s="85"/>
      <c r="V1418" s="85"/>
      <c r="W1418" s="85"/>
      <c r="X1418" s="84">
        <v>8216258</v>
      </c>
      <c r="Y1418" s="84">
        <v>6981083</v>
      </c>
      <c r="Z1418" s="84">
        <v>6838096</v>
      </c>
      <c r="AA1418" s="127">
        <v>28569.092569440003</v>
      </c>
      <c r="AB1418" s="127">
        <v>8449.028629110011</v>
      </c>
    </row>
    <row r="1419" spans="1:28" x14ac:dyDescent="0.3">
      <c r="A1419" s="83" t="s">
        <v>29</v>
      </c>
      <c r="B1419" s="65" t="str">
        <f>VLOOKUP(A1419,'bank list with code'!$A$2:$C$114,3,FALSE)</f>
        <v>B082</v>
      </c>
      <c r="C1419" s="65" t="str">
        <f>VLOOKUP(B1419,'bank type'!$A$2:$B$87,2,FALSE)</f>
        <v>Private Sector Banks</v>
      </c>
      <c r="D1419" s="66">
        <v>43190</v>
      </c>
      <c r="E1419" s="74">
        <f t="shared" si="68"/>
        <v>3</v>
      </c>
      <c r="F1419">
        <f t="shared" si="69"/>
        <v>2018</v>
      </c>
      <c r="G1419" s="84">
        <v>187</v>
      </c>
      <c r="H1419" s="84">
        <v>201</v>
      </c>
      <c r="I1419" s="84">
        <v>410951</v>
      </c>
      <c r="J1419" s="84">
        <v>0</v>
      </c>
      <c r="K1419" s="3">
        <f t="shared" si="70"/>
        <v>410951</v>
      </c>
      <c r="L1419" s="3"/>
      <c r="M1419" s="3"/>
      <c r="N1419" s="3"/>
      <c r="O1419" s="84">
        <v>799962</v>
      </c>
      <c r="P1419" s="84">
        <v>64171</v>
      </c>
      <c r="Q1419" s="84">
        <v>2197193</v>
      </c>
      <c r="R1419" s="127">
        <v>331.22461591000001</v>
      </c>
      <c r="S1419" s="127">
        <v>8566.2298822499997</v>
      </c>
      <c r="T1419" s="85"/>
      <c r="U1419" s="85"/>
      <c r="V1419" s="85"/>
      <c r="W1419" s="85"/>
      <c r="X1419" s="84">
        <v>838017</v>
      </c>
      <c r="Y1419" s="84">
        <v>671825</v>
      </c>
      <c r="Z1419" s="84">
        <v>411827</v>
      </c>
      <c r="AA1419" s="127">
        <v>2467.4942007899999</v>
      </c>
      <c r="AB1419" s="127">
        <v>524.80004207999423</v>
      </c>
    </row>
    <row r="1420" spans="1:28" x14ac:dyDescent="0.3">
      <c r="A1420" s="83" t="s">
        <v>30</v>
      </c>
      <c r="B1420" s="65" t="str">
        <f>VLOOKUP(A1420,'bank list with code'!$A$2:$C$114,3,FALSE)</f>
        <v>B089</v>
      </c>
      <c r="C1420" s="65" t="str">
        <f>VLOOKUP(B1420,'bank type'!$A$2:$B$87,2,FALSE)</f>
        <v>Private Sector Banks</v>
      </c>
      <c r="D1420" s="66">
        <v>43190</v>
      </c>
      <c r="E1420" s="74">
        <f t="shared" si="68"/>
        <v>3</v>
      </c>
      <c r="F1420">
        <f t="shared" si="69"/>
        <v>2018</v>
      </c>
      <c r="G1420" s="84">
        <v>742</v>
      </c>
      <c r="H1420" s="84">
        <v>589</v>
      </c>
      <c r="I1420" s="84">
        <v>9846</v>
      </c>
      <c r="J1420" s="84">
        <v>0</v>
      </c>
      <c r="K1420" s="3">
        <f t="shared" si="70"/>
        <v>9846</v>
      </c>
      <c r="L1420" s="3"/>
      <c r="M1420" s="3"/>
      <c r="N1420" s="3"/>
      <c r="O1420" s="84">
        <v>0</v>
      </c>
      <c r="P1420" s="84">
        <v>0</v>
      </c>
      <c r="Q1420" s="84">
        <v>0</v>
      </c>
      <c r="R1420" s="127">
        <v>0</v>
      </c>
      <c r="S1420" s="127">
        <v>0</v>
      </c>
      <c r="T1420" s="85"/>
      <c r="U1420" s="85"/>
      <c r="V1420" s="85"/>
      <c r="W1420" s="85"/>
      <c r="X1420" s="84">
        <v>3923182</v>
      </c>
      <c r="Y1420" s="84">
        <v>2958220</v>
      </c>
      <c r="Z1420" s="84">
        <v>1401421</v>
      </c>
      <c r="AA1420" s="127">
        <v>11847.011377999999</v>
      </c>
      <c r="AB1420" s="127">
        <v>1986.234522</v>
      </c>
    </row>
    <row r="1421" spans="1:28" x14ac:dyDescent="0.3">
      <c r="A1421" s="83" t="s">
        <v>31</v>
      </c>
      <c r="B1421" s="65" t="str">
        <f>VLOOKUP(A1421,'bank list with code'!$A$2:$C$114,3,FALSE)</f>
        <v>B100</v>
      </c>
      <c r="C1421" s="65" t="str">
        <f>VLOOKUP(B1421,'bank type'!$A$2:$B$87,2,FALSE)</f>
        <v>Private Sector Banks</v>
      </c>
      <c r="D1421" s="66">
        <v>43190</v>
      </c>
      <c r="E1421" s="74">
        <f t="shared" si="68"/>
        <v>3</v>
      </c>
      <c r="F1421">
        <f t="shared" si="69"/>
        <v>2018</v>
      </c>
      <c r="G1421" s="84">
        <v>467</v>
      </c>
      <c r="H1421" s="84">
        <v>664</v>
      </c>
      <c r="I1421" s="84">
        <v>5146</v>
      </c>
      <c r="J1421" s="84">
        <v>0</v>
      </c>
      <c r="K1421" s="3">
        <f t="shared" si="70"/>
        <v>5146</v>
      </c>
      <c r="L1421" s="3"/>
      <c r="M1421" s="3"/>
      <c r="N1421" s="3"/>
      <c r="O1421" s="84">
        <v>20125</v>
      </c>
      <c r="P1421" s="84">
        <v>1938</v>
      </c>
      <c r="Q1421" s="84">
        <v>31826</v>
      </c>
      <c r="R1421" s="127">
        <v>2.1213000000000002</v>
      </c>
      <c r="S1421" s="127">
        <v>112.90676739</v>
      </c>
      <c r="T1421" s="85"/>
      <c r="U1421" s="85"/>
      <c r="V1421" s="85"/>
      <c r="W1421" s="85"/>
      <c r="X1421" s="84">
        <v>1226597</v>
      </c>
      <c r="Y1421" s="84">
        <v>4255075</v>
      </c>
      <c r="Z1421" s="84">
        <v>323942</v>
      </c>
      <c r="AA1421" s="127">
        <v>17337.728500000001</v>
      </c>
      <c r="AB1421" s="127">
        <v>534.19272360000002</v>
      </c>
    </row>
    <row r="1422" spans="1:28" x14ac:dyDescent="0.3">
      <c r="A1422" s="83" t="s">
        <v>32</v>
      </c>
      <c r="B1422" s="65" t="str">
        <f>VLOOKUP(A1422,'bank list with code'!$A$2:$C$114,3,FALSE)</f>
        <v>B101</v>
      </c>
      <c r="C1422" s="65" t="str">
        <f>VLOOKUP(B1422,'bank type'!$A$2:$B$87,2,FALSE)</f>
        <v>Private Sector Banks</v>
      </c>
      <c r="D1422" s="66">
        <v>43190</v>
      </c>
      <c r="E1422" s="74">
        <f t="shared" si="68"/>
        <v>3</v>
      </c>
      <c r="F1422">
        <f t="shared" si="69"/>
        <v>2018</v>
      </c>
      <c r="G1422" s="84">
        <v>425</v>
      </c>
      <c r="H1422" s="84">
        <v>595</v>
      </c>
      <c r="I1422" s="84">
        <v>6345</v>
      </c>
      <c r="J1422" s="84">
        <v>0</v>
      </c>
      <c r="K1422" s="3">
        <f t="shared" si="70"/>
        <v>6345</v>
      </c>
      <c r="L1422" s="3"/>
      <c r="M1422" s="3"/>
      <c r="N1422" s="3"/>
      <c r="O1422" s="84">
        <v>0</v>
      </c>
      <c r="P1422" s="84">
        <v>0</v>
      </c>
      <c r="Q1422" s="84">
        <v>0</v>
      </c>
      <c r="R1422" s="127">
        <v>0</v>
      </c>
      <c r="S1422" s="127">
        <v>0</v>
      </c>
      <c r="T1422" s="85"/>
      <c r="U1422" s="85"/>
      <c r="V1422" s="85"/>
      <c r="W1422" s="85"/>
      <c r="X1422" s="84">
        <v>1289102</v>
      </c>
      <c r="Y1422" s="84">
        <v>943849</v>
      </c>
      <c r="Z1422" s="84">
        <v>197318</v>
      </c>
      <c r="AA1422" s="127">
        <v>4076.4</v>
      </c>
      <c r="AB1422" s="127">
        <v>322.26569999999998</v>
      </c>
    </row>
    <row r="1423" spans="1:28" x14ac:dyDescent="0.3">
      <c r="A1423" s="83" t="s">
        <v>33</v>
      </c>
      <c r="B1423" s="65" t="str">
        <f>VLOOKUP(A1423,'bank list with code'!$A$2:$C$114,3,FALSE)</f>
        <v>B113</v>
      </c>
      <c r="C1423" s="65" t="str">
        <f>VLOOKUP(B1423,'bank type'!$A$2:$B$87,2,FALSE)</f>
        <v>Private Sector Banks</v>
      </c>
      <c r="D1423" s="66">
        <v>43190</v>
      </c>
      <c r="E1423" s="74">
        <f t="shared" si="68"/>
        <v>3</v>
      </c>
      <c r="F1423">
        <f t="shared" si="69"/>
        <v>2018</v>
      </c>
      <c r="G1423" s="84">
        <v>857</v>
      </c>
      <c r="H1423" s="84">
        <v>867</v>
      </c>
      <c r="I1423" s="84">
        <v>74208</v>
      </c>
      <c r="J1423" s="84">
        <v>0</v>
      </c>
      <c r="K1423" s="3">
        <f t="shared" si="70"/>
        <v>74208</v>
      </c>
      <c r="L1423" s="3"/>
      <c r="M1423" s="3"/>
      <c r="N1423" s="3"/>
      <c r="O1423" s="84">
        <v>265508</v>
      </c>
      <c r="P1423" s="84">
        <v>6655</v>
      </c>
      <c r="Q1423" s="84">
        <v>845584</v>
      </c>
      <c r="R1423" s="127">
        <v>28.453903579999999</v>
      </c>
      <c r="S1423" s="127">
        <v>2312.1891366100003</v>
      </c>
      <c r="T1423" s="85"/>
      <c r="U1423" s="85"/>
      <c r="V1423" s="85"/>
      <c r="W1423" s="85"/>
      <c r="X1423" s="84">
        <v>1895480</v>
      </c>
      <c r="Y1423" s="84">
        <v>3651636</v>
      </c>
      <c r="Z1423" s="84">
        <v>2244175</v>
      </c>
      <c r="AA1423" s="127">
        <v>13923.99905</v>
      </c>
      <c r="AB1423" s="127">
        <v>3198.0954342600003</v>
      </c>
    </row>
    <row r="1424" spans="1:28" x14ac:dyDescent="0.3">
      <c r="A1424" s="83" t="s">
        <v>35</v>
      </c>
      <c r="B1424" s="65" t="str">
        <f>VLOOKUP(A1424,'bank list with code'!$A$2:$C$114,3,FALSE)</f>
        <v>B004</v>
      </c>
      <c r="C1424" s="65" t="str">
        <f>VLOOKUP(B1424,'bank type'!$A$2:$B$87,2,FALSE)</f>
        <v>Foreign Banks</v>
      </c>
      <c r="D1424" s="66">
        <v>43190</v>
      </c>
      <c r="E1424" s="74">
        <f t="shared" si="68"/>
        <v>3</v>
      </c>
      <c r="F1424">
        <f t="shared" si="69"/>
        <v>2018</v>
      </c>
      <c r="G1424" s="84">
        <v>0</v>
      </c>
      <c r="H1424" s="84">
        <v>0</v>
      </c>
      <c r="I1424" s="84">
        <v>38322</v>
      </c>
      <c r="J1424" s="84">
        <v>0</v>
      </c>
      <c r="K1424" s="3">
        <f t="shared" si="70"/>
        <v>38322</v>
      </c>
      <c r="L1424" s="3"/>
      <c r="M1424" s="3"/>
      <c r="N1424" s="3"/>
      <c r="O1424" s="84">
        <v>1184218</v>
      </c>
      <c r="P1424" s="84">
        <v>3524</v>
      </c>
      <c r="Q1424" s="84">
        <v>5957583</v>
      </c>
      <c r="R1424" s="127">
        <v>25.105955999999999</v>
      </c>
      <c r="S1424" s="127">
        <v>47291.501766000001</v>
      </c>
      <c r="T1424" s="85"/>
      <c r="U1424" s="85"/>
      <c r="V1424" s="85"/>
      <c r="W1424" s="85"/>
      <c r="X1424" s="84">
        <v>0</v>
      </c>
      <c r="Y1424" s="84">
        <v>0</v>
      </c>
      <c r="Z1424" s="84">
        <v>0</v>
      </c>
      <c r="AA1424" s="127">
        <v>0</v>
      </c>
      <c r="AB1424" s="127">
        <v>0</v>
      </c>
    </row>
    <row r="1425" spans="1:28" x14ac:dyDescent="0.3">
      <c r="A1425" s="83" t="s">
        <v>36</v>
      </c>
      <c r="B1425" s="65" t="str">
        <f>VLOOKUP(A1425,'bank list with code'!$A$2:$C$114,3,FALSE)</f>
        <v>B011</v>
      </c>
      <c r="C1425" s="65" t="str">
        <f>VLOOKUP(B1425,'bank type'!$A$2:$B$87,2,FALSE)</f>
        <v>Foreign Banks</v>
      </c>
      <c r="D1425" s="66">
        <v>43190</v>
      </c>
      <c r="E1425" s="74">
        <f t="shared" si="68"/>
        <v>3</v>
      </c>
      <c r="F1425">
        <f t="shared" si="69"/>
        <v>2018</v>
      </c>
      <c r="G1425" s="84">
        <v>0</v>
      </c>
      <c r="H1425" s="84">
        <v>0</v>
      </c>
      <c r="I1425" s="84">
        <v>0</v>
      </c>
      <c r="J1425" s="84">
        <v>0</v>
      </c>
      <c r="K1425" s="3">
        <f t="shared" si="70"/>
        <v>0</v>
      </c>
      <c r="L1425" s="3"/>
      <c r="M1425" s="3"/>
      <c r="N1425" s="3"/>
      <c r="O1425" s="84">
        <v>17896</v>
      </c>
      <c r="P1425" s="84">
        <v>206</v>
      </c>
      <c r="Q1425" s="84">
        <v>53932</v>
      </c>
      <c r="R1425" s="127">
        <v>1.68299274</v>
      </c>
      <c r="S1425" s="127">
        <v>378.28318281999998</v>
      </c>
      <c r="T1425" s="85"/>
      <c r="U1425" s="85"/>
      <c r="V1425" s="85"/>
      <c r="W1425" s="85"/>
      <c r="X1425" s="84">
        <v>0</v>
      </c>
      <c r="Y1425" s="84">
        <v>0</v>
      </c>
      <c r="Z1425" s="84">
        <v>0</v>
      </c>
      <c r="AA1425" s="127">
        <v>0</v>
      </c>
      <c r="AB1425" s="127">
        <v>0</v>
      </c>
    </row>
    <row r="1426" spans="1:28" x14ac:dyDescent="0.3">
      <c r="A1426" s="83" t="s">
        <v>37</v>
      </c>
      <c r="B1426" s="65" t="str">
        <f>VLOOKUP(A1426,'bank list with code'!$A$2:$C$114,3,FALSE)</f>
        <v>B017</v>
      </c>
      <c r="C1426" s="65" t="str">
        <f>VLOOKUP(B1426,'bank type'!$A$2:$B$87,2,FALSE)</f>
        <v>Foreign Banks</v>
      </c>
      <c r="D1426" s="66">
        <v>43190</v>
      </c>
      <c r="E1426" s="74">
        <f t="shared" si="68"/>
        <v>3</v>
      </c>
      <c r="F1426">
        <f t="shared" si="69"/>
        <v>2018</v>
      </c>
      <c r="G1426" s="84">
        <v>0</v>
      </c>
      <c r="H1426" s="84">
        <v>0</v>
      </c>
      <c r="I1426" s="84">
        <v>0</v>
      </c>
      <c r="J1426" s="84">
        <v>0</v>
      </c>
      <c r="K1426" s="3">
        <f t="shared" si="70"/>
        <v>0</v>
      </c>
      <c r="L1426" s="3"/>
      <c r="M1426" s="3"/>
      <c r="N1426" s="3"/>
      <c r="O1426" s="84">
        <v>0</v>
      </c>
      <c r="P1426" s="84">
        <v>0</v>
      </c>
      <c r="Q1426" s="84">
        <v>0</v>
      </c>
      <c r="R1426" s="127">
        <v>0</v>
      </c>
      <c r="S1426" s="127">
        <v>0</v>
      </c>
      <c r="T1426" s="85"/>
      <c r="U1426" s="85"/>
      <c r="V1426" s="85"/>
      <c r="W1426" s="85"/>
      <c r="X1426" s="84">
        <v>3313</v>
      </c>
      <c r="Y1426" s="84">
        <v>181</v>
      </c>
      <c r="Z1426" s="84">
        <v>297</v>
      </c>
      <c r="AA1426" s="127">
        <v>1.2351337600000001</v>
      </c>
      <c r="AB1426" s="127">
        <v>1.6894835500000001</v>
      </c>
    </row>
    <row r="1427" spans="1:28" x14ac:dyDescent="0.3">
      <c r="A1427" s="83" t="s">
        <v>38</v>
      </c>
      <c r="B1427" s="65" t="str">
        <f>VLOOKUP(A1427,'bank list with code'!$A$2:$C$114,3,FALSE)</f>
        <v>B023</v>
      </c>
      <c r="C1427" s="65" t="str">
        <f>VLOOKUP(B1427,'bank type'!$A$2:$B$87,2,FALSE)</f>
        <v>Foreign Banks</v>
      </c>
      <c r="D1427" s="66">
        <v>43190</v>
      </c>
      <c r="E1427" s="74">
        <f t="shared" si="68"/>
        <v>3</v>
      </c>
      <c r="F1427">
        <f t="shared" si="69"/>
        <v>2018</v>
      </c>
      <c r="G1427" s="84">
        <v>47</v>
      </c>
      <c r="H1427" s="84">
        <v>498</v>
      </c>
      <c r="I1427" s="84">
        <v>34732</v>
      </c>
      <c r="J1427" s="84">
        <v>0</v>
      </c>
      <c r="K1427" s="3">
        <f t="shared" si="70"/>
        <v>34732</v>
      </c>
      <c r="L1427" s="3"/>
      <c r="M1427" s="3"/>
      <c r="N1427" s="3"/>
      <c r="O1427" s="84">
        <v>2671617</v>
      </c>
      <c r="P1427" s="84">
        <v>45424</v>
      </c>
      <c r="Q1427" s="84">
        <v>18380428</v>
      </c>
      <c r="R1427" s="127">
        <v>262.57306999999997</v>
      </c>
      <c r="S1427" s="127">
        <v>41708.391439999999</v>
      </c>
      <c r="T1427" s="85"/>
      <c r="U1427" s="85"/>
      <c r="V1427" s="85"/>
      <c r="W1427" s="85"/>
      <c r="X1427" s="84">
        <v>1615594</v>
      </c>
      <c r="Y1427" s="84">
        <v>2448107</v>
      </c>
      <c r="Z1427" s="84">
        <v>5219678</v>
      </c>
      <c r="AA1427" s="127">
        <v>9792.3461090000001</v>
      </c>
      <c r="AB1427" s="127">
        <v>9408.1398349999999</v>
      </c>
    </row>
    <row r="1428" spans="1:28" x14ac:dyDescent="0.3">
      <c r="A1428" s="83" t="s">
        <v>39</v>
      </c>
      <c r="B1428" s="65" t="str">
        <f>VLOOKUP(A1428,'bank list with code'!$A$2:$C$114,3,FALSE)</f>
        <v>B030</v>
      </c>
      <c r="C1428" s="65" t="str">
        <f>VLOOKUP(B1428,'bank type'!$A$2:$B$87,2,FALSE)</f>
        <v>Foreign Banks</v>
      </c>
      <c r="D1428" s="66">
        <v>43190</v>
      </c>
      <c r="E1428" s="74">
        <f t="shared" si="68"/>
        <v>3</v>
      </c>
      <c r="F1428">
        <f t="shared" si="69"/>
        <v>2018</v>
      </c>
      <c r="G1428" s="84">
        <v>7</v>
      </c>
      <c r="H1428" s="84">
        <v>23</v>
      </c>
      <c r="I1428" s="84">
        <v>0</v>
      </c>
      <c r="J1428" s="84">
        <v>0</v>
      </c>
      <c r="K1428" s="3">
        <f t="shared" si="70"/>
        <v>0</v>
      </c>
      <c r="L1428" s="3"/>
      <c r="M1428" s="3"/>
      <c r="N1428" s="3"/>
      <c r="O1428" s="84">
        <v>0</v>
      </c>
      <c r="P1428" s="84">
        <v>0</v>
      </c>
      <c r="Q1428" s="84">
        <v>0</v>
      </c>
      <c r="R1428" s="127">
        <v>0</v>
      </c>
      <c r="S1428" s="127">
        <v>0</v>
      </c>
      <c r="T1428" s="85"/>
      <c r="U1428" s="85"/>
      <c r="V1428" s="85"/>
      <c r="W1428" s="85"/>
      <c r="X1428" s="84">
        <v>2264208</v>
      </c>
      <c r="Y1428" s="84">
        <v>719534</v>
      </c>
      <c r="Z1428" s="84">
        <v>760441</v>
      </c>
      <c r="AA1428" s="127">
        <v>1289.59435151</v>
      </c>
      <c r="AB1428" s="127">
        <v>533.58983250000006</v>
      </c>
    </row>
    <row r="1429" spans="1:28" x14ac:dyDescent="0.3">
      <c r="A1429" s="83" t="s">
        <v>40</v>
      </c>
      <c r="B1429" s="65" t="str">
        <f>VLOOKUP(A1429,'bank list with code'!$A$2:$C$114,3,FALSE)</f>
        <v>B035</v>
      </c>
      <c r="C1429" s="65" t="str">
        <f>VLOOKUP(B1429,'bank type'!$A$2:$B$87,2,FALSE)</f>
        <v>Foreign Banks</v>
      </c>
      <c r="D1429" s="66">
        <v>43190</v>
      </c>
      <c r="E1429" s="74">
        <f t="shared" si="68"/>
        <v>3</v>
      </c>
      <c r="F1429">
        <f t="shared" si="69"/>
        <v>2018</v>
      </c>
      <c r="G1429" s="84">
        <v>13</v>
      </c>
      <c r="H1429" s="84">
        <v>19</v>
      </c>
      <c r="I1429" s="84">
        <v>0</v>
      </c>
      <c r="J1429" s="84">
        <v>0</v>
      </c>
      <c r="K1429" s="3">
        <f t="shared" si="70"/>
        <v>0</v>
      </c>
      <c r="L1429" s="3"/>
      <c r="M1429" s="3"/>
      <c r="N1429" s="3"/>
      <c r="O1429" s="84">
        <v>0</v>
      </c>
      <c r="P1429" s="84">
        <v>0</v>
      </c>
      <c r="Q1429" s="84">
        <v>0</v>
      </c>
      <c r="R1429" s="127">
        <v>0</v>
      </c>
      <c r="S1429" s="127">
        <v>0</v>
      </c>
      <c r="T1429" s="85"/>
      <c r="U1429" s="85"/>
      <c r="V1429" s="85"/>
      <c r="W1429" s="85"/>
      <c r="X1429" s="84">
        <v>116925</v>
      </c>
      <c r="Y1429" s="84">
        <v>137856</v>
      </c>
      <c r="Z1429" s="84">
        <v>209102</v>
      </c>
      <c r="AA1429" s="127">
        <v>672.73127199999999</v>
      </c>
      <c r="AB1429" s="127">
        <v>346.26420999999999</v>
      </c>
    </row>
    <row r="1430" spans="1:28" x14ac:dyDescent="0.3">
      <c r="A1430" s="83" t="s">
        <v>41</v>
      </c>
      <c r="B1430" s="65" t="str">
        <f>VLOOKUP(A1430,'bank list with code'!$A$2:$C$114,3,FALSE)</f>
        <v>B051</v>
      </c>
      <c r="C1430" s="65" t="str">
        <f>VLOOKUP(B1430,'bank type'!$A$2:$B$87,2,FALSE)</f>
        <v>Foreign Banks</v>
      </c>
      <c r="D1430" s="66">
        <v>43190</v>
      </c>
      <c r="E1430" s="74">
        <f t="shared" si="68"/>
        <v>3</v>
      </c>
      <c r="F1430">
        <f t="shared" si="69"/>
        <v>2018</v>
      </c>
      <c r="G1430" s="84">
        <v>45</v>
      </c>
      <c r="H1430" s="84">
        <v>52</v>
      </c>
      <c r="I1430" s="84">
        <v>0</v>
      </c>
      <c r="J1430" s="84">
        <v>0</v>
      </c>
      <c r="K1430" s="3">
        <f t="shared" si="70"/>
        <v>0</v>
      </c>
      <c r="L1430" s="3"/>
      <c r="M1430" s="3"/>
      <c r="N1430" s="3"/>
      <c r="O1430" s="84">
        <v>578514</v>
      </c>
      <c r="P1430" s="84">
        <v>4402</v>
      </c>
      <c r="Q1430" s="84">
        <v>1411092</v>
      </c>
      <c r="R1430" s="127">
        <v>33.147544000000003</v>
      </c>
      <c r="S1430" s="127">
        <v>4220.460889</v>
      </c>
      <c r="T1430" s="85"/>
      <c r="U1430" s="85"/>
      <c r="V1430" s="85"/>
      <c r="W1430" s="85"/>
      <c r="X1430" s="84">
        <v>388879</v>
      </c>
      <c r="Y1430" s="84">
        <v>319673</v>
      </c>
      <c r="Z1430" s="84">
        <v>586874</v>
      </c>
      <c r="AA1430" s="127">
        <v>1613.2647340000001</v>
      </c>
      <c r="AB1430" s="127">
        <v>1079.8609180000001</v>
      </c>
    </row>
    <row r="1431" spans="1:28" x14ac:dyDescent="0.3">
      <c r="A1431" s="83" t="s">
        <v>42</v>
      </c>
      <c r="B1431" s="65" t="str">
        <f>VLOOKUP(A1431,'bank list with code'!$A$2:$C$114,3,FALSE)</f>
        <v>B090</v>
      </c>
      <c r="C1431" s="65" t="str">
        <f>VLOOKUP(B1431,'bank type'!$A$2:$B$87,2,FALSE)</f>
        <v>Foreign Banks</v>
      </c>
      <c r="D1431" s="66">
        <v>43190</v>
      </c>
      <c r="E1431" s="74">
        <f t="shared" si="68"/>
        <v>3</v>
      </c>
      <c r="F1431">
        <f t="shared" si="69"/>
        <v>2018</v>
      </c>
      <c r="G1431" s="84">
        <v>102</v>
      </c>
      <c r="H1431" s="84">
        <v>133</v>
      </c>
      <c r="I1431" s="84">
        <v>0</v>
      </c>
      <c r="J1431" s="84">
        <v>0</v>
      </c>
      <c r="K1431" s="3">
        <f t="shared" si="70"/>
        <v>0</v>
      </c>
      <c r="L1431" s="3"/>
      <c r="M1431" s="3"/>
      <c r="N1431" s="3"/>
      <c r="O1431" s="84">
        <v>1253784</v>
      </c>
      <c r="P1431" s="84">
        <v>5663</v>
      </c>
      <c r="Q1431" s="84">
        <v>4354474</v>
      </c>
      <c r="R1431" s="127">
        <v>26.518239000000001</v>
      </c>
      <c r="S1431" s="127">
        <v>10208.882352000001</v>
      </c>
      <c r="T1431" s="85"/>
      <c r="U1431" s="85"/>
      <c r="V1431" s="85"/>
      <c r="W1431" s="85"/>
      <c r="X1431" s="84">
        <v>1073236</v>
      </c>
      <c r="Y1431" s="84">
        <v>2131707</v>
      </c>
      <c r="Z1431" s="84">
        <v>2641619</v>
      </c>
      <c r="AA1431" s="127">
        <v>7092.1025120000004</v>
      </c>
      <c r="AB1431" s="127">
        <v>3059.7432509999999</v>
      </c>
    </row>
    <row r="1432" spans="1:28" x14ac:dyDescent="0.3">
      <c r="A1432" s="83" t="s">
        <v>117</v>
      </c>
      <c r="B1432" s="65" t="str">
        <f>VLOOKUP(A1432,'bank list with code'!$A$2:$C$114,3,FALSE)</f>
        <v>B003</v>
      </c>
      <c r="C1432" s="65" t="str">
        <f>VLOOKUP(B1432,'bank type'!$A$2:$B$87,2,FALSE)</f>
        <v>Public Sector Banks</v>
      </c>
      <c r="D1432" s="66">
        <v>43220</v>
      </c>
      <c r="E1432" s="74">
        <f t="shared" si="68"/>
        <v>4</v>
      </c>
      <c r="F1432">
        <f t="shared" si="69"/>
        <v>2018</v>
      </c>
      <c r="G1432" s="84">
        <v>844</v>
      </c>
      <c r="H1432" s="84">
        <v>265</v>
      </c>
      <c r="I1432" s="84">
        <v>2690</v>
      </c>
      <c r="J1432" s="84">
        <v>0</v>
      </c>
      <c r="K1432" s="3">
        <f t="shared" si="70"/>
        <v>2690</v>
      </c>
      <c r="L1432" s="3"/>
      <c r="M1432" s="3"/>
      <c r="N1432" s="3"/>
      <c r="O1432" s="84">
        <v>0</v>
      </c>
      <c r="P1432" s="84">
        <v>0</v>
      </c>
      <c r="Q1432" s="84">
        <v>0</v>
      </c>
      <c r="R1432" s="127">
        <v>0</v>
      </c>
      <c r="S1432" s="127">
        <v>0</v>
      </c>
      <c r="T1432" s="85"/>
      <c r="U1432" s="85"/>
      <c r="V1432" s="85"/>
      <c r="W1432" s="85"/>
      <c r="X1432" s="84">
        <v>12997822</v>
      </c>
      <c r="Y1432" s="84">
        <v>8240141</v>
      </c>
      <c r="Z1432" s="84">
        <v>3904263</v>
      </c>
      <c r="AA1432" s="127">
        <v>20372.243236950002</v>
      </c>
      <c r="AB1432" s="127">
        <v>2905.1520976799998</v>
      </c>
    </row>
    <row r="1433" spans="1:28" x14ac:dyDescent="0.3">
      <c r="A1433" s="83" t="s">
        <v>118</v>
      </c>
      <c r="B1433" s="65" t="str">
        <f>VLOOKUP(A1433,'bank list with code'!$A$2:$C$114,3,FALSE)</f>
        <v>B006</v>
      </c>
      <c r="C1433" s="65" t="str">
        <f>VLOOKUP(B1433,'bank type'!$A$2:$B$87,2,FALSE)</f>
        <v>Public Sector Banks</v>
      </c>
      <c r="D1433" s="66">
        <v>43220</v>
      </c>
      <c r="E1433" s="74">
        <f t="shared" si="68"/>
        <v>4</v>
      </c>
      <c r="F1433">
        <f t="shared" si="69"/>
        <v>2018</v>
      </c>
      <c r="G1433" s="84">
        <v>3194</v>
      </c>
      <c r="H1433" s="84">
        <v>816</v>
      </c>
      <c r="I1433" s="84">
        <v>14442</v>
      </c>
      <c r="J1433" s="84">
        <v>0</v>
      </c>
      <c r="K1433" s="3">
        <f t="shared" si="70"/>
        <v>14442</v>
      </c>
      <c r="L1433" s="3"/>
      <c r="M1433" s="3"/>
      <c r="N1433" s="3"/>
      <c r="O1433" s="84">
        <v>236853</v>
      </c>
      <c r="P1433" s="84">
        <v>13350</v>
      </c>
      <c r="Q1433" s="84">
        <v>449151</v>
      </c>
      <c r="R1433" s="127">
        <v>65.198112909999992</v>
      </c>
      <c r="S1433" s="127">
        <v>1121.0171496600001</v>
      </c>
      <c r="T1433" s="85"/>
      <c r="U1433" s="85"/>
      <c r="V1433" s="85"/>
      <c r="W1433" s="85"/>
      <c r="X1433" s="84">
        <v>24327998</v>
      </c>
      <c r="Y1433" s="84">
        <v>8977799</v>
      </c>
      <c r="Z1433" s="84">
        <v>6006549</v>
      </c>
      <c r="AA1433" s="127">
        <v>30571.39414</v>
      </c>
      <c r="AB1433" s="127">
        <v>7871.3</v>
      </c>
    </row>
    <row r="1434" spans="1:28" x14ac:dyDescent="0.3">
      <c r="A1434" s="83" t="s">
        <v>0</v>
      </c>
      <c r="B1434" s="65" t="str">
        <f>VLOOKUP(A1434,'bank list with code'!$A$2:$C$114,3,FALSE)</f>
        <v>B014</v>
      </c>
      <c r="C1434" s="65" t="str">
        <f>VLOOKUP(B1434,'bank type'!$A$2:$B$87,2,FALSE)</f>
        <v>Public Sector Banks</v>
      </c>
      <c r="D1434" s="66">
        <v>43220</v>
      </c>
      <c r="E1434" s="74">
        <f t="shared" si="68"/>
        <v>4</v>
      </c>
      <c r="F1434">
        <f t="shared" si="69"/>
        <v>2018</v>
      </c>
      <c r="G1434" s="84">
        <v>3428</v>
      </c>
      <c r="H1434" s="84">
        <v>4918</v>
      </c>
      <c r="I1434" s="84">
        <v>74383</v>
      </c>
      <c r="J1434" s="84">
        <v>0</v>
      </c>
      <c r="K1434" s="3">
        <f t="shared" si="70"/>
        <v>74383</v>
      </c>
      <c r="L1434" s="3"/>
      <c r="M1434" s="3"/>
      <c r="N1434" s="3"/>
      <c r="O1434" s="84">
        <v>126884</v>
      </c>
      <c r="P1434" s="84">
        <v>5411</v>
      </c>
      <c r="Q1434" s="84">
        <v>332833</v>
      </c>
      <c r="R1434" s="127">
        <v>21.090847610000001</v>
      </c>
      <c r="S1434" s="127">
        <v>815.96410775000004</v>
      </c>
      <c r="T1434" s="85"/>
      <c r="U1434" s="85"/>
      <c r="V1434" s="85"/>
      <c r="W1434" s="85"/>
      <c r="X1434" s="84">
        <v>52549602</v>
      </c>
      <c r="Y1434" s="84">
        <v>18711724</v>
      </c>
      <c r="Z1434" s="84">
        <v>13724789</v>
      </c>
      <c r="AA1434" s="127">
        <v>81694.049961309996</v>
      </c>
      <c r="AB1434" s="127">
        <v>12855.201977129998</v>
      </c>
    </row>
    <row r="1435" spans="1:28" x14ac:dyDescent="0.3">
      <c r="A1435" s="83" t="s">
        <v>1</v>
      </c>
      <c r="B1435" s="65" t="str">
        <f>VLOOKUP(A1435,'bank list with code'!$A$2:$C$114,3,FALSE)</f>
        <v>B015</v>
      </c>
      <c r="C1435" s="65" t="str">
        <f>VLOOKUP(B1435,'bank type'!$A$2:$B$87,2,FALSE)</f>
        <v>Public Sector Banks</v>
      </c>
      <c r="D1435" s="66">
        <v>43220</v>
      </c>
      <c r="E1435" s="74">
        <f t="shared" si="68"/>
        <v>4</v>
      </c>
      <c r="F1435">
        <f t="shared" si="69"/>
        <v>2018</v>
      </c>
      <c r="G1435" s="84">
        <v>3328</v>
      </c>
      <c r="H1435" s="84">
        <v>4095</v>
      </c>
      <c r="I1435" s="84">
        <v>95624</v>
      </c>
      <c r="J1435" s="84">
        <v>0</v>
      </c>
      <c r="K1435" s="3">
        <f t="shared" si="70"/>
        <v>95624</v>
      </c>
      <c r="L1435" s="3"/>
      <c r="M1435" s="3"/>
      <c r="N1435" s="3"/>
      <c r="O1435" s="84">
        <v>209908</v>
      </c>
      <c r="P1435" s="84">
        <v>25510</v>
      </c>
      <c r="Q1435" s="84">
        <v>311259</v>
      </c>
      <c r="R1435" s="127">
        <v>139.6881281</v>
      </c>
      <c r="S1435" s="127">
        <v>848.93253047000007</v>
      </c>
      <c r="T1435" s="85"/>
      <c r="U1435" s="85"/>
      <c r="V1435" s="85"/>
      <c r="W1435" s="85"/>
      <c r="X1435" s="84">
        <v>53480940</v>
      </c>
      <c r="Y1435" s="84">
        <v>30631122</v>
      </c>
      <c r="Z1435" s="84">
        <v>10575267</v>
      </c>
      <c r="AA1435" s="127">
        <v>69929.61648112</v>
      </c>
      <c r="AB1435" s="127">
        <v>9539.9268873900019</v>
      </c>
    </row>
    <row r="1436" spans="1:28" x14ac:dyDescent="0.3">
      <c r="A1436" s="83" t="s">
        <v>2</v>
      </c>
      <c r="B1436" s="65" t="str">
        <f>VLOOKUP(A1436,'bank list with code'!$A$2:$C$114,3,FALSE)</f>
        <v>B016</v>
      </c>
      <c r="C1436" s="65" t="str">
        <f>VLOOKUP(B1436,'bank type'!$A$2:$B$87,2,FALSE)</f>
        <v>Public Sector Banks</v>
      </c>
      <c r="D1436" s="66">
        <v>43220</v>
      </c>
      <c r="E1436" s="74">
        <f t="shared" si="68"/>
        <v>4</v>
      </c>
      <c r="F1436">
        <f t="shared" si="69"/>
        <v>2018</v>
      </c>
      <c r="G1436" s="84">
        <v>1305</v>
      </c>
      <c r="H1436" s="84">
        <v>559</v>
      </c>
      <c r="I1436" s="84">
        <v>3390</v>
      </c>
      <c r="J1436" s="84">
        <v>0</v>
      </c>
      <c r="K1436" s="3">
        <f t="shared" si="70"/>
        <v>3390</v>
      </c>
      <c r="L1436" s="3"/>
      <c r="M1436" s="3"/>
      <c r="N1436" s="3"/>
      <c r="O1436" s="84">
        <v>0</v>
      </c>
      <c r="P1436" s="84">
        <v>0</v>
      </c>
      <c r="Q1436" s="84">
        <v>0</v>
      </c>
      <c r="R1436" s="127">
        <v>0</v>
      </c>
      <c r="S1436" s="127">
        <v>0</v>
      </c>
      <c r="T1436" s="85"/>
      <c r="U1436" s="85"/>
      <c r="V1436" s="85"/>
      <c r="W1436" s="85"/>
      <c r="X1436" s="84">
        <v>6655616</v>
      </c>
      <c r="Y1436" s="84">
        <v>6643504</v>
      </c>
      <c r="Z1436" s="84">
        <v>3856733</v>
      </c>
      <c r="AA1436" s="127">
        <v>24883.883351650002</v>
      </c>
      <c r="AB1436" s="127">
        <v>4357.0583841600001</v>
      </c>
    </row>
    <row r="1437" spans="1:28" x14ac:dyDescent="0.3">
      <c r="A1437" s="83" t="s">
        <v>3</v>
      </c>
      <c r="B1437" s="65" t="str">
        <f>VLOOKUP(A1437,'bank list with code'!$A$2:$C$114,3,FALSE)</f>
        <v>B018</v>
      </c>
      <c r="C1437" s="65" t="str">
        <f>VLOOKUP(B1437,'bank type'!$A$2:$B$87,2,FALSE)</f>
        <v>Public Sector Banks</v>
      </c>
      <c r="D1437" s="66">
        <v>43220</v>
      </c>
      <c r="E1437" s="74">
        <f t="shared" si="68"/>
        <v>4</v>
      </c>
      <c r="F1437">
        <f t="shared" si="69"/>
        <v>2018</v>
      </c>
      <c r="G1437" s="84">
        <v>5082</v>
      </c>
      <c r="H1437" s="84">
        <v>4248</v>
      </c>
      <c r="I1437" s="84">
        <v>18730</v>
      </c>
      <c r="J1437" s="84">
        <v>0</v>
      </c>
      <c r="K1437" s="3">
        <f t="shared" si="70"/>
        <v>18730</v>
      </c>
      <c r="L1437" s="3"/>
      <c r="M1437" s="3"/>
      <c r="N1437" s="3"/>
      <c r="O1437" s="84">
        <v>223048</v>
      </c>
      <c r="P1437" s="84">
        <v>31899</v>
      </c>
      <c r="Q1437" s="84">
        <v>447057</v>
      </c>
      <c r="R1437" s="127">
        <v>160.63663574</v>
      </c>
      <c r="S1437" s="127">
        <v>1001.4198389200001</v>
      </c>
      <c r="T1437" s="85"/>
      <c r="U1437" s="85"/>
      <c r="V1437" s="85"/>
      <c r="W1437" s="85"/>
      <c r="X1437" s="84">
        <v>43963920</v>
      </c>
      <c r="Y1437" s="84">
        <v>21247077</v>
      </c>
      <c r="Z1437" s="84">
        <v>9594374</v>
      </c>
      <c r="AA1437" s="127">
        <v>90743.181060209987</v>
      </c>
      <c r="AB1437" s="127">
        <v>13474.50745049</v>
      </c>
    </row>
    <row r="1438" spans="1:28" x14ac:dyDescent="0.3">
      <c r="A1438" s="83" t="s">
        <v>4</v>
      </c>
      <c r="B1438" s="65" t="str">
        <f>VLOOKUP(A1438,'bank list with code'!$A$2:$C$114,3,FALSE)</f>
        <v>B022</v>
      </c>
      <c r="C1438" s="65" t="str">
        <f>VLOOKUP(B1438,'bank type'!$A$2:$B$87,2,FALSE)</f>
        <v>Public Sector Banks</v>
      </c>
      <c r="D1438" s="66">
        <v>43220</v>
      </c>
      <c r="E1438" s="74">
        <f t="shared" si="68"/>
        <v>4</v>
      </c>
      <c r="F1438">
        <f t="shared" si="69"/>
        <v>2018</v>
      </c>
      <c r="G1438" s="84">
        <v>3426</v>
      </c>
      <c r="H1438" s="84">
        <v>1463</v>
      </c>
      <c r="I1438" s="84">
        <v>3669</v>
      </c>
      <c r="J1438" s="84">
        <v>0</v>
      </c>
      <c r="K1438" s="3">
        <f t="shared" si="70"/>
        <v>3669</v>
      </c>
      <c r="L1438" s="3"/>
      <c r="M1438" s="3"/>
      <c r="N1438" s="3"/>
      <c r="O1438" s="84">
        <v>101808</v>
      </c>
      <c r="P1438" s="84">
        <v>2471</v>
      </c>
      <c r="Q1438" s="84">
        <v>160891</v>
      </c>
      <c r="R1438" s="127">
        <v>11.01978422</v>
      </c>
      <c r="S1438" s="127">
        <v>365.06232647000002</v>
      </c>
      <c r="T1438" s="85"/>
      <c r="U1438" s="85"/>
      <c r="V1438" s="85"/>
      <c r="W1438" s="85"/>
      <c r="X1438" s="84">
        <v>29455083</v>
      </c>
      <c r="Y1438" s="84">
        <v>11222752</v>
      </c>
      <c r="Z1438" s="84">
        <v>4758352</v>
      </c>
      <c r="AA1438" s="127">
        <v>48487.036828999997</v>
      </c>
      <c r="AB1438" s="127">
        <v>6253.5093382499999</v>
      </c>
    </row>
    <row r="1439" spans="1:28" x14ac:dyDescent="0.3">
      <c r="A1439" s="83" t="s">
        <v>119</v>
      </c>
      <c r="B1439" s="65" t="str">
        <f>VLOOKUP(A1439,'bank list with code'!$A$2:$C$114,3,FALSE)</f>
        <v>B026</v>
      </c>
      <c r="C1439" s="65" t="str">
        <f>VLOOKUP(B1439,'bank type'!$A$2:$B$87,2,FALSE)</f>
        <v>Public Sector Banks</v>
      </c>
      <c r="D1439" s="66">
        <v>43220</v>
      </c>
      <c r="E1439" s="74">
        <f t="shared" si="68"/>
        <v>4</v>
      </c>
      <c r="F1439">
        <f t="shared" si="69"/>
        <v>2018</v>
      </c>
      <c r="G1439" s="84">
        <v>2355</v>
      </c>
      <c r="H1439" s="84">
        <v>751</v>
      </c>
      <c r="I1439" s="84">
        <v>167758</v>
      </c>
      <c r="J1439" s="84">
        <v>0</v>
      </c>
      <c r="K1439" s="3">
        <f t="shared" si="70"/>
        <v>167758</v>
      </c>
      <c r="L1439" s="3"/>
      <c r="M1439" s="3"/>
      <c r="N1439" s="3"/>
      <c r="O1439" s="84">
        <v>106378</v>
      </c>
      <c r="P1439" s="84">
        <v>2000</v>
      </c>
      <c r="Q1439" s="84">
        <v>148165</v>
      </c>
      <c r="R1439" s="127">
        <v>9.4736761999999999</v>
      </c>
      <c r="S1439" s="127">
        <v>370.40723220000007</v>
      </c>
      <c r="T1439" s="85"/>
      <c r="U1439" s="85"/>
      <c r="V1439" s="85"/>
      <c r="W1439" s="85"/>
      <c r="X1439" s="84">
        <v>12620620</v>
      </c>
      <c r="Y1439" s="84">
        <v>7012069</v>
      </c>
      <c r="Z1439" s="84">
        <v>3465651</v>
      </c>
      <c r="AA1439" s="127">
        <v>29139.957352810001</v>
      </c>
      <c r="AB1439" s="127">
        <v>4263.15175447</v>
      </c>
    </row>
    <row r="1440" spans="1:28" x14ac:dyDescent="0.3">
      <c r="A1440" s="83" t="s">
        <v>120</v>
      </c>
      <c r="B1440" s="65" t="str">
        <f>VLOOKUP(A1440,'bank list with code'!$A$2:$C$114,3,FALSE)</f>
        <v>B034</v>
      </c>
      <c r="C1440" s="65" t="str">
        <f>VLOOKUP(B1440,'bank type'!$A$2:$B$87,2,FALSE)</f>
        <v>Public Sector Banks</v>
      </c>
      <c r="D1440" s="66">
        <v>43220</v>
      </c>
      <c r="E1440" s="74">
        <f t="shared" si="68"/>
        <v>4</v>
      </c>
      <c r="F1440">
        <f t="shared" si="69"/>
        <v>2018</v>
      </c>
      <c r="G1440" s="84">
        <v>351</v>
      </c>
      <c r="H1440" s="84">
        <v>1334</v>
      </c>
      <c r="I1440" s="84">
        <v>4899</v>
      </c>
      <c r="J1440" s="84">
        <v>0</v>
      </c>
      <c r="K1440" s="3">
        <f t="shared" si="70"/>
        <v>4899</v>
      </c>
      <c r="L1440" s="3"/>
      <c r="M1440" s="3"/>
      <c r="N1440" s="3"/>
      <c r="O1440" s="84">
        <v>0</v>
      </c>
      <c r="P1440" s="84">
        <v>0</v>
      </c>
      <c r="Q1440" s="84">
        <v>0</v>
      </c>
      <c r="R1440" s="127">
        <v>0</v>
      </c>
      <c r="S1440" s="127">
        <v>0</v>
      </c>
      <c r="T1440" s="85"/>
      <c r="U1440" s="85"/>
      <c r="V1440" s="85"/>
      <c r="W1440" s="85"/>
      <c r="X1440" s="84">
        <v>8871193</v>
      </c>
      <c r="Y1440" s="84">
        <v>4138929</v>
      </c>
      <c r="Z1440" s="84">
        <v>1630592</v>
      </c>
      <c r="AA1440" s="127">
        <v>17002.39862244</v>
      </c>
      <c r="AB1440" s="127">
        <v>2149.7285320200003</v>
      </c>
    </row>
    <row r="1441" spans="1:28" x14ac:dyDescent="0.3">
      <c r="A1441" s="83" t="s">
        <v>5</v>
      </c>
      <c r="B1441" s="65" t="str">
        <f>VLOOKUP(A1441,'bank list with code'!$A$2:$C$114,3,FALSE)</f>
        <v>B060</v>
      </c>
      <c r="C1441" s="65" t="str">
        <f>VLOOKUP(B1441,'bank type'!$A$2:$B$87,2,FALSE)</f>
        <v>Public Sector Banks</v>
      </c>
      <c r="D1441" s="66">
        <v>43220</v>
      </c>
      <c r="E1441" s="74">
        <f t="shared" si="68"/>
        <v>4</v>
      </c>
      <c r="F1441">
        <f t="shared" si="69"/>
        <v>2018</v>
      </c>
      <c r="G1441" s="84">
        <v>2717</v>
      </c>
      <c r="H1441" s="84">
        <v>647</v>
      </c>
      <c r="I1441" s="84">
        <v>11242</v>
      </c>
      <c r="J1441" s="84">
        <v>0</v>
      </c>
      <c r="K1441" s="3">
        <f t="shared" si="70"/>
        <v>11242</v>
      </c>
      <c r="L1441" s="3"/>
      <c r="M1441" s="3"/>
      <c r="N1441" s="3"/>
      <c r="O1441" s="84">
        <v>85215</v>
      </c>
      <c r="P1441" s="84">
        <v>2890</v>
      </c>
      <c r="Q1441" s="84">
        <v>143732</v>
      </c>
      <c r="R1441" s="127">
        <v>16.2</v>
      </c>
      <c r="S1441" s="127">
        <v>324.5</v>
      </c>
      <c r="T1441" s="85"/>
      <c r="U1441" s="85"/>
      <c r="V1441" s="85"/>
      <c r="W1441" s="85"/>
      <c r="X1441" s="84">
        <v>18410002</v>
      </c>
      <c r="Y1441" s="84">
        <v>28955265</v>
      </c>
      <c r="Z1441" s="84">
        <v>5500367</v>
      </c>
      <c r="AA1441" s="127">
        <v>70803.7</v>
      </c>
      <c r="AB1441" s="127">
        <v>6134.4</v>
      </c>
    </row>
    <row r="1442" spans="1:28" x14ac:dyDescent="0.3">
      <c r="A1442" s="83" t="s">
        <v>6</v>
      </c>
      <c r="B1442" s="65" t="str">
        <f>VLOOKUP(A1442,'bank list with code'!$A$2:$C$114,3,FALSE)</f>
        <v>B061</v>
      </c>
      <c r="C1442" s="65" t="str">
        <f>VLOOKUP(B1442,'bank type'!$A$2:$B$87,2,FALSE)</f>
        <v>Public Sector Banks</v>
      </c>
      <c r="D1442" s="66">
        <v>43220</v>
      </c>
      <c r="E1442" s="74">
        <f t="shared" si="68"/>
        <v>4</v>
      </c>
      <c r="F1442">
        <f t="shared" si="69"/>
        <v>2018</v>
      </c>
      <c r="G1442" s="84">
        <v>2238</v>
      </c>
      <c r="H1442" s="84">
        <v>755</v>
      </c>
      <c r="I1442" s="84">
        <v>16192</v>
      </c>
      <c r="J1442" s="84">
        <v>0</v>
      </c>
      <c r="K1442" s="3">
        <f t="shared" si="70"/>
        <v>16192</v>
      </c>
      <c r="L1442" s="3"/>
      <c r="M1442" s="3"/>
      <c r="N1442" s="3"/>
      <c r="O1442" s="84">
        <v>53172</v>
      </c>
      <c r="P1442" s="84">
        <v>854</v>
      </c>
      <c r="Q1442" s="84">
        <v>101468</v>
      </c>
      <c r="R1442" s="127">
        <v>3.044276</v>
      </c>
      <c r="S1442" s="127">
        <v>245.189708</v>
      </c>
      <c r="T1442" s="85"/>
      <c r="U1442" s="85"/>
      <c r="V1442" s="85"/>
      <c r="W1442" s="85"/>
      <c r="X1442" s="84">
        <v>18249398</v>
      </c>
      <c r="Y1442" s="84">
        <v>10821667</v>
      </c>
      <c r="Z1442" s="84">
        <v>4217806</v>
      </c>
      <c r="AA1442" s="127">
        <v>42746.436199999996</v>
      </c>
      <c r="AB1442" s="127">
        <v>5606.1768110000003</v>
      </c>
    </row>
    <row r="1443" spans="1:28" x14ac:dyDescent="0.3">
      <c r="A1443" s="83" t="s">
        <v>121</v>
      </c>
      <c r="B1443" s="65" t="str">
        <f>VLOOKUP(A1443,'bank list with code'!$A$2:$C$114,3,FALSE)</f>
        <v>B078</v>
      </c>
      <c r="C1443" s="65" t="str">
        <f>VLOOKUP(B1443,'bank type'!$A$2:$B$87,2,FALSE)</f>
        <v>Public Sector Banks</v>
      </c>
      <c r="D1443" s="66">
        <v>43220</v>
      </c>
      <c r="E1443" s="74">
        <f t="shared" si="68"/>
        <v>4</v>
      </c>
      <c r="F1443">
        <f t="shared" si="69"/>
        <v>2018</v>
      </c>
      <c r="G1443" s="84">
        <v>2336</v>
      </c>
      <c r="H1443" s="84">
        <v>299</v>
      </c>
      <c r="I1443" s="84">
        <v>8114</v>
      </c>
      <c r="J1443" s="84">
        <v>0</v>
      </c>
      <c r="K1443" s="3">
        <f t="shared" si="70"/>
        <v>8114</v>
      </c>
      <c r="L1443" s="3"/>
      <c r="M1443" s="3"/>
      <c r="N1443" s="3"/>
      <c r="O1443" s="84">
        <v>0</v>
      </c>
      <c r="P1443" s="84">
        <v>0</v>
      </c>
      <c r="Q1443" s="84">
        <v>0</v>
      </c>
      <c r="R1443" s="127">
        <v>0</v>
      </c>
      <c r="S1443" s="127">
        <v>0</v>
      </c>
      <c r="T1443" s="85"/>
      <c r="U1443" s="85"/>
      <c r="V1443" s="85"/>
      <c r="W1443" s="85"/>
      <c r="X1443" s="84">
        <v>11574359</v>
      </c>
      <c r="Y1443" s="84">
        <v>4970953</v>
      </c>
      <c r="Z1443" s="84">
        <v>2764689</v>
      </c>
      <c r="AA1443" s="127">
        <v>22225.612280000001</v>
      </c>
      <c r="AB1443" s="127">
        <v>3365.50684</v>
      </c>
    </row>
    <row r="1444" spans="1:28" x14ac:dyDescent="0.3">
      <c r="A1444" s="83" t="s">
        <v>7</v>
      </c>
      <c r="B1444" s="65" t="str">
        <f>VLOOKUP(A1444,'bank list with code'!$A$2:$C$114,3,FALSE)</f>
        <v>B080</v>
      </c>
      <c r="C1444" s="65" t="str">
        <f>VLOOKUP(B1444,'bank type'!$A$2:$B$87,2,FALSE)</f>
        <v>Public Sector Banks</v>
      </c>
      <c r="D1444" s="66">
        <v>43220</v>
      </c>
      <c r="E1444" s="74">
        <f t="shared" si="68"/>
        <v>4</v>
      </c>
      <c r="F1444">
        <f t="shared" si="69"/>
        <v>2018</v>
      </c>
      <c r="G1444" s="84">
        <v>1077</v>
      </c>
      <c r="H1444" s="84">
        <v>129</v>
      </c>
      <c r="I1444" s="84">
        <v>867</v>
      </c>
      <c r="J1444" s="84">
        <v>0</v>
      </c>
      <c r="K1444" s="3">
        <f t="shared" si="70"/>
        <v>867</v>
      </c>
      <c r="L1444" s="3"/>
      <c r="M1444" s="3"/>
      <c r="N1444" s="3"/>
      <c r="O1444" s="84">
        <v>0</v>
      </c>
      <c r="P1444" s="84">
        <v>0</v>
      </c>
      <c r="Q1444" s="84">
        <v>0</v>
      </c>
      <c r="R1444" s="127">
        <v>0</v>
      </c>
      <c r="S1444" s="127">
        <v>0</v>
      </c>
      <c r="T1444" s="85"/>
      <c r="U1444" s="85"/>
      <c r="V1444" s="85"/>
      <c r="W1444" s="85"/>
      <c r="X1444" s="84">
        <v>2847602</v>
      </c>
      <c r="Y1444" s="84">
        <v>1159262</v>
      </c>
      <c r="Z1444" s="84">
        <v>361191</v>
      </c>
      <c r="AA1444" s="127">
        <v>4928.0072440000004</v>
      </c>
      <c r="AB1444" s="127">
        <v>566.68785400000002</v>
      </c>
    </row>
    <row r="1445" spans="1:28" x14ac:dyDescent="0.3">
      <c r="A1445" s="83" t="s">
        <v>8</v>
      </c>
      <c r="B1445" s="65" t="str">
        <f>VLOOKUP(A1445,'bank list with code'!$A$2:$C$114,3,FALSE)</f>
        <v>B081</v>
      </c>
      <c r="C1445" s="65" t="str">
        <f>VLOOKUP(B1445,'bank type'!$A$2:$B$87,2,FALSE)</f>
        <v>Public Sector Banks</v>
      </c>
      <c r="D1445" s="66">
        <v>43220</v>
      </c>
      <c r="E1445" s="74">
        <f t="shared" si="68"/>
        <v>4</v>
      </c>
      <c r="F1445">
        <f t="shared" si="69"/>
        <v>2018</v>
      </c>
      <c r="G1445" s="84">
        <v>5424</v>
      </c>
      <c r="H1445" s="84">
        <v>4245</v>
      </c>
      <c r="I1445" s="84">
        <v>51303</v>
      </c>
      <c r="J1445" s="84">
        <v>0</v>
      </c>
      <c r="K1445" s="3">
        <f t="shared" si="70"/>
        <v>51303</v>
      </c>
      <c r="L1445" s="3"/>
      <c r="M1445" s="3"/>
      <c r="N1445" s="3"/>
      <c r="O1445" s="84">
        <v>323477</v>
      </c>
      <c r="P1445" s="84">
        <v>7915</v>
      </c>
      <c r="Q1445" s="84">
        <v>622970</v>
      </c>
      <c r="R1445" s="127">
        <v>33.283829260000005</v>
      </c>
      <c r="S1445" s="127">
        <v>1375.7339917699999</v>
      </c>
      <c r="T1445" s="85"/>
      <c r="U1445" s="85"/>
      <c r="V1445" s="85"/>
      <c r="W1445" s="85"/>
      <c r="X1445" s="84">
        <v>62381030</v>
      </c>
      <c r="Y1445" s="84">
        <v>22539816</v>
      </c>
      <c r="Z1445" s="84">
        <v>12356094</v>
      </c>
      <c r="AA1445" s="127">
        <v>103429.44941928</v>
      </c>
      <c r="AB1445" s="127">
        <v>16581.538336090001</v>
      </c>
    </row>
    <row r="1446" spans="1:28" x14ac:dyDescent="0.3">
      <c r="A1446" s="83" t="s">
        <v>122</v>
      </c>
      <c r="B1446" s="65" t="str">
        <f>VLOOKUP(A1446,'bank list with code'!$A$2:$C$114,3,FALSE)</f>
        <v>B099</v>
      </c>
      <c r="C1446" s="65" t="str">
        <f>VLOOKUP(B1446,'bank type'!$A$2:$B$87,2,FALSE)</f>
        <v>Public Sector Banks</v>
      </c>
      <c r="D1446" s="66">
        <v>43220</v>
      </c>
      <c r="E1446" s="74">
        <f t="shared" si="68"/>
        <v>4</v>
      </c>
      <c r="F1446">
        <f t="shared" si="69"/>
        <v>2018</v>
      </c>
      <c r="G1446" s="84">
        <v>3880</v>
      </c>
      <c r="H1446" s="84">
        <v>398</v>
      </c>
      <c r="I1446" s="84">
        <v>8033</v>
      </c>
      <c r="J1446" s="84">
        <v>0</v>
      </c>
      <c r="K1446" s="3">
        <f t="shared" si="70"/>
        <v>8033</v>
      </c>
      <c r="L1446" s="3"/>
      <c r="M1446" s="3"/>
      <c r="N1446" s="3"/>
      <c r="O1446" s="84">
        <v>85050</v>
      </c>
      <c r="P1446" s="84">
        <v>3405</v>
      </c>
      <c r="Q1446" s="84">
        <v>153602</v>
      </c>
      <c r="R1446" s="127">
        <v>11.485595679999999</v>
      </c>
      <c r="S1446" s="127">
        <v>351.0193635</v>
      </c>
      <c r="T1446" s="85"/>
      <c r="U1446" s="85"/>
      <c r="V1446" s="85"/>
      <c r="W1446" s="85"/>
      <c r="X1446" s="84">
        <v>16143972</v>
      </c>
      <c r="Y1446" s="84">
        <v>8275343</v>
      </c>
      <c r="Z1446" s="84">
        <v>4012896</v>
      </c>
      <c r="AA1446" s="127">
        <v>32874.429077000001</v>
      </c>
      <c r="AB1446" s="127">
        <v>4863.2305420000002</v>
      </c>
    </row>
    <row r="1447" spans="1:28" x14ac:dyDescent="0.3">
      <c r="A1447" s="83" t="s">
        <v>9</v>
      </c>
      <c r="B1447" s="65" t="str">
        <f>VLOOKUP(A1447,'bank list with code'!$A$2:$C$114,3,FALSE)</f>
        <v>B102</v>
      </c>
      <c r="C1447" s="65" t="str">
        <f>VLOOKUP(B1447,'bank type'!$A$2:$B$87,2,FALSE)</f>
        <v>Public Sector Banks</v>
      </c>
      <c r="D1447" s="66">
        <v>43220</v>
      </c>
      <c r="E1447" s="74">
        <f t="shared" si="68"/>
        <v>4</v>
      </c>
      <c r="F1447">
        <f t="shared" si="69"/>
        <v>2018</v>
      </c>
      <c r="G1447" s="84">
        <v>2143</v>
      </c>
      <c r="H1447" s="84">
        <v>431</v>
      </c>
      <c r="I1447" s="84">
        <v>5294</v>
      </c>
      <c r="J1447" s="84">
        <v>0</v>
      </c>
      <c r="K1447" s="3">
        <f t="shared" si="70"/>
        <v>5294</v>
      </c>
      <c r="L1447" s="3"/>
      <c r="M1447" s="3"/>
      <c r="N1447" s="3"/>
      <c r="O1447" s="84">
        <v>0</v>
      </c>
      <c r="P1447" s="84">
        <v>0</v>
      </c>
      <c r="Q1447" s="84">
        <v>0</v>
      </c>
      <c r="R1447" s="127">
        <v>0</v>
      </c>
      <c r="S1447" s="127">
        <v>0</v>
      </c>
      <c r="T1447" s="85"/>
      <c r="U1447" s="85"/>
      <c r="V1447" s="85"/>
      <c r="W1447" s="85"/>
      <c r="X1447" s="84">
        <v>10490655</v>
      </c>
      <c r="Y1447" s="84">
        <v>5216929</v>
      </c>
      <c r="Z1447" s="84">
        <v>2294830</v>
      </c>
      <c r="AA1447" s="127">
        <v>20874.672485999999</v>
      </c>
      <c r="AB1447" s="127">
        <v>3193.5899380000001</v>
      </c>
    </row>
    <row r="1448" spans="1:28" x14ac:dyDescent="0.3">
      <c r="A1448" s="83" t="s">
        <v>10</v>
      </c>
      <c r="B1448" s="65" t="str">
        <f>VLOOKUP(A1448,'bank list with code'!$A$2:$C$114,3,FALSE)</f>
        <v>B105</v>
      </c>
      <c r="C1448" s="65" t="str">
        <f>VLOOKUP(B1448,'bank type'!$A$2:$B$87,2,FALSE)</f>
        <v>Public Sector Banks</v>
      </c>
      <c r="D1448" s="66">
        <v>43220</v>
      </c>
      <c r="E1448" s="74">
        <f t="shared" si="68"/>
        <v>4</v>
      </c>
      <c r="F1448">
        <f t="shared" si="69"/>
        <v>2018</v>
      </c>
      <c r="G1448" s="84">
        <v>4545</v>
      </c>
      <c r="H1448" s="84">
        <v>3099</v>
      </c>
      <c r="I1448" s="84">
        <v>56820</v>
      </c>
      <c r="J1448" s="84">
        <v>0</v>
      </c>
      <c r="K1448" s="3">
        <f t="shared" si="70"/>
        <v>56820</v>
      </c>
      <c r="L1448" s="3"/>
      <c r="M1448" s="3"/>
      <c r="N1448" s="3"/>
      <c r="O1448" s="84">
        <v>200004</v>
      </c>
      <c r="P1448" s="84">
        <v>3670</v>
      </c>
      <c r="Q1448" s="84">
        <v>193453</v>
      </c>
      <c r="R1448" s="127">
        <v>18.063345590000001</v>
      </c>
      <c r="S1448" s="127">
        <v>525.00841686000001</v>
      </c>
      <c r="T1448" s="85"/>
      <c r="U1448" s="85"/>
      <c r="V1448" s="85"/>
      <c r="W1448" s="85"/>
      <c r="X1448" s="84">
        <v>22530851</v>
      </c>
      <c r="Y1448" s="84">
        <v>24199296</v>
      </c>
      <c r="Z1448" s="84">
        <v>6326398</v>
      </c>
      <c r="AA1448" s="127">
        <v>77098.020136000006</v>
      </c>
      <c r="AB1448" s="127">
        <v>7803.76190993</v>
      </c>
    </row>
    <row r="1449" spans="1:28" x14ac:dyDescent="0.3">
      <c r="A1449" s="83" t="s">
        <v>123</v>
      </c>
      <c r="B1449" s="65" t="str">
        <f>VLOOKUP(A1449,'bank list with code'!$A$2:$C$114,3,FALSE)</f>
        <v>B106</v>
      </c>
      <c r="C1449" s="65" t="str">
        <f>VLOOKUP(B1449,'bank type'!$A$2:$B$87,2,FALSE)</f>
        <v>Public Sector Banks</v>
      </c>
      <c r="D1449" s="66">
        <v>43220</v>
      </c>
      <c r="E1449" s="74">
        <f t="shared" si="68"/>
        <v>4</v>
      </c>
      <c r="F1449">
        <f t="shared" si="69"/>
        <v>2018</v>
      </c>
      <c r="G1449" s="84">
        <v>1037</v>
      </c>
      <c r="H1449" s="84">
        <v>1103</v>
      </c>
      <c r="I1449" s="84">
        <v>3879</v>
      </c>
      <c r="J1449" s="84">
        <v>0</v>
      </c>
      <c r="K1449" s="3">
        <f t="shared" si="70"/>
        <v>3879</v>
      </c>
      <c r="L1449" s="3"/>
      <c r="M1449" s="3"/>
      <c r="N1449" s="3"/>
      <c r="O1449" s="84">
        <v>3775</v>
      </c>
      <c r="P1449" s="84">
        <v>0</v>
      </c>
      <c r="Q1449" s="84">
        <v>2207</v>
      </c>
      <c r="R1449" s="127">
        <v>0</v>
      </c>
      <c r="S1449" s="127">
        <v>4.2094660800000003</v>
      </c>
      <c r="T1449" s="85"/>
      <c r="U1449" s="85"/>
      <c r="V1449" s="85"/>
      <c r="W1449" s="85"/>
      <c r="X1449" s="84">
        <v>10842652</v>
      </c>
      <c r="Y1449" s="84">
        <v>6749839</v>
      </c>
      <c r="Z1449" s="84">
        <v>1690005</v>
      </c>
      <c r="AA1449" s="127">
        <v>25958.571356</v>
      </c>
      <c r="AB1449" s="127">
        <v>2311.1016979999999</v>
      </c>
    </row>
    <row r="1450" spans="1:28" x14ac:dyDescent="0.3">
      <c r="A1450" s="83" t="s">
        <v>124</v>
      </c>
      <c r="B1450" s="65" t="str">
        <f>VLOOKUP(A1450,'bank list with code'!$A$2:$C$114,3,FALSE)</f>
        <v>B111</v>
      </c>
      <c r="C1450" s="65" t="str">
        <f>VLOOKUP(B1450,'bank type'!$A$2:$B$87,2,FALSE)</f>
        <v>Public Sector Banks</v>
      </c>
      <c r="D1450" s="66">
        <v>43220</v>
      </c>
      <c r="E1450" s="74">
        <f t="shared" si="68"/>
        <v>4</v>
      </c>
      <c r="F1450">
        <f t="shared" si="69"/>
        <v>2018</v>
      </c>
      <c r="G1450" s="84">
        <v>1672</v>
      </c>
      <c r="H1450" s="84">
        <v>490</v>
      </c>
      <c r="I1450" s="84">
        <v>7070</v>
      </c>
      <c r="J1450" s="84">
        <v>0</v>
      </c>
      <c r="K1450" s="3">
        <f t="shared" si="70"/>
        <v>7070</v>
      </c>
      <c r="L1450" s="3"/>
      <c r="M1450" s="3"/>
      <c r="N1450" s="3"/>
      <c r="O1450" s="84">
        <v>60837</v>
      </c>
      <c r="P1450" s="84">
        <v>9938</v>
      </c>
      <c r="Q1450" s="84">
        <v>190006</v>
      </c>
      <c r="R1450" s="127">
        <v>47.824913639999998</v>
      </c>
      <c r="S1450" s="127">
        <v>307.72579123000003</v>
      </c>
      <c r="T1450" s="85"/>
      <c r="U1450" s="85"/>
      <c r="V1450" s="85"/>
      <c r="W1450" s="85"/>
      <c r="X1450" s="84">
        <v>6503641</v>
      </c>
      <c r="Y1450" s="84">
        <v>5716150</v>
      </c>
      <c r="Z1450" s="84">
        <v>1892729</v>
      </c>
      <c r="AA1450" s="127">
        <v>18629.100988999999</v>
      </c>
      <c r="AB1450" s="127">
        <v>2940.5162559999999</v>
      </c>
    </row>
    <row r="1451" spans="1:28" x14ac:dyDescent="0.3">
      <c r="A1451" s="83" t="s">
        <v>11</v>
      </c>
      <c r="B1451" s="65" t="str">
        <f>VLOOKUP(A1451,'bank list with code'!$A$2:$C$114,3,FALSE)</f>
        <v>B054</v>
      </c>
      <c r="C1451" s="65" t="str">
        <f>VLOOKUP(B1451,'bank type'!$A$2:$B$87,2,FALSE)</f>
        <v>Private Sector Banks</v>
      </c>
      <c r="D1451" s="66">
        <v>43220</v>
      </c>
      <c r="E1451" s="74">
        <f t="shared" si="68"/>
        <v>4</v>
      </c>
      <c r="F1451">
        <f t="shared" si="69"/>
        <v>2018</v>
      </c>
      <c r="G1451" s="84">
        <v>2199</v>
      </c>
      <c r="H1451" s="84">
        <v>1569</v>
      </c>
      <c r="I1451" s="84">
        <v>29741</v>
      </c>
      <c r="J1451" s="84">
        <v>0</v>
      </c>
      <c r="K1451" s="3">
        <f t="shared" si="70"/>
        <v>29741</v>
      </c>
      <c r="L1451" s="3"/>
      <c r="M1451" s="3"/>
      <c r="N1451" s="3"/>
      <c r="O1451" s="84">
        <v>28131</v>
      </c>
      <c r="P1451" s="84">
        <v>802</v>
      </c>
      <c r="Q1451" s="84">
        <v>150176</v>
      </c>
      <c r="R1451" s="127">
        <v>3.8865793599999998</v>
      </c>
      <c r="S1451" s="127">
        <v>342.47948167999999</v>
      </c>
      <c r="T1451" s="85"/>
      <c r="U1451" s="85"/>
      <c r="V1451" s="85"/>
      <c r="W1451" s="85"/>
      <c r="X1451" s="84">
        <v>11441262</v>
      </c>
      <c r="Y1451" s="84">
        <v>8872007</v>
      </c>
      <c r="Z1451" s="84">
        <v>6520414</v>
      </c>
      <c r="AA1451" s="127">
        <v>39353.657273570003</v>
      </c>
      <c r="AB1451" s="127">
        <v>7124.7857290099992</v>
      </c>
    </row>
    <row r="1452" spans="1:28" x14ac:dyDescent="0.3">
      <c r="A1452" s="83" t="s">
        <v>12</v>
      </c>
      <c r="B1452" s="65" t="str">
        <f>VLOOKUP(A1452,'bank list with code'!$A$2:$C$114,3,FALSE)</f>
        <v>B093</v>
      </c>
      <c r="C1452" s="65" t="str">
        <f>VLOOKUP(B1452,'bank type'!$A$2:$B$87,2,FALSE)</f>
        <v>Public Sector Banks</v>
      </c>
      <c r="D1452" s="66">
        <v>43220</v>
      </c>
      <c r="E1452" s="74">
        <f t="shared" si="68"/>
        <v>4</v>
      </c>
      <c r="F1452">
        <f t="shared" si="69"/>
        <v>2018</v>
      </c>
      <c r="G1452" s="84">
        <v>26343</v>
      </c>
      <c r="H1452" s="84">
        <v>32949</v>
      </c>
      <c r="I1452" s="84">
        <v>613877</v>
      </c>
      <c r="J1452" s="84">
        <v>0</v>
      </c>
      <c r="K1452" s="3">
        <f t="shared" si="70"/>
        <v>613877</v>
      </c>
      <c r="L1452" s="3"/>
      <c r="M1452" s="3"/>
      <c r="N1452" s="3"/>
      <c r="O1452" s="84">
        <v>6357785</v>
      </c>
      <c r="P1452" s="84">
        <v>129941</v>
      </c>
      <c r="Q1452" s="84">
        <v>21245813</v>
      </c>
      <c r="R1452" s="127">
        <v>511.29023599999999</v>
      </c>
      <c r="S1452" s="127">
        <v>75460.646885180002</v>
      </c>
      <c r="T1452" s="85"/>
      <c r="U1452" s="85"/>
      <c r="V1452" s="85"/>
      <c r="W1452" s="85"/>
      <c r="X1452" s="84">
        <v>279796198</v>
      </c>
      <c r="Y1452" s="84">
        <v>362428635</v>
      </c>
      <c r="Z1452" s="84">
        <v>94602321</v>
      </c>
      <c r="AA1452" s="127">
        <v>1065905.2464041798</v>
      </c>
      <c r="AB1452" s="127">
        <v>139835.28102996</v>
      </c>
    </row>
    <row r="1453" spans="1:28" x14ac:dyDescent="0.3">
      <c r="A1453" s="83" t="s">
        <v>14</v>
      </c>
      <c r="B1453" s="65" t="str">
        <f>VLOOKUP(A1453,'bank list with code'!$A$2:$C$114,3,FALSE)</f>
        <v>B009</v>
      </c>
      <c r="C1453" s="65" t="str">
        <f>VLOOKUP(B1453,'bank type'!$A$2:$B$87,2,FALSE)</f>
        <v>Private Sector Banks</v>
      </c>
      <c r="D1453" s="66">
        <v>43220</v>
      </c>
      <c r="E1453" s="74">
        <f t="shared" si="68"/>
        <v>4</v>
      </c>
      <c r="F1453">
        <f t="shared" si="69"/>
        <v>2018</v>
      </c>
      <c r="G1453" s="84">
        <v>2596</v>
      </c>
      <c r="H1453" s="84">
        <v>11053</v>
      </c>
      <c r="I1453" s="84">
        <v>505153</v>
      </c>
      <c r="J1453" s="84">
        <v>0</v>
      </c>
      <c r="K1453" s="3">
        <f t="shared" si="70"/>
        <v>505153</v>
      </c>
      <c r="L1453" s="3"/>
      <c r="M1453" s="3"/>
      <c r="N1453" s="3"/>
      <c r="O1453" s="84">
        <v>4524738</v>
      </c>
      <c r="P1453" s="84">
        <v>82593</v>
      </c>
      <c r="Q1453" s="84">
        <v>12274499</v>
      </c>
      <c r="R1453" s="127">
        <v>340.20783699999998</v>
      </c>
      <c r="S1453" s="127">
        <v>46410.75316</v>
      </c>
      <c r="T1453" s="85"/>
      <c r="U1453" s="85"/>
      <c r="V1453" s="85"/>
      <c r="W1453" s="85"/>
      <c r="X1453" s="84">
        <v>22613799</v>
      </c>
      <c r="Y1453" s="84">
        <v>26267982</v>
      </c>
      <c r="Z1453" s="84">
        <v>22224131</v>
      </c>
      <c r="AA1453" s="127">
        <v>127303.1520623</v>
      </c>
      <c r="AB1453" s="127">
        <v>32863.875194392342</v>
      </c>
    </row>
    <row r="1454" spans="1:28" x14ac:dyDescent="0.3">
      <c r="A1454" s="83" t="s">
        <v>15</v>
      </c>
      <c r="B1454" s="65" t="str">
        <f>VLOOKUP(A1454,'bank list with code'!$A$2:$C$114,3,FALSE)</f>
        <v>B010</v>
      </c>
      <c r="C1454" s="65" t="str">
        <f>VLOOKUP(B1454,'bank type'!$A$2:$B$87,2,FALSE)</f>
        <v>Private Sector Banks</v>
      </c>
      <c r="D1454" s="66">
        <v>43220</v>
      </c>
      <c r="E1454" s="74">
        <f t="shared" si="68"/>
        <v>4</v>
      </c>
      <c r="F1454">
        <f t="shared" si="69"/>
        <v>2018</v>
      </c>
      <c r="G1454" s="84">
        <v>472</v>
      </c>
      <c r="H1454" s="84">
        <v>0</v>
      </c>
      <c r="I1454" s="84">
        <v>21948</v>
      </c>
      <c r="J1454" s="84">
        <v>0</v>
      </c>
      <c r="K1454" s="3">
        <f t="shared" si="70"/>
        <v>21948</v>
      </c>
      <c r="L1454" s="3"/>
      <c r="M1454" s="3"/>
      <c r="N1454" s="3"/>
      <c r="O1454" s="84">
        <v>0</v>
      </c>
      <c r="P1454" s="84">
        <v>0</v>
      </c>
      <c r="Q1454" s="84">
        <v>0</v>
      </c>
      <c r="R1454" s="127">
        <v>0</v>
      </c>
      <c r="S1454" s="127">
        <v>0</v>
      </c>
      <c r="T1454" s="85"/>
      <c r="U1454" s="85"/>
      <c r="V1454" s="85"/>
      <c r="W1454" s="85"/>
      <c r="X1454" s="84">
        <v>10624144</v>
      </c>
      <c r="Y1454" s="84">
        <v>4124037</v>
      </c>
      <c r="Z1454" s="84">
        <v>596324</v>
      </c>
      <c r="AA1454" s="127">
        <v>12652.275331999999</v>
      </c>
      <c r="AB1454" s="127">
        <v>943.40077623000047</v>
      </c>
    </row>
    <row r="1455" spans="1:28" x14ac:dyDescent="0.3">
      <c r="A1455" s="83" t="s">
        <v>16</v>
      </c>
      <c r="B1455" s="65" t="str">
        <f>VLOOKUP(A1455,'bank list with code'!$A$2:$C$114,3,FALSE)</f>
        <v>B021</v>
      </c>
      <c r="C1455" s="65" t="str">
        <f>VLOOKUP(B1455,'bank type'!$A$2:$B$87,2,FALSE)</f>
        <v>Private Sector Banks</v>
      </c>
      <c r="D1455" s="66">
        <v>43220</v>
      </c>
      <c r="E1455" s="74">
        <f t="shared" si="68"/>
        <v>4</v>
      </c>
      <c r="F1455">
        <f t="shared" si="69"/>
        <v>2018</v>
      </c>
      <c r="G1455" s="84">
        <v>212</v>
      </c>
      <c r="H1455" s="84">
        <v>43</v>
      </c>
      <c r="I1455" s="84">
        <v>0</v>
      </c>
      <c r="J1455" s="84">
        <v>0</v>
      </c>
      <c r="K1455" s="3">
        <f t="shared" si="70"/>
        <v>0</v>
      </c>
      <c r="L1455" s="3"/>
      <c r="M1455" s="3"/>
      <c r="N1455" s="3"/>
      <c r="O1455" s="84">
        <v>0</v>
      </c>
      <c r="P1455" s="84">
        <v>0</v>
      </c>
      <c r="Q1455" s="84">
        <v>0</v>
      </c>
      <c r="R1455" s="127">
        <v>0</v>
      </c>
      <c r="S1455" s="127">
        <v>0</v>
      </c>
      <c r="T1455" s="85"/>
      <c r="U1455" s="85"/>
      <c r="V1455" s="85"/>
      <c r="W1455" s="85"/>
      <c r="X1455" s="84">
        <v>1094848</v>
      </c>
      <c r="Y1455" s="84">
        <v>557752</v>
      </c>
      <c r="Z1455" s="84">
        <v>153109</v>
      </c>
      <c r="AA1455" s="127">
        <v>1807.0923721400002</v>
      </c>
      <c r="AB1455" s="127">
        <v>280.47587781999999</v>
      </c>
    </row>
    <row r="1456" spans="1:28" x14ac:dyDescent="0.3">
      <c r="A1456" s="83" t="s">
        <v>17</v>
      </c>
      <c r="B1456" s="65" t="str">
        <f>VLOOKUP(A1456,'bank list with code'!$A$2:$C$114,3,FALSE)</f>
        <v>B024</v>
      </c>
      <c r="C1456" s="65" t="str">
        <f>VLOOKUP(B1456,'bank type'!$A$2:$B$87,2,FALSE)</f>
        <v>Private Sector Banks</v>
      </c>
      <c r="D1456" s="66">
        <v>43220</v>
      </c>
      <c r="E1456" s="74">
        <f t="shared" si="68"/>
        <v>4</v>
      </c>
      <c r="F1456">
        <f t="shared" si="69"/>
        <v>2018</v>
      </c>
      <c r="G1456" s="84">
        <v>923</v>
      </c>
      <c r="H1456" s="84">
        <v>706</v>
      </c>
      <c r="I1456" s="84">
        <v>9911</v>
      </c>
      <c r="J1456" s="84">
        <v>0</v>
      </c>
      <c r="K1456" s="3">
        <f t="shared" si="70"/>
        <v>9911</v>
      </c>
      <c r="L1456" s="3"/>
      <c r="M1456" s="3"/>
      <c r="N1456" s="3"/>
      <c r="O1456" s="84">
        <v>5174</v>
      </c>
      <c r="P1456" s="84">
        <v>526</v>
      </c>
      <c r="Q1456" s="84">
        <v>17370</v>
      </c>
      <c r="R1456" s="127">
        <v>2.3601999999999999</v>
      </c>
      <c r="S1456" s="127">
        <v>49.126318789999999</v>
      </c>
      <c r="T1456" s="85"/>
      <c r="U1456" s="85"/>
      <c r="V1456" s="85"/>
      <c r="W1456" s="85"/>
      <c r="X1456" s="84">
        <v>1791188</v>
      </c>
      <c r="Y1456" s="84">
        <v>2127696</v>
      </c>
      <c r="Z1456" s="84">
        <v>730793</v>
      </c>
      <c r="AA1456" s="127">
        <v>9410.8920486100014</v>
      </c>
      <c r="AB1456" s="127">
        <v>954.30386682000005</v>
      </c>
    </row>
    <row r="1457" spans="1:28" x14ac:dyDescent="0.3">
      <c r="A1457" s="83" t="s">
        <v>138</v>
      </c>
      <c r="B1457" s="65" t="str">
        <f>VLOOKUP(A1457,'bank list with code'!$A$2:$C$114,3,FALSE)</f>
        <v>B032</v>
      </c>
      <c r="C1457" s="65" t="str">
        <f>VLOOKUP(B1457,'bank type'!$A$2:$B$87,2,FALSE)</f>
        <v>Private Sector Banks</v>
      </c>
      <c r="D1457" s="66">
        <v>43220</v>
      </c>
      <c r="E1457" s="74">
        <f t="shared" si="68"/>
        <v>4</v>
      </c>
      <c r="F1457">
        <f t="shared" si="69"/>
        <v>2018</v>
      </c>
      <c r="G1457" s="84">
        <v>281</v>
      </c>
      <c r="H1457" s="84">
        <v>253</v>
      </c>
      <c r="I1457" s="84">
        <v>1558</v>
      </c>
      <c r="J1457" s="84">
        <v>0</v>
      </c>
      <c r="K1457" s="3">
        <f t="shared" si="70"/>
        <v>1558</v>
      </c>
      <c r="L1457" s="3"/>
      <c r="M1457" s="3"/>
      <c r="N1457" s="3"/>
      <c r="O1457" s="84">
        <v>31686</v>
      </c>
      <c r="P1457" s="84">
        <v>3225</v>
      </c>
      <c r="Q1457" s="84">
        <v>68521</v>
      </c>
      <c r="R1457" s="127">
        <v>16.892085000000002</v>
      </c>
      <c r="S1457" s="127">
        <v>62.605263999999998</v>
      </c>
      <c r="T1457" s="85"/>
      <c r="U1457" s="85"/>
      <c r="V1457" s="85"/>
      <c r="W1457" s="85"/>
      <c r="X1457" s="84">
        <v>561779</v>
      </c>
      <c r="Y1457" s="84">
        <v>784369</v>
      </c>
      <c r="Z1457" s="84">
        <v>299488</v>
      </c>
      <c r="AA1457" s="127">
        <v>2298.8923070000001</v>
      </c>
      <c r="AB1457" s="127">
        <v>588.05544399999997</v>
      </c>
    </row>
    <row r="1458" spans="1:28" x14ac:dyDescent="0.3">
      <c r="A1458" s="83" t="s">
        <v>19</v>
      </c>
      <c r="B1458" s="65" t="str">
        <f>VLOOKUP(A1458,'bank list with code'!$A$2:$C$114,3,FALSE)</f>
        <v>B038</v>
      </c>
      <c r="C1458" s="65" t="str">
        <f>VLOOKUP(B1458,'bank type'!$A$2:$B$87,2,FALSE)</f>
        <v>Private Sector Banks</v>
      </c>
      <c r="D1458" s="66">
        <v>43220</v>
      </c>
      <c r="E1458" s="74">
        <f t="shared" ref="E1458:E1521" si="71">MONTH(D1458)</f>
        <v>4</v>
      </c>
      <c r="F1458">
        <f t="shared" si="69"/>
        <v>2018</v>
      </c>
      <c r="G1458" s="84">
        <v>203</v>
      </c>
      <c r="H1458" s="84">
        <v>143</v>
      </c>
      <c r="I1458" s="84">
        <v>1074</v>
      </c>
      <c r="J1458" s="84">
        <v>0</v>
      </c>
      <c r="K1458" s="3">
        <f t="shared" si="70"/>
        <v>1074</v>
      </c>
      <c r="L1458" s="3"/>
      <c r="M1458" s="3"/>
      <c r="N1458" s="3"/>
      <c r="O1458" s="84">
        <v>7581</v>
      </c>
      <c r="P1458" s="84">
        <v>93</v>
      </c>
      <c r="Q1458" s="84">
        <v>16147</v>
      </c>
      <c r="R1458" s="127">
        <v>0.37540000000000001</v>
      </c>
      <c r="S1458" s="127">
        <v>33.323340999999999</v>
      </c>
      <c r="T1458" s="85"/>
      <c r="U1458" s="85"/>
      <c r="V1458" s="85"/>
      <c r="W1458" s="85"/>
      <c r="X1458" s="84">
        <v>624288</v>
      </c>
      <c r="Y1458" s="84">
        <v>552282</v>
      </c>
      <c r="Z1458" s="84">
        <v>213666</v>
      </c>
      <c r="AA1458" s="127">
        <v>1888.92605</v>
      </c>
      <c r="AB1458" s="127">
        <v>338.08599800000002</v>
      </c>
    </row>
    <row r="1459" spans="1:28" x14ac:dyDescent="0.3">
      <c r="A1459" s="83" t="s">
        <v>20</v>
      </c>
      <c r="B1459" s="65" t="str">
        <f>VLOOKUP(A1459,'bank list with code'!$A$2:$C$114,3,FALSE)</f>
        <v>B045</v>
      </c>
      <c r="C1459" s="65" t="str">
        <f>VLOOKUP(B1459,'bank type'!$A$2:$B$87,2,FALSE)</f>
        <v>Private Sector Banks</v>
      </c>
      <c r="D1459" s="66">
        <v>43220</v>
      </c>
      <c r="E1459" s="74">
        <f t="shared" si="71"/>
        <v>4</v>
      </c>
      <c r="F1459">
        <f t="shared" si="69"/>
        <v>2018</v>
      </c>
      <c r="G1459" s="84">
        <v>1194</v>
      </c>
      <c r="H1459" s="84">
        <v>504</v>
      </c>
      <c r="I1459" s="84">
        <v>11209</v>
      </c>
      <c r="J1459" s="84">
        <v>0</v>
      </c>
      <c r="K1459" s="3">
        <f t="shared" si="70"/>
        <v>11209</v>
      </c>
      <c r="L1459" s="3"/>
      <c r="M1459" s="3"/>
      <c r="N1459" s="3"/>
      <c r="O1459" s="84">
        <v>0</v>
      </c>
      <c r="P1459" s="84">
        <v>0</v>
      </c>
      <c r="Q1459" s="84">
        <v>0</v>
      </c>
      <c r="R1459" s="127">
        <v>0</v>
      </c>
      <c r="S1459" s="127">
        <v>0</v>
      </c>
      <c r="T1459" s="85"/>
      <c r="U1459" s="85"/>
      <c r="V1459" s="85"/>
      <c r="W1459" s="85"/>
      <c r="X1459" s="84">
        <v>6645047</v>
      </c>
      <c r="Y1459" s="84">
        <v>6237891</v>
      </c>
      <c r="Z1459" s="84">
        <v>2985135</v>
      </c>
      <c r="AA1459" s="127">
        <v>32405.845656319998</v>
      </c>
      <c r="AB1459" s="127">
        <v>4653.887739419999</v>
      </c>
    </row>
    <row r="1460" spans="1:28" x14ac:dyDescent="0.3">
      <c r="A1460" s="83" t="s">
        <v>21</v>
      </c>
      <c r="B1460" s="65" t="str">
        <f>VLOOKUP(A1460,'bank list with code'!$A$2:$C$114,3,FALSE)</f>
        <v>B050</v>
      </c>
      <c r="C1460" s="65" t="str">
        <f>VLOOKUP(B1460,'bank type'!$A$2:$B$87,2,FALSE)</f>
        <v>Private Sector Banks</v>
      </c>
      <c r="D1460" s="66">
        <v>43220</v>
      </c>
      <c r="E1460" s="74">
        <f t="shared" si="71"/>
        <v>4</v>
      </c>
      <c r="F1460">
        <f t="shared" si="69"/>
        <v>2018</v>
      </c>
      <c r="G1460" s="84">
        <v>5874</v>
      </c>
      <c r="H1460" s="84">
        <v>6764</v>
      </c>
      <c r="I1460" s="84">
        <v>408770</v>
      </c>
      <c r="J1460" s="84">
        <v>0</v>
      </c>
      <c r="K1460" s="3">
        <f t="shared" si="70"/>
        <v>408770</v>
      </c>
      <c r="L1460" s="3"/>
      <c r="M1460" s="3"/>
      <c r="N1460" s="3"/>
      <c r="O1460" s="84">
        <v>10794694</v>
      </c>
      <c r="P1460" s="84">
        <v>173027</v>
      </c>
      <c r="Q1460" s="84">
        <v>36781856</v>
      </c>
      <c r="R1460" s="127">
        <v>932.99281070000006</v>
      </c>
      <c r="S1460" s="127">
        <v>122059.993801</v>
      </c>
      <c r="T1460" s="85"/>
      <c r="U1460" s="85"/>
      <c r="V1460" s="85"/>
      <c r="W1460" s="85"/>
      <c r="X1460" s="84">
        <v>24537320</v>
      </c>
      <c r="Y1460" s="84">
        <v>33090783</v>
      </c>
      <c r="Z1460" s="84">
        <v>39690646</v>
      </c>
      <c r="AA1460" s="127">
        <v>171070.21476377003</v>
      </c>
      <c r="AB1460" s="127">
        <v>56155.270790000002</v>
      </c>
    </row>
    <row r="1461" spans="1:28" x14ac:dyDescent="0.3">
      <c r="A1461" s="83" t="s">
        <v>22</v>
      </c>
      <c r="B1461" s="65" t="str">
        <f>VLOOKUP(A1461,'bank list with code'!$A$2:$C$114,3,FALSE)</f>
        <v>B053</v>
      </c>
      <c r="C1461" s="65" t="str">
        <f>VLOOKUP(B1461,'bank type'!$A$2:$B$87,2,FALSE)</f>
        <v>Private Sector Banks</v>
      </c>
      <c r="D1461" s="66">
        <v>43220</v>
      </c>
      <c r="E1461" s="74">
        <f t="shared" si="71"/>
        <v>4</v>
      </c>
      <c r="F1461">
        <f t="shared" si="69"/>
        <v>2018</v>
      </c>
      <c r="G1461" s="84">
        <v>5244</v>
      </c>
      <c r="H1461" s="84">
        <v>9135</v>
      </c>
      <c r="I1461" s="84">
        <v>329108</v>
      </c>
      <c r="J1461" s="84">
        <v>0</v>
      </c>
      <c r="K1461" s="3">
        <f t="shared" si="70"/>
        <v>329108</v>
      </c>
      <c r="L1461" s="3"/>
      <c r="M1461" s="3"/>
      <c r="N1461" s="3"/>
      <c r="O1461" s="84">
        <v>5030900</v>
      </c>
      <c r="P1461" s="84">
        <v>38648</v>
      </c>
      <c r="Q1461" s="84">
        <v>18457317</v>
      </c>
      <c r="R1461" s="127">
        <v>135.847972</v>
      </c>
      <c r="S1461" s="127">
        <v>53334.154515000002</v>
      </c>
      <c r="T1461" s="85"/>
      <c r="U1461" s="85"/>
      <c r="V1461" s="85"/>
      <c r="W1461" s="85"/>
      <c r="X1461" s="84">
        <v>41993787</v>
      </c>
      <c r="Y1461" s="84">
        <v>31609175</v>
      </c>
      <c r="Z1461" s="84">
        <v>36441706</v>
      </c>
      <c r="AA1461" s="127">
        <v>161324.621683</v>
      </c>
      <c r="AB1461" s="127">
        <v>52894.216675999996</v>
      </c>
    </row>
    <row r="1462" spans="1:28" x14ac:dyDescent="0.3">
      <c r="A1462" s="83" t="s">
        <v>23</v>
      </c>
      <c r="B1462" s="65" t="str">
        <f>VLOOKUP(A1462,'bank list with code'!$A$2:$C$114,3,FALSE)</f>
        <v>B056</v>
      </c>
      <c r="C1462" s="65" t="str">
        <f>VLOOKUP(B1462,'bank type'!$A$2:$B$87,2,FALSE)</f>
        <v>Private Sector Banks</v>
      </c>
      <c r="D1462" s="66">
        <v>43220</v>
      </c>
      <c r="E1462" s="74">
        <f t="shared" si="71"/>
        <v>4</v>
      </c>
      <c r="F1462">
        <f t="shared" si="69"/>
        <v>2018</v>
      </c>
      <c r="G1462" s="84">
        <v>53</v>
      </c>
      <c r="H1462" s="84">
        <v>2</v>
      </c>
      <c r="I1462" s="84">
        <v>1640</v>
      </c>
      <c r="J1462" s="84">
        <v>0</v>
      </c>
      <c r="K1462" s="3">
        <f t="shared" si="70"/>
        <v>1640</v>
      </c>
      <c r="L1462" s="3"/>
      <c r="M1462" s="3"/>
      <c r="N1462" s="3"/>
      <c r="O1462" s="84">
        <v>0</v>
      </c>
      <c r="P1462" s="84">
        <v>0</v>
      </c>
      <c r="Q1462" s="84">
        <v>0</v>
      </c>
      <c r="R1462" s="127">
        <v>0</v>
      </c>
      <c r="S1462" s="127">
        <v>0</v>
      </c>
      <c r="T1462" s="85"/>
      <c r="U1462" s="85"/>
      <c r="V1462" s="85"/>
      <c r="W1462" s="85"/>
      <c r="X1462" s="84">
        <v>943946</v>
      </c>
      <c r="Y1462" s="84">
        <v>1551640</v>
      </c>
      <c r="Z1462" s="84">
        <v>780981</v>
      </c>
      <c r="AA1462" s="127">
        <v>5394.3756129499998</v>
      </c>
      <c r="AB1462" s="127">
        <v>661.57491075999997</v>
      </c>
    </row>
    <row r="1463" spans="1:28" x14ac:dyDescent="0.3">
      <c r="A1463" s="83" t="s">
        <v>24</v>
      </c>
      <c r="B1463" s="65" t="str">
        <f>VLOOKUP(A1463,'bank list with code'!$A$2:$C$114,3,FALSE)</f>
        <v>B062</v>
      </c>
      <c r="C1463" s="65" t="str">
        <f>VLOOKUP(B1463,'bank type'!$A$2:$B$87,2,FALSE)</f>
        <v>Private Sector Banks</v>
      </c>
      <c r="D1463" s="66">
        <v>43220</v>
      </c>
      <c r="E1463" s="74">
        <f t="shared" si="71"/>
        <v>4</v>
      </c>
      <c r="F1463">
        <f t="shared" si="69"/>
        <v>2018</v>
      </c>
      <c r="G1463" s="84">
        <v>986</v>
      </c>
      <c r="H1463" s="84">
        <v>1236</v>
      </c>
      <c r="I1463" s="84">
        <v>35064</v>
      </c>
      <c r="J1463" s="84">
        <v>0</v>
      </c>
      <c r="K1463" s="3">
        <f t="shared" si="70"/>
        <v>35064</v>
      </c>
      <c r="L1463" s="3"/>
      <c r="M1463" s="3"/>
      <c r="N1463" s="3"/>
      <c r="O1463" s="84">
        <v>801948</v>
      </c>
      <c r="P1463" s="84">
        <v>14369</v>
      </c>
      <c r="Q1463" s="84">
        <v>2586264</v>
      </c>
      <c r="R1463" s="127">
        <v>73.729114890000005</v>
      </c>
      <c r="S1463" s="127">
        <v>16416.65319927</v>
      </c>
      <c r="T1463" s="85"/>
      <c r="U1463" s="85"/>
      <c r="V1463" s="85"/>
      <c r="W1463" s="85"/>
      <c r="X1463" s="84">
        <v>3888438</v>
      </c>
      <c r="Y1463" s="84">
        <v>2795922</v>
      </c>
      <c r="Z1463" s="84">
        <v>2136471</v>
      </c>
      <c r="AA1463" s="127">
        <v>13353.995940430001</v>
      </c>
      <c r="AB1463" s="127">
        <v>3360.4790384299999</v>
      </c>
    </row>
    <row r="1464" spans="1:28" x14ac:dyDescent="0.3">
      <c r="A1464" s="83" t="s">
        <v>25</v>
      </c>
      <c r="B1464" s="65" t="str">
        <f>VLOOKUP(A1464,'bank list with code'!$A$2:$C$114,3,FALSE)</f>
        <v>B063</v>
      </c>
      <c r="C1464" s="65" t="str">
        <f>VLOOKUP(B1464,'bank type'!$A$2:$B$87,2,FALSE)</f>
        <v>Private Sector Banks</v>
      </c>
      <c r="D1464" s="66">
        <v>43220</v>
      </c>
      <c r="E1464" s="74">
        <f t="shared" si="71"/>
        <v>4</v>
      </c>
      <c r="F1464">
        <f t="shared" si="69"/>
        <v>2018</v>
      </c>
      <c r="G1464" s="84">
        <v>685</v>
      </c>
      <c r="H1464" s="84">
        <v>517</v>
      </c>
      <c r="I1464" s="84">
        <v>14833</v>
      </c>
      <c r="J1464" s="84">
        <v>0</v>
      </c>
      <c r="K1464" s="3">
        <f t="shared" si="70"/>
        <v>14833</v>
      </c>
      <c r="L1464" s="3"/>
      <c r="M1464" s="3"/>
      <c r="N1464" s="3"/>
      <c r="O1464" s="84">
        <v>129822</v>
      </c>
      <c r="P1464" s="84">
        <v>8464</v>
      </c>
      <c r="Q1464" s="84">
        <v>200006</v>
      </c>
      <c r="R1464" s="127">
        <v>26.883421999999999</v>
      </c>
      <c r="S1464" s="127">
        <v>749.03686000000005</v>
      </c>
      <c r="T1464" s="85"/>
      <c r="U1464" s="85"/>
      <c r="V1464" s="85"/>
      <c r="W1464" s="85"/>
      <c r="X1464" s="84">
        <v>3779314</v>
      </c>
      <c r="Y1464" s="84">
        <v>5330626</v>
      </c>
      <c r="Z1464" s="84">
        <v>108195</v>
      </c>
      <c r="AA1464" s="127">
        <v>24381.071397</v>
      </c>
      <c r="AB1464" s="127">
        <v>305.48077599999999</v>
      </c>
    </row>
    <row r="1465" spans="1:28" x14ac:dyDescent="0.3">
      <c r="A1465" s="83" t="s">
        <v>26</v>
      </c>
      <c r="B1465" s="65" t="str">
        <f>VLOOKUP(A1465,'bank list with code'!$A$2:$C$114,3,FALSE)</f>
        <v>B069</v>
      </c>
      <c r="C1465" s="65" t="str">
        <f>VLOOKUP(B1465,'bank type'!$A$2:$B$87,2,FALSE)</f>
        <v>Private Sector Banks</v>
      </c>
      <c r="D1465" s="66">
        <v>43220</v>
      </c>
      <c r="E1465" s="74">
        <f t="shared" si="71"/>
        <v>4</v>
      </c>
      <c r="F1465">
        <f t="shared" si="69"/>
        <v>2018</v>
      </c>
      <c r="G1465" s="84">
        <v>539</v>
      </c>
      <c r="H1465" s="84">
        <v>824</v>
      </c>
      <c r="I1465" s="84">
        <v>13056</v>
      </c>
      <c r="J1465" s="84">
        <v>0</v>
      </c>
      <c r="K1465" s="3">
        <f t="shared" si="70"/>
        <v>13056</v>
      </c>
      <c r="L1465" s="3"/>
      <c r="M1465" s="3"/>
      <c r="N1465" s="3"/>
      <c r="O1465" s="84">
        <v>0</v>
      </c>
      <c r="P1465" s="84">
        <v>0</v>
      </c>
      <c r="Q1465" s="84">
        <v>0</v>
      </c>
      <c r="R1465" s="127">
        <v>0</v>
      </c>
      <c r="S1465" s="127">
        <v>0</v>
      </c>
      <c r="T1465" s="85"/>
      <c r="U1465" s="85"/>
      <c r="V1465" s="85"/>
      <c r="W1465" s="85"/>
      <c r="X1465" s="84">
        <v>4432039</v>
      </c>
      <c r="Y1465" s="84">
        <v>4103034</v>
      </c>
      <c r="Z1465" s="84">
        <v>2159044</v>
      </c>
      <c r="AA1465" s="127">
        <v>16751.114742000002</v>
      </c>
      <c r="AB1465" s="127">
        <v>2783.0472490000002</v>
      </c>
    </row>
    <row r="1466" spans="1:28" x14ac:dyDescent="0.3">
      <c r="A1466" s="83" t="s">
        <v>27</v>
      </c>
      <c r="B1466" s="65" t="str">
        <f>VLOOKUP(A1466,'bank list with code'!$A$2:$C$114,3,FALSE)</f>
        <v>B070</v>
      </c>
      <c r="C1466" s="65" t="str">
        <f>VLOOKUP(B1466,'bank type'!$A$2:$B$87,2,FALSE)</f>
        <v>Private Sector Banks</v>
      </c>
      <c r="D1466" s="66">
        <v>43220</v>
      </c>
      <c r="E1466" s="74">
        <f t="shared" si="71"/>
        <v>4</v>
      </c>
      <c r="F1466">
        <f t="shared" si="69"/>
        <v>2018</v>
      </c>
      <c r="G1466" s="84">
        <v>766</v>
      </c>
      <c r="H1466" s="84">
        <v>1032</v>
      </c>
      <c r="I1466" s="84">
        <v>21829</v>
      </c>
      <c r="J1466" s="84">
        <v>0</v>
      </c>
      <c r="K1466" s="3">
        <f t="shared" si="70"/>
        <v>21829</v>
      </c>
      <c r="L1466" s="3"/>
      <c r="M1466" s="3"/>
      <c r="N1466" s="3"/>
      <c r="O1466" s="84">
        <v>0</v>
      </c>
      <c r="P1466" s="84">
        <v>0</v>
      </c>
      <c r="Q1466" s="84">
        <v>0</v>
      </c>
      <c r="R1466" s="127">
        <v>0</v>
      </c>
      <c r="S1466" s="127">
        <v>0</v>
      </c>
      <c r="T1466" s="85"/>
      <c r="U1466" s="85"/>
      <c r="V1466" s="85"/>
      <c r="W1466" s="85"/>
      <c r="X1466" s="84">
        <v>4317259</v>
      </c>
      <c r="Y1466" s="84">
        <v>5352027</v>
      </c>
      <c r="Z1466" s="84">
        <v>2041688</v>
      </c>
      <c r="AA1466" s="127">
        <v>22953.187218540003</v>
      </c>
      <c r="AB1466" s="127">
        <v>2762.9987385500003</v>
      </c>
    </row>
    <row r="1467" spans="1:28" x14ac:dyDescent="0.3">
      <c r="A1467" s="83" t="s">
        <v>28</v>
      </c>
      <c r="B1467" s="65" t="str">
        <f>VLOOKUP(A1467,'bank list with code'!$A$2:$C$114,3,FALSE)</f>
        <v>B073</v>
      </c>
      <c r="C1467" s="65" t="str">
        <f>VLOOKUP(B1467,'bank type'!$A$2:$B$87,2,FALSE)</f>
        <v>Private Sector Banks</v>
      </c>
      <c r="D1467" s="66">
        <v>43220</v>
      </c>
      <c r="E1467" s="74">
        <f t="shared" si="71"/>
        <v>4</v>
      </c>
      <c r="F1467">
        <f t="shared" si="69"/>
        <v>2018</v>
      </c>
      <c r="G1467" s="84">
        <v>1073</v>
      </c>
      <c r="H1467" s="84">
        <v>1148</v>
      </c>
      <c r="I1467" s="84">
        <v>8225</v>
      </c>
      <c r="J1467" s="84">
        <v>0</v>
      </c>
      <c r="K1467" s="3">
        <f t="shared" si="70"/>
        <v>8225</v>
      </c>
      <c r="L1467" s="3"/>
      <c r="M1467" s="3"/>
      <c r="N1467" s="3"/>
      <c r="O1467" s="84">
        <v>1502888</v>
      </c>
      <c r="P1467" s="84">
        <v>38562</v>
      </c>
      <c r="Q1467" s="84">
        <v>3705029</v>
      </c>
      <c r="R1467" s="127">
        <v>146.66357793</v>
      </c>
      <c r="S1467" s="127">
        <v>11415.962289620002</v>
      </c>
      <c r="T1467" s="85"/>
      <c r="U1467" s="85"/>
      <c r="V1467" s="85"/>
      <c r="W1467" s="85"/>
      <c r="X1467" s="84">
        <v>8598396</v>
      </c>
      <c r="Y1467" s="84">
        <v>6670142</v>
      </c>
      <c r="Z1467" s="84">
        <v>7324161</v>
      </c>
      <c r="AA1467" s="127">
        <v>27545.458957149996</v>
      </c>
      <c r="AB1467" s="127">
        <v>8905.1065494000013</v>
      </c>
    </row>
    <row r="1468" spans="1:28" x14ac:dyDescent="0.3">
      <c r="A1468" s="83" t="s">
        <v>29</v>
      </c>
      <c r="B1468" s="65" t="str">
        <f>VLOOKUP(A1468,'bank list with code'!$A$2:$C$114,3,FALSE)</f>
        <v>B082</v>
      </c>
      <c r="C1468" s="65" t="str">
        <f>VLOOKUP(B1468,'bank type'!$A$2:$B$87,2,FALSE)</f>
        <v>Private Sector Banks</v>
      </c>
      <c r="D1468" s="66">
        <v>43220</v>
      </c>
      <c r="E1468" s="74">
        <f t="shared" si="71"/>
        <v>4</v>
      </c>
      <c r="F1468">
        <f t="shared" si="69"/>
        <v>2018</v>
      </c>
      <c r="G1468" s="84">
        <v>189</v>
      </c>
      <c r="H1468" s="84">
        <v>182</v>
      </c>
      <c r="I1468" s="84">
        <v>431694</v>
      </c>
      <c r="J1468" s="84">
        <v>0</v>
      </c>
      <c r="K1468" s="3">
        <f t="shared" si="70"/>
        <v>431694</v>
      </c>
      <c r="L1468" s="3"/>
      <c r="M1468" s="3"/>
      <c r="N1468" s="3"/>
      <c r="O1468" s="84">
        <v>857193</v>
      </c>
      <c r="P1468" s="84">
        <v>62155</v>
      </c>
      <c r="Q1468" s="84">
        <v>2389958</v>
      </c>
      <c r="R1468" s="127">
        <v>311.53788098000001</v>
      </c>
      <c r="S1468" s="127">
        <v>8794.8387055300009</v>
      </c>
      <c r="T1468" s="85"/>
      <c r="U1468" s="85"/>
      <c r="V1468" s="85"/>
      <c r="W1468" s="85"/>
      <c r="X1468" s="84">
        <v>850123</v>
      </c>
      <c r="Y1468" s="84">
        <v>638627</v>
      </c>
      <c r="Z1468" s="84">
        <v>435081</v>
      </c>
      <c r="AA1468" s="127">
        <v>2409.4992109600003</v>
      </c>
      <c r="AB1468" s="127">
        <v>557.05326963999994</v>
      </c>
    </row>
    <row r="1469" spans="1:28" x14ac:dyDescent="0.3">
      <c r="A1469" s="83" t="s">
        <v>30</v>
      </c>
      <c r="B1469" s="65" t="str">
        <f>VLOOKUP(A1469,'bank list with code'!$A$2:$C$114,3,FALSE)</f>
        <v>B089</v>
      </c>
      <c r="C1469" s="65" t="str">
        <f>VLOOKUP(B1469,'bank type'!$A$2:$B$87,2,FALSE)</f>
        <v>Private Sector Banks</v>
      </c>
      <c r="D1469" s="66">
        <v>43220</v>
      </c>
      <c r="E1469" s="74">
        <f t="shared" si="71"/>
        <v>4</v>
      </c>
      <c r="F1469">
        <f t="shared" si="69"/>
        <v>2018</v>
      </c>
      <c r="G1469" s="84">
        <v>740</v>
      </c>
      <c r="H1469" s="84">
        <v>587</v>
      </c>
      <c r="I1469" s="84">
        <v>9649</v>
      </c>
      <c r="J1469" s="84">
        <v>0</v>
      </c>
      <c r="K1469" s="3">
        <f t="shared" si="70"/>
        <v>9649</v>
      </c>
      <c r="L1469" s="3"/>
      <c r="M1469" s="3"/>
      <c r="N1469" s="3"/>
      <c r="O1469" s="84">
        <v>0</v>
      </c>
      <c r="P1469" s="84">
        <v>0</v>
      </c>
      <c r="Q1469" s="84">
        <v>0</v>
      </c>
      <c r="R1469" s="127">
        <v>0</v>
      </c>
      <c r="S1469" s="127">
        <v>0</v>
      </c>
      <c r="T1469" s="85"/>
      <c r="U1469" s="85"/>
      <c r="V1469" s="85"/>
      <c r="W1469" s="85"/>
      <c r="X1469" s="84">
        <v>3918239</v>
      </c>
      <c r="Y1469" s="84">
        <v>2718941</v>
      </c>
      <c r="Z1469" s="84">
        <v>1409989</v>
      </c>
      <c r="AA1469" s="127">
        <v>11137.613448</v>
      </c>
      <c r="AB1469" s="127">
        <v>2139.9116439999998</v>
      </c>
    </row>
    <row r="1470" spans="1:28" x14ac:dyDescent="0.3">
      <c r="A1470" s="83" t="s">
        <v>31</v>
      </c>
      <c r="B1470" s="65" t="str">
        <f>VLOOKUP(A1470,'bank list with code'!$A$2:$C$114,3,FALSE)</f>
        <v>B100</v>
      </c>
      <c r="C1470" s="65" t="str">
        <f>VLOOKUP(B1470,'bank type'!$A$2:$B$87,2,FALSE)</f>
        <v>Private Sector Banks</v>
      </c>
      <c r="D1470" s="66">
        <v>43220</v>
      </c>
      <c r="E1470" s="74">
        <f t="shared" si="71"/>
        <v>4</v>
      </c>
      <c r="F1470">
        <f t="shared" si="69"/>
        <v>2018</v>
      </c>
      <c r="G1470" s="84">
        <v>467</v>
      </c>
      <c r="H1470" s="84">
        <v>666</v>
      </c>
      <c r="I1470" s="84">
        <v>5039</v>
      </c>
      <c r="J1470" s="84">
        <v>0</v>
      </c>
      <c r="K1470" s="3">
        <f t="shared" si="70"/>
        <v>5039</v>
      </c>
      <c r="L1470" s="3"/>
      <c r="M1470" s="3"/>
      <c r="N1470" s="3"/>
      <c r="O1470" s="84">
        <v>20064</v>
      </c>
      <c r="P1470" s="84">
        <v>1313</v>
      </c>
      <c r="Q1470" s="84">
        <v>33849</v>
      </c>
      <c r="R1470" s="127">
        <v>1.8710191299999999</v>
      </c>
      <c r="S1470" s="127">
        <v>120.26365853999999</v>
      </c>
      <c r="T1470" s="85"/>
      <c r="U1470" s="85"/>
      <c r="V1470" s="85"/>
      <c r="W1470" s="85"/>
      <c r="X1470" s="84">
        <v>1254935</v>
      </c>
      <c r="Y1470" s="84">
        <v>4393108</v>
      </c>
      <c r="Z1470" s="84">
        <v>348345</v>
      </c>
      <c r="AA1470" s="127">
        <v>18226.5393</v>
      </c>
      <c r="AB1470" s="127">
        <v>618.66823939999995</v>
      </c>
    </row>
    <row r="1471" spans="1:28" x14ac:dyDescent="0.3">
      <c r="A1471" s="83" t="s">
        <v>32</v>
      </c>
      <c r="B1471" s="65" t="str">
        <f>VLOOKUP(A1471,'bank list with code'!$A$2:$C$114,3,FALSE)</f>
        <v>B101</v>
      </c>
      <c r="C1471" s="65" t="str">
        <f>VLOOKUP(B1471,'bank type'!$A$2:$B$87,2,FALSE)</f>
        <v>Private Sector Banks</v>
      </c>
      <c r="D1471" s="66">
        <v>43220</v>
      </c>
      <c r="E1471" s="74">
        <f t="shared" si="71"/>
        <v>4</v>
      </c>
      <c r="F1471">
        <f t="shared" si="69"/>
        <v>2018</v>
      </c>
      <c r="G1471" s="84">
        <v>427</v>
      </c>
      <c r="H1471" s="84">
        <v>595</v>
      </c>
      <c r="I1471" s="84">
        <v>6149</v>
      </c>
      <c r="J1471" s="84">
        <v>0</v>
      </c>
      <c r="K1471" s="3">
        <f t="shared" si="70"/>
        <v>6149</v>
      </c>
      <c r="L1471" s="3"/>
      <c r="M1471" s="3"/>
      <c r="N1471" s="3"/>
      <c r="O1471" s="84">
        <v>0</v>
      </c>
      <c r="P1471" s="84">
        <v>0</v>
      </c>
      <c r="Q1471" s="84">
        <v>0</v>
      </c>
      <c r="R1471" s="127">
        <v>0</v>
      </c>
      <c r="S1471" s="127">
        <v>0</v>
      </c>
      <c r="T1471" s="85"/>
      <c r="U1471" s="85"/>
      <c r="V1471" s="85"/>
      <c r="W1471" s="85"/>
      <c r="X1471" s="84">
        <v>1289102</v>
      </c>
      <c r="Y1471" s="84">
        <v>892452</v>
      </c>
      <c r="Z1471" s="84">
        <v>197702</v>
      </c>
      <c r="AA1471" s="127">
        <v>3841.5</v>
      </c>
      <c r="AB1471" s="127">
        <v>342.8175</v>
      </c>
    </row>
    <row r="1472" spans="1:28" x14ac:dyDescent="0.3">
      <c r="A1472" s="83" t="s">
        <v>33</v>
      </c>
      <c r="B1472" s="65" t="str">
        <f>VLOOKUP(A1472,'bank list with code'!$A$2:$C$114,3,FALSE)</f>
        <v>B113</v>
      </c>
      <c r="C1472" s="65" t="str">
        <f>VLOOKUP(B1472,'bank type'!$A$2:$B$87,2,FALSE)</f>
        <v>Private Sector Banks</v>
      </c>
      <c r="D1472" s="66">
        <v>43220</v>
      </c>
      <c r="E1472" s="74">
        <f t="shared" si="71"/>
        <v>4</v>
      </c>
      <c r="F1472">
        <f t="shared" si="69"/>
        <v>2018</v>
      </c>
      <c r="G1472" s="84">
        <v>865</v>
      </c>
      <c r="H1472" s="84">
        <v>468</v>
      </c>
      <c r="I1472" s="84">
        <v>85392</v>
      </c>
      <c r="J1472" s="84">
        <v>0</v>
      </c>
      <c r="K1472" s="3">
        <f t="shared" si="70"/>
        <v>85392</v>
      </c>
      <c r="L1472" s="3"/>
      <c r="M1472" s="3"/>
      <c r="N1472" s="3"/>
      <c r="O1472" s="84">
        <v>281435</v>
      </c>
      <c r="P1472" s="84">
        <v>6300</v>
      </c>
      <c r="Q1472" s="84">
        <v>895075</v>
      </c>
      <c r="R1472" s="127">
        <v>27.14571776</v>
      </c>
      <c r="S1472" s="127">
        <v>2439.0782190800001</v>
      </c>
      <c r="T1472" s="85"/>
      <c r="U1472" s="85"/>
      <c r="V1472" s="85"/>
      <c r="W1472" s="85"/>
      <c r="X1472" s="84">
        <v>1934193</v>
      </c>
      <c r="Y1472" s="84">
        <v>3499426</v>
      </c>
      <c r="Z1472" s="84">
        <v>2443256</v>
      </c>
      <c r="AA1472" s="127">
        <v>13550.982709</v>
      </c>
      <c r="AB1472" s="127">
        <v>3453.2712253</v>
      </c>
    </row>
    <row r="1473" spans="1:28" x14ac:dyDescent="0.3">
      <c r="A1473" s="83" t="s">
        <v>35</v>
      </c>
      <c r="B1473" s="65" t="str">
        <f>VLOOKUP(A1473,'bank list with code'!$A$2:$C$114,3,FALSE)</f>
        <v>B004</v>
      </c>
      <c r="C1473" s="65" t="str">
        <f>VLOOKUP(B1473,'bank type'!$A$2:$B$87,2,FALSE)</f>
        <v>Foreign Banks</v>
      </c>
      <c r="D1473" s="66">
        <v>43220</v>
      </c>
      <c r="E1473" s="74">
        <f t="shared" si="71"/>
        <v>4</v>
      </c>
      <c r="F1473">
        <f t="shared" si="69"/>
        <v>2018</v>
      </c>
      <c r="G1473" s="84">
        <v>0</v>
      </c>
      <c r="H1473" s="84">
        <v>0</v>
      </c>
      <c r="I1473" s="84">
        <v>39192</v>
      </c>
      <c r="J1473" s="84">
        <v>0</v>
      </c>
      <c r="K1473" s="3">
        <f t="shared" si="70"/>
        <v>39192</v>
      </c>
      <c r="L1473" s="3"/>
      <c r="M1473" s="3"/>
      <c r="N1473" s="3"/>
      <c r="O1473" s="84">
        <v>1200852</v>
      </c>
      <c r="P1473" s="84">
        <v>2856</v>
      </c>
      <c r="Q1473" s="84">
        <v>5895998</v>
      </c>
      <c r="R1473" s="127">
        <v>20.4968</v>
      </c>
      <c r="S1473" s="127">
        <v>45219.834348999997</v>
      </c>
      <c r="T1473" s="85"/>
      <c r="U1473" s="85"/>
      <c r="V1473" s="85"/>
      <c r="W1473" s="85"/>
      <c r="X1473" s="84">
        <v>0</v>
      </c>
      <c r="Y1473" s="84">
        <v>0</v>
      </c>
      <c r="Z1473" s="84">
        <v>0</v>
      </c>
      <c r="AA1473" s="127">
        <v>0</v>
      </c>
      <c r="AB1473" s="127">
        <v>0</v>
      </c>
    </row>
    <row r="1474" spans="1:28" x14ac:dyDescent="0.3">
      <c r="A1474" s="83" t="s">
        <v>36</v>
      </c>
      <c r="B1474" s="65" t="str">
        <f>VLOOKUP(A1474,'bank list with code'!$A$2:$C$114,3,FALSE)</f>
        <v>B011</v>
      </c>
      <c r="C1474" s="65" t="str">
        <f>VLOOKUP(B1474,'bank type'!$A$2:$B$87,2,FALSE)</f>
        <v>Foreign Banks</v>
      </c>
      <c r="D1474" s="66">
        <v>43220</v>
      </c>
      <c r="E1474" s="74">
        <f t="shared" si="71"/>
        <v>4</v>
      </c>
      <c r="F1474">
        <f t="shared" si="69"/>
        <v>2018</v>
      </c>
      <c r="G1474" s="84">
        <v>0</v>
      </c>
      <c r="H1474" s="84">
        <v>0</v>
      </c>
      <c r="I1474" s="84">
        <v>0</v>
      </c>
      <c r="J1474" s="84">
        <v>0</v>
      </c>
      <c r="K1474" s="3">
        <f t="shared" si="70"/>
        <v>0</v>
      </c>
      <c r="L1474" s="3"/>
      <c r="M1474" s="3"/>
      <c r="N1474" s="3"/>
      <c r="O1474" s="84">
        <v>18109</v>
      </c>
      <c r="P1474" s="84">
        <v>213</v>
      </c>
      <c r="Q1474" s="84">
        <v>52990</v>
      </c>
      <c r="R1474" s="127">
        <v>1.8739638799999998</v>
      </c>
      <c r="S1474" s="127">
        <v>389.57521916000002</v>
      </c>
      <c r="T1474" s="85"/>
      <c r="U1474" s="85"/>
      <c r="V1474" s="85"/>
      <c r="W1474" s="85"/>
      <c r="X1474" s="84">
        <v>0</v>
      </c>
      <c r="Y1474" s="84">
        <v>0</v>
      </c>
      <c r="Z1474" s="84">
        <v>0</v>
      </c>
      <c r="AA1474" s="127">
        <v>0</v>
      </c>
      <c r="AB1474" s="127">
        <v>0</v>
      </c>
    </row>
    <row r="1475" spans="1:28" x14ac:dyDescent="0.3">
      <c r="A1475" s="83" t="s">
        <v>37</v>
      </c>
      <c r="B1475" s="65" t="str">
        <f>VLOOKUP(A1475,'bank list with code'!$A$2:$C$114,3,FALSE)</f>
        <v>B017</v>
      </c>
      <c r="C1475" s="65" t="str">
        <f>VLOOKUP(B1475,'bank type'!$A$2:$B$87,2,FALSE)</f>
        <v>Foreign Banks</v>
      </c>
      <c r="D1475" s="66">
        <v>43220</v>
      </c>
      <c r="E1475" s="74">
        <f t="shared" si="71"/>
        <v>4</v>
      </c>
      <c r="F1475">
        <f t="shared" ref="F1475:F1538" si="72">YEAR(D1475)</f>
        <v>2018</v>
      </c>
      <c r="G1475" s="84">
        <v>0</v>
      </c>
      <c r="H1475" s="84">
        <v>0</v>
      </c>
      <c r="I1475" s="84">
        <v>0</v>
      </c>
      <c r="J1475" s="84">
        <v>0</v>
      </c>
      <c r="K1475" s="3">
        <f t="shared" si="70"/>
        <v>0</v>
      </c>
      <c r="L1475" s="3"/>
      <c r="M1475" s="3"/>
      <c r="N1475" s="3"/>
      <c r="O1475" s="84">
        <v>0</v>
      </c>
      <c r="P1475" s="84">
        <v>0</v>
      </c>
      <c r="Q1475" s="84">
        <v>0</v>
      </c>
      <c r="R1475" s="127">
        <v>0</v>
      </c>
      <c r="S1475" s="127">
        <v>0</v>
      </c>
      <c r="T1475" s="85"/>
      <c r="U1475" s="85"/>
      <c r="V1475" s="85"/>
      <c r="W1475" s="85"/>
      <c r="X1475" s="84">
        <v>3313</v>
      </c>
      <c r="Y1475" s="84">
        <v>146</v>
      </c>
      <c r="Z1475" s="84">
        <v>221</v>
      </c>
      <c r="AA1475" s="127">
        <v>1.1899613500000001</v>
      </c>
      <c r="AB1475" s="127">
        <v>0.99608355000000004</v>
      </c>
    </row>
    <row r="1476" spans="1:28" x14ac:dyDescent="0.3">
      <c r="A1476" s="83" t="s">
        <v>38</v>
      </c>
      <c r="B1476" s="65" t="str">
        <f>VLOOKUP(A1476,'bank list with code'!$A$2:$C$114,3,FALSE)</f>
        <v>B023</v>
      </c>
      <c r="C1476" s="65" t="str">
        <f>VLOOKUP(B1476,'bank type'!$A$2:$B$87,2,FALSE)</f>
        <v>Foreign Banks</v>
      </c>
      <c r="D1476" s="66">
        <v>43220</v>
      </c>
      <c r="E1476" s="74">
        <f t="shared" si="71"/>
        <v>4</v>
      </c>
      <c r="F1476">
        <f t="shared" si="72"/>
        <v>2018</v>
      </c>
      <c r="G1476" s="84">
        <v>47</v>
      </c>
      <c r="H1476" s="84">
        <v>496</v>
      </c>
      <c r="I1476" s="84">
        <v>34846</v>
      </c>
      <c r="J1476" s="84">
        <v>0</v>
      </c>
      <c r="K1476" s="3">
        <f t="shared" si="70"/>
        <v>34846</v>
      </c>
      <c r="L1476" s="3"/>
      <c r="M1476" s="3"/>
      <c r="N1476" s="3"/>
      <c r="O1476" s="84">
        <v>2514041</v>
      </c>
      <c r="P1476" s="84">
        <v>41596</v>
      </c>
      <c r="Q1476" s="84">
        <v>18333546</v>
      </c>
      <c r="R1476" s="127">
        <v>236.71292299999999</v>
      </c>
      <c r="S1476" s="127">
        <v>42245.965922000003</v>
      </c>
      <c r="T1476" s="85"/>
      <c r="U1476" s="85"/>
      <c r="V1476" s="85"/>
      <c r="W1476" s="85"/>
      <c r="X1476" s="84">
        <v>1619075</v>
      </c>
      <c r="Y1476" s="84">
        <v>2234781</v>
      </c>
      <c r="Z1476" s="84">
        <v>5176451</v>
      </c>
      <c r="AA1476" s="127">
        <v>8925.8243849999999</v>
      </c>
      <c r="AB1476" s="127">
        <v>9075.9032819999993</v>
      </c>
    </row>
    <row r="1477" spans="1:28" x14ac:dyDescent="0.3">
      <c r="A1477" s="83" t="s">
        <v>39</v>
      </c>
      <c r="B1477" s="65" t="str">
        <f>VLOOKUP(A1477,'bank list with code'!$A$2:$C$114,3,FALSE)</f>
        <v>B030</v>
      </c>
      <c r="C1477" s="65" t="str">
        <f>VLOOKUP(B1477,'bank type'!$A$2:$B$87,2,FALSE)</f>
        <v>Foreign Banks</v>
      </c>
      <c r="D1477" s="66">
        <v>43220</v>
      </c>
      <c r="E1477" s="74">
        <f t="shared" si="71"/>
        <v>4</v>
      </c>
      <c r="F1477">
        <f t="shared" si="72"/>
        <v>2018</v>
      </c>
      <c r="G1477" s="84">
        <v>23</v>
      </c>
      <c r="H1477" s="84">
        <v>7</v>
      </c>
      <c r="I1477" s="84">
        <v>0</v>
      </c>
      <c r="J1477" s="84">
        <v>0</v>
      </c>
      <c r="K1477" s="3">
        <f t="shared" si="70"/>
        <v>0</v>
      </c>
      <c r="L1477" s="3"/>
      <c r="M1477" s="3"/>
      <c r="N1477" s="3"/>
      <c r="O1477" s="84">
        <v>0</v>
      </c>
      <c r="P1477" s="84">
        <v>0</v>
      </c>
      <c r="Q1477" s="84">
        <v>0</v>
      </c>
      <c r="R1477" s="127">
        <v>0</v>
      </c>
      <c r="S1477" s="127">
        <v>0</v>
      </c>
      <c r="T1477" s="85"/>
      <c r="U1477" s="85"/>
      <c r="V1477" s="85"/>
      <c r="W1477" s="85"/>
      <c r="X1477" s="84">
        <v>2319472</v>
      </c>
      <c r="Y1477" s="84">
        <v>752295</v>
      </c>
      <c r="Z1477" s="84">
        <v>875373</v>
      </c>
      <c r="AA1477" s="127">
        <v>1372.939885</v>
      </c>
      <c r="AB1477" s="127">
        <v>607.01581050000004</v>
      </c>
    </row>
    <row r="1478" spans="1:28" x14ac:dyDescent="0.3">
      <c r="A1478" s="83" t="s">
        <v>40</v>
      </c>
      <c r="B1478" s="65" t="str">
        <f>VLOOKUP(A1478,'bank list with code'!$A$2:$C$114,3,FALSE)</f>
        <v>B035</v>
      </c>
      <c r="C1478" s="65" t="str">
        <f>VLOOKUP(B1478,'bank type'!$A$2:$B$87,2,FALSE)</f>
        <v>Foreign Banks</v>
      </c>
      <c r="D1478" s="66">
        <v>43220</v>
      </c>
      <c r="E1478" s="74">
        <f t="shared" si="71"/>
        <v>4</v>
      </c>
      <c r="F1478">
        <f t="shared" si="72"/>
        <v>2018</v>
      </c>
      <c r="G1478" s="84">
        <v>13</v>
      </c>
      <c r="H1478" s="84">
        <v>19</v>
      </c>
      <c r="I1478" s="84">
        <v>0</v>
      </c>
      <c r="J1478" s="84">
        <v>0</v>
      </c>
      <c r="K1478" s="3">
        <f t="shared" ref="K1478:K1541" si="73">SUM(I1478,J1478)</f>
        <v>0</v>
      </c>
      <c r="L1478" s="3"/>
      <c r="M1478" s="3"/>
      <c r="N1478" s="3"/>
      <c r="O1478" s="84">
        <v>0</v>
      </c>
      <c r="P1478" s="84">
        <v>0</v>
      </c>
      <c r="Q1478" s="84">
        <v>0</v>
      </c>
      <c r="R1478" s="127">
        <v>0</v>
      </c>
      <c r="S1478" s="127">
        <v>0</v>
      </c>
      <c r="T1478" s="85"/>
      <c r="U1478" s="85"/>
      <c r="V1478" s="85"/>
      <c r="W1478" s="85"/>
      <c r="X1478" s="84">
        <v>113349</v>
      </c>
      <c r="Y1478" s="84">
        <v>127380</v>
      </c>
      <c r="Z1478" s="84">
        <v>206760</v>
      </c>
      <c r="AA1478" s="127">
        <v>620.45118100000002</v>
      </c>
      <c r="AB1478" s="127">
        <v>351.73504700000001</v>
      </c>
    </row>
    <row r="1479" spans="1:28" x14ac:dyDescent="0.3">
      <c r="A1479" s="83" t="s">
        <v>41</v>
      </c>
      <c r="B1479" s="65" t="str">
        <f>VLOOKUP(A1479,'bank list with code'!$A$2:$C$114,3,FALSE)</f>
        <v>B051</v>
      </c>
      <c r="C1479" s="65" t="str">
        <f>VLOOKUP(B1479,'bank type'!$A$2:$B$87,2,FALSE)</f>
        <v>Foreign Banks</v>
      </c>
      <c r="D1479" s="66">
        <v>43220</v>
      </c>
      <c r="E1479" s="74">
        <f t="shared" si="71"/>
        <v>4</v>
      </c>
      <c r="F1479">
        <f t="shared" si="72"/>
        <v>2018</v>
      </c>
      <c r="G1479" s="84">
        <v>45</v>
      </c>
      <c r="H1479" s="84">
        <v>52</v>
      </c>
      <c r="I1479" s="84">
        <v>0</v>
      </c>
      <c r="J1479" s="84">
        <v>0</v>
      </c>
      <c r="K1479" s="3">
        <f t="shared" si="73"/>
        <v>0</v>
      </c>
      <c r="L1479" s="3"/>
      <c r="M1479" s="3"/>
      <c r="N1479" s="3"/>
      <c r="O1479" s="84">
        <v>588785</v>
      </c>
      <c r="P1479" s="84">
        <v>4245</v>
      </c>
      <c r="Q1479" s="84">
        <v>1479790</v>
      </c>
      <c r="R1479" s="127">
        <v>30.890309999999999</v>
      </c>
      <c r="S1479" s="127">
        <v>4491.7971269999998</v>
      </c>
      <c r="T1479" s="85"/>
      <c r="U1479" s="85"/>
      <c r="V1479" s="85"/>
      <c r="W1479" s="85"/>
      <c r="X1479" s="84">
        <v>391493</v>
      </c>
      <c r="Y1479" s="84">
        <v>317683</v>
      </c>
      <c r="Z1479" s="84">
        <v>611165</v>
      </c>
      <c r="AA1479" s="127">
        <v>1615.68722</v>
      </c>
      <c r="AB1479" s="127">
        <v>1143.7237600000001</v>
      </c>
    </row>
    <row r="1480" spans="1:28" x14ac:dyDescent="0.3">
      <c r="A1480" s="83" t="s">
        <v>42</v>
      </c>
      <c r="B1480" s="65" t="str">
        <f>VLOOKUP(A1480,'bank list with code'!$A$2:$C$114,3,FALSE)</f>
        <v>B090</v>
      </c>
      <c r="C1480" s="65" t="str">
        <f>VLOOKUP(B1480,'bank type'!$A$2:$B$87,2,FALSE)</f>
        <v>Foreign Banks</v>
      </c>
      <c r="D1480" s="66">
        <v>43220</v>
      </c>
      <c r="E1480" s="74">
        <f t="shared" si="71"/>
        <v>4</v>
      </c>
      <c r="F1480">
        <f t="shared" si="72"/>
        <v>2018</v>
      </c>
      <c r="G1480" s="84">
        <v>102</v>
      </c>
      <c r="H1480" s="84">
        <v>136</v>
      </c>
      <c r="I1480" s="84">
        <v>0</v>
      </c>
      <c r="J1480" s="84">
        <v>0</v>
      </c>
      <c r="K1480" s="3">
        <f t="shared" si="73"/>
        <v>0</v>
      </c>
      <c r="L1480" s="3"/>
      <c r="M1480" s="3"/>
      <c r="N1480" s="3"/>
      <c r="O1480" s="84">
        <v>1270641</v>
      </c>
      <c r="P1480" s="84">
        <v>5431</v>
      </c>
      <c r="Q1480" s="84">
        <v>4477614</v>
      </c>
      <c r="R1480" s="127">
        <v>25.543247000000001</v>
      </c>
      <c r="S1480" s="127">
        <v>10677.456453000001</v>
      </c>
      <c r="T1480" s="85"/>
      <c r="U1480" s="85"/>
      <c r="V1480" s="85"/>
      <c r="W1480" s="85"/>
      <c r="X1480" s="84">
        <v>1085405</v>
      </c>
      <c r="Y1480" s="84">
        <v>1985610</v>
      </c>
      <c r="Z1480" s="84">
        <v>2697966</v>
      </c>
      <c r="AA1480" s="127">
        <v>6685.3627130000004</v>
      </c>
      <c r="AB1480" s="127">
        <v>3135.31007</v>
      </c>
    </row>
    <row r="1481" spans="1:28" x14ac:dyDescent="0.3">
      <c r="A1481" s="90" t="s">
        <v>139</v>
      </c>
      <c r="B1481" s="65" t="str">
        <f>VLOOKUP(A1481,'bank list with code'!$A$2:$C$114,3,FALSE)</f>
        <v>B001</v>
      </c>
      <c r="C1481" s="65" t="str">
        <f>VLOOKUP(B1481,'bank type'!$A$2:$B$87,2,FALSE)</f>
        <v>Payment Banks</v>
      </c>
      <c r="D1481" s="66">
        <v>43220</v>
      </c>
      <c r="E1481" s="74">
        <f t="shared" si="71"/>
        <v>4</v>
      </c>
      <c r="F1481">
        <f t="shared" si="72"/>
        <v>2018</v>
      </c>
      <c r="G1481" s="84">
        <v>0</v>
      </c>
      <c r="H1481" s="84">
        <v>0</v>
      </c>
      <c r="I1481" s="84">
        <v>0</v>
      </c>
      <c r="J1481" s="84">
        <v>0</v>
      </c>
      <c r="K1481" s="3">
        <f t="shared" si="73"/>
        <v>0</v>
      </c>
      <c r="L1481" s="3"/>
      <c r="M1481" s="3"/>
      <c r="N1481" s="3"/>
      <c r="O1481" s="84">
        <v>0</v>
      </c>
      <c r="P1481" s="84">
        <v>0</v>
      </c>
      <c r="Q1481" s="84">
        <v>0</v>
      </c>
      <c r="R1481" s="127">
        <v>0</v>
      </c>
      <c r="S1481" s="127">
        <v>9.0000000000000002E-6</v>
      </c>
      <c r="T1481" s="85"/>
      <c r="U1481" s="85"/>
      <c r="V1481" s="85"/>
      <c r="W1481" s="85"/>
      <c r="X1481" s="84">
        <v>3</v>
      </c>
      <c r="Y1481" s="84">
        <v>0</v>
      </c>
      <c r="Z1481" s="84">
        <v>3</v>
      </c>
      <c r="AA1481" s="127">
        <v>0</v>
      </c>
      <c r="AB1481" s="127">
        <v>7.5500000000000003E-3</v>
      </c>
    </row>
    <row r="1482" spans="1:28" x14ac:dyDescent="0.3">
      <c r="A1482" s="90" t="s">
        <v>140</v>
      </c>
      <c r="B1482" s="65" t="str">
        <f>VLOOKUP(A1482,'bank list with code'!$A$2:$C$114,3,FALSE)</f>
        <v>B002</v>
      </c>
      <c r="C1482" s="65" t="str">
        <f>VLOOKUP(B1482,'bank type'!$A$2:$B$87,2,FALSE)</f>
        <v>Payment Banks</v>
      </c>
      <c r="D1482" s="66">
        <v>43220</v>
      </c>
      <c r="E1482" s="74">
        <f t="shared" si="71"/>
        <v>4</v>
      </c>
      <c r="F1482">
        <f t="shared" si="72"/>
        <v>2018</v>
      </c>
      <c r="G1482" s="84">
        <v>0</v>
      </c>
      <c r="H1482" s="84">
        <v>0</v>
      </c>
      <c r="I1482" s="84">
        <v>0</v>
      </c>
      <c r="J1482" s="84">
        <v>0</v>
      </c>
      <c r="K1482" s="3">
        <f t="shared" si="73"/>
        <v>0</v>
      </c>
      <c r="L1482" s="3"/>
      <c r="M1482" s="3"/>
      <c r="N1482" s="3"/>
      <c r="O1482" s="84">
        <v>0</v>
      </c>
      <c r="P1482" s="84">
        <v>0</v>
      </c>
      <c r="Q1482" s="84">
        <v>0</v>
      </c>
      <c r="R1482" s="127">
        <v>0</v>
      </c>
      <c r="S1482" s="127">
        <v>0</v>
      </c>
      <c r="T1482" s="85"/>
      <c r="U1482" s="85"/>
      <c r="V1482" s="85"/>
      <c r="W1482" s="85"/>
      <c r="X1482" s="84">
        <v>1338589</v>
      </c>
      <c r="Y1482" s="84">
        <v>0</v>
      </c>
      <c r="Z1482" s="84">
        <v>333570</v>
      </c>
      <c r="AA1482" s="127">
        <v>0</v>
      </c>
      <c r="AB1482" s="127">
        <v>160.89463699000001</v>
      </c>
    </row>
    <row r="1483" spans="1:28" x14ac:dyDescent="0.3">
      <c r="A1483" s="90" t="s">
        <v>141</v>
      </c>
      <c r="B1483" s="65" t="str">
        <f>VLOOKUP(A1483,'bank list with code'!$A$2:$C$114,3,FALSE)</f>
        <v>B048</v>
      </c>
      <c r="C1483" s="65" t="str">
        <f>VLOOKUP(B1483,'bank type'!$A$2:$B$87,2,FALSE)</f>
        <v>Payment Banks</v>
      </c>
      <c r="D1483" s="66">
        <v>43220</v>
      </c>
      <c r="E1483" s="74">
        <f t="shared" si="71"/>
        <v>4</v>
      </c>
      <c r="F1483">
        <f t="shared" si="72"/>
        <v>2018</v>
      </c>
      <c r="G1483" s="84">
        <v>0</v>
      </c>
      <c r="H1483" s="84">
        <v>0</v>
      </c>
      <c r="I1483" s="84">
        <v>0</v>
      </c>
      <c r="J1483" s="84">
        <v>0</v>
      </c>
      <c r="K1483" s="3">
        <f t="shared" si="73"/>
        <v>0</v>
      </c>
      <c r="L1483" s="3"/>
      <c r="M1483" s="3"/>
      <c r="N1483" s="3"/>
      <c r="O1483" s="84">
        <v>0</v>
      </c>
      <c r="P1483" s="84">
        <v>0</v>
      </c>
      <c r="Q1483" s="84">
        <v>0</v>
      </c>
      <c r="R1483" s="127">
        <v>0</v>
      </c>
      <c r="S1483" s="127">
        <v>0</v>
      </c>
      <c r="T1483" s="85"/>
      <c r="U1483" s="85"/>
      <c r="V1483" s="85"/>
      <c r="W1483" s="85"/>
      <c r="X1483" s="84">
        <v>248703</v>
      </c>
      <c r="Y1483" s="84">
        <v>360403</v>
      </c>
      <c r="Z1483" s="84">
        <v>71137</v>
      </c>
      <c r="AA1483" s="127">
        <v>1320.0894290000001</v>
      </c>
      <c r="AB1483" s="127">
        <v>60.337911390000002</v>
      </c>
    </row>
    <row r="1484" spans="1:28" x14ac:dyDescent="0.3">
      <c r="A1484" s="90" t="s">
        <v>142</v>
      </c>
      <c r="B1484" s="65" t="str">
        <f>VLOOKUP(A1484,'bank list with code'!$A$2:$C$114,3,FALSE)</f>
        <v>B059</v>
      </c>
      <c r="C1484" s="65" t="str">
        <f>VLOOKUP(B1484,'bank type'!$A$2:$B$87,2,FALSE)</f>
        <v>Payment Banks</v>
      </c>
      <c r="D1484" s="66">
        <v>43220</v>
      </c>
      <c r="E1484" s="74">
        <f t="shared" si="71"/>
        <v>4</v>
      </c>
      <c r="F1484">
        <f t="shared" si="72"/>
        <v>2018</v>
      </c>
      <c r="G1484" s="84">
        <v>0</v>
      </c>
      <c r="H1484" s="84">
        <v>0</v>
      </c>
      <c r="I1484" s="84">
        <v>0</v>
      </c>
      <c r="J1484" s="84">
        <v>0</v>
      </c>
      <c r="K1484" s="3">
        <f t="shared" si="73"/>
        <v>0</v>
      </c>
      <c r="L1484" s="3"/>
      <c r="M1484" s="3"/>
      <c r="N1484" s="3"/>
      <c r="O1484" s="84">
        <v>0</v>
      </c>
      <c r="P1484" s="84">
        <v>0</v>
      </c>
      <c r="Q1484" s="84">
        <v>0</v>
      </c>
      <c r="R1484" s="127">
        <v>0</v>
      </c>
      <c r="S1484" s="127">
        <v>0</v>
      </c>
      <c r="T1484" s="85"/>
      <c r="U1484" s="85"/>
      <c r="V1484" s="85"/>
      <c r="W1484" s="85"/>
      <c r="X1484" s="84">
        <v>2309</v>
      </c>
      <c r="Y1484" s="84">
        <v>419</v>
      </c>
      <c r="Z1484" s="84">
        <v>8</v>
      </c>
      <c r="AA1484" s="127">
        <v>0.81869999999999998</v>
      </c>
      <c r="AB1484" s="127">
        <v>7.639E-3</v>
      </c>
    </row>
    <row r="1485" spans="1:28" x14ac:dyDescent="0.3">
      <c r="A1485" s="90" t="s">
        <v>143</v>
      </c>
      <c r="B1485" s="65" t="str">
        <f>VLOOKUP(A1485,'bank list with code'!$A$2:$C$114,3,FALSE)</f>
        <v>B067</v>
      </c>
      <c r="C1485" s="65" t="str">
        <f>VLOOKUP(B1485,'bank type'!$A$2:$B$87,2,FALSE)</f>
        <v>Payment Banks</v>
      </c>
      <c r="D1485" s="66">
        <v>43220</v>
      </c>
      <c r="E1485" s="74">
        <f t="shared" si="71"/>
        <v>4</v>
      </c>
      <c r="F1485">
        <f t="shared" si="72"/>
        <v>2018</v>
      </c>
      <c r="G1485" s="84">
        <v>0</v>
      </c>
      <c r="H1485" s="84">
        <v>0</v>
      </c>
      <c r="I1485" s="84">
        <v>0</v>
      </c>
      <c r="J1485" s="84">
        <v>0</v>
      </c>
      <c r="K1485" s="3">
        <f t="shared" si="73"/>
        <v>0</v>
      </c>
      <c r="L1485" s="3"/>
      <c r="M1485" s="3"/>
      <c r="N1485" s="3"/>
      <c r="O1485" s="84">
        <v>0</v>
      </c>
      <c r="P1485" s="84">
        <v>0</v>
      </c>
      <c r="Q1485" s="84">
        <v>0</v>
      </c>
      <c r="R1485" s="127">
        <v>0</v>
      </c>
      <c r="S1485" s="127">
        <v>0</v>
      </c>
      <c r="T1485" s="85"/>
      <c r="U1485" s="85"/>
      <c r="V1485" s="85"/>
      <c r="W1485" s="85"/>
      <c r="X1485" s="84">
        <v>0</v>
      </c>
      <c r="Y1485" s="84">
        <v>0</v>
      </c>
      <c r="Z1485" s="84">
        <v>0</v>
      </c>
      <c r="AA1485" s="127">
        <v>0</v>
      </c>
      <c r="AB1485" s="127">
        <v>0</v>
      </c>
    </row>
    <row r="1486" spans="1:28" x14ac:dyDescent="0.3">
      <c r="A1486" s="90" t="s">
        <v>144</v>
      </c>
      <c r="B1486" s="65" t="str">
        <f>VLOOKUP(A1486,'bank list with code'!$A$2:$C$114,3,FALSE)</f>
        <v>B077</v>
      </c>
      <c r="C1486" s="65" t="str">
        <f>VLOOKUP(B1486,'bank type'!$A$2:$B$87,2,FALSE)</f>
        <v>Payment Banks</v>
      </c>
      <c r="D1486" s="66">
        <v>43220</v>
      </c>
      <c r="E1486" s="74">
        <f t="shared" si="71"/>
        <v>4</v>
      </c>
      <c r="F1486">
        <f t="shared" si="72"/>
        <v>2018</v>
      </c>
      <c r="G1486" s="84">
        <v>0</v>
      </c>
      <c r="H1486" s="84">
        <v>0</v>
      </c>
      <c r="I1486" s="84">
        <v>0</v>
      </c>
      <c r="J1486" s="84">
        <v>0</v>
      </c>
      <c r="K1486" s="3">
        <f t="shared" si="73"/>
        <v>0</v>
      </c>
      <c r="L1486" s="3"/>
      <c r="M1486" s="3"/>
      <c r="N1486" s="3"/>
      <c r="O1486" s="84">
        <v>0</v>
      </c>
      <c r="P1486" s="84">
        <v>0</v>
      </c>
      <c r="Q1486" s="84">
        <v>0</v>
      </c>
      <c r="R1486" s="127">
        <v>0</v>
      </c>
      <c r="S1486" s="127">
        <v>0</v>
      </c>
      <c r="T1486" s="85"/>
      <c r="U1486" s="85"/>
      <c r="V1486" s="85"/>
      <c r="W1486" s="85"/>
      <c r="X1486" s="84">
        <v>0</v>
      </c>
      <c r="Y1486" s="84">
        <v>0</v>
      </c>
      <c r="Z1486" s="84">
        <v>0</v>
      </c>
      <c r="AA1486" s="127">
        <v>0</v>
      </c>
      <c r="AB1486" s="127">
        <v>0</v>
      </c>
    </row>
    <row r="1487" spans="1:28" x14ac:dyDescent="0.3">
      <c r="A1487" s="90" t="s">
        <v>145</v>
      </c>
      <c r="B1487" s="65" t="str">
        <f>VLOOKUP(A1487,'bank list with code'!$A$2:$C$114,3,FALSE)</f>
        <v>B079</v>
      </c>
      <c r="C1487" s="65" t="str">
        <f>VLOOKUP(B1487,'bank type'!$A$2:$B$87,2,FALSE)</f>
        <v>Payment Banks</v>
      </c>
      <c r="D1487" s="66">
        <v>43220</v>
      </c>
      <c r="E1487" s="74">
        <f t="shared" si="71"/>
        <v>4</v>
      </c>
      <c r="F1487">
        <f t="shared" si="72"/>
        <v>2018</v>
      </c>
      <c r="G1487" s="84">
        <v>1</v>
      </c>
      <c r="H1487" s="84">
        <v>0</v>
      </c>
      <c r="I1487" s="84">
        <v>0</v>
      </c>
      <c r="J1487" s="84">
        <v>0</v>
      </c>
      <c r="K1487" s="3">
        <f t="shared" si="73"/>
        <v>0</v>
      </c>
      <c r="L1487" s="3"/>
      <c r="M1487" s="3"/>
      <c r="N1487" s="3"/>
      <c r="O1487" s="84">
        <v>0</v>
      </c>
      <c r="P1487" s="84">
        <v>0</v>
      </c>
      <c r="Q1487" s="84">
        <v>0</v>
      </c>
      <c r="R1487" s="127">
        <v>0</v>
      </c>
      <c r="S1487" s="127">
        <v>0</v>
      </c>
      <c r="T1487" s="85"/>
      <c r="U1487" s="85"/>
      <c r="V1487" s="85"/>
      <c r="W1487" s="85"/>
      <c r="X1487" s="84">
        <v>34312263</v>
      </c>
      <c r="Y1487" s="84">
        <v>403281</v>
      </c>
      <c r="Z1487" s="84">
        <v>914728</v>
      </c>
      <c r="AA1487" s="127">
        <v>765.90227000000004</v>
      </c>
      <c r="AB1487" s="127">
        <v>411.01531089000008</v>
      </c>
    </row>
    <row r="1488" spans="1:28" x14ac:dyDescent="0.3">
      <c r="A1488" s="91" t="s">
        <v>146</v>
      </c>
      <c r="B1488" s="65" t="str">
        <f>VLOOKUP(A1488,'bank list with code'!$A$2:$C$114,3,FALSE)</f>
        <v>B007</v>
      </c>
      <c r="C1488" s="65" t="str">
        <f>VLOOKUP(B1488,'bank type'!$A$2:$B$87,2,FALSE)</f>
        <v>Small Finance Banks</v>
      </c>
      <c r="D1488" s="66">
        <v>43220</v>
      </c>
      <c r="E1488" s="74">
        <f t="shared" si="71"/>
        <v>4</v>
      </c>
      <c r="F1488">
        <f t="shared" si="72"/>
        <v>2018</v>
      </c>
      <c r="G1488" s="84">
        <v>290</v>
      </c>
      <c r="H1488" s="84">
        <v>2</v>
      </c>
      <c r="I1488" s="84">
        <v>0</v>
      </c>
      <c r="J1488" s="84">
        <v>0</v>
      </c>
      <c r="K1488" s="3">
        <f t="shared" si="73"/>
        <v>0</v>
      </c>
      <c r="L1488" s="3"/>
      <c r="M1488" s="3"/>
      <c r="N1488" s="3"/>
      <c r="O1488" s="84">
        <v>0</v>
      </c>
      <c r="P1488" s="84">
        <v>3503</v>
      </c>
      <c r="Q1488" s="84">
        <v>0</v>
      </c>
      <c r="R1488" s="127">
        <v>11.9384</v>
      </c>
      <c r="S1488" s="127">
        <v>0</v>
      </c>
      <c r="T1488" s="85"/>
      <c r="U1488" s="85"/>
      <c r="V1488" s="85"/>
      <c r="W1488" s="85"/>
      <c r="X1488" s="84">
        <v>491623</v>
      </c>
      <c r="Y1488" s="84">
        <v>768711</v>
      </c>
      <c r="Z1488" s="84">
        <v>0</v>
      </c>
      <c r="AA1488" s="127">
        <v>3038.2128309999998</v>
      </c>
      <c r="AB1488" s="127">
        <v>0</v>
      </c>
    </row>
    <row r="1489" spans="1:28" x14ac:dyDescent="0.3">
      <c r="A1489" s="91" t="s">
        <v>147</v>
      </c>
      <c r="B1489" s="65" t="str">
        <f>VLOOKUP(A1489,'bank list with code'!$A$2:$C$114,3,FALSE)</f>
        <v>B019</v>
      </c>
      <c r="C1489" s="65" t="str">
        <f>VLOOKUP(B1489,'bank type'!$A$2:$B$87,2,FALSE)</f>
        <v>Small Finance Banks</v>
      </c>
      <c r="D1489" s="66">
        <v>43220</v>
      </c>
      <c r="E1489" s="74">
        <f t="shared" si="71"/>
        <v>4</v>
      </c>
      <c r="F1489">
        <f t="shared" si="72"/>
        <v>2018</v>
      </c>
      <c r="G1489" s="84">
        <v>102</v>
      </c>
      <c r="H1489" s="84">
        <v>2</v>
      </c>
      <c r="I1489" s="84">
        <v>0</v>
      </c>
      <c r="J1489" s="84">
        <v>0</v>
      </c>
      <c r="K1489" s="3">
        <f t="shared" si="73"/>
        <v>0</v>
      </c>
      <c r="L1489" s="3"/>
      <c r="M1489" s="3"/>
      <c r="N1489" s="3"/>
      <c r="O1489" s="84">
        <v>0</v>
      </c>
      <c r="P1489" s="84">
        <v>0</v>
      </c>
      <c r="Q1489" s="84">
        <v>0</v>
      </c>
      <c r="R1489" s="127">
        <v>0</v>
      </c>
      <c r="S1489" s="127">
        <v>0</v>
      </c>
      <c r="T1489" s="85"/>
      <c r="U1489" s="85"/>
      <c r="V1489" s="85"/>
      <c r="W1489" s="85"/>
      <c r="X1489" s="84">
        <v>152325</v>
      </c>
      <c r="Y1489" s="84">
        <v>71227</v>
      </c>
      <c r="Z1489" s="84">
        <v>14129</v>
      </c>
      <c r="AA1489" s="127">
        <v>262.50814500000001</v>
      </c>
      <c r="AB1489" s="127">
        <v>25.727580270000001</v>
      </c>
    </row>
    <row r="1490" spans="1:28" x14ac:dyDescent="0.3">
      <c r="A1490" s="91" t="s">
        <v>148</v>
      </c>
      <c r="B1490" s="65" t="str">
        <f>VLOOKUP(A1490,'bank list with code'!$A$2:$C$114,3,FALSE)</f>
        <v>B046</v>
      </c>
      <c r="C1490" s="65" t="str">
        <f>VLOOKUP(B1490,'bank type'!$A$2:$B$87,2,FALSE)</f>
        <v>Small Finance Banks</v>
      </c>
      <c r="D1490" s="66">
        <v>43220</v>
      </c>
      <c r="E1490" s="74">
        <f t="shared" si="71"/>
        <v>4</v>
      </c>
      <c r="F1490">
        <f t="shared" si="72"/>
        <v>2018</v>
      </c>
      <c r="G1490" s="84">
        <v>34</v>
      </c>
      <c r="H1490" s="84">
        <v>0</v>
      </c>
      <c r="I1490" s="84">
        <v>0</v>
      </c>
      <c r="J1490" s="84">
        <v>0</v>
      </c>
      <c r="K1490" s="3">
        <f t="shared" si="73"/>
        <v>0</v>
      </c>
      <c r="L1490" s="3"/>
      <c r="M1490" s="3"/>
      <c r="N1490" s="3"/>
      <c r="O1490" s="84">
        <v>0</v>
      </c>
      <c r="P1490" s="84">
        <v>0</v>
      </c>
      <c r="Q1490" s="84">
        <v>0</v>
      </c>
      <c r="R1490" s="127">
        <v>0</v>
      </c>
      <c r="S1490" s="127">
        <v>0</v>
      </c>
      <c r="T1490" s="85"/>
      <c r="U1490" s="85"/>
      <c r="V1490" s="85"/>
      <c r="W1490" s="85"/>
      <c r="X1490" s="84">
        <v>8106</v>
      </c>
      <c r="Y1490" s="84">
        <v>146025</v>
      </c>
      <c r="Z1490" s="84">
        <v>5319</v>
      </c>
      <c r="AA1490" s="127">
        <v>770.64</v>
      </c>
      <c r="AB1490" s="127">
        <v>4.5199999999999996</v>
      </c>
    </row>
    <row r="1491" spans="1:28" x14ac:dyDescent="0.3">
      <c r="A1491" s="91" t="s">
        <v>149</v>
      </c>
      <c r="B1491" s="65" t="str">
        <f>VLOOKUP(A1491,'bank list with code'!$A$2:$C$114,3,FALSE)</f>
        <v>B041</v>
      </c>
      <c r="C1491" s="65" t="str">
        <f>VLOOKUP(B1491,'bank type'!$A$2:$B$87,2,FALSE)</f>
        <v>Small Finance Banks</v>
      </c>
      <c r="D1491" s="66">
        <v>43220</v>
      </c>
      <c r="E1491" s="74">
        <f t="shared" si="71"/>
        <v>4</v>
      </c>
      <c r="F1491">
        <f t="shared" si="72"/>
        <v>2018</v>
      </c>
      <c r="G1491" s="84">
        <v>320</v>
      </c>
      <c r="H1491" s="84">
        <v>0</v>
      </c>
      <c r="I1491" s="84">
        <v>0</v>
      </c>
      <c r="J1491" s="84">
        <v>0</v>
      </c>
      <c r="K1491" s="3">
        <f t="shared" si="73"/>
        <v>0</v>
      </c>
      <c r="L1491" s="3"/>
      <c r="M1491" s="3"/>
      <c r="N1491" s="3"/>
      <c r="O1491" s="84">
        <v>0</v>
      </c>
      <c r="P1491" s="84">
        <v>0</v>
      </c>
      <c r="Q1491" s="84">
        <v>0</v>
      </c>
      <c r="R1491" s="127">
        <v>0</v>
      </c>
      <c r="S1491" s="127">
        <v>0</v>
      </c>
      <c r="T1491" s="85"/>
      <c r="U1491" s="85"/>
      <c r="V1491" s="85"/>
      <c r="W1491" s="85"/>
      <c r="X1491" s="84">
        <v>372266</v>
      </c>
      <c r="Y1491" s="84">
        <v>852001</v>
      </c>
      <c r="Z1491" s="84">
        <v>0</v>
      </c>
      <c r="AA1491" s="127">
        <v>2491.6</v>
      </c>
      <c r="AB1491" s="127">
        <v>0</v>
      </c>
    </row>
    <row r="1492" spans="1:28" x14ac:dyDescent="0.3">
      <c r="A1492" s="91" t="s">
        <v>150</v>
      </c>
      <c r="B1492" s="65" t="str">
        <f>VLOOKUP(A1492,'bank list with code'!$A$2:$C$114,3,FALSE)</f>
        <v>B043</v>
      </c>
      <c r="C1492" s="65" t="str">
        <f>VLOOKUP(B1492,'bank type'!$A$2:$B$87,2,FALSE)</f>
        <v>Small Finance Banks</v>
      </c>
      <c r="D1492" s="66">
        <v>43220</v>
      </c>
      <c r="E1492" s="74">
        <f t="shared" si="71"/>
        <v>4</v>
      </c>
      <c r="F1492">
        <f t="shared" si="72"/>
        <v>2018</v>
      </c>
      <c r="G1492" s="84">
        <v>84</v>
      </c>
      <c r="H1492" s="84">
        <v>0</v>
      </c>
      <c r="I1492" s="84">
        <v>0</v>
      </c>
      <c r="J1492" s="84">
        <v>0</v>
      </c>
      <c r="K1492" s="3">
        <f t="shared" si="73"/>
        <v>0</v>
      </c>
      <c r="L1492" s="3"/>
      <c r="M1492" s="3"/>
      <c r="N1492" s="3"/>
      <c r="O1492" s="84">
        <v>0</v>
      </c>
      <c r="P1492" s="84">
        <v>0</v>
      </c>
      <c r="Q1492" s="84">
        <v>0</v>
      </c>
      <c r="R1492" s="127">
        <v>0</v>
      </c>
      <c r="S1492" s="127">
        <v>0</v>
      </c>
      <c r="T1492" s="85"/>
      <c r="U1492" s="85"/>
      <c r="V1492" s="85"/>
      <c r="W1492" s="85"/>
      <c r="X1492" s="84">
        <v>1371405</v>
      </c>
      <c r="Y1492" s="84">
        <v>379181</v>
      </c>
      <c r="Z1492" s="84">
        <v>13297</v>
      </c>
      <c r="AA1492" s="127">
        <v>2107.3784900000001</v>
      </c>
      <c r="AB1492" s="127">
        <v>16.282239999999998</v>
      </c>
    </row>
    <row r="1493" spans="1:28" x14ac:dyDescent="0.3">
      <c r="A1493" s="91" t="s">
        <v>151</v>
      </c>
      <c r="B1493" s="65" t="str">
        <f>VLOOKUP(A1493,'bank list with code'!$A$2:$C$114,3,FALSE)</f>
        <v>B065</v>
      </c>
      <c r="C1493" s="65" t="str">
        <f>VLOOKUP(B1493,'bank type'!$A$2:$B$87,2,FALSE)</f>
        <v>Small Finance Banks</v>
      </c>
      <c r="D1493" s="66">
        <v>43220</v>
      </c>
      <c r="E1493" s="74">
        <f t="shared" si="71"/>
        <v>4</v>
      </c>
      <c r="F1493">
        <f t="shared" si="72"/>
        <v>2018</v>
      </c>
      <c r="G1493" s="84">
        <v>0</v>
      </c>
      <c r="H1493" s="84">
        <v>0</v>
      </c>
      <c r="I1493" s="84">
        <v>0</v>
      </c>
      <c r="J1493" s="84">
        <v>0</v>
      </c>
      <c r="K1493" s="3">
        <f t="shared" si="73"/>
        <v>0</v>
      </c>
      <c r="L1493" s="3"/>
      <c r="M1493" s="3"/>
      <c r="N1493" s="3"/>
      <c r="O1493" s="84">
        <v>0</v>
      </c>
      <c r="P1493" s="84">
        <v>0</v>
      </c>
      <c r="Q1493" s="84">
        <v>0</v>
      </c>
      <c r="R1493" s="127">
        <v>0</v>
      </c>
      <c r="S1493" s="127">
        <v>0</v>
      </c>
      <c r="T1493" s="85"/>
      <c r="U1493" s="85"/>
      <c r="V1493" s="85"/>
      <c r="W1493" s="85"/>
      <c r="X1493" s="84">
        <v>0</v>
      </c>
      <c r="Y1493" s="84">
        <v>0</v>
      </c>
      <c r="Z1493" s="84">
        <v>0</v>
      </c>
      <c r="AA1493" s="127">
        <v>0</v>
      </c>
      <c r="AB1493" s="127">
        <v>0</v>
      </c>
    </row>
    <row r="1494" spans="1:28" x14ac:dyDescent="0.3">
      <c r="A1494" s="91" t="s">
        <v>152</v>
      </c>
      <c r="B1494" s="65" t="str">
        <f>VLOOKUP(A1494,'bank list with code'!$A$2:$C$114,3,FALSE)</f>
        <v>B075</v>
      </c>
      <c r="C1494" s="65" t="str">
        <f>VLOOKUP(B1494,'bank type'!$A$2:$B$87,2,FALSE)</f>
        <v>Small Finance Banks</v>
      </c>
      <c r="D1494" s="66">
        <v>43220</v>
      </c>
      <c r="E1494" s="74">
        <f t="shared" si="71"/>
        <v>4</v>
      </c>
      <c r="F1494">
        <f t="shared" si="72"/>
        <v>2018</v>
      </c>
      <c r="G1494" s="84">
        <v>0</v>
      </c>
      <c r="H1494" s="84">
        <v>0</v>
      </c>
      <c r="I1494" s="84">
        <v>0</v>
      </c>
      <c r="J1494" s="84">
        <v>0</v>
      </c>
      <c r="K1494" s="3">
        <f t="shared" si="73"/>
        <v>0</v>
      </c>
      <c r="L1494" s="3"/>
      <c r="M1494" s="3"/>
      <c r="N1494" s="3"/>
      <c r="O1494" s="84">
        <v>0</v>
      </c>
      <c r="P1494" s="84">
        <v>0</v>
      </c>
      <c r="Q1494" s="84">
        <v>0</v>
      </c>
      <c r="R1494" s="127">
        <v>0</v>
      </c>
      <c r="S1494" s="127">
        <v>0</v>
      </c>
      <c r="T1494" s="85"/>
      <c r="U1494" s="85"/>
      <c r="V1494" s="85"/>
      <c r="W1494" s="85"/>
      <c r="X1494" s="84">
        <v>978</v>
      </c>
      <c r="Y1494" s="84">
        <v>24</v>
      </c>
      <c r="Z1494" s="84">
        <v>5</v>
      </c>
      <c r="AA1494" s="127">
        <v>7.0199999999999999E-2</v>
      </c>
      <c r="AB1494" s="127">
        <v>8.5520000000000006E-3</v>
      </c>
    </row>
    <row r="1495" spans="1:28" x14ac:dyDescent="0.3">
      <c r="A1495" s="91" t="s">
        <v>153</v>
      </c>
      <c r="B1495" s="65" t="str">
        <f>VLOOKUP(A1495,'bank list with code'!$A$2:$C$114,3,FALSE)</f>
        <v>B097</v>
      </c>
      <c r="C1495" s="65" t="str">
        <f>VLOOKUP(B1495,'bank type'!$A$2:$B$87,2,FALSE)</f>
        <v>Small Finance Banks</v>
      </c>
      <c r="D1495" s="66">
        <v>43220</v>
      </c>
      <c r="E1495" s="74">
        <f t="shared" si="71"/>
        <v>4</v>
      </c>
      <c r="F1495">
        <f t="shared" si="72"/>
        <v>2018</v>
      </c>
      <c r="G1495" s="84">
        <v>25</v>
      </c>
      <c r="H1495" s="84">
        <v>1</v>
      </c>
      <c r="I1495" s="84">
        <v>0</v>
      </c>
      <c r="J1495" s="84">
        <v>0</v>
      </c>
      <c r="K1495" s="3">
        <f t="shared" si="73"/>
        <v>0</v>
      </c>
      <c r="L1495" s="3"/>
      <c r="M1495" s="3"/>
      <c r="N1495" s="3"/>
      <c r="O1495" s="84">
        <v>0</v>
      </c>
      <c r="P1495" s="84">
        <v>0</v>
      </c>
      <c r="Q1495" s="84">
        <v>0</v>
      </c>
      <c r="R1495" s="127">
        <v>0</v>
      </c>
      <c r="S1495" s="127">
        <v>0</v>
      </c>
      <c r="T1495" s="85"/>
      <c r="U1495" s="85"/>
      <c r="V1495" s="85"/>
      <c r="W1495" s="85"/>
      <c r="X1495" s="84">
        <v>6447</v>
      </c>
      <c r="Y1495" s="84">
        <v>24897</v>
      </c>
      <c r="Z1495" s="84">
        <v>4661</v>
      </c>
      <c r="AA1495" s="127">
        <v>54.102400000000003</v>
      </c>
      <c r="AB1495" s="127">
        <v>6.1787727699999992</v>
      </c>
    </row>
    <row r="1496" spans="1:28" x14ac:dyDescent="0.3">
      <c r="A1496" s="91" t="s">
        <v>154</v>
      </c>
      <c r="B1496" s="65" t="str">
        <f>VLOOKUP(A1496,'bank list with code'!$A$2:$C$114,3,FALSE)</f>
        <v>B103</v>
      </c>
      <c r="C1496" s="65" t="str">
        <f>VLOOKUP(B1496,'bank type'!$A$2:$B$87,2,FALSE)</f>
        <v>Small Finance Banks</v>
      </c>
      <c r="D1496" s="66">
        <v>43220</v>
      </c>
      <c r="E1496" s="74">
        <f t="shared" si="71"/>
        <v>4</v>
      </c>
      <c r="F1496">
        <f t="shared" si="72"/>
        <v>2018</v>
      </c>
      <c r="G1496" s="84">
        <v>152</v>
      </c>
      <c r="H1496" s="84">
        <v>3</v>
      </c>
      <c r="I1496" s="84">
        <v>0</v>
      </c>
      <c r="J1496" s="84">
        <v>0</v>
      </c>
      <c r="K1496" s="3">
        <f t="shared" si="73"/>
        <v>0</v>
      </c>
      <c r="L1496" s="3"/>
      <c r="M1496" s="3"/>
      <c r="N1496" s="3"/>
      <c r="O1496" s="84">
        <v>0</v>
      </c>
      <c r="P1496" s="84">
        <v>0</v>
      </c>
      <c r="Q1496" s="84">
        <v>0</v>
      </c>
      <c r="R1496" s="127">
        <v>0</v>
      </c>
      <c r="S1496" s="127">
        <v>0</v>
      </c>
      <c r="T1496" s="85"/>
      <c r="U1496" s="85"/>
      <c r="V1496" s="85"/>
      <c r="W1496" s="85"/>
      <c r="X1496" s="84">
        <v>768310</v>
      </c>
      <c r="Y1496" s="84">
        <v>356332</v>
      </c>
      <c r="Z1496" s="84">
        <v>58036</v>
      </c>
      <c r="AA1496" s="127">
        <v>119.12</v>
      </c>
      <c r="AB1496" s="127">
        <v>4.37</v>
      </c>
    </row>
    <row r="1497" spans="1:28" x14ac:dyDescent="0.3">
      <c r="A1497" s="91" t="s">
        <v>155</v>
      </c>
      <c r="B1497" s="65" t="str">
        <f>VLOOKUP(A1497,'bank list with code'!$A$2:$C$114,3,FALSE)</f>
        <v>B109</v>
      </c>
      <c r="C1497" s="65" t="str">
        <f>VLOOKUP(B1497,'bank type'!$A$2:$B$87,2,FALSE)</f>
        <v>Small Finance Banks</v>
      </c>
      <c r="D1497" s="66">
        <v>43220</v>
      </c>
      <c r="E1497" s="74">
        <f t="shared" si="71"/>
        <v>4</v>
      </c>
      <c r="F1497">
        <f t="shared" si="72"/>
        <v>2018</v>
      </c>
      <c r="G1497" s="84">
        <v>60</v>
      </c>
      <c r="H1497" s="84">
        <v>34</v>
      </c>
      <c r="I1497" s="84">
        <v>0</v>
      </c>
      <c r="J1497" s="84">
        <v>0</v>
      </c>
      <c r="K1497" s="3">
        <f t="shared" si="73"/>
        <v>0</v>
      </c>
      <c r="L1497" s="3"/>
      <c r="M1497" s="3"/>
      <c r="N1497" s="3"/>
      <c r="O1497" s="84">
        <v>0</v>
      </c>
      <c r="P1497" s="84">
        <v>0</v>
      </c>
      <c r="Q1497" s="84">
        <v>0</v>
      </c>
      <c r="R1497" s="127">
        <v>0</v>
      </c>
      <c r="S1497" s="127">
        <v>0</v>
      </c>
      <c r="T1497" s="85"/>
      <c r="U1497" s="85"/>
      <c r="V1497" s="85"/>
      <c r="W1497" s="85"/>
      <c r="X1497" s="84">
        <v>33871</v>
      </c>
      <c r="Y1497" s="84">
        <v>129969</v>
      </c>
      <c r="Z1497" s="84">
        <v>7098</v>
      </c>
      <c r="AA1497" s="127">
        <v>460.983385</v>
      </c>
      <c r="AB1497" s="127">
        <v>9.1925593800000005</v>
      </c>
    </row>
    <row r="1498" spans="1:28" x14ac:dyDescent="0.3">
      <c r="A1498" s="83" t="s">
        <v>117</v>
      </c>
      <c r="B1498" s="65" t="str">
        <f>VLOOKUP(A1498,'bank list with code'!$A$2:$C$114,3,FALSE)</f>
        <v>B003</v>
      </c>
      <c r="C1498" s="65" t="str">
        <f>VLOOKUP(B1498,'bank type'!$A$2:$B$87,2,FALSE)</f>
        <v>Public Sector Banks</v>
      </c>
      <c r="D1498" s="66">
        <v>43251</v>
      </c>
      <c r="E1498" s="74">
        <f t="shared" si="71"/>
        <v>5</v>
      </c>
      <c r="F1498">
        <f t="shared" si="72"/>
        <v>2018</v>
      </c>
      <c r="G1498" s="84">
        <v>850</v>
      </c>
      <c r="H1498" s="84">
        <v>265</v>
      </c>
      <c r="I1498" s="84">
        <v>3063</v>
      </c>
      <c r="J1498" s="84">
        <v>0</v>
      </c>
      <c r="K1498" s="3">
        <f t="shared" si="73"/>
        <v>3063</v>
      </c>
      <c r="L1498" s="3"/>
      <c r="M1498" s="3"/>
      <c r="N1498" s="3"/>
      <c r="O1498" s="84">
        <v>0</v>
      </c>
      <c r="P1498" s="84">
        <v>0</v>
      </c>
      <c r="Q1498" s="84">
        <v>0</v>
      </c>
      <c r="R1498" s="127">
        <v>0</v>
      </c>
      <c r="S1498" s="127">
        <v>0</v>
      </c>
      <c r="T1498" s="85"/>
      <c r="U1498" s="85"/>
      <c r="V1498" s="85"/>
      <c r="W1498" s="85"/>
      <c r="X1498" s="84">
        <v>13042946</v>
      </c>
      <c r="Y1498" s="84">
        <v>8196370</v>
      </c>
      <c r="Z1498" s="84">
        <v>4687837</v>
      </c>
      <c r="AA1498" s="127">
        <v>20161.644307319999</v>
      </c>
      <c r="AB1498" s="127">
        <v>3023.7959085799998</v>
      </c>
    </row>
    <row r="1499" spans="1:28" x14ac:dyDescent="0.3">
      <c r="A1499" s="83" t="s">
        <v>118</v>
      </c>
      <c r="B1499" s="65" t="str">
        <f>VLOOKUP(A1499,'bank list with code'!$A$2:$C$114,3,FALSE)</f>
        <v>B006</v>
      </c>
      <c r="C1499" s="65" t="str">
        <f>VLOOKUP(B1499,'bank type'!$A$2:$B$87,2,FALSE)</f>
        <v>Public Sector Banks</v>
      </c>
      <c r="D1499" s="66">
        <v>43251</v>
      </c>
      <c r="E1499" s="74">
        <f t="shared" si="71"/>
        <v>5</v>
      </c>
      <c r="F1499">
        <f t="shared" si="72"/>
        <v>2018</v>
      </c>
      <c r="G1499" s="84">
        <v>3182</v>
      </c>
      <c r="H1499" s="84">
        <v>808</v>
      </c>
      <c r="I1499" s="84">
        <v>14311</v>
      </c>
      <c r="J1499" s="84">
        <v>0</v>
      </c>
      <c r="K1499" s="3">
        <f t="shared" si="73"/>
        <v>14311</v>
      </c>
      <c r="L1499" s="3"/>
      <c r="M1499" s="3"/>
      <c r="N1499" s="3"/>
      <c r="O1499" s="84">
        <v>240799</v>
      </c>
      <c r="P1499" s="84">
        <v>14162</v>
      </c>
      <c r="Q1499" s="84">
        <v>503715</v>
      </c>
      <c r="R1499" s="127">
        <v>67.200868960000008</v>
      </c>
      <c r="S1499" s="127">
        <v>1224.0196636400001</v>
      </c>
      <c r="T1499" s="85"/>
      <c r="U1499" s="85"/>
      <c r="V1499" s="85"/>
      <c r="W1499" s="85"/>
      <c r="X1499" s="84">
        <v>24741870</v>
      </c>
      <c r="Y1499" s="84">
        <v>8689780</v>
      </c>
      <c r="Z1499" s="84">
        <v>6050753</v>
      </c>
      <c r="AA1499" s="127">
        <v>29446.05053416</v>
      </c>
      <c r="AB1499" s="127">
        <v>8014.8</v>
      </c>
    </row>
    <row r="1500" spans="1:28" x14ac:dyDescent="0.3">
      <c r="A1500" s="83" t="s">
        <v>0</v>
      </c>
      <c r="B1500" s="65" t="str">
        <f>VLOOKUP(A1500,'bank list with code'!$A$2:$C$114,3,FALSE)</f>
        <v>B014</v>
      </c>
      <c r="C1500" s="65" t="str">
        <f>VLOOKUP(B1500,'bank type'!$A$2:$B$87,2,FALSE)</f>
        <v>Public Sector Banks</v>
      </c>
      <c r="D1500" s="66">
        <v>43251</v>
      </c>
      <c r="E1500" s="74">
        <f t="shared" si="71"/>
        <v>5</v>
      </c>
      <c r="F1500">
        <f t="shared" si="72"/>
        <v>2018</v>
      </c>
      <c r="G1500" s="84">
        <v>6295</v>
      </c>
      <c r="H1500" s="84">
        <v>3424</v>
      </c>
      <c r="I1500" s="84">
        <v>72880</v>
      </c>
      <c r="J1500" s="84">
        <v>0</v>
      </c>
      <c r="K1500" s="3">
        <f t="shared" si="73"/>
        <v>72880</v>
      </c>
      <c r="L1500" s="3"/>
      <c r="M1500" s="3"/>
      <c r="N1500" s="3"/>
      <c r="O1500" s="84">
        <v>128507</v>
      </c>
      <c r="P1500" s="84">
        <v>5643</v>
      </c>
      <c r="Q1500" s="84">
        <v>349339</v>
      </c>
      <c r="R1500" s="127">
        <v>23.381430530000003</v>
      </c>
      <c r="S1500" s="127">
        <v>834.34612936999997</v>
      </c>
      <c r="T1500" s="85"/>
      <c r="U1500" s="85"/>
      <c r="V1500" s="85"/>
      <c r="W1500" s="85"/>
      <c r="X1500" s="84">
        <v>53166018</v>
      </c>
      <c r="Y1500" s="84">
        <v>19117773</v>
      </c>
      <c r="Z1500" s="84">
        <v>15849372</v>
      </c>
      <c r="AA1500" s="127">
        <v>81632.284225880008</v>
      </c>
      <c r="AB1500" s="127">
        <v>13363.871240500001</v>
      </c>
    </row>
    <row r="1501" spans="1:28" x14ac:dyDescent="0.3">
      <c r="A1501" s="83" t="s">
        <v>1</v>
      </c>
      <c r="B1501" s="65" t="str">
        <f>VLOOKUP(A1501,'bank list with code'!$A$2:$C$114,3,FALSE)</f>
        <v>B015</v>
      </c>
      <c r="C1501" s="65" t="str">
        <f>VLOOKUP(B1501,'bank type'!$A$2:$B$87,2,FALSE)</f>
        <v>Public Sector Banks</v>
      </c>
      <c r="D1501" s="66">
        <v>43251</v>
      </c>
      <c r="E1501" s="74">
        <f t="shared" si="71"/>
        <v>5</v>
      </c>
      <c r="F1501">
        <f t="shared" si="72"/>
        <v>2018</v>
      </c>
      <c r="G1501" s="84">
        <v>3328</v>
      </c>
      <c r="H1501" s="84">
        <v>4095</v>
      </c>
      <c r="I1501" s="84">
        <v>96203</v>
      </c>
      <c r="J1501" s="84">
        <v>0</v>
      </c>
      <c r="K1501" s="3">
        <f t="shared" si="73"/>
        <v>96203</v>
      </c>
      <c r="L1501" s="3"/>
      <c r="M1501" s="3"/>
      <c r="N1501" s="3"/>
      <c r="O1501" s="84">
        <v>210861</v>
      </c>
      <c r="P1501" s="84">
        <v>28175</v>
      </c>
      <c r="Q1501" s="84">
        <v>345423</v>
      </c>
      <c r="R1501" s="127">
        <v>152.405644</v>
      </c>
      <c r="S1501" s="127">
        <v>920.83615999999995</v>
      </c>
      <c r="T1501" s="85"/>
      <c r="U1501" s="85"/>
      <c r="V1501" s="85"/>
      <c r="W1501" s="85"/>
      <c r="X1501" s="84">
        <v>53915764</v>
      </c>
      <c r="Y1501" s="84">
        <v>31035304</v>
      </c>
      <c r="Z1501" s="84">
        <v>11596481</v>
      </c>
      <c r="AA1501" s="127">
        <v>70374.626407920005</v>
      </c>
      <c r="AB1501" s="127">
        <v>9930.9686485300008</v>
      </c>
    </row>
    <row r="1502" spans="1:28" x14ac:dyDescent="0.3">
      <c r="A1502" s="83" t="s">
        <v>2</v>
      </c>
      <c r="B1502" s="65" t="str">
        <f>VLOOKUP(A1502,'bank list with code'!$A$2:$C$114,3,FALSE)</f>
        <v>B016</v>
      </c>
      <c r="C1502" s="65" t="str">
        <f>VLOOKUP(B1502,'bank type'!$A$2:$B$87,2,FALSE)</f>
        <v>Public Sector Banks</v>
      </c>
      <c r="D1502" s="66">
        <v>43251</v>
      </c>
      <c r="E1502" s="74">
        <f t="shared" si="71"/>
        <v>5</v>
      </c>
      <c r="F1502">
        <f t="shared" si="72"/>
        <v>2018</v>
      </c>
      <c r="G1502" s="84">
        <v>1319</v>
      </c>
      <c r="H1502" s="84">
        <v>565</v>
      </c>
      <c r="I1502" s="84">
        <v>3439</v>
      </c>
      <c r="J1502" s="84">
        <v>0</v>
      </c>
      <c r="K1502" s="3">
        <f t="shared" si="73"/>
        <v>3439</v>
      </c>
      <c r="L1502" s="3"/>
      <c r="M1502" s="3"/>
      <c r="N1502" s="3"/>
      <c r="O1502" s="84">
        <v>0</v>
      </c>
      <c r="P1502" s="84">
        <v>0</v>
      </c>
      <c r="Q1502" s="84">
        <v>0</v>
      </c>
      <c r="R1502" s="127">
        <v>0</v>
      </c>
      <c r="S1502" s="127">
        <v>0</v>
      </c>
      <c r="T1502" s="85"/>
      <c r="U1502" s="85"/>
      <c r="V1502" s="85"/>
      <c r="W1502" s="85"/>
      <c r="X1502" s="84">
        <v>6688230</v>
      </c>
      <c r="Y1502" s="84">
        <v>6576356</v>
      </c>
      <c r="Z1502" s="84">
        <v>4068577</v>
      </c>
      <c r="AA1502" s="127">
        <v>24386.818955130002</v>
      </c>
      <c r="AB1502" s="127">
        <v>4561.6007711400007</v>
      </c>
    </row>
    <row r="1503" spans="1:28" x14ac:dyDescent="0.3">
      <c r="A1503" s="83" t="s">
        <v>3</v>
      </c>
      <c r="B1503" s="65" t="str">
        <f>VLOOKUP(A1503,'bank list with code'!$A$2:$C$114,3,FALSE)</f>
        <v>B018</v>
      </c>
      <c r="C1503" s="65" t="str">
        <f>VLOOKUP(B1503,'bank type'!$A$2:$B$87,2,FALSE)</f>
        <v>Public Sector Banks</v>
      </c>
      <c r="D1503" s="66">
        <v>43251</v>
      </c>
      <c r="E1503" s="74">
        <f t="shared" si="71"/>
        <v>5</v>
      </c>
      <c r="F1503">
        <f t="shared" si="72"/>
        <v>2018</v>
      </c>
      <c r="G1503" s="84">
        <v>5034</v>
      </c>
      <c r="H1503" s="84">
        <v>4228</v>
      </c>
      <c r="I1503" s="84">
        <v>19209</v>
      </c>
      <c r="J1503" s="84">
        <v>0</v>
      </c>
      <c r="K1503" s="3">
        <f t="shared" si="73"/>
        <v>19209</v>
      </c>
      <c r="L1503" s="3"/>
      <c r="M1503" s="3"/>
      <c r="N1503" s="3"/>
      <c r="O1503" s="84">
        <v>223101</v>
      </c>
      <c r="P1503" s="84">
        <v>30604</v>
      </c>
      <c r="Q1503" s="84">
        <v>419655</v>
      </c>
      <c r="R1503" s="127">
        <v>156.14429308999999</v>
      </c>
      <c r="S1503" s="127">
        <v>910.26038769999991</v>
      </c>
      <c r="T1503" s="85"/>
      <c r="U1503" s="85"/>
      <c r="V1503" s="85"/>
      <c r="W1503" s="85"/>
      <c r="X1503" s="84">
        <v>45129796</v>
      </c>
      <c r="Y1503" s="84">
        <v>21543169</v>
      </c>
      <c r="Z1503" s="84">
        <v>10261870</v>
      </c>
      <c r="AA1503" s="127">
        <v>92469.200769850009</v>
      </c>
      <c r="AB1503" s="127">
        <v>13864.33046431</v>
      </c>
    </row>
    <row r="1504" spans="1:28" x14ac:dyDescent="0.3">
      <c r="A1504" s="83" t="s">
        <v>4</v>
      </c>
      <c r="B1504" s="65" t="str">
        <f>VLOOKUP(A1504,'bank list with code'!$A$2:$C$114,3,FALSE)</f>
        <v>B022</v>
      </c>
      <c r="C1504" s="65" t="str">
        <f>VLOOKUP(B1504,'bank type'!$A$2:$B$87,2,FALSE)</f>
        <v>Public Sector Banks</v>
      </c>
      <c r="D1504" s="66">
        <v>43251</v>
      </c>
      <c r="E1504" s="74">
        <f t="shared" si="71"/>
        <v>5</v>
      </c>
      <c r="F1504">
        <f t="shared" si="72"/>
        <v>2018</v>
      </c>
      <c r="G1504" s="84">
        <v>3406</v>
      </c>
      <c r="H1504" s="84">
        <v>1431</v>
      </c>
      <c r="I1504" s="84">
        <v>3665</v>
      </c>
      <c r="J1504" s="84">
        <v>0</v>
      </c>
      <c r="K1504" s="3">
        <f t="shared" si="73"/>
        <v>3665</v>
      </c>
      <c r="L1504" s="3"/>
      <c r="M1504" s="3"/>
      <c r="N1504" s="3"/>
      <c r="O1504" s="84">
        <v>95761</v>
      </c>
      <c r="P1504" s="84">
        <v>2505</v>
      </c>
      <c r="Q1504" s="84">
        <v>159605</v>
      </c>
      <c r="R1504" s="127">
        <v>12.030009849999999</v>
      </c>
      <c r="S1504" s="127">
        <v>365.82745976999996</v>
      </c>
      <c r="T1504" s="85"/>
      <c r="U1504" s="85"/>
      <c r="V1504" s="85"/>
      <c r="W1504" s="85"/>
      <c r="X1504" s="84">
        <v>30063158</v>
      </c>
      <c r="Y1504" s="84">
        <v>11268967</v>
      </c>
      <c r="Z1504" s="84">
        <v>4813842</v>
      </c>
      <c r="AA1504" s="127">
        <v>47804.645407999997</v>
      </c>
      <c r="AB1504" s="127">
        <v>6077.2295379999996</v>
      </c>
    </row>
    <row r="1505" spans="1:28" x14ac:dyDescent="0.3">
      <c r="A1505" s="83" t="s">
        <v>119</v>
      </c>
      <c r="B1505" s="65" t="str">
        <f>VLOOKUP(A1505,'bank list with code'!$A$2:$C$114,3,FALSE)</f>
        <v>B026</v>
      </c>
      <c r="C1505" s="65" t="str">
        <f>VLOOKUP(B1505,'bank type'!$A$2:$B$87,2,FALSE)</f>
        <v>Public Sector Banks</v>
      </c>
      <c r="D1505" s="66">
        <v>43251</v>
      </c>
      <c r="E1505" s="74">
        <f t="shared" si="71"/>
        <v>5</v>
      </c>
      <c r="F1505">
        <f t="shared" si="72"/>
        <v>2018</v>
      </c>
      <c r="G1505" s="84">
        <v>2355</v>
      </c>
      <c r="H1505" s="84">
        <v>751</v>
      </c>
      <c r="I1505" s="84">
        <v>156378</v>
      </c>
      <c r="J1505" s="84">
        <v>0</v>
      </c>
      <c r="K1505" s="3">
        <f t="shared" si="73"/>
        <v>156378</v>
      </c>
      <c r="L1505" s="3"/>
      <c r="M1505" s="3"/>
      <c r="N1505" s="3"/>
      <c r="O1505" s="84">
        <v>106836</v>
      </c>
      <c r="P1505" s="84">
        <v>2034</v>
      </c>
      <c r="Q1505" s="84">
        <v>155498</v>
      </c>
      <c r="R1505" s="127">
        <v>9.7212862399999995</v>
      </c>
      <c r="S1505" s="127">
        <v>380.16962924000001</v>
      </c>
      <c r="T1505" s="85"/>
      <c r="U1505" s="85"/>
      <c r="V1505" s="85"/>
      <c r="W1505" s="85"/>
      <c r="X1505" s="84">
        <v>12665121</v>
      </c>
      <c r="Y1505" s="84">
        <v>7084263</v>
      </c>
      <c r="Z1505" s="84">
        <v>3655140</v>
      </c>
      <c r="AA1505" s="127">
        <v>29188.0383348</v>
      </c>
      <c r="AB1505" s="127">
        <v>4331.5040186400001</v>
      </c>
    </row>
    <row r="1506" spans="1:28" x14ac:dyDescent="0.3">
      <c r="A1506" s="83" t="s">
        <v>120</v>
      </c>
      <c r="B1506" s="65" t="str">
        <f>VLOOKUP(A1506,'bank list with code'!$A$2:$C$114,3,FALSE)</f>
        <v>B034</v>
      </c>
      <c r="C1506" s="65" t="str">
        <f>VLOOKUP(B1506,'bank type'!$A$2:$B$87,2,FALSE)</f>
        <v>Public Sector Banks</v>
      </c>
      <c r="D1506" s="66">
        <v>43251</v>
      </c>
      <c r="E1506" s="74">
        <f t="shared" si="71"/>
        <v>5</v>
      </c>
      <c r="F1506">
        <f t="shared" si="72"/>
        <v>2018</v>
      </c>
      <c r="G1506" s="84">
        <v>351</v>
      </c>
      <c r="H1506" s="84">
        <v>1334</v>
      </c>
      <c r="I1506" s="84">
        <v>4987</v>
      </c>
      <c r="J1506" s="84">
        <v>0</v>
      </c>
      <c r="K1506" s="3">
        <f t="shared" si="73"/>
        <v>4987</v>
      </c>
      <c r="L1506" s="3"/>
      <c r="M1506" s="3"/>
      <c r="N1506" s="3"/>
      <c r="O1506" s="84">
        <v>0</v>
      </c>
      <c r="P1506" s="84">
        <v>0</v>
      </c>
      <c r="Q1506" s="84">
        <v>0</v>
      </c>
      <c r="R1506" s="127">
        <v>0</v>
      </c>
      <c r="S1506" s="127">
        <v>0</v>
      </c>
      <c r="T1506" s="85"/>
      <c r="U1506" s="85"/>
      <c r="V1506" s="85"/>
      <c r="W1506" s="85"/>
      <c r="X1506" s="84">
        <v>8948470</v>
      </c>
      <c r="Y1506" s="84">
        <v>4266897</v>
      </c>
      <c r="Z1506" s="84">
        <v>1683663</v>
      </c>
      <c r="AA1506" s="127">
        <v>17300.381678040001</v>
      </c>
      <c r="AB1506" s="127">
        <v>2184.8314998599994</v>
      </c>
    </row>
    <row r="1507" spans="1:28" x14ac:dyDescent="0.3">
      <c r="A1507" s="83" t="s">
        <v>5</v>
      </c>
      <c r="B1507" s="65" t="str">
        <f>VLOOKUP(A1507,'bank list with code'!$A$2:$C$114,3,FALSE)</f>
        <v>B060</v>
      </c>
      <c r="C1507" s="65" t="str">
        <f>VLOOKUP(B1507,'bank type'!$A$2:$B$87,2,FALSE)</f>
        <v>Public Sector Banks</v>
      </c>
      <c r="D1507" s="66">
        <v>43251</v>
      </c>
      <c r="E1507" s="74">
        <f t="shared" si="71"/>
        <v>5</v>
      </c>
      <c r="F1507">
        <f t="shared" si="72"/>
        <v>2018</v>
      </c>
      <c r="G1507" s="84">
        <v>2725</v>
      </c>
      <c r="H1507" s="84">
        <v>646</v>
      </c>
      <c r="I1507" s="84">
        <v>11443</v>
      </c>
      <c r="J1507" s="84">
        <v>0</v>
      </c>
      <c r="K1507" s="3">
        <f t="shared" si="73"/>
        <v>11443</v>
      </c>
      <c r="L1507" s="3"/>
      <c r="M1507" s="3"/>
      <c r="N1507" s="3"/>
      <c r="O1507" s="84">
        <v>85324</v>
      </c>
      <c r="P1507" s="84">
        <v>3416</v>
      </c>
      <c r="Q1507" s="84">
        <v>137825</v>
      </c>
      <c r="R1507" s="127">
        <v>17.100000000000001</v>
      </c>
      <c r="S1507" s="127">
        <v>35</v>
      </c>
      <c r="T1507" s="85"/>
      <c r="U1507" s="85"/>
      <c r="V1507" s="85"/>
      <c r="W1507" s="85"/>
      <c r="X1507" s="84">
        <v>18469723</v>
      </c>
      <c r="Y1507" s="84">
        <v>26931068</v>
      </c>
      <c r="Z1507" s="84">
        <v>5499320</v>
      </c>
      <c r="AA1507" s="127">
        <v>73500.7</v>
      </c>
      <c r="AB1507" s="127">
        <v>6547.3</v>
      </c>
    </row>
    <row r="1508" spans="1:28" x14ac:dyDescent="0.3">
      <c r="A1508" s="83" t="s">
        <v>6</v>
      </c>
      <c r="B1508" s="65" t="str">
        <f>VLOOKUP(A1508,'bank list with code'!$A$2:$C$114,3,FALSE)</f>
        <v>B061</v>
      </c>
      <c r="C1508" s="65" t="str">
        <f>VLOOKUP(B1508,'bank type'!$A$2:$B$87,2,FALSE)</f>
        <v>Public Sector Banks</v>
      </c>
      <c r="D1508" s="66">
        <v>43251</v>
      </c>
      <c r="E1508" s="74">
        <f t="shared" si="71"/>
        <v>5</v>
      </c>
      <c r="F1508">
        <f t="shared" si="72"/>
        <v>2018</v>
      </c>
      <c r="G1508" s="84">
        <v>2841</v>
      </c>
      <c r="H1508" s="84">
        <v>753</v>
      </c>
      <c r="I1508" s="84">
        <v>18345</v>
      </c>
      <c r="J1508" s="84">
        <v>0</v>
      </c>
      <c r="K1508" s="3">
        <f t="shared" si="73"/>
        <v>18345</v>
      </c>
      <c r="L1508" s="3"/>
      <c r="M1508" s="3"/>
      <c r="N1508" s="3"/>
      <c r="O1508" s="84">
        <v>54460</v>
      </c>
      <c r="P1508" s="84">
        <v>791</v>
      </c>
      <c r="Q1508" s="84">
        <v>104735</v>
      </c>
      <c r="R1508" s="127">
        <v>3.1848000000000001</v>
      </c>
      <c r="S1508" s="127">
        <v>247.75922299999999</v>
      </c>
      <c r="T1508" s="85"/>
      <c r="U1508" s="85"/>
      <c r="V1508" s="85"/>
      <c r="W1508" s="85"/>
      <c r="X1508" s="84">
        <v>18833970</v>
      </c>
      <c r="Y1508" s="84">
        <v>10611157</v>
      </c>
      <c r="Z1508" s="84">
        <v>6518956</v>
      </c>
      <c r="AA1508" s="127">
        <v>49189.287279999997</v>
      </c>
      <c r="AB1508" s="127">
        <v>7495.5492899999999</v>
      </c>
    </row>
    <row r="1509" spans="1:28" x14ac:dyDescent="0.3">
      <c r="A1509" s="83" t="s">
        <v>121</v>
      </c>
      <c r="B1509" s="65" t="str">
        <f>VLOOKUP(A1509,'bank list with code'!$A$2:$C$114,3,FALSE)</f>
        <v>B078</v>
      </c>
      <c r="C1509" s="65" t="str">
        <f>VLOOKUP(B1509,'bank type'!$A$2:$B$87,2,FALSE)</f>
        <v>Public Sector Banks</v>
      </c>
      <c r="D1509" s="66">
        <v>43251</v>
      </c>
      <c r="E1509" s="74">
        <f t="shared" si="71"/>
        <v>5</v>
      </c>
      <c r="F1509">
        <f t="shared" si="72"/>
        <v>2018</v>
      </c>
      <c r="G1509" s="84">
        <v>2336</v>
      </c>
      <c r="H1509" s="84">
        <v>299</v>
      </c>
      <c r="I1509" s="84">
        <v>8139</v>
      </c>
      <c r="J1509" s="84">
        <v>0</v>
      </c>
      <c r="K1509" s="3">
        <f t="shared" si="73"/>
        <v>8139</v>
      </c>
      <c r="L1509" s="3"/>
      <c r="M1509" s="3"/>
      <c r="N1509" s="3"/>
      <c r="O1509" s="84">
        <v>0</v>
      </c>
      <c r="P1509" s="84">
        <v>0</v>
      </c>
      <c r="Q1509" s="84">
        <v>0</v>
      </c>
      <c r="R1509" s="127">
        <v>0</v>
      </c>
      <c r="S1509" s="127">
        <v>0</v>
      </c>
      <c r="T1509" s="85"/>
      <c r="U1509" s="85"/>
      <c r="V1509" s="85"/>
      <c r="W1509" s="85"/>
      <c r="X1509" s="84">
        <v>11178049</v>
      </c>
      <c r="Y1509" s="84">
        <v>5100717</v>
      </c>
      <c r="Z1509" s="84">
        <v>2948823</v>
      </c>
      <c r="AA1509" s="127">
        <v>22591.605842629997</v>
      </c>
      <c r="AB1509" s="127">
        <v>3601.8507798699998</v>
      </c>
    </row>
    <row r="1510" spans="1:28" x14ac:dyDescent="0.3">
      <c r="A1510" s="83" t="s">
        <v>7</v>
      </c>
      <c r="B1510" s="65" t="str">
        <f>VLOOKUP(A1510,'bank list with code'!$A$2:$C$114,3,FALSE)</f>
        <v>B080</v>
      </c>
      <c r="C1510" s="65" t="str">
        <f>VLOOKUP(B1510,'bank type'!$A$2:$B$87,2,FALSE)</f>
        <v>Public Sector Banks</v>
      </c>
      <c r="D1510" s="66">
        <v>43251</v>
      </c>
      <c r="E1510" s="74">
        <f t="shared" si="71"/>
        <v>5</v>
      </c>
      <c r="F1510">
        <f t="shared" si="72"/>
        <v>2018</v>
      </c>
      <c r="G1510" s="84">
        <v>1102</v>
      </c>
      <c r="H1510" s="84">
        <v>104</v>
      </c>
      <c r="I1510" s="84">
        <v>1066</v>
      </c>
      <c r="J1510" s="84">
        <v>0</v>
      </c>
      <c r="K1510" s="3">
        <f t="shared" si="73"/>
        <v>1066</v>
      </c>
      <c r="L1510" s="3"/>
      <c r="M1510" s="3"/>
      <c r="N1510" s="3"/>
      <c r="O1510" s="84">
        <v>0</v>
      </c>
      <c r="P1510" s="84">
        <v>0</v>
      </c>
      <c r="Q1510" s="84">
        <v>0</v>
      </c>
      <c r="R1510" s="127">
        <v>0</v>
      </c>
      <c r="S1510" s="127">
        <v>0</v>
      </c>
      <c r="T1510" s="85"/>
      <c r="U1510" s="85"/>
      <c r="V1510" s="85"/>
      <c r="W1510" s="85"/>
      <c r="X1510" s="84">
        <v>2966339</v>
      </c>
      <c r="Y1510" s="84">
        <v>1217042</v>
      </c>
      <c r="Z1510" s="84">
        <v>351639</v>
      </c>
      <c r="AA1510" s="127">
        <v>5146.0635590000002</v>
      </c>
      <c r="AB1510" s="127">
        <v>593.26121479999995</v>
      </c>
    </row>
    <row r="1511" spans="1:28" x14ac:dyDescent="0.3">
      <c r="A1511" s="83" t="s">
        <v>8</v>
      </c>
      <c r="B1511" s="65" t="str">
        <f>VLOOKUP(A1511,'bank list with code'!$A$2:$C$114,3,FALSE)</f>
        <v>B081</v>
      </c>
      <c r="C1511" s="65" t="str">
        <f>VLOOKUP(B1511,'bank type'!$A$2:$B$87,2,FALSE)</f>
        <v>Public Sector Banks</v>
      </c>
      <c r="D1511" s="66">
        <v>43251</v>
      </c>
      <c r="E1511" s="74">
        <f t="shared" si="71"/>
        <v>5</v>
      </c>
      <c r="F1511">
        <f t="shared" si="72"/>
        <v>2018</v>
      </c>
      <c r="G1511" s="84">
        <v>5435</v>
      </c>
      <c r="H1511" s="84">
        <v>4265</v>
      </c>
      <c r="I1511" s="84">
        <v>52556</v>
      </c>
      <c r="J1511" s="84">
        <v>0</v>
      </c>
      <c r="K1511" s="3">
        <f t="shared" si="73"/>
        <v>52556</v>
      </c>
      <c r="L1511" s="3"/>
      <c r="M1511" s="3"/>
      <c r="N1511" s="3"/>
      <c r="O1511" s="84">
        <v>325131</v>
      </c>
      <c r="P1511" s="84">
        <v>9542</v>
      </c>
      <c r="Q1511" s="84">
        <v>675835</v>
      </c>
      <c r="R1511" s="127">
        <v>40.62444644</v>
      </c>
      <c r="S1511" s="127">
        <v>1515.7818323400002</v>
      </c>
      <c r="T1511" s="85"/>
      <c r="U1511" s="85"/>
      <c r="V1511" s="85"/>
      <c r="W1511" s="85"/>
      <c r="X1511" s="84">
        <v>63582649</v>
      </c>
      <c r="Y1511" s="84">
        <v>23145289</v>
      </c>
      <c r="Z1511" s="84">
        <v>12894957</v>
      </c>
      <c r="AA1511" s="127">
        <v>104127.32822519999</v>
      </c>
      <c r="AB1511" s="127">
        <v>16928.089353769999</v>
      </c>
    </row>
    <row r="1512" spans="1:28" x14ac:dyDescent="0.3">
      <c r="A1512" s="83" t="s">
        <v>122</v>
      </c>
      <c r="B1512" s="65" t="str">
        <f>VLOOKUP(A1512,'bank list with code'!$A$2:$C$114,3,FALSE)</f>
        <v>B099</v>
      </c>
      <c r="C1512" s="65" t="str">
        <f>VLOOKUP(B1512,'bank type'!$A$2:$B$87,2,FALSE)</f>
        <v>Public Sector Banks</v>
      </c>
      <c r="D1512" s="66">
        <v>43251</v>
      </c>
      <c r="E1512" s="74">
        <f t="shared" si="71"/>
        <v>5</v>
      </c>
      <c r="F1512">
        <f t="shared" si="72"/>
        <v>2018</v>
      </c>
      <c r="G1512" s="84">
        <v>3904</v>
      </c>
      <c r="H1512" s="84">
        <v>399</v>
      </c>
      <c r="I1512" s="84">
        <v>7818</v>
      </c>
      <c r="J1512" s="84">
        <v>0</v>
      </c>
      <c r="K1512" s="3">
        <f t="shared" si="73"/>
        <v>7818</v>
      </c>
      <c r="L1512" s="3"/>
      <c r="M1512" s="3"/>
      <c r="N1512" s="3"/>
      <c r="O1512" s="84">
        <v>85599</v>
      </c>
      <c r="P1512" s="84">
        <v>3844</v>
      </c>
      <c r="Q1512" s="84">
        <v>159771</v>
      </c>
      <c r="R1512" s="127">
        <v>13.86663006</v>
      </c>
      <c r="S1512" s="127">
        <v>356.19499030000003</v>
      </c>
      <c r="T1512" s="85"/>
      <c r="U1512" s="85"/>
      <c r="V1512" s="85"/>
      <c r="W1512" s="85"/>
      <c r="X1512" s="84">
        <v>16274194</v>
      </c>
      <c r="Y1512" s="84">
        <v>8319820</v>
      </c>
      <c r="Z1512" s="84">
        <v>4119905</v>
      </c>
      <c r="AA1512" s="127">
        <v>33976.873157089998</v>
      </c>
      <c r="AB1512" s="127">
        <v>5015.3497642900002</v>
      </c>
    </row>
    <row r="1513" spans="1:28" x14ac:dyDescent="0.3">
      <c r="A1513" s="83" t="s">
        <v>9</v>
      </c>
      <c r="B1513" s="65" t="str">
        <f>VLOOKUP(A1513,'bank list with code'!$A$2:$C$114,3,FALSE)</f>
        <v>B102</v>
      </c>
      <c r="C1513" s="65" t="str">
        <f>VLOOKUP(B1513,'bank type'!$A$2:$B$87,2,FALSE)</f>
        <v>Public Sector Banks</v>
      </c>
      <c r="D1513" s="66">
        <v>43251</v>
      </c>
      <c r="E1513" s="74">
        <f t="shared" si="71"/>
        <v>5</v>
      </c>
      <c r="F1513">
        <f t="shared" si="72"/>
        <v>2018</v>
      </c>
      <c r="G1513" s="84">
        <v>2134</v>
      </c>
      <c r="H1513" s="84">
        <v>427</v>
      </c>
      <c r="I1513" s="84">
        <v>5125</v>
      </c>
      <c r="J1513" s="84">
        <v>0</v>
      </c>
      <c r="K1513" s="3">
        <f t="shared" si="73"/>
        <v>5125</v>
      </c>
      <c r="L1513" s="3"/>
      <c r="M1513" s="3"/>
      <c r="N1513" s="3"/>
      <c r="O1513" s="84">
        <v>0</v>
      </c>
      <c r="P1513" s="84">
        <v>0</v>
      </c>
      <c r="Q1513" s="84">
        <v>0</v>
      </c>
      <c r="R1513" s="127">
        <v>0</v>
      </c>
      <c r="S1513" s="127">
        <v>0</v>
      </c>
      <c r="T1513" s="85"/>
      <c r="U1513" s="85"/>
      <c r="V1513" s="85"/>
      <c r="W1513" s="85"/>
      <c r="X1513" s="84">
        <v>10572279</v>
      </c>
      <c r="Y1513" s="84">
        <v>5257574</v>
      </c>
      <c r="Z1513" s="84">
        <v>2415424</v>
      </c>
      <c r="AA1513" s="127">
        <v>20596.959621000002</v>
      </c>
      <c r="AB1513" s="127">
        <v>3281.0158759999999</v>
      </c>
    </row>
    <row r="1514" spans="1:28" x14ac:dyDescent="0.3">
      <c r="A1514" s="83" t="s">
        <v>10</v>
      </c>
      <c r="B1514" s="65" t="str">
        <f>VLOOKUP(A1514,'bank list with code'!$A$2:$C$114,3,FALSE)</f>
        <v>B105</v>
      </c>
      <c r="C1514" s="65" t="str">
        <f>VLOOKUP(B1514,'bank type'!$A$2:$B$87,2,FALSE)</f>
        <v>Public Sector Banks</v>
      </c>
      <c r="D1514" s="66">
        <v>43251</v>
      </c>
      <c r="E1514" s="74">
        <f t="shared" si="71"/>
        <v>5</v>
      </c>
      <c r="F1514">
        <f t="shared" si="72"/>
        <v>2018</v>
      </c>
      <c r="G1514" s="84">
        <v>4550</v>
      </c>
      <c r="H1514" s="84">
        <v>3093</v>
      </c>
      <c r="I1514" s="84">
        <v>56904</v>
      </c>
      <c r="J1514" s="84">
        <v>0</v>
      </c>
      <c r="K1514" s="3">
        <f t="shared" si="73"/>
        <v>56904</v>
      </c>
      <c r="L1514" s="3"/>
      <c r="M1514" s="3"/>
      <c r="N1514" s="3"/>
      <c r="O1514" s="84">
        <v>222035</v>
      </c>
      <c r="P1514" s="84">
        <v>3851</v>
      </c>
      <c r="Q1514" s="84">
        <v>200281</v>
      </c>
      <c r="R1514" s="127">
        <v>18.767426839999999</v>
      </c>
      <c r="S1514" s="127">
        <v>565.68439853000007</v>
      </c>
      <c r="T1514" s="85"/>
      <c r="U1514" s="85"/>
      <c r="V1514" s="85"/>
      <c r="W1514" s="85"/>
      <c r="X1514" s="84">
        <v>22316204</v>
      </c>
      <c r="Y1514" s="84">
        <v>24616623</v>
      </c>
      <c r="Z1514" s="84">
        <v>7173883</v>
      </c>
      <c r="AA1514" s="127">
        <v>77531.453271000006</v>
      </c>
      <c r="AB1514" s="127">
        <v>8631.0128704700001</v>
      </c>
    </row>
    <row r="1515" spans="1:28" x14ac:dyDescent="0.3">
      <c r="A1515" s="83" t="s">
        <v>123</v>
      </c>
      <c r="B1515" s="65" t="str">
        <f>VLOOKUP(A1515,'bank list with code'!$A$2:$C$114,3,FALSE)</f>
        <v>B106</v>
      </c>
      <c r="C1515" s="65" t="str">
        <f>VLOOKUP(B1515,'bank type'!$A$2:$B$87,2,FALSE)</f>
        <v>Public Sector Banks</v>
      </c>
      <c r="D1515" s="66">
        <v>43251</v>
      </c>
      <c r="E1515" s="74">
        <f t="shared" si="71"/>
        <v>5</v>
      </c>
      <c r="F1515">
        <f t="shared" si="72"/>
        <v>2018</v>
      </c>
      <c r="G1515" s="84">
        <v>1038</v>
      </c>
      <c r="H1515" s="84">
        <v>1100</v>
      </c>
      <c r="I1515" s="84">
        <v>4123</v>
      </c>
      <c r="J1515" s="84">
        <v>0</v>
      </c>
      <c r="K1515" s="3">
        <f t="shared" si="73"/>
        <v>4123</v>
      </c>
      <c r="L1515" s="3"/>
      <c r="M1515" s="3"/>
      <c r="N1515" s="3"/>
      <c r="O1515" s="84">
        <v>5788</v>
      </c>
      <c r="P1515" s="84">
        <v>0</v>
      </c>
      <c r="Q1515" s="84">
        <v>4920</v>
      </c>
      <c r="R1515" s="127">
        <v>0</v>
      </c>
      <c r="S1515" s="127">
        <v>9.0156863299999994</v>
      </c>
      <c r="T1515" s="85"/>
      <c r="U1515" s="85"/>
      <c r="V1515" s="85"/>
      <c r="W1515" s="85"/>
      <c r="X1515" s="84">
        <v>12448784</v>
      </c>
      <c r="Y1515" s="84">
        <v>6495612</v>
      </c>
      <c r="Z1515" s="84">
        <v>1631667</v>
      </c>
      <c r="AA1515" s="127">
        <v>24476.477748000001</v>
      </c>
      <c r="AB1515" s="127">
        <v>2183.7257500000001</v>
      </c>
    </row>
    <row r="1516" spans="1:28" x14ac:dyDescent="0.3">
      <c r="A1516" s="83" t="s">
        <v>124</v>
      </c>
      <c r="B1516" s="65" t="str">
        <f>VLOOKUP(A1516,'bank list with code'!$A$2:$C$114,3,FALSE)</f>
        <v>B111</v>
      </c>
      <c r="C1516" s="65" t="str">
        <f>VLOOKUP(B1516,'bank type'!$A$2:$B$87,2,FALSE)</f>
        <v>Public Sector Banks</v>
      </c>
      <c r="D1516" s="66">
        <v>43251</v>
      </c>
      <c r="E1516" s="74">
        <f t="shared" si="71"/>
        <v>5</v>
      </c>
      <c r="F1516">
        <f t="shared" si="72"/>
        <v>2018</v>
      </c>
      <c r="G1516" s="84">
        <v>1674</v>
      </c>
      <c r="H1516" s="84">
        <v>490</v>
      </c>
      <c r="I1516" s="84">
        <v>7032</v>
      </c>
      <c r="J1516" s="84">
        <v>0</v>
      </c>
      <c r="K1516" s="3">
        <f t="shared" si="73"/>
        <v>7032</v>
      </c>
      <c r="L1516" s="3"/>
      <c r="M1516" s="3"/>
      <c r="N1516" s="3"/>
      <c r="O1516" s="84">
        <v>61940</v>
      </c>
      <c r="P1516" s="84">
        <v>10537</v>
      </c>
      <c r="Q1516" s="84">
        <v>278969</v>
      </c>
      <c r="R1516" s="127">
        <v>51.976857090000003</v>
      </c>
      <c r="S1516" s="127">
        <v>304.08247069999999</v>
      </c>
      <c r="T1516" s="85"/>
      <c r="U1516" s="85"/>
      <c r="V1516" s="85"/>
      <c r="W1516" s="85"/>
      <c r="X1516" s="84">
        <v>6562666</v>
      </c>
      <c r="Y1516" s="84">
        <v>5586123</v>
      </c>
      <c r="Z1516" s="84">
        <v>1895699</v>
      </c>
      <c r="AA1516" s="127">
        <v>18314.008499</v>
      </c>
      <c r="AB1516" s="127">
        <v>2796.1536879999999</v>
      </c>
    </row>
    <row r="1517" spans="1:28" x14ac:dyDescent="0.3">
      <c r="A1517" s="83" t="s">
        <v>11</v>
      </c>
      <c r="B1517" s="65" t="str">
        <f>VLOOKUP(A1517,'bank list with code'!$A$2:$C$114,3,FALSE)</f>
        <v>B054</v>
      </c>
      <c r="C1517" s="65" t="str">
        <f>VLOOKUP(B1517,'bank type'!$A$2:$B$87,2,FALSE)</f>
        <v>Private Sector Banks</v>
      </c>
      <c r="D1517" s="66">
        <v>43251</v>
      </c>
      <c r="E1517" s="74">
        <f t="shared" si="71"/>
        <v>5</v>
      </c>
      <c r="F1517">
        <f t="shared" si="72"/>
        <v>2018</v>
      </c>
      <c r="G1517" s="84">
        <v>2185</v>
      </c>
      <c r="H1517" s="84">
        <v>1554</v>
      </c>
      <c r="I1517" s="84">
        <v>30102</v>
      </c>
      <c r="J1517" s="84">
        <v>0</v>
      </c>
      <c r="K1517" s="3">
        <f t="shared" si="73"/>
        <v>30102</v>
      </c>
      <c r="L1517" s="3"/>
      <c r="M1517" s="3"/>
      <c r="N1517" s="3"/>
      <c r="O1517" s="84">
        <v>28773</v>
      </c>
      <c r="P1517" s="84">
        <v>824</v>
      </c>
      <c r="Q1517" s="84">
        <v>158789</v>
      </c>
      <c r="R1517" s="127">
        <v>3.9918429500000001</v>
      </c>
      <c r="S1517" s="127">
        <v>358.16214694000001</v>
      </c>
      <c r="T1517" s="85"/>
      <c r="U1517" s="85"/>
      <c r="V1517" s="85"/>
      <c r="W1517" s="85"/>
      <c r="X1517" s="84">
        <v>11697817</v>
      </c>
      <c r="Y1517" s="84">
        <v>8922033</v>
      </c>
      <c r="Z1517" s="84">
        <v>7331453</v>
      </c>
      <c r="AA1517" s="127">
        <v>39397.488167009993</v>
      </c>
      <c r="AB1517" s="127">
        <v>7418.55470367</v>
      </c>
    </row>
    <row r="1518" spans="1:28" x14ac:dyDescent="0.3">
      <c r="A1518" s="83" t="s">
        <v>12</v>
      </c>
      <c r="B1518" s="65" t="str">
        <f>VLOOKUP(A1518,'bank list with code'!$A$2:$C$114,3,FALSE)</f>
        <v>B093</v>
      </c>
      <c r="C1518" s="65" t="str">
        <f>VLOOKUP(B1518,'bank type'!$A$2:$B$87,2,FALSE)</f>
        <v>Public Sector Banks</v>
      </c>
      <c r="D1518" s="66">
        <v>43251</v>
      </c>
      <c r="E1518" s="74">
        <f t="shared" si="71"/>
        <v>5</v>
      </c>
      <c r="F1518">
        <f t="shared" si="72"/>
        <v>2018</v>
      </c>
      <c r="G1518" s="84">
        <v>26336</v>
      </c>
      <c r="H1518" s="84">
        <v>32997</v>
      </c>
      <c r="I1518" s="84">
        <v>618452</v>
      </c>
      <c r="J1518" s="84">
        <v>0</v>
      </c>
      <c r="K1518" s="3">
        <f t="shared" si="73"/>
        <v>618452</v>
      </c>
      <c r="L1518" s="3"/>
      <c r="M1518" s="3"/>
      <c r="N1518" s="3"/>
      <c r="O1518" s="84">
        <v>6472514</v>
      </c>
      <c r="P1518" s="84">
        <v>131352</v>
      </c>
      <c r="Q1518" s="84">
        <v>21861288</v>
      </c>
      <c r="R1518" s="127">
        <v>518.26218644000028</v>
      </c>
      <c r="S1518" s="127">
        <v>78523.617870720002</v>
      </c>
      <c r="T1518" s="85"/>
      <c r="U1518" s="85"/>
      <c r="V1518" s="85"/>
      <c r="W1518" s="85"/>
      <c r="X1518" s="84">
        <v>282976998</v>
      </c>
      <c r="Y1518" s="84">
        <v>352751599</v>
      </c>
      <c r="Z1518" s="84">
        <v>97390937</v>
      </c>
      <c r="AA1518" s="127">
        <v>1065286.1985871401</v>
      </c>
      <c r="AB1518" s="127">
        <v>141697.30488071</v>
      </c>
    </row>
    <row r="1519" spans="1:28" x14ac:dyDescent="0.3">
      <c r="A1519" s="83" t="s">
        <v>14</v>
      </c>
      <c r="B1519" s="65" t="str">
        <f>VLOOKUP(A1519,'bank list with code'!$A$2:$C$114,3,FALSE)</f>
        <v>B009</v>
      </c>
      <c r="C1519" s="65" t="str">
        <f>VLOOKUP(B1519,'bank type'!$A$2:$B$87,2,FALSE)</f>
        <v>Private Sector Banks</v>
      </c>
      <c r="D1519" s="66">
        <v>43251</v>
      </c>
      <c r="E1519" s="74">
        <f t="shared" si="71"/>
        <v>5</v>
      </c>
      <c r="F1519">
        <f t="shared" si="72"/>
        <v>2018</v>
      </c>
      <c r="G1519" s="84">
        <v>2427</v>
      </c>
      <c r="H1519" s="84">
        <v>10939</v>
      </c>
      <c r="I1519" s="84">
        <v>505792</v>
      </c>
      <c r="J1519" s="84">
        <v>0</v>
      </c>
      <c r="K1519" s="3">
        <f t="shared" si="73"/>
        <v>505792</v>
      </c>
      <c r="L1519" s="3"/>
      <c r="M1519" s="3"/>
      <c r="N1519" s="3"/>
      <c r="O1519" s="84">
        <v>4576834</v>
      </c>
      <c r="P1519" s="84">
        <v>81538</v>
      </c>
      <c r="Q1519" s="84">
        <v>13127005</v>
      </c>
      <c r="R1519" s="127">
        <v>338.12776300000002</v>
      </c>
      <c r="S1519" s="127">
        <v>48698.757363999997</v>
      </c>
      <c r="T1519" s="85"/>
      <c r="U1519" s="85"/>
      <c r="V1519" s="85"/>
      <c r="W1519" s="85"/>
      <c r="X1519" s="84">
        <v>23147088</v>
      </c>
      <c r="Y1519" s="84">
        <v>23744739</v>
      </c>
      <c r="Z1519" s="84">
        <v>23046431</v>
      </c>
      <c r="AA1519" s="127">
        <v>111259.36819918</v>
      </c>
      <c r="AB1519" s="127">
        <v>33744.699476882248</v>
      </c>
    </row>
    <row r="1520" spans="1:28" x14ac:dyDescent="0.3">
      <c r="A1520" s="83" t="s">
        <v>15</v>
      </c>
      <c r="B1520" s="65" t="str">
        <f>VLOOKUP(A1520,'bank list with code'!$A$2:$C$114,3,FALSE)</f>
        <v>B010</v>
      </c>
      <c r="C1520" s="65" t="str">
        <f>VLOOKUP(B1520,'bank type'!$A$2:$B$87,2,FALSE)</f>
        <v>Private Sector Banks</v>
      </c>
      <c r="D1520" s="66">
        <v>43251</v>
      </c>
      <c r="E1520" s="74">
        <f t="shared" si="71"/>
        <v>5</v>
      </c>
      <c r="F1520">
        <f t="shared" si="72"/>
        <v>2018</v>
      </c>
      <c r="G1520" s="84">
        <v>475</v>
      </c>
      <c r="H1520" s="84">
        <v>0</v>
      </c>
      <c r="I1520" s="84">
        <v>22401</v>
      </c>
      <c r="J1520" s="84">
        <v>0</v>
      </c>
      <c r="K1520" s="3">
        <f t="shared" si="73"/>
        <v>22401</v>
      </c>
      <c r="L1520" s="3"/>
      <c r="M1520" s="3"/>
      <c r="N1520" s="3"/>
      <c r="O1520" s="84">
        <v>0</v>
      </c>
      <c r="P1520" s="84">
        <v>0</v>
      </c>
      <c r="Q1520" s="84">
        <v>0</v>
      </c>
      <c r="R1520" s="127">
        <v>0</v>
      </c>
      <c r="S1520" s="127">
        <v>0</v>
      </c>
      <c r="T1520" s="85"/>
      <c r="U1520" s="85"/>
      <c r="V1520" s="85"/>
      <c r="W1520" s="85"/>
      <c r="X1520" s="84">
        <v>10710513</v>
      </c>
      <c r="Y1520" s="84">
        <v>2655995</v>
      </c>
      <c r="Z1520" s="84">
        <v>610698</v>
      </c>
      <c r="AA1520" s="127">
        <v>10547.638000999999</v>
      </c>
      <c r="AB1520" s="127">
        <v>937.54538002999993</v>
      </c>
    </row>
    <row r="1521" spans="1:28" x14ac:dyDescent="0.3">
      <c r="A1521" s="83" t="s">
        <v>16</v>
      </c>
      <c r="B1521" s="65" t="str">
        <f>VLOOKUP(A1521,'bank list with code'!$A$2:$C$114,3,FALSE)</f>
        <v>B021</v>
      </c>
      <c r="C1521" s="65" t="str">
        <f>VLOOKUP(B1521,'bank type'!$A$2:$B$87,2,FALSE)</f>
        <v>Private Sector Banks</v>
      </c>
      <c r="D1521" s="66">
        <v>43251</v>
      </c>
      <c r="E1521" s="74">
        <f t="shared" si="71"/>
        <v>5</v>
      </c>
      <c r="F1521">
        <f t="shared" si="72"/>
        <v>2018</v>
      </c>
      <c r="G1521" s="84">
        <v>214</v>
      </c>
      <c r="H1521" s="84">
        <v>43</v>
      </c>
      <c r="I1521" s="84">
        <v>0</v>
      </c>
      <c r="J1521" s="84">
        <v>0</v>
      </c>
      <c r="K1521" s="3">
        <f t="shared" si="73"/>
        <v>0</v>
      </c>
      <c r="L1521" s="3"/>
      <c r="M1521" s="3"/>
      <c r="N1521" s="3"/>
      <c r="O1521" s="84">
        <v>0</v>
      </c>
      <c r="P1521" s="84">
        <v>0</v>
      </c>
      <c r="Q1521" s="84">
        <v>0</v>
      </c>
      <c r="R1521" s="127">
        <v>0</v>
      </c>
      <c r="S1521" s="127">
        <v>0</v>
      </c>
      <c r="T1521" s="85"/>
      <c r="U1521" s="85"/>
      <c r="V1521" s="85"/>
      <c r="W1521" s="85"/>
      <c r="X1521" s="84">
        <v>1104882</v>
      </c>
      <c r="Y1521" s="84">
        <v>561294</v>
      </c>
      <c r="Z1521" s="84">
        <v>165740</v>
      </c>
      <c r="AA1521" s="127">
        <v>1887.1544245799998</v>
      </c>
      <c r="AB1521" s="127">
        <v>306.45091294999997</v>
      </c>
    </row>
    <row r="1522" spans="1:28" x14ac:dyDescent="0.3">
      <c r="A1522" s="83" t="s">
        <v>17</v>
      </c>
      <c r="B1522" s="65" t="str">
        <f>VLOOKUP(A1522,'bank list with code'!$A$2:$C$114,3,FALSE)</f>
        <v>B024</v>
      </c>
      <c r="C1522" s="65" t="str">
        <f>VLOOKUP(B1522,'bank type'!$A$2:$B$87,2,FALSE)</f>
        <v>Private Sector Banks</v>
      </c>
      <c r="D1522" s="66">
        <v>43251</v>
      </c>
      <c r="E1522" s="74">
        <f t="shared" ref="E1522:E1585" si="74">MONTH(D1522)</f>
        <v>5</v>
      </c>
      <c r="F1522">
        <f t="shared" si="72"/>
        <v>2018</v>
      </c>
      <c r="G1522" s="84">
        <v>924</v>
      </c>
      <c r="H1522" s="84">
        <v>710</v>
      </c>
      <c r="I1522" s="84">
        <v>9954</v>
      </c>
      <c r="J1522" s="84">
        <v>0</v>
      </c>
      <c r="K1522" s="3">
        <f t="shared" si="73"/>
        <v>9954</v>
      </c>
      <c r="L1522" s="3"/>
      <c r="M1522" s="3"/>
      <c r="N1522" s="3"/>
      <c r="O1522" s="84">
        <v>5438</v>
      </c>
      <c r="P1522" s="84">
        <v>575</v>
      </c>
      <c r="Q1522" s="84">
        <v>18270</v>
      </c>
      <c r="R1522" s="127">
        <v>2.5670584900000004</v>
      </c>
      <c r="S1522" s="127">
        <v>51.880781399999996</v>
      </c>
      <c r="T1522" s="85"/>
      <c r="U1522" s="85"/>
      <c r="V1522" s="85"/>
      <c r="W1522" s="85"/>
      <c r="X1522" s="84">
        <v>1806809</v>
      </c>
      <c r="Y1522" s="84">
        <v>2200668</v>
      </c>
      <c r="Z1522" s="84">
        <v>767424</v>
      </c>
      <c r="AA1522" s="127">
        <v>9949.0283688</v>
      </c>
      <c r="AB1522" s="127">
        <v>1018.6251097999999</v>
      </c>
    </row>
    <row r="1523" spans="1:28" x14ac:dyDescent="0.3">
      <c r="A1523" s="83" t="s">
        <v>18</v>
      </c>
      <c r="B1523" s="65" t="str">
        <f>VLOOKUP(A1523,'bank list with code'!$A$2:$C$114,3,FALSE)</f>
        <v>B032</v>
      </c>
      <c r="C1523" s="65" t="str">
        <f>VLOOKUP(B1523,'bank type'!$A$2:$B$87,2,FALSE)</f>
        <v>Private Sector Banks</v>
      </c>
      <c r="D1523" s="66">
        <v>43251</v>
      </c>
      <c r="E1523" s="74">
        <f t="shared" si="74"/>
        <v>5</v>
      </c>
      <c r="F1523">
        <f t="shared" si="72"/>
        <v>2018</v>
      </c>
      <c r="G1523" s="84">
        <v>282</v>
      </c>
      <c r="H1523" s="84">
        <v>253</v>
      </c>
      <c r="I1523" s="84">
        <v>1580</v>
      </c>
      <c r="J1523" s="84">
        <v>0</v>
      </c>
      <c r="K1523" s="3">
        <f t="shared" si="73"/>
        <v>1580</v>
      </c>
      <c r="L1523" s="3"/>
      <c r="M1523" s="3"/>
      <c r="N1523" s="3"/>
      <c r="O1523" s="84">
        <v>34980</v>
      </c>
      <c r="P1523" s="84">
        <v>4960</v>
      </c>
      <c r="Q1523" s="84">
        <v>73901</v>
      </c>
      <c r="R1523" s="127">
        <v>22.989044</v>
      </c>
      <c r="S1523" s="127">
        <v>69.015259</v>
      </c>
      <c r="T1523" s="85"/>
      <c r="U1523" s="85"/>
      <c r="V1523" s="85"/>
      <c r="W1523" s="85"/>
      <c r="X1523" s="84">
        <v>568185</v>
      </c>
      <c r="Y1523" s="84">
        <v>793768</v>
      </c>
      <c r="Z1523" s="84">
        <v>307424</v>
      </c>
      <c r="AA1523" s="127">
        <v>2309.7221909999998</v>
      </c>
      <c r="AB1523" s="127">
        <v>585.22143100000005</v>
      </c>
    </row>
    <row r="1524" spans="1:28" x14ac:dyDescent="0.3">
      <c r="A1524" s="83" t="s">
        <v>19</v>
      </c>
      <c r="B1524" s="65" t="str">
        <f>VLOOKUP(A1524,'bank list with code'!$A$2:$C$114,3,FALSE)</f>
        <v>B038</v>
      </c>
      <c r="C1524" s="65" t="str">
        <f>VLOOKUP(B1524,'bank type'!$A$2:$B$87,2,FALSE)</f>
        <v>Private Sector Banks</v>
      </c>
      <c r="D1524" s="66">
        <v>43251</v>
      </c>
      <c r="E1524" s="74">
        <f t="shared" si="74"/>
        <v>5</v>
      </c>
      <c r="F1524">
        <f t="shared" si="72"/>
        <v>2018</v>
      </c>
      <c r="G1524" s="84">
        <v>205</v>
      </c>
      <c r="H1524" s="84">
        <v>141</v>
      </c>
      <c r="I1524" s="84">
        <v>1114</v>
      </c>
      <c r="J1524" s="84">
        <v>0</v>
      </c>
      <c r="K1524" s="3">
        <f t="shared" si="73"/>
        <v>1114</v>
      </c>
      <c r="L1524" s="3"/>
      <c r="M1524" s="3"/>
      <c r="N1524" s="3"/>
      <c r="O1524" s="84">
        <v>7568</v>
      </c>
      <c r="P1524" s="84">
        <v>91</v>
      </c>
      <c r="Q1524" s="84">
        <v>16340</v>
      </c>
      <c r="R1524" s="127">
        <v>0.34453499999999998</v>
      </c>
      <c r="S1524" s="127">
        <v>34.858694</v>
      </c>
      <c r="T1524" s="85"/>
      <c r="U1524" s="85"/>
      <c r="V1524" s="85"/>
      <c r="W1524" s="85"/>
      <c r="X1524" s="84">
        <v>608754</v>
      </c>
      <c r="Y1524" s="84">
        <v>542027</v>
      </c>
      <c r="Z1524" s="84">
        <v>225660</v>
      </c>
      <c r="AA1524" s="127">
        <v>1904.4353000000001</v>
      </c>
      <c r="AB1524" s="127">
        <v>357.31352600000002</v>
      </c>
    </row>
    <row r="1525" spans="1:28" x14ac:dyDescent="0.3">
      <c r="A1525" s="83" t="s">
        <v>20</v>
      </c>
      <c r="B1525" s="65" t="str">
        <f>VLOOKUP(A1525,'bank list with code'!$A$2:$C$114,3,FALSE)</f>
        <v>B045</v>
      </c>
      <c r="C1525" s="65" t="str">
        <f>VLOOKUP(B1525,'bank type'!$A$2:$B$87,2,FALSE)</f>
        <v>Private Sector Banks</v>
      </c>
      <c r="D1525" s="66">
        <v>43251</v>
      </c>
      <c r="E1525" s="74">
        <f t="shared" si="74"/>
        <v>5</v>
      </c>
      <c r="F1525">
        <f t="shared" si="72"/>
        <v>2018</v>
      </c>
      <c r="G1525" s="84">
        <v>1183</v>
      </c>
      <c r="H1525" s="84">
        <v>501</v>
      </c>
      <c r="I1525" s="84">
        <v>11049</v>
      </c>
      <c r="J1525" s="84">
        <v>0</v>
      </c>
      <c r="K1525" s="3">
        <f t="shared" si="73"/>
        <v>11049</v>
      </c>
      <c r="L1525" s="3"/>
      <c r="M1525" s="3"/>
      <c r="N1525" s="3"/>
      <c r="O1525" s="84">
        <v>0</v>
      </c>
      <c r="P1525" s="84">
        <v>0</v>
      </c>
      <c r="Q1525" s="84">
        <v>0</v>
      </c>
      <c r="R1525" s="127">
        <v>0</v>
      </c>
      <c r="S1525" s="127">
        <v>0</v>
      </c>
      <c r="T1525" s="85"/>
      <c r="U1525" s="85"/>
      <c r="V1525" s="85"/>
      <c r="W1525" s="85"/>
      <c r="X1525" s="84">
        <v>6731616</v>
      </c>
      <c r="Y1525" s="84">
        <v>6522759</v>
      </c>
      <c r="Z1525" s="84">
        <v>3155567</v>
      </c>
      <c r="AA1525" s="127">
        <v>34212.666650710002</v>
      </c>
      <c r="AB1525" s="127">
        <v>4811.8658107700003</v>
      </c>
    </row>
    <row r="1526" spans="1:28" x14ac:dyDescent="0.3">
      <c r="A1526" s="83" t="s">
        <v>21</v>
      </c>
      <c r="B1526" s="65" t="str">
        <f>VLOOKUP(A1526,'bank list with code'!$A$2:$C$114,3,FALSE)</f>
        <v>B050</v>
      </c>
      <c r="C1526" s="65" t="str">
        <f>VLOOKUP(B1526,'bank type'!$A$2:$B$87,2,FALSE)</f>
        <v>Private Sector Banks</v>
      </c>
      <c r="D1526" s="66">
        <v>43251</v>
      </c>
      <c r="E1526" s="74">
        <f t="shared" si="74"/>
        <v>5</v>
      </c>
      <c r="F1526">
        <f t="shared" si="72"/>
        <v>2018</v>
      </c>
      <c r="G1526" s="84">
        <v>5877</v>
      </c>
      <c r="H1526" s="84">
        <v>6829</v>
      </c>
      <c r="I1526" s="84">
        <v>414056</v>
      </c>
      <c r="J1526" s="84">
        <v>0</v>
      </c>
      <c r="K1526" s="3">
        <f t="shared" si="73"/>
        <v>414056</v>
      </c>
      <c r="L1526" s="3"/>
      <c r="M1526" s="3"/>
      <c r="N1526" s="3"/>
      <c r="O1526" s="84">
        <v>10990935</v>
      </c>
      <c r="P1526" s="84">
        <v>181659</v>
      </c>
      <c r="Q1526" s="84">
        <v>38322777</v>
      </c>
      <c r="R1526" s="127">
        <v>960.946011</v>
      </c>
      <c r="S1526" s="127">
        <v>129692.86425699999</v>
      </c>
      <c r="T1526" s="85"/>
      <c r="U1526" s="85"/>
      <c r="V1526" s="85"/>
      <c r="W1526" s="85"/>
      <c r="X1526" s="84">
        <v>24939721</v>
      </c>
      <c r="Y1526" s="84">
        <v>33711489</v>
      </c>
      <c r="Z1526" s="84">
        <v>41316850</v>
      </c>
      <c r="AA1526" s="127">
        <v>173978.05679999999</v>
      </c>
      <c r="AB1526" s="127">
        <v>58593.247596000001</v>
      </c>
    </row>
    <row r="1527" spans="1:28" x14ac:dyDescent="0.3">
      <c r="A1527" s="83" t="s">
        <v>22</v>
      </c>
      <c r="B1527" s="65" t="str">
        <f>VLOOKUP(A1527,'bank list with code'!$A$2:$C$114,3,FALSE)</f>
        <v>B053</v>
      </c>
      <c r="C1527" s="65" t="str">
        <f>VLOOKUP(B1527,'bank type'!$A$2:$B$87,2,FALSE)</f>
        <v>Private Sector Banks</v>
      </c>
      <c r="D1527" s="66">
        <v>43251</v>
      </c>
      <c r="E1527" s="74">
        <f t="shared" si="74"/>
        <v>5</v>
      </c>
      <c r="F1527">
        <f t="shared" si="72"/>
        <v>2018</v>
      </c>
      <c r="G1527" s="84">
        <v>5256</v>
      </c>
      <c r="H1527" s="84">
        <v>9133</v>
      </c>
      <c r="I1527" s="84">
        <v>333074</v>
      </c>
      <c r="J1527" s="84">
        <v>0</v>
      </c>
      <c r="K1527" s="3">
        <f t="shared" si="73"/>
        <v>333074</v>
      </c>
      <c r="L1527" s="3"/>
      <c r="M1527" s="3"/>
      <c r="N1527" s="3"/>
      <c r="O1527" s="84">
        <v>5187404</v>
      </c>
      <c r="P1527" s="84">
        <v>38584</v>
      </c>
      <c r="Q1527" s="84">
        <v>18566905</v>
      </c>
      <c r="R1527" s="127">
        <v>138.68409700000001</v>
      </c>
      <c r="S1527" s="127">
        <v>54020.289077000001</v>
      </c>
      <c r="T1527" s="85"/>
      <c r="U1527" s="85"/>
      <c r="V1527" s="85"/>
      <c r="W1527" s="85"/>
      <c r="X1527" s="84">
        <v>42509897</v>
      </c>
      <c r="Y1527" s="84">
        <v>31982412</v>
      </c>
      <c r="Z1527" s="84">
        <v>37037674</v>
      </c>
      <c r="AA1527" s="127">
        <v>160839.17449899999</v>
      </c>
      <c r="AB1527" s="127">
        <v>53627.408689999997</v>
      </c>
    </row>
    <row r="1528" spans="1:28" x14ac:dyDescent="0.3">
      <c r="A1528" s="83" t="s">
        <v>23</v>
      </c>
      <c r="B1528" s="65" t="str">
        <f>VLOOKUP(A1528,'bank list with code'!$A$2:$C$114,3,FALSE)</f>
        <v>B056</v>
      </c>
      <c r="C1528" s="65" t="str">
        <f>VLOOKUP(B1528,'bank type'!$A$2:$B$87,2,FALSE)</f>
        <v>Private Sector Banks</v>
      </c>
      <c r="D1528" s="66">
        <v>43251</v>
      </c>
      <c r="E1528" s="74">
        <f t="shared" si="74"/>
        <v>5</v>
      </c>
      <c r="F1528">
        <f t="shared" si="72"/>
        <v>2018</v>
      </c>
      <c r="G1528" s="84">
        <v>55</v>
      </c>
      <c r="H1528" s="84">
        <v>2</v>
      </c>
      <c r="I1528" s="84">
        <v>1642</v>
      </c>
      <c r="J1528" s="84">
        <v>0</v>
      </c>
      <c r="K1528" s="3">
        <f t="shared" si="73"/>
        <v>1642</v>
      </c>
      <c r="L1528" s="3"/>
      <c r="M1528" s="3"/>
      <c r="N1528" s="3"/>
      <c r="O1528" s="84">
        <v>0</v>
      </c>
      <c r="P1528" s="84">
        <v>0</v>
      </c>
      <c r="Q1528" s="84">
        <v>0</v>
      </c>
      <c r="R1528" s="127">
        <v>0</v>
      </c>
      <c r="S1528" s="127">
        <v>0</v>
      </c>
      <c r="T1528" s="85"/>
      <c r="U1528" s="85"/>
      <c r="V1528" s="85"/>
      <c r="W1528" s="85"/>
      <c r="X1528" s="84">
        <v>1014068</v>
      </c>
      <c r="Y1528" s="84">
        <v>1621006</v>
      </c>
      <c r="Z1528" s="84">
        <v>835786</v>
      </c>
      <c r="AA1528" s="127">
        <v>5746.5855510600004</v>
      </c>
      <c r="AB1528" s="127">
        <v>715.46610770000007</v>
      </c>
    </row>
    <row r="1529" spans="1:28" x14ac:dyDescent="0.3">
      <c r="A1529" s="83" t="s">
        <v>24</v>
      </c>
      <c r="B1529" s="65" t="str">
        <f>VLOOKUP(A1529,'bank list with code'!$A$2:$C$114,3,FALSE)</f>
        <v>B062</v>
      </c>
      <c r="C1529" s="65" t="str">
        <f>VLOOKUP(B1529,'bank type'!$A$2:$B$87,2,FALSE)</f>
        <v>Private Sector Banks</v>
      </c>
      <c r="D1529" s="66">
        <v>43251</v>
      </c>
      <c r="E1529" s="74">
        <f t="shared" si="74"/>
        <v>5</v>
      </c>
      <c r="F1529">
        <f t="shared" si="72"/>
        <v>2018</v>
      </c>
      <c r="G1529" s="84">
        <v>994</v>
      </c>
      <c r="H1529" s="84">
        <v>1238</v>
      </c>
      <c r="I1529" s="84">
        <v>37269</v>
      </c>
      <c r="J1529" s="84">
        <v>0</v>
      </c>
      <c r="K1529" s="3">
        <f t="shared" si="73"/>
        <v>37269</v>
      </c>
      <c r="L1529" s="3"/>
      <c r="M1529" s="3"/>
      <c r="N1529" s="3"/>
      <c r="O1529" s="84">
        <v>820224</v>
      </c>
      <c r="P1529" s="84">
        <v>14600</v>
      </c>
      <c r="Q1529" s="84">
        <v>2671526</v>
      </c>
      <c r="R1529" s="127">
        <v>73.965067560000008</v>
      </c>
      <c r="S1529" s="127">
        <v>17587.310730650002</v>
      </c>
      <c r="T1529" s="85"/>
      <c r="U1529" s="85"/>
      <c r="V1529" s="85"/>
      <c r="W1529" s="85"/>
      <c r="X1529" s="84">
        <v>3935883</v>
      </c>
      <c r="Y1529" s="84">
        <v>2870930</v>
      </c>
      <c r="Z1529" s="84">
        <v>2243294</v>
      </c>
      <c r="AA1529" s="127">
        <v>13556.16078758</v>
      </c>
      <c r="AB1529" s="127">
        <v>3484.7897368200001</v>
      </c>
    </row>
    <row r="1530" spans="1:28" x14ac:dyDescent="0.3">
      <c r="A1530" s="83" t="s">
        <v>25</v>
      </c>
      <c r="B1530" s="65" t="str">
        <f>VLOOKUP(A1530,'bank list with code'!$A$2:$C$114,3,FALSE)</f>
        <v>B063</v>
      </c>
      <c r="C1530" s="65" t="str">
        <f>VLOOKUP(B1530,'bank type'!$A$2:$B$87,2,FALSE)</f>
        <v>Private Sector Banks</v>
      </c>
      <c r="D1530" s="66">
        <v>43251</v>
      </c>
      <c r="E1530" s="74">
        <f t="shared" si="74"/>
        <v>5</v>
      </c>
      <c r="F1530">
        <f t="shared" si="72"/>
        <v>2018</v>
      </c>
      <c r="G1530" s="84">
        <v>688</v>
      </c>
      <c r="H1530" s="84">
        <v>517</v>
      </c>
      <c r="I1530" s="84">
        <v>14540</v>
      </c>
      <c r="J1530" s="84">
        <v>0</v>
      </c>
      <c r="K1530" s="3">
        <f t="shared" si="73"/>
        <v>14540</v>
      </c>
      <c r="L1530" s="3"/>
      <c r="M1530" s="3"/>
      <c r="N1530" s="3"/>
      <c r="O1530" s="84">
        <v>131691</v>
      </c>
      <c r="P1530" s="84">
        <v>10423</v>
      </c>
      <c r="Q1530" s="84">
        <v>209665</v>
      </c>
      <c r="R1530" s="127">
        <v>32.839443000000003</v>
      </c>
      <c r="S1530" s="127">
        <v>806.54767400000003</v>
      </c>
      <c r="T1530" s="85"/>
      <c r="U1530" s="85"/>
      <c r="V1530" s="85"/>
      <c r="W1530" s="85"/>
      <c r="X1530" s="84">
        <v>3818618</v>
      </c>
      <c r="Y1530" s="84">
        <v>5557238</v>
      </c>
      <c r="Z1530" s="84">
        <v>95984</v>
      </c>
      <c r="AA1530" s="127">
        <v>25401.981882</v>
      </c>
      <c r="AB1530" s="127">
        <v>258.59319900000003</v>
      </c>
    </row>
    <row r="1531" spans="1:28" x14ac:dyDescent="0.3">
      <c r="A1531" s="83" t="s">
        <v>26</v>
      </c>
      <c r="B1531" s="65" t="str">
        <f>VLOOKUP(A1531,'bank list with code'!$A$2:$C$114,3,FALSE)</f>
        <v>B069</v>
      </c>
      <c r="C1531" s="65" t="str">
        <f>VLOOKUP(B1531,'bank type'!$A$2:$B$87,2,FALSE)</f>
        <v>Private Sector Banks</v>
      </c>
      <c r="D1531" s="66">
        <v>43251</v>
      </c>
      <c r="E1531" s="74">
        <f t="shared" si="74"/>
        <v>5</v>
      </c>
      <c r="F1531">
        <f t="shared" si="72"/>
        <v>2018</v>
      </c>
      <c r="G1531" s="84">
        <v>540</v>
      </c>
      <c r="H1531" s="84">
        <v>820</v>
      </c>
      <c r="I1531" s="84">
        <v>13132</v>
      </c>
      <c r="J1531" s="84">
        <v>0</v>
      </c>
      <c r="K1531" s="3">
        <f t="shared" si="73"/>
        <v>13132</v>
      </c>
      <c r="L1531" s="3"/>
      <c r="M1531" s="3"/>
      <c r="N1531" s="3"/>
      <c r="O1531" s="84">
        <v>0</v>
      </c>
      <c r="P1531" s="84">
        <v>0</v>
      </c>
      <c r="Q1531" s="84">
        <v>0</v>
      </c>
      <c r="R1531" s="127">
        <v>0</v>
      </c>
      <c r="S1531" s="127">
        <v>0</v>
      </c>
      <c r="T1531" s="85"/>
      <c r="U1531" s="85"/>
      <c r="V1531" s="85"/>
      <c r="W1531" s="85"/>
      <c r="X1531" s="84">
        <v>4399732</v>
      </c>
      <c r="Y1531" s="84">
        <v>4181522</v>
      </c>
      <c r="Z1531" s="84">
        <v>2181908</v>
      </c>
      <c r="AA1531" s="127">
        <v>16990.758577000001</v>
      </c>
      <c r="AB1531" s="127">
        <v>2732.8971069999998</v>
      </c>
    </row>
    <row r="1532" spans="1:28" x14ac:dyDescent="0.3">
      <c r="A1532" s="83" t="s">
        <v>27</v>
      </c>
      <c r="B1532" s="65" t="str">
        <f>VLOOKUP(A1532,'bank list with code'!$A$2:$C$114,3,FALSE)</f>
        <v>B070</v>
      </c>
      <c r="C1532" s="65" t="str">
        <f>VLOOKUP(B1532,'bank type'!$A$2:$B$87,2,FALSE)</f>
        <v>Private Sector Banks</v>
      </c>
      <c r="D1532" s="66">
        <v>43251</v>
      </c>
      <c r="E1532" s="74">
        <f t="shared" si="74"/>
        <v>5</v>
      </c>
      <c r="F1532">
        <f t="shared" si="72"/>
        <v>2018</v>
      </c>
      <c r="G1532" s="84">
        <v>767</v>
      </c>
      <c r="H1532" s="84">
        <v>1031</v>
      </c>
      <c r="I1532" s="84">
        <v>21877</v>
      </c>
      <c r="J1532" s="84">
        <v>0</v>
      </c>
      <c r="K1532" s="3">
        <f t="shared" si="73"/>
        <v>21877</v>
      </c>
      <c r="L1532" s="3"/>
      <c r="M1532" s="3"/>
      <c r="N1532" s="3"/>
      <c r="O1532" s="84">
        <v>0</v>
      </c>
      <c r="P1532" s="84">
        <v>0</v>
      </c>
      <c r="Q1532" s="84">
        <v>0</v>
      </c>
      <c r="R1532" s="127">
        <v>0</v>
      </c>
      <c r="S1532" s="127">
        <v>0</v>
      </c>
      <c r="T1532" s="85"/>
      <c r="U1532" s="85"/>
      <c r="V1532" s="85"/>
      <c r="W1532" s="85"/>
      <c r="X1532" s="84">
        <v>4321242</v>
      </c>
      <c r="Y1532" s="84">
        <v>5550338</v>
      </c>
      <c r="Z1532" s="84">
        <v>2275183</v>
      </c>
      <c r="AA1532" s="127">
        <v>24240.781235260001</v>
      </c>
      <c r="AB1532" s="127">
        <v>3075.1460481599997</v>
      </c>
    </row>
    <row r="1533" spans="1:28" x14ac:dyDescent="0.3">
      <c r="A1533" s="83" t="s">
        <v>28</v>
      </c>
      <c r="B1533" s="65" t="str">
        <f>VLOOKUP(A1533,'bank list with code'!$A$2:$C$114,3,FALSE)</f>
        <v>B073</v>
      </c>
      <c r="C1533" s="65" t="str">
        <f>VLOOKUP(B1533,'bank type'!$A$2:$B$87,2,FALSE)</f>
        <v>Private Sector Banks</v>
      </c>
      <c r="D1533" s="66">
        <v>43251</v>
      </c>
      <c r="E1533" s="74">
        <f t="shared" si="74"/>
        <v>5</v>
      </c>
      <c r="F1533">
        <f t="shared" si="72"/>
        <v>2018</v>
      </c>
      <c r="G1533" s="84">
        <v>1075</v>
      </c>
      <c r="H1533" s="84">
        <v>1148</v>
      </c>
      <c r="I1533" s="84">
        <v>9784</v>
      </c>
      <c r="J1533" s="84">
        <v>0</v>
      </c>
      <c r="K1533" s="3">
        <f t="shared" si="73"/>
        <v>9784</v>
      </c>
      <c r="L1533" s="3"/>
      <c r="M1533" s="3"/>
      <c r="N1533" s="3"/>
      <c r="O1533" s="84">
        <v>1545831</v>
      </c>
      <c r="P1533" s="84">
        <v>40665</v>
      </c>
      <c r="Q1533" s="84">
        <v>4355327</v>
      </c>
      <c r="R1533" s="127">
        <v>159.83038830000001</v>
      </c>
      <c r="S1533" s="127">
        <v>12374.843616329999</v>
      </c>
      <c r="T1533" s="85"/>
      <c r="U1533" s="85"/>
      <c r="V1533" s="85"/>
      <c r="W1533" s="85"/>
      <c r="X1533" s="84">
        <v>8886948</v>
      </c>
      <c r="Y1533" s="84">
        <v>6869030</v>
      </c>
      <c r="Z1533" s="84">
        <v>8217307</v>
      </c>
      <c r="AA1533" s="127">
        <v>27724.968310209999</v>
      </c>
      <c r="AB1533" s="127">
        <v>9410.9605200900132</v>
      </c>
    </row>
    <row r="1534" spans="1:28" x14ac:dyDescent="0.3">
      <c r="A1534" s="83" t="s">
        <v>29</v>
      </c>
      <c r="B1534" s="65" t="str">
        <f>VLOOKUP(A1534,'bank list with code'!$A$2:$C$114,3,FALSE)</f>
        <v>B082</v>
      </c>
      <c r="C1534" s="65" t="str">
        <f>VLOOKUP(B1534,'bank type'!$A$2:$B$87,2,FALSE)</f>
        <v>Private Sector Banks</v>
      </c>
      <c r="D1534" s="66">
        <v>43251</v>
      </c>
      <c r="E1534" s="74">
        <f t="shared" si="74"/>
        <v>5</v>
      </c>
      <c r="F1534">
        <f t="shared" si="72"/>
        <v>2018</v>
      </c>
      <c r="G1534" s="84">
        <v>187</v>
      </c>
      <c r="H1534" s="84">
        <v>181</v>
      </c>
      <c r="I1534" s="84">
        <v>472430</v>
      </c>
      <c r="J1534" s="84">
        <v>0</v>
      </c>
      <c r="K1534" s="3">
        <f t="shared" si="73"/>
        <v>472430</v>
      </c>
      <c r="L1534" s="3"/>
      <c r="M1534" s="3"/>
      <c r="N1534" s="3"/>
      <c r="O1534" s="84">
        <v>911985</v>
      </c>
      <c r="P1534" s="84">
        <v>66243</v>
      </c>
      <c r="Q1534" s="84">
        <v>2632124</v>
      </c>
      <c r="R1534" s="127">
        <v>330.00532119000002</v>
      </c>
      <c r="S1534" s="127">
        <v>10109.604422</v>
      </c>
      <c r="T1534" s="85"/>
      <c r="U1534" s="85"/>
      <c r="V1534" s="85"/>
      <c r="W1534" s="85"/>
      <c r="X1534" s="84">
        <v>864137</v>
      </c>
      <c r="Y1534" s="84">
        <v>641206</v>
      </c>
      <c r="Z1534" s="84">
        <v>449334</v>
      </c>
      <c r="AA1534" s="127">
        <v>2374.9109750900002</v>
      </c>
      <c r="AB1534" s="127">
        <v>569.38808020999488</v>
      </c>
    </row>
    <row r="1535" spans="1:28" x14ac:dyDescent="0.3">
      <c r="A1535" s="83" t="s">
        <v>30</v>
      </c>
      <c r="B1535" s="65" t="str">
        <f>VLOOKUP(A1535,'bank list with code'!$A$2:$C$114,3,FALSE)</f>
        <v>B089</v>
      </c>
      <c r="C1535" s="65" t="str">
        <f>VLOOKUP(B1535,'bank type'!$A$2:$B$87,2,FALSE)</f>
        <v>Private Sector Banks</v>
      </c>
      <c r="D1535" s="66">
        <v>43251</v>
      </c>
      <c r="E1535" s="74">
        <f t="shared" si="74"/>
        <v>5</v>
      </c>
      <c r="F1535">
        <f t="shared" si="72"/>
        <v>2018</v>
      </c>
      <c r="G1535" s="84">
        <v>587</v>
      </c>
      <c r="H1535" s="84">
        <v>739</v>
      </c>
      <c r="I1535" s="84">
        <v>10166</v>
      </c>
      <c r="J1535" s="84">
        <v>0</v>
      </c>
      <c r="K1535" s="3">
        <f t="shared" si="73"/>
        <v>10166</v>
      </c>
      <c r="L1535" s="3"/>
      <c r="M1535" s="3"/>
      <c r="N1535" s="3"/>
      <c r="O1535" s="84">
        <v>0</v>
      </c>
      <c r="P1535" s="84">
        <v>0</v>
      </c>
      <c r="Q1535" s="84">
        <v>0</v>
      </c>
      <c r="R1535" s="127">
        <v>0</v>
      </c>
      <c r="S1535" s="127">
        <v>0</v>
      </c>
      <c r="T1535" s="85"/>
      <c r="U1535" s="85"/>
      <c r="V1535" s="85"/>
      <c r="W1535" s="85"/>
      <c r="X1535" s="84">
        <v>3915834</v>
      </c>
      <c r="Y1535" s="84">
        <v>2785622</v>
      </c>
      <c r="Z1535" s="84">
        <v>1460603</v>
      </c>
      <c r="AA1535" s="127">
        <v>11732.614557000001</v>
      </c>
      <c r="AB1535" s="127">
        <v>2214.2252159999998</v>
      </c>
    </row>
    <row r="1536" spans="1:28" x14ac:dyDescent="0.3">
      <c r="A1536" s="83" t="s">
        <v>31</v>
      </c>
      <c r="B1536" s="65" t="str">
        <f>VLOOKUP(A1536,'bank list with code'!$A$2:$C$114,3,FALSE)</f>
        <v>B100</v>
      </c>
      <c r="C1536" s="65" t="str">
        <f>VLOOKUP(B1536,'bank type'!$A$2:$B$87,2,FALSE)</f>
        <v>Private Sector Banks</v>
      </c>
      <c r="D1536" s="66">
        <v>43251</v>
      </c>
      <c r="E1536" s="74">
        <f t="shared" si="74"/>
        <v>5</v>
      </c>
      <c r="F1536">
        <f t="shared" si="72"/>
        <v>2018</v>
      </c>
      <c r="G1536" s="84">
        <v>468</v>
      </c>
      <c r="H1536" s="84">
        <v>667</v>
      </c>
      <c r="I1536" s="84">
        <v>4957</v>
      </c>
      <c r="J1536" s="84">
        <v>0</v>
      </c>
      <c r="K1536" s="3">
        <f t="shared" si="73"/>
        <v>4957</v>
      </c>
      <c r="L1536" s="3"/>
      <c r="M1536" s="3"/>
      <c r="N1536" s="3"/>
      <c r="O1536" s="84">
        <v>19845</v>
      </c>
      <c r="P1536" s="84">
        <v>1727</v>
      </c>
      <c r="Q1536" s="84">
        <v>36448</v>
      </c>
      <c r="R1536" s="127">
        <v>7.0753671300000001</v>
      </c>
      <c r="S1536" s="127">
        <v>132.55459056000001</v>
      </c>
      <c r="T1536" s="85"/>
      <c r="U1536" s="85"/>
      <c r="V1536" s="85"/>
      <c r="W1536" s="85"/>
      <c r="X1536" s="84">
        <v>1274033</v>
      </c>
      <c r="Y1536" s="84">
        <v>4581793</v>
      </c>
      <c r="Z1536" s="84">
        <v>369346</v>
      </c>
      <c r="AA1536" s="127">
        <v>19612.9149</v>
      </c>
      <c r="AB1536" s="127">
        <v>645.1406897999999</v>
      </c>
    </row>
    <row r="1537" spans="1:28" x14ac:dyDescent="0.3">
      <c r="A1537" s="83" t="s">
        <v>32</v>
      </c>
      <c r="B1537" s="65" t="str">
        <f>VLOOKUP(A1537,'bank list with code'!$A$2:$C$114,3,FALSE)</f>
        <v>B101</v>
      </c>
      <c r="C1537" s="65" t="str">
        <f>VLOOKUP(B1537,'bank type'!$A$2:$B$87,2,FALSE)</f>
        <v>Private Sector Banks</v>
      </c>
      <c r="D1537" s="66">
        <v>43251</v>
      </c>
      <c r="E1537" s="74">
        <f t="shared" si="74"/>
        <v>5</v>
      </c>
      <c r="F1537">
        <f t="shared" si="72"/>
        <v>2018</v>
      </c>
      <c r="G1537" s="84">
        <v>431</v>
      </c>
      <c r="H1537" s="84">
        <v>595</v>
      </c>
      <c r="I1537" s="84">
        <v>5668</v>
      </c>
      <c r="J1537" s="84">
        <v>0</v>
      </c>
      <c r="K1537" s="3">
        <f t="shared" si="73"/>
        <v>5668</v>
      </c>
      <c r="L1537" s="3"/>
      <c r="M1537" s="3"/>
      <c r="N1537" s="3"/>
      <c r="O1537" s="84">
        <v>0</v>
      </c>
      <c r="P1537" s="84">
        <v>0</v>
      </c>
      <c r="Q1537" s="84">
        <v>0</v>
      </c>
      <c r="R1537" s="127">
        <v>0</v>
      </c>
      <c r="S1537" s="127">
        <v>0</v>
      </c>
      <c r="T1537" s="85"/>
      <c r="U1537" s="85"/>
      <c r="V1537" s="85"/>
      <c r="W1537" s="85"/>
      <c r="X1537" s="84">
        <v>1289102</v>
      </c>
      <c r="Y1537" s="84">
        <v>897464</v>
      </c>
      <c r="Z1537" s="84">
        <v>201804</v>
      </c>
      <c r="AA1537" s="127">
        <v>3934.3</v>
      </c>
      <c r="AB1537" s="127">
        <v>351.22149999999999</v>
      </c>
    </row>
    <row r="1538" spans="1:28" x14ac:dyDescent="0.3">
      <c r="A1538" s="83" t="s">
        <v>33</v>
      </c>
      <c r="B1538" s="65" t="str">
        <f>VLOOKUP(A1538,'bank list with code'!$A$2:$C$114,3,FALSE)</f>
        <v>B113</v>
      </c>
      <c r="C1538" s="65" t="str">
        <f>VLOOKUP(B1538,'bank type'!$A$2:$B$87,2,FALSE)</f>
        <v>Private Sector Banks</v>
      </c>
      <c r="D1538" s="66">
        <v>43251</v>
      </c>
      <c r="E1538" s="74">
        <f t="shared" si="74"/>
        <v>5</v>
      </c>
      <c r="F1538">
        <f t="shared" si="72"/>
        <v>2018</v>
      </c>
      <c r="G1538" s="84">
        <v>886</v>
      </c>
      <c r="H1538" s="84">
        <v>472</v>
      </c>
      <c r="I1538" s="84">
        <v>86681</v>
      </c>
      <c r="J1538" s="84">
        <v>0</v>
      </c>
      <c r="K1538" s="3">
        <f t="shared" si="73"/>
        <v>86681</v>
      </c>
      <c r="L1538" s="3"/>
      <c r="M1538" s="3"/>
      <c r="N1538" s="3"/>
      <c r="O1538" s="84">
        <v>302747</v>
      </c>
      <c r="P1538" s="84">
        <v>6788</v>
      </c>
      <c r="Q1538" s="84">
        <v>997373</v>
      </c>
      <c r="R1538" s="127">
        <v>29.11220501</v>
      </c>
      <c r="S1538" s="127">
        <v>2691.3986411599999</v>
      </c>
      <c r="T1538" s="85"/>
      <c r="U1538" s="85"/>
      <c r="V1538" s="85"/>
      <c r="W1538" s="85"/>
      <c r="X1538" s="84">
        <v>1981029</v>
      </c>
      <c r="Y1538" s="84">
        <v>3506686</v>
      </c>
      <c r="Z1538" s="84">
        <v>2535205</v>
      </c>
      <c r="AA1538" s="127">
        <v>13469.979076</v>
      </c>
      <c r="AB1538" s="127">
        <v>3639.4685077600002</v>
      </c>
    </row>
    <row r="1539" spans="1:28" x14ac:dyDescent="0.3">
      <c r="A1539" s="83" t="s">
        <v>35</v>
      </c>
      <c r="B1539" s="65" t="str">
        <f>VLOOKUP(A1539,'bank list with code'!$A$2:$C$114,3,FALSE)</f>
        <v>B004</v>
      </c>
      <c r="C1539" s="65" t="str">
        <f>VLOOKUP(B1539,'bank type'!$A$2:$B$87,2,FALSE)</f>
        <v>Foreign Banks</v>
      </c>
      <c r="D1539" s="66">
        <v>43251</v>
      </c>
      <c r="E1539" s="74">
        <f t="shared" si="74"/>
        <v>5</v>
      </c>
      <c r="F1539">
        <f t="shared" ref="F1539:F1602" si="75">YEAR(D1539)</f>
        <v>2018</v>
      </c>
      <c r="G1539" s="84">
        <v>0</v>
      </c>
      <c r="H1539" s="84">
        <v>0</v>
      </c>
      <c r="I1539" s="84">
        <v>39869</v>
      </c>
      <c r="J1539" s="84">
        <v>0</v>
      </c>
      <c r="K1539" s="3">
        <f t="shared" si="73"/>
        <v>39869</v>
      </c>
      <c r="L1539" s="3"/>
      <c r="M1539" s="3"/>
      <c r="N1539" s="3"/>
      <c r="O1539" s="84">
        <v>1221324</v>
      </c>
      <c r="P1539" s="84">
        <v>2943</v>
      </c>
      <c r="Q1539" s="84">
        <v>6181592</v>
      </c>
      <c r="R1539" s="127">
        <v>20.520700000000001</v>
      </c>
      <c r="S1539" s="127">
        <v>50108.607298000003</v>
      </c>
      <c r="T1539" s="85"/>
      <c r="U1539" s="85"/>
      <c r="V1539" s="85"/>
      <c r="W1539" s="85"/>
      <c r="X1539" s="84">
        <v>0</v>
      </c>
      <c r="Y1539" s="84">
        <v>0</v>
      </c>
      <c r="Z1539" s="84">
        <v>0</v>
      </c>
      <c r="AA1539" s="127">
        <v>0</v>
      </c>
      <c r="AB1539" s="127">
        <v>0</v>
      </c>
    </row>
    <row r="1540" spans="1:28" x14ac:dyDescent="0.3">
      <c r="A1540" s="83" t="s">
        <v>36</v>
      </c>
      <c r="B1540" s="65" t="str">
        <f>VLOOKUP(A1540,'bank list with code'!$A$2:$C$114,3,FALSE)</f>
        <v>B011</v>
      </c>
      <c r="C1540" s="65" t="str">
        <f>VLOOKUP(B1540,'bank type'!$A$2:$B$87,2,FALSE)</f>
        <v>Foreign Banks</v>
      </c>
      <c r="D1540" s="66">
        <v>43251</v>
      </c>
      <c r="E1540" s="74">
        <f t="shared" si="74"/>
        <v>5</v>
      </c>
      <c r="F1540">
        <f t="shared" si="75"/>
        <v>2018</v>
      </c>
      <c r="G1540" s="84">
        <v>0</v>
      </c>
      <c r="H1540" s="84">
        <v>0</v>
      </c>
      <c r="I1540" s="84">
        <v>0</v>
      </c>
      <c r="J1540" s="84">
        <v>0</v>
      </c>
      <c r="K1540" s="3">
        <f t="shared" si="73"/>
        <v>0</v>
      </c>
      <c r="L1540" s="3"/>
      <c r="M1540" s="3"/>
      <c r="N1540" s="3"/>
      <c r="O1540" s="84">
        <v>18377</v>
      </c>
      <c r="P1540" s="84">
        <v>153</v>
      </c>
      <c r="Q1540" s="84">
        <v>51751</v>
      </c>
      <c r="R1540" s="127">
        <v>1.3762449399999999</v>
      </c>
      <c r="S1540" s="127">
        <v>371.44810580000001</v>
      </c>
      <c r="T1540" s="85"/>
      <c r="U1540" s="85"/>
      <c r="V1540" s="85"/>
      <c r="W1540" s="85"/>
      <c r="X1540" s="84">
        <v>0</v>
      </c>
      <c r="Y1540" s="84">
        <v>0</v>
      </c>
      <c r="Z1540" s="84">
        <v>0</v>
      </c>
      <c r="AA1540" s="127">
        <v>0</v>
      </c>
      <c r="AB1540" s="127">
        <v>0</v>
      </c>
    </row>
    <row r="1541" spans="1:28" x14ac:dyDescent="0.3">
      <c r="A1541" s="83" t="s">
        <v>37</v>
      </c>
      <c r="B1541" s="65" t="str">
        <f>VLOOKUP(A1541,'bank list with code'!$A$2:$C$114,3,FALSE)</f>
        <v>B017</v>
      </c>
      <c r="C1541" s="65" t="str">
        <f>VLOOKUP(B1541,'bank type'!$A$2:$B$87,2,FALSE)</f>
        <v>Foreign Banks</v>
      </c>
      <c r="D1541" s="66">
        <v>43251</v>
      </c>
      <c r="E1541" s="74">
        <f t="shared" si="74"/>
        <v>5</v>
      </c>
      <c r="F1541">
        <f t="shared" si="75"/>
        <v>2018</v>
      </c>
      <c r="G1541" s="84">
        <v>0</v>
      </c>
      <c r="H1541" s="84">
        <v>0</v>
      </c>
      <c r="I1541" s="84">
        <v>0</v>
      </c>
      <c r="J1541" s="84">
        <v>0</v>
      </c>
      <c r="K1541" s="3">
        <f t="shared" si="73"/>
        <v>0</v>
      </c>
      <c r="L1541" s="3"/>
      <c r="M1541" s="3"/>
      <c r="N1541" s="3"/>
      <c r="O1541" s="84">
        <v>0</v>
      </c>
      <c r="P1541" s="84">
        <v>0</v>
      </c>
      <c r="Q1541" s="84">
        <v>0</v>
      </c>
      <c r="R1541" s="127">
        <v>0</v>
      </c>
      <c r="S1541" s="127">
        <v>0</v>
      </c>
      <c r="T1541" s="85"/>
      <c r="U1541" s="85"/>
      <c r="V1541" s="85"/>
      <c r="W1541" s="85"/>
      <c r="X1541" s="84">
        <v>3314</v>
      </c>
      <c r="Y1541" s="84">
        <v>165</v>
      </c>
      <c r="Z1541" s="84">
        <v>225</v>
      </c>
      <c r="AA1541" s="127">
        <v>1.4592042299999999</v>
      </c>
      <c r="AB1541" s="127">
        <v>1.2883413600000002</v>
      </c>
    </row>
    <row r="1542" spans="1:28" x14ac:dyDescent="0.3">
      <c r="A1542" s="83" t="s">
        <v>38</v>
      </c>
      <c r="B1542" s="65" t="str">
        <f>VLOOKUP(A1542,'bank list with code'!$A$2:$C$114,3,FALSE)</f>
        <v>B023</v>
      </c>
      <c r="C1542" s="65" t="str">
        <f>VLOOKUP(B1542,'bank type'!$A$2:$B$87,2,FALSE)</f>
        <v>Foreign Banks</v>
      </c>
      <c r="D1542" s="66">
        <v>43251</v>
      </c>
      <c r="E1542" s="74">
        <f t="shared" si="74"/>
        <v>5</v>
      </c>
      <c r="F1542">
        <f t="shared" si="75"/>
        <v>2018</v>
      </c>
      <c r="G1542" s="84">
        <v>47</v>
      </c>
      <c r="H1542" s="84">
        <v>496</v>
      </c>
      <c r="I1542" s="84">
        <v>34821</v>
      </c>
      <c r="J1542" s="84">
        <v>0</v>
      </c>
      <c r="K1542" s="3">
        <f t="shared" ref="K1542:K1605" si="76">SUM(I1542,J1542)</f>
        <v>34821</v>
      </c>
      <c r="L1542" s="3"/>
      <c r="M1542" s="3"/>
      <c r="N1542" s="3"/>
      <c r="O1542" s="84">
        <v>2598745</v>
      </c>
      <c r="P1542" s="84">
        <v>40615</v>
      </c>
      <c r="Q1542" s="84">
        <v>19261225</v>
      </c>
      <c r="R1542" s="127">
        <v>233.44643600000001</v>
      </c>
      <c r="S1542" s="127">
        <v>43933.834236000002</v>
      </c>
      <c r="T1542" s="85"/>
      <c r="U1542" s="85"/>
      <c r="V1542" s="85"/>
      <c r="W1542" s="85"/>
      <c r="X1542" s="84">
        <v>1620835</v>
      </c>
      <c r="Y1542" s="84">
        <v>2212457</v>
      </c>
      <c r="Z1542" s="84">
        <v>5300086</v>
      </c>
      <c r="AA1542" s="127">
        <v>8652.9046930000004</v>
      </c>
      <c r="AB1542" s="127">
        <v>9160.2681479999992</v>
      </c>
    </row>
    <row r="1543" spans="1:28" x14ac:dyDescent="0.3">
      <c r="A1543" s="83" t="s">
        <v>39</v>
      </c>
      <c r="B1543" s="65" t="str">
        <f>VLOOKUP(A1543,'bank list with code'!$A$2:$C$114,3,FALSE)</f>
        <v>B030</v>
      </c>
      <c r="C1543" s="65" t="str">
        <f>VLOOKUP(B1543,'bank type'!$A$2:$B$87,2,FALSE)</f>
        <v>Foreign Banks</v>
      </c>
      <c r="D1543" s="66">
        <v>43251</v>
      </c>
      <c r="E1543" s="74">
        <f t="shared" si="74"/>
        <v>5</v>
      </c>
      <c r="F1543">
        <f t="shared" si="75"/>
        <v>2018</v>
      </c>
      <c r="G1543" s="84">
        <v>7</v>
      </c>
      <c r="H1543" s="84">
        <v>24</v>
      </c>
      <c r="I1543" s="84">
        <v>0</v>
      </c>
      <c r="J1543" s="84">
        <v>0</v>
      </c>
      <c r="K1543" s="3">
        <f t="shared" si="76"/>
        <v>0</v>
      </c>
      <c r="L1543" s="3"/>
      <c r="M1543" s="3"/>
      <c r="N1543" s="3"/>
      <c r="O1543" s="84">
        <v>0</v>
      </c>
      <c r="P1543" s="84">
        <v>0</v>
      </c>
      <c r="Q1543" s="84">
        <v>0</v>
      </c>
      <c r="R1543" s="127">
        <v>0</v>
      </c>
      <c r="S1543" s="127">
        <v>0</v>
      </c>
      <c r="T1543" s="85"/>
      <c r="U1543" s="85"/>
      <c r="V1543" s="85"/>
      <c r="W1543" s="85"/>
      <c r="X1543" s="84">
        <v>2453892</v>
      </c>
      <c r="Y1543" s="84">
        <v>813163</v>
      </c>
      <c r="Z1543" s="84">
        <v>934272</v>
      </c>
      <c r="AA1543" s="127">
        <v>1460.457204</v>
      </c>
      <c r="AB1543" s="127">
        <v>655.81234549999999</v>
      </c>
    </row>
    <row r="1544" spans="1:28" x14ac:dyDescent="0.3">
      <c r="A1544" s="83" t="s">
        <v>40</v>
      </c>
      <c r="B1544" s="65" t="str">
        <f>VLOOKUP(A1544,'bank list with code'!$A$2:$C$114,3,FALSE)</f>
        <v>B035</v>
      </c>
      <c r="C1544" s="65" t="str">
        <f>VLOOKUP(B1544,'bank type'!$A$2:$B$87,2,FALSE)</f>
        <v>Foreign Banks</v>
      </c>
      <c r="D1544" s="66">
        <v>43251</v>
      </c>
      <c r="E1544" s="74">
        <f t="shared" si="74"/>
        <v>5</v>
      </c>
      <c r="F1544">
        <f t="shared" si="75"/>
        <v>2018</v>
      </c>
      <c r="G1544" s="84">
        <v>13</v>
      </c>
      <c r="H1544" s="84">
        <v>19</v>
      </c>
      <c r="I1544" s="84">
        <v>0</v>
      </c>
      <c r="J1544" s="84">
        <v>0</v>
      </c>
      <c r="K1544" s="3">
        <f t="shared" si="76"/>
        <v>0</v>
      </c>
      <c r="L1544" s="3"/>
      <c r="M1544" s="3"/>
      <c r="N1544" s="3"/>
      <c r="O1544" s="84">
        <v>0</v>
      </c>
      <c r="P1544" s="84">
        <v>0</v>
      </c>
      <c r="Q1544" s="84">
        <v>0</v>
      </c>
      <c r="R1544" s="127">
        <v>0</v>
      </c>
      <c r="S1544" s="127">
        <v>0</v>
      </c>
      <c r="T1544" s="85"/>
      <c r="U1544" s="85"/>
      <c r="V1544" s="85"/>
      <c r="W1544" s="85"/>
      <c r="X1544" s="84">
        <v>114182</v>
      </c>
      <c r="Y1544" s="84">
        <v>125902</v>
      </c>
      <c r="Z1544" s="84">
        <v>212528</v>
      </c>
      <c r="AA1544" s="127">
        <v>608.90794100000005</v>
      </c>
      <c r="AB1544" s="127">
        <v>341.90428200000002</v>
      </c>
    </row>
    <row r="1545" spans="1:28" x14ac:dyDescent="0.3">
      <c r="A1545" s="83" t="s">
        <v>41</v>
      </c>
      <c r="B1545" s="65" t="str">
        <f>VLOOKUP(A1545,'bank list with code'!$A$2:$C$114,3,FALSE)</f>
        <v>B051</v>
      </c>
      <c r="C1545" s="65" t="str">
        <f>VLOOKUP(B1545,'bank type'!$A$2:$B$87,2,FALSE)</f>
        <v>Foreign Banks</v>
      </c>
      <c r="D1545" s="66">
        <v>43251</v>
      </c>
      <c r="E1545" s="74">
        <f t="shared" si="74"/>
        <v>5</v>
      </c>
      <c r="F1545">
        <f t="shared" si="75"/>
        <v>2018</v>
      </c>
      <c r="G1545" s="84">
        <v>45</v>
      </c>
      <c r="H1545" s="84">
        <v>52</v>
      </c>
      <c r="I1545" s="84">
        <v>0</v>
      </c>
      <c r="J1545" s="84">
        <v>0</v>
      </c>
      <c r="K1545" s="3">
        <f t="shared" si="76"/>
        <v>0</v>
      </c>
      <c r="L1545" s="3"/>
      <c r="M1545" s="3"/>
      <c r="N1545" s="3"/>
      <c r="O1545" s="84">
        <v>600561</v>
      </c>
      <c r="P1545" s="84">
        <v>4344</v>
      </c>
      <c r="Q1545" s="84">
        <v>1550336</v>
      </c>
      <c r="R1545" s="127">
        <v>31.823640000000001</v>
      </c>
      <c r="S1545" s="127">
        <v>4662.7682119999999</v>
      </c>
      <c r="T1545" s="85"/>
      <c r="U1545" s="85"/>
      <c r="V1545" s="85"/>
      <c r="W1545" s="85"/>
      <c r="X1545" s="84">
        <v>395054</v>
      </c>
      <c r="Y1545" s="84">
        <v>317474</v>
      </c>
      <c r="Z1545" s="84">
        <v>600510</v>
      </c>
      <c r="AA1545" s="127">
        <v>1562.7522200000001</v>
      </c>
      <c r="AB1545" s="127">
        <v>1047.483295</v>
      </c>
    </row>
    <row r="1546" spans="1:28" x14ac:dyDescent="0.3">
      <c r="A1546" s="83" t="s">
        <v>42</v>
      </c>
      <c r="B1546" s="65" t="str">
        <f>VLOOKUP(A1546,'bank list with code'!$A$2:$C$114,3,FALSE)</f>
        <v>B090</v>
      </c>
      <c r="C1546" s="65" t="str">
        <f>VLOOKUP(B1546,'bank type'!$A$2:$B$87,2,FALSE)</f>
        <v>Foreign Banks</v>
      </c>
      <c r="D1546" s="66">
        <v>43251</v>
      </c>
      <c r="E1546" s="74">
        <f t="shared" si="74"/>
        <v>5</v>
      </c>
      <c r="F1546">
        <f t="shared" si="75"/>
        <v>2018</v>
      </c>
      <c r="G1546" s="84">
        <v>102</v>
      </c>
      <c r="H1546" s="84">
        <v>139</v>
      </c>
      <c r="I1546" s="84">
        <v>0</v>
      </c>
      <c r="J1546" s="84">
        <v>0</v>
      </c>
      <c r="K1546" s="3">
        <f t="shared" si="76"/>
        <v>0</v>
      </c>
      <c r="L1546" s="3"/>
      <c r="M1546" s="3"/>
      <c r="N1546" s="3"/>
      <c r="O1546" s="84">
        <v>1282712</v>
      </c>
      <c r="P1546" s="84">
        <v>5595</v>
      </c>
      <c r="Q1546" s="84">
        <v>4702272</v>
      </c>
      <c r="R1546" s="127">
        <v>27.881226999999999</v>
      </c>
      <c r="S1546" s="127">
        <v>10950.317256</v>
      </c>
      <c r="T1546" s="85"/>
      <c r="U1546" s="85"/>
      <c r="V1546" s="85"/>
      <c r="W1546" s="85"/>
      <c r="X1546" s="84">
        <v>1112022</v>
      </c>
      <c r="Y1546" s="84">
        <v>2000606</v>
      </c>
      <c r="Z1546" s="84">
        <v>2812051</v>
      </c>
      <c r="AA1546" s="127">
        <v>6601.8984840000003</v>
      </c>
      <c r="AB1546" s="127">
        <v>3129.2332419999998</v>
      </c>
    </row>
    <row r="1547" spans="1:28" x14ac:dyDescent="0.3">
      <c r="A1547" s="83" t="s">
        <v>44</v>
      </c>
      <c r="B1547" s="65" t="str">
        <f>VLOOKUP(A1547,'bank list with code'!$A$2:$C$114,3,FALSE)</f>
        <v>B001</v>
      </c>
      <c r="C1547" s="65" t="str">
        <f>VLOOKUP(B1547,'bank type'!$A$2:$B$87,2,FALSE)</f>
        <v>Payment Banks</v>
      </c>
      <c r="D1547" s="66">
        <v>43251</v>
      </c>
      <c r="E1547" s="74">
        <f t="shared" si="74"/>
        <v>5</v>
      </c>
      <c r="F1547">
        <f t="shared" si="75"/>
        <v>2018</v>
      </c>
      <c r="G1547" s="84">
        <v>0</v>
      </c>
      <c r="H1547" s="84">
        <v>0</v>
      </c>
      <c r="I1547" s="84">
        <v>0</v>
      </c>
      <c r="J1547" s="84">
        <v>0</v>
      </c>
      <c r="K1547" s="3">
        <f t="shared" si="76"/>
        <v>0</v>
      </c>
      <c r="L1547" s="3"/>
      <c r="M1547" s="3"/>
      <c r="N1547" s="3"/>
      <c r="O1547" s="84">
        <v>0</v>
      </c>
      <c r="P1547" s="84">
        <v>0</v>
      </c>
      <c r="Q1547" s="84">
        <v>0</v>
      </c>
      <c r="R1547" s="127">
        <v>0</v>
      </c>
      <c r="S1547" s="127">
        <v>0</v>
      </c>
      <c r="T1547" s="85"/>
      <c r="U1547" s="85"/>
      <c r="V1547" s="85"/>
      <c r="W1547" s="85"/>
      <c r="X1547" s="84">
        <v>544</v>
      </c>
      <c r="Y1547" s="84">
        <v>0</v>
      </c>
      <c r="Z1547" s="84">
        <v>37</v>
      </c>
      <c r="AA1547" s="127">
        <v>0</v>
      </c>
      <c r="AB1547" s="127">
        <v>5.4530000000000004E-3</v>
      </c>
    </row>
    <row r="1548" spans="1:28" x14ac:dyDescent="0.3">
      <c r="A1548" s="83" t="s">
        <v>45</v>
      </c>
      <c r="B1548" s="65" t="str">
        <f>VLOOKUP(A1548,'bank list with code'!$A$2:$C$114,3,FALSE)</f>
        <v>B002</v>
      </c>
      <c r="C1548" s="65" t="str">
        <f>VLOOKUP(B1548,'bank type'!$A$2:$B$87,2,FALSE)</f>
        <v>Payment Banks</v>
      </c>
      <c r="D1548" s="66">
        <v>43251</v>
      </c>
      <c r="E1548" s="74">
        <f t="shared" si="74"/>
        <v>5</v>
      </c>
      <c r="F1548">
        <f t="shared" si="75"/>
        <v>2018</v>
      </c>
      <c r="G1548" s="84">
        <v>0</v>
      </c>
      <c r="H1548" s="84">
        <v>0</v>
      </c>
      <c r="I1548" s="84">
        <v>0</v>
      </c>
      <c r="J1548" s="84">
        <v>0</v>
      </c>
      <c r="K1548" s="3">
        <f t="shared" si="76"/>
        <v>0</v>
      </c>
      <c r="L1548" s="3"/>
      <c r="M1548" s="3"/>
      <c r="N1548" s="3"/>
      <c r="O1548" s="84">
        <v>0</v>
      </c>
      <c r="P1548" s="84">
        <v>0</v>
      </c>
      <c r="Q1548" s="84">
        <v>0</v>
      </c>
      <c r="R1548" s="127">
        <v>0</v>
      </c>
      <c r="S1548" s="127">
        <v>0</v>
      </c>
      <c r="T1548" s="85"/>
      <c r="U1548" s="85"/>
      <c r="V1548" s="85"/>
      <c r="W1548" s="85"/>
      <c r="X1548" s="84">
        <v>1429927</v>
      </c>
      <c r="Y1548" s="84">
        <v>0</v>
      </c>
      <c r="Z1548" s="84">
        <v>375821</v>
      </c>
      <c r="AA1548" s="127">
        <v>0</v>
      </c>
      <c r="AB1548" s="127">
        <v>192.25149189000001</v>
      </c>
    </row>
    <row r="1549" spans="1:28" x14ac:dyDescent="0.3">
      <c r="A1549" s="83" t="s">
        <v>46</v>
      </c>
      <c r="B1549" s="65" t="str">
        <f>VLOOKUP(A1549,'bank list with code'!$A$2:$C$114,3,FALSE)</f>
        <v>B048</v>
      </c>
      <c r="C1549" s="65" t="str">
        <f>VLOOKUP(B1549,'bank type'!$A$2:$B$87,2,FALSE)</f>
        <v>Payment Banks</v>
      </c>
      <c r="D1549" s="66">
        <v>43251</v>
      </c>
      <c r="E1549" s="74">
        <f t="shared" si="74"/>
        <v>5</v>
      </c>
      <c r="F1549">
        <f t="shared" si="75"/>
        <v>2018</v>
      </c>
      <c r="G1549" s="84">
        <v>0</v>
      </c>
      <c r="H1549" s="84">
        <v>0</v>
      </c>
      <c r="I1549" s="84">
        <v>0</v>
      </c>
      <c r="J1549" s="84">
        <v>0</v>
      </c>
      <c r="K1549" s="3">
        <f t="shared" si="76"/>
        <v>0</v>
      </c>
      <c r="L1549" s="3"/>
      <c r="M1549" s="3"/>
      <c r="N1549" s="3"/>
      <c r="O1549" s="84">
        <v>0</v>
      </c>
      <c r="P1549" s="84">
        <v>0</v>
      </c>
      <c r="Q1549" s="84">
        <v>0</v>
      </c>
      <c r="R1549" s="127">
        <v>0</v>
      </c>
      <c r="S1549" s="127">
        <v>0</v>
      </c>
      <c r="T1549" s="85"/>
      <c r="U1549" s="85"/>
      <c r="V1549" s="85"/>
      <c r="W1549" s="85"/>
      <c r="X1549" s="84">
        <v>282809</v>
      </c>
      <c r="Y1549" s="84">
        <v>415566</v>
      </c>
      <c r="Z1549" s="84">
        <v>70043</v>
      </c>
      <c r="AA1549" s="127">
        <v>1556.0209179999999</v>
      </c>
      <c r="AB1549" s="127">
        <v>60.722901239999999</v>
      </c>
    </row>
    <row r="1550" spans="1:28" x14ac:dyDescent="0.3">
      <c r="A1550" s="83" t="s">
        <v>47</v>
      </c>
      <c r="B1550" s="65" t="str">
        <f>VLOOKUP(A1550,'bank list with code'!$A$2:$C$114,3,FALSE)</f>
        <v>B059</v>
      </c>
      <c r="C1550" s="65" t="str">
        <f>VLOOKUP(B1550,'bank type'!$A$2:$B$87,2,FALSE)</f>
        <v>Payment Banks</v>
      </c>
      <c r="D1550" s="66">
        <v>43251</v>
      </c>
      <c r="E1550" s="74">
        <f t="shared" si="74"/>
        <v>5</v>
      </c>
      <c r="F1550">
        <f t="shared" si="75"/>
        <v>2018</v>
      </c>
      <c r="G1550" s="84">
        <v>0</v>
      </c>
      <c r="H1550" s="84">
        <v>0</v>
      </c>
      <c r="I1550" s="84">
        <v>0</v>
      </c>
      <c r="J1550" s="84">
        <v>0</v>
      </c>
      <c r="K1550" s="3">
        <f t="shared" si="76"/>
        <v>0</v>
      </c>
      <c r="L1550" s="3"/>
      <c r="M1550" s="3"/>
      <c r="N1550" s="3"/>
      <c r="O1550" s="84">
        <v>0</v>
      </c>
      <c r="P1550" s="84">
        <v>0</v>
      </c>
      <c r="Q1550" s="84">
        <v>0</v>
      </c>
      <c r="R1550" s="127">
        <v>0</v>
      </c>
      <c r="S1550" s="127">
        <v>0</v>
      </c>
      <c r="T1550" s="85"/>
      <c r="U1550" s="85"/>
      <c r="V1550" s="85"/>
      <c r="W1550" s="85"/>
      <c r="X1550" s="84">
        <v>2319</v>
      </c>
      <c r="Y1550" s="84">
        <v>657</v>
      </c>
      <c r="Z1550" s="84">
        <v>5</v>
      </c>
      <c r="AA1550" s="127">
        <v>1.1575</v>
      </c>
      <c r="AB1550" s="127">
        <v>2.846E-3</v>
      </c>
    </row>
    <row r="1551" spans="1:28" x14ac:dyDescent="0.3">
      <c r="A1551" s="83" t="s">
        <v>72</v>
      </c>
      <c r="B1551" s="65" t="str">
        <f>VLOOKUP(A1551,'bank list with code'!$A$2:$C$114,3,FALSE)</f>
        <v>B067</v>
      </c>
      <c r="C1551" s="65" t="str">
        <f>VLOOKUP(B1551,'bank type'!$A$2:$B$87,2,FALSE)</f>
        <v>Payment Banks</v>
      </c>
      <c r="D1551" s="66">
        <v>43251</v>
      </c>
      <c r="E1551" s="74">
        <f t="shared" si="74"/>
        <v>5</v>
      </c>
      <c r="F1551">
        <f t="shared" si="75"/>
        <v>2018</v>
      </c>
      <c r="G1551" s="84">
        <v>0</v>
      </c>
      <c r="H1551" s="84">
        <v>0</v>
      </c>
      <c r="I1551" s="84">
        <v>0</v>
      </c>
      <c r="J1551" s="84">
        <v>0</v>
      </c>
      <c r="K1551" s="3">
        <f t="shared" si="76"/>
        <v>0</v>
      </c>
      <c r="L1551" s="3"/>
      <c r="M1551" s="3"/>
      <c r="N1551" s="3"/>
      <c r="O1551" s="84">
        <v>0</v>
      </c>
      <c r="P1551" s="84">
        <v>0</v>
      </c>
      <c r="Q1551" s="84">
        <v>0</v>
      </c>
      <c r="R1551" s="127">
        <v>0</v>
      </c>
      <c r="S1551" s="127">
        <v>0</v>
      </c>
      <c r="T1551" s="85"/>
      <c r="U1551" s="85"/>
      <c r="V1551" s="85"/>
      <c r="W1551" s="85"/>
      <c r="X1551" s="84">
        <v>0</v>
      </c>
      <c r="Y1551" s="84">
        <v>0</v>
      </c>
      <c r="Z1551" s="84">
        <v>0</v>
      </c>
      <c r="AA1551" s="127">
        <v>0</v>
      </c>
      <c r="AB1551" s="127">
        <v>0</v>
      </c>
    </row>
    <row r="1552" spans="1:28" x14ac:dyDescent="0.3">
      <c r="A1552" s="83" t="s">
        <v>49</v>
      </c>
      <c r="B1552" s="65" t="str">
        <f>VLOOKUP(A1552,'bank list with code'!$A$2:$C$114,3,FALSE)</f>
        <v>B077</v>
      </c>
      <c r="C1552" s="65" t="str">
        <f>VLOOKUP(B1552,'bank type'!$A$2:$B$87,2,FALSE)</f>
        <v>Payment Banks</v>
      </c>
      <c r="D1552" s="66">
        <v>43251</v>
      </c>
      <c r="E1552" s="74">
        <f t="shared" si="74"/>
        <v>5</v>
      </c>
      <c r="F1552">
        <f t="shared" si="75"/>
        <v>2018</v>
      </c>
      <c r="G1552" s="84">
        <v>0</v>
      </c>
      <c r="H1552" s="84">
        <v>0</v>
      </c>
      <c r="I1552" s="84">
        <v>0</v>
      </c>
      <c r="J1552" s="84">
        <v>0</v>
      </c>
      <c r="K1552" s="3">
        <f t="shared" si="76"/>
        <v>0</v>
      </c>
      <c r="L1552" s="3"/>
      <c r="M1552" s="3"/>
      <c r="N1552" s="3"/>
      <c r="O1552" s="84">
        <v>0</v>
      </c>
      <c r="P1552" s="84">
        <v>0</v>
      </c>
      <c r="Q1552" s="84">
        <v>0</v>
      </c>
      <c r="R1552" s="127">
        <v>0</v>
      </c>
      <c r="S1552" s="127">
        <v>0</v>
      </c>
      <c r="T1552" s="85"/>
      <c r="U1552" s="85"/>
      <c r="V1552" s="85"/>
      <c r="W1552" s="85"/>
      <c r="X1552" s="84">
        <v>0</v>
      </c>
      <c r="Y1552" s="84">
        <v>0</v>
      </c>
      <c r="Z1552" s="84">
        <v>0</v>
      </c>
      <c r="AA1552" s="127">
        <v>0</v>
      </c>
      <c r="AB1552" s="127">
        <v>0</v>
      </c>
    </row>
    <row r="1553" spans="1:28" x14ac:dyDescent="0.3">
      <c r="A1553" s="83" t="s">
        <v>50</v>
      </c>
      <c r="B1553" s="65" t="str">
        <f>VLOOKUP(A1553,'bank list with code'!$A$2:$C$114,3,FALSE)</f>
        <v>B079</v>
      </c>
      <c r="C1553" s="65" t="str">
        <f>VLOOKUP(B1553,'bank type'!$A$2:$B$87,2,FALSE)</f>
        <v>Payment Banks</v>
      </c>
      <c r="D1553" s="66">
        <v>43251</v>
      </c>
      <c r="E1553" s="74">
        <f t="shared" si="74"/>
        <v>5</v>
      </c>
      <c r="F1553">
        <f t="shared" si="75"/>
        <v>2018</v>
      </c>
      <c r="G1553" s="84">
        <v>1</v>
      </c>
      <c r="H1553" s="84">
        <v>0</v>
      </c>
      <c r="I1553" s="84">
        <v>0</v>
      </c>
      <c r="J1553" s="84">
        <v>0</v>
      </c>
      <c r="K1553" s="3">
        <f t="shared" si="76"/>
        <v>0</v>
      </c>
      <c r="L1553" s="3"/>
      <c r="M1553" s="3"/>
      <c r="N1553" s="3"/>
      <c r="O1553" s="84">
        <v>0</v>
      </c>
      <c r="P1553" s="84">
        <v>0</v>
      </c>
      <c r="Q1553" s="84">
        <v>0</v>
      </c>
      <c r="R1553" s="127">
        <v>0</v>
      </c>
      <c r="S1553" s="127">
        <v>0</v>
      </c>
      <c r="T1553" s="85"/>
      <c r="U1553" s="85"/>
      <c r="V1553" s="85"/>
      <c r="W1553" s="85"/>
      <c r="X1553" s="84">
        <v>39123059</v>
      </c>
      <c r="Y1553" s="84">
        <v>569261</v>
      </c>
      <c r="Z1553" s="84">
        <v>1199203</v>
      </c>
      <c r="AA1553" s="127">
        <v>1144.4006460000001</v>
      </c>
      <c r="AB1553" s="127">
        <v>558.29182225219984</v>
      </c>
    </row>
    <row r="1554" spans="1:28" x14ac:dyDescent="0.3">
      <c r="A1554" s="83" t="s">
        <v>52</v>
      </c>
      <c r="B1554" s="65" t="str">
        <f>VLOOKUP(A1554,'bank list with code'!$A$2:$C$114,3,FALSE)</f>
        <v>B007</v>
      </c>
      <c r="C1554" s="65" t="str">
        <f>VLOOKUP(B1554,'bank type'!$A$2:$B$87,2,FALSE)</f>
        <v>Small Finance Banks</v>
      </c>
      <c r="D1554" s="66">
        <v>43251</v>
      </c>
      <c r="E1554" s="74">
        <f t="shared" si="74"/>
        <v>5</v>
      </c>
      <c r="F1554">
        <f t="shared" si="75"/>
        <v>2018</v>
      </c>
      <c r="G1554" s="84">
        <v>290</v>
      </c>
      <c r="H1554" s="84">
        <v>2</v>
      </c>
      <c r="I1554" s="84">
        <v>0</v>
      </c>
      <c r="J1554" s="84">
        <v>0</v>
      </c>
      <c r="K1554" s="3">
        <f t="shared" si="76"/>
        <v>0</v>
      </c>
      <c r="L1554" s="3"/>
      <c r="M1554" s="3"/>
      <c r="N1554" s="3"/>
      <c r="O1554" s="84">
        <v>0</v>
      </c>
      <c r="P1554" s="84">
        <v>0</v>
      </c>
      <c r="Q1554" s="84">
        <v>0</v>
      </c>
      <c r="R1554" s="127">
        <v>0</v>
      </c>
      <c r="S1554" s="127">
        <v>0</v>
      </c>
      <c r="T1554" s="85"/>
      <c r="U1554" s="85"/>
      <c r="V1554" s="85"/>
      <c r="W1554" s="85"/>
      <c r="X1554" s="84">
        <v>528662</v>
      </c>
      <c r="Y1554" s="84">
        <v>730031</v>
      </c>
      <c r="Z1554" s="84">
        <v>152410</v>
      </c>
      <c r="AA1554" s="127">
        <v>2281.7995272100002</v>
      </c>
      <c r="AB1554" s="127">
        <v>227.06156908000003</v>
      </c>
    </row>
    <row r="1555" spans="1:28" x14ac:dyDescent="0.3">
      <c r="A1555" s="83" t="s">
        <v>53</v>
      </c>
      <c r="B1555" s="65" t="str">
        <f>VLOOKUP(A1555,'bank list with code'!$A$2:$C$114,3,FALSE)</f>
        <v>B019</v>
      </c>
      <c r="C1555" s="65" t="str">
        <f>VLOOKUP(B1555,'bank type'!$A$2:$B$87,2,FALSE)</f>
        <v>Small Finance Banks</v>
      </c>
      <c r="D1555" s="66">
        <v>43251</v>
      </c>
      <c r="E1555" s="74">
        <f t="shared" si="74"/>
        <v>5</v>
      </c>
      <c r="F1555">
        <f t="shared" si="75"/>
        <v>2018</v>
      </c>
      <c r="G1555" s="84">
        <v>105</v>
      </c>
      <c r="H1555" s="84">
        <v>2</v>
      </c>
      <c r="I1555" s="84">
        <v>0</v>
      </c>
      <c r="J1555" s="84">
        <v>0</v>
      </c>
      <c r="K1555" s="3">
        <f t="shared" si="76"/>
        <v>0</v>
      </c>
      <c r="L1555" s="3"/>
      <c r="M1555" s="3"/>
      <c r="N1555" s="3"/>
      <c r="O1555" s="84">
        <v>0</v>
      </c>
      <c r="P1555" s="84">
        <v>0</v>
      </c>
      <c r="Q1555" s="84">
        <v>0</v>
      </c>
      <c r="R1555" s="127">
        <v>0</v>
      </c>
      <c r="S1555" s="127">
        <v>0</v>
      </c>
      <c r="T1555" s="85"/>
      <c r="U1555" s="85"/>
      <c r="V1555" s="85"/>
      <c r="W1555" s="85"/>
      <c r="X1555" s="84">
        <v>153403</v>
      </c>
      <c r="Y1555" s="84">
        <v>90347</v>
      </c>
      <c r="Z1555" s="84">
        <v>17202</v>
      </c>
      <c r="AA1555" s="127">
        <v>303.20815800000003</v>
      </c>
      <c r="AB1555" s="127">
        <v>32.316137750000003</v>
      </c>
    </row>
    <row r="1556" spans="1:28" x14ac:dyDescent="0.3">
      <c r="A1556" s="83" t="s">
        <v>54</v>
      </c>
      <c r="B1556" s="65" t="str">
        <f>VLOOKUP(A1556,'bank list with code'!$A$2:$C$114,3,FALSE)</f>
        <v>B046</v>
      </c>
      <c r="C1556" s="65" t="str">
        <f>VLOOKUP(B1556,'bank type'!$A$2:$B$87,2,FALSE)</f>
        <v>Small Finance Banks</v>
      </c>
      <c r="D1556" s="66">
        <v>43251</v>
      </c>
      <c r="E1556" s="74">
        <f t="shared" si="74"/>
        <v>5</v>
      </c>
      <c r="F1556">
        <f t="shared" si="75"/>
        <v>2018</v>
      </c>
      <c r="G1556" s="84">
        <v>34</v>
      </c>
      <c r="H1556" s="84">
        <v>0</v>
      </c>
      <c r="I1556" s="84">
        <v>0</v>
      </c>
      <c r="J1556" s="84">
        <v>0</v>
      </c>
      <c r="K1556" s="3">
        <f t="shared" si="76"/>
        <v>0</v>
      </c>
      <c r="L1556" s="3"/>
      <c r="M1556" s="3"/>
      <c r="N1556" s="3"/>
      <c r="O1556" s="84">
        <v>0</v>
      </c>
      <c r="P1556" s="84">
        <v>0</v>
      </c>
      <c r="Q1556" s="84">
        <v>0</v>
      </c>
      <c r="R1556" s="127">
        <v>0</v>
      </c>
      <c r="S1556" s="127">
        <v>0</v>
      </c>
      <c r="T1556" s="85"/>
      <c r="U1556" s="85"/>
      <c r="V1556" s="85"/>
      <c r="W1556" s="85"/>
      <c r="X1556" s="84">
        <v>8578</v>
      </c>
      <c r="Y1556" s="84">
        <v>207360</v>
      </c>
      <c r="Z1556" s="84">
        <v>6100</v>
      </c>
      <c r="AA1556" s="127">
        <v>807.82</v>
      </c>
      <c r="AB1556" s="127">
        <v>5.29</v>
      </c>
    </row>
    <row r="1557" spans="1:28" x14ac:dyDescent="0.3">
      <c r="A1557" s="83" t="s">
        <v>55</v>
      </c>
      <c r="B1557" s="65" t="str">
        <f>VLOOKUP(A1557,'bank list with code'!$A$2:$C$114,3,FALSE)</f>
        <v>B041</v>
      </c>
      <c r="C1557" s="65" t="str">
        <f>VLOOKUP(B1557,'bank type'!$A$2:$B$87,2,FALSE)</f>
        <v>Small Finance Banks</v>
      </c>
      <c r="D1557" s="66">
        <v>43251</v>
      </c>
      <c r="E1557" s="74">
        <f t="shared" si="74"/>
        <v>5</v>
      </c>
      <c r="F1557">
        <f t="shared" si="75"/>
        <v>2018</v>
      </c>
      <c r="G1557" s="84">
        <v>321</v>
      </c>
      <c r="H1557" s="84">
        <v>0</v>
      </c>
      <c r="I1557" s="84">
        <v>0</v>
      </c>
      <c r="J1557" s="84">
        <v>0</v>
      </c>
      <c r="K1557" s="3">
        <f t="shared" si="76"/>
        <v>0</v>
      </c>
      <c r="L1557" s="3"/>
      <c r="M1557" s="3"/>
      <c r="N1557" s="3"/>
      <c r="O1557" s="84">
        <v>0</v>
      </c>
      <c r="P1557" s="84">
        <v>0</v>
      </c>
      <c r="Q1557" s="84">
        <v>0</v>
      </c>
      <c r="R1557" s="127">
        <v>0</v>
      </c>
      <c r="S1557" s="127">
        <v>0</v>
      </c>
      <c r="T1557" s="85"/>
      <c r="U1557" s="85"/>
      <c r="V1557" s="85"/>
      <c r="W1557" s="85"/>
      <c r="X1557" s="84">
        <v>387363</v>
      </c>
      <c r="Y1557" s="84">
        <v>769340</v>
      </c>
      <c r="Z1557" s="84">
        <v>0</v>
      </c>
      <c r="AA1557" s="127">
        <v>2.407E-4</v>
      </c>
      <c r="AB1557" s="127">
        <v>0</v>
      </c>
    </row>
    <row r="1558" spans="1:28" x14ac:dyDescent="0.3">
      <c r="A1558" s="83" t="s">
        <v>56</v>
      </c>
      <c r="B1558" s="65" t="str">
        <f>VLOOKUP(A1558,'bank list with code'!$A$2:$C$114,3,FALSE)</f>
        <v>B043</v>
      </c>
      <c r="C1558" s="65" t="str">
        <f>VLOOKUP(B1558,'bank type'!$A$2:$B$87,2,FALSE)</f>
        <v>Small Finance Banks</v>
      </c>
      <c r="D1558" s="66">
        <v>43251</v>
      </c>
      <c r="E1558" s="74">
        <f t="shared" si="74"/>
        <v>5</v>
      </c>
      <c r="F1558">
        <f t="shared" si="75"/>
        <v>2018</v>
      </c>
      <c r="G1558" s="84">
        <v>85</v>
      </c>
      <c r="H1558" s="84">
        <v>0</v>
      </c>
      <c r="I1558" s="84">
        <v>0</v>
      </c>
      <c r="J1558" s="84">
        <v>0</v>
      </c>
      <c r="K1558" s="3">
        <f t="shared" si="76"/>
        <v>0</v>
      </c>
      <c r="L1558" s="3"/>
      <c r="M1558" s="3"/>
      <c r="N1558" s="3"/>
      <c r="O1558" s="84">
        <v>0</v>
      </c>
      <c r="P1558" s="84">
        <v>0</v>
      </c>
      <c r="Q1558" s="84">
        <v>0</v>
      </c>
      <c r="R1558" s="127">
        <v>0</v>
      </c>
      <c r="S1558" s="127">
        <v>0</v>
      </c>
      <c r="T1558" s="85"/>
      <c r="U1558" s="85"/>
      <c r="V1558" s="85"/>
      <c r="W1558" s="85"/>
      <c r="X1558" s="84">
        <v>1374075</v>
      </c>
      <c r="Y1558" s="84">
        <v>551925</v>
      </c>
      <c r="Z1558" s="84">
        <v>17747</v>
      </c>
      <c r="AA1558" s="127">
        <v>3263.051919</v>
      </c>
      <c r="AB1558" s="127">
        <v>24.818738209999999</v>
      </c>
    </row>
    <row r="1559" spans="1:28" x14ac:dyDescent="0.3">
      <c r="A1559" s="83" t="s">
        <v>57</v>
      </c>
      <c r="B1559" s="65" t="str">
        <f>VLOOKUP(A1559,'bank list with code'!$A$2:$C$114,3,FALSE)</f>
        <v>B065</v>
      </c>
      <c r="C1559" s="65" t="str">
        <f>VLOOKUP(B1559,'bank type'!$A$2:$B$87,2,FALSE)</f>
        <v>Small Finance Banks</v>
      </c>
      <c r="D1559" s="66">
        <v>43251</v>
      </c>
      <c r="E1559" s="74">
        <f t="shared" si="74"/>
        <v>5</v>
      </c>
      <c r="F1559">
        <f t="shared" si="75"/>
        <v>2018</v>
      </c>
      <c r="G1559" s="84">
        <v>0</v>
      </c>
      <c r="H1559" s="84">
        <v>0</v>
      </c>
      <c r="I1559" s="84">
        <v>0</v>
      </c>
      <c r="J1559" s="84">
        <v>0</v>
      </c>
      <c r="K1559" s="3">
        <f t="shared" si="76"/>
        <v>0</v>
      </c>
      <c r="L1559" s="3"/>
      <c r="M1559" s="3"/>
      <c r="N1559" s="3"/>
      <c r="O1559" s="84">
        <v>0</v>
      </c>
      <c r="P1559" s="84">
        <v>0</v>
      </c>
      <c r="Q1559" s="84">
        <v>0</v>
      </c>
      <c r="R1559" s="127">
        <v>0</v>
      </c>
      <c r="S1559" s="127">
        <v>0</v>
      </c>
      <c r="T1559" s="85"/>
      <c r="U1559" s="85"/>
      <c r="V1559" s="85"/>
      <c r="W1559" s="85"/>
      <c r="X1559" s="84">
        <v>0</v>
      </c>
      <c r="Y1559" s="84">
        <v>0</v>
      </c>
      <c r="Z1559" s="84">
        <v>0</v>
      </c>
      <c r="AA1559" s="127">
        <v>0</v>
      </c>
      <c r="AB1559" s="127">
        <v>0</v>
      </c>
    </row>
    <row r="1560" spans="1:28" x14ac:dyDescent="0.3">
      <c r="A1560" s="83" t="s">
        <v>58</v>
      </c>
      <c r="B1560" s="65" t="str">
        <f>VLOOKUP(A1560,'bank list with code'!$A$2:$C$114,3,FALSE)</f>
        <v>B075</v>
      </c>
      <c r="C1560" s="65" t="str">
        <f>VLOOKUP(B1560,'bank type'!$A$2:$B$87,2,FALSE)</f>
        <v>Small Finance Banks</v>
      </c>
      <c r="D1560" s="66">
        <v>43251</v>
      </c>
      <c r="E1560" s="74">
        <f t="shared" si="74"/>
        <v>5</v>
      </c>
      <c r="F1560">
        <f t="shared" si="75"/>
        <v>2018</v>
      </c>
      <c r="G1560" s="84">
        <v>0</v>
      </c>
      <c r="H1560" s="84">
        <v>0</v>
      </c>
      <c r="I1560" s="84">
        <v>0</v>
      </c>
      <c r="J1560" s="84">
        <v>0</v>
      </c>
      <c r="K1560" s="3">
        <f t="shared" si="76"/>
        <v>0</v>
      </c>
      <c r="L1560" s="3"/>
      <c r="M1560" s="3"/>
      <c r="N1560" s="3"/>
      <c r="O1560" s="84">
        <v>0</v>
      </c>
      <c r="P1560" s="84">
        <v>0</v>
      </c>
      <c r="Q1560" s="84">
        <v>0</v>
      </c>
      <c r="R1560" s="127">
        <v>0</v>
      </c>
      <c r="S1560" s="127">
        <v>0</v>
      </c>
      <c r="T1560" s="85"/>
      <c r="U1560" s="85"/>
      <c r="V1560" s="85"/>
      <c r="W1560" s="85"/>
      <c r="X1560" s="84">
        <v>3028</v>
      </c>
      <c r="Y1560" s="84">
        <v>372</v>
      </c>
      <c r="Z1560" s="84">
        <v>108</v>
      </c>
      <c r="AA1560" s="127">
        <v>1.1756</v>
      </c>
      <c r="AB1560" s="127">
        <v>3.3316440000000003E-2</v>
      </c>
    </row>
    <row r="1561" spans="1:28" x14ac:dyDescent="0.3">
      <c r="A1561" s="83" t="s">
        <v>59</v>
      </c>
      <c r="B1561" s="65" t="str">
        <f>VLOOKUP(A1561,'bank list with code'!$A$2:$C$114,3,FALSE)</f>
        <v>B097</v>
      </c>
      <c r="C1561" s="65" t="str">
        <f>VLOOKUP(B1561,'bank type'!$A$2:$B$87,2,FALSE)</f>
        <v>Small Finance Banks</v>
      </c>
      <c r="D1561" s="66">
        <v>43251</v>
      </c>
      <c r="E1561" s="74">
        <f t="shared" si="74"/>
        <v>5</v>
      </c>
      <c r="F1561">
        <f t="shared" si="75"/>
        <v>2018</v>
      </c>
      <c r="G1561" s="84">
        <v>25</v>
      </c>
      <c r="H1561" s="84">
        <v>1</v>
      </c>
      <c r="I1561" s="84">
        <v>0</v>
      </c>
      <c r="J1561" s="84">
        <v>0</v>
      </c>
      <c r="K1561" s="3">
        <f t="shared" si="76"/>
        <v>0</v>
      </c>
      <c r="L1561" s="3"/>
      <c r="M1561" s="3"/>
      <c r="N1561" s="3"/>
      <c r="O1561" s="84">
        <v>0</v>
      </c>
      <c r="P1561" s="84">
        <v>0</v>
      </c>
      <c r="Q1561" s="84">
        <v>0</v>
      </c>
      <c r="R1561" s="127">
        <v>0</v>
      </c>
      <c r="S1561" s="127">
        <v>0</v>
      </c>
      <c r="T1561" s="85"/>
      <c r="U1561" s="85"/>
      <c r="V1561" s="85"/>
      <c r="W1561" s="85"/>
      <c r="X1561" s="84">
        <v>7016</v>
      </c>
      <c r="Y1561" s="84">
        <v>25870</v>
      </c>
      <c r="Z1561" s="84">
        <v>4341</v>
      </c>
      <c r="AA1561" s="127">
        <v>52.200400000000002</v>
      </c>
      <c r="AB1561" s="127">
        <v>5.1857644299999999</v>
      </c>
    </row>
    <row r="1562" spans="1:28" x14ac:dyDescent="0.3">
      <c r="A1562" s="83" t="s">
        <v>60</v>
      </c>
      <c r="B1562" s="65" t="str">
        <f>VLOOKUP(A1562,'bank list with code'!$A$2:$C$114,3,FALSE)</f>
        <v>B103</v>
      </c>
      <c r="C1562" s="65" t="str">
        <f>VLOOKUP(B1562,'bank type'!$A$2:$B$87,2,FALSE)</f>
        <v>Small Finance Banks</v>
      </c>
      <c r="D1562" s="66">
        <v>43251</v>
      </c>
      <c r="E1562" s="74">
        <f t="shared" si="74"/>
        <v>5</v>
      </c>
      <c r="F1562">
        <f t="shared" si="75"/>
        <v>2018</v>
      </c>
      <c r="G1562" s="84">
        <v>192</v>
      </c>
      <c r="H1562" s="84">
        <v>3</v>
      </c>
      <c r="I1562" s="84">
        <v>0</v>
      </c>
      <c r="J1562" s="84">
        <v>0</v>
      </c>
      <c r="K1562" s="3">
        <f t="shared" si="76"/>
        <v>0</v>
      </c>
      <c r="L1562" s="3"/>
      <c r="M1562" s="3"/>
      <c r="N1562" s="3"/>
      <c r="O1562" s="84">
        <v>0</v>
      </c>
      <c r="P1562" s="84">
        <v>0</v>
      </c>
      <c r="Q1562" s="84">
        <v>0</v>
      </c>
      <c r="R1562" s="127">
        <v>0</v>
      </c>
      <c r="S1562" s="127">
        <v>0</v>
      </c>
      <c r="T1562" s="85"/>
      <c r="U1562" s="85"/>
      <c r="V1562" s="85"/>
      <c r="W1562" s="85"/>
      <c r="X1562" s="84">
        <v>848777</v>
      </c>
      <c r="Y1562" s="84">
        <v>555415</v>
      </c>
      <c r="Z1562" s="84">
        <v>66430</v>
      </c>
      <c r="AA1562" s="127">
        <v>211.49</v>
      </c>
      <c r="AB1562" s="127">
        <v>5.31</v>
      </c>
    </row>
    <row r="1563" spans="1:28" x14ac:dyDescent="0.3">
      <c r="A1563" s="83" t="s">
        <v>61</v>
      </c>
      <c r="B1563" s="65" t="str">
        <f>VLOOKUP(A1563,'bank list with code'!$A$2:$C$114,3,FALSE)</f>
        <v>B109</v>
      </c>
      <c r="C1563" s="65" t="str">
        <f>VLOOKUP(B1563,'bank type'!$A$2:$B$87,2,FALSE)</f>
        <v>Small Finance Banks</v>
      </c>
      <c r="D1563" s="66">
        <v>43251</v>
      </c>
      <c r="E1563" s="74">
        <f t="shared" si="74"/>
        <v>5</v>
      </c>
      <c r="F1563">
        <f t="shared" si="75"/>
        <v>2018</v>
      </c>
      <c r="G1563" s="84">
        <v>62</v>
      </c>
      <c r="H1563" s="84">
        <v>34</v>
      </c>
      <c r="I1563" s="84">
        <v>0</v>
      </c>
      <c r="J1563" s="84">
        <v>0</v>
      </c>
      <c r="K1563" s="3">
        <f t="shared" si="76"/>
        <v>0</v>
      </c>
      <c r="L1563" s="3"/>
      <c r="M1563" s="3"/>
      <c r="N1563" s="3"/>
      <c r="O1563" s="84">
        <v>0</v>
      </c>
      <c r="P1563" s="84">
        <v>0</v>
      </c>
      <c r="Q1563" s="84">
        <v>0</v>
      </c>
      <c r="R1563" s="127">
        <v>0</v>
      </c>
      <c r="S1563" s="127">
        <v>0</v>
      </c>
      <c r="T1563" s="85"/>
      <c r="U1563" s="85"/>
      <c r="V1563" s="85"/>
      <c r="W1563" s="85"/>
      <c r="X1563" s="84">
        <v>44043</v>
      </c>
      <c r="Y1563" s="84">
        <v>144572</v>
      </c>
      <c r="Z1563" s="84">
        <v>8574</v>
      </c>
      <c r="AA1563" s="127">
        <v>425.531836</v>
      </c>
      <c r="AB1563" s="127">
        <v>10.300426299999994</v>
      </c>
    </row>
    <row r="1564" spans="1:28" x14ac:dyDescent="0.3">
      <c r="A1564" s="83" t="s">
        <v>117</v>
      </c>
      <c r="B1564" s="65" t="str">
        <f>VLOOKUP(A1564,'bank list with code'!$A$2:$C$114,3,FALSE)</f>
        <v>B003</v>
      </c>
      <c r="C1564" s="65" t="str">
        <f>VLOOKUP(B1564,'bank type'!$A$2:$B$87,2,FALSE)</f>
        <v>Public Sector Banks</v>
      </c>
      <c r="D1564" s="66">
        <v>43281</v>
      </c>
      <c r="E1564" s="74">
        <f t="shared" si="74"/>
        <v>6</v>
      </c>
      <c r="F1564">
        <f t="shared" si="75"/>
        <v>2018</v>
      </c>
      <c r="G1564" s="84">
        <v>850</v>
      </c>
      <c r="H1564" s="84">
        <v>262</v>
      </c>
      <c r="I1564" s="84">
        <v>3070</v>
      </c>
      <c r="J1564" s="84">
        <v>0</v>
      </c>
      <c r="K1564" s="3">
        <f t="shared" si="76"/>
        <v>3070</v>
      </c>
      <c r="L1564" s="3"/>
      <c r="M1564" s="3"/>
      <c r="N1564" s="3"/>
      <c r="O1564" s="84">
        <v>0</v>
      </c>
      <c r="P1564" s="84">
        <v>0</v>
      </c>
      <c r="Q1564" s="84">
        <v>0</v>
      </c>
      <c r="R1564" s="127">
        <v>0</v>
      </c>
      <c r="S1564" s="127">
        <v>0</v>
      </c>
      <c r="T1564" s="85"/>
      <c r="U1564" s="85"/>
      <c r="V1564" s="85"/>
      <c r="W1564" s="85"/>
      <c r="X1564" s="84">
        <v>13347685</v>
      </c>
      <c r="Y1564" s="84">
        <v>8163584</v>
      </c>
      <c r="Z1564" s="84">
        <v>5393555</v>
      </c>
      <c r="AA1564" s="127">
        <v>20701.134952</v>
      </c>
      <c r="AB1564" s="127">
        <v>3261.3227339999999</v>
      </c>
    </row>
    <row r="1565" spans="1:28" x14ac:dyDescent="0.3">
      <c r="A1565" s="83" t="s">
        <v>118</v>
      </c>
      <c r="B1565" s="65" t="str">
        <f>VLOOKUP(A1565,'bank list with code'!$A$2:$C$114,3,FALSE)</f>
        <v>B006</v>
      </c>
      <c r="C1565" s="65" t="str">
        <f>VLOOKUP(B1565,'bank type'!$A$2:$B$87,2,FALSE)</f>
        <v>Public Sector Banks</v>
      </c>
      <c r="D1565" s="66">
        <v>43281</v>
      </c>
      <c r="E1565" s="74">
        <f t="shared" si="74"/>
        <v>6</v>
      </c>
      <c r="F1565">
        <f t="shared" si="75"/>
        <v>2018</v>
      </c>
      <c r="G1565" s="84">
        <v>3142</v>
      </c>
      <c r="H1565" s="84">
        <v>792</v>
      </c>
      <c r="I1565" s="84">
        <v>15968</v>
      </c>
      <c r="J1565" s="84">
        <v>0</v>
      </c>
      <c r="K1565" s="3">
        <f t="shared" si="76"/>
        <v>15968</v>
      </c>
      <c r="L1565" s="3"/>
      <c r="M1565" s="3"/>
      <c r="N1565" s="3"/>
      <c r="O1565" s="84">
        <v>248296</v>
      </c>
      <c r="P1565" s="84">
        <v>14332</v>
      </c>
      <c r="Q1565" s="84">
        <v>495591</v>
      </c>
      <c r="R1565" s="127">
        <v>69.301704200000003</v>
      </c>
      <c r="S1565" s="127">
        <v>1259.57875397</v>
      </c>
      <c r="T1565" s="85"/>
      <c r="U1565" s="85"/>
      <c r="V1565" s="85"/>
      <c r="W1565" s="85"/>
      <c r="X1565" s="84">
        <v>24969553</v>
      </c>
      <c r="Y1565" s="84">
        <v>9353655</v>
      </c>
      <c r="Z1565" s="84">
        <v>6177152</v>
      </c>
      <c r="AA1565" s="127">
        <v>32500.368020999998</v>
      </c>
      <c r="AB1565" s="127">
        <v>8741.4</v>
      </c>
    </row>
    <row r="1566" spans="1:28" x14ac:dyDescent="0.3">
      <c r="A1566" s="83" t="s">
        <v>0</v>
      </c>
      <c r="B1566" s="65" t="str">
        <f>VLOOKUP(A1566,'bank list with code'!$A$2:$C$114,3,FALSE)</f>
        <v>B014</v>
      </c>
      <c r="C1566" s="65" t="str">
        <f>VLOOKUP(B1566,'bank type'!$A$2:$B$87,2,FALSE)</f>
        <v>Public Sector Banks</v>
      </c>
      <c r="D1566" s="66">
        <v>43281</v>
      </c>
      <c r="E1566" s="74">
        <f t="shared" si="74"/>
        <v>6</v>
      </c>
      <c r="F1566">
        <f t="shared" si="75"/>
        <v>2018</v>
      </c>
      <c r="G1566" s="84">
        <v>6263</v>
      </c>
      <c r="H1566" s="84">
        <v>3352</v>
      </c>
      <c r="I1566" s="84">
        <v>71517</v>
      </c>
      <c r="J1566" s="84">
        <v>0</v>
      </c>
      <c r="K1566" s="3">
        <f t="shared" si="76"/>
        <v>71517</v>
      </c>
      <c r="L1566" s="3"/>
      <c r="M1566" s="3"/>
      <c r="N1566" s="3"/>
      <c r="O1566" s="84">
        <v>132095</v>
      </c>
      <c r="P1566" s="84">
        <v>5585</v>
      </c>
      <c r="Q1566" s="84">
        <v>341913</v>
      </c>
      <c r="R1566" s="127">
        <v>22.41468248</v>
      </c>
      <c r="S1566" s="127">
        <v>836.18592564999994</v>
      </c>
      <c r="T1566" s="85"/>
      <c r="U1566" s="85"/>
      <c r="V1566" s="85"/>
      <c r="W1566" s="85"/>
      <c r="X1566" s="84">
        <v>53918295</v>
      </c>
      <c r="Y1566" s="84">
        <v>19124351</v>
      </c>
      <c r="Z1566" s="84">
        <v>16325772</v>
      </c>
      <c r="AA1566" s="127">
        <v>82404.269490139995</v>
      </c>
      <c r="AB1566" s="127">
        <v>13861.387478089999</v>
      </c>
    </row>
    <row r="1567" spans="1:28" x14ac:dyDescent="0.3">
      <c r="A1567" s="83" t="s">
        <v>1</v>
      </c>
      <c r="B1567" s="65" t="str">
        <f>VLOOKUP(A1567,'bank list with code'!$A$2:$C$114,3,FALSE)</f>
        <v>B015</v>
      </c>
      <c r="C1567" s="65" t="str">
        <f>VLOOKUP(B1567,'bank type'!$A$2:$B$87,2,FALSE)</f>
        <v>Public Sector Banks</v>
      </c>
      <c r="D1567" s="66">
        <v>43281</v>
      </c>
      <c r="E1567" s="74">
        <f t="shared" si="74"/>
        <v>6</v>
      </c>
      <c r="F1567">
        <f t="shared" si="75"/>
        <v>2018</v>
      </c>
      <c r="G1567" s="84">
        <v>3328</v>
      </c>
      <c r="H1567" s="84">
        <v>4095</v>
      </c>
      <c r="I1567" s="84">
        <v>97784</v>
      </c>
      <c r="J1567" s="84">
        <v>0</v>
      </c>
      <c r="K1567" s="3">
        <f t="shared" si="76"/>
        <v>97784</v>
      </c>
      <c r="L1567" s="3"/>
      <c r="M1567" s="3"/>
      <c r="N1567" s="3"/>
      <c r="O1567" s="84">
        <v>212026</v>
      </c>
      <c r="P1567" s="84">
        <v>26809</v>
      </c>
      <c r="Q1567" s="84">
        <v>329470</v>
      </c>
      <c r="R1567" s="127">
        <v>147.75228630000001</v>
      </c>
      <c r="S1567" s="127">
        <v>943.43763936000005</v>
      </c>
      <c r="T1567" s="85"/>
      <c r="U1567" s="85"/>
      <c r="V1567" s="85"/>
      <c r="W1567" s="85"/>
      <c r="X1567" s="84">
        <v>54364371</v>
      </c>
      <c r="Y1567" s="84">
        <v>31114176</v>
      </c>
      <c r="Z1567" s="84">
        <v>12226430</v>
      </c>
      <c r="AA1567" s="127">
        <v>71294.128163739995</v>
      </c>
      <c r="AB1567" s="127">
        <v>10326.381292200002</v>
      </c>
    </row>
    <row r="1568" spans="1:28" x14ac:dyDescent="0.3">
      <c r="A1568" s="83" t="s">
        <v>2</v>
      </c>
      <c r="B1568" s="65" t="str">
        <f>VLOOKUP(A1568,'bank list with code'!$A$2:$C$114,3,FALSE)</f>
        <v>B016</v>
      </c>
      <c r="C1568" s="65" t="str">
        <f>VLOOKUP(B1568,'bank type'!$A$2:$B$87,2,FALSE)</f>
        <v>Public Sector Banks</v>
      </c>
      <c r="D1568" s="66">
        <v>43281</v>
      </c>
      <c r="E1568" s="74">
        <f t="shared" si="74"/>
        <v>6</v>
      </c>
      <c r="F1568">
        <f t="shared" si="75"/>
        <v>2018</v>
      </c>
      <c r="G1568" s="84">
        <v>1317</v>
      </c>
      <c r="H1568" s="84">
        <v>557</v>
      </c>
      <c r="I1568" s="84">
        <v>3486</v>
      </c>
      <c r="J1568" s="84">
        <v>0</v>
      </c>
      <c r="K1568" s="3">
        <f t="shared" si="76"/>
        <v>3486</v>
      </c>
      <c r="L1568" s="3"/>
      <c r="M1568" s="3"/>
      <c r="N1568" s="3"/>
      <c r="O1568" s="84">
        <v>0</v>
      </c>
      <c r="P1568" s="84">
        <v>0</v>
      </c>
      <c r="Q1568" s="84">
        <v>0</v>
      </c>
      <c r="R1568" s="127">
        <v>0</v>
      </c>
      <c r="S1568" s="127">
        <v>0</v>
      </c>
      <c r="T1568" s="85"/>
      <c r="U1568" s="85"/>
      <c r="V1568" s="85"/>
      <c r="W1568" s="85"/>
      <c r="X1568" s="84">
        <v>6717825</v>
      </c>
      <c r="Y1568" s="84">
        <v>6596934</v>
      </c>
      <c r="Z1568" s="84">
        <v>4007802</v>
      </c>
      <c r="AA1568" s="127">
        <v>24877.540606990002</v>
      </c>
      <c r="AB1568" s="127">
        <v>4600.7234090500006</v>
      </c>
    </row>
    <row r="1569" spans="1:28" x14ac:dyDescent="0.3">
      <c r="A1569" s="83" t="s">
        <v>3</v>
      </c>
      <c r="B1569" s="65" t="str">
        <f>VLOOKUP(A1569,'bank list with code'!$A$2:$C$114,3,FALSE)</f>
        <v>B018</v>
      </c>
      <c r="C1569" s="65" t="str">
        <f>VLOOKUP(B1569,'bank type'!$A$2:$B$87,2,FALSE)</f>
        <v>Public Sector Banks</v>
      </c>
      <c r="D1569" s="66">
        <v>43281</v>
      </c>
      <c r="E1569" s="74">
        <f t="shared" si="74"/>
        <v>6</v>
      </c>
      <c r="F1569">
        <f t="shared" si="75"/>
        <v>2018</v>
      </c>
      <c r="G1569" s="84">
        <v>5003</v>
      </c>
      <c r="H1569" s="84">
        <v>4218</v>
      </c>
      <c r="I1569" s="84">
        <v>19571</v>
      </c>
      <c r="J1569" s="84">
        <v>0</v>
      </c>
      <c r="K1569" s="3">
        <f t="shared" si="76"/>
        <v>19571</v>
      </c>
      <c r="L1569" s="3"/>
      <c r="M1569" s="3"/>
      <c r="N1569" s="3"/>
      <c r="O1569" s="84">
        <v>224123</v>
      </c>
      <c r="P1569" s="84">
        <v>37886</v>
      </c>
      <c r="Q1569" s="84">
        <v>525722</v>
      </c>
      <c r="R1569" s="127">
        <v>190.60661483999999</v>
      </c>
      <c r="S1569" s="127">
        <v>1136.19086352</v>
      </c>
      <c r="T1569" s="85"/>
      <c r="U1569" s="85"/>
      <c r="V1569" s="85"/>
      <c r="W1569" s="85"/>
      <c r="X1569" s="84">
        <v>45236781</v>
      </c>
      <c r="Y1569" s="84">
        <v>21733711</v>
      </c>
      <c r="Z1569" s="84">
        <v>10380954</v>
      </c>
      <c r="AA1569" s="127">
        <v>94581.742870200003</v>
      </c>
      <c r="AB1569" s="127">
        <v>14238.336517679998</v>
      </c>
    </row>
    <row r="1570" spans="1:28" x14ac:dyDescent="0.3">
      <c r="A1570" s="83" t="s">
        <v>4</v>
      </c>
      <c r="B1570" s="65" t="str">
        <f>VLOOKUP(A1570,'bank list with code'!$A$2:$C$114,3,FALSE)</f>
        <v>B022</v>
      </c>
      <c r="C1570" s="65" t="str">
        <f>VLOOKUP(B1570,'bank type'!$A$2:$B$87,2,FALSE)</f>
        <v>Public Sector Banks</v>
      </c>
      <c r="D1570" s="66">
        <v>43281</v>
      </c>
      <c r="E1570" s="74">
        <f t="shared" si="74"/>
        <v>6</v>
      </c>
      <c r="F1570">
        <f t="shared" si="75"/>
        <v>2018</v>
      </c>
      <c r="G1570" s="84">
        <v>3397</v>
      </c>
      <c r="H1570" s="84">
        <v>1411</v>
      </c>
      <c r="I1570" s="84">
        <v>3613</v>
      </c>
      <c r="J1570" s="84">
        <v>0</v>
      </c>
      <c r="K1570" s="3">
        <f t="shared" si="76"/>
        <v>3613</v>
      </c>
      <c r="L1570" s="3"/>
      <c r="M1570" s="3"/>
      <c r="N1570" s="3"/>
      <c r="O1570" s="84">
        <v>95446</v>
      </c>
      <c r="P1570" s="84">
        <v>2531</v>
      </c>
      <c r="Q1570" s="84">
        <v>156422</v>
      </c>
      <c r="R1570" s="127">
        <v>11.904366939999999</v>
      </c>
      <c r="S1570" s="127">
        <v>371.07703821999996</v>
      </c>
      <c r="T1570" s="85"/>
      <c r="U1570" s="85"/>
      <c r="V1570" s="85"/>
      <c r="W1570" s="85"/>
      <c r="X1570" s="84">
        <v>28092470</v>
      </c>
      <c r="Y1570" s="84">
        <v>11359443</v>
      </c>
      <c r="Z1570" s="84">
        <v>4828175</v>
      </c>
      <c r="AA1570" s="127">
        <v>47458.877717000003</v>
      </c>
      <c r="AB1570" s="127">
        <v>6074.0744949999998</v>
      </c>
    </row>
    <row r="1571" spans="1:28" x14ac:dyDescent="0.3">
      <c r="A1571" s="83" t="s">
        <v>119</v>
      </c>
      <c r="B1571" s="65" t="str">
        <f>VLOOKUP(A1571,'bank list with code'!$A$2:$C$114,3,FALSE)</f>
        <v>B026</v>
      </c>
      <c r="C1571" s="65" t="str">
        <f>VLOOKUP(B1571,'bank type'!$A$2:$B$87,2,FALSE)</f>
        <v>Public Sector Banks</v>
      </c>
      <c r="D1571" s="66">
        <v>43281</v>
      </c>
      <c r="E1571" s="74">
        <f t="shared" si="74"/>
        <v>6</v>
      </c>
      <c r="F1571">
        <f t="shared" si="75"/>
        <v>2018</v>
      </c>
      <c r="G1571" s="84">
        <v>2357</v>
      </c>
      <c r="H1571" s="84">
        <v>734</v>
      </c>
      <c r="I1571" s="84">
        <v>159614</v>
      </c>
      <c r="J1571" s="84">
        <v>0</v>
      </c>
      <c r="K1571" s="3">
        <f t="shared" si="76"/>
        <v>159614</v>
      </c>
      <c r="L1571" s="3"/>
      <c r="M1571" s="3"/>
      <c r="N1571" s="3"/>
      <c r="O1571" s="84">
        <v>107209</v>
      </c>
      <c r="P1571" s="84">
        <v>2029</v>
      </c>
      <c r="Q1571" s="84">
        <v>151431</v>
      </c>
      <c r="R1571" s="127">
        <v>10.03234732</v>
      </c>
      <c r="S1571" s="127">
        <v>375.6952885</v>
      </c>
      <c r="T1571" s="85"/>
      <c r="U1571" s="85"/>
      <c r="V1571" s="85"/>
      <c r="W1571" s="85"/>
      <c r="X1571" s="84">
        <v>12707446</v>
      </c>
      <c r="Y1571" s="84">
        <v>7053379</v>
      </c>
      <c r="Z1571" s="84">
        <v>3692749</v>
      </c>
      <c r="AA1571" s="127">
        <v>29090.192159279999</v>
      </c>
      <c r="AB1571" s="127">
        <v>4423.7876310000001</v>
      </c>
    </row>
    <row r="1572" spans="1:28" x14ac:dyDescent="0.3">
      <c r="A1572" s="83" t="s">
        <v>120</v>
      </c>
      <c r="B1572" s="65" t="str">
        <f>VLOOKUP(A1572,'bank list with code'!$A$2:$C$114,3,FALSE)</f>
        <v>B034</v>
      </c>
      <c r="C1572" s="65" t="str">
        <f>VLOOKUP(B1572,'bank type'!$A$2:$B$87,2,FALSE)</f>
        <v>Public Sector Banks</v>
      </c>
      <c r="D1572" s="66">
        <v>43281</v>
      </c>
      <c r="E1572" s="74">
        <f t="shared" si="74"/>
        <v>6</v>
      </c>
      <c r="F1572">
        <f t="shared" si="75"/>
        <v>2018</v>
      </c>
      <c r="G1572" s="84">
        <v>1326</v>
      </c>
      <c r="H1572" s="84">
        <v>320</v>
      </c>
      <c r="I1572" s="84">
        <v>5283</v>
      </c>
      <c r="J1572" s="84">
        <v>0</v>
      </c>
      <c r="K1572" s="3">
        <f t="shared" si="76"/>
        <v>5283</v>
      </c>
      <c r="L1572" s="3"/>
      <c r="M1572" s="3"/>
      <c r="N1572" s="3"/>
      <c r="O1572" s="84">
        <v>0</v>
      </c>
      <c r="P1572" s="84">
        <v>0</v>
      </c>
      <c r="Q1572" s="84">
        <v>0</v>
      </c>
      <c r="R1572" s="127">
        <v>0</v>
      </c>
      <c r="S1572" s="127">
        <v>0</v>
      </c>
      <c r="T1572" s="85"/>
      <c r="U1572" s="85"/>
      <c r="V1572" s="85"/>
      <c r="W1572" s="85"/>
      <c r="X1572" s="84">
        <v>9154824</v>
      </c>
      <c r="Y1572" s="84">
        <v>4243383</v>
      </c>
      <c r="Z1572" s="84">
        <v>1514256</v>
      </c>
      <c r="AA1572" s="127">
        <v>17162.7035922</v>
      </c>
      <c r="AB1572" s="127">
        <v>1961.4042163899999</v>
      </c>
    </row>
    <row r="1573" spans="1:28" x14ac:dyDescent="0.3">
      <c r="A1573" s="83" t="s">
        <v>5</v>
      </c>
      <c r="B1573" s="65" t="str">
        <f>VLOOKUP(A1573,'bank list with code'!$A$2:$C$114,3,FALSE)</f>
        <v>B060</v>
      </c>
      <c r="C1573" s="65" t="str">
        <f>VLOOKUP(B1573,'bank type'!$A$2:$B$87,2,FALSE)</f>
        <v>Public Sector Banks</v>
      </c>
      <c r="D1573" s="66">
        <v>43281</v>
      </c>
      <c r="E1573" s="74">
        <f t="shared" si="74"/>
        <v>6</v>
      </c>
      <c r="F1573">
        <f t="shared" si="75"/>
        <v>2018</v>
      </c>
      <c r="G1573" s="84">
        <v>2731</v>
      </c>
      <c r="H1573" s="84">
        <v>650</v>
      </c>
      <c r="I1573" s="84">
        <v>11232</v>
      </c>
      <c r="J1573" s="84">
        <v>0</v>
      </c>
      <c r="K1573" s="3">
        <f t="shared" si="76"/>
        <v>11232</v>
      </c>
      <c r="L1573" s="3"/>
      <c r="M1573" s="3"/>
      <c r="N1573" s="3"/>
      <c r="O1573" s="84">
        <v>85486</v>
      </c>
      <c r="P1573" s="84">
        <v>3105</v>
      </c>
      <c r="Q1573" s="84">
        <v>132365</v>
      </c>
      <c r="R1573" s="127">
        <v>16.100000000000001</v>
      </c>
      <c r="S1573" s="127">
        <v>302.10000000000002</v>
      </c>
      <c r="T1573" s="85"/>
      <c r="U1573" s="85"/>
      <c r="V1573" s="85"/>
      <c r="W1573" s="85"/>
      <c r="X1573" s="84">
        <v>18538266</v>
      </c>
      <c r="Y1573" s="84">
        <v>28808142</v>
      </c>
      <c r="Z1573" s="84">
        <v>5538395</v>
      </c>
      <c r="AA1573" s="127">
        <v>74376.3</v>
      </c>
      <c r="AB1573" s="127">
        <v>6461.3</v>
      </c>
    </row>
    <row r="1574" spans="1:28" x14ac:dyDescent="0.3">
      <c r="A1574" s="83" t="s">
        <v>6</v>
      </c>
      <c r="B1574" s="65" t="str">
        <f>VLOOKUP(A1574,'bank list with code'!$A$2:$C$114,3,FALSE)</f>
        <v>B061</v>
      </c>
      <c r="C1574" s="65" t="str">
        <f>VLOOKUP(B1574,'bank type'!$A$2:$B$87,2,FALSE)</f>
        <v>Public Sector Banks</v>
      </c>
      <c r="D1574" s="66">
        <v>43281</v>
      </c>
      <c r="E1574" s="74">
        <f t="shared" si="74"/>
        <v>6</v>
      </c>
      <c r="F1574">
        <f t="shared" si="75"/>
        <v>2018</v>
      </c>
      <c r="G1574" s="84">
        <v>2858</v>
      </c>
      <c r="H1574" s="84">
        <v>750</v>
      </c>
      <c r="I1574" s="84">
        <v>18645</v>
      </c>
      <c r="J1574" s="84">
        <v>0</v>
      </c>
      <c r="K1574" s="3">
        <f t="shared" si="76"/>
        <v>18645</v>
      </c>
      <c r="L1574" s="3"/>
      <c r="M1574" s="3"/>
      <c r="N1574" s="3"/>
      <c r="O1574" s="84">
        <v>55171</v>
      </c>
      <c r="P1574" s="84">
        <v>728</v>
      </c>
      <c r="Q1574" s="84">
        <v>100255</v>
      </c>
      <c r="R1574" s="127">
        <v>2.8952849999999999</v>
      </c>
      <c r="S1574" s="127">
        <v>238.51299499999999</v>
      </c>
      <c r="T1574" s="85"/>
      <c r="U1574" s="85"/>
      <c r="V1574" s="85"/>
      <c r="W1574" s="85"/>
      <c r="X1574" s="84">
        <v>19463072</v>
      </c>
      <c r="Y1574" s="84">
        <v>10415565</v>
      </c>
      <c r="Z1574" s="84">
        <v>8241221</v>
      </c>
      <c r="AA1574" s="127">
        <v>41783.818899999998</v>
      </c>
      <c r="AB1574" s="127">
        <v>6217.6354680000004</v>
      </c>
    </row>
    <row r="1575" spans="1:28" x14ac:dyDescent="0.3">
      <c r="A1575" s="83" t="s">
        <v>121</v>
      </c>
      <c r="B1575" s="65" t="str">
        <f>VLOOKUP(A1575,'bank list with code'!$A$2:$C$114,3,FALSE)</f>
        <v>B078</v>
      </c>
      <c r="C1575" s="65" t="str">
        <f>VLOOKUP(B1575,'bank type'!$A$2:$B$87,2,FALSE)</f>
        <v>Public Sector Banks</v>
      </c>
      <c r="D1575" s="66">
        <v>43281</v>
      </c>
      <c r="E1575" s="74">
        <f t="shared" si="74"/>
        <v>6</v>
      </c>
      <c r="F1575">
        <f t="shared" si="75"/>
        <v>2018</v>
      </c>
      <c r="G1575" s="84">
        <v>2337</v>
      </c>
      <c r="H1575" s="84">
        <v>298</v>
      </c>
      <c r="I1575" s="84">
        <v>8002</v>
      </c>
      <c r="J1575" s="84">
        <v>0</v>
      </c>
      <c r="K1575" s="3">
        <f t="shared" si="76"/>
        <v>8002</v>
      </c>
      <c r="L1575" s="3"/>
      <c r="M1575" s="3"/>
      <c r="N1575" s="3"/>
      <c r="O1575" s="84">
        <v>0</v>
      </c>
      <c r="P1575" s="84">
        <v>0</v>
      </c>
      <c r="Q1575" s="84">
        <v>0</v>
      </c>
      <c r="R1575" s="127">
        <v>0</v>
      </c>
      <c r="S1575" s="127">
        <v>0</v>
      </c>
      <c r="T1575" s="85"/>
      <c r="U1575" s="85"/>
      <c r="V1575" s="85"/>
      <c r="W1575" s="85"/>
      <c r="X1575" s="84">
        <v>11223995</v>
      </c>
      <c r="Y1575" s="84">
        <v>5072542</v>
      </c>
      <c r="Z1575" s="84">
        <v>2967347</v>
      </c>
      <c r="AA1575" s="127">
        <v>22491</v>
      </c>
      <c r="AB1575" s="127">
        <v>3753.3</v>
      </c>
    </row>
    <row r="1576" spans="1:28" x14ac:dyDescent="0.3">
      <c r="A1576" s="83" t="s">
        <v>7</v>
      </c>
      <c r="B1576" s="65" t="str">
        <f>VLOOKUP(A1576,'bank list with code'!$A$2:$C$114,3,FALSE)</f>
        <v>B080</v>
      </c>
      <c r="C1576" s="65" t="str">
        <f>VLOOKUP(B1576,'bank type'!$A$2:$B$87,2,FALSE)</f>
        <v>Public Sector Banks</v>
      </c>
      <c r="D1576" s="66">
        <v>43281</v>
      </c>
      <c r="E1576" s="74">
        <f t="shared" si="74"/>
        <v>6</v>
      </c>
      <c r="F1576">
        <f t="shared" si="75"/>
        <v>2018</v>
      </c>
      <c r="G1576" s="84">
        <v>1114</v>
      </c>
      <c r="H1576" s="84">
        <v>92</v>
      </c>
      <c r="I1576" s="84">
        <v>1066</v>
      </c>
      <c r="J1576" s="84">
        <v>0</v>
      </c>
      <c r="K1576" s="3">
        <f t="shared" si="76"/>
        <v>1066</v>
      </c>
      <c r="L1576" s="3"/>
      <c r="M1576" s="3"/>
      <c r="N1576" s="3"/>
      <c r="O1576" s="84">
        <v>0</v>
      </c>
      <c r="P1576" s="84">
        <v>0</v>
      </c>
      <c r="Q1576" s="84">
        <v>0</v>
      </c>
      <c r="R1576" s="127">
        <v>0</v>
      </c>
      <c r="S1576" s="127">
        <v>0</v>
      </c>
      <c r="T1576" s="85"/>
      <c r="U1576" s="85"/>
      <c r="V1576" s="85"/>
      <c r="W1576" s="85"/>
      <c r="X1576" s="84">
        <v>3211992</v>
      </c>
      <c r="Y1576" s="84">
        <v>1236193</v>
      </c>
      <c r="Z1576" s="84">
        <v>356877</v>
      </c>
      <c r="AA1576" s="127">
        <v>5198.8</v>
      </c>
      <c r="AB1576" s="127">
        <v>606.9</v>
      </c>
    </row>
    <row r="1577" spans="1:28" x14ac:dyDescent="0.3">
      <c r="A1577" s="83" t="s">
        <v>8</v>
      </c>
      <c r="B1577" s="65" t="str">
        <f>VLOOKUP(A1577,'bank list with code'!$A$2:$C$114,3,FALSE)</f>
        <v>B081</v>
      </c>
      <c r="C1577" s="65" t="str">
        <f>VLOOKUP(B1577,'bank type'!$A$2:$B$87,2,FALSE)</f>
        <v>Public Sector Banks</v>
      </c>
      <c r="D1577" s="66">
        <v>43281</v>
      </c>
      <c r="E1577" s="74">
        <f t="shared" si="74"/>
        <v>6</v>
      </c>
      <c r="F1577">
        <f t="shared" si="75"/>
        <v>2018</v>
      </c>
      <c r="G1577" s="84">
        <v>5298</v>
      </c>
      <c r="H1577" s="84">
        <v>4142</v>
      </c>
      <c r="I1577" s="84">
        <v>53686</v>
      </c>
      <c r="J1577" s="84">
        <v>0</v>
      </c>
      <c r="K1577" s="3">
        <f t="shared" si="76"/>
        <v>53686</v>
      </c>
      <c r="L1577" s="3"/>
      <c r="M1577" s="3"/>
      <c r="N1577" s="3"/>
      <c r="O1577" s="84">
        <v>325758</v>
      </c>
      <c r="P1577" s="84">
        <v>9917</v>
      </c>
      <c r="Q1577" s="84">
        <v>654664</v>
      </c>
      <c r="R1577" s="127">
        <v>42.668715169999999</v>
      </c>
      <c r="S1577" s="127">
        <v>1506.18716374</v>
      </c>
      <c r="T1577" s="85"/>
      <c r="U1577" s="85"/>
      <c r="V1577" s="85"/>
      <c r="W1577" s="85"/>
      <c r="X1577" s="84">
        <v>65562954</v>
      </c>
      <c r="Y1577" s="84">
        <v>22965172</v>
      </c>
      <c r="Z1577" s="84">
        <v>12736188</v>
      </c>
      <c r="AA1577" s="127">
        <v>104244.98723437</v>
      </c>
      <c r="AB1577" s="127">
        <v>17226.912145040002</v>
      </c>
    </row>
    <row r="1578" spans="1:28" x14ac:dyDescent="0.3">
      <c r="A1578" s="83" t="s">
        <v>122</v>
      </c>
      <c r="B1578" s="65" t="str">
        <f>VLOOKUP(A1578,'bank list with code'!$A$2:$C$114,3,FALSE)</f>
        <v>B099</v>
      </c>
      <c r="C1578" s="65" t="str">
        <f>VLOOKUP(B1578,'bank type'!$A$2:$B$87,2,FALSE)</f>
        <v>Public Sector Banks</v>
      </c>
      <c r="D1578" s="66">
        <v>43281</v>
      </c>
      <c r="E1578" s="74">
        <f t="shared" si="74"/>
        <v>6</v>
      </c>
      <c r="F1578">
        <f t="shared" si="75"/>
        <v>2018</v>
      </c>
      <c r="G1578" s="84">
        <v>3945</v>
      </c>
      <c r="H1578" s="84">
        <v>400</v>
      </c>
      <c r="I1578" s="84">
        <v>7607</v>
      </c>
      <c r="J1578" s="84">
        <v>0</v>
      </c>
      <c r="K1578" s="3">
        <f t="shared" si="76"/>
        <v>7607</v>
      </c>
      <c r="L1578" s="3"/>
      <c r="M1578" s="3"/>
      <c r="N1578" s="3"/>
      <c r="O1578" s="84">
        <v>148377</v>
      </c>
      <c r="P1578" s="84">
        <v>3617</v>
      </c>
      <c r="Q1578" s="84">
        <v>155539</v>
      </c>
      <c r="R1578" s="127">
        <v>14.719435019999999</v>
      </c>
      <c r="S1578" s="127">
        <v>354.87317999999999</v>
      </c>
      <c r="T1578" s="85"/>
      <c r="U1578" s="85"/>
      <c r="V1578" s="85"/>
      <c r="W1578" s="85"/>
      <c r="X1578" s="84">
        <v>21955625</v>
      </c>
      <c r="Y1578" s="84">
        <v>8359918</v>
      </c>
      <c r="Z1578" s="84">
        <v>4239652</v>
      </c>
      <c r="AA1578" s="127">
        <v>34358.708068400003</v>
      </c>
      <c r="AB1578" s="127">
        <v>5230.0714798500003</v>
      </c>
    </row>
    <row r="1579" spans="1:28" x14ac:dyDescent="0.3">
      <c r="A1579" s="83" t="s">
        <v>9</v>
      </c>
      <c r="B1579" s="65" t="str">
        <f>VLOOKUP(A1579,'bank list with code'!$A$2:$C$114,3,FALSE)</f>
        <v>B102</v>
      </c>
      <c r="C1579" s="65" t="str">
        <f>VLOOKUP(B1579,'bank type'!$A$2:$B$87,2,FALSE)</f>
        <v>Public Sector Banks</v>
      </c>
      <c r="D1579" s="66">
        <v>43281</v>
      </c>
      <c r="E1579" s="74">
        <f t="shared" si="74"/>
        <v>6</v>
      </c>
      <c r="F1579">
        <f t="shared" si="75"/>
        <v>2018</v>
      </c>
      <c r="G1579" s="84">
        <v>2142</v>
      </c>
      <c r="H1579" s="84">
        <v>419</v>
      </c>
      <c r="I1579" s="84">
        <v>4986</v>
      </c>
      <c r="J1579" s="84">
        <v>0</v>
      </c>
      <c r="K1579" s="3">
        <f t="shared" si="76"/>
        <v>4986</v>
      </c>
      <c r="L1579" s="3"/>
      <c r="M1579" s="3"/>
      <c r="N1579" s="3"/>
      <c r="O1579" s="84">
        <v>0</v>
      </c>
      <c r="P1579" s="84">
        <v>0</v>
      </c>
      <c r="Q1579" s="84">
        <v>0</v>
      </c>
      <c r="R1579" s="127">
        <v>0</v>
      </c>
      <c r="S1579" s="127">
        <v>0</v>
      </c>
      <c r="T1579" s="85"/>
      <c r="U1579" s="85"/>
      <c r="V1579" s="85"/>
      <c r="W1579" s="85"/>
      <c r="X1579" s="84">
        <v>10659223</v>
      </c>
      <c r="Y1579" s="84">
        <v>5140608</v>
      </c>
      <c r="Z1579" s="84">
        <v>2389815</v>
      </c>
      <c r="AA1579" s="127">
        <v>20551.878612</v>
      </c>
      <c r="AB1579" s="127">
        <v>3346.8241509999998</v>
      </c>
    </row>
    <row r="1580" spans="1:28" x14ac:dyDescent="0.3">
      <c r="A1580" s="83" t="s">
        <v>10</v>
      </c>
      <c r="B1580" s="65" t="str">
        <f>VLOOKUP(A1580,'bank list with code'!$A$2:$C$114,3,FALSE)</f>
        <v>B105</v>
      </c>
      <c r="C1580" s="65" t="str">
        <f>VLOOKUP(B1580,'bank type'!$A$2:$B$87,2,FALSE)</f>
        <v>Public Sector Banks</v>
      </c>
      <c r="D1580" s="66">
        <v>43281</v>
      </c>
      <c r="E1580" s="74">
        <f t="shared" si="74"/>
        <v>6</v>
      </c>
      <c r="F1580">
        <f t="shared" si="75"/>
        <v>2018</v>
      </c>
      <c r="G1580" s="84">
        <v>4545</v>
      </c>
      <c r="H1580" s="84">
        <v>3011</v>
      </c>
      <c r="I1580" s="84">
        <v>58094</v>
      </c>
      <c r="J1580" s="84">
        <v>0</v>
      </c>
      <c r="K1580" s="3">
        <f t="shared" si="76"/>
        <v>58094</v>
      </c>
      <c r="L1580" s="3"/>
      <c r="M1580" s="3"/>
      <c r="N1580" s="3"/>
      <c r="O1580" s="84">
        <v>223295</v>
      </c>
      <c r="P1580" s="84">
        <v>3683</v>
      </c>
      <c r="Q1580" s="84">
        <v>198965</v>
      </c>
      <c r="R1580" s="127">
        <v>18.233017810000003</v>
      </c>
      <c r="S1580" s="127">
        <v>531.95768887999998</v>
      </c>
      <c r="T1580" s="85"/>
      <c r="U1580" s="85"/>
      <c r="V1580" s="85"/>
      <c r="W1580" s="85"/>
      <c r="X1580" s="84">
        <v>22542886</v>
      </c>
      <c r="Y1580" s="84">
        <v>24970929</v>
      </c>
      <c r="Z1580" s="84">
        <v>6837861</v>
      </c>
      <c r="AA1580" s="127">
        <v>74586.613494000005</v>
      </c>
      <c r="AB1580" s="127">
        <v>8322.4294503199999</v>
      </c>
    </row>
    <row r="1581" spans="1:28" x14ac:dyDescent="0.3">
      <c r="A1581" s="83" t="s">
        <v>123</v>
      </c>
      <c r="B1581" s="65" t="str">
        <f>VLOOKUP(A1581,'bank list with code'!$A$2:$C$114,3,FALSE)</f>
        <v>B106</v>
      </c>
      <c r="C1581" s="65" t="str">
        <f>VLOOKUP(B1581,'bank type'!$A$2:$B$87,2,FALSE)</f>
        <v>Public Sector Banks</v>
      </c>
      <c r="D1581" s="66">
        <v>43281</v>
      </c>
      <c r="E1581" s="74">
        <f t="shared" si="74"/>
        <v>6</v>
      </c>
      <c r="F1581">
        <f t="shared" si="75"/>
        <v>2018</v>
      </c>
      <c r="G1581" s="84">
        <v>1040</v>
      </c>
      <c r="H1581" s="84">
        <v>1098</v>
      </c>
      <c r="I1581" s="84">
        <v>4125</v>
      </c>
      <c r="J1581" s="84">
        <v>0</v>
      </c>
      <c r="K1581" s="3">
        <f t="shared" si="76"/>
        <v>4125</v>
      </c>
      <c r="L1581" s="3"/>
      <c r="M1581" s="3"/>
      <c r="N1581" s="3"/>
      <c r="O1581" s="84">
        <v>6595</v>
      </c>
      <c r="P1581" s="84">
        <v>176</v>
      </c>
      <c r="Q1581" s="84">
        <v>5832</v>
      </c>
      <c r="R1581" s="127">
        <v>0.54869999999999997</v>
      </c>
      <c r="S1581" s="127">
        <v>12.343878</v>
      </c>
      <c r="T1581" s="85"/>
      <c r="U1581" s="85"/>
      <c r="V1581" s="85"/>
      <c r="W1581" s="85"/>
      <c r="X1581" s="84">
        <v>12544935</v>
      </c>
      <c r="Y1581" s="84">
        <v>6666679</v>
      </c>
      <c r="Z1581" s="84">
        <v>1665458</v>
      </c>
      <c r="AA1581" s="127">
        <v>25683.213900999999</v>
      </c>
      <c r="AB1581" s="127">
        <v>2373.8019680000002</v>
      </c>
    </row>
    <row r="1582" spans="1:28" x14ac:dyDescent="0.3">
      <c r="A1582" s="83" t="s">
        <v>124</v>
      </c>
      <c r="B1582" s="65" t="str">
        <f>VLOOKUP(A1582,'bank list with code'!$A$2:$C$114,3,FALSE)</f>
        <v>B111</v>
      </c>
      <c r="C1582" s="65" t="str">
        <f>VLOOKUP(B1582,'bank type'!$A$2:$B$87,2,FALSE)</f>
        <v>Public Sector Banks</v>
      </c>
      <c r="D1582" s="66">
        <v>43281</v>
      </c>
      <c r="E1582" s="74">
        <f t="shared" si="74"/>
        <v>6</v>
      </c>
      <c r="F1582">
        <f t="shared" si="75"/>
        <v>2018</v>
      </c>
      <c r="G1582" s="84">
        <v>1678</v>
      </c>
      <c r="H1582" s="84">
        <v>493</v>
      </c>
      <c r="I1582" s="84">
        <v>7121</v>
      </c>
      <c r="J1582" s="84">
        <v>0</v>
      </c>
      <c r="K1582" s="3">
        <f t="shared" si="76"/>
        <v>7121</v>
      </c>
      <c r="L1582" s="3"/>
      <c r="M1582" s="3"/>
      <c r="N1582" s="3"/>
      <c r="O1582" s="84">
        <v>59501</v>
      </c>
      <c r="P1582" s="84">
        <v>9878</v>
      </c>
      <c r="Q1582" s="84">
        <v>157247</v>
      </c>
      <c r="R1582" s="127">
        <v>48.277949799999995</v>
      </c>
      <c r="S1582" s="127">
        <v>304.74313749000004</v>
      </c>
      <c r="T1582" s="85"/>
      <c r="U1582" s="85"/>
      <c r="V1582" s="85"/>
      <c r="W1582" s="85"/>
      <c r="X1582" s="84">
        <v>6626447</v>
      </c>
      <c r="Y1582" s="84">
        <v>5588469</v>
      </c>
      <c r="Z1582" s="84">
        <v>1908951</v>
      </c>
      <c r="AA1582" s="127">
        <v>18279.528203999998</v>
      </c>
      <c r="AB1582" s="127">
        <v>2838.0596270000001</v>
      </c>
    </row>
    <row r="1583" spans="1:28" x14ac:dyDescent="0.3">
      <c r="A1583" s="83" t="s">
        <v>11</v>
      </c>
      <c r="B1583" s="65" t="str">
        <f>VLOOKUP(A1583,'bank list with code'!$A$2:$C$114,3,FALSE)</f>
        <v>B054</v>
      </c>
      <c r="C1583" s="65" t="str">
        <f>VLOOKUP(B1583,'bank type'!$A$2:$B$87,2,FALSE)</f>
        <v>Private Sector Banks</v>
      </c>
      <c r="D1583" s="66">
        <v>43281</v>
      </c>
      <c r="E1583" s="74">
        <f t="shared" si="74"/>
        <v>6</v>
      </c>
      <c r="F1583">
        <f t="shared" si="75"/>
        <v>2018</v>
      </c>
      <c r="G1583" s="84">
        <v>2199</v>
      </c>
      <c r="H1583" s="84">
        <v>1536</v>
      </c>
      <c r="I1583" s="84">
        <v>30192</v>
      </c>
      <c r="J1583" s="84">
        <v>0</v>
      </c>
      <c r="K1583" s="3">
        <f t="shared" si="76"/>
        <v>30192</v>
      </c>
      <c r="L1583" s="3"/>
      <c r="M1583" s="3"/>
      <c r="N1583" s="3"/>
      <c r="O1583" s="84">
        <v>29159</v>
      </c>
      <c r="P1583" s="84">
        <v>743</v>
      </c>
      <c r="Q1583" s="84">
        <v>113044</v>
      </c>
      <c r="R1583" s="127">
        <v>3.7207469300000002</v>
      </c>
      <c r="S1583" s="127">
        <v>259.38767916</v>
      </c>
      <c r="T1583" s="85"/>
      <c r="U1583" s="85"/>
      <c r="V1583" s="85"/>
      <c r="W1583" s="85"/>
      <c r="X1583" s="84">
        <v>11801594</v>
      </c>
      <c r="Y1583" s="84">
        <v>8909951</v>
      </c>
      <c r="Z1583" s="84">
        <v>7831592</v>
      </c>
      <c r="AA1583" s="127">
        <v>39674.872529729997</v>
      </c>
      <c r="AB1583" s="127">
        <v>7606.0138565799998</v>
      </c>
    </row>
    <row r="1584" spans="1:28" x14ac:dyDescent="0.3">
      <c r="A1584" s="83" t="s">
        <v>12</v>
      </c>
      <c r="B1584" s="65" t="str">
        <f>VLOOKUP(A1584,'bank list with code'!$A$2:$C$114,3,FALSE)</f>
        <v>B093</v>
      </c>
      <c r="C1584" s="65" t="str">
        <f>VLOOKUP(B1584,'bank type'!$A$2:$B$87,2,FALSE)</f>
        <v>Public Sector Banks</v>
      </c>
      <c r="D1584" s="66">
        <v>43281</v>
      </c>
      <c r="E1584" s="74">
        <f t="shared" si="74"/>
        <v>6</v>
      </c>
      <c r="F1584">
        <f t="shared" si="75"/>
        <v>2018</v>
      </c>
      <c r="G1584" s="84">
        <v>26389</v>
      </c>
      <c r="H1584" s="84">
        <v>33209</v>
      </c>
      <c r="I1584" s="84">
        <v>623113</v>
      </c>
      <c r="J1584" s="84">
        <v>0</v>
      </c>
      <c r="K1584" s="3">
        <f t="shared" si="76"/>
        <v>623113</v>
      </c>
      <c r="L1584" s="3"/>
      <c r="M1584" s="3"/>
      <c r="N1584" s="3"/>
      <c r="O1584" s="84">
        <v>6596823</v>
      </c>
      <c r="P1584" s="84">
        <v>125495</v>
      </c>
      <c r="Q1584" s="84">
        <v>20793632</v>
      </c>
      <c r="R1584" s="127">
        <v>490.92251462000002</v>
      </c>
      <c r="S1584" s="127">
        <v>76095.291458880005</v>
      </c>
      <c r="T1584" s="85"/>
      <c r="U1584" s="85"/>
      <c r="V1584" s="85"/>
      <c r="W1584" s="85"/>
      <c r="X1584" s="84">
        <v>289001785</v>
      </c>
      <c r="Y1584" s="84">
        <v>353080704</v>
      </c>
      <c r="Z1584" s="84">
        <v>98849506</v>
      </c>
      <c r="AA1584" s="127">
        <v>1085676.95670261</v>
      </c>
      <c r="AB1584" s="127">
        <v>145557.34861702003</v>
      </c>
    </row>
    <row r="1585" spans="1:28" x14ac:dyDescent="0.3">
      <c r="A1585" s="83" t="s">
        <v>14</v>
      </c>
      <c r="B1585" s="65" t="str">
        <f>VLOOKUP(A1585,'bank list with code'!$A$2:$C$114,3,FALSE)</f>
        <v>B009</v>
      </c>
      <c r="C1585" s="65" t="str">
        <f>VLOOKUP(B1585,'bank type'!$A$2:$B$87,2,FALSE)</f>
        <v>Private Sector Banks</v>
      </c>
      <c r="D1585" s="66">
        <v>43281</v>
      </c>
      <c r="E1585" s="74">
        <f t="shared" si="74"/>
        <v>6</v>
      </c>
      <c r="F1585">
        <f t="shared" si="75"/>
        <v>2018</v>
      </c>
      <c r="G1585" s="84">
        <v>2259</v>
      </c>
      <c r="H1585" s="84">
        <v>10575</v>
      </c>
      <c r="I1585" s="84">
        <v>501204</v>
      </c>
      <c r="J1585" s="84">
        <v>0</v>
      </c>
      <c r="K1585" s="3">
        <f t="shared" si="76"/>
        <v>501204</v>
      </c>
      <c r="L1585" s="3"/>
      <c r="M1585" s="3"/>
      <c r="N1585" s="3"/>
      <c r="O1585" s="84">
        <v>4657691</v>
      </c>
      <c r="P1585" s="84">
        <v>80032</v>
      </c>
      <c r="Q1585" s="84">
        <v>13096699</v>
      </c>
      <c r="R1585" s="127">
        <v>337.65556299999997</v>
      </c>
      <c r="S1585" s="127">
        <v>48013.622142</v>
      </c>
      <c r="T1585" s="85"/>
      <c r="U1585" s="85"/>
      <c r="V1585" s="85"/>
      <c r="W1585" s="85"/>
      <c r="X1585" s="84">
        <v>23659812</v>
      </c>
      <c r="Y1585" s="84">
        <v>23507269</v>
      </c>
      <c r="Z1585" s="84">
        <v>23340394</v>
      </c>
      <c r="AA1585" s="127">
        <v>110260.16733959</v>
      </c>
      <c r="AB1585" s="127">
        <v>35080.228007999998</v>
      </c>
    </row>
    <row r="1586" spans="1:28" x14ac:dyDescent="0.3">
      <c r="A1586" s="83" t="s">
        <v>15</v>
      </c>
      <c r="B1586" s="65" t="str">
        <f>VLOOKUP(A1586,'bank list with code'!$A$2:$C$114,3,FALSE)</f>
        <v>B010</v>
      </c>
      <c r="C1586" s="65" t="str">
        <f>VLOOKUP(B1586,'bank type'!$A$2:$B$87,2,FALSE)</f>
        <v>Private Sector Banks</v>
      </c>
      <c r="D1586" s="66">
        <v>43281</v>
      </c>
      <c r="E1586" s="74">
        <f t="shared" ref="E1586:E1649" si="77">MONTH(D1586)</f>
        <v>6</v>
      </c>
      <c r="F1586">
        <f t="shared" si="75"/>
        <v>2018</v>
      </c>
      <c r="G1586" s="84">
        <v>475</v>
      </c>
      <c r="H1586" s="84">
        <v>0</v>
      </c>
      <c r="I1586" s="84">
        <v>22753</v>
      </c>
      <c r="J1586" s="84">
        <v>0</v>
      </c>
      <c r="K1586" s="3">
        <f t="shared" si="76"/>
        <v>22753</v>
      </c>
      <c r="L1586" s="3"/>
      <c r="M1586" s="3"/>
      <c r="N1586" s="3"/>
      <c r="O1586" s="84">
        <v>0</v>
      </c>
      <c r="P1586" s="84">
        <v>0</v>
      </c>
      <c r="Q1586" s="84">
        <v>0</v>
      </c>
      <c r="R1586" s="127">
        <v>0</v>
      </c>
      <c r="S1586" s="127">
        <v>0</v>
      </c>
      <c r="T1586" s="85"/>
      <c r="U1586" s="85"/>
      <c r="V1586" s="85"/>
      <c r="W1586" s="85"/>
      <c r="X1586" s="84">
        <v>10794199</v>
      </c>
      <c r="Y1586" s="84">
        <v>3737564</v>
      </c>
      <c r="Z1586" s="84">
        <v>605293</v>
      </c>
      <c r="AA1586" s="127">
        <v>10737.379419000001</v>
      </c>
      <c r="AB1586" s="127">
        <v>936.11367273000053</v>
      </c>
    </row>
    <row r="1587" spans="1:28" x14ac:dyDescent="0.3">
      <c r="A1587" s="83" t="s">
        <v>16</v>
      </c>
      <c r="B1587" s="65" t="str">
        <f>VLOOKUP(A1587,'bank list with code'!$A$2:$C$114,3,FALSE)</f>
        <v>B021</v>
      </c>
      <c r="C1587" s="65" t="str">
        <f>VLOOKUP(B1587,'bank type'!$A$2:$B$87,2,FALSE)</f>
        <v>Private Sector Banks</v>
      </c>
      <c r="D1587" s="66">
        <v>43281</v>
      </c>
      <c r="E1587" s="74">
        <f t="shared" si="77"/>
        <v>6</v>
      </c>
      <c r="F1587">
        <f t="shared" si="75"/>
        <v>2018</v>
      </c>
      <c r="G1587" s="84">
        <v>217</v>
      </c>
      <c r="H1587" s="84">
        <v>43</v>
      </c>
      <c r="I1587" s="84">
        <v>0</v>
      </c>
      <c r="J1587" s="84">
        <v>0</v>
      </c>
      <c r="K1587" s="3">
        <f t="shared" si="76"/>
        <v>0</v>
      </c>
      <c r="L1587" s="3"/>
      <c r="M1587" s="3"/>
      <c r="N1587" s="3"/>
      <c r="O1587" s="84">
        <v>0</v>
      </c>
      <c r="P1587" s="84">
        <v>0</v>
      </c>
      <c r="Q1587" s="84">
        <v>0</v>
      </c>
      <c r="R1587" s="127">
        <v>0</v>
      </c>
      <c r="S1587" s="127">
        <v>0</v>
      </c>
      <c r="T1587" s="85"/>
      <c r="U1587" s="85"/>
      <c r="V1587" s="85"/>
      <c r="W1587" s="85"/>
      <c r="X1587" s="84">
        <v>1119606</v>
      </c>
      <c r="Y1587" s="84">
        <v>553006</v>
      </c>
      <c r="Z1587" s="84">
        <v>161286</v>
      </c>
      <c r="AA1587" s="127">
        <v>1842.75974423</v>
      </c>
      <c r="AB1587" s="127">
        <v>296.80211307000002</v>
      </c>
    </row>
    <row r="1588" spans="1:28" x14ac:dyDescent="0.3">
      <c r="A1588" s="83" t="s">
        <v>17</v>
      </c>
      <c r="B1588" s="65" t="str">
        <f>VLOOKUP(A1588,'bank list with code'!$A$2:$C$114,3,FALSE)</f>
        <v>B024</v>
      </c>
      <c r="C1588" s="65" t="str">
        <f>VLOOKUP(B1588,'bank type'!$A$2:$B$87,2,FALSE)</f>
        <v>Private Sector Banks</v>
      </c>
      <c r="D1588" s="66">
        <v>43281</v>
      </c>
      <c r="E1588" s="74">
        <f t="shared" si="77"/>
        <v>6</v>
      </c>
      <c r="F1588">
        <f t="shared" si="75"/>
        <v>2018</v>
      </c>
      <c r="G1588" s="84">
        <v>924</v>
      </c>
      <c r="H1588" s="84">
        <v>710</v>
      </c>
      <c r="I1588" s="84">
        <v>9843</v>
      </c>
      <c r="J1588" s="84">
        <v>0</v>
      </c>
      <c r="K1588" s="3">
        <f t="shared" si="76"/>
        <v>9843</v>
      </c>
      <c r="L1588" s="3"/>
      <c r="M1588" s="3"/>
      <c r="N1588" s="3"/>
      <c r="O1588" s="84">
        <v>5598</v>
      </c>
      <c r="P1588" s="84">
        <v>571</v>
      </c>
      <c r="Q1588" s="84">
        <v>18403</v>
      </c>
      <c r="R1588" s="127">
        <v>2.6562188900000003</v>
      </c>
      <c r="S1588" s="127">
        <v>51.305684310000004</v>
      </c>
      <c r="T1588" s="85"/>
      <c r="U1588" s="85"/>
      <c r="V1588" s="85"/>
      <c r="W1588" s="85"/>
      <c r="X1588" s="84">
        <v>1824159</v>
      </c>
      <c r="Y1588" s="84">
        <v>2153986</v>
      </c>
      <c r="Z1588" s="84">
        <v>741787</v>
      </c>
      <c r="AA1588" s="127">
        <v>9967.0551965800005</v>
      </c>
      <c r="AB1588" s="127">
        <v>1009.64571621</v>
      </c>
    </row>
    <row r="1589" spans="1:28" x14ac:dyDescent="0.3">
      <c r="A1589" s="83" t="s">
        <v>138</v>
      </c>
      <c r="B1589" s="65" t="str">
        <f>VLOOKUP(A1589,'bank list with code'!$A$2:$C$114,3,FALSE)</f>
        <v>B032</v>
      </c>
      <c r="C1589" s="65" t="str">
        <f>VLOOKUP(B1589,'bank type'!$A$2:$B$87,2,FALSE)</f>
        <v>Private Sector Banks</v>
      </c>
      <c r="D1589" s="66">
        <v>43281</v>
      </c>
      <c r="E1589" s="74">
        <f t="shared" si="77"/>
        <v>6</v>
      </c>
      <c r="F1589">
        <f t="shared" si="75"/>
        <v>2018</v>
      </c>
      <c r="G1589" s="84">
        <v>283</v>
      </c>
      <c r="H1589" s="84">
        <v>253</v>
      </c>
      <c r="I1589" s="84">
        <v>1589</v>
      </c>
      <c r="J1589" s="84">
        <v>0</v>
      </c>
      <c r="K1589" s="3">
        <f t="shared" si="76"/>
        <v>1589</v>
      </c>
      <c r="L1589" s="3"/>
      <c r="M1589" s="3"/>
      <c r="N1589" s="3"/>
      <c r="O1589" s="84">
        <v>41038</v>
      </c>
      <c r="P1589" s="84">
        <v>7610</v>
      </c>
      <c r="Q1589" s="84">
        <v>79641</v>
      </c>
      <c r="R1589" s="127">
        <v>30.482468999999998</v>
      </c>
      <c r="S1589" s="127">
        <v>76.326015999999996</v>
      </c>
      <c r="T1589" s="85"/>
      <c r="U1589" s="85"/>
      <c r="V1589" s="85"/>
      <c r="W1589" s="85"/>
      <c r="X1589" s="84">
        <v>575201</v>
      </c>
      <c r="Y1589" s="84">
        <v>468553</v>
      </c>
      <c r="Z1589" s="84">
        <v>314656</v>
      </c>
      <c r="AA1589" s="127">
        <v>2381.6320740000001</v>
      </c>
      <c r="AB1589" s="127">
        <v>604.58892600000001</v>
      </c>
    </row>
    <row r="1590" spans="1:28" x14ac:dyDescent="0.3">
      <c r="A1590" s="83" t="s">
        <v>19</v>
      </c>
      <c r="B1590" s="65" t="str">
        <f>VLOOKUP(A1590,'bank list with code'!$A$2:$C$114,3,FALSE)</f>
        <v>B038</v>
      </c>
      <c r="C1590" s="65" t="str">
        <f>VLOOKUP(B1590,'bank type'!$A$2:$B$87,2,FALSE)</f>
        <v>Private Sector Banks</v>
      </c>
      <c r="D1590" s="66">
        <v>43281</v>
      </c>
      <c r="E1590" s="74">
        <f t="shared" si="77"/>
        <v>6</v>
      </c>
      <c r="F1590">
        <f t="shared" si="75"/>
        <v>2018</v>
      </c>
      <c r="G1590" s="84">
        <v>205</v>
      </c>
      <c r="H1590" s="84">
        <v>141</v>
      </c>
      <c r="I1590" s="84">
        <v>1137</v>
      </c>
      <c r="J1590" s="84">
        <v>0</v>
      </c>
      <c r="K1590" s="3">
        <f t="shared" si="76"/>
        <v>1137</v>
      </c>
      <c r="L1590" s="3"/>
      <c r="M1590" s="3"/>
      <c r="N1590" s="3"/>
      <c r="O1590" s="84">
        <v>7553</v>
      </c>
      <c r="P1590" s="84">
        <v>81</v>
      </c>
      <c r="Q1590" s="84">
        <v>15250</v>
      </c>
      <c r="R1590" s="127">
        <v>0.28525</v>
      </c>
      <c r="S1590" s="127">
        <v>30.452646999999999</v>
      </c>
      <c r="T1590" s="85"/>
      <c r="U1590" s="85"/>
      <c r="V1590" s="85"/>
      <c r="W1590" s="85"/>
      <c r="X1590" s="84">
        <v>603497</v>
      </c>
      <c r="Y1590" s="84">
        <v>528854</v>
      </c>
      <c r="Z1590" s="84">
        <v>218386</v>
      </c>
      <c r="AA1590" s="127">
        <v>1828.2507000000001</v>
      </c>
      <c r="AB1590" s="127">
        <v>330.77866599999999</v>
      </c>
    </row>
    <row r="1591" spans="1:28" x14ac:dyDescent="0.3">
      <c r="A1591" s="83" t="s">
        <v>20</v>
      </c>
      <c r="B1591" s="65" t="str">
        <f>VLOOKUP(A1591,'bank list with code'!$A$2:$C$114,3,FALSE)</f>
        <v>B045</v>
      </c>
      <c r="C1591" s="65" t="str">
        <f>VLOOKUP(B1591,'bank type'!$A$2:$B$87,2,FALSE)</f>
        <v>Private Sector Banks</v>
      </c>
      <c r="D1591" s="66">
        <v>43281</v>
      </c>
      <c r="E1591" s="74">
        <f t="shared" si="77"/>
        <v>6</v>
      </c>
      <c r="F1591">
        <f t="shared" si="75"/>
        <v>2018</v>
      </c>
      <c r="G1591" s="84">
        <v>1185</v>
      </c>
      <c r="H1591" s="84">
        <v>501</v>
      </c>
      <c r="I1591" s="84">
        <v>10738</v>
      </c>
      <c r="J1591" s="84">
        <v>0</v>
      </c>
      <c r="K1591" s="3">
        <f t="shared" si="76"/>
        <v>10738</v>
      </c>
      <c r="L1591" s="3"/>
      <c r="M1591" s="3"/>
      <c r="N1591" s="3"/>
      <c r="O1591" s="84">
        <v>0</v>
      </c>
      <c r="P1591" s="84">
        <v>0</v>
      </c>
      <c r="Q1591" s="84">
        <v>0</v>
      </c>
      <c r="R1591" s="127">
        <v>0</v>
      </c>
      <c r="S1591" s="127">
        <v>0</v>
      </c>
      <c r="T1591" s="85"/>
      <c r="U1591" s="85"/>
      <c r="V1591" s="85"/>
      <c r="W1591" s="85"/>
      <c r="X1591" s="84">
        <v>6826218</v>
      </c>
      <c r="Y1591" s="84">
        <v>6519706</v>
      </c>
      <c r="Z1591" s="84">
        <v>3170659</v>
      </c>
      <c r="AA1591" s="127">
        <v>33893.87257385</v>
      </c>
      <c r="AB1591" s="127">
        <v>4824.2567302099997</v>
      </c>
    </row>
    <row r="1592" spans="1:28" x14ac:dyDescent="0.3">
      <c r="A1592" s="83" t="s">
        <v>21</v>
      </c>
      <c r="B1592" s="65" t="str">
        <f>VLOOKUP(A1592,'bank list with code'!$A$2:$C$114,3,FALSE)</f>
        <v>B050</v>
      </c>
      <c r="C1592" s="65" t="str">
        <f>VLOOKUP(B1592,'bank type'!$A$2:$B$87,2,FALSE)</f>
        <v>Private Sector Banks</v>
      </c>
      <c r="D1592" s="66">
        <v>43281</v>
      </c>
      <c r="E1592" s="74">
        <f t="shared" si="77"/>
        <v>6</v>
      </c>
      <c r="F1592">
        <f t="shared" si="75"/>
        <v>2018</v>
      </c>
      <c r="G1592" s="84">
        <v>5874</v>
      </c>
      <c r="H1592" s="84">
        <v>6934</v>
      </c>
      <c r="I1592" s="84">
        <v>414144</v>
      </c>
      <c r="J1592" s="84">
        <v>0</v>
      </c>
      <c r="K1592" s="3">
        <f t="shared" si="76"/>
        <v>414144</v>
      </c>
      <c r="L1592" s="3"/>
      <c r="M1592" s="3"/>
      <c r="N1592" s="3"/>
      <c r="O1592" s="84">
        <v>11189745</v>
      </c>
      <c r="P1592" s="84">
        <v>179525</v>
      </c>
      <c r="Q1592" s="84">
        <v>37412545</v>
      </c>
      <c r="R1592" s="127">
        <v>955.42164300000002</v>
      </c>
      <c r="S1592" s="127">
        <v>129087.14026099999</v>
      </c>
      <c r="T1592" s="85"/>
      <c r="U1592" s="85"/>
      <c r="V1592" s="85"/>
      <c r="W1592" s="85"/>
      <c r="X1592" s="84">
        <v>25153276</v>
      </c>
      <c r="Y1592" s="84">
        <v>33919107</v>
      </c>
      <c r="Z1592" s="84">
        <v>41774406</v>
      </c>
      <c r="AA1592" s="127">
        <v>177623.888122</v>
      </c>
      <c r="AB1592" s="127">
        <v>60530.460356000003</v>
      </c>
    </row>
    <row r="1593" spans="1:28" x14ac:dyDescent="0.3">
      <c r="A1593" s="83" t="s">
        <v>22</v>
      </c>
      <c r="B1593" s="65" t="str">
        <f>VLOOKUP(A1593,'bank list with code'!$A$2:$C$114,3,FALSE)</f>
        <v>B053</v>
      </c>
      <c r="C1593" s="65" t="str">
        <f>VLOOKUP(B1593,'bank type'!$A$2:$B$87,2,FALSE)</f>
        <v>Private Sector Banks</v>
      </c>
      <c r="D1593" s="66">
        <v>43281</v>
      </c>
      <c r="E1593" s="74">
        <f t="shared" si="77"/>
        <v>6</v>
      </c>
      <c r="F1593">
        <f t="shared" si="75"/>
        <v>2018</v>
      </c>
      <c r="G1593" s="84">
        <v>5260</v>
      </c>
      <c r="H1593" s="84">
        <v>9134</v>
      </c>
      <c r="I1593" s="84">
        <v>337523</v>
      </c>
      <c r="J1593" s="84">
        <v>0</v>
      </c>
      <c r="K1593" s="3">
        <f t="shared" si="76"/>
        <v>337523</v>
      </c>
      <c r="L1593" s="3"/>
      <c r="M1593" s="3"/>
      <c r="N1593" s="3"/>
      <c r="O1593" s="84">
        <v>5276538</v>
      </c>
      <c r="P1593" s="84">
        <v>36955</v>
      </c>
      <c r="Q1593" s="84">
        <v>17649845</v>
      </c>
      <c r="R1593" s="127">
        <v>132.880674</v>
      </c>
      <c r="S1593" s="127">
        <v>51198.926852999997</v>
      </c>
      <c r="T1593" s="85"/>
      <c r="U1593" s="85"/>
      <c r="V1593" s="85"/>
      <c r="W1593" s="85"/>
      <c r="X1593" s="84">
        <v>42980438</v>
      </c>
      <c r="Y1593" s="84">
        <v>31944392</v>
      </c>
      <c r="Z1593" s="84">
        <v>36919790</v>
      </c>
      <c r="AA1593" s="127">
        <v>162662.237975</v>
      </c>
      <c r="AB1593" s="127">
        <v>54826.511780000001</v>
      </c>
    </row>
    <row r="1594" spans="1:28" x14ac:dyDescent="0.3">
      <c r="A1594" s="83" t="s">
        <v>23</v>
      </c>
      <c r="B1594" s="65" t="str">
        <f>VLOOKUP(A1594,'bank list with code'!$A$2:$C$114,3,FALSE)</f>
        <v>B056</v>
      </c>
      <c r="C1594" s="65" t="str">
        <f>VLOOKUP(B1594,'bank type'!$A$2:$B$87,2,FALSE)</f>
        <v>Private Sector Banks</v>
      </c>
      <c r="D1594" s="66">
        <v>43281</v>
      </c>
      <c r="E1594" s="74">
        <f t="shared" si="77"/>
        <v>6</v>
      </c>
      <c r="F1594">
        <f t="shared" si="75"/>
        <v>2018</v>
      </c>
      <c r="G1594" s="84">
        <v>69</v>
      </c>
      <c r="H1594" s="84">
        <v>2</v>
      </c>
      <c r="I1594" s="84">
        <v>1648</v>
      </c>
      <c r="J1594" s="84">
        <v>0</v>
      </c>
      <c r="K1594" s="3">
        <f t="shared" si="76"/>
        <v>1648</v>
      </c>
      <c r="L1594" s="3"/>
      <c r="M1594" s="3"/>
      <c r="N1594" s="3"/>
      <c r="O1594" s="84">
        <v>0</v>
      </c>
      <c r="P1594" s="84">
        <v>0</v>
      </c>
      <c r="Q1594" s="84">
        <v>0</v>
      </c>
      <c r="R1594" s="127">
        <v>0</v>
      </c>
      <c r="S1594" s="127">
        <v>0</v>
      </c>
      <c r="T1594" s="85"/>
      <c r="U1594" s="85"/>
      <c r="V1594" s="85"/>
      <c r="W1594" s="85"/>
      <c r="X1594" s="84">
        <v>1086884</v>
      </c>
      <c r="Y1594" s="84">
        <v>1747230</v>
      </c>
      <c r="Z1594" s="84">
        <v>850375</v>
      </c>
      <c r="AA1594" s="127">
        <v>6360.6595627500001</v>
      </c>
      <c r="AB1594" s="127">
        <v>753.38579501000004</v>
      </c>
    </row>
    <row r="1595" spans="1:28" x14ac:dyDescent="0.3">
      <c r="A1595" s="83" t="s">
        <v>24</v>
      </c>
      <c r="B1595" s="65" t="str">
        <f>VLOOKUP(A1595,'bank list with code'!$A$2:$C$114,3,FALSE)</f>
        <v>B062</v>
      </c>
      <c r="C1595" s="65" t="str">
        <f>VLOOKUP(B1595,'bank type'!$A$2:$B$87,2,FALSE)</f>
        <v>Private Sector Banks</v>
      </c>
      <c r="D1595" s="66">
        <v>43281</v>
      </c>
      <c r="E1595" s="74">
        <f t="shared" si="77"/>
        <v>6</v>
      </c>
      <c r="F1595">
        <f t="shared" si="75"/>
        <v>2018</v>
      </c>
      <c r="G1595" s="84">
        <v>1008</v>
      </c>
      <c r="H1595" s="84">
        <v>1277</v>
      </c>
      <c r="I1595" s="84">
        <v>50567</v>
      </c>
      <c r="J1595" s="84">
        <v>0</v>
      </c>
      <c r="K1595" s="3">
        <f t="shared" si="76"/>
        <v>50567</v>
      </c>
      <c r="L1595" s="3"/>
      <c r="M1595" s="3"/>
      <c r="N1595" s="3"/>
      <c r="O1595" s="84">
        <v>826820</v>
      </c>
      <c r="P1595" s="84">
        <v>14143</v>
      </c>
      <c r="Q1595" s="84">
        <v>2648071</v>
      </c>
      <c r="R1595" s="127">
        <v>71.272910638699997</v>
      </c>
      <c r="S1595" s="127">
        <v>17360.302700958604</v>
      </c>
      <c r="T1595" s="85"/>
      <c r="U1595" s="85"/>
      <c r="V1595" s="85"/>
      <c r="W1595" s="85"/>
      <c r="X1595" s="84">
        <v>4002353</v>
      </c>
      <c r="Y1595" s="84">
        <v>2904164</v>
      </c>
      <c r="Z1595" s="84">
        <v>2224329</v>
      </c>
      <c r="AA1595" s="127">
        <v>13773.822204079999</v>
      </c>
      <c r="AB1595" s="127">
        <v>3501.4791211100005</v>
      </c>
    </row>
    <row r="1596" spans="1:28" x14ac:dyDescent="0.3">
      <c r="A1596" s="83" t="s">
        <v>25</v>
      </c>
      <c r="B1596" s="65" t="str">
        <f>VLOOKUP(A1596,'bank list with code'!$A$2:$C$114,3,FALSE)</f>
        <v>B063</v>
      </c>
      <c r="C1596" s="65" t="str">
        <f>VLOOKUP(B1596,'bank type'!$A$2:$B$87,2,FALSE)</f>
        <v>Private Sector Banks</v>
      </c>
      <c r="D1596" s="66">
        <v>43281</v>
      </c>
      <c r="E1596" s="74">
        <f t="shared" si="77"/>
        <v>6</v>
      </c>
      <c r="F1596">
        <f t="shared" si="75"/>
        <v>2018</v>
      </c>
      <c r="G1596" s="84">
        <v>691</v>
      </c>
      <c r="H1596" s="84">
        <v>520</v>
      </c>
      <c r="I1596" s="84">
        <v>14135</v>
      </c>
      <c r="J1596" s="84">
        <v>0</v>
      </c>
      <c r="K1596" s="3">
        <f t="shared" si="76"/>
        <v>14135</v>
      </c>
      <c r="L1596" s="3"/>
      <c r="M1596" s="3"/>
      <c r="N1596" s="3"/>
      <c r="O1596" s="84">
        <v>133124</v>
      </c>
      <c r="P1596" s="84">
        <v>9506</v>
      </c>
      <c r="Q1596" s="84">
        <v>205031</v>
      </c>
      <c r="R1596" s="127">
        <v>32.075235999999997</v>
      </c>
      <c r="S1596" s="127">
        <v>798.65881300000001</v>
      </c>
      <c r="T1596" s="85"/>
      <c r="U1596" s="85"/>
      <c r="V1596" s="85"/>
      <c r="W1596" s="85"/>
      <c r="X1596" s="84">
        <v>3838022</v>
      </c>
      <c r="Y1596" s="84">
        <v>5622104</v>
      </c>
      <c r="Z1596" s="84">
        <v>97075</v>
      </c>
      <c r="AA1596" s="127">
        <v>27366.715745000001</v>
      </c>
      <c r="AB1596" s="127">
        <v>260.262541</v>
      </c>
    </row>
    <row r="1597" spans="1:28" x14ac:dyDescent="0.3">
      <c r="A1597" s="83" t="s">
        <v>26</v>
      </c>
      <c r="B1597" s="65" t="str">
        <f>VLOOKUP(A1597,'bank list with code'!$A$2:$C$114,3,FALSE)</f>
        <v>B069</v>
      </c>
      <c r="C1597" s="65" t="str">
        <f>VLOOKUP(B1597,'bank type'!$A$2:$B$87,2,FALSE)</f>
        <v>Private Sector Banks</v>
      </c>
      <c r="D1597" s="66">
        <v>43281</v>
      </c>
      <c r="E1597" s="74">
        <f t="shared" si="77"/>
        <v>6</v>
      </c>
      <c r="F1597">
        <f t="shared" si="75"/>
        <v>2018</v>
      </c>
      <c r="G1597" s="84">
        <v>531</v>
      </c>
      <c r="H1597" s="84">
        <v>822</v>
      </c>
      <c r="I1597" s="84">
        <v>13084</v>
      </c>
      <c r="J1597" s="84">
        <v>0</v>
      </c>
      <c r="K1597" s="3">
        <f t="shared" si="76"/>
        <v>13084</v>
      </c>
      <c r="L1597" s="3"/>
      <c r="M1597" s="3"/>
      <c r="N1597" s="3"/>
      <c r="O1597" s="84">
        <v>0</v>
      </c>
      <c r="P1597" s="84">
        <v>0</v>
      </c>
      <c r="Q1597" s="84">
        <v>0</v>
      </c>
      <c r="R1597" s="127">
        <v>0</v>
      </c>
      <c r="S1597" s="127">
        <v>0</v>
      </c>
      <c r="T1597" s="85"/>
      <c r="U1597" s="85"/>
      <c r="V1597" s="85"/>
      <c r="W1597" s="85"/>
      <c r="X1597" s="84">
        <v>4459288</v>
      </c>
      <c r="Y1597" s="84">
        <v>4290707</v>
      </c>
      <c r="Z1597" s="84">
        <v>2233734</v>
      </c>
      <c r="AA1597" s="127">
        <v>17524.156014</v>
      </c>
      <c r="AB1597" s="127">
        <v>2769.1839249999998</v>
      </c>
    </row>
    <row r="1598" spans="1:28" x14ac:dyDescent="0.3">
      <c r="A1598" s="83" t="s">
        <v>27</v>
      </c>
      <c r="B1598" s="65" t="str">
        <f>VLOOKUP(A1598,'bank list with code'!$A$2:$C$114,3,FALSE)</f>
        <v>B070</v>
      </c>
      <c r="C1598" s="65" t="str">
        <f>VLOOKUP(B1598,'bank type'!$A$2:$B$87,2,FALSE)</f>
        <v>Private Sector Banks</v>
      </c>
      <c r="D1598" s="66">
        <v>43281</v>
      </c>
      <c r="E1598" s="74">
        <f t="shared" si="77"/>
        <v>6</v>
      </c>
      <c r="F1598">
        <f t="shared" si="75"/>
        <v>2018</v>
      </c>
      <c r="G1598" s="84">
        <v>767</v>
      </c>
      <c r="H1598" s="84">
        <v>1033</v>
      </c>
      <c r="I1598" s="84">
        <v>21841</v>
      </c>
      <c r="J1598" s="84">
        <v>0</v>
      </c>
      <c r="K1598" s="3">
        <f t="shared" si="76"/>
        <v>21841</v>
      </c>
      <c r="L1598" s="3"/>
      <c r="M1598" s="3"/>
      <c r="N1598" s="3"/>
      <c r="O1598" s="84">
        <v>0</v>
      </c>
      <c r="P1598" s="84">
        <v>0</v>
      </c>
      <c r="Q1598" s="84">
        <v>0</v>
      </c>
      <c r="R1598" s="127">
        <v>0</v>
      </c>
      <c r="S1598" s="127">
        <v>0</v>
      </c>
      <c r="T1598" s="85"/>
      <c r="U1598" s="85"/>
      <c r="V1598" s="85"/>
      <c r="W1598" s="85"/>
      <c r="X1598" s="84">
        <v>4304935</v>
      </c>
      <c r="Y1598" s="84">
        <v>5485315</v>
      </c>
      <c r="Z1598" s="84">
        <v>2222646</v>
      </c>
      <c r="AA1598" s="127">
        <v>24303.072821590002</v>
      </c>
      <c r="AB1598" s="127">
        <v>3068.5145395100003</v>
      </c>
    </row>
    <row r="1599" spans="1:28" x14ac:dyDescent="0.3">
      <c r="A1599" s="83" t="s">
        <v>28</v>
      </c>
      <c r="B1599" s="65" t="str">
        <f>VLOOKUP(A1599,'bank list with code'!$A$2:$C$114,3,FALSE)</f>
        <v>B073</v>
      </c>
      <c r="C1599" s="65" t="str">
        <f>VLOOKUP(B1599,'bank type'!$A$2:$B$87,2,FALSE)</f>
        <v>Private Sector Banks</v>
      </c>
      <c r="D1599" s="66">
        <v>43281</v>
      </c>
      <c r="E1599" s="74">
        <f t="shared" si="77"/>
        <v>6</v>
      </c>
      <c r="F1599">
        <f t="shared" si="75"/>
        <v>2018</v>
      </c>
      <c r="G1599" s="84">
        <v>1083</v>
      </c>
      <c r="H1599" s="84">
        <v>1148</v>
      </c>
      <c r="I1599" s="84">
        <v>11621</v>
      </c>
      <c r="J1599" s="84">
        <v>0</v>
      </c>
      <c r="K1599" s="3">
        <f t="shared" si="76"/>
        <v>11621</v>
      </c>
      <c r="L1599" s="3"/>
      <c r="M1599" s="3"/>
      <c r="N1599" s="3"/>
      <c r="O1599" s="84">
        <v>1598939</v>
      </c>
      <c r="P1599" s="84">
        <v>41103</v>
      </c>
      <c r="Q1599" s="84">
        <v>4355147</v>
      </c>
      <c r="R1599" s="127">
        <v>162.71353800999998</v>
      </c>
      <c r="S1599" s="127">
        <v>12534.829261129998</v>
      </c>
      <c r="T1599" s="85"/>
      <c r="U1599" s="85"/>
      <c r="V1599" s="85"/>
      <c r="W1599" s="85"/>
      <c r="X1599" s="84">
        <v>9215748</v>
      </c>
      <c r="Y1599" s="84">
        <v>7052022</v>
      </c>
      <c r="Z1599" s="84">
        <v>9082140</v>
      </c>
      <c r="AA1599" s="127">
        <v>28625.786134689999</v>
      </c>
      <c r="AB1599" s="127">
        <v>10017.37269596998</v>
      </c>
    </row>
    <row r="1600" spans="1:28" x14ac:dyDescent="0.3">
      <c r="A1600" s="83" t="s">
        <v>29</v>
      </c>
      <c r="B1600" s="65" t="str">
        <f>VLOOKUP(A1600,'bank list with code'!$A$2:$C$114,3,FALSE)</f>
        <v>B082</v>
      </c>
      <c r="C1600" s="65" t="str">
        <f>VLOOKUP(B1600,'bank type'!$A$2:$B$87,2,FALSE)</f>
        <v>Private Sector Banks</v>
      </c>
      <c r="D1600" s="66">
        <v>43281</v>
      </c>
      <c r="E1600" s="74">
        <f t="shared" si="77"/>
        <v>6</v>
      </c>
      <c r="F1600">
        <f t="shared" si="75"/>
        <v>2018</v>
      </c>
      <c r="G1600" s="84">
        <v>188</v>
      </c>
      <c r="H1600" s="84">
        <v>181</v>
      </c>
      <c r="I1600" s="84">
        <v>498459</v>
      </c>
      <c r="J1600" s="84">
        <v>0</v>
      </c>
      <c r="K1600" s="3">
        <f t="shared" si="76"/>
        <v>498459</v>
      </c>
      <c r="L1600" s="3"/>
      <c r="M1600" s="3"/>
      <c r="N1600" s="3"/>
      <c r="O1600" s="84">
        <v>972459</v>
      </c>
      <c r="P1600" s="84">
        <v>70234</v>
      </c>
      <c r="Q1600" s="84">
        <v>2639848</v>
      </c>
      <c r="R1600" s="127">
        <v>348.58128256999998</v>
      </c>
      <c r="S1600" s="127">
        <v>12371.00880331</v>
      </c>
      <c r="T1600" s="85"/>
      <c r="U1600" s="85"/>
      <c r="V1600" s="85"/>
      <c r="W1600" s="85"/>
      <c r="X1600" s="84">
        <v>878613</v>
      </c>
      <c r="Y1600" s="84">
        <v>647927</v>
      </c>
      <c r="Z1600" s="84">
        <v>451312</v>
      </c>
      <c r="AA1600" s="127">
        <v>2453.3977847699998</v>
      </c>
      <c r="AB1600" s="127">
        <v>587.8694397999999</v>
      </c>
    </row>
    <row r="1601" spans="1:28" x14ac:dyDescent="0.3">
      <c r="A1601" s="83" t="s">
        <v>30</v>
      </c>
      <c r="B1601" s="65" t="str">
        <f>VLOOKUP(A1601,'bank list with code'!$A$2:$C$114,3,FALSE)</f>
        <v>B089</v>
      </c>
      <c r="C1601" s="65" t="str">
        <f>VLOOKUP(B1601,'bank type'!$A$2:$B$87,2,FALSE)</f>
        <v>Private Sector Banks</v>
      </c>
      <c r="D1601" s="66">
        <v>43281</v>
      </c>
      <c r="E1601" s="74">
        <f t="shared" si="77"/>
        <v>6</v>
      </c>
      <c r="F1601">
        <f t="shared" si="75"/>
        <v>2018</v>
      </c>
      <c r="G1601" s="84">
        <v>734</v>
      </c>
      <c r="H1601" s="84">
        <v>588</v>
      </c>
      <c r="I1601" s="84">
        <v>10032</v>
      </c>
      <c r="J1601" s="84">
        <v>0</v>
      </c>
      <c r="K1601" s="3">
        <f t="shared" si="76"/>
        <v>10032</v>
      </c>
      <c r="L1601" s="3"/>
      <c r="M1601" s="3"/>
      <c r="N1601" s="3"/>
      <c r="O1601" s="84">
        <v>0</v>
      </c>
      <c r="P1601" s="84">
        <v>0</v>
      </c>
      <c r="Q1601" s="84">
        <v>0</v>
      </c>
      <c r="R1601" s="127">
        <v>0</v>
      </c>
      <c r="S1601" s="127">
        <v>0</v>
      </c>
      <c r="T1601" s="85"/>
      <c r="U1601" s="85"/>
      <c r="V1601" s="85"/>
      <c r="W1601" s="85"/>
      <c r="X1601" s="84">
        <v>3960249</v>
      </c>
      <c r="Y1601" s="84">
        <v>2765415</v>
      </c>
      <c r="Z1601" s="84">
        <v>1482836</v>
      </c>
      <c r="AA1601" s="127">
        <v>11683.114616000001</v>
      </c>
      <c r="AB1601" s="127">
        <v>2239.6135210000002</v>
      </c>
    </row>
    <row r="1602" spans="1:28" x14ac:dyDescent="0.3">
      <c r="A1602" s="83" t="s">
        <v>31</v>
      </c>
      <c r="B1602" s="65" t="str">
        <f>VLOOKUP(A1602,'bank list with code'!$A$2:$C$114,3,FALSE)</f>
        <v>B100</v>
      </c>
      <c r="C1602" s="65" t="str">
        <f>VLOOKUP(B1602,'bank type'!$A$2:$B$87,2,FALSE)</f>
        <v>Private Sector Banks</v>
      </c>
      <c r="D1602" s="66">
        <v>43281</v>
      </c>
      <c r="E1602" s="74">
        <f t="shared" si="77"/>
        <v>6</v>
      </c>
      <c r="F1602">
        <f t="shared" si="75"/>
        <v>2018</v>
      </c>
      <c r="G1602" s="84">
        <v>468</v>
      </c>
      <c r="H1602" s="84">
        <v>667</v>
      </c>
      <c r="I1602" s="84">
        <v>4901</v>
      </c>
      <c r="J1602" s="84">
        <v>0</v>
      </c>
      <c r="K1602" s="3">
        <f t="shared" si="76"/>
        <v>4901</v>
      </c>
      <c r="L1602" s="3"/>
      <c r="M1602" s="3"/>
      <c r="N1602" s="3"/>
      <c r="O1602" s="84">
        <v>19924</v>
      </c>
      <c r="P1602" s="84">
        <v>1762</v>
      </c>
      <c r="Q1602" s="84">
        <v>35811</v>
      </c>
      <c r="R1602" s="127">
        <v>7.1007458899999998</v>
      </c>
      <c r="S1602" s="127">
        <v>127.41207320999999</v>
      </c>
      <c r="T1602" s="85"/>
      <c r="U1602" s="85"/>
      <c r="V1602" s="85"/>
      <c r="W1602" s="85"/>
      <c r="X1602" s="84">
        <v>1302114</v>
      </c>
      <c r="Y1602" s="84">
        <v>4657942</v>
      </c>
      <c r="Z1602" s="84">
        <v>352543</v>
      </c>
      <c r="AA1602" s="127">
        <v>20111.730100000001</v>
      </c>
      <c r="AB1602" s="127">
        <v>599.51134000000002</v>
      </c>
    </row>
    <row r="1603" spans="1:28" x14ac:dyDescent="0.3">
      <c r="A1603" s="83" t="s">
        <v>32</v>
      </c>
      <c r="B1603" s="65" t="str">
        <f>VLOOKUP(A1603,'bank list with code'!$A$2:$C$114,3,FALSE)</f>
        <v>B101</v>
      </c>
      <c r="C1603" s="65" t="str">
        <f>VLOOKUP(B1603,'bank type'!$A$2:$B$87,2,FALSE)</f>
        <v>Private Sector Banks</v>
      </c>
      <c r="D1603" s="66">
        <v>43281</v>
      </c>
      <c r="E1603" s="74">
        <f t="shared" si="77"/>
        <v>6</v>
      </c>
      <c r="F1603">
        <f t="shared" ref="F1603:F1666" si="78">YEAR(D1603)</f>
        <v>2018</v>
      </c>
      <c r="G1603" s="84">
        <v>436</v>
      </c>
      <c r="H1603" s="84">
        <v>595</v>
      </c>
      <c r="I1603" s="84">
        <v>5639</v>
      </c>
      <c r="J1603" s="84">
        <v>0</v>
      </c>
      <c r="K1603" s="3">
        <f t="shared" si="76"/>
        <v>5639</v>
      </c>
      <c r="L1603" s="3"/>
      <c r="M1603" s="3"/>
      <c r="N1603" s="3"/>
      <c r="O1603" s="84">
        <v>0</v>
      </c>
      <c r="P1603" s="84">
        <v>0</v>
      </c>
      <c r="Q1603" s="84">
        <v>0</v>
      </c>
      <c r="R1603" s="127">
        <v>0</v>
      </c>
      <c r="S1603" s="127">
        <v>0</v>
      </c>
      <c r="T1603" s="85"/>
      <c r="U1603" s="85"/>
      <c r="V1603" s="85"/>
      <c r="W1603" s="85"/>
      <c r="X1603" s="84">
        <v>1289102</v>
      </c>
      <c r="Y1603" s="84">
        <v>590773</v>
      </c>
      <c r="Z1603" s="84">
        <v>96159</v>
      </c>
      <c r="AA1603" s="127">
        <v>2784.8</v>
      </c>
      <c r="AB1603" s="127">
        <v>165.69</v>
      </c>
    </row>
    <row r="1604" spans="1:28" x14ac:dyDescent="0.3">
      <c r="A1604" s="83" t="s">
        <v>33</v>
      </c>
      <c r="B1604" s="65" t="str">
        <f>VLOOKUP(A1604,'bank list with code'!$A$2:$C$114,3,FALSE)</f>
        <v>B113</v>
      </c>
      <c r="C1604" s="65" t="str">
        <f>VLOOKUP(B1604,'bank type'!$A$2:$B$87,2,FALSE)</f>
        <v>Private Sector Banks</v>
      </c>
      <c r="D1604" s="66">
        <v>43281</v>
      </c>
      <c r="E1604" s="74">
        <f t="shared" si="77"/>
        <v>6</v>
      </c>
      <c r="F1604">
        <f t="shared" si="78"/>
        <v>2018</v>
      </c>
      <c r="G1604" s="84">
        <v>907</v>
      </c>
      <c r="H1604" s="84">
        <v>477</v>
      </c>
      <c r="I1604" s="84">
        <v>97476</v>
      </c>
      <c r="J1604" s="84">
        <v>0</v>
      </c>
      <c r="K1604" s="3">
        <f t="shared" si="76"/>
        <v>97476</v>
      </c>
      <c r="L1604" s="3"/>
      <c r="M1604" s="3"/>
      <c r="N1604" s="3"/>
      <c r="O1604" s="84">
        <v>318933</v>
      </c>
      <c r="P1604" s="84">
        <v>6577</v>
      </c>
      <c r="Q1604" s="84">
        <v>1007598</v>
      </c>
      <c r="R1604" s="127">
        <v>28.668898120000001</v>
      </c>
      <c r="S1604" s="127">
        <v>2798.1945452700002</v>
      </c>
      <c r="T1604" s="85"/>
      <c r="U1604" s="85"/>
      <c r="V1604" s="85"/>
      <c r="W1604" s="85"/>
      <c r="X1604" s="84">
        <v>2028656</v>
      </c>
      <c r="Y1604" s="84">
        <v>3498124</v>
      </c>
      <c r="Z1604" s="84">
        <v>2595531</v>
      </c>
      <c r="AA1604" s="127">
        <v>13630.027317</v>
      </c>
      <c r="AB1604" s="127">
        <v>3863.3569619200002</v>
      </c>
    </row>
    <row r="1605" spans="1:28" x14ac:dyDescent="0.3">
      <c r="A1605" s="83" t="s">
        <v>35</v>
      </c>
      <c r="B1605" s="65" t="str">
        <f>VLOOKUP(A1605,'bank list with code'!$A$2:$C$114,3,FALSE)</f>
        <v>B004</v>
      </c>
      <c r="C1605" s="65" t="str">
        <f>VLOOKUP(B1605,'bank type'!$A$2:$B$87,2,FALSE)</f>
        <v>Foreign Banks</v>
      </c>
      <c r="D1605" s="66">
        <v>43281</v>
      </c>
      <c r="E1605" s="74">
        <f t="shared" si="77"/>
        <v>6</v>
      </c>
      <c r="F1605">
        <f t="shared" si="78"/>
        <v>2018</v>
      </c>
      <c r="G1605" s="84">
        <v>0</v>
      </c>
      <c r="H1605" s="84">
        <v>0</v>
      </c>
      <c r="I1605" s="84">
        <v>40263</v>
      </c>
      <c r="J1605" s="84">
        <v>0</v>
      </c>
      <c r="K1605" s="3">
        <f t="shared" si="76"/>
        <v>40263</v>
      </c>
      <c r="L1605" s="3"/>
      <c r="M1605" s="3"/>
      <c r="N1605" s="3"/>
      <c r="O1605" s="84">
        <v>1239205</v>
      </c>
      <c r="P1605" s="84">
        <v>2916</v>
      </c>
      <c r="Q1605" s="84">
        <v>6023689</v>
      </c>
      <c r="R1605" s="127">
        <v>20.294</v>
      </c>
      <c r="S1605" s="127">
        <v>44013.613642999997</v>
      </c>
      <c r="T1605" s="85"/>
      <c r="U1605" s="85"/>
      <c r="V1605" s="85"/>
      <c r="W1605" s="85"/>
      <c r="X1605" s="84">
        <v>0</v>
      </c>
      <c r="Y1605" s="84">
        <v>0</v>
      </c>
      <c r="Z1605" s="84">
        <v>0</v>
      </c>
      <c r="AA1605" s="127">
        <v>0</v>
      </c>
      <c r="AB1605" s="127">
        <v>0</v>
      </c>
    </row>
    <row r="1606" spans="1:28" x14ac:dyDescent="0.3">
      <c r="A1606" s="83" t="s">
        <v>36</v>
      </c>
      <c r="B1606" s="65" t="str">
        <f>VLOOKUP(A1606,'bank list with code'!$A$2:$C$114,3,FALSE)</f>
        <v>B011</v>
      </c>
      <c r="C1606" s="65" t="str">
        <f>VLOOKUP(B1606,'bank type'!$A$2:$B$87,2,FALSE)</f>
        <v>Foreign Banks</v>
      </c>
      <c r="D1606" s="66">
        <v>43281</v>
      </c>
      <c r="E1606" s="74">
        <f t="shared" si="77"/>
        <v>6</v>
      </c>
      <c r="F1606">
        <f t="shared" si="78"/>
        <v>2018</v>
      </c>
      <c r="G1606" s="84">
        <v>0</v>
      </c>
      <c r="H1606" s="84">
        <v>0</v>
      </c>
      <c r="I1606" s="84">
        <v>0</v>
      </c>
      <c r="J1606" s="84">
        <v>0</v>
      </c>
      <c r="K1606" s="3">
        <f t="shared" ref="K1606:K1669" si="79">SUM(I1606,J1606)</f>
        <v>0</v>
      </c>
      <c r="L1606" s="3"/>
      <c r="M1606" s="3"/>
      <c r="N1606" s="3"/>
      <c r="O1606" s="84">
        <v>18835</v>
      </c>
      <c r="P1606" s="84">
        <v>174</v>
      </c>
      <c r="Q1606" s="84">
        <v>49142</v>
      </c>
      <c r="R1606" s="127">
        <v>1.5782017500000001</v>
      </c>
      <c r="S1606" s="127">
        <v>360.74737770999997</v>
      </c>
      <c r="T1606" s="85"/>
      <c r="U1606" s="85"/>
      <c r="V1606" s="85"/>
      <c r="W1606" s="85"/>
      <c r="X1606" s="84">
        <v>0</v>
      </c>
      <c r="Y1606" s="84">
        <v>0</v>
      </c>
      <c r="Z1606" s="84">
        <v>0</v>
      </c>
      <c r="AA1606" s="127">
        <v>0</v>
      </c>
      <c r="AB1606" s="127">
        <v>0</v>
      </c>
    </row>
    <row r="1607" spans="1:28" x14ac:dyDescent="0.3">
      <c r="A1607" s="83" t="s">
        <v>37</v>
      </c>
      <c r="B1607" s="65" t="str">
        <f>VLOOKUP(A1607,'bank list with code'!$A$2:$C$114,3,FALSE)</f>
        <v>B017</v>
      </c>
      <c r="C1607" s="65" t="str">
        <f>VLOOKUP(B1607,'bank type'!$A$2:$B$87,2,FALSE)</f>
        <v>Foreign Banks</v>
      </c>
      <c r="D1607" s="66">
        <v>43281</v>
      </c>
      <c r="E1607" s="74">
        <f t="shared" si="77"/>
        <v>6</v>
      </c>
      <c r="F1607">
        <f t="shared" si="78"/>
        <v>2018</v>
      </c>
      <c r="G1607" s="84">
        <v>0</v>
      </c>
      <c r="H1607" s="84">
        <v>0</v>
      </c>
      <c r="I1607" s="84">
        <v>0</v>
      </c>
      <c r="J1607" s="84">
        <v>0</v>
      </c>
      <c r="K1607" s="3">
        <f t="shared" si="79"/>
        <v>0</v>
      </c>
      <c r="L1607" s="3"/>
      <c r="M1607" s="3"/>
      <c r="N1607" s="3"/>
      <c r="O1607" s="84">
        <v>0</v>
      </c>
      <c r="P1607" s="84">
        <v>0</v>
      </c>
      <c r="Q1607" s="84">
        <v>0</v>
      </c>
      <c r="R1607" s="127">
        <v>0</v>
      </c>
      <c r="S1607" s="127">
        <v>0</v>
      </c>
      <c r="T1607" s="85"/>
      <c r="U1607" s="85"/>
      <c r="V1607" s="85"/>
      <c r="W1607" s="85"/>
      <c r="X1607" s="84">
        <v>3319</v>
      </c>
      <c r="Y1607" s="84">
        <v>154</v>
      </c>
      <c r="Z1607" s="84">
        <v>342</v>
      </c>
      <c r="AA1607" s="127">
        <v>1.2226977400000001</v>
      </c>
      <c r="AB1607" s="127">
        <v>1.8670209</v>
      </c>
    </row>
    <row r="1608" spans="1:28" x14ac:dyDescent="0.3">
      <c r="A1608" s="83" t="s">
        <v>38</v>
      </c>
      <c r="B1608" s="65" t="str">
        <f>VLOOKUP(A1608,'bank list with code'!$A$2:$C$114,3,FALSE)</f>
        <v>B023</v>
      </c>
      <c r="C1608" s="65" t="str">
        <f>VLOOKUP(B1608,'bank type'!$A$2:$B$87,2,FALSE)</f>
        <v>Foreign Banks</v>
      </c>
      <c r="D1608" s="66">
        <v>43281</v>
      </c>
      <c r="E1608" s="74">
        <f t="shared" si="77"/>
        <v>6</v>
      </c>
      <c r="F1608">
        <f t="shared" si="78"/>
        <v>2018</v>
      </c>
      <c r="G1608" s="84">
        <v>47</v>
      </c>
      <c r="H1608" s="84">
        <v>494</v>
      </c>
      <c r="I1608" s="84">
        <v>34812</v>
      </c>
      <c r="J1608" s="84">
        <v>0</v>
      </c>
      <c r="K1608" s="3">
        <f t="shared" si="79"/>
        <v>34812</v>
      </c>
      <c r="L1608" s="3"/>
      <c r="M1608" s="3"/>
      <c r="N1608" s="3"/>
      <c r="O1608" s="84">
        <v>2628513</v>
      </c>
      <c r="P1608" s="84">
        <v>39586</v>
      </c>
      <c r="Q1608" s="84">
        <v>20365624</v>
      </c>
      <c r="R1608" s="127">
        <v>234.40843699999999</v>
      </c>
      <c r="S1608" s="127">
        <v>44195.784834999999</v>
      </c>
      <c r="T1608" s="85"/>
      <c r="U1608" s="85"/>
      <c r="V1608" s="85"/>
      <c r="W1608" s="85"/>
      <c r="X1608" s="84">
        <v>1624973</v>
      </c>
      <c r="Y1608" s="84">
        <v>2225720</v>
      </c>
      <c r="Z1608" s="84">
        <v>5283502</v>
      </c>
      <c r="AA1608" s="127">
        <v>8992.5182399999994</v>
      </c>
      <c r="AB1608" s="127">
        <v>9424.2223080000003</v>
      </c>
    </row>
    <row r="1609" spans="1:28" x14ac:dyDescent="0.3">
      <c r="A1609" s="83" t="s">
        <v>39</v>
      </c>
      <c r="B1609" s="65" t="str">
        <f>VLOOKUP(A1609,'bank list with code'!$A$2:$C$114,3,FALSE)</f>
        <v>B030</v>
      </c>
      <c r="C1609" s="65" t="str">
        <f>VLOOKUP(B1609,'bank type'!$A$2:$B$87,2,FALSE)</f>
        <v>Foreign Banks</v>
      </c>
      <c r="D1609" s="66">
        <v>43281</v>
      </c>
      <c r="E1609" s="74">
        <f t="shared" si="77"/>
        <v>6</v>
      </c>
      <c r="F1609">
        <f t="shared" si="78"/>
        <v>2018</v>
      </c>
      <c r="G1609" s="84">
        <v>7</v>
      </c>
      <c r="H1609" s="84">
        <v>25</v>
      </c>
      <c r="I1609" s="84">
        <v>0</v>
      </c>
      <c r="J1609" s="84">
        <v>0</v>
      </c>
      <c r="K1609" s="3">
        <f t="shared" si="79"/>
        <v>0</v>
      </c>
      <c r="L1609" s="3"/>
      <c r="M1609" s="3"/>
      <c r="N1609" s="3"/>
      <c r="O1609" s="84">
        <v>0</v>
      </c>
      <c r="P1609" s="84">
        <v>0</v>
      </c>
      <c r="Q1609" s="84">
        <v>0</v>
      </c>
      <c r="R1609" s="127">
        <v>0</v>
      </c>
      <c r="S1609" s="127">
        <v>0</v>
      </c>
      <c r="T1609" s="85"/>
      <c r="U1609" s="85"/>
      <c r="V1609" s="85"/>
      <c r="W1609" s="85"/>
      <c r="X1609" s="84">
        <v>2538032</v>
      </c>
      <c r="Y1609" s="84">
        <v>834235</v>
      </c>
      <c r="Z1609" s="84">
        <v>916277</v>
      </c>
      <c r="AA1609" s="127">
        <v>1548.9646560000001</v>
      </c>
      <c r="AB1609" s="127">
        <v>680.8260957</v>
      </c>
    </row>
    <row r="1610" spans="1:28" x14ac:dyDescent="0.3">
      <c r="A1610" s="83" t="s">
        <v>40</v>
      </c>
      <c r="B1610" s="65" t="str">
        <f>VLOOKUP(A1610,'bank list with code'!$A$2:$C$114,3,FALSE)</f>
        <v>B035</v>
      </c>
      <c r="C1610" s="65" t="str">
        <f>VLOOKUP(B1610,'bank type'!$A$2:$B$87,2,FALSE)</f>
        <v>Foreign Banks</v>
      </c>
      <c r="D1610" s="66">
        <v>43281</v>
      </c>
      <c r="E1610" s="74">
        <f t="shared" si="77"/>
        <v>6</v>
      </c>
      <c r="F1610">
        <f t="shared" si="78"/>
        <v>2018</v>
      </c>
      <c r="G1610" s="84">
        <v>13</v>
      </c>
      <c r="H1610" s="84">
        <v>19</v>
      </c>
      <c r="I1610" s="84">
        <v>0</v>
      </c>
      <c r="J1610" s="84">
        <v>0</v>
      </c>
      <c r="K1610" s="3">
        <f t="shared" si="79"/>
        <v>0</v>
      </c>
      <c r="L1610" s="3"/>
      <c r="M1610" s="3"/>
      <c r="N1610" s="3"/>
      <c r="O1610" s="84">
        <v>0</v>
      </c>
      <c r="P1610" s="84">
        <v>0</v>
      </c>
      <c r="Q1610" s="84">
        <v>0</v>
      </c>
      <c r="R1610" s="127">
        <v>0</v>
      </c>
      <c r="S1610" s="127">
        <v>0</v>
      </c>
      <c r="T1610" s="85"/>
      <c r="U1610" s="85"/>
      <c r="V1610" s="85"/>
      <c r="W1610" s="85"/>
      <c r="X1610" s="84">
        <v>115550</v>
      </c>
      <c r="Y1610" s="84">
        <v>120226</v>
      </c>
      <c r="Z1610" s="84">
        <v>207759</v>
      </c>
      <c r="AA1610" s="127">
        <v>577.28799900000001</v>
      </c>
      <c r="AB1610" s="127">
        <v>336.94912199999999</v>
      </c>
    </row>
    <row r="1611" spans="1:28" x14ac:dyDescent="0.3">
      <c r="A1611" s="83" t="s">
        <v>41</v>
      </c>
      <c r="B1611" s="65" t="str">
        <f>VLOOKUP(A1611,'bank list with code'!$A$2:$C$114,3,FALSE)</f>
        <v>B051</v>
      </c>
      <c r="C1611" s="65" t="str">
        <f>VLOOKUP(B1611,'bank type'!$A$2:$B$87,2,FALSE)</f>
        <v>Foreign Banks</v>
      </c>
      <c r="D1611" s="66">
        <v>43281</v>
      </c>
      <c r="E1611" s="74">
        <f t="shared" si="77"/>
        <v>6</v>
      </c>
      <c r="F1611">
        <f t="shared" si="78"/>
        <v>2018</v>
      </c>
      <c r="G1611" s="84">
        <v>45</v>
      </c>
      <c r="H1611" s="84">
        <v>46</v>
      </c>
      <c r="I1611" s="84">
        <v>0</v>
      </c>
      <c r="J1611" s="84">
        <v>0</v>
      </c>
      <c r="K1611" s="3">
        <f t="shared" si="79"/>
        <v>0</v>
      </c>
      <c r="L1611" s="3"/>
      <c r="M1611" s="3"/>
      <c r="N1611" s="3"/>
      <c r="O1611" s="84">
        <v>612143</v>
      </c>
      <c r="P1611" s="84">
        <v>4389</v>
      </c>
      <c r="Q1611" s="84">
        <v>1502297</v>
      </c>
      <c r="R1611" s="127">
        <v>33.003495000000001</v>
      </c>
      <c r="S1611" s="127">
        <v>4543.7022150000003</v>
      </c>
      <c r="T1611" s="85"/>
      <c r="U1611" s="85"/>
      <c r="V1611" s="85"/>
      <c r="W1611" s="85"/>
      <c r="X1611" s="84">
        <v>398779</v>
      </c>
      <c r="Y1611" s="84">
        <v>309056</v>
      </c>
      <c r="Z1611" s="84">
        <v>566272</v>
      </c>
      <c r="AA1611" s="127">
        <v>1525.903006</v>
      </c>
      <c r="AB1611" s="127">
        <v>1025.259515</v>
      </c>
    </row>
    <row r="1612" spans="1:28" x14ac:dyDescent="0.3">
      <c r="A1612" s="83" t="s">
        <v>42</v>
      </c>
      <c r="B1612" s="65" t="str">
        <f>VLOOKUP(A1612,'bank list with code'!$A$2:$C$114,3,FALSE)</f>
        <v>B090</v>
      </c>
      <c r="C1612" s="65" t="str">
        <f>VLOOKUP(B1612,'bank type'!$A$2:$B$87,2,FALSE)</f>
        <v>Foreign Banks</v>
      </c>
      <c r="D1612" s="66">
        <v>43281</v>
      </c>
      <c r="E1612" s="74">
        <f t="shared" si="77"/>
        <v>6</v>
      </c>
      <c r="F1612">
        <f t="shared" si="78"/>
        <v>2018</v>
      </c>
      <c r="G1612" s="84">
        <v>102</v>
      </c>
      <c r="H1612" s="84">
        <v>140</v>
      </c>
      <c r="I1612" s="84">
        <v>0</v>
      </c>
      <c r="J1612" s="84">
        <v>0</v>
      </c>
      <c r="K1612" s="3">
        <f t="shared" si="79"/>
        <v>0</v>
      </c>
      <c r="L1612" s="3"/>
      <c r="M1612" s="3"/>
      <c r="N1612" s="3"/>
      <c r="O1612" s="84">
        <v>1284329</v>
      </c>
      <c r="P1612" s="84">
        <v>6717</v>
      </c>
      <c r="Q1612" s="84">
        <v>4560114</v>
      </c>
      <c r="R1612" s="127">
        <v>38.83417</v>
      </c>
      <c r="S1612" s="127">
        <v>10709.563023999999</v>
      </c>
      <c r="T1612" s="85"/>
      <c r="U1612" s="85"/>
      <c r="V1612" s="85"/>
      <c r="W1612" s="85"/>
      <c r="X1612" s="84">
        <v>1122161</v>
      </c>
      <c r="Y1612" s="84">
        <v>1996920</v>
      </c>
      <c r="Z1612" s="84">
        <v>2828199</v>
      </c>
      <c r="AA1612" s="127">
        <v>6675.3724840000004</v>
      </c>
      <c r="AB1612" s="127">
        <v>3225.080708</v>
      </c>
    </row>
    <row r="1613" spans="1:28" x14ac:dyDescent="0.3">
      <c r="A1613" s="90" t="s">
        <v>139</v>
      </c>
      <c r="B1613" s="65" t="str">
        <f>VLOOKUP(A1613,'bank list with code'!$A$2:$C$114,3,FALSE)</f>
        <v>B001</v>
      </c>
      <c r="C1613" s="65" t="str">
        <f>VLOOKUP(B1613,'bank type'!$A$2:$B$87,2,FALSE)</f>
        <v>Payment Banks</v>
      </c>
      <c r="D1613" s="66">
        <v>43281</v>
      </c>
      <c r="E1613" s="74">
        <f t="shared" si="77"/>
        <v>6</v>
      </c>
      <c r="F1613">
        <f t="shared" si="78"/>
        <v>2018</v>
      </c>
      <c r="G1613" s="84">
        <v>0</v>
      </c>
      <c r="H1613" s="84">
        <v>0</v>
      </c>
      <c r="I1613" s="84">
        <v>0</v>
      </c>
      <c r="J1613" s="84">
        <v>0</v>
      </c>
      <c r="K1613" s="3">
        <f t="shared" si="79"/>
        <v>0</v>
      </c>
      <c r="L1613" s="3"/>
      <c r="M1613" s="3"/>
      <c r="N1613" s="3"/>
      <c r="O1613" s="84">
        <v>0</v>
      </c>
      <c r="P1613" s="84">
        <v>0</v>
      </c>
      <c r="Q1613" s="84">
        <v>0</v>
      </c>
      <c r="R1613" s="127">
        <v>0</v>
      </c>
      <c r="S1613" s="127">
        <v>0</v>
      </c>
      <c r="T1613" s="85"/>
      <c r="U1613" s="85"/>
      <c r="V1613" s="85"/>
      <c r="W1613" s="85"/>
      <c r="X1613" s="84">
        <v>1369</v>
      </c>
      <c r="Y1613" s="84">
        <v>0</v>
      </c>
      <c r="Z1613" s="84">
        <v>182</v>
      </c>
      <c r="AA1613" s="127">
        <v>0</v>
      </c>
      <c r="AB1613" s="127">
        <v>9.6794679999999994E-2</v>
      </c>
    </row>
    <row r="1614" spans="1:28" x14ac:dyDescent="0.3">
      <c r="A1614" s="90" t="s">
        <v>140</v>
      </c>
      <c r="B1614" s="65" t="str">
        <f>VLOOKUP(A1614,'bank list with code'!$A$2:$C$114,3,FALSE)</f>
        <v>B002</v>
      </c>
      <c r="C1614" s="65" t="str">
        <f>VLOOKUP(B1614,'bank type'!$A$2:$B$87,2,FALSE)</f>
        <v>Payment Banks</v>
      </c>
      <c r="D1614" s="66">
        <v>43281</v>
      </c>
      <c r="E1614" s="74">
        <f t="shared" si="77"/>
        <v>6</v>
      </c>
      <c r="F1614">
        <f t="shared" si="78"/>
        <v>2018</v>
      </c>
      <c r="G1614" s="84">
        <v>0</v>
      </c>
      <c r="H1614" s="84">
        <v>0</v>
      </c>
      <c r="I1614" s="84">
        <v>0</v>
      </c>
      <c r="J1614" s="84">
        <v>0</v>
      </c>
      <c r="K1614" s="3">
        <f t="shared" si="79"/>
        <v>0</v>
      </c>
      <c r="L1614" s="3"/>
      <c r="M1614" s="3"/>
      <c r="N1614" s="3"/>
      <c r="O1614" s="84">
        <v>0</v>
      </c>
      <c r="P1614" s="84">
        <v>0</v>
      </c>
      <c r="Q1614" s="84">
        <v>0</v>
      </c>
      <c r="R1614" s="127">
        <v>0</v>
      </c>
      <c r="S1614" s="127">
        <v>0</v>
      </c>
      <c r="T1614" s="85"/>
      <c r="U1614" s="85"/>
      <c r="V1614" s="85"/>
      <c r="W1614" s="85"/>
      <c r="X1614" s="84">
        <v>1515141</v>
      </c>
      <c r="Y1614" s="84">
        <v>0</v>
      </c>
      <c r="Z1614" s="84">
        <v>352746</v>
      </c>
      <c r="AA1614" s="127">
        <v>0</v>
      </c>
      <c r="AB1614" s="127">
        <v>204.52563515000003</v>
      </c>
    </row>
    <row r="1615" spans="1:28" x14ac:dyDescent="0.3">
      <c r="A1615" s="90" t="s">
        <v>141</v>
      </c>
      <c r="B1615" s="65" t="str">
        <f>VLOOKUP(A1615,'bank list with code'!$A$2:$C$114,3,FALSE)</f>
        <v>B048</v>
      </c>
      <c r="C1615" s="65" t="str">
        <f>VLOOKUP(B1615,'bank type'!$A$2:$B$87,2,FALSE)</f>
        <v>Payment Banks</v>
      </c>
      <c r="D1615" s="66">
        <v>43281</v>
      </c>
      <c r="E1615" s="74">
        <f t="shared" si="77"/>
        <v>6</v>
      </c>
      <c r="F1615">
        <f t="shared" si="78"/>
        <v>2018</v>
      </c>
      <c r="G1615" s="84">
        <v>0</v>
      </c>
      <c r="H1615" s="84">
        <v>0</v>
      </c>
      <c r="I1615" s="84">
        <v>0</v>
      </c>
      <c r="J1615" s="84">
        <v>0</v>
      </c>
      <c r="K1615" s="3">
        <f t="shared" si="79"/>
        <v>0</v>
      </c>
      <c r="L1615" s="3"/>
      <c r="M1615" s="3"/>
      <c r="N1615" s="3"/>
      <c r="O1615" s="84">
        <v>0</v>
      </c>
      <c r="P1615" s="84">
        <v>0</v>
      </c>
      <c r="Q1615" s="84">
        <v>0</v>
      </c>
      <c r="R1615" s="127">
        <v>0</v>
      </c>
      <c r="S1615" s="127">
        <v>0</v>
      </c>
      <c r="T1615" s="85"/>
      <c r="U1615" s="85"/>
      <c r="V1615" s="85"/>
      <c r="W1615" s="85"/>
      <c r="X1615" s="84">
        <v>282969</v>
      </c>
      <c r="Y1615" s="84">
        <v>476408</v>
      </c>
      <c r="Z1615" s="84">
        <v>61770</v>
      </c>
      <c r="AA1615" s="127">
        <v>1928.8002839999999</v>
      </c>
      <c r="AB1615" s="127">
        <v>52.606896759999998</v>
      </c>
    </row>
    <row r="1616" spans="1:28" x14ac:dyDescent="0.3">
      <c r="A1616" s="90" t="s">
        <v>142</v>
      </c>
      <c r="B1616" s="65" t="str">
        <f>VLOOKUP(A1616,'bank list with code'!$A$2:$C$114,3,FALSE)</f>
        <v>B059</v>
      </c>
      <c r="C1616" s="65" t="str">
        <f>VLOOKUP(B1616,'bank type'!$A$2:$B$87,2,FALSE)</f>
        <v>Payment Banks</v>
      </c>
      <c r="D1616" s="66">
        <v>43281</v>
      </c>
      <c r="E1616" s="74">
        <f t="shared" si="77"/>
        <v>6</v>
      </c>
      <c r="F1616">
        <f t="shared" si="78"/>
        <v>2018</v>
      </c>
      <c r="G1616" s="84">
        <v>0</v>
      </c>
      <c r="H1616" s="84">
        <v>0</v>
      </c>
      <c r="I1616" s="84">
        <v>0</v>
      </c>
      <c r="J1616" s="84">
        <v>0</v>
      </c>
      <c r="K1616" s="3">
        <f t="shared" si="79"/>
        <v>0</v>
      </c>
      <c r="L1616" s="3"/>
      <c r="M1616" s="3"/>
      <c r="N1616" s="3"/>
      <c r="O1616" s="84">
        <v>0</v>
      </c>
      <c r="P1616" s="84">
        <v>0</v>
      </c>
      <c r="Q1616" s="84">
        <v>0</v>
      </c>
      <c r="R1616" s="127">
        <v>0</v>
      </c>
      <c r="S1616" s="127">
        <v>0</v>
      </c>
      <c r="T1616" s="85"/>
      <c r="U1616" s="85"/>
      <c r="V1616" s="85"/>
      <c r="W1616" s="85"/>
      <c r="X1616" s="84">
        <v>2622</v>
      </c>
      <c r="Y1616" s="84">
        <v>602</v>
      </c>
      <c r="Z1616" s="84">
        <v>8</v>
      </c>
      <c r="AA1616" s="127">
        <v>0.99219999999999997</v>
      </c>
      <c r="AB1616" s="127">
        <v>1.0194999999999999E-2</v>
      </c>
    </row>
    <row r="1617" spans="1:28" x14ac:dyDescent="0.3">
      <c r="A1617" s="90" t="s">
        <v>143</v>
      </c>
      <c r="B1617" s="65" t="str">
        <f>VLOOKUP(A1617,'bank list with code'!$A$2:$C$114,3,FALSE)</f>
        <v>B067</v>
      </c>
      <c r="C1617" s="65" t="str">
        <f>VLOOKUP(B1617,'bank type'!$A$2:$B$87,2,FALSE)</f>
        <v>Payment Banks</v>
      </c>
      <c r="D1617" s="66">
        <v>43281</v>
      </c>
      <c r="E1617" s="74">
        <f t="shared" si="77"/>
        <v>6</v>
      </c>
      <c r="F1617">
        <f t="shared" si="78"/>
        <v>2018</v>
      </c>
      <c r="G1617" s="84">
        <v>0</v>
      </c>
      <c r="H1617" s="84">
        <v>0</v>
      </c>
      <c r="I1617" s="84">
        <v>0</v>
      </c>
      <c r="J1617" s="84">
        <v>0</v>
      </c>
      <c r="K1617" s="3">
        <f t="shared" si="79"/>
        <v>0</v>
      </c>
      <c r="L1617" s="3"/>
      <c r="M1617" s="3"/>
      <c r="N1617" s="3"/>
      <c r="O1617" s="84">
        <v>0</v>
      </c>
      <c r="P1617" s="84">
        <v>0</v>
      </c>
      <c r="Q1617" s="84">
        <v>0</v>
      </c>
      <c r="R1617" s="127">
        <v>0</v>
      </c>
      <c r="S1617" s="127">
        <v>0</v>
      </c>
      <c r="T1617" s="85"/>
      <c r="U1617" s="85"/>
      <c r="V1617" s="85"/>
      <c r="W1617" s="85"/>
      <c r="X1617" s="84">
        <v>0</v>
      </c>
      <c r="Y1617" s="84">
        <v>0</v>
      </c>
      <c r="Z1617" s="84">
        <v>0</v>
      </c>
      <c r="AA1617" s="127">
        <v>0</v>
      </c>
      <c r="AB1617" s="127">
        <v>0</v>
      </c>
    </row>
    <row r="1618" spans="1:28" x14ac:dyDescent="0.3">
      <c r="A1618" s="90" t="s">
        <v>144</v>
      </c>
      <c r="B1618" s="65" t="str">
        <f>VLOOKUP(A1618,'bank list with code'!$A$2:$C$114,3,FALSE)</f>
        <v>B077</v>
      </c>
      <c r="C1618" s="65" t="str">
        <f>VLOOKUP(B1618,'bank type'!$A$2:$B$87,2,FALSE)</f>
        <v>Payment Banks</v>
      </c>
      <c r="D1618" s="66">
        <v>43281</v>
      </c>
      <c r="E1618" s="74">
        <f t="shared" si="77"/>
        <v>6</v>
      </c>
      <c r="F1618">
        <f t="shared" si="78"/>
        <v>2018</v>
      </c>
      <c r="G1618" s="84">
        <v>0</v>
      </c>
      <c r="H1618" s="84">
        <v>0</v>
      </c>
      <c r="I1618" s="84">
        <v>0</v>
      </c>
      <c r="J1618" s="84">
        <v>0</v>
      </c>
      <c r="K1618" s="3">
        <f t="shared" si="79"/>
        <v>0</v>
      </c>
      <c r="L1618" s="3"/>
      <c r="M1618" s="3"/>
      <c r="N1618" s="3"/>
      <c r="O1618" s="84">
        <v>0</v>
      </c>
      <c r="P1618" s="84">
        <v>0</v>
      </c>
      <c r="Q1618" s="84">
        <v>0</v>
      </c>
      <c r="R1618" s="127">
        <v>0</v>
      </c>
      <c r="S1618" s="127">
        <v>0</v>
      </c>
      <c r="T1618" s="85"/>
      <c r="U1618" s="85"/>
      <c r="V1618" s="85"/>
      <c r="W1618" s="85"/>
      <c r="X1618" s="84">
        <v>0</v>
      </c>
      <c r="Y1618" s="84">
        <v>0</v>
      </c>
      <c r="Z1618" s="84">
        <v>0</v>
      </c>
      <c r="AA1618" s="127">
        <v>0</v>
      </c>
      <c r="AB1618" s="127">
        <v>0</v>
      </c>
    </row>
    <row r="1619" spans="1:28" x14ac:dyDescent="0.3">
      <c r="A1619" s="90" t="s">
        <v>145</v>
      </c>
      <c r="B1619" s="65" t="str">
        <f>VLOOKUP(A1619,'bank list with code'!$A$2:$C$114,3,FALSE)</f>
        <v>B079</v>
      </c>
      <c r="C1619" s="65" t="str">
        <f>VLOOKUP(B1619,'bank type'!$A$2:$B$87,2,FALSE)</f>
        <v>Payment Banks</v>
      </c>
      <c r="D1619" s="66">
        <v>43281</v>
      </c>
      <c r="E1619" s="74">
        <f t="shared" si="77"/>
        <v>6</v>
      </c>
      <c r="F1619">
        <f t="shared" si="78"/>
        <v>2018</v>
      </c>
      <c r="G1619" s="84">
        <v>1</v>
      </c>
      <c r="H1619" s="84">
        <v>0</v>
      </c>
      <c r="I1619" s="84">
        <v>0</v>
      </c>
      <c r="J1619" s="84">
        <v>0</v>
      </c>
      <c r="K1619" s="3">
        <f t="shared" si="79"/>
        <v>0</v>
      </c>
      <c r="L1619" s="3"/>
      <c r="M1619" s="3"/>
      <c r="N1619" s="3"/>
      <c r="O1619" s="84">
        <v>0</v>
      </c>
      <c r="P1619" s="84">
        <v>0</v>
      </c>
      <c r="Q1619" s="84">
        <v>0</v>
      </c>
      <c r="R1619" s="127">
        <v>0</v>
      </c>
      <c r="S1619" s="127">
        <v>0</v>
      </c>
      <c r="T1619" s="85"/>
      <c r="U1619" s="85"/>
      <c r="V1619" s="85"/>
      <c r="W1619" s="85"/>
      <c r="X1619" s="84">
        <v>41587776</v>
      </c>
      <c r="Y1619" s="84">
        <v>729310</v>
      </c>
      <c r="Z1619" s="84">
        <v>1256227</v>
      </c>
      <c r="AA1619" s="127">
        <v>1500.4386979999999</v>
      </c>
      <c r="AB1619" s="127">
        <v>651.35139500000002</v>
      </c>
    </row>
    <row r="1620" spans="1:28" x14ac:dyDescent="0.3">
      <c r="A1620" s="91" t="s">
        <v>146</v>
      </c>
      <c r="B1620" s="65" t="str">
        <f>VLOOKUP(A1620,'bank list with code'!$A$2:$C$114,3,FALSE)</f>
        <v>B007</v>
      </c>
      <c r="C1620" s="65" t="str">
        <f>VLOOKUP(B1620,'bank type'!$A$2:$B$87,2,FALSE)</f>
        <v>Small Finance Banks</v>
      </c>
      <c r="D1620" s="66">
        <v>43281</v>
      </c>
      <c r="E1620" s="74">
        <f t="shared" si="77"/>
        <v>6</v>
      </c>
      <c r="F1620">
        <f t="shared" si="78"/>
        <v>2018</v>
      </c>
      <c r="G1620" s="84">
        <v>290</v>
      </c>
      <c r="H1620" s="84">
        <v>2</v>
      </c>
      <c r="I1620" s="84">
        <v>0</v>
      </c>
      <c r="J1620" s="84">
        <v>0</v>
      </c>
      <c r="K1620" s="3">
        <f t="shared" si="79"/>
        <v>0</v>
      </c>
      <c r="L1620" s="3"/>
      <c r="M1620" s="3"/>
      <c r="N1620" s="3"/>
      <c r="O1620" s="84">
        <v>0</v>
      </c>
      <c r="P1620" s="84">
        <v>0</v>
      </c>
      <c r="Q1620" s="84">
        <v>0</v>
      </c>
      <c r="R1620" s="127">
        <v>0</v>
      </c>
      <c r="S1620" s="127">
        <v>0</v>
      </c>
      <c r="T1620" s="85"/>
      <c r="U1620" s="85"/>
      <c r="V1620" s="85"/>
      <c r="W1620" s="85"/>
      <c r="X1620" s="84">
        <v>565112</v>
      </c>
      <c r="Y1620" s="84">
        <v>788567</v>
      </c>
      <c r="Z1620" s="84">
        <v>166930</v>
      </c>
      <c r="AA1620" s="127">
        <v>2911.021088</v>
      </c>
      <c r="AB1620" s="127">
        <v>249.07899980000002</v>
      </c>
    </row>
    <row r="1621" spans="1:28" x14ac:dyDescent="0.3">
      <c r="A1621" s="91" t="s">
        <v>147</v>
      </c>
      <c r="B1621" s="65" t="str">
        <f>VLOOKUP(A1621,'bank list with code'!$A$2:$C$114,3,FALSE)</f>
        <v>B019</v>
      </c>
      <c r="C1621" s="65" t="str">
        <f>VLOOKUP(B1621,'bank type'!$A$2:$B$87,2,FALSE)</f>
        <v>Small Finance Banks</v>
      </c>
      <c r="D1621" s="66">
        <v>43281</v>
      </c>
      <c r="E1621" s="74">
        <f t="shared" si="77"/>
        <v>6</v>
      </c>
      <c r="F1621">
        <f t="shared" si="78"/>
        <v>2018</v>
      </c>
      <c r="G1621" s="84">
        <v>110</v>
      </c>
      <c r="H1621" s="84">
        <v>2</v>
      </c>
      <c r="I1621" s="84">
        <v>0</v>
      </c>
      <c r="J1621" s="84">
        <v>0</v>
      </c>
      <c r="K1621" s="3">
        <f t="shared" si="79"/>
        <v>0</v>
      </c>
      <c r="L1621" s="3"/>
      <c r="M1621" s="3"/>
      <c r="N1621" s="3"/>
      <c r="O1621" s="84">
        <v>0</v>
      </c>
      <c r="P1621" s="84">
        <v>0</v>
      </c>
      <c r="Q1621" s="84">
        <v>0</v>
      </c>
      <c r="R1621" s="127">
        <v>0</v>
      </c>
      <c r="S1621" s="127">
        <v>0</v>
      </c>
      <c r="T1621" s="85"/>
      <c r="U1621" s="85"/>
      <c r="V1621" s="85"/>
      <c r="W1621" s="85"/>
      <c r="X1621" s="84">
        <v>155134</v>
      </c>
      <c r="Y1621" s="84">
        <v>89969</v>
      </c>
      <c r="Z1621" s="84">
        <v>18732</v>
      </c>
      <c r="AA1621" s="127">
        <v>297.46295500000002</v>
      </c>
      <c r="AB1621" s="127">
        <v>35.587532939999996</v>
      </c>
    </row>
    <row r="1622" spans="1:28" x14ac:dyDescent="0.3">
      <c r="A1622" s="91" t="s">
        <v>148</v>
      </c>
      <c r="B1622" s="65" t="str">
        <f>VLOOKUP(A1622,'bank list with code'!$A$2:$C$114,3,FALSE)</f>
        <v>B046</v>
      </c>
      <c r="C1622" s="65" t="str">
        <f>VLOOKUP(B1622,'bank type'!$A$2:$B$87,2,FALSE)</f>
        <v>Small Finance Banks</v>
      </c>
      <c r="D1622" s="66">
        <v>43281</v>
      </c>
      <c r="E1622" s="74">
        <f t="shared" si="77"/>
        <v>6</v>
      </c>
      <c r="F1622">
        <f t="shared" si="78"/>
        <v>2018</v>
      </c>
      <c r="G1622" s="84">
        <v>39</v>
      </c>
      <c r="H1622" s="84">
        <v>1</v>
      </c>
      <c r="I1622" s="84">
        <v>0</v>
      </c>
      <c r="J1622" s="84">
        <v>0</v>
      </c>
      <c r="K1622" s="3">
        <f t="shared" si="79"/>
        <v>0</v>
      </c>
      <c r="L1622" s="3"/>
      <c r="M1622" s="3"/>
      <c r="N1622" s="3"/>
      <c r="O1622" s="84">
        <v>0</v>
      </c>
      <c r="P1622" s="84">
        <v>0</v>
      </c>
      <c r="Q1622" s="84">
        <v>0</v>
      </c>
      <c r="R1622" s="127">
        <v>0</v>
      </c>
      <c r="S1622" s="127">
        <v>0</v>
      </c>
      <c r="T1622" s="85"/>
      <c r="U1622" s="85"/>
      <c r="V1622" s="85"/>
      <c r="W1622" s="85"/>
      <c r="X1622" s="84">
        <v>9409</v>
      </c>
      <c r="Y1622" s="84">
        <v>274259</v>
      </c>
      <c r="Z1622" s="84">
        <v>7358</v>
      </c>
      <c r="AA1622" s="127">
        <v>1153.6400000000001</v>
      </c>
      <c r="AB1622" s="127">
        <v>6.02</v>
      </c>
    </row>
    <row r="1623" spans="1:28" x14ac:dyDescent="0.3">
      <c r="A1623" s="91" t="s">
        <v>149</v>
      </c>
      <c r="B1623" s="65" t="str">
        <f>VLOOKUP(A1623,'bank list with code'!$A$2:$C$114,3,FALSE)</f>
        <v>B041</v>
      </c>
      <c r="C1623" s="65" t="str">
        <f>VLOOKUP(B1623,'bank type'!$A$2:$B$87,2,FALSE)</f>
        <v>Small Finance Banks</v>
      </c>
      <c r="D1623" s="66">
        <v>43281</v>
      </c>
      <c r="E1623" s="74">
        <f t="shared" si="77"/>
        <v>6</v>
      </c>
      <c r="F1623">
        <f t="shared" si="78"/>
        <v>2018</v>
      </c>
      <c r="G1623" s="84">
        <v>321</v>
      </c>
      <c r="H1623" s="84">
        <v>0</v>
      </c>
      <c r="I1623" s="84">
        <v>0</v>
      </c>
      <c r="J1623" s="84">
        <v>0</v>
      </c>
      <c r="K1623" s="3">
        <f t="shared" si="79"/>
        <v>0</v>
      </c>
      <c r="L1623" s="3"/>
      <c r="M1623" s="3"/>
      <c r="N1623" s="3"/>
      <c r="O1623" s="84">
        <v>0</v>
      </c>
      <c r="P1623" s="84">
        <v>0</v>
      </c>
      <c r="Q1623" s="84">
        <v>0</v>
      </c>
      <c r="R1623" s="127">
        <v>0</v>
      </c>
      <c r="S1623" s="127">
        <v>0</v>
      </c>
      <c r="T1623" s="85"/>
      <c r="U1623" s="85"/>
      <c r="V1623" s="85"/>
      <c r="W1623" s="85"/>
      <c r="X1623" s="84">
        <v>399411</v>
      </c>
      <c r="Y1623" s="84">
        <v>818524</v>
      </c>
      <c r="Z1623" s="84">
        <v>0</v>
      </c>
      <c r="AA1623" s="127">
        <v>2559.8000000000002</v>
      </c>
      <c r="AB1623" s="127">
        <v>0</v>
      </c>
    </row>
    <row r="1624" spans="1:28" x14ac:dyDescent="0.3">
      <c r="A1624" s="91" t="s">
        <v>150</v>
      </c>
      <c r="B1624" s="65" t="str">
        <f>VLOOKUP(A1624,'bank list with code'!$A$2:$C$114,3,FALSE)</f>
        <v>B043</v>
      </c>
      <c r="C1624" s="65" t="str">
        <f>VLOOKUP(B1624,'bank type'!$A$2:$B$87,2,FALSE)</f>
        <v>Small Finance Banks</v>
      </c>
      <c r="D1624" s="66">
        <v>43281</v>
      </c>
      <c r="E1624" s="74">
        <f t="shared" si="77"/>
        <v>6</v>
      </c>
      <c r="F1624">
        <f t="shared" si="78"/>
        <v>2018</v>
      </c>
      <c r="G1624" s="84">
        <v>88</v>
      </c>
      <c r="H1624" s="84">
        <v>0</v>
      </c>
      <c r="I1624" s="84">
        <v>0</v>
      </c>
      <c r="J1624" s="84">
        <v>0</v>
      </c>
      <c r="K1624" s="3">
        <f t="shared" si="79"/>
        <v>0</v>
      </c>
      <c r="L1624" s="3"/>
      <c r="M1624" s="3"/>
      <c r="N1624" s="3"/>
      <c r="O1624" s="84">
        <v>0</v>
      </c>
      <c r="P1624" s="84">
        <v>0</v>
      </c>
      <c r="Q1624" s="84">
        <v>0</v>
      </c>
      <c r="R1624" s="127">
        <v>0</v>
      </c>
      <c r="S1624" s="127">
        <v>0</v>
      </c>
      <c r="T1624" s="85"/>
      <c r="U1624" s="85"/>
      <c r="V1624" s="85"/>
      <c r="W1624" s="85"/>
      <c r="X1624" s="84">
        <v>1377042</v>
      </c>
      <c r="Y1624" s="84">
        <v>598364</v>
      </c>
      <c r="Z1624" s="84">
        <v>20050</v>
      </c>
      <c r="AA1624" s="127">
        <v>3534.686823</v>
      </c>
      <c r="AB1624" s="127">
        <v>26.486823089999998</v>
      </c>
    </row>
    <row r="1625" spans="1:28" x14ac:dyDescent="0.3">
      <c r="A1625" s="91" t="s">
        <v>151</v>
      </c>
      <c r="B1625" s="65" t="str">
        <f>VLOOKUP(A1625,'bank list with code'!$A$2:$C$114,3,FALSE)</f>
        <v>B065</v>
      </c>
      <c r="C1625" s="65" t="str">
        <f>VLOOKUP(B1625,'bank type'!$A$2:$B$87,2,FALSE)</f>
        <v>Small Finance Banks</v>
      </c>
      <c r="D1625" s="66">
        <v>43281</v>
      </c>
      <c r="E1625" s="74">
        <f t="shared" si="77"/>
        <v>6</v>
      </c>
      <c r="F1625">
        <f t="shared" si="78"/>
        <v>2018</v>
      </c>
      <c r="G1625" s="84">
        <v>0</v>
      </c>
      <c r="H1625" s="84">
        <v>0</v>
      </c>
      <c r="I1625" s="84">
        <v>0</v>
      </c>
      <c r="J1625" s="84">
        <v>0</v>
      </c>
      <c r="K1625" s="3">
        <f t="shared" si="79"/>
        <v>0</v>
      </c>
      <c r="L1625" s="3"/>
      <c r="M1625" s="3"/>
      <c r="N1625" s="3"/>
      <c r="O1625" s="84">
        <v>0</v>
      </c>
      <c r="P1625" s="84">
        <v>0</v>
      </c>
      <c r="Q1625" s="84">
        <v>0</v>
      </c>
      <c r="R1625" s="127">
        <v>0</v>
      </c>
      <c r="S1625" s="127">
        <v>0</v>
      </c>
      <c r="T1625" s="85"/>
      <c r="U1625" s="85"/>
      <c r="V1625" s="85"/>
      <c r="W1625" s="85"/>
      <c r="X1625" s="84">
        <v>0</v>
      </c>
      <c r="Y1625" s="84">
        <v>0</v>
      </c>
      <c r="Z1625" s="84">
        <v>0</v>
      </c>
      <c r="AA1625" s="127">
        <v>0</v>
      </c>
      <c r="AB1625" s="127">
        <v>0</v>
      </c>
    </row>
    <row r="1626" spans="1:28" x14ac:dyDescent="0.3">
      <c r="A1626" s="91" t="s">
        <v>152</v>
      </c>
      <c r="B1626" s="65" t="str">
        <f>VLOOKUP(A1626,'bank list with code'!$A$2:$C$114,3,FALSE)</f>
        <v>B075</v>
      </c>
      <c r="C1626" s="65" t="str">
        <f>VLOOKUP(B1626,'bank type'!$A$2:$B$87,2,FALSE)</f>
        <v>Small Finance Banks</v>
      </c>
      <c r="D1626" s="66">
        <v>43281</v>
      </c>
      <c r="E1626" s="74">
        <f t="shared" si="77"/>
        <v>6</v>
      </c>
      <c r="F1626">
        <f t="shared" si="78"/>
        <v>2018</v>
      </c>
      <c r="G1626" s="84">
        <v>0</v>
      </c>
      <c r="H1626" s="84">
        <v>0</v>
      </c>
      <c r="I1626" s="84">
        <v>0</v>
      </c>
      <c r="J1626" s="84">
        <v>0</v>
      </c>
      <c r="K1626" s="3">
        <f t="shared" si="79"/>
        <v>0</v>
      </c>
      <c r="L1626" s="3"/>
      <c r="M1626" s="3"/>
      <c r="N1626" s="3"/>
      <c r="O1626" s="84">
        <v>0</v>
      </c>
      <c r="P1626" s="84">
        <v>0</v>
      </c>
      <c r="Q1626" s="84">
        <v>0</v>
      </c>
      <c r="R1626" s="127">
        <v>0</v>
      </c>
      <c r="S1626" s="127">
        <v>0</v>
      </c>
      <c r="T1626" s="85"/>
      <c r="U1626" s="85"/>
      <c r="V1626" s="85"/>
      <c r="W1626" s="85"/>
      <c r="X1626" s="84">
        <v>4226</v>
      </c>
      <c r="Y1626" s="84">
        <v>565</v>
      </c>
      <c r="Z1626" s="84">
        <v>413</v>
      </c>
      <c r="AA1626" s="127">
        <v>2.1309</v>
      </c>
      <c r="AB1626" s="127">
        <v>0.17984182000000001</v>
      </c>
    </row>
    <row r="1627" spans="1:28" x14ac:dyDescent="0.3">
      <c r="A1627" s="91" t="s">
        <v>153</v>
      </c>
      <c r="B1627" s="65" t="str">
        <f>VLOOKUP(A1627,'bank list with code'!$A$2:$C$114,3,FALSE)</f>
        <v>B097</v>
      </c>
      <c r="C1627" s="65" t="str">
        <f>VLOOKUP(B1627,'bank type'!$A$2:$B$87,2,FALSE)</f>
        <v>Small Finance Banks</v>
      </c>
      <c r="D1627" s="66">
        <v>43281</v>
      </c>
      <c r="E1627" s="74">
        <f t="shared" si="77"/>
        <v>6</v>
      </c>
      <c r="F1627">
        <f t="shared" si="78"/>
        <v>2018</v>
      </c>
      <c r="G1627" s="84">
        <v>24</v>
      </c>
      <c r="H1627" s="84">
        <v>1</v>
      </c>
      <c r="I1627" s="84">
        <v>0</v>
      </c>
      <c r="J1627" s="84">
        <v>0</v>
      </c>
      <c r="K1627" s="3">
        <f t="shared" si="79"/>
        <v>0</v>
      </c>
      <c r="L1627" s="3"/>
      <c r="M1627" s="3"/>
      <c r="N1627" s="3"/>
      <c r="O1627" s="84">
        <v>0</v>
      </c>
      <c r="P1627" s="84">
        <v>0</v>
      </c>
      <c r="Q1627" s="84">
        <v>0</v>
      </c>
      <c r="R1627" s="127">
        <v>0</v>
      </c>
      <c r="S1627" s="127">
        <v>0</v>
      </c>
      <c r="T1627" s="85"/>
      <c r="U1627" s="85"/>
      <c r="V1627" s="85"/>
      <c r="W1627" s="85"/>
      <c r="X1627" s="84">
        <v>7267</v>
      </c>
      <c r="Y1627" s="84">
        <v>28616</v>
      </c>
      <c r="Z1627" s="84">
        <v>4630</v>
      </c>
      <c r="AA1627" s="127">
        <v>59.155799999999999</v>
      </c>
      <c r="AB1627" s="127">
        <v>5.4824263200000001</v>
      </c>
    </row>
    <row r="1628" spans="1:28" x14ac:dyDescent="0.3">
      <c r="A1628" s="91" t="s">
        <v>154</v>
      </c>
      <c r="B1628" s="65" t="str">
        <f>VLOOKUP(A1628,'bank list with code'!$A$2:$C$114,3,FALSE)</f>
        <v>B103</v>
      </c>
      <c r="C1628" s="65" t="str">
        <f>VLOOKUP(B1628,'bank type'!$A$2:$B$87,2,FALSE)</f>
        <v>Small Finance Banks</v>
      </c>
      <c r="D1628" s="66">
        <v>43281</v>
      </c>
      <c r="E1628" s="74">
        <f t="shared" si="77"/>
        <v>6</v>
      </c>
      <c r="F1628">
        <f t="shared" si="78"/>
        <v>2018</v>
      </c>
      <c r="G1628" s="84">
        <v>229</v>
      </c>
      <c r="H1628" s="84">
        <v>3</v>
      </c>
      <c r="I1628" s="84">
        <v>0</v>
      </c>
      <c r="J1628" s="84">
        <v>0</v>
      </c>
      <c r="K1628" s="3">
        <f t="shared" si="79"/>
        <v>0</v>
      </c>
      <c r="L1628" s="3"/>
      <c r="M1628" s="3"/>
      <c r="N1628" s="3"/>
      <c r="O1628" s="84">
        <v>0</v>
      </c>
      <c r="P1628" s="84">
        <v>0</v>
      </c>
      <c r="Q1628" s="84">
        <v>0</v>
      </c>
      <c r="R1628" s="127">
        <v>0</v>
      </c>
      <c r="S1628" s="127">
        <v>0</v>
      </c>
      <c r="T1628" s="85"/>
      <c r="U1628" s="85"/>
      <c r="V1628" s="85"/>
      <c r="W1628" s="85"/>
      <c r="X1628" s="84">
        <v>965286</v>
      </c>
      <c r="Y1628" s="84">
        <v>740777</v>
      </c>
      <c r="Z1628" s="84">
        <v>78539</v>
      </c>
      <c r="AA1628" s="127">
        <v>284.02</v>
      </c>
      <c r="AB1628" s="127">
        <v>6.18</v>
      </c>
    </row>
    <row r="1629" spans="1:28" x14ac:dyDescent="0.3">
      <c r="A1629" s="91" t="s">
        <v>155</v>
      </c>
      <c r="B1629" s="65" t="str">
        <f>VLOOKUP(A1629,'bank list with code'!$A$2:$C$114,3,FALSE)</f>
        <v>B109</v>
      </c>
      <c r="C1629" s="65" t="str">
        <f>VLOOKUP(B1629,'bank type'!$A$2:$B$87,2,FALSE)</f>
        <v>Small Finance Banks</v>
      </c>
      <c r="D1629" s="66">
        <v>43281</v>
      </c>
      <c r="E1629" s="74">
        <f t="shared" si="77"/>
        <v>6</v>
      </c>
      <c r="F1629">
        <f t="shared" si="78"/>
        <v>2018</v>
      </c>
      <c r="G1629" s="84">
        <v>63</v>
      </c>
      <c r="H1629" s="84">
        <v>34</v>
      </c>
      <c r="I1629" s="84">
        <v>0</v>
      </c>
      <c r="J1629" s="84">
        <v>0</v>
      </c>
      <c r="K1629" s="3">
        <f t="shared" si="79"/>
        <v>0</v>
      </c>
      <c r="L1629" s="3"/>
      <c r="M1629" s="3"/>
      <c r="N1629" s="3"/>
      <c r="O1629" s="84">
        <v>0</v>
      </c>
      <c r="P1629" s="84">
        <v>0</v>
      </c>
      <c r="Q1629" s="84">
        <v>0</v>
      </c>
      <c r="R1629" s="127">
        <v>0</v>
      </c>
      <c r="S1629" s="127">
        <v>0</v>
      </c>
      <c r="T1629" s="85"/>
      <c r="U1629" s="85"/>
      <c r="V1629" s="85"/>
      <c r="W1629" s="85"/>
      <c r="X1629" s="84">
        <v>53785</v>
      </c>
      <c r="Y1629" s="84">
        <v>127209</v>
      </c>
      <c r="Z1629" s="84">
        <v>6986</v>
      </c>
      <c r="AA1629" s="127">
        <v>407.91611999999998</v>
      </c>
      <c r="AB1629" s="127">
        <v>7.6691382099999998</v>
      </c>
    </row>
    <row r="1630" spans="1:28" x14ac:dyDescent="0.3">
      <c r="A1630" s="83" t="s">
        <v>117</v>
      </c>
      <c r="B1630" s="65" t="str">
        <f>VLOOKUP(A1630,'bank list with code'!$A$2:$C$114,3,FALSE)</f>
        <v>B003</v>
      </c>
      <c r="C1630" s="65" t="str">
        <f>VLOOKUP(B1630,'bank type'!$A$2:$B$87,2,FALSE)</f>
        <v>Public Sector Banks</v>
      </c>
      <c r="D1630" s="66">
        <v>43312</v>
      </c>
      <c r="E1630" s="74">
        <f t="shared" si="77"/>
        <v>7</v>
      </c>
      <c r="F1630">
        <f t="shared" si="78"/>
        <v>2018</v>
      </c>
      <c r="G1630" s="84">
        <v>854</v>
      </c>
      <c r="H1630" s="84">
        <v>262</v>
      </c>
      <c r="I1630" s="84">
        <v>3071</v>
      </c>
      <c r="J1630" s="84">
        <v>0</v>
      </c>
      <c r="K1630" s="3">
        <f t="shared" si="79"/>
        <v>3071</v>
      </c>
      <c r="L1630" s="3"/>
      <c r="M1630" s="3"/>
      <c r="N1630" s="3"/>
      <c r="O1630" s="84">
        <v>0</v>
      </c>
      <c r="P1630" s="84">
        <v>0</v>
      </c>
      <c r="Q1630" s="84">
        <v>0</v>
      </c>
      <c r="R1630" s="127">
        <v>0</v>
      </c>
      <c r="S1630" s="127">
        <v>0</v>
      </c>
      <c r="T1630" s="85"/>
      <c r="U1630" s="85"/>
      <c r="V1630" s="85"/>
      <c r="W1630" s="85"/>
      <c r="X1630" s="84">
        <v>13511649</v>
      </c>
      <c r="Y1630" s="84">
        <v>8671655</v>
      </c>
      <c r="Z1630" s="84">
        <v>6521260</v>
      </c>
      <c r="AA1630" s="127">
        <v>20502.041932689997</v>
      </c>
      <c r="AB1630" s="127">
        <v>3319.4706890799998</v>
      </c>
    </row>
    <row r="1631" spans="1:28" x14ac:dyDescent="0.3">
      <c r="A1631" s="83" t="s">
        <v>118</v>
      </c>
      <c r="B1631" s="65" t="str">
        <f>VLOOKUP(A1631,'bank list with code'!$A$2:$C$114,3,FALSE)</f>
        <v>B006</v>
      </c>
      <c r="C1631" s="65" t="str">
        <f>VLOOKUP(B1631,'bank type'!$A$2:$B$87,2,FALSE)</f>
        <v>Public Sector Banks</v>
      </c>
      <c r="D1631" s="66">
        <v>43312</v>
      </c>
      <c r="E1631" s="74">
        <f t="shared" si="77"/>
        <v>7</v>
      </c>
      <c r="F1631">
        <f t="shared" si="78"/>
        <v>2018</v>
      </c>
      <c r="G1631" s="84">
        <v>3060</v>
      </c>
      <c r="H1631" s="84">
        <v>764</v>
      </c>
      <c r="I1631" s="84">
        <v>15937</v>
      </c>
      <c r="J1631" s="84">
        <v>0</v>
      </c>
      <c r="K1631" s="3">
        <f t="shared" si="79"/>
        <v>15937</v>
      </c>
      <c r="L1631" s="3"/>
      <c r="M1631" s="3"/>
      <c r="N1631" s="3"/>
      <c r="O1631" s="84">
        <v>255193</v>
      </c>
      <c r="P1631" s="84">
        <v>16578</v>
      </c>
      <c r="Q1631" s="84">
        <v>501880</v>
      </c>
      <c r="R1631" s="127">
        <v>79.223895650000003</v>
      </c>
      <c r="S1631" s="127">
        <v>1248.4199360099999</v>
      </c>
      <c r="T1631" s="85"/>
      <c r="U1631" s="85"/>
      <c r="V1631" s="85"/>
      <c r="W1631" s="85"/>
      <c r="X1631" s="84">
        <v>25102454</v>
      </c>
      <c r="Y1631" s="84">
        <v>9676793</v>
      </c>
      <c r="Z1631" s="84">
        <v>6184616</v>
      </c>
      <c r="AA1631" s="127">
        <v>33189.870309999998</v>
      </c>
      <c r="AB1631" s="127">
        <v>8207.0290000000005</v>
      </c>
    </row>
    <row r="1632" spans="1:28" x14ac:dyDescent="0.3">
      <c r="A1632" s="83" t="s">
        <v>0</v>
      </c>
      <c r="B1632" s="65" t="str">
        <f>VLOOKUP(A1632,'bank list with code'!$A$2:$C$114,3,FALSE)</f>
        <v>B014</v>
      </c>
      <c r="C1632" s="65" t="str">
        <f>VLOOKUP(B1632,'bank type'!$A$2:$B$87,2,FALSE)</f>
        <v>Public Sector Banks</v>
      </c>
      <c r="D1632" s="66">
        <v>43312</v>
      </c>
      <c r="E1632" s="74">
        <f t="shared" si="77"/>
        <v>7</v>
      </c>
      <c r="F1632">
        <f t="shared" si="78"/>
        <v>2018</v>
      </c>
      <c r="G1632" s="84">
        <v>6356</v>
      </c>
      <c r="H1632" s="84">
        <v>3273</v>
      </c>
      <c r="I1632" s="84">
        <v>69931</v>
      </c>
      <c r="J1632" s="84">
        <v>0</v>
      </c>
      <c r="K1632" s="3">
        <f t="shared" si="79"/>
        <v>69931</v>
      </c>
      <c r="L1632" s="3"/>
      <c r="M1632" s="3"/>
      <c r="N1632" s="3"/>
      <c r="O1632" s="84">
        <v>137253</v>
      </c>
      <c r="P1632" s="84">
        <v>6368</v>
      </c>
      <c r="Q1632" s="84">
        <v>365825</v>
      </c>
      <c r="R1632" s="127">
        <v>26.10873059</v>
      </c>
      <c r="S1632" s="127">
        <v>864.58160680999993</v>
      </c>
      <c r="T1632" s="85"/>
      <c r="U1632" s="85"/>
      <c r="V1632" s="85"/>
      <c r="W1632" s="85"/>
      <c r="X1632" s="84">
        <v>54630078</v>
      </c>
      <c r="Y1632" s="84">
        <v>19971916</v>
      </c>
      <c r="Z1632" s="84">
        <v>13248212</v>
      </c>
      <c r="AA1632" s="127">
        <v>83120.778143629999</v>
      </c>
      <c r="AB1632" s="127">
        <v>13799.794484100001</v>
      </c>
    </row>
    <row r="1633" spans="1:28" x14ac:dyDescent="0.3">
      <c r="A1633" s="83" t="s">
        <v>1</v>
      </c>
      <c r="B1633" s="65" t="str">
        <f>VLOOKUP(A1633,'bank list with code'!$A$2:$C$114,3,FALSE)</f>
        <v>B015</v>
      </c>
      <c r="C1633" s="65" t="str">
        <f>VLOOKUP(B1633,'bank type'!$A$2:$B$87,2,FALSE)</f>
        <v>Public Sector Banks</v>
      </c>
      <c r="D1633" s="66">
        <v>43312</v>
      </c>
      <c r="E1633" s="74">
        <f t="shared" si="77"/>
        <v>7</v>
      </c>
      <c r="F1633">
        <f t="shared" si="78"/>
        <v>2018</v>
      </c>
      <c r="G1633" s="84">
        <v>3328</v>
      </c>
      <c r="H1633" s="84">
        <v>4095</v>
      </c>
      <c r="I1633" s="84">
        <v>100412</v>
      </c>
      <c r="J1633" s="84">
        <v>0</v>
      </c>
      <c r="K1633" s="3">
        <f t="shared" si="79"/>
        <v>100412</v>
      </c>
      <c r="L1633" s="3"/>
      <c r="M1633" s="3"/>
      <c r="N1633" s="3"/>
      <c r="O1633" s="84">
        <v>206292</v>
      </c>
      <c r="P1633" s="84">
        <v>30424</v>
      </c>
      <c r="Q1633" s="84">
        <v>343914</v>
      </c>
      <c r="R1633" s="127">
        <v>165.1437626</v>
      </c>
      <c r="S1633" s="127">
        <v>908.53282258000002</v>
      </c>
      <c r="T1633" s="85"/>
      <c r="U1633" s="85"/>
      <c r="V1633" s="85"/>
      <c r="W1633" s="85"/>
      <c r="X1633" s="84">
        <v>54816729</v>
      </c>
      <c r="Y1633" s="84">
        <v>32469993</v>
      </c>
      <c r="Z1633" s="84">
        <v>9345623</v>
      </c>
      <c r="AA1633" s="127">
        <v>70619.906335249994</v>
      </c>
      <c r="AB1633" s="127">
        <v>10253.563313629998</v>
      </c>
    </row>
    <row r="1634" spans="1:28" x14ac:dyDescent="0.3">
      <c r="A1634" s="83" t="s">
        <v>2</v>
      </c>
      <c r="B1634" s="65" t="str">
        <f>VLOOKUP(A1634,'bank list with code'!$A$2:$C$114,3,FALSE)</f>
        <v>B016</v>
      </c>
      <c r="C1634" s="65" t="str">
        <f>VLOOKUP(B1634,'bank type'!$A$2:$B$87,2,FALSE)</f>
        <v>Public Sector Banks</v>
      </c>
      <c r="D1634" s="66">
        <v>43312</v>
      </c>
      <c r="E1634" s="74">
        <f t="shared" si="77"/>
        <v>7</v>
      </c>
      <c r="F1634">
        <f t="shared" si="78"/>
        <v>2018</v>
      </c>
      <c r="G1634" s="84">
        <v>1317</v>
      </c>
      <c r="H1634" s="84">
        <v>557</v>
      </c>
      <c r="I1634" s="84">
        <v>3493</v>
      </c>
      <c r="J1634" s="84">
        <v>0</v>
      </c>
      <c r="K1634" s="3">
        <f t="shared" si="79"/>
        <v>3493</v>
      </c>
      <c r="L1634" s="3"/>
      <c r="M1634" s="3"/>
      <c r="N1634" s="3"/>
      <c r="O1634" s="84">
        <v>0</v>
      </c>
      <c r="P1634" s="84">
        <v>0</v>
      </c>
      <c r="Q1634" s="84">
        <v>0</v>
      </c>
      <c r="R1634" s="127">
        <v>0</v>
      </c>
      <c r="S1634" s="127">
        <v>0</v>
      </c>
      <c r="T1634" s="85"/>
      <c r="U1634" s="85"/>
      <c r="V1634" s="85"/>
      <c r="W1634" s="85"/>
      <c r="X1634" s="84">
        <v>6767267</v>
      </c>
      <c r="Y1634" s="84">
        <v>6875023</v>
      </c>
      <c r="Z1634" s="84">
        <v>4144077</v>
      </c>
      <c r="AA1634" s="127">
        <v>16266.32</v>
      </c>
      <c r="AB1634" s="127">
        <v>4605.0673665499999</v>
      </c>
    </row>
    <row r="1635" spans="1:28" x14ac:dyDescent="0.3">
      <c r="A1635" s="83" t="s">
        <v>3</v>
      </c>
      <c r="B1635" s="65" t="str">
        <f>VLOOKUP(A1635,'bank list with code'!$A$2:$C$114,3,FALSE)</f>
        <v>B018</v>
      </c>
      <c r="C1635" s="65" t="str">
        <f>VLOOKUP(B1635,'bank type'!$A$2:$B$87,2,FALSE)</f>
        <v>Public Sector Banks</v>
      </c>
      <c r="D1635" s="66">
        <v>43312</v>
      </c>
      <c r="E1635" s="74">
        <f t="shared" si="77"/>
        <v>7</v>
      </c>
      <c r="F1635">
        <f t="shared" si="78"/>
        <v>2018</v>
      </c>
      <c r="G1635" s="84">
        <v>5007</v>
      </c>
      <c r="H1635" s="84">
        <v>4223</v>
      </c>
      <c r="I1635" s="84">
        <v>19953</v>
      </c>
      <c r="J1635" s="84">
        <v>0</v>
      </c>
      <c r="K1635" s="3">
        <f t="shared" si="79"/>
        <v>19953</v>
      </c>
      <c r="L1635" s="3"/>
      <c r="M1635" s="3"/>
      <c r="N1635" s="3"/>
      <c r="O1635" s="84">
        <v>263919</v>
      </c>
      <c r="P1635" s="84">
        <v>38442</v>
      </c>
      <c r="Q1635" s="84">
        <v>528403</v>
      </c>
      <c r="R1635" s="127">
        <v>189.31660728</v>
      </c>
      <c r="S1635" s="127">
        <v>1126.7482647300001</v>
      </c>
      <c r="T1635" s="85"/>
      <c r="U1635" s="85"/>
      <c r="V1635" s="85"/>
      <c r="W1635" s="85"/>
      <c r="X1635" s="84">
        <v>45414728</v>
      </c>
      <c r="Y1635" s="84">
        <v>22723426</v>
      </c>
      <c r="Z1635" s="84">
        <v>10963127</v>
      </c>
      <c r="AA1635" s="127">
        <v>94488.114661669999</v>
      </c>
      <c r="AB1635" s="127">
        <v>14585.159433639999</v>
      </c>
    </row>
    <row r="1636" spans="1:28" x14ac:dyDescent="0.3">
      <c r="A1636" s="83" t="s">
        <v>4</v>
      </c>
      <c r="B1636" s="65" t="str">
        <f>VLOOKUP(A1636,'bank list with code'!$A$2:$C$114,3,FALSE)</f>
        <v>B022</v>
      </c>
      <c r="C1636" s="65" t="str">
        <f>VLOOKUP(B1636,'bank type'!$A$2:$B$87,2,FALSE)</f>
        <v>Public Sector Banks</v>
      </c>
      <c r="D1636" s="66">
        <v>43312</v>
      </c>
      <c r="E1636" s="74">
        <f t="shared" si="77"/>
        <v>7</v>
      </c>
      <c r="F1636">
        <f t="shared" si="78"/>
        <v>2018</v>
      </c>
      <c r="G1636" s="84">
        <v>3401</v>
      </c>
      <c r="H1636" s="84">
        <v>1367</v>
      </c>
      <c r="I1636" s="84">
        <v>3590</v>
      </c>
      <c r="J1636" s="84">
        <v>0</v>
      </c>
      <c r="K1636" s="3">
        <f t="shared" si="79"/>
        <v>3590</v>
      </c>
      <c r="L1636" s="3"/>
      <c r="M1636" s="3"/>
      <c r="N1636" s="3"/>
      <c r="O1636" s="84">
        <v>95248</v>
      </c>
      <c r="P1636" s="84">
        <v>2574</v>
      </c>
      <c r="Q1636" s="84">
        <v>160846</v>
      </c>
      <c r="R1636" s="127">
        <v>11.471199539999999</v>
      </c>
      <c r="S1636" s="127">
        <v>361.37098592000001</v>
      </c>
      <c r="T1636" s="85"/>
      <c r="U1636" s="85"/>
      <c r="V1636" s="85"/>
      <c r="W1636" s="85"/>
      <c r="X1636" s="84">
        <v>28824675</v>
      </c>
      <c r="Y1636" s="84">
        <v>11667327</v>
      </c>
      <c r="Z1636" s="84">
        <v>5875314</v>
      </c>
      <c r="AA1636" s="127">
        <v>47385.532123999998</v>
      </c>
      <c r="AB1636" s="127">
        <v>6576.6800640699994</v>
      </c>
    </row>
    <row r="1637" spans="1:28" x14ac:dyDescent="0.3">
      <c r="A1637" s="83" t="s">
        <v>119</v>
      </c>
      <c r="B1637" s="65" t="str">
        <f>VLOOKUP(A1637,'bank list with code'!$A$2:$C$114,3,FALSE)</f>
        <v>B026</v>
      </c>
      <c r="C1637" s="65" t="str">
        <f>VLOOKUP(B1637,'bank type'!$A$2:$B$87,2,FALSE)</f>
        <v>Public Sector Banks</v>
      </c>
      <c r="D1637" s="66">
        <v>43312</v>
      </c>
      <c r="E1637" s="74">
        <f t="shared" si="77"/>
        <v>7</v>
      </c>
      <c r="F1637">
        <f t="shared" si="78"/>
        <v>2018</v>
      </c>
      <c r="G1637" s="84">
        <v>2353</v>
      </c>
      <c r="H1637" s="84">
        <v>722</v>
      </c>
      <c r="I1637" s="84">
        <v>145859</v>
      </c>
      <c r="J1637" s="84">
        <v>0</v>
      </c>
      <c r="K1637" s="3">
        <f t="shared" si="79"/>
        <v>145859</v>
      </c>
      <c r="L1637" s="3"/>
      <c r="M1637" s="3"/>
      <c r="N1637" s="3"/>
      <c r="O1637" s="84">
        <v>107597</v>
      </c>
      <c r="P1637" s="84">
        <v>2100</v>
      </c>
      <c r="Q1637" s="84">
        <v>158014</v>
      </c>
      <c r="R1637" s="127">
        <v>10.180626419999999</v>
      </c>
      <c r="S1637" s="127">
        <v>373.99229896999998</v>
      </c>
      <c r="T1637" s="85"/>
      <c r="U1637" s="85"/>
      <c r="V1637" s="85"/>
      <c r="W1637" s="85"/>
      <c r="X1637" s="84">
        <v>12755146</v>
      </c>
      <c r="Y1637" s="84">
        <v>7186564</v>
      </c>
      <c r="Z1637" s="84">
        <v>3886070</v>
      </c>
      <c r="AA1637" s="127">
        <v>28887.028066259998</v>
      </c>
      <c r="AB1637" s="127">
        <v>4505.7558549099995</v>
      </c>
    </row>
    <row r="1638" spans="1:28" x14ac:dyDescent="0.3">
      <c r="A1638" s="83" t="s">
        <v>120</v>
      </c>
      <c r="B1638" s="65" t="str">
        <f>VLOOKUP(A1638,'bank list with code'!$A$2:$C$114,3,FALSE)</f>
        <v>B034</v>
      </c>
      <c r="C1638" s="65" t="str">
        <f>VLOOKUP(B1638,'bank type'!$A$2:$B$87,2,FALSE)</f>
        <v>Public Sector Banks</v>
      </c>
      <c r="D1638" s="66">
        <v>43312</v>
      </c>
      <c r="E1638" s="74">
        <f t="shared" si="77"/>
        <v>7</v>
      </c>
      <c r="F1638">
        <f t="shared" si="78"/>
        <v>2018</v>
      </c>
      <c r="G1638" s="84">
        <v>1313</v>
      </c>
      <c r="H1638" s="84">
        <v>290</v>
      </c>
      <c r="I1638" s="84">
        <v>4926</v>
      </c>
      <c r="J1638" s="84">
        <v>0</v>
      </c>
      <c r="K1638" s="3">
        <f t="shared" si="79"/>
        <v>4926</v>
      </c>
      <c r="L1638" s="3"/>
      <c r="M1638" s="3"/>
      <c r="N1638" s="3"/>
      <c r="O1638" s="84">
        <v>0</v>
      </c>
      <c r="P1638" s="84">
        <v>0</v>
      </c>
      <c r="Q1638" s="84">
        <v>0</v>
      </c>
      <c r="R1638" s="127">
        <v>0</v>
      </c>
      <c r="S1638" s="127">
        <v>0</v>
      </c>
      <c r="T1638" s="85"/>
      <c r="U1638" s="85"/>
      <c r="V1638" s="85"/>
      <c r="W1638" s="85"/>
      <c r="X1638" s="84">
        <v>9483175</v>
      </c>
      <c r="Y1638" s="84">
        <v>4252240</v>
      </c>
      <c r="Z1638" s="84">
        <v>1678614</v>
      </c>
      <c r="AA1638" s="127">
        <v>16208.511811780001</v>
      </c>
      <c r="AB1638" s="127">
        <v>2186.0050305499999</v>
      </c>
    </row>
    <row r="1639" spans="1:28" x14ac:dyDescent="0.3">
      <c r="A1639" s="83" t="s">
        <v>5</v>
      </c>
      <c r="B1639" s="65" t="str">
        <f>VLOOKUP(A1639,'bank list with code'!$A$2:$C$114,3,FALSE)</f>
        <v>B060</v>
      </c>
      <c r="C1639" s="65" t="str">
        <f>VLOOKUP(B1639,'bank type'!$A$2:$B$87,2,FALSE)</f>
        <v>Public Sector Banks</v>
      </c>
      <c r="D1639" s="66">
        <v>43312</v>
      </c>
      <c r="E1639" s="74">
        <f t="shared" si="77"/>
        <v>7</v>
      </c>
      <c r="F1639">
        <f t="shared" si="78"/>
        <v>2018</v>
      </c>
      <c r="G1639" s="84">
        <v>2745</v>
      </c>
      <c r="H1639" s="84">
        <v>653</v>
      </c>
      <c r="I1639" s="84">
        <v>11318</v>
      </c>
      <c r="J1639" s="84">
        <v>0</v>
      </c>
      <c r="K1639" s="3">
        <f t="shared" si="79"/>
        <v>11318</v>
      </c>
      <c r="L1639" s="3"/>
      <c r="M1639" s="3"/>
      <c r="N1639" s="3"/>
      <c r="O1639" s="84">
        <v>85466</v>
      </c>
      <c r="P1639" s="84">
        <v>3132</v>
      </c>
      <c r="Q1639" s="84">
        <v>133929</v>
      </c>
      <c r="R1639" s="127">
        <v>17.156036</v>
      </c>
      <c r="S1639" s="127">
        <v>291.551311</v>
      </c>
      <c r="T1639" s="85"/>
      <c r="U1639" s="85"/>
      <c r="V1639" s="85"/>
      <c r="W1639" s="85"/>
      <c r="X1639" s="84">
        <v>18699525</v>
      </c>
      <c r="Y1639" s="84">
        <v>30931134</v>
      </c>
      <c r="Z1639" s="84">
        <v>5783823</v>
      </c>
      <c r="AA1639" s="127">
        <v>73962.3</v>
      </c>
      <c r="AB1639" s="127">
        <v>6587.2</v>
      </c>
    </row>
    <row r="1640" spans="1:28" x14ac:dyDescent="0.3">
      <c r="A1640" s="83" t="s">
        <v>6</v>
      </c>
      <c r="B1640" s="65" t="str">
        <f>VLOOKUP(A1640,'bank list with code'!$A$2:$C$114,3,FALSE)</f>
        <v>B061</v>
      </c>
      <c r="C1640" s="65" t="str">
        <f>VLOOKUP(B1640,'bank type'!$A$2:$B$87,2,FALSE)</f>
        <v>Public Sector Banks</v>
      </c>
      <c r="D1640" s="66">
        <v>43312</v>
      </c>
      <c r="E1640" s="74">
        <f t="shared" si="77"/>
        <v>7</v>
      </c>
      <c r="F1640">
        <f t="shared" si="78"/>
        <v>2018</v>
      </c>
      <c r="G1640" s="84">
        <v>2907</v>
      </c>
      <c r="H1640" s="84">
        <v>748</v>
      </c>
      <c r="I1640" s="84">
        <v>19363</v>
      </c>
      <c r="J1640" s="84">
        <v>0</v>
      </c>
      <c r="K1640" s="3">
        <f t="shared" si="79"/>
        <v>19363</v>
      </c>
      <c r="L1640" s="3"/>
      <c r="M1640" s="3"/>
      <c r="N1640" s="3"/>
      <c r="O1640" s="84">
        <v>55481</v>
      </c>
      <c r="P1640" s="84">
        <v>879</v>
      </c>
      <c r="Q1640" s="84">
        <v>106188</v>
      </c>
      <c r="R1640" s="127">
        <v>3.3186610000000001</v>
      </c>
      <c r="S1640" s="127">
        <v>245.53495599999999</v>
      </c>
      <c r="T1640" s="85"/>
      <c r="U1640" s="85"/>
      <c r="V1640" s="85"/>
      <c r="W1640" s="85"/>
      <c r="X1640" s="84">
        <v>19889732</v>
      </c>
      <c r="Y1640" s="84">
        <v>11134392</v>
      </c>
      <c r="Z1640" s="84">
        <v>8655569</v>
      </c>
      <c r="AA1640" s="127">
        <v>53163.179499999998</v>
      </c>
      <c r="AB1640" s="127">
        <v>6325.0260920000001</v>
      </c>
    </row>
    <row r="1641" spans="1:28" x14ac:dyDescent="0.3">
      <c r="A1641" s="83" t="s">
        <v>121</v>
      </c>
      <c r="B1641" s="65" t="str">
        <f>VLOOKUP(A1641,'bank list with code'!$A$2:$C$114,3,FALSE)</f>
        <v>B078</v>
      </c>
      <c r="C1641" s="65" t="str">
        <f>VLOOKUP(B1641,'bank type'!$A$2:$B$87,2,FALSE)</f>
        <v>Public Sector Banks</v>
      </c>
      <c r="D1641" s="66">
        <v>43312</v>
      </c>
      <c r="E1641" s="74">
        <f t="shared" si="77"/>
        <v>7</v>
      </c>
      <c r="F1641">
        <f t="shared" si="78"/>
        <v>2018</v>
      </c>
      <c r="G1641" s="84">
        <v>2340</v>
      </c>
      <c r="H1641" s="84">
        <v>297</v>
      </c>
      <c r="I1641" s="84">
        <v>8023</v>
      </c>
      <c r="J1641" s="84">
        <v>0</v>
      </c>
      <c r="K1641" s="3">
        <f t="shared" si="79"/>
        <v>8023</v>
      </c>
      <c r="L1641" s="3"/>
      <c r="M1641" s="3"/>
      <c r="N1641" s="3"/>
      <c r="O1641" s="84">
        <v>0</v>
      </c>
      <c r="P1641" s="84">
        <v>0</v>
      </c>
      <c r="Q1641" s="84">
        <v>0</v>
      </c>
      <c r="R1641" s="127">
        <v>0</v>
      </c>
      <c r="S1641" s="127">
        <v>0</v>
      </c>
      <c r="T1641" s="85"/>
      <c r="U1641" s="85"/>
      <c r="V1641" s="85"/>
      <c r="W1641" s="85"/>
      <c r="X1641" s="84">
        <v>11306550</v>
      </c>
      <c r="Y1641" s="84">
        <v>5291238</v>
      </c>
      <c r="Z1641" s="84">
        <v>3090235</v>
      </c>
      <c r="AA1641" s="127">
        <v>22710.6</v>
      </c>
      <c r="AB1641" s="127">
        <v>3830.2</v>
      </c>
    </row>
    <row r="1642" spans="1:28" x14ac:dyDescent="0.3">
      <c r="A1642" s="83" t="s">
        <v>7</v>
      </c>
      <c r="B1642" s="65" t="str">
        <f>VLOOKUP(A1642,'bank list with code'!$A$2:$C$114,3,FALSE)</f>
        <v>B080</v>
      </c>
      <c r="C1642" s="65" t="str">
        <f>VLOOKUP(B1642,'bank type'!$A$2:$B$87,2,FALSE)</f>
        <v>Public Sector Banks</v>
      </c>
      <c r="D1642" s="66">
        <v>43312</v>
      </c>
      <c r="E1642" s="74">
        <f t="shared" si="77"/>
        <v>7</v>
      </c>
      <c r="F1642">
        <f t="shared" si="78"/>
        <v>2018</v>
      </c>
      <c r="G1642" s="84">
        <v>1128</v>
      </c>
      <c r="H1642" s="84">
        <v>79</v>
      </c>
      <c r="I1642" s="84">
        <v>1066</v>
      </c>
      <c r="J1642" s="84">
        <v>0</v>
      </c>
      <c r="K1642" s="3">
        <f t="shared" si="79"/>
        <v>1066</v>
      </c>
      <c r="L1642" s="3"/>
      <c r="M1642" s="3"/>
      <c r="N1642" s="3"/>
      <c r="O1642" s="84">
        <v>0</v>
      </c>
      <c r="P1642" s="84">
        <v>0</v>
      </c>
      <c r="Q1642" s="84">
        <v>0</v>
      </c>
      <c r="R1642" s="127">
        <v>0</v>
      </c>
      <c r="S1642" s="127">
        <v>0</v>
      </c>
      <c r="T1642" s="85"/>
      <c r="U1642" s="85"/>
      <c r="V1642" s="85"/>
      <c r="W1642" s="85"/>
      <c r="X1642" s="84">
        <v>3284670</v>
      </c>
      <c r="Y1642" s="84">
        <v>1343635</v>
      </c>
      <c r="Z1642" s="84">
        <v>376345</v>
      </c>
      <c r="AA1642" s="127">
        <v>5494.3811759999999</v>
      </c>
      <c r="AB1642" s="127">
        <v>604.31500905999997</v>
      </c>
    </row>
    <row r="1643" spans="1:28" x14ac:dyDescent="0.3">
      <c r="A1643" s="83" t="s">
        <v>8</v>
      </c>
      <c r="B1643" s="65" t="str">
        <f>VLOOKUP(A1643,'bank list with code'!$A$2:$C$114,3,FALSE)</f>
        <v>B081</v>
      </c>
      <c r="C1643" s="65" t="str">
        <f>VLOOKUP(B1643,'bank type'!$A$2:$B$87,2,FALSE)</f>
        <v>Public Sector Banks</v>
      </c>
      <c r="D1643" s="66">
        <v>43312</v>
      </c>
      <c r="E1643" s="74">
        <f t="shared" si="77"/>
        <v>7</v>
      </c>
      <c r="F1643">
        <f t="shared" si="78"/>
        <v>2018</v>
      </c>
      <c r="G1643" s="84">
        <v>5212</v>
      </c>
      <c r="H1643" s="84">
        <v>4056</v>
      </c>
      <c r="I1643" s="84">
        <v>54826</v>
      </c>
      <c r="J1643" s="84">
        <v>0</v>
      </c>
      <c r="K1643" s="3">
        <f t="shared" si="79"/>
        <v>54826</v>
      </c>
      <c r="L1643" s="3"/>
      <c r="M1643" s="3"/>
      <c r="N1643" s="3"/>
      <c r="O1643" s="84">
        <v>326611</v>
      </c>
      <c r="P1643" s="84">
        <v>10232</v>
      </c>
      <c r="Q1643" s="84">
        <v>662463</v>
      </c>
      <c r="R1643" s="127">
        <v>43.042387859999998</v>
      </c>
      <c r="S1643" s="127">
        <v>1480.84450425</v>
      </c>
      <c r="T1643" s="85"/>
      <c r="U1643" s="85"/>
      <c r="V1643" s="85"/>
      <c r="W1643" s="85"/>
      <c r="X1643" s="84">
        <v>65593700</v>
      </c>
      <c r="Y1643" s="84">
        <v>23994809</v>
      </c>
      <c r="Z1643" s="84">
        <v>13338627</v>
      </c>
      <c r="AA1643" s="127">
        <v>105941.66222733</v>
      </c>
      <c r="AB1643" s="127">
        <v>18105.722327100004</v>
      </c>
    </row>
    <row r="1644" spans="1:28" x14ac:dyDescent="0.3">
      <c r="A1644" s="83" t="s">
        <v>122</v>
      </c>
      <c r="B1644" s="65" t="str">
        <f>VLOOKUP(A1644,'bank list with code'!$A$2:$C$114,3,FALSE)</f>
        <v>B099</v>
      </c>
      <c r="C1644" s="65" t="str">
        <f>VLOOKUP(B1644,'bank type'!$A$2:$B$87,2,FALSE)</f>
        <v>Public Sector Banks</v>
      </c>
      <c r="D1644" s="66">
        <v>43312</v>
      </c>
      <c r="E1644" s="74">
        <f t="shared" si="77"/>
        <v>7</v>
      </c>
      <c r="F1644">
        <f t="shared" si="78"/>
        <v>2018</v>
      </c>
      <c r="G1644" s="84">
        <v>3967</v>
      </c>
      <c r="H1644" s="84">
        <v>401</v>
      </c>
      <c r="I1644" s="84">
        <v>7554</v>
      </c>
      <c r="J1644" s="84">
        <v>0</v>
      </c>
      <c r="K1644" s="3">
        <f t="shared" si="79"/>
        <v>7554</v>
      </c>
      <c r="L1644" s="3"/>
      <c r="M1644" s="3"/>
      <c r="N1644" s="3"/>
      <c r="O1644" s="84">
        <v>149311</v>
      </c>
      <c r="P1644" s="84">
        <v>3669</v>
      </c>
      <c r="Q1644" s="84">
        <v>163999</v>
      </c>
      <c r="R1644" s="127">
        <v>15.010821060000001</v>
      </c>
      <c r="S1644" s="127">
        <v>236.64118006000001</v>
      </c>
      <c r="T1644" s="85"/>
      <c r="U1644" s="85"/>
      <c r="V1644" s="85"/>
      <c r="W1644" s="85"/>
      <c r="X1644" s="84">
        <v>22146928</v>
      </c>
      <c r="Y1644" s="84">
        <v>8750917</v>
      </c>
      <c r="Z1644" s="84">
        <v>4441442</v>
      </c>
      <c r="AA1644" s="127">
        <v>34231.702094379994</v>
      </c>
      <c r="AB1644" s="127">
        <v>5312.6344487999995</v>
      </c>
    </row>
    <row r="1645" spans="1:28" x14ac:dyDescent="0.3">
      <c r="A1645" s="83" t="s">
        <v>9</v>
      </c>
      <c r="B1645" s="65" t="str">
        <f>VLOOKUP(A1645,'bank list with code'!$A$2:$C$114,3,FALSE)</f>
        <v>B102</v>
      </c>
      <c r="C1645" s="65" t="str">
        <f>VLOOKUP(B1645,'bank type'!$A$2:$B$87,2,FALSE)</f>
        <v>Public Sector Banks</v>
      </c>
      <c r="D1645" s="66">
        <v>43312</v>
      </c>
      <c r="E1645" s="74">
        <f t="shared" si="77"/>
        <v>7</v>
      </c>
      <c r="F1645">
        <f t="shared" si="78"/>
        <v>2018</v>
      </c>
      <c r="G1645" s="84">
        <v>2156</v>
      </c>
      <c r="H1645" s="84">
        <v>414</v>
      </c>
      <c r="I1645" s="84">
        <v>4939</v>
      </c>
      <c r="J1645" s="84">
        <v>0</v>
      </c>
      <c r="K1645" s="3">
        <f t="shared" si="79"/>
        <v>4939</v>
      </c>
      <c r="L1645" s="3"/>
      <c r="M1645" s="3"/>
      <c r="N1645" s="3"/>
      <c r="O1645" s="84">
        <v>0</v>
      </c>
      <c r="P1645" s="84">
        <v>0</v>
      </c>
      <c r="Q1645" s="84">
        <v>0</v>
      </c>
      <c r="R1645" s="127">
        <v>0</v>
      </c>
      <c r="S1645" s="127">
        <v>0</v>
      </c>
      <c r="T1645" s="85"/>
      <c r="U1645" s="85"/>
      <c r="V1645" s="85"/>
      <c r="W1645" s="85"/>
      <c r="X1645" s="84">
        <v>10745156</v>
      </c>
      <c r="Y1645" s="84">
        <v>4950088</v>
      </c>
      <c r="Z1645" s="84">
        <v>2324356</v>
      </c>
      <c r="AA1645" s="127">
        <v>18891.243253000001</v>
      </c>
      <c r="AB1645" s="127">
        <v>3230.2467790000001</v>
      </c>
    </row>
    <row r="1646" spans="1:28" x14ac:dyDescent="0.3">
      <c r="A1646" s="83" t="s">
        <v>10</v>
      </c>
      <c r="B1646" s="65" t="str">
        <f>VLOOKUP(A1646,'bank list with code'!$A$2:$C$114,3,FALSE)</f>
        <v>B105</v>
      </c>
      <c r="C1646" s="65" t="str">
        <f>VLOOKUP(B1646,'bank type'!$A$2:$B$87,2,FALSE)</f>
        <v>Public Sector Banks</v>
      </c>
      <c r="D1646" s="66">
        <v>43312</v>
      </c>
      <c r="E1646" s="74">
        <f t="shared" si="77"/>
        <v>7</v>
      </c>
      <c r="F1646">
        <f t="shared" si="78"/>
        <v>2018</v>
      </c>
      <c r="G1646" s="84">
        <v>4530</v>
      </c>
      <c r="H1646" s="84">
        <v>3001</v>
      </c>
      <c r="I1646" s="84">
        <v>58406</v>
      </c>
      <c r="J1646" s="84">
        <v>0</v>
      </c>
      <c r="K1646" s="3">
        <f t="shared" si="79"/>
        <v>58406</v>
      </c>
      <c r="L1646" s="3"/>
      <c r="M1646" s="3"/>
      <c r="N1646" s="3"/>
      <c r="O1646" s="84">
        <v>225114</v>
      </c>
      <c r="P1646" s="84">
        <v>4114</v>
      </c>
      <c r="Q1646" s="84">
        <v>213428</v>
      </c>
      <c r="R1646" s="127">
        <v>20.247240089999998</v>
      </c>
      <c r="S1646" s="127">
        <v>548.97474137999995</v>
      </c>
      <c r="T1646" s="85"/>
      <c r="U1646" s="85"/>
      <c r="V1646" s="85"/>
      <c r="W1646" s="85"/>
      <c r="X1646" s="84">
        <v>22478986</v>
      </c>
      <c r="Y1646" s="84">
        <v>25990948</v>
      </c>
      <c r="Z1646" s="84">
        <v>7287094</v>
      </c>
      <c r="AA1646" s="127">
        <v>77310.234725999995</v>
      </c>
      <c r="AB1646" s="127">
        <v>8681.7310153899998</v>
      </c>
    </row>
    <row r="1647" spans="1:28" x14ac:dyDescent="0.3">
      <c r="A1647" s="83" t="s">
        <v>123</v>
      </c>
      <c r="B1647" s="65" t="str">
        <f>VLOOKUP(A1647,'bank list with code'!$A$2:$C$114,3,FALSE)</f>
        <v>B106</v>
      </c>
      <c r="C1647" s="65" t="str">
        <f>VLOOKUP(B1647,'bank type'!$A$2:$B$87,2,FALSE)</f>
        <v>Public Sector Banks</v>
      </c>
      <c r="D1647" s="66">
        <v>43312</v>
      </c>
      <c r="E1647" s="74">
        <f t="shared" si="77"/>
        <v>7</v>
      </c>
      <c r="F1647">
        <f t="shared" si="78"/>
        <v>2018</v>
      </c>
      <c r="G1647" s="84">
        <v>1041</v>
      </c>
      <c r="H1647" s="84">
        <v>1097</v>
      </c>
      <c r="I1647" s="84">
        <v>4352</v>
      </c>
      <c r="J1647" s="84">
        <v>0</v>
      </c>
      <c r="K1647" s="3">
        <f t="shared" si="79"/>
        <v>4352</v>
      </c>
      <c r="L1647" s="3"/>
      <c r="M1647" s="3"/>
      <c r="N1647" s="3"/>
      <c r="O1647" s="84">
        <v>6908</v>
      </c>
      <c r="P1647" s="84">
        <v>360</v>
      </c>
      <c r="Q1647" s="84">
        <v>7421</v>
      </c>
      <c r="R1647" s="127">
        <v>1.5521</v>
      </c>
      <c r="S1647" s="127">
        <v>17.392886140000002</v>
      </c>
      <c r="T1647" s="85"/>
      <c r="U1647" s="85"/>
      <c r="V1647" s="85"/>
      <c r="W1647" s="85"/>
      <c r="X1647" s="84">
        <v>12292892</v>
      </c>
      <c r="Y1647" s="84">
        <v>7158453</v>
      </c>
      <c r="Z1647" s="84">
        <v>1853005</v>
      </c>
      <c r="AA1647" s="127">
        <v>26520.986274999999</v>
      </c>
      <c r="AB1647" s="127">
        <v>2585.0758169999999</v>
      </c>
    </row>
    <row r="1648" spans="1:28" x14ac:dyDescent="0.3">
      <c r="A1648" s="83" t="s">
        <v>124</v>
      </c>
      <c r="B1648" s="65" t="str">
        <f>VLOOKUP(A1648,'bank list with code'!$A$2:$C$114,3,FALSE)</f>
        <v>B111</v>
      </c>
      <c r="C1648" s="65" t="str">
        <f>VLOOKUP(B1648,'bank type'!$A$2:$B$87,2,FALSE)</f>
        <v>Public Sector Banks</v>
      </c>
      <c r="D1648" s="66">
        <v>43312</v>
      </c>
      <c r="E1648" s="74">
        <f t="shared" si="77"/>
        <v>7</v>
      </c>
      <c r="F1648">
        <f t="shared" si="78"/>
        <v>2018</v>
      </c>
      <c r="G1648" s="84">
        <v>1679</v>
      </c>
      <c r="H1648" s="84">
        <v>495</v>
      </c>
      <c r="I1648" s="84">
        <v>7208</v>
      </c>
      <c r="J1648" s="84">
        <v>0</v>
      </c>
      <c r="K1648" s="3">
        <f t="shared" si="79"/>
        <v>7208</v>
      </c>
      <c r="L1648" s="3"/>
      <c r="M1648" s="3"/>
      <c r="N1648" s="3"/>
      <c r="O1648" s="84">
        <v>59592</v>
      </c>
      <c r="P1648" s="84">
        <v>11269</v>
      </c>
      <c r="Q1648" s="84">
        <v>110963</v>
      </c>
      <c r="R1648" s="127">
        <v>53.544368970000001</v>
      </c>
      <c r="S1648" s="127">
        <v>311.89789492</v>
      </c>
      <c r="T1648" s="85"/>
      <c r="U1648" s="85"/>
      <c r="V1648" s="85"/>
      <c r="W1648" s="85"/>
      <c r="X1648" s="84">
        <v>6710080</v>
      </c>
      <c r="Y1648" s="84">
        <v>5878959</v>
      </c>
      <c r="Z1648" s="84">
        <v>2022065</v>
      </c>
      <c r="AA1648" s="127">
        <v>18427.485799999999</v>
      </c>
      <c r="AB1648" s="127">
        <v>2921.9358459999999</v>
      </c>
    </row>
    <row r="1649" spans="1:28" x14ac:dyDescent="0.3">
      <c r="A1649" s="83" t="s">
        <v>11</v>
      </c>
      <c r="B1649" s="65" t="str">
        <f>VLOOKUP(A1649,'bank list with code'!$A$2:$C$114,3,FALSE)</f>
        <v>B054</v>
      </c>
      <c r="C1649" s="65" t="str">
        <f>VLOOKUP(B1649,'bank type'!$A$2:$B$87,2,FALSE)</f>
        <v>Private Sector Banks</v>
      </c>
      <c r="D1649" s="66">
        <v>43312</v>
      </c>
      <c r="E1649" s="74">
        <f t="shared" si="77"/>
        <v>7</v>
      </c>
      <c r="F1649">
        <f t="shared" si="78"/>
        <v>2018</v>
      </c>
      <c r="G1649" s="84">
        <v>2189</v>
      </c>
      <c r="H1649" s="84">
        <v>1535</v>
      </c>
      <c r="I1649" s="84">
        <v>29906</v>
      </c>
      <c r="J1649" s="84">
        <v>0</v>
      </c>
      <c r="K1649" s="3">
        <f t="shared" si="79"/>
        <v>29906</v>
      </c>
      <c r="L1649" s="3"/>
      <c r="M1649" s="3"/>
      <c r="N1649" s="3"/>
      <c r="O1649" s="84">
        <v>29562</v>
      </c>
      <c r="P1649" s="84">
        <v>772</v>
      </c>
      <c r="Q1649" s="84">
        <v>120729</v>
      </c>
      <c r="R1649" s="127">
        <v>3.8481265699999998</v>
      </c>
      <c r="S1649" s="127">
        <v>273.98491039999999</v>
      </c>
      <c r="T1649" s="85"/>
      <c r="U1649" s="85"/>
      <c r="V1649" s="85"/>
      <c r="W1649" s="85"/>
      <c r="X1649" s="84">
        <v>11918782</v>
      </c>
      <c r="Y1649" s="84">
        <v>9081138</v>
      </c>
      <c r="Z1649" s="84">
        <v>8971071</v>
      </c>
      <c r="AA1649" s="127">
        <v>39123.426075219999</v>
      </c>
      <c r="AB1649" s="127">
        <v>7666.6004965800003</v>
      </c>
    </row>
    <row r="1650" spans="1:28" x14ac:dyDescent="0.3">
      <c r="A1650" s="83" t="s">
        <v>12</v>
      </c>
      <c r="B1650" s="65" t="str">
        <f>VLOOKUP(A1650,'bank list with code'!$A$2:$C$114,3,FALSE)</f>
        <v>B093</v>
      </c>
      <c r="C1650" s="65" t="str">
        <f>VLOOKUP(B1650,'bank type'!$A$2:$B$87,2,FALSE)</f>
        <v>Public Sector Banks</v>
      </c>
      <c r="D1650" s="66">
        <v>43312</v>
      </c>
      <c r="E1650" s="74">
        <f t="shared" ref="E1650:E1713" si="80">MONTH(D1650)</f>
        <v>7</v>
      </c>
      <c r="F1650">
        <f t="shared" si="78"/>
        <v>2018</v>
      </c>
      <c r="G1650" s="84">
        <v>26428</v>
      </c>
      <c r="H1650" s="84">
        <v>33093</v>
      </c>
      <c r="I1650" s="84">
        <v>545835</v>
      </c>
      <c r="J1650" s="84">
        <v>0</v>
      </c>
      <c r="K1650" s="3">
        <f t="shared" si="79"/>
        <v>545835</v>
      </c>
      <c r="L1650" s="3"/>
      <c r="M1650" s="3"/>
      <c r="N1650" s="3"/>
      <c r="O1650" s="84">
        <v>6690424</v>
      </c>
      <c r="P1650" s="84">
        <v>133257</v>
      </c>
      <c r="Q1650" s="84">
        <v>22880688</v>
      </c>
      <c r="R1650" s="127">
        <v>503.81002599999999</v>
      </c>
      <c r="S1650" s="127">
        <v>82400.299360579986</v>
      </c>
      <c r="T1650" s="85"/>
      <c r="U1650" s="85"/>
      <c r="V1650" s="85"/>
      <c r="W1650" s="85"/>
      <c r="X1650" s="84">
        <v>297794966</v>
      </c>
      <c r="Y1650" s="84">
        <v>365668653</v>
      </c>
      <c r="Z1650" s="84">
        <v>100161611</v>
      </c>
      <c r="AA1650" s="127">
        <v>1079182.34546701</v>
      </c>
      <c r="AB1650" s="127">
        <v>144055.76606309001</v>
      </c>
    </row>
    <row r="1651" spans="1:28" x14ac:dyDescent="0.3">
      <c r="A1651" s="83" t="s">
        <v>14</v>
      </c>
      <c r="B1651" s="65" t="str">
        <f>VLOOKUP(A1651,'bank list with code'!$A$2:$C$114,3,FALSE)</f>
        <v>B009</v>
      </c>
      <c r="C1651" s="65" t="str">
        <f>VLOOKUP(B1651,'bank type'!$A$2:$B$87,2,FALSE)</f>
        <v>Private Sector Banks</v>
      </c>
      <c r="D1651" s="66">
        <v>43312</v>
      </c>
      <c r="E1651" s="74">
        <f t="shared" si="80"/>
        <v>7</v>
      </c>
      <c r="F1651">
        <f t="shared" si="78"/>
        <v>2018</v>
      </c>
      <c r="G1651" s="84">
        <v>2167</v>
      </c>
      <c r="H1651" s="84">
        <v>10579</v>
      </c>
      <c r="I1651" s="84">
        <v>504066</v>
      </c>
      <c r="J1651" s="84">
        <v>0</v>
      </c>
      <c r="K1651" s="3">
        <f t="shared" si="79"/>
        <v>504066</v>
      </c>
      <c r="L1651" s="3"/>
      <c r="M1651" s="3"/>
      <c r="N1651" s="3"/>
      <c r="O1651" s="84">
        <v>4755141</v>
      </c>
      <c r="P1651" s="84">
        <v>86494</v>
      </c>
      <c r="Q1651" s="84">
        <v>13325420</v>
      </c>
      <c r="R1651" s="127">
        <v>357.28044499999999</v>
      </c>
      <c r="S1651" s="127">
        <v>48352.415105</v>
      </c>
      <c r="T1651" s="85"/>
      <c r="U1651" s="85"/>
      <c r="V1651" s="85"/>
      <c r="W1651" s="85"/>
      <c r="X1651" s="84">
        <v>25455198</v>
      </c>
      <c r="Y1651" s="84">
        <v>24516137</v>
      </c>
      <c r="Z1651" s="84">
        <v>23972927</v>
      </c>
      <c r="AA1651" s="127">
        <v>115790.07521833001</v>
      </c>
      <c r="AB1651" s="127">
        <v>34792.957866853365</v>
      </c>
    </row>
    <row r="1652" spans="1:28" x14ac:dyDescent="0.3">
      <c r="A1652" s="83" t="s">
        <v>15</v>
      </c>
      <c r="B1652" s="65" t="str">
        <f>VLOOKUP(A1652,'bank list with code'!$A$2:$C$114,3,FALSE)</f>
        <v>B010</v>
      </c>
      <c r="C1652" s="65" t="str">
        <f>VLOOKUP(B1652,'bank type'!$A$2:$B$87,2,FALSE)</f>
        <v>Private Sector Banks</v>
      </c>
      <c r="D1652" s="66">
        <v>43312</v>
      </c>
      <c r="E1652" s="74">
        <f t="shared" si="80"/>
        <v>7</v>
      </c>
      <c r="F1652">
        <f t="shared" si="78"/>
        <v>2018</v>
      </c>
      <c r="G1652" s="84">
        <v>476</v>
      </c>
      <c r="H1652" s="84">
        <v>0</v>
      </c>
      <c r="I1652" s="84">
        <v>23116</v>
      </c>
      <c r="J1652" s="84">
        <v>0</v>
      </c>
      <c r="K1652" s="3">
        <f t="shared" si="79"/>
        <v>23116</v>
      </c>
      <c r="L1652" s="3"/>
      <c r="M1652" s="3"/>
      <c r="N1652" s="3"/>
      <c r="O1652" s="84">
        <v>0</v>
      </c>
      <c r="P1652" s="84">
        <v>0</v>
      </c>
      <c r="Q1652" s="84">
        <v>0</v>
      </c>
      <c r="R1652" s="127">
        <v>0</v>
      </c>
      <c r="S1652" s="127">
        <v>0</v>
      </c>
      <c r="T1652" s="85"/>
      <c r="U1652" s="85"/>
      <c r="V1652" s="85"/>
      <c r="W1652" s="85"/>
      <c r="X1652" s="84">
        <v>10889476</v>
      </c>
      <c r="Y1652" s="84">
        <v>3859782</v>
      </c>
      <c r="Z1652" s="84">
        <v>782017</v>
      </c>
      <c r="AA1652" s="127">
        <v>10789.666746999999</v>
      </c>
      <c r="AB1652" s="127">
        <v>1049.7037864800002</v>
      </c>
    </row>
    <row r="1653" spans="1:28" x14ac:dyDescent="0.3">
      <c r="A1653" s="83" t="s">
        <v>16</v>
      </c>
      <c r="B1653" s="65" t="str">
        <f>VLOOKUP(A1653,'bank list with code'!$A$2:$C$114,3,FALSE)</f>
        <v>B021</v>
      </c>
      <c r="C1653" s="65" t="str">
        <f>VLOOKUP(B1653,'bank type'!$A$2:$B$87,2,FALSE)</f>
        <v>Private Sector Banks</v>
      </c>
      <c r="D1653" s="66">
        <v>43312</v>
      </c>
      <c r="E1653" s="74">
        <f t="shared" si="80"/>
        <v>7</v>
      </c>
      <c r="F1653">
        <f t="shared" si="78"/>
        <v>2018</v>
      </c>
      <c r="G1653" s="84">
        <v>219</v>
      </c>
      <c r="H1653" s="84">
        <v>44</v>
      </c>
      <c r="I1653" s="84">
        <v>0</v>
      </c>
      <c r="J1653" s="84">
        <v>0</v>
      </c>
      <c r="K1653" s="3">
        <f t="shared" si="79"/>
        <v>0</v>
      </c>
      <c r="L1653" s="3"/>
      <c r="M1653" s="3"/>
      <c r="N1653" s="3"/>
      <c r="O1653" s="84">
        <v>0</v>
      </c>
      <c r="P1653" s="84">
        <v>0</v>
      </c>
      <c r="Q1653" s="84">
        <v>0</v>
      </c>
      <c r="R1653" s="127">
        <v>0</v>
      </c>
      <c r="S1653" s="127">
        <v>0</v>
      </c>
      <c r="T1653" s="85"/>
      <c r="U1653" s="85"/>
      <c r="V1653" s="85"/>
      <c r="W1653" s="85"/>
      <c r="X1653" s="84">
        <v>1135572</v>
      </c>
      <c r="Y1653" s="84">
        <v>586125</v>
      </c>
      <c r="Z1653" s="84">
        <v>172701</v>
      </c>
      <c r="AA1653" s="127">
        <v>1885.5090862100001</v>
      </c>
      <c r="AB1653" s="127">
        <v>321.17125413999997</v>
      </c>
    </row>
    <row r="1654" spans="1:28" x14ac:dyDescent="0.3">
      <c r="A1654" s="83" t="s">
        <v>17</v>
      </c>
      <c r="B1654" s="65" t="str">
        <f>VLOOKUP(A1654,'bank list with code'!$A$2:$C$114,3,FALSE)</f>
        <v>B024</v>
      </c>
      <c r="C1654" s="65" t="str">
        <f>VLOOKUP(B1654,'bank type'!$A$2:$B$87,2,FALSE)</f>
        <v>Private Sector Banks</v>
      </c>
      <c r="D1654" s="66">
        <v>43312</v>
      </c>
      <c r="E1654" s="74">
        <f t="shared" si="80"/>
        <v>7</v>
      </c>
      <c r="F1654">
        <f t="shared" si="78"/>
        <v>2018</v>
      </c>
      <c r="G1654" s="84">
        <v>924</v>
      </c>
      <c r="H1654" s="84">
        <v>706</v>
      </c>
      <c r="I1654" s="84">
        <v>9823</v>
      </c>
      <c r="J1654" s="84">
        <v>0</v>
      </c>
      <c r="K1654" s="3">
        <f t="shared" si="79"/>
        <v>9823</v>
      </c>
      <c r="L1654" s="3"/>
      <c r="M1654" s="3"/>
      <c r="N1654" s="3"/>
      <c r="O1654" s="84">
        <v>5753</v>
      </c>
      <c r="P1654" s="84">
        <v>603</v>
      </c>
      <c r="Q1654" s="84">
        <v>18929</v>
      </c>
      <c r="R1654" s="127">
        <v>2.61446646</v>
      </c>
      <c r="S1654" s="127">
        <v>49.628123270000003</v>
      </c>
      <c r="T1654" s="85"/>
      <c r="U1654" s="85"/>
      <c r="V1654" s="85"/>
      <c r="W1654" s="85"/>
      <c r="X1654" s="84">
        <v>1839727</v>
      </c>
      <c r="Y1654" s="84">
        <v>2299955</v>
      </c>
      <c r="Z1654" s="84">
        <v>798294</v>
      </c>
      <c r="AA1654" s="127">
        <v>10146.4108781</v>
      </c>
      <c r="AB1654" s="127">
        <v>1026.5975637299998</v>
      </c>
    </row>
    <row r="1655" spans="1:28" x14ac:dyDescent="0.3">
      <c r="A1655" s="83" t="s">
        <v>138</v>
      </c>
      <c r="B1655" s="65" t="str">
        <f>VLOOKUP(A1655,'bank list with code'!$A$2:$C$114,3,FALSE)</f>
        <v>B032</v>
      </c>
      <c r="C1655" s="65" t="str">
        <f>VLOOKUP(B1655,'bank type'!$A$2:$B$87,2,FALSE)</f>
        <v>Private Sector Banks</v>
      </c>
      <c r="D1655" s="66">
        <v>43312</v>
      </c>
      <c r="E1655" s="74">
        <f t="shared" si="80"/>
        <v>7</v>
      </c>
      <c r="F1655">
        <f t="shared" si="78"/>
        <v>2018</v>
      </c>
      <c r="G1655" s="84">
        <v>282</v>
      </c>
      <c r="H1655" s="84">
        <v>256</v>
      </c>
      <c r="I1655" s="84">
        <v>3424</v>
      </c>
      <c r="J1655" s="84">
        <v>0</v>
      </c>
      <c r="K1655" s="3">
        <f t="shared" si="79"/>
        <v>3424</v>
      </c>
      <c r="L1655" s="3"/>
      <c r="M1655" s="3"/>
      <c r="N1655" s="3"/>
      <c r="O1655" s="84">
        <v>47355</v>
      </c>
      <c r="P1655" s="84">
        <v>15216</v>
      </c>
      <c r="Q1655" s="84">
        <v>88510</v>
      </c>
      <c r="R1655" s="127">
        <v>55.345488000000003</v>
      </c>
      <c r="S1655" s="127">
        <v>78.445194999999998</v>
      </c>
      <c r="T1655" s="85"/>
      <c r="U1655" s="85"/>
      <c r="V1655" s="85"/>
      <c r="W1655" s="85"/>
      <c r="X1655" s="84">
        <v>584598</v>
      </c>
      <c r="Y1655" s="84">
        <v>477581</v>
      </c>
      <c r="Z1655" s="84">
        <v>331206</v>
      </c>
      <c r="AA1655" s="127">
        <v>2324.6824019999999</v>
      </c>
      <c r="AB1655" s="127">
        <v>611.703394</v>
      </c>
    </row>
    <row r="1656" spans="1:28" x14ac:dyDescent="0.3">
      <c r="A1656" s="83" t="s">
        <v>19</v>
      </c>
      <c r="B1656" s="65" t="str">
        <f>VLOOKUP(A1656,'bank list with code'!$A$2:$C$114,3,FALSE)</f>
        <v>B038</v>
      </c>
      <c r="C1656" s="65" t="str">
        <f>VLOOKUP(B1656,'bank type'!$A$2:$B$87,2,FALSE)</f>
        <v>Private Sector Banks</v>
      </c>
      <c r="D1656" s="66">
        <v>43312</v>
      </c>
      <c r="E1656" s="74">
        <f t="shared" si="80"/>
        <v>7</v>
      </c>
      <c r="F1656">
        <f t="shared" si="78"/>
        <v>2018</v>
      </c>
      <c r="G1656" s="84">
        <v>205</v>
      </c>
      <c r="H1656" s="84">
        <v>141</v>
      </c>
      <c r="I1656" s="84">
        <v>1077</v>
      </c>
      <c r="J1656" s="84">
        <v>0</v>
      </c>
      <c r="K1656" s="3">
        <f t="shared" si="79"/>
        <v>1077</v>
      </c>
      <c r="L1656" s="3"/>
      <c r="M1656" s="3"/>
      <c r="N1656" s="3"/>
      <c r="O1656" s="84">
        <v>7546</v>
      </c>
      <c r="P1656" s="84">
        <v>78</v>
      </c>
      <c r="Q1656" s="84">
        <v>15258</v>
      </c>
      <c r="R1656" s="127">
        <v>0.26796599999999998</v>
      </c>
      <c r="S1656" s="127">
        <v>29.210532000000001</v>
      </c>
      <c r="T1656" s="85"/>
      <c r="U1656" s="85"/>
      <c r="V1656" s="85"/>
      <c r="W1656" s="85"/>
      <c r="X1656" s="84">
        <v>585068</v>
      </c>
      <c r="Y1656" s="84">
        <v>546664</v>
      </c>
      <c r="Z1656" s="84">
        <v>226811</v>
      </c>
      <c r="AA1656" s="127">
        <v>1799.43165</v>
      </c>
      <c r="AB1656" s="127">
        <v>345.53940399999999</v>
      </c>
    </row>
    <row r="1657" spans="1:28" x14ac:dyDescent="0.3">
      <c r="A1657" s="83" t="s">
        <v>20</v>
      </c>
      <c r="B1657" s="65" t="str">
        <f>VLOOKUP(A1657,'bank list with code'!$A$2:$C$114,3,FALSE)</f>
        <v>B045</v>
      </c>
      <c r="C1657" s="65" t="str">
        <f>VLOOKUP(B1657,'bank type'!$A$2:$B$87,2,FALSE)</f>
        <v>Private Sector Banks</v>
      </c>
      <c r="D1657" s="66">
        <v>43312</v>
      </c>
      <c r="E1657" s="74">
        <f t="shared" si="80"/>
        <v>7</v>
      </c>
      <c r="F1657">
        <f t="shared" si="78"/>
        <v>2018</v>
      </c>
      <c r="G1657" s="84">
        <v>1187</v>
      </c>
      <c r="H1657" s="84">
        <v>500</v>
      </c>
      <c r="I1657" s="84">
        <v>10499</v>
      </c>
      <c r="J1657" s="84">
        <v>0</v>
      </c>
      <c r="K1657" s="3">
        <f t="shared" si="79"/>
        <v>10499</v>
      </c>
      <c r="L1657" s="3"/>
      <c r="M1657" s="3"/>
      <c r="N1657" s="3"/>
      <c r="O1657" s="84">
        <v>0</v>
      </c>
      <c r="P1657" s="84">
        <v>0</v>
      </c>
      <c r="Q1657" s="84">
        <v>0</v>
      </c>
      <c r="R1657" s="127">
        <v>0</v>
      </c>
      <c r="S1657" s="127">
        <v>0</v>
      </c>
      <c r="T1657" s="85"/>
      <c r="U1657" s="85"/>
      <c r="V1657" s="85"/>
      <c r="W1657" s="85"/>
      <c r="X1657" s="84">
        <v>6949687</v>
      </c>
      <c r="Y1657" s="84">
        <v>6879318</v>
      </c>
      <c r="Z1657" s="84">
        <v>3457382</v>
      </c>
      <c r="AA1657" s="127">
        <v>34470.315127679998</v>
      </c>
      <c r="AB1657" s="127">
        <v>5236.3186352499997</v>
      </c>
    </row>
    <row r="1658" spans="1:28" x14ac:dyDescent="0.3">
      <c r="A1658" s="83" t="s">
        <v>21</v>
      </c>
      <c r="B1658" s="65" t="str">
        <f>VLOOKUP(A1658,'bank list with code'!$A$2:$C$114,3,FALSE)</f>
        <v>B050</v>
      </c>
      <c r="C1658" s="65" t="str">
        <f>VLOOKUP(B1658,'bank type'!$A$2:$B$87,2,FALSE)</f>
        <v>Private Sector Banks</v>
      </c>
      <c r="D1658" s="66">
        <v>43312</v>
      </c>
      <c r="E1658" s="74">
        <f t="shared" si="80"/>
        <v>7</v>
      </c>
      <c r="F1658">
        <f t="shared" si="78"/>
        <v>2018</v>
      </c>
      <c r="G1658" s="84">
        <v>5884</v>
      </c>
      <c r="H1658" s="84">
        <v>6974</v>
      </c>
      <c r="I1658" s="84">
        <v>418960</v>
      </c>
      <c r="J1658" s="84">
        <v>0</v>
      </c>
      <c r="K1658" s="3">
        <f t="shared" si="79"/>
        <v>418960</v>
      </c>
      <c r="L1658" s="3"/>
      <c r="M1658" s="3"/>
      <c r="N1658" s="3"/>
      <c r="O1658" s="84">
        <v>11378100</v>
      </c>
      <c r="P1658" s="84">
        <v>182882</v>
      </c>
      <c r="Q1658" s="84">
        <v>40328771</v>
      </c>
      <c r="R1658" s="127">
        <v>988.51358400000004</v>
      </c>
      <c r="S1658" s="127">
        <v>133064.363939</v>
      </c>
      <c r="T1658" s="85"/>
      <c r="U1658" s="85"/>
      <c r="V1658" s="85"/>
      <c r="W1658" s="85"/>
      <c r="X1658" s="84">
        <v>25491645</v>
      </c>
      <c r="Y1658" s="84">
        <v>34564652</v>
      </c>
      <c r="Z1658" s="84">
        <v>43457383</v>
      </c>
      <c r="AA1658" s="127">
        <v>176844.49315299999</v>
      </c>
      <c r="AB1658" s="127">
        <v>61573.136250000003</v>
      </c>
    </row>
    <row r="1659" spans="1:28" x14ac:dyDescent="0.3">
      <c r="A1659" s="83" t="s">
        <v>22</v>
      </c>
      <c r="B1659" s="65" t="str">
        <f>VLOOKUP(A1659,'bank list with code'!$A$2:$C$114,3,FALSE)</f>
        <v>B053</v>
      </c>
      <c r="C1659" s="65" t="str">
        <f>VLOOKUP(B1659,'bank type'!$A$2:$B$87,2,FALSE)</f>
        <v>Private Sector Banks</v>
      </c>
      <c r="D1659" s="66">
        <v>43312</v>
      </c>
      <c r="E1659" s="74">
        <f t="shared" si="80"/>
        <v>7</v>
      </c>
      <c r="F1659">
        <f t="shared" si="78"/>
        <v>2018</v>
      </c>
      <c r="G1659" s="84">
        <v>5271</v>
      </c>
      <c r="H1659" s="84">
        <v>9123</v>
      </c>
      <c r="I1659" s="84">
        <v>340635</v>
      </c>
      <c r="J1659" s="84">
        <v>0</v>
      </c>
      <c r="K1659" s="3">
        <f t="shared" si="79"/>
        <v>340635</v>
      </c>
      <c r="L1659" s="3"/>
      <c r="M1659" s="3"/>
      <c r="N1659" s="3"/>
      <c r="O1659" s="84">
        <v>5400244</v>
      </c>
      <c r="P1659" s="84">
        <v>42668</v>
      </c>
      <c r="Q1659" s="84">
        <v>20062990</v>
      </c>
      <c r="R1659" s="127">
        <v>146.404921</v>
      </c>
      <c r="S1659" s="127">
        <v>54226.614873999999</v>
      </c>
      <c r="T1659" s="85"/>
      <c r="U1659" s="85"/>
      <c r="V1659" s="85"/>
      <c r="W1659" s="85"/>
      <c r="X1659" s="84">
        <v>43129482</v>
      </c>
      <c r="Y1659" s="84">
        <v>32467700</v>
      </c>
      <c r="Z1659" s="84">
        <v>37887228</v>
      </c>
      <c r="AA1659" s="127">
        <v>160394.83894099999</v>
      </c>
      <c r="AB1659" s="127">
        <v>55412.070289000003</v>
      </c>
    </row>
    <row r="1660" spans="1:28" x14ac:dyDescent="0.3">
      <c r="A1660" s="83" t="s">
        <v>23</v>
      </c>
      <c r="B1660" s="65" t="str">
        <f>VLOOKUP(A1660,'bank list with code'!$A$2:$C$114,3,FALSE)</f>
        <v>B056</v>
      </c>
      <c r="C1660" s="65" t="str">
        <f>VLOOKUP(B1660,'bank type'!$A$2:$B$87,2,FALSE)</f>
        <v>Private Sector Banks</v>
      </c>
      <c r="D1660" s="66">
        <v>43312</v>
      </c>
      <c r="E1660" s="74">
        <f t="shared" si="80"/>
        <v>7</v>
      </c>
      <c r="F1660">
        <f t="shared" si="78"/>
        <v>2018</v>
      </c>
      <c r="G1660" s="84">
        <v>78</v>
      </c>
      <c r="H1660" s="84">
        <v>2</v>
      </c>
      <c r="I1660" s="84">
        <v>1676</v>
      </c>
      <c r="J1660" s="84">
        <v>0</v>
      </c>
      <c r="K1660" s="3">
        <f t="shared" si="79"/>
        <v>1676</v>
      </c>
      <c r="L1660" s="3"/>
      <c r="M1660" s="3"/>
      <c r="N1660" s="3"/>
      <c r="O1660" s="84">
        <v>0</v>
      </c>
      <c r="P1660" s="84">
        <v>0</v>
      </c>
      <c r="Q1660" s="84">
        <v>0</v>
      </c>
      <c r="R1660" s="127">
        <v>0</v>
      </c>
      <c r="S1660" s="127">
        <v>0</v>
      </c>
      <c r="T1660" s="85"/>
      <c r="U1660" s="85"/>
      <c r="V1660" s="85"/>
      <c r="W1660" s="85"/>
      <c r="X1660" s="84">
        <v>1170812</v>
      </c>
      <c r="Y1660" s="84">
        <v>1894294</v>
      </c>
      <c r="Z1660" s="84">
        <v>936391</v>
      </c>
      <c r="AA1660" s="127">
        <v>6249.1740849099997</v>
      </c>
      <c r="AB1660" s="127">
        <v>812.87136451000003</v>
      </c>
    </row>
    <row r="1661" spans="1:28" x14ac:dyDescent="0.3">
      <c r="A1661" s="83" t="s">
        <v>24</v>
      </c>
      <c r="B1661" s="65" t="str">
        <f>VLOOKUP(A1661,'bank list with code'!$A$2:$C$114,3,FALSE)</f>
        <v>B062</v>
      </c>
      <c r="C1661" s="65" t="str">
        <f>VLOOKUP(B1661,'bank type'!$A$2:$B$87,2,FALSE)</f>
        <v>Private Sector Banks</v>
      </c>
      <c r="D1661" s="66">
        <v>43312</v>
      </c>
      <c r="E1661" s="74">
        <f t="shared" si="80"/>
        <v>7</v>
      </c>
      <c r="F1661">
        <f t="shared" si="78"/>
        <v>2018</v>
      </c>
      <c r="G1661" s="84">
        <v>1018</v>
      </c>
      <c r="H1661" s="84">
        <v>1313</v>
      </c>
      <c r="I1661" s="84">
        <v>51117</v>
      </c>
      <c r="J1661" s="84">
        <v>0</v>
      </c>
      <c r="K1661" s="3">
        <f t="shared" si="79"/>
        <v>51117</v>
      </c>
      <c r="L1661" s="3"/>
      <c r="M1661" s="3"/>
      <c r="N1661" s="3"/>
      <c r="O1661" s="84">
        <v>845348</v>
      </c>
      <c r="P1661" s="84">
        <v>15699</v>
      </c>
      <c r="Q1661" s="84">
        <v>2842623</v>
      </c>
      <c r="R1661" s="127">
        <v>76.801504010000002</v>
      </c>
      <c r="S1661" s="127">
        <v>18139.026360849999</v>
      </c>
      <c r="T1661" s="85"/>
      <c r="U1661" s="85"/>
      <c r="V1661" s="85"/>
      <c r="W1661" s="85"/>
      <c r="X1661" s="84">
        <v>4063724</v>
      </c>
      <c r="Y1661" s="84">
        <v>3030500</v>
      </c>
      <c r="Z1661" s="84">
        <v>2345013</v>
      </c>
      <c r="AA1661" s="127">
        <v>13870.669682130001</v>
      </c>
      <c r="AB1661" s="127">
        <v>3571.0648024799998</v>
      </c>
    </row>
    <row r="1662" spans="1:28" x14ac:dyDescent="0.3">
      <c r="A1662" s="83" t="s">
        <v>25</v>
      </c>
      <c r="B1662" s="65" t="str">
        <f>VLOOKUP(A1662,'bank list with code'!$A$2:$C$114,3,FALSE)</f>
        <v>B063</v>
      </c>
      <c r="C1662" s="65" t="str">
        <f>VLOOKUP(B1662,'bank type'!$A$2:$B$87,2,FALSE)</f>
        <v>Private Sector Banks</v>
      </c>
      <c r="D1662" s="66">
        <v>43312</v>
      </c>
      <c r="E1662" s="74">
        <f t="shared" si="80"/>
        <v>7</v>
      </c>
      <c r="F1662">
        <f t="shared" si="78"/>
        <v>2018</v>
      </c>
      <c r="G1662" s="84">
        <v>695</v>
      </c>
      <c r="H1662" s="84">
        <v>520</v>
      </c>
      <c r="I1662" s="84">
        <v>14311</v>
      </c>
      <c r="J1662" s="84">
        <v>0</v>
      </c>
      <c r="K1662" s="3">
        <f t="shared" si="79"/>
        <v>14311</v>
      </c>
      <c r="L1662" s="3"/>
      <c r="M1662" s="3"/>
      <c r="N1662" s="3"/>
      <c r="O1662" s="84">
        <v>134320</v>
      </c>
      <c r="P1662" s="84">
        <v>10699</v>
      </c>
      <c r="Q1662" s="84">
        <v>221807</v>
      </c>
      <c r="R1662" s="127">
        <v>34.068317999999998</v>
      </c>
      <c r="S1662" s="127">
        <v>860.57293100000004</v>
      </c>
      <c r="T1662" s="85"/>
      <c r="U1662" s="85"/>
      <c r="V1662" s="85"/>
      <c r="W1662" s="85"/>
      <c r="X1662" s="84">
        <v>3871467</v>
      </c>
      <c r="Y1662" s="84">
        <v>5801974</v>
      </c>
      <c r="Z1662" s="84">
        <v>99058</v>
      </c>
      <c r="AA1662" s="127">
        <v>26903.405054999999</v>
      </c>
      <c r="AB1662" s="127">
        <v>272.87483600000002</v>
      </c>
    </row>
    <row r="1663" spans="1:28" x14ac:dyDescent="0.3">
      <c r="A1663" s="83" t="s">
        <v>26</v>
      </c>
      <c r="B1663" s="65" t="str">
        <f>VLOOKUP(A1663,'bank list with code'!$A$2:$C$114,3,FALSE)</f>
        <v>B069</v>
      </c>
      <c r="C1663" s="65" t="str">
        <f>VLOOKUP(B1663,'bank type'!$A$2:$B$87,2,FALSE)</f>
        <v>Private Sector Banks</v>
      </c>
      <c r="D1663" s="66">
        <v>43312</v>
      </c>
      <c r="E1663" s="74">
        <f t="shared" si="80"/>
        <v>7</v>
      </c>
      <c r="F1663">
        <f t="shared" si="78"/>
        <v>2018</v>
      </c>
      <c r="G1663" s="84">
        <v>708</v>
      </c>
      <c r="H1663" s="84">
        <v>833</v>
      </c>
      <c r="I1663" s="84">
        <v>13154</v>
      </c>
      <c r="J1663" s="84">
        <v>0</v>
      </c>
      <c r="K1663" s="3">
        <f t="shared" si="79"/>
        <v>13154</v>
      </c>
      <c r="L1663" s="3"/>
      <c r="M1663" s="3"/>
      <c r="N1663" s="3"/>
      <c r="O1663" s="84">
        <v>0</v>
      </c>
      <c r="P1663" s="84">
        <v>0</v>
      </c>
      <c r="Q1663" s="84">
        <v>0</v>
      </c>
      <c r="R1663" s="127">
        <v>0</v>
      </c>
      <c r="S1663" s="127">
        <v>0</v>
      </c>
      <c r="T1663" s="85"/>
      <c r="U1663" s="85"/>
      <c r="V1663" s="85"/>
      <c r="W1663" s="85"/>
      <c r="X1663" s="84">
        <v>4534003</v>
      </c>
      <c r="Y1663" s="84">
        <v>4564383</v>
      </c>
      <c r="Z1663" s="84">
        <v>2365596</v>
      </c>
      <c r="AA1663" s="127">
        <v>17865.154879000002</v>
      </c>
      <c r="AB1663" s="127">
        <v>2832.5537559999998</v>
      </c>
    </row>
    <row r="1664" spans="1:28" x14ac:dyDescent="0.3">
      <c r="A1664" s="83" t="s">
        <v>27</v>
      </c>
      <c r="B1664" s="65" t="str">
        <f>VLOOKUP(A1664,'bank list with code'!$A$2:$C$114,3,FALSE)</f>
        <v>B070</v>
      </c>
      <c r="C1664" s="65" t="str">
        <f>VLOOKUP(B1664,'bank type'!$A$2:$B$87,2,FALSE)</f>
        <v>Private Sector Banks</v>
      </c>
      <c r="D1664" s="66">
        <v>43312</v>
      </c>
      <c r="E1664" s="74">
        <f t="shared" si="80"/>
        <v>7</v>
      </c>
      <c r="F1664">
        <f t="shared" si="78"/>
        <v>2018</v>
      </c>
      <c r="G1664" s="84">
        <v>769</v>
      </c>
      <c r="H1664" s="84">
        <v>1036</v>
      </c>
      <c r="I1664" s="84">
        <v>21808</v>
      </c>
      <c r="J1664" s="84">
        <v>0</v>
      </c>
      <c r="K1664" s="3">
        <f t="shared" si="79"/>
        <v>21808</v>
      </c>
      <c r="L1664" s="3"/>
      <c r="M1664" s="3"/>
      <c r="N1664" s="3"/>
      <c r="O1664" s="84">
        <v>0</v>
      </c>
      <c r="P1664" s="84">
        <v>0</v>
      </c>
      <c r="Q1664" s="84">
        <v>0</v>
      </c>
      <c r="R1664" s="127">
        <v>0</v>
      </c>
      <c r="S1664" s="127">
        <v>0</v>
      </c>
      <c r="T1664" s="85"/>
      <c r="U1664" s="85"/>
      <c r="V1664" s="85"/>
      <c r="W1664" s="85"/>
      <c r="X1664" s="84">
        <v>4305431</v>
      </c>
      <c r="Y1664" s="84">
        <v>5746734</v>
      </c>
      <c r="Z1664" s="84">
        <v>2329404</v>
      </c>
      <c r="AA1664" s="127">
        <v>24407.594695419997</v>
      </c>
      <c r="AB1664" s="127">
        <v>3065.6127510900001</v>
      </c>
    </row>
    <row r="1665" spans="1:28" x14ac:dyDescent="0.3">
      <c r="A1665" s="83" t="s">
        <v>28</v>
      </c>
      <c r="B1665" s="65" t="str">
        <f>VLOOKUP(A1665,'bank list with code'!$A$2:$C$114,3,FALSE)</f>
        <v>B073</v>
      </c>
      <c r="C1665" s="65" t="str">
        <f>VLOOKUP(B1665,'bank type'!$A$2:$B$87,2,FALSE)</f>
        <v>Private Sector Banks</v>
      </c>
      <c r="D1665" s="66">
        <v>43312</v>
      </c>
      <c r="E1665" s="74">
        <f t="shared" si="80"/>
        <v>7</v>
      </c>
      <c r="F1665">
        <f t="shared" si="78"/>
        <v>2018</v>
      </c>
      <c r="G1665" s="84">
        <v>1091</v>
      </c>
      <c r="H1665" s="84">
        <v>1147</v>
      </c>
      <c r="I1665" s="84">
        <v>13288</v>
      </c>
      <c r="J1665" s="84">
        <v>0</v>
      </c>
      <c r="K1665" s="3">
        <f t="shared" si="79"/>
        <v>13288</v>
      </c>
      <c r="L1665" s="3"/>
      <c r="M1665" s="3"/>
      <c r="N1665" s="3"/>
      <c r="O1665" s="84">
        <v>1648620</v>
      </c>
      <c r="P1665" s="84">
        <v>44345</v>
      </c>
      <c r="Q1665" s="84">
        <v>4757114</v>
      </c>
      <c r="R1665" s="127">
        <v>171.27608013</v>
      </c>
      <c r="S1665" s="127">
        <v>12965.893843660002</v>
      </c>
      <c r="T1665" s="85"/>
      <c r="U1665" s="85"/>
      <c r="V1665" s="85"/>
      <c r="W1665" s="85"/>
      <c r="X1665" s="84">
        <v>9754427</v>
      </c>
      <c r="Y1665" s="84">
        <v>7384322</v>
      </c>
      <c r="Z1665" s="84">
        <v>10210012</v>
      </c>
      <c r="AA1665" s="127">
        <v>28751.853103810005</v>
      </c>
      <c r="AB1665" s="127">
        <v>10306.367558170021</v>
      </c>
    </row>
    <row r="1666" spans="1:28" x14ac:dyDescent="0.3">
      <c r="A1666" s="83" t="s">
        <v>29</v>
      </c>
      <c r="B1666" s="65" t="str">
        <f>VLOOKUP(A1666,'bank list with code'!$A$2:$C$114,3,FALSE)</f>
        <v>B082</v>
      </c>
      <c r="C1666" s="65" t="str">
        <f>VLOOKUP(B1666,'bank type'!$A$2:$B$87,2,FALSE)</f>
        <v>Private Sector Banks</v>
      </c>
      <c r="D1666" s="66">
        <v>43312</v>
      </c>
      <c r="E1666" s="74">
        <f t="shared" si="80"/>
        <v>7</v>
      </c>
      <c r="F1666">
        <f t="shared" si="78"/>
        <v>2018</v>
      </c>
      <c r="G1666" s="84">
        <v>192</v>
      </c>
      <c r="H1666" s="84">
        <v>182</v>
      </c>
      <c r="I1666" s="84">
        <v>526348</v>
      </c>
      <c r="J1666" s="84">
        <v>0</v>
      </c>
      <c r="K1666" s="3">
        <f t="shared" si="79"/>
        <v>526348</v>
      </c>
      <c r="L1666" s="3"/>
      <c r="M1666" s="3"/>
      <c r="N1666" s="3"/>
      <c r="O1666" s="84">
        <v>1044287</v>
      </c>
      <c r="P1666" s="84">
        <v>79489</v>
      </c>
      <c r="Q1666" s="84">
        <v>2959666</v>
      </c>
      <c r="R1666" s="127">
        <v>391.32558241999999</v>
      </c>
      <c r="S1666" s="127">
        <v>12197.767634290001</v>
      </c>
      <c r="T1666" s="85"/>
      <c r="U1666" s="85"/>
      <c r="V1666" s="85"/>
      <c r="W1666" s="85"/>
      <c r="X1666" s="84">
        <v>893861</v>
      </c>
      <c r="Y1666" s="84">
        <v>673699</v>
      </c>
      <c r="Z1666" s="84">
        <v>463072</v>
      </c>
      <c r="AA1666" s="127">
        <v>2436.1059413199991</v>
      </c>
      <c r="AB1666" s="127">
        <v>578.42719978999423</v>
      </c>
    </row>
    <row r="1667" spans="1:28" x14ac:dyDescent="0.3">
      <c r="A1667" s="83" t="s">
        <v>30</v>
      </c>
      <c r="B1667" s="65" t="str">
        <f>VLOOKUP(A1667,'bank list with code'!$A$2:$C$114,3,FALSE)</f>
        <v>B089</v>
      </c>
      <c r="C1667" s="65" t="str">
        <f>VLOOKUP(B1667,'bank type'!$A$2:$B$87,2,FALSE)</f>
        <v>Private Sector Banks</v>
      </c>
      <c r="D1667" s="66">
        <v>43312</v>
      </c>
      <c r="E1667" s="74">
        <f t="shared" si="80"/>
        <v>7</v>
      </c>
      <c r="F1667">
        <f t="shared" ref="F1667:F1730" si="81">YEAR(D1667)</f>
        <v>2018</v>
      </c>
      <c r="G1667" s="84">
        <v>731</v>
      </c>
      <c r="H1667" s="84">
        <v>588</v>
      </c>
      <c r="I1667" s="84">
        <v>10243</v>
      </c>
      <c r="J1667" s="84">
        <v>0</v>
      </c>
      <c r="K1667" s="3">
        <f t="shared" si="79"/>
        <v>10243</v>
      </c>
      <c r="L1667" s="3"/>
      <c r="M1667" s="3"/>
      <c r="N1667" s="3"/>
      <c r="O1667" s="84">
        <v>0</v>
      </c>
      <c r="P1667" s="84">
        <v>0</v>
      </c>
      <c r="Q1667" s="84">
        <v>0</v>
      </c>
      <c r="R1667" s="127">
        <v>0</v>
      </c>
      <c r="S1667" s="127">
        <v>0</v>
      </c>
      <c r="T1667" s="85"/>
      <c r="U1667" s="85"/>
      <c r="V1667" s="85"/>
      <c r="W1667" s="85"/>
      <c r="X1667" s="84">
        <v>3972344</v>
      </c>
      <c r="Y1667" s="84">
        <v>2890981</v>
      </c>
      <c r="Z1667" s="84">
        <v>1582407</v>
      </c>
      <c r="AA1667" s="127">
        <v>11742.562624</v>
      </c>
      <c r="AB1667" s="127">
        <v>2377.0235670000002</v>
      </c>
    </row>
    <row r="1668" spans="1:28" x14ac:dyDescent="0.3">
      <c r="A1668" s="83" t="s">
        <v>31</v>
      </c>
      <c r="B1668" s="65" t="str">
        <f>VLOOKUP(A1668,'bank list with code'!$A$2:$C$114,3,FALSE)</f>
        <v>B100</v>
      </c>
      <c r="C1668" s="65" t="str">
        <f>VLOOKUP(B1668,'bank type'!$A$2:$B$87,2,FALSE)</f>
        <v>Private Sector Banks</v>
      </c>
      <c r="D1668" s="66">
        <v>43312</v>
      </c>
      <c r="E1668" s="74">
        <f t="shared" si="80"/>
        <v>7</v>
      </c>
      <c r="F1668">
        <f t="shared" si="81"/>
        <v>2018</v>
      </c>
      <c r="G1668" s="84">
        <v>468</v>
      </c>
      <c r="H1668" s="84">
        <v>668</v>
      </c>
      <c r="I1668" s="84">
        <v>4886</v>
      </c>
      <c r="J1668" s="84">
        <v>0</v>
      </c>
      <c r="K1668" s="3">
        <f t="shared" si="79"/>
        <v>4886</v>
      </c>
      <c r="L1668" s="3"/>
      <c r="M1668" s="3"/>
      <c r="N1668" s="3"/>
      <c r="O1668" s="84">
        <v>13305</v>
      </c>
      <c r="P1668" s="84">
        <v>1573</v>
      </c>
      <c r="Q1668" s="84">
        <v>35124</v>
      </c>
      <c r="R1668" s="127">
        <v>6.9695021399999995</v>
      </c>
      <c r="S1668" s="127">
        <v>125.91795500000001</v>
      </c>
      <c r="T1668" s="85"/>
      <c r="U1668" s="85"/>
      <c r="V1668" s="85"/>
      <c r="W1668" s="85"/>
      <c r="X1668" s="84">
        <v>1331946</v>
      </c>
      <c r="Y1668" s="84">
        <v>4734547</v>
      </c>
      <c r="Z1668" s="84">
        <v>394588</v>
      </c>
      <c r="AA1668" s="127">
        <v>19346.3184</v>
      </c>
      <c r="AB1668" s="127">
        <v>646.25859289999994</v>
      </c>
    </row>
    <row r="1669" spans="1:28" x14ac:dyDescent="0.3">
      <c r="A1669" s="83" t="s">
        <v>32</v>
      </c>
      <c r="B1669" s="65" t="str">
        <f>VLOOKUP(A1669,'bank list with code'!$A$2:$C$114,3,FALSE)</f>
        <v>B101</v>
      </c>
      <c r="C1669" s="65" t="str">
        <f>VLOOKUP(B1669,'bank type'!$A$2:$B$87,2,FALSE)</f>
        <v>Private Sector Banks</v>
      </c>
      <c r="D1669" s="66">
        <v>43312</v>
      </c>
      <c r="E1669" s="74">
        <f t="shared" si="80"/>
        <v>7</v>
      </c>
      <c r="F1669">
        <f t="shared" si="81"/>
        <v>2018</v>
      </c>
      <c r="G1669" s="84">
        <v>442</v>
      </c>
      <c r="H1669" s="84">
        <v>593</v>
      </c>
      <c r="I1669" s="84">
        <v>5598</v>
      </c>
      <c r="J1669" s="84">
        <v>0</v>
      </c>
      <c r="K1669" s="3">
        <f t="shared" si="79"/>
        <v>5598</v>
      </c>
      <c r="L1669" s="3"/>
      <c r="M1669" s="3"/>
      <c r="N1669" s="3"/>
      <c r="O1669" s="84">
        <v>0</v>
      </c>
      <c r="P1669" s="84">
        <v>0</v>
      </c>
      <c r="Q1669" s="84">
        <v>0</v>
      </c>
      <c r="R1669" s="127">
        <v>0</v>
      </c>
      <c r="S1669" s="127">
        <v>0</v>
      </c>
      <c r="T1669" s="85"/>
      <c r="U1669" s="85"/>
      <c r="V1669" s="85"/>
      <c r="W1669" s="85"/>
      <c r="X1669" s="84">
        <v>1289102</v>
      </c>
      <c r="Y1669" s="84">
        <v>911864</v>
      </c>
      <c r="Z1669" s="84">
        <v>197215</v>
      </c>
      <c r="AA1669" s="127">
        <v>4011.6</v>
      </c>
      <c r="AB1669" s="127">
        <v>323.00549999999998</v>
      </c>
    </row>
    <row r="1670" spans="1:28" x14ac:dyDescent="0.3">
      <c r="A1670" s="83" t="s">
        <v>33</v>
      </c>
      <c r="B1670" s="65" t="str">
        <f>VLOOKUP(A1670,'bank list with code'!$A$2:$C$114,3,FALSE)</f>
        <v>B113</v>
      </c>
      <c r="C1670" s="65" t="str">
        <f>VLOOKUP(B1670,'bank type'!$A$2:$B$87,2,FALSE)</f>
        <v>Private Sector Banks</v>
      </c>
      <c r="D1670" s="66">
        <v>43312</v>
      </c>
      <c r="E1670" s="74">
        <f t="shared" si="80"/>
        <v>7</v>
      </c>
      <c r="F1670">
        <f t="shared" si="81"/>
        <v>2018</v>
      </c>
      <c r="G1670" s="84">
        <v>920</v>
      </c>
      <c r="H1670" s="84">
        <v>484</v>
      </c>
      <c r="I1670" s="84">
        <v>99494</v>
      </c>
      <c r="J1670" s="84">
        <v>0</v>
      </c>
      <c r="K1670" s="3">
        <f t="shared" ref="K1670:K1733" si="82">SUM(I1670,J1670)</f>
        <v>99494</v>
      </c>
      <c r="L1670" s="3"/>
      <c r="M1670" s="3"/>
      <c r="N1670" s="3"/>
      <c r="O1670" s="84">
        <v>335324</v>
      </c>
      <c r="P1670" s="84">
        <v>5271</v>
      </c>
      <c r="Q1670" s="84">
        <v>1115093</v>
      </c>
      <c r="R1670" s="127">
        <v>22.95137398</v>
      </c>
      <c r="S1670" s="127">
        <v>2902.7909109599996</v>
      </c>
      <c r="T1670" s="85"/>
      <c r="U1670" s="85"/>
      <c r="V1670" s="85"/>
      <c r="W1670" s="85"/>
      <c r="X1670" s="84">
        <v>2079089</v>
      </c>
      <c r="Y1670" s="84">
        <v>3623402</v>
      </c>
      <c r="Z1670" s="84">
        <v>2787825</v>
      </c>
      <c r="AA1670" s="127">
        <v>13648.783332999999</v>
      </c>
      <c r="AB1670" s="127">
        <v>4037.8601222500001</v>
      </c>
    </row>
    <row r="1671" spans="1:28" x14ac:dyDescent="0.3">
      <c r="A1671" s="83" t="s">
        <v>35</v>
      </c>
      <c r="B1671" s="65" t="str">
        <f>VLOOKUP(A1671,'bank list with code'!$A$2:$C$114,3,FALSE)</f>
        <v>B004</v>
      </c>
      <c r="C1671" s="65" t="str">
        <f>VLOOKUP(B1671,'bank type'!$A$2:$B$87,2,FALSE)</f>
        <v>Foreign Banks</v>
      </c>
      <c r="D1671" s="66">
        <v>43312</v>
      </c>
      <c r="E1671" s="74">
        <f t="shared" si="80"/>
        <v>7</v>
      </c>
      <c r="F1671">
        <f t="shared" si="81"/>
        <v>2018</v>
      </c>
      <c r="G1671" s="84">
        <v>0</v>
      </c>
      <c r="H1671" s="84">
        <v>0</v>
      </c>
      <c r="I1671" s="84">
        <v>40524</v>
      </c>
      <c r="J1671" s="84">
        <v>0</v>
      </c>
      <c r="K1671" s="3">
        <f t="shared" si="82"/>
        <v>40524</v>
      </c>
      <c r="L1671" s="3"/>
      <c r="M1671" s="3"/>
      <c r="N1671" s="3"/>
      <c r="O1671" s="84">
        <v>1259160</v>
      </c>
      <c r="P1671" s="84">
        <v>2957</v>
      </c>
      <c r="Q1671" s="84">
        <v>6396000</v>
      </c>
      <c r="R1671" s="127">
        <v>20.251000000000001</v>
      </c>
      <c r="S1671" s="127">
        <v>43834.249731999997</v>
      </c>
      <c r="T1671" s="85"/>
      <c r="U1671" s="85"/>
      <c r="V1671" s="85"/>
      <c r="W1671" s="85"/>
      <c r="X1671" s="84">
        <v>0</v>
      </c>
      <c r="Y1671" s="84">
        <v>0</v>
      </c>
      <c r="Z1671" s="84">
        <v>0</v>
      </c>
      <c r="AA1671" s="127">
        <v>0</v>
      </c>
      <c r="AB1671" s="127">
        <v>0</v>
      </c>
    </row>
    <row r="1672" spans="1:28" x14ac:dyDescent="0.3">
      <c r="A1672" s="83" t="s">
        <v>36</v>
      </c>
      <c r="B1672" s="65" t="str">
        <f>VLOOKUP(A1672,'bank list with code'!$A$2:$C$114,3,FALSE)</f>
        <v>B011</v>
      </c>
      <c r="C1672" s="65" t="str">
        <f>VLOOKUP(B1672,'bank type'!$A$2:$B$87,2,FALSE)</f>
        <v>Foreign Banks</v>
      </c>
      <c r="D1672" s="66">
        <v>43312</v>
      </c>
      <c r="E1672" s="74">
        <f t="shared" si="80"/>
        <v>7</v>
      </c>
      <c r="F1672">
        <f t="shared" si="81"/>
        <v>2018</v>
      </c>
      <c r="G1672" s="84">
        <v>0</v>
      </c>
      <c r="H1672" s="84">
        <v>0</v>
      </c>
      <c r="I1672" s="84">
        <v>0</v>
      </c>
      <c r="J1672" s="84">
        <v>0</v>
      </c>
      <c r="K1672" s="3">
        <f t="shared" si="82"/>
        <v>0</v>
      </c>
      <c r="L1672" s="3"/>
      <c r="M1672" s="3"/>
      <c r="N1672" s="3"/>
      <c r="O1672" s="84">
        <v>18958</v>
      </c>
      <c r="P1672" s="84">
        <v>230</v>
      </c>
      <c r="Q1672" s="84">
        <v>54176</v>
      </c>
      <c r="R1672" s="127">
        <v>2.14020966</v>
      </c>
      <c r="S1672" s="127">
        <v>380.54610798000004</v>
      </c>
      <c r="T1672" s="85"/>
      <c r="U1672" s="85"/>
      <c r="V1672" s="85"/>
      <c r="W1672" s="85"/>
      <c r="X1672" s="84">
        <v>0</v>
      </c>
      <c r="Y1672" s="84">
        <v>0</v>
      </c>
      <c r="Z1672" s="84">
        <v>0</v>
      </c>
      <c r="AA1672" s="127">
        <v>0</v>
      </c>
      <c r="AB1672" s="127">
        <v>0</v>
      </c>
    </row>
    <row r="1673" spans="1:28" x14ac:dyDescent="0.3">
      <c r="A1673" s="83" t="s">
        <v>37</v>
      </c>
      <c r="B1673" s="65" t="str">
        <f>VLOOKUP(A1673,'bank list with code'!$A$2:$C$114,3,FALSE)</f>
        <v>B017</v>
      </c>
      <c r="C1673" s="65" t="str">
        <f>VLOOKUP(B1673,'bank type'!$A$2:$B$87,2,FALSE)</f>
        <v>Foreign Banks</v>
      </c>
      <c r="D1673" s="66">
        <v>43312</v>
      </c>
      <c r="E1673" s="74">
        <f t="shared" si="80"/>
        <v>7</v>
      </c>
      <c r="F1673">
        <f t="shared" si="81"/>
        <v>2018</v>
      </c>
      <c r="G1673" s="84">
        <v>0</v>
      </c>
      <c r="H1673" s="84">
        <v>0</v>
      </c>
      <c r="I1673" s="84">
        <v>0</v>
      </c>
      <c r="J1673" s="84">
        <v>0</v>
      </c>
      <c r="K1673" s="3">
        <f t="shared" si="82"/>
        <v>0</v>
      </c>
      <c r="L1673" s="3"/>
      <c r="M1673" s="3"/>
      <c r="N1673" s="3"/>
      <c r="O1673" s="84">
        <v>0</v>
      </c>
      <c r="P1673" s="84">
        <v>0</v>
      </c>
      <c r="Q1673" s="84">
        <v>0</v>
      </c>
      <c r="R1673" s="127">
        <v>0</v>
      </c>
      <c r="S1673" s="127">
        <v>0</v>
      </c>
      <c r="T1673" s="85"/>
      <c r="U1673" s="85"/>
      <c r="V1673" s="85"/>
      <c r="W1673" s="85"/>
      <c r="X1673" s="84">
        <v>3331</v>
      </c>
      <c r="Y1673" s="84">
        <v>130</v>
      </c>
      <c r="Z1673" s="84">
        <v>319</v>
      </c>
      <c r="AA1673" s="127">
        <v>0.92589151000000003</v>
      </c>
      <c r="AB1673" s="127">
        <v>2.18683746</v>
      </c>
    </row>
    <row r="1674" spans="1:28" x14ac:dyDescent="0.3">
      <c r="A1674" s="83" t="s">
        <v>38</v>
      </c>
      <c r="B1674" s="65" t="str">
        <f>VLOOKUP(A1674,'bank list with code'!$A$2:$C$114,3,FALSE)</f>
        <v>B023</v>
      </c>
      <c r="C1674" s="65" t="str">
        <f>VLOOKUP(B1674,'bank type'!$A$2:$B$87,2,FALSE)</f>
        <v>Foreign Banks</v>
      </c>
      <c r="D1674" s="66">
        <v>43312</v>
      </c>
      <c r="E1674" s="74">
        <f t="shared" si="80"/>
        <v>7</v>
      </c>
      <c r="F1674">
        <f t="shared" si="81"/>
        <v>2018</v>
      </c>
      <c r="G1674" s="84">
        <v>47</v>
      </c>
      <c r="H1674" s="84">
        <v>495</v>
      </c>
      <c r="I1674" s="84">
        <v>34802</v>
      </c>
      <c r="J1674" s="84">
        <v>0</v>
      </c>
      <c r="K1674" s="3">
        <f t="shared" si="82"/>
        <v>34802</v>
      </c>
      <c r="L1674" s="3"/>
      <c r="M1674" s="3"/>
      <c r="N1674" s="3"/>
      <c r="O1674" s="84">
        <v>2651366</v>
      </c>
      <c r="P1674" s="84">
        <v>40848</v>
      </c>
      <c r="Q1674" s="84">
        <v>19976579</v>
      </c>
      <c r="R1674" s="127">
        <v>235.65141800000001</v>
      </c>
      <c r="S1674" s="127">
        <v>44006.590479999999</v>
      </c>
      <c r="T1674" s="85"/>
      <c r="U1674" s="85"/>
      <c r="V1674" s="85"/>
      <c r="W1674" s="85"/>
      <c r="X1674" s="84">
        <v>1630597</v>
      </c>
      <c r="Y1674" s="84">
        <v>2141965</v>
      </c>
      <c r="Z1674" s="84">
        <v>5299371</v>
      </c>
      <c r="AA1674" s="127">
        <v>8343.3858290000007</v>
      </c>
      <c r="AB1674" s="127">
        <v>9158.8708139999999</v>
      </c>
    </row>
    <row r="1675" spans="1:28" x14ac:dyDescent="0.3">
      <c r="A1675" s="83" t="s">
        <v>39</v>
      </c>
      <c r="B1675" s="65" t="str">
        <f>VLOOKUP(A1675,'bank list with code'!$A$2:$C$114,3,FALSE)</f>
        <v>B030</v>
      </c>
      <c r="C1675" s="65" t="str">
        <f>VLOOKUP(B1675,'bank type'!$A$2:$B$87,2,FALSE)</f>
        <v>Foreign Banks</v>
      </c>
      <c r="D1675" s="66">
        <v>43312</v>
      </c>
      <c r="E1675" s="74">
        <f t="shared" si="80"/>
        <v>7</v>
      </c>
      <c r="F1675">
        <f t="shared" si="81"/>
        <v>2018</v>
      </c>
      <c r="G1675" s="84">
        <v>7</v>
      </c>
      <c r="H1675" s="84">
        <v>25</v>
      </c>
      <c r="I1675" s="84">
        <v>0</v>
      </c>
      <c r="J1675" s="84">
        <v>0</v>
      </c>
      <c r="K1675" s="3">
        <f t="shared" si="82"/>
        <v>0</v>
      </c>
      <c r="L1675" s="3"/>
      <c r="M1675" s="3"/>
      <c r="N1675" s="3"/>
      <c r="O1675" s="84">
        <v>0</v>
      </c>
      <c r="P1675" s="84">
        <v>0</v>
      </c>
      <c r="Q1675" s="84">
        <v>0</v>
      </c>
      <c r="R1675" s="127">
        <v>0</v>
      </c>
      <c r="S1675" s="127">
        <v>0</v>
      </c>
      <c r="T1675" s="85"/>
      <c r="U1675" s="85"/>
      <c r="V1675" s="85"/>
      <c r="W1675" s="85"/>
      <c r="X1675" s="84">
        <v>2624134</v>
      </c>
      <c r="Y1675" s="84">
        <v>936727</v>
      </c>
      <c r="Z1675" s="84">
        <v>1018531</v>
      </c>
      <c r="AA1675" s="127">
        <v>1615.398017</v>
      </c>
      <c r="AB1675" s="127">
        <v>726.83459400000004</v>
      </c>
    </row>
    <row r="1676" spans="1:28" x14ac:dyDescent="0.3">
      <c r="A1676" s="83" t="s">
        <v>40</v>
      </c>
      <c r="B1676" s="65" t="str">
        <f>VLOOKUP(A1676,'bank list with code'!$A$2:$C$114,3,FALSE)</f>
        <v>B035</v>
      </c>
      <c r="C1676" s="65" t="str">
        <f>VLOOKUP(B1676,'bank type'!$A$2:$B$87,2,FALSE)</f>
        <v>Foreign Banks</v>
      </c>
      <c r="D1676" s="66">
        <v>43312</v>
      </c>
      <c r="E1676" s="74">
        <f t="shared" si="80"/>
        <v>7</v>
      </c>
      <c r="F1676">
        <f t="shared" si="81"/>
        <v>2018</v>
      </c>
      <c r="G1676" s="84">
        <v>13</v>
      </c>
      <c r="H1676" s="84">
        <v>19</v>
      </c>
      <c r="I1676" s="84">
        <v>0</v>
      </c>
      <c r="J1676" s="84">
        <v>0</v>
      </c>
      <c r="K1676" s="3">
        <f t="shared" si="82"/>
        <v>0</v>
      </c>
      <c r="L1676" s="3"/>
      <c r="M1676" s="3"/>
      <c r="N1676" s="3"/>
      <c r="O1676" s="84">
        <v>0</v>
      </c>
      <c r="P1676" s="84">
        <v>0</v>
      </c>
      <c r="Q1676" s="84">
        <v>0</v>
      </c>
      <c r="R1676" s="127">
        <v>0</v>
      </c>
      <c r="S1676" s="127">
        <v>0</v>
      </c>
      <c r="T1676" s="85"/>
      <c r="U1676" s="85"/>
      <c r="V1676" s="85"/>
      <c r="W1676" s="85"/>
      <c r="X1676" s="84">
        <v>117289</v>
      </c>
      <c r="Y1676" s="84">
        <v>120567</v>
      </c>
      <c r="Z1676" s="84">
        <v>212814</v>
      </c>
      <c r="AA1676" s="127">
        <v>564.61275000000001</v>
      </c>
      <c r="AB1676" s="127">
        <v>336.41591899999997</v>
      </c>
    </row>
    <row r="1677" spans="1:28" x14ac:dyDescent="0.3">
      <c r="A1677" s="83" t="s">
        <v>41</v>
      </c>
      <c r="B1677" s="65" t="str">
        <f>VLOOKUP(A1677,'bank list with code'!$A$2:$C$114,3,FALSE)</f>
        <v>B051</v>
      </c>
      <c r="C1677" s="65" t="str">
        <f>VLOOKUP(B1677,'bank type'!$A$2:$B$87,2,FALSE)</f>
        <v>Foreign Banks</v>
      </c>
      <c r="D1677" s="66">
        <v>43312</v>
      </c>
      <c r="E1677" s="74">
        <f t="shared" si="80"/>
        <v>7</v>
      </c>
      <c r="F1677">
        <f t="shared" si="81"/>
        <v>2018</v>
      </c>
      <c r="G1677" s="84">
        <v>45</v>
      </c>
      <c r="H1677" s="84">
        <v>44</v>
      </c>
      <c r="I1677" s="84">
        <v>0</v>
      </c>
      <c r="J1677" s="84">
        <v>0</v>
      </c>
      <c r="K1677" s="3">
        <f t="shared" si="82"/>
        <v>0</v>
      </c>
      <c r="L1677" s="3"/>
      <c r="M1677" s="3"/>
      <c r="N1677" s="3"/>
      <c r="O1677" s="84">
        <v>624349</v>
      </c>
      <c r="P1677" s="84">
        <v>4528</v>
      </c>
      <c r="Q1677" s="84">
        <v>1635800</v>
      </c>
      <c r="R1677" s="127">
        <v>32.875728000000002</v>
      </c>
      <c r="S1677" s="127">
        <v>4844.8438489999999</v>
      </c>
      <c r="T1677" s="85"/>
      <c r="U1677" s="85"/>
      <c r="V1677" s="85"/>
      <c r="W1677" s="85"/>
      <c r="X1677" s="84">
        <v>402321</v>
      </c>
      <c r="Y1677" s="84">
        <v>306717</v>
      </c>
      <c r="Z1677" s="84">
        <v>600684</v>
      </c>
      <c r="AA1677" s="127">
        <v>1474.2604249999999</v>
      </c>
      <c r="AB1677" s="127">
        <v>1068.3267149999999</v>
      </c>
    </row>
    <row r="1678" spans="1:28" x14ac:dyDescent="0.3">
      <c r="A1678" s="83" t="s">
        <v>42</v>
      </c>
      <c r="B1678" s="65" t="str">
        <f>VLOOKUP(A1678,'bank list with code'!$A$2:$C$114,3,FALSE)</f>
        <v>B090</v>
      </c>
      <c r="C1678" s="65" t="str">
        <f>VLOOKUP(B1678,'bank type'!$A$2:$B$87,2,FALSE)</f>
        <v>Foreign Banks</v>
      </c>
      <c r="D1678" s="66">
        <v>43312</v>
      </c>
      <c r="E1678" s="74">
        <f t="shared" si="80"/>
        <v>7</v>
      </c>
      <c r="F1678">
        <f t="shared" si="81"/>
        <v>2018</v>
      </c>
      <c r="G1678" s="84">
        <v>102</v>
      </c>
      <c r="H1678" s="84">
        <v>140</v>
      </c>
      <c r="I1678" s="84">
        <v>0</v>
      </c>
      <c r="J1678" s="84">
        <v>0</v>
      </c>
      <c r="K1678" s="3">
        <f t="shared" si="82"/>
        <v>0</v>
      </c>
      <c r="L1678" s="3"/>
      <c r="M1678" s="3"/>
      <c r="N1678" s="3"/>
      <c r="O1678" s="84">
        <v>1302866</v>
      </c>
      <c r="P1678" s="84">
        <v>6462</v>
      </c>
      <c r="Q1678" s="84">
        <v>4713660</v>
      </c>
      <c r="R1678" s="127">
        <v>35.478994</v>
      </c>
      <c r="S1678" s="127">
        <v>10875.63594</v>
      </c>
      <c r="T1678" s="85"/>
      <c r="U1678" s="85"/>
      <c r="V1678" s="85"/>
      <c r="W1678" s="85"/>
      <c r="X1678" s="84">
        <v>1134924</v>
      </c>
      <c r="Y1678" s="84">
        <v>1997658</v>
      </c>
      <c r="Z1678" s="84">
        <v>2889912</v>
      </c>
      <c r="AA1678" s="127">
        <v>6398.6236719999997</v>
      </c>
      <c r="AB1678" s="127">
        <v>3216.1124930000001</v>
      </c>
    </row>
    <row r="1679" spans="1:28" x14ac:dyDescent="0.3">
      <c r="A1679" s="90" t="s">
        <v>139</v>
      </c>
      <c r="B1679" s="65" t="str">
        <f>VLOOKUP(A1679,'bank list with code'!$A$2:$C$114,3,FALSE)</f>
        <v>B001</v>
      </c>
      <c r="C1679" s="65" t="str">
        <f>VLOOKUP(B1679,'bank type'!$A$2:$B$87,2,FALSE)</f>
        <v>Payment Banks</v>
      </c>
      <c r="D1679" s="66">
        <v>43312</v>
      </c>
      <c r="E1679" s="74">
        <f t="shared" si="80"/>
        <v>7</v>
      </c>
      <c r="F1679">
        <f t="shared" si="81"/>
        <v>2018</v>
      </c>
      <c r="G1679" s="84">
        <v>0</v>
      </c>
      <c r="H1679" s="84">
        <v>0</v>
      </c>
      <c r="I1679" s="84">
        <v>0</v>
      </c>
      <c r="J1679" s="84">
        <v>0</v>
      </c>
      <c r="K1679" s="3">
        <f t="shared" si="82"/>
        <v>0</v>
      </c>
      <c r="L1679" s="3"/>
      <c r="M1679" s="3"/>
      <c r="N1679" s="3"/>
      <c r="O1679" s="84">
        <v>0</v>
      </c>
      <c r="P1679" s="84">
        <v>0</v>
      </c>
      <c r="Q1679" s="84">
        <v>0</v>
      </c>
      <c r="R1679" s="127">
        <v>0</v>
      </c>
      <c r="S1679" s="127">
        <v>0</v>
      </c>
      <c r="T1679" s="85"/>
      <c r="U1679" s="85"/>
      <c r="V1679" s="85"/>
      <c r="W1679" s="85"/>
      <c r="X1679" s="84">
        <v>2632</v>
      </c>
      <c r="Y1679" s="84">
        <v>0</v>
      </c>
      <c r="Z1679" s="84">
        <v>333</v>
      </c>
      <c r="AA1679" s="127">
        <v>0</v>
      </c>
      <c r="AB1679" s="127">
        <v>0.12149016999999999</v>
      </c>
    </row>
    <row r="1680" spans="1:28" x14ac:dyDescent="0.3">
      <c r="A1680" s="90" t="s">
        <v>140</v>
      </c>
      <c r="B1680" s="65" t="str">
        <f>VLOOKUP(A1680,'bank list with code'!$A$2:$C$114,3,FALSE)</f>
        <v>B002</v>
      </c>
      <c r="C1680" s="65" t="str">
        <f>VLOOKUP(B1680,'bank type'!$A$2:$B$87,2,FALSE)</f>
        <v>Payment Banks</v>
      </c>
      <c r="D1680" s="66">
        <v>43312</v>
      </c>
      <c r="E1680" s="74">
        <f t="shared" si="80"/>
        <v>7</v>
      </c>
      <c r="F1680">
        <f t="shared" si="81"/>
        <v>2018</v>
      </c>
      <c r="G1680" s="84">
        <v>0</v>
      </c>
      <c r="H1680" s="84">
        <v>0</v>
      </c>
      <c r="I1680" s="84">
        <v>0</v>
      </c>
      <c r="J1680" s="84">
        <v>0</v>
      </c>
      <c r="K1680" s="3">
        <f t="shared" si="82"/>
        <v>0</v>
      </c>
      <c r="L1680" s="3"/>
      <c r="M1680" s="3"/>
      <c r="N1680" s="3"/>
      <c r="O1680" s="84">
        <v>0</v>
      </c>
      <c r="P1680" s="84">
        <v>0</v>
      </c>
      <c r="Q1680" s="84">
        <v>0</v>
      </c>
      <c r="R1680" s="127">
        <v>0</v>
      </c>
      <c r="S1680" s="127">
        <v>0</v>
      </c>
      <c r="T1680" s="85"/>
      <c r="U1680" s="85"/>
      <c r="V1680" s="85"/>
      <c r="W1680" s="85"/>
      <c r="X1680" s="84">
        <v>1611510</v>
      </c>
      <c r="Y1680" s="84">
        <v>0</v>
      </c>
      <c r="Z1680" s="84">
        <v>417257</v>
      </c>
      <c r="AA1680" s="127">
        <v>0</v>
      </c>
      <c r="AB1680" s="127">
        <v>257.54209373999998</v>
      </c>
    </row>
    <row r="1681" spans="1:28" x14ac:dyDescent="0.3">
      <c r="A1681" s="90" t="s">
        <v>141</v>
      </c>
      <c r="B1681" s="65" t="str">
        <f>VLOOKUP(A1681,'bank list with code'!$A$2:$C$114,3,FALSE)</f>
        <v>B048</v>
      </c>
      <c r="C1681" s="65" t="str">
        <f>VLOOKUP(B1681,'bank type'!$A$2:$B$87,2,FALSE)</f>
        <v>Payment Banks</v>
      </c>
      <c r="D1681" s="66">
        <v>43312</v>
      </c>
      <c r="E1681" s="74">
        <f t="shared" si="80"/>
        <v>7</v>
      </c>
      <c r="F1681">
        <f t="shared" si="81"/>
        <v>2018</v>
      </c>
      <c r="G1681" s="84">
        <v>0</v>
      </c>
      <c r="H1681" s="84">
        <v>0</v>
      </c>
      <c r="I1681" s="84">
        <v>0</v>
      </c>
      <c r="J1681" s="84">
        <v>0</v>
      </c>
      <c r="K1681" s="3">
        <f t="shared" si="82"/>
        <v>0</v>
      </c>
      <c r="L1681" s="3"/>
      <c r="M1681" s="3"/>
      <c r="N1681" s="3"/>
      <c r="O1681" s="84">
        <v>0</v>
      </c>
      <c r="P1681" s="84">
        <v>0</v>
      </c>
      <c r="Q1681" s="84">
        <v>0</v>
      </c>
      <c r="R1681" s="127">
        <v>0</v>
      </c>
      <c r="S1681" s="127">
        <v>0</v>
      </c>
      <c r="T1681" s="85"/>
      <c r="U1681" s="85"/>
      <c r="V1681" s="85"/>
      <c r="W1681" s="85"/>
      <c r="X1681" s="84">
        <v>282981</v>
      </c>
      <c r="Y1681" s="84">
        <v>473578</v>
      </c>
      <c r="Z1681" s="84">
        <v>58867</v>
      </c>
      <c r="AA1681" s="127">
        <v>1839.0065540000001</v>
      </c>
      <c r="AB1681" s="127">
        <v>47.207329700000003</v>
      </c>
    </row>
    <row r="1682" spans="1:28" x14ac:dyDescent="0.3">
      <c r="A1682" s="90" t="s">
        <v>142</v>
      </c>
      <c r="B1682" s="65" t="str">
        <f>VLOOKUP(A1682,'bank list with code'!$A$2:$C$114,3,FALSE)</f>
        <v>B059</v>
      </c>
      <c r="C1682" s="65" t="str">
        <f>VLOOKUP(B1682,'bank type'!$A$2:$B$87,2,FALSE)</f>
        <v>Payment Banks</v>
      </c>
      <c r="D1682" s="66">
        <v>43312</v>
      </c>
      <c r="E1682" s="74">
        <f t="shared" si="80"/>
        <v>7</v>
      </c>
      <c r="F1682">
        <f t="shared" si="81"/>
        <v>2018</v>
      </c>
      <c r="G1682" s="84">
        <v>0</v>
      </c>
      <c r="H1682" s="84">
        <v>0</v>
      </c>
      <c r="I1682" s="84">
        <v>0</v>
      </c>
      <c r="J1682" s="84">
        <v>0</v>
      </c>
      <c r="K1682" s="3">
        <f t="shared" si="82"/>
        <v>0</v>
      </c>
      <c r="L1682" s="3"/>
      <c r="M1682" s="3"/>
      <c r="N1682" s="3"/>
      <c r="O1682" s="84">
        <v>0</v>
      </c>
      <c r="P1682" s="84">
        <v>0</v>
      </c>
      <c r="Q1682" s="84">
        <v>0</v>
      </c>
      <c r="R1682" s="127">
        <v>0</v>
      </c>
      <c r="S1682" s="127">
        <v>0</v>
      </c>
      <c r="T1682" s="85"/>
      <c r="U1682" s="85"/>
      <c r="V1682" s="85"/>
      <c r="W1682" s="85"/>
      <c r="X1682" s="84">
        <v>533</v>
      </c>
      <c r="Y1682" s="84">
        <v>416</v>
      </c>
      <c r="Z1682" s="84">
        <v>18</v>
      </c>
      <c r="AA1682" s="127">
        <v>0.63019999999999998</v>
      </c>
      <c r="AB1682" s="127">
        <v>3.9710000000000002E-2</v>
      </c>
    </row>
    <row r="1683" spans="1:28" x14ac:dyDescent="0.3">
      <c r="A1683" s="90" t="s">
        <v>143</v>
      </c>
      <c r="B1683" s="65" t="str">
        <f>VLOOKUP(A1683,'bank list with code'!$A$2:$C$114,3,FALSE)</f>
        <v>B067</v>
      </c>
      <c r="C1683" s="65" t="str">
        <f>VLOOKUP(B1683,'bank type'!$A$2:$B$87,2,FALSE)</f>
        <v>Payment Banks</v>
      </c>
      <c r="D1683" s="66">
        <v>43312</v>
      </c>
      <c r="E1683" s="74">
        <f t="shared" si="80"/>
        <v>7</v>
      </c>
      <c r="F1683">
        <f t="shared" si="81"/>
        <v>2018</v>
      </c>
      <c r="G1683" s="84">
        <v>0</v>
      </c>
      <c r="H1683" s="84">
        <v>0</v>
      </c>
      <c r="I1683" s="84">
        <v>0</v>
      </c>
      <c r="J1683" s="84">
        <v>0</v>
      </c>
      <c r="K1683" s="3">
        <f t="shared" si="82"/>
        <v>0</v>
      </c>
      <c r="L1683" s="3"/>
      <c r="M1683" s="3"/>
      <c r="N1683" s="3"/>
      <c r="O1683" s="84">
        <v>0</v>
      </c>
      <c r="P1683" s="84">
        <v>0</v>
      </c>
      <c r="Q1683" s="84">
        <v>0</v>
      </c>
      <c r="R1683" s="127">
        <v>0</v>
      </c>
      <c r="S1683" s="127">
        <v>0</v>
      </c>
      <c r="T1683" s="85"/>
      <c r="U1683" s="85"/>
      <c r="V1683" s="85"/>
      <c r="W1683" s="85"/>
      <c r="X1683" s="84">
        <v>0</v>
      </c>
      <c r="Y1683" s="84">
        <v>0</v>
      </c>
      <c r="Z1683" s="84">
        <v>0</v>
      </c>
      <c r="AA1683" s="127">
        <v>0</v>
      </c>
      <c r="AB1683" s="127">
        <v>0</v>
      </c>
    </row>
    <row r="1684" spans="1:28" x14ac:dyDescent="0.3">
      <c r="A1684" s="90" t="s">
        <v>144</v>
      </c>
      <c r="B1684" s="65" t="str">
        <f>VLOOKUP(A1684,'bank list with code'!$A$2:$C$114,3,FALSE)</f>
        <v>B077</v>
      </c>
      <c r="C1684" s="65" t="str">
        <f>VLOOKUP(B1684,'bank type'!$A$2:$B$87,2,FALSE)</f>
        <v>Payment Banks</v>
      </c>
      <c r="D1684" s="66">
        <v>43312</v>
      </c>
      <c r="E1684" s="74">
        <f t="shared" si="80"/>
        <v>7</v>
      </c>
      <c r="F1684">
        <f t="shared" si="81"/>
        <v>2018</v>
      </c>
      <c r="G1684" s="84">
        <v>0</v>
      </c>
      <c r="H1684" s="84">
        <v>0</v>
      </c>
      <c r="I1684" s="84">
        <v>0</v>
      </c>
      <c r="J1684" s="84">
        <v>0</v>
      </c>
      <c r="K1684" s="3">
        <f t="shared" si="82"/>
        <v>0</v>
      </c>
      <c r="L1684" s="3"/>
      <c r="M1684" s="3"/>
      <c r="N1684" s="3"/>
      <c r="O1684" s="84">
        <v>0</v>
      </c>
      <c r="P1684" s="84">
        <v>0</v>
      </c>
      <c r="Q1684" s="84">
        <v>0</v>
      </c>
      <c r="R1684" s="127">
        <v>0</v>
      </c>
      <c r="S1684" s="127">
        <v>0</v>
      </c>
      <c r="T1684" s="85"/>
      <c r="U1684" s="85"/>
      <c r="V1684" s="85"/>
      <c r="W1684" s="85"/>
      <c r="X1684" s="84">
        <v>0</v>
      </c>
      <c r="Y1684" s="84">
        <v>0</v>
      </c>
      <c r="Z1684" s="84">
        <v>0</v>
      </c>
      <c r="AA1684" s="127">
        <v>0</v>
      </c>
      <c r="AB1684" s="127">
        <v>0</v>
      </c>
    </row>
    <row r="1685" spans="1:28" x14ac:dyDescent="0.3">
      <c r="A1685" s="90" t="s">
        <v>145</v>
      </c>
      <c r="B1685" s="65" t="str">
        <f>VLOOKUP(A1685,'bank list with code'!$A$2:$C$114,3,FALSE)</f>
        <v>B079</v>
      </c>
      <c r="C1685" s="65" t="str">
        <f>VLOOKUP(B1685,'bank type'!$A$2:$B$87,2,FALSE)</f>
        <v>Payment Banks</v>
      </c>
      <c r="D1685" s="66">
        <v>43312</v>
      </c>
      <c r="E1685" s="74">
        <f t="shared" si="80"/>
        <v>7</v>
      </c>
      <c r="F1685">
        <f t="shared" si="81"/>
        <v>2018</v>
      </c>
      <c r="G1685" s="84">
        <v>1</v>
      </c>
      <c r="H1685" s="84">
        <v>0</v>
      </c>
      <c r="I1685" s="84">
        <v>0</v>
      </c>
      <c r="J1685" s="84">
        <v>0</v>
      </c>
      <c r="K1685" s="3">
        <f t="shared" si="82"/>
        <v>0</v>
      </c>
      <c r="L1685" s="3"/>
      <c r="M1685" s="3"/>
      <c r="N1685" s="3"/>
      <c r="O1685" s="84">
        <v>0</v>
      </c>
      <c r="P1685" s="84">
        <v>0</v>
      </c>
      <c r="Q1685" s="84">
        <v>0</v>
      </c>
      <c r="R1685" s="127">
        <v>0</v>
      </c>
      <c r="S1685" s="127">
        <v>0</v>
      </c>
      <c r="T1685" s="85"/>
      <c r="U1685" s="85"/>
      <c r="V1685" s="85"/>
      <c r="W1685" s="85"/>
      <c r="X1685" s="84">
        <v>41610765</v>
      </c>
      <c r="Y1685" s="84">
        <v>849456</v>
      </c>
      <c r="Z1685" s="84">
        <v>1622617</v>
      </c>
      <c r="AA1685" s="127">
        <v>1843.822584</v>
      </c>
      <c r="AB1685" s="127">
        <v>846.61083923000001</v>
      </c>
    </row>
    <row r="1686" spans="1:28" x14ac:dyDescent="0.3">
      <c r="A1686" s="91" t="s">
        <v>146</v>
      </c>
      <c r="B1686" s="65" t="str">
        <f>VLOOKUP(A1686,'bank list with code'!$A$2:$C$114,3,FALSE)</f>
        <v>B007</v>
      </c>
      <c r="C1686" s="65" t="str">
        <f>VLOOKUP(B1686,'bank type'!$A$2:$B$87,2,FALSE)</f>
        <v>Small Finance Banks</v>
      </c>
      <c r="D1686" s="66">
        <v>43312</v>
      </c>
      <c r="E1686" s="74">
        <f t="shared" si="80"/>
        <v>7</v>
      </c>
      <c r="F1686">
        <f t="shared" si="81"/>
        <v>2018</v>
      </c>
      <c r="G1686" s="84">
        <v>290</v>
      </c>
      <c r="H1686" s="84">
        <v>2</v>
      </c>
      <c r="I1686" s="84">
        <v>0</v>
      </c>
      <c r="J1686" s="84">
        <v>0</v>
      </c>
      <c r="K1686" s="3">
        <f t="shared" si="82"/>
        <v>0</v>
      </c>
      <c r="L1686" s="3"/>
      <c r="M1686" s="3"/>
      <c r="N1686" s="3"/>
      <c r="O1686" s="84">
        <v>0</v>
      </c>
      <c r="P1686" s="84">
        <v>0</v>
      </c>
      <c r="Q1686" s="84">
        <v>0</v>
      </c>
      <c r="R1686" s="127">
        <v>0</v>
      </c>
      <c r="S1686" s="127">
        <v>0</v>
      </c>
      <c r="T1686" s="85"/>
      <c r="U1686" s="85"/>
      <c r="V1686" s="85"/>
      <c r="W1686" s="85"/>
      <c r="X1686" s="84">
        <v>603900</v>
      </c>
      <c r="Y1686" s="84">
        <v>477512</v>
      </c>
      <c r="Z1686" s="84">
        <v>105134</v>
      </c>
      <c r="AA1686" s="127">
        <v>2497.1070329999998</v>
      </c>
      <c r="AB1686" s="127">
        <v>157.19098</v>
      </c>
    </row>
    <row r="1687" spans="1:28" x14ac:dyDescent="0.3">
      <c r="A1687" s="91" t="s">
        <v>147</v>
      </c>
      <c r="B1687" s="65" t="str">
        <f>VLOOKUP(A1687,'bank list with code'!$A$2:$C$114,3,FALSE)</f>
        <v>B019</v>
      </c>
      <c r="C1687" s="65" t="str">
        <f>VLOOKUP(B1687,'bank type'!$A$2:$B$87,2,FALSE)</f>
        <v>Small Finance Banks</v>
      </c>
      <c r="D1687" s="66">
        <v>43312</v>
      </c>
      <c r="E1687" s="74">
        <f t="shared" si="80"/>
        <v>7</v>
      </c>
      <c r="F1687">
        <f t="shared" si="81"/>
        <v>2018</v>
      </c>
      <c r="G1687" s="84">
        <v>115</v>
      </c>
      <c r="H1687" s="84">
        <v>2</v>
      </c>
      <c r="I1687" s="84">
        <v>0</v>
      </c>
      <c r="J1687" s="84">
        <v>0</v>
      </c>
      <c r="K1687" s="3">
        <f t="shared" si="82"/>
        <v>0</v>
      </c>
      <c r="L1687" s="3"/>
      <c r="M1687" s="3"/>
      <c r="N1687" s="3"/>
      <c r="O1687" s="84">
        <v>0</v>
      </c>
      <c r="P1687" s="84">
        <v>0</v>
      </c>
      <c r="Q1687" s="84">
        <v>0</v>
      </c>
      <c r="R1687" s="127">
        <v>0</v>
      </c>
      <c r="S1687" s="127">
        <v>0</v>
      </c>
      <c r="T1687" s="85"/>
      <c r="U1687" s="85"/>
      <c r="V1687" s="85"/>
      <c r="W1687" s="85"/>
      <c r="X1687" s="84">
        <v>157321</v>
      </c>
      <c r="Y1687" s="84">
        <v>100159</v>
      </c>
      <c r="Z1687" s="84">
        <v>20009</v>
      </c>
      <c r="AA1687" s="127">
        <v>320.79306700000001</v>
      </c>
      <c r="AB1687" s="127">
        <v>34.720969279999998</v>
      </c>
    </row>
    <row r="1688" spans="1:28" x14ac:dyDescent="0.3">
      <c r="A1688" s="91" t="s">
        <v>148</v>
      </c>
      <c r="B1688" s="65" t="str">
        <f>VLOOKUP(A1688,'bank list with code'!$A$2:$C$114,3,FALSE)</f>
        <v>B046</v>
      </c>
      <c r="C1688" s="65" t="str">
        <f>VLOOKUP(B1688,'bank type'!$A$2:$B$87,2,FALSE)</f>
        <v>Small Finance Banks</v>
      </c>
      <c r="D1688" s="66">
        <v>43312</v>
      </c>
      <c r="E1688" s="74">
        <f t="shared" si="80"/>
        <v>7</v>
      </c>
      <c r="F1688">
        <f t="shared" si="81"/>
        <v>2018</v>
      </c>
      <c r="G1688" s="84">
        <v>40</v>
      </c>
      <c r="H1688" s="84">
        <v>1</v>
      </c>
      <c r="I1688" s="84">
        <v>0</v>
      </c>
      <c r="J1688" s="84">
        <v>0</v>
      </c>
      <c r="K1688" s="3">
        <f t="shared" si="82"/>
        <v>0</v>
      </c>
      <c r="L1688" s="3"/>
      <c r="M1688" s="3"/>
      <c r="N1688" s="3"/>
      <c r="O1688" s="84">
        <v>0</v>
      </c>
      <c r="P1688" s="84">
        <v>0</v>
      </c>
      <c r="Q1688" s="84">
        <v>0</v>
      </c>
      <c r="R1688" s="127">
        <v>0</v>
      </c>
      <c r="S1688" s="127">
        <v>0</v>
      </c>
      <c r="T1688" s="85"/>
      <c r="U1688" s="85"/>
      <c r="V1688" s="85"/>
      <c r="W1688" s="85"/>
      <c r="X1688" s="84">
        <v>10195</v>
      </c>
      <c r="Y1688" s="84">
        <v>623206</v>
      </c>
      <c r="Z1688" s="84">
        <v>12272</v>
      </c>
      <c r="AA1688" s="127">
        <v>2525.64</v>
      </c>
      <c r="AB1688" s="127">
        <v>10.51</v>
      </c>
    </row>
    <row r="1689" spans="1:28" x14ac:dyDescent="0.3">
      <c r="A1689" s="91" t="s">
        <v>149</v>
      </c>
      <c r="B1689" s="65" t="str">
        <f>VLOOKUP(A1689,'bank list with code'!$A$2:$C$114,3,FALSE)</f>
        <v>B041</v>
      </c>
      <c r="C1689" s="65" t="str">
        <f>VLOOKUP(B1689,'bank type'!$A$2:$B$87,2,FALSE)</f>
        <v>Small Finance Banks</v>
      </c>
      <c r="D1689" s="66">
        <v>43312</v>
      </c>
      <c r="E1689" s="74">
        <f t="shared" si="80"/>
        <v>7</v>
      </c>
      <c r="F1689">
        <f t="shared" si="81"/>
        <v>2018</v>
      </c>
      <c r="G1689" s="84">
        <v>321</v>
      </c>
      <c r="H1689" s="84">
        <v>0</v>
      </c>
      <c r="I1689" s="84">
        <v>0</v>
      </c>
      <c r="J1689" s="84">
        <v>0</v>
      </c>
      <c r="K1689" s="3">
        <f t="shared" si="82"/>
        <v>0</v>
      </c>
      <c r="L1689" s="3"/>
      <c r="M1689" s="3"/>
      <c r="N1689" s="3"/>
      <c r="O1689" s="84">
        <v>0</v>
      </c>
      <c r="P1689" s="84">
        <v>0</v>
      </c>
      <c r="Q1689" s="84">
        <v>0</v>
      </c>
      <c r="R1689" s="127">
        <v>0</v>
      </c>
      <c r="S1689" s="127">
        <v>0</v>
      </c>
      <c r="T1689" s="85"/>
      <c r="U1689" s="85"/>
      <c r="V1689" s="85"/>
      <c r="W1689" s="85"/>
      <c r="X1689" s="84">
        <v>414424</v>
      </c>
      <c r="Y1689" s="84">
        <v>835748</v>
      </c>
      <c r="Z1689" s="84">
        <v>0</v>
      </c>
      <c r="AA1689" s="127">
        <v>2678</v>
      </c>
      <c r="AB1689" s="127">
        <v>0</v>
      </c>
    </row>
    <row r="1690" spans="1:28" x14ac:dyDescent="0.3">
      <c r="A1690" s="91" t="s">
        <v>150</v>
      </c>
      <c r="B1690" s="65" t="str">
        <f>VLOOKUP(A1690,'bank list with code'!$A$2:$C$114,3,FALSE)</f>
        <v>B043</v>
      </c>
      <c r="C1690" s="65" t="str">
        <f>VLOOKUP(B1690,'bank type'!$A$2:$B$87,2,FALSE)</f>
        <v>Small Finance Banks</v>
      </c>
      <c r="D1690" s="66">
        <v>43312</v>
      </c>
      <c r="E1690" s="74">
        <f t="shared" si="80"/>
        <v>7</v>
      </c>
      <c r="F1690">
        <f t="shared" si="81"/>
        <v>2018</v>
      </c>
      <c r="G1690" s="84">
        <v>0</v>
      </c>
      <c r="H1690" s="84">
        <v>0</v>
      </c>
      <c r="I1690" s="84">
        <v>0</v>
      </c>
      <c r="J1690" s="84">
        <v>0</v>
      </c>
      <c r="K1690" s="3">
        <f t="shared" si="82"/>
        <v>0</v>
      </c>
      <c r="L1690" s="3"/>
      <c r="M1690" s="3"/>
      <c r="N1690" s="3"/>
      <c r="O1690" s="84">
        <v>0</v>
      </c>
      <c r="P1690" s="84">
        <v>0</v>
      </c>
      <c r="Q1690" s="84">
        <v>0</v>
      </c>
      <c r="R1690" s="127">
        <v>0</v>
      </c>
      <c r="S1690" s="127">
        <v>0</v>
      </c>
      <c r="T1690" s="85"/>
      <c r="U1690" s="85"/>
      <c r="V1690" s="85"/>
      <c r="W1690" s="85"/>
      <c r="X1690" s="84">
        <v>2640362</v>
      </c>
      <c r="Y1690" s="84">
        <v>596553</v>
      </c>
      <c r="Z1690" s="84">
        <v>30540</v>
      </c>
      <c r="AA1690" s="127">
        <v>3487.9</v>
      </c>
      <c r="AB1690" s="127">
        <v>33</v>
      </c>
    </row>
    <row r="1691" spans="1:28" x14ac:dyDescent="0.3">
      <c r="A1691" s="91" t="s">
        <v>151</v>
      </c>
      <c r="B1691" s="65" t="str">
        <f>VLOOKUP(A1691,'bank list with code'!$A$2:$C$114,3,FALSE)</f>
        <v>B065</v>
      </c>
      <c r="C1691" s="65" t="str">
        <f>VLOOKUP(B1691,'bank type'!$A$2:$B$87,2,FALSE)</f>
        <v>Small Finance Banks</v>
      </c>
      <c r="D1691" s="66">
        <v>43312</v>
      </c>
      <c r="E1691" s="74">
        <f t="shared" si="80"/>
        <v>7</v>
      </c>
      <c r="F1691">
        <f t="shared" si="81"/>
        <v>2018</v>
      </c>
      <c r="G1691" s="84">
        <v>1</v>
      </c>
      <c r="H1691" s="84">
        <v>1</v>
      </c>
      <c r="I1691" s="84">
        <v>0</v>
      </c>
      <c r="J1691" s="84">
        <v>0</v>
      </c>
      <c r="K1691" s="3">
        <f t="shared" si="82"/>
        <v>0</v>
      </c>
      <c r="L1691" s="3"/>
      <c r="M1691" s="3"/>
      <c r="N1691" s="3"/>
      <c r="O1691" s="84">
        <v>0</v>
      </c>
      <c r="P1691" s="84">
        <v>0</v>
      </c>
      <c r="Q1691" s="84">
        <v>0</v>
      </c>
      <c r="R1691" s="127">
        <v>0</v>
      </c>
      <c r="S1691" s="127">
        <v>0</v>
      </c>
      <c r="T1691" s="85"/>
      <c r="U1691" s="85"/>
      <c r="V1691" s="85"/>
      <c r="W1691" s="85"/>
      <c r="X1691" s="84">
        <v>1514</v>
      </c>
      <c r="Y1691" s="84">
        <v>494</v>
      </c>
      <c r="Z1691" s="84">
        <v>48</v>
      </c>
      <c r="AA1691" s="127">
        <v>2.3359999999999999</v>
      </c>
      <c r="AB1691" s="127">
        <v>4.8321530000000001E-2</v>
      </c>
    </row>
    <row r="1692" spans="1:28" x14ac:dyDescent="0.3">
      <c r="A1692" s="91" t="s">
        <v>152</v>
      </c>
      <c r="B1692" s="65" t="str">
        <f>VLOOKUP(A1692,'bank list with code'!$A$2:$C$114,3,FALSE)</f>
        <v>B075</v>
      </c>
      <c r="C1692" s="65" t="str">
        <f>VLOOKUP(B1692,'bank type'!$A$2:$B$87,2,FALSE)</f>
        <v>Small Finance Banks</v>
      </c>
      <c r="D1692" s="66">
        <v>43312</v>
      </c>
      <c r="E1692" s="74">
        <f t="shared" si="80"/>
        <v>7</v>
      </c>
      <c r="F1692">
        <f t="shared" si="81"/>
        <v>2018</v>
      </c>
      <c r="G1692" s="84">
        <v>0</v>
      </c>
      <c r="H1692" s="84">
        <v>0</v>
      </c>
      <c r="I1692" s="84">
        <v>0</v>
      </c>
      <c r="J1692" s="84">
        <v>0</v>
      </c>
      <c r="K1692" s="3">
        <f t="shared" si="82"/>
        <v>0</v>
      </c>
      <c r="L1692" s="3"/>
      <c r="M1692" s="3"/>
      <c r="N1692" s="3"/>
      <c r="O1692" s="84">
        <v>0</v>
      </c>
      <c r="P1692" s="84">
        <v>0</v>
      </c>
      <c r="Q1692" s="84">
        <v>0</v>
      </c>
      <c r="R1692" s="127">
        <v>0</v>
      </c>
      <c r="S1692" s="127">
        <v>0</v>
      </c>
      <c r="T1692" s="85"/>
      <c r="U1692" s="85"/>
      <c r="V1692" s="85"/>
      <c r="W1692" s="85"/>
      <c r="X1692" s="84">
        <v>6996</v>
      </c>
      <c r="Y1692" s="84">
        <v>451</v>
      </c>
      <c r="Z1692" s="84">
        <v>42</v>
      </c>
      <c r="AA1692" s="127">
        <v>4.1108000000000002</v>
      </c>
      <c r="AB1692" s="127">
        <v>0.15011109</v>
      </c>
    </row>
    <row r="1693" spans="1:28" x14ac:dyDescent="0.3">
      <c r="A1693" s="91" t="s">
        <v>153</v>
      </c>
      <c r="B1693" s="65" t="str">
        <f>VLOOKUP(A1693,'bank list with code'!$A$2:$C$114,3,FALSE)</f>
        <v>B097</v>
      </c>
      <c r="C1693" s="65" t="str">
        <f>VLOOKUP(B1693,'bank type'!$A$2:$B$87,2,FALSE)</f>
        <v>Small Finance Banks</v>
      </c>
      <c r="D1693" s="66">
        <v>43312</v>
      </c>
      <c r="E1693" s="74">
        <f t="shared" si="80"/>
        <v>7</v>
      </c>
      <c r="F1693">
        <f t="shared" si="81"/>
        <v>2018</v>
      </c>
      <c r="G1693" s="84">
        <v>24</v>
      </c>
      <c r="H1693" s="84">
        <v>1</v>
      </c>
      <c r="I1693" s="84">
        <v>0</v>
      </c>
      <c r="J1693" s="84">
        <v>0</v>
      </c>
      <c r="K1693" s="3">
        <f t="shared" si="82"/>
        <v>0</v>
      </c>
      <c r="L1693" s="3"/>
      <c r="M1693" s="3"/>
      <c r="N1693" s="3"/>
      <c r="O1693" s="84">
        <v>0</v>
      </c>
      <c r="P1693" s="84">
        <v>0</v>
      </c>
      <c r="Q1693" s="84">
        <v>0</v>
      </c>
      <c r="R1693" s="127">
        <v>0</v>
      </c>
      <c r="S1693" s="127">
        <v>0</v>
      </c>
      <c r="T1693" s="85"/>
      <c r="U1693" s="85"/>
      <c r="V1693" s="85"/>
      <c r="W1693" s="85"/>
      <c r="X1693" s="84">
        <v>8110</v>
      </c>
      <c r="Y1693" s="84">
        <v>31369</v>
      </c>
      <c r="Z1693" s="84">
        <v>5299</v>
      </c>
      <c r="AA1693" s="127">
        <v>62.490400000000001</v>
      </c>
      <c r="AB1693" s="127">
        <v>6.1454869000000008</v>
      </c>
    </row>
    <row r="1694" spans="1:28" x14ac:dyDescent="0.3">
      <c r="A1694" s="91" t="s">
        <v>154</v>
      </c>
      <c r="B1694" s="65" t="str">
        <f>VLOOKUP(A1694,'bank list with code'!$A$2:$C$114,3,FALSE)</f>
        <v>B103</v>
      </c>
      <c r="C1694" s="65" t="str">
        <f>VLOOKUP(B1694,'bank type'!$A$2:$B$87,2,FALSE)</f>
        <v>Small Finance Banks</v>
      </c>
      <c r="D1694" s="66">
        <v>43312</v>
      </c>
      <c r="E1694" s="74">
        <f t="shared" si="80"/>
        <v>7</v>
      </c>
      <c r="F1694">
        <f t="shared" si="81"/>
        <v>2018</v>
      </c>
      <c r="G1694" s="84">
        <v>267</v>
      </c>
      <c r="H1694" s="84">
        <v>3</v>
      </c>
      <c r="I1694" s="84">
        <v>0</v>
      </c>
      <c r="J1694" s="84">
        <v>0</v>
      </c>
      <c r="K1694" s="3">
        <f t="shared" si="82"/>
        <v>0</v>
      </c>
      <c r="L1694" s="3"/>
      <c r="M1694" s="3"/>
      <c r="N1694" s="3"/>
      <c r="O1694" s="84">
        <v>0</v>
      </c>
      <c r="P1694" s="84">
        <v>0</v>
      </c>
      <c r="Q1694" s="84">
        <v>0</v>
      </c>
      <c r="R1694" s="127">
        <v>0</v>
      </c>
      <c r="S1694" s="127">
        <v>0</v>
      </c>
      <c r="T1694" s="85"/>
      <c r="U1694" s="85"/>
      <c r="V1694" s="85"/>
      <c r="W1694" s="85"/>
      <c r="X1694" s="84">
        <v>1178059</v>
      </c>
      <c r="Y1694" s="84">
        <v>1001976</v>
      </c>
      <c r="Z1694" s="84">
        <v>99977</v>
      </c>
      <c r="AA1694" s="127">
        <v>386.53</v>
      </c>
      <c r="AB1694" s="127">
        <v>8.0299999999999994</v>
      </c>
    </row>
    <row r="1695" spans="1:28" x14ac:dyDescent="0.3">
      <c r="A1695" s="91" t="s">
        <v>155</v>
      </c>
      <c r="B1695" s="65" t="str">
        <f>VLOOKUP(A1695,'bank list with code'!$A$2:$C$114,3,FALSE)</f>
        <v>B109</v>
      </c>
      <c r="C1695" s="65" t="str">
        <f>VLOOKUP(B1695,'bank type'!$A$2:$B$87,2,FALSE)</f>
        <v>Small Finance Banks</v>
      </c>
      <c r="D1695" s="66">
        <v>43312</v>
      </c>
      <c r="E1695" s="74">
        <f t="shared" si="80"/>
        <v>7</v>
      </c>
      <c r="F1695">
        <f t="shared" si="81"/>
        <v>2018</v>
      </c>
      <c r="G1695" s="84">
        <v>64</v>
      </c>
      <c r="H1695" s="84">
        <v>35</v>
      </c>
      <c r="I1695" s="84">
        <v>0</v>
      </c>
      <c r="J1695" s="84">
        <v>0</v>
      </c>
      <c r="K1695" s="3">
        <f t="shared" si="82"/>
        <v>0</v>
      </c>
      <c r="L1695" s="3"/>
      <c r="M1695" s="3"/>
      <c r="N1695" s="3"/>
      <c r="O1695" s="84">
        <v>0</v>
      </c>
      <c r="P1695" s="84">
        <v>0</v>
      </c>
      <c r="Q1695" s="84">
        <v>0</v>
      </c>
      <c r="R1695" s="127">
        <v>0</v>
      </c>
      <c r="S1695" s="127">
        <v>0</v>
      </c>
      <c r="T1695" s="85"/>
      <c r="U1695" s="85"/>
      <c r="V1695" s="85"/>
      <c r="W1695" s="85"/>
      <c r="X1695" s="84">
        <v>63788</v>
      </c>
      <c r="Y1695" s="84">
        <v>139534</v>
      </c>
      <c r="Z1695" s="84">
        <v>10246</v>
      </c>
      <c r="AA1695" s="127">
        <v>407.79968000000002</v>
      </c>
      <c r="AB1695" s="127">
        <v>13.864964110000001</v>
      </c>
    </row>
    <row r="1696" spans="1:28" x14ac:dyDescent="0.3">
      <c r="A1696" s="83" t="s">
        <v>117</v>
      </c>
      <c r="B1696" s="65" t="str">
        <f>VLOOKUP(A1696,'bank list with code'!$A$2:$C$114,3,FALSE)</f>
        <v>B003</v>
      </c>
      <c r="C1696" s="65" t="str">
        <f>VLOOKUP(B1696,'bank type'!$A$2:$B$87,2,FALSE)</f>
        <v>Public Sector Banks</v>
      </c>
      <c r="D1696" s="66">
        <v>43343</v>
      </c>
      <c r="E1696" s="74">
        <f t="shared" si="80"/>
        <v>8</v>
      </c>
      <c r="F1696">
        <f t="shared" si="81"/>
        <v>2018</v>
      </c>
      <c r="G1696" s="84">
        <v>855</v>
      </c>
      <c r="H1696" s="84">
        <v>261</v>
      </c>
      <c r="I1696" s="84">
        <v>3072</v>
      </c>
      <c r="J1696" s="84">
        <v>0</v>
      </c>
      <c r="K1696" s="3">
        <f t="shared" si="82"/>
        <v>3072</v>
      </c>
      <c r="L1696" s="3"/>
      <c r="M1696" s="3"/>
      <c r="N1696" s="3"/>
      <c r="O1696" s="84">
        <v>0</v>
      </c>
      <c r="P1696" s="84">
        <v>0</v>
      </c>
      <c r="Q1696" s="84">
        <v>0</v>
      </c>
      <c r="R1696" s="127">
        <v>0</v>
      </c>
      <c r="S1696" s="127">
        <v>0</v>
      </c>
      <c r="T1696" s="85"/>
      <c r="U1696" s="85"/>
      <c r="V1696" s="85"/>
      <c r="W1696" s="85"/>
      <c r="X1696" s="84">
        <v>13670911</v>
      </c>
      <c r="Y1696" s="84">
        <v>8638137</v>
      </c>
      <c r="Z1696" s="84">
        <v>3583883</v>
      </c>
      <c r="AA1696" s="127">
        <v>21257.753255380001</v>
      </c>
      <c r="AB1696" s="127">
        <v>3123.4469355199999</v>
      </c>
    </row>
    <row r="1697" spans="1:28" x14ac:dyDescent="0.3">
      <c r="A1697" s="83" t="s">
        <v>118</v>
      </c>
      <c r="B1697" s="65" t="str">
        <f>VLOOKUP(A1697,'bank list with code'!$A$2:$C$114,3,FALSE)</f>
        <v>B006</v>
      </c>
      <c r="C1697" s="65" t="str">
        <f>VLOOKUP(B1697,'bank type'!$A$2:$B$87,2,FALSE)</f>
        <v>Public Sector Banks</v>
      </c>
      <c r="D1697" s="66">
        <v>43343</v>
      </c>
      <c r="E1697" s="74">
        <f t="shared" si="80"/>
        <v>8</v>
      </c>
      <c r="F1697">
        <f t="shared" si="81"/>
        <v>2018</v>
      </c>
      <c r="G1697" s="84">
        <v>3045</v>
      </c>
      <c r="H1697" s="84">
        <v>766</v>
      </c>
      <c r="I1697" s="84">
        <v>15992</v>
      </c>
      <c r="J1697" s="84">
        <v>0</v>
      </c>
      <c r="K1697" s="3">
        <f t="shared" si="82"/>
        <v>15992</v>
      </c>
      <c r="L1697" s="3"/>
      <c r="M1697" s="3"/>
      <c r="N1697" s="3"/>
      <c r="O1697" s="84">
        <v>263566</v>
      </c>
      <c r="P1697" s="84">
        <v>16983</v>
      </c>
      <c r="Q1697" s="84">
        <v>538491</v>
      </c>
      <c r="R1697" s="127">
        <v>79.917907039999989</v>
      </c>
      <c r="S1697" s="127">
        <v>1341.3656050299999</v>
      </c>
      <c r="T1697" s="85"/>
      <c r="U1697" s="85"/>
      <c r="V1697" s="85"/>
      <c r="W1697" s="85"/>
      <c r="X1697" s="84">
        <v>25276516</v>
      </c>
      <c r="Y1697" s="84">
        <v>9747197</v>
      </c>
      <c r="Z1697" s="84">
        <v>6153545</v>
      </c>
      <c r="AA1697" s="127">
        <v>33617.741190000001</v>
      </c>
      <c r="AB1697" s="127">
        <v>8166.1212200200007</v>
      </c>
    </row>
    <row r="1698" spans="1:28" x14ac:dyDescent="0.3">
      <c r="A1698" s="83" t="s">
        <v>0</v>
      </c>
      <c r="B1698" s="65" t="str">
        <f>VLOOKUP(A1698,'bank list with code'!$A$2:$C$114,3,FALSE)</f>
        <v>B014</v>
      </c>
      <c r="C1698" s="65" t="str">
        <f>VLOOKUP(B1698,'bank type'!$A$2:$B$87,2,FALSE)</f>
        <v>Public Sector Banks</v>
      </c>
      <c r="D1698" s="66">
        <v>43343</v>
      </c>
      <c r="E1698" s="74">
        <f t="shared" si="80"/>
        <v>8</v>
      </c>
      <c r="F1698">
        <f t="shared" si="81"/>
        <v>2018</v>
      </c>
      <c r="G1698" s="84">
        <v>6359</v>
      </c>
      <c r="H1698" s="84">
        <v>3267</v>
      </c>
      <c r="I1698" s="84">
        <v>68846</v>
      </c>
      <c r="J1698" s="84">
        <v>0</v>
      </c>
      <c r="K1698" s="3">
        <f t="shared" si="82"/>
        <v>68846</v>
      </c>
      <c r="L1698" s="3"/>
      <c r="M1698" s="3"/>
      <c r="N1698" s="3"/>
      <c r="O1698" s="84">
        <v>143466</v>
      </c>
      <c r="P1698" s="84">
        <v>6645</v>
      </c>
      <c r="Q1698" s="84">
        <v>388607</v>
      </c>
      <c r="R1698" s="127">
        <v>26.166849410000001</v>
      </c>
      <c r="S1698" s="127">
        <v>889.82537094999998</v>
      </c>
      <c r="T1698" s="85"/>
      <c r="U1698" s="85"/>
      <c r="V1698" s="85"/>
      <c r="W1698" s="85"/>
      <c r="X1698" s="84">
        <v>55468280</v>
      </c>
      <c r="Y1698" s="84">
        <v>20991613</v>
      </c>
      <c r="Z1698" s="84">
        <v>11875014</v>
      </c>
      <c r="AA1698" s="127">
        <v>86681.67397476999</v>
      </c>
      <c r="AB1698" s="127">
        <v>13589.45225321</v>
      </c>
    </row>
    <row r="1699" spans="1:28" x14ac:dyDescent="0.3">
      <c r="A1699" s="83" t="s">
        <v>1</v>
      </c>
      <c r="B1699" s="65" t="str">
        <f>VLOOKUP(A1699,'bank list with code'!$A$2:$C$114,3,FALSE)</f>
        <v>B015</v>
      </c>
      <c r="C1699" s="65" t="str">
        <f>VLOOKUP(B1699,'bank type'!$A$2:$B$87,2,FALSE)</f>
        <v>Public Sector Banks</v>
      </c>
      <c r="D1699" s="66">
        <v>43343</v>
      </c>
      <c r="E1699" s="74">
        <f t="shared" si="80"/>
        <v>8</v>
      </c>
      <c r="F1699">
        <f t="shared" si="81"/>
        <v>2018</v>
      </c>
      <c r="G1699" s="84">
        <v>3082</v>
      </c>
      <c r="H1699" s="84">
        <v>4047</v>
      </c>
      <c r="I1699" s="84">
        <v>111998</v>
      </c>
      <c r="J1699" s="84">
        <v>0</v>
      </c>
      <c r="K1699" s="3">
        <f t="shared" si="82"/>
        <v>111998</v>
      </c>
      <c r="L1699" s="3"/>
      <c r="M1699" s="3"/>
      <c r="N1699" s="3"/>
      <c r="O1699" s="84">
        <v>207623</v>
      </c>
      <c r="P1699" s="84">
        <v>29457</v>
      </c>
      <c r="Q1699" s="84">
        <v>342379</v>
      </c>
      <c r="R1699" s="127">
        <v>159.0258862</v>
      </c>
      <c r="S1699" s="127">
        <v>895.63565726000002</v>
      </c>
      <c r="T1699" s="85"/>
      <c r="U1699" s="85"/>
      <c r="V1699" s="85"/>
      <c r="W1699" s="85"/>
      <c r="X1699" s="84">
        <v>55277775</v>
      </c>
      <c r="Y1699" s="84">
        <v>33512752</v>
      </c>
      <c r="Z1699" s="84">
        <v>9627587</v>
      </c>
      <c r="AA1699" s="127">
        <v>72979.600051529997</v>
      </c>
      <c r="AB1699" s="127">
        <v>10239.95644609</v>
      </c>
    </row>
    <row r="1700" spans="1:28" x14ac:dyDescent="0.3">
      <c r="A1700" s="83" t="s">
        <v>2</v>
      </c>
      <c r="B1700" s="65" t="str">
        <f>VLOOKUP(A1700,'bank list with code'!$A$2:$C$114,3,FALSE)</f>
        <v>B016</v>
      </c>
      <c r="C1700" s="65" t="str">
        <f>VLOOKUP(B1700,'bank type'!$A$2:$B$87,2,FALSE)</f>
        <v>Public Sector Banks</v>
      </c>
      <c r="D1700" s="66">
        <v>43343</v>
      </c>
      <c r="E1700" s="74">
        <f t="shared" si="80"/>
        <v>8</v>
      </c>
      <c r="F1700">
        <f t="shared" si="81"/>
        <v>2018</v>
      </c>
      <c r="G1700" s="84">
        <v>1318</v>
      </c>
      <c r="H1700" s="84">
        <v>556</v>
      </c>
      <c r="I1700" s="84">
        <v>3381</v>
      </c>
      <c r="J1700" s="84">
        <v>0</v>
      </c>
      <c r="K1700" s="3">
        <f t="shared" si="82"/>
        <v>3381</v>
      </c>
      <c r="L1700" s="3"/>
      <c r="M1700" s="3"/>
      <c r="N1700" s="3"/>
      <c r="O1700" s="84">
        <v>0</v>
      </c>
      <c r="P1700" s="84">
        <v>0</v>
      </c>
      <c r="Q1700" s="84">
        <v>0</v>
      </c>
      <c r="R1700" s="127">
        <v>0</v>
      </c>
      <c r="S1700" s="127">
        <v>0</v>
      </c>
      <c r="T1700" s="85"/>
      <c r="U1700" s="85"/>
      <c r="V1700" s="85"/>
      <c r="W1700" s="85"/>
      <c r="X1700" s="84">
        <v>6806895</v>
      </c>
      <c r="Y1700" s="84">
        <v>7130726</v>
      </c>
      <c r="Z1700" s="84">
        <v>4063680</v>
      </c>
      <c r="AA1700" s="127">
        <v>25168.066111700002</v>
      </c>
      <c r="AB1700" s="127">
        <v>4567.1906929999996</v>
      </c>
    </row>
    <row r="1701" spans="1:28" x14ac:dyDescent="0.3">
      <c r="A1701" s="83" t="s">
        <v>3</v>
      </c>
      <c r="B1701" s="65" t="str">
        <f>VLOOKUP(A1701,'bank list with code'!$A$2:$C$114,3,FALSE)</f>
        <v>B018</v>
      </c>
      <c r="C1701" s="65" t="str">
        <f>VLOOKUP(B1701,'bank type'!$A$2:$B$87,2,FALSE)</f>
        <v>Public Sector Banks</v>
      </c>
      <c r="D1701" s="66">
        <v>43343</v>
      </c>
      <c r="E1701" s="74">
        <f t="shared" si="80"/>
        <v>8</v>
      </c>
      <c r="F1701">
        <f t="shared" si="81"/>
        <v>2018</v>
      </c>
      <c r="G1701" s="84">
        <v>5002</v>
      </c>
      <c r="H1701" s="84">
        <v>4216</v>
      </c>
      <c r="I1701" s="84">
        <v>20164</v>
      </c>
      <c r="J1701" s="84">
        <v>0</v>
      </c>
      <c r="K1701" s="3">
        <f t="shared" si="82"/>
        <v>20164</v>
      </c>
      <c r="L1701" s="3"/>
      <c r="M1701" s="3"/>
      <c r="N1701" s="3"/>
      <c r="O1701" s="84">
        <v>271168</v>
      </c>
      <c r="P1701" s="84">
        <v>39055</v>
      </c>
      <c r="Q1701" s="84">
        <v>512522</v>
      </c>
      <c r="R1701" s="127">
        <v>196.30470388000001</v>
      </c>
      <c r="S1701" s="127">
        <v>1120.07643119</v>
      </c>
      <c r="T1701" s="85"/>
      <c r="U1701" s="85"/>
      <c r="V1701" s="85"/>
      <c r="W1701" s="85"/>
      <c r="X1701" s="84">
        <v>45503256</v>
      </c>
      <c r="Y1701" s="84">
        <v>23478230</v>
      </c>
      <c r="Z1701" s="84">
        <v>11141078</v>
      </c>
      <c r="AA1701" s="127">
        <v>98187.035631260005</v>
      </c>
      <c r="AB1701" s="127">
        <v>15327.16667307</v>
      </c>
    </row>
    <row r="1702" spans="1:28" x14ac:dyDescent="0.3">
      <c r="A1702" s="83" t="s">
        <v>4</v>
      </c>
      <c r="B1702" s="65" t="str">
        <f>VLOOKUP(A1702,'bank list with code'!$A$2:$C$114,3,FALSE)</f>
        <v>B022</v>
      </c>
      <c r="C1702" s="65" t="str">
        <f>VLOOKUP(B1702,'bank type'!$A$2:$B$87,2,FALSE)</f>
        <v>Public Sector Banks</v>
      </c>
      <c r="D1702" s="66">
        <v>43343</v>
      </c>
      <c r="E1702" s="74">
        <f t="shared" si="80"/>
        <v>8</v>
      </c>
      <c r="F1702">
        <f t="shared" si="81"/>
        <v>2018</v>
      </c>
      <c r="G1702" s="84">
        <v>3385</v>
      </c>
      <c r="H1702" s="84">
        <v>1309</v>
      </c>
      <c r="I1702" s="84">
        <v>3535</v>
      </c>
      <c r="J1702" s="84">
        <v>0</v>
      </c>
      <c r="K1702" s="3">
        <f t="shared" si="82"/>
        <v>3535</v>
      </c>
      <c r="L1702" s="3"/>
      <c r="M1702" s="3"/>
      <c r="N1702" s="3"/>
      <c r="O1702" s="84">
        <v>95187</v>
      </c>
      <c r="P1702" s="84">
        <v>2481</v>
      </c>
      <c r="Q1702" s="84">
        <v>155206</v>
      </c>
      <c r="R1702" s="127">
        <v>10.82612297</v>
      </c>
      <c r="S1702" s="127">
        <v>350.26774862999997</v>
      </c>
      <c r="T1702" s="85"/>
      <c r="U1702" s="85"/>
      <c r="V1702" s="85"/>
      <c r="W1702" s="85"/>
      <c r="X1702" s="84">
        <v>29957417</v>
      </c>
      <c r="Y1702" s="84">
        <v>12359178</v>
      </c>
      <c r="Z1702" s="84">
        <v>5242502</v>
      </c>
      <c r="AA1702" s="127">
        <v>49559.976881000002</v>
      </c>
      <c r="AB1702" s="127">
        <v>6492.3620197500004</v>
      </c>
    </row>
    <row r="1703" spans="1:28" x14ac:dyDescent="0.3">
      <c r="A1703" s="83" t="s">
        <v>119</v>
      </c>
      <c r="B1703" s="65" t="str">
        <f>VLOOKUP(A1703,'bank list with code'!$A$2:$C$114,3,FALSE)</f>
        <v>B026</v>
      </c>
      <c r="C1703" s="65" t="str">
        <f>VLOOKUP(B1703,'bank type'!$A$2:$B$87,2,FALSE)</f>
        <v>Public Sector Banks</v>
      </c>
      <c r="D1703" s="66">
        <v>43343</v>
      </c>
      <c r="E1703" s="74">
        <f t="shared" si="80"/>
        <v>8</v>
      </c>
      <c r="F1703">
        <f t="shared" si="81"/>
        <v>2018</v>
      </c>
      <c r="G1703" s="84">
        <v>2359</v>
      </c>
      <c r="H1703" s="84">
        <v>716</v>
      </c>
      <c r="I1703" s="84">
        <v>149065</v>
      </c>
      <c r="J1703" s="84">
        <v>0</v>
      </c>
      <c r="K1703" s="3">
        <f t="shared" si="82"/>
        <v>149065</v>
      </c>
      <c r="L1703" s="3"/>
      <c r="M1703" s="3"/>
      <c r="N1703" s="3"/>
      <c r="O1703" s="84">
        <v>107976</v>
      </c>
      <c r="P1703" s="84">
        <v>2273</v>
      </c>
      <c r="Q1703" s="84">
        <v>152594</v>
      </c>
      <c r="R1703" s="127">
        <v>11.062216400000001</v>
      </c>
      <c r="S1703" s="127">
        <v>371.48122198999999</v>
      </c>
      <c r="T1703" s="85"/>
      <c r="U1703" s="85"/>
      <c r="V1703" s="85"/>
      <c r="W1703" s="85"/>
      <c r="X1703" s="84">
        <v>12802730</v>
      </c>
      <c r="Y1703" s="84">
        <v>7404649</v>
      </c>
      <c r="Z1703" s="84">
        <v>3713279</v>
      </c>
      <c r="AA1703" s="127">
        <v>29607.956009450001</v>
      </c>
      <c r="AB1703" s="127">
        <v>4566.0172285799999</v>
      </c>
    </row>
    <row r="1704" spans="1:28" x14ac:dyDescent="0.3">
      <c r="A1704" s="83" t="s">
        <v>120</v>
      </c>
      <c r="B1704" s="65" t="str">
        <f>VLOOKUP(A1704,'bank list with code'!$A$2:$C$114,3,FALSE)</f>
        <v>B034</v>
      </c>
      <c r="C1704" s="65" t="str">
        <f>VLOOKUP(B1704,'bank type'!$A$2:$B$87,2,FALSE)</f>
        <v>Public Sector Banks</v>
      </c>
      <c r="D1704" s="66">
        <v>43343</v>
      </c>
      <c r="E1704" s="74">
        <f t="shared" si="80"/>
        <v>8</v>
      </c>
      <c r="F1704">
        <f t="shared" si="81"/>
        <v>2018</v>
      </c>
      <c r="G1704" s="84">
        <v>1313</v>
      </c>
      <c r="H1704" s="84">
        <v>290</v>
      </c>
      <c r="I1704" s="84">
        <v>4950</v>
      </c>
      <c r="J1704" s="84">
        <v>0</v>
      </c>
      <c r="K1704" s="3">
        <f t="shared" si="82"/>
        <v>4950</v>
      </c>
      <c r="L1704" s="3"/>
      <c r="M1704" s="3"/>
      <c r="N1704" s="3"/>
      <c r="O1704" s="84">
        <v>0</v>
      </c>
      <c r="P1704" s="84">
        <v>0</v>
      </c>
      <c r="Q1704" s="84">
        <v>0</v>
      </c>
      <c r="R1704" s="127">
        <v>0</v>
      </c>
      <c r="S1704" s="127">
        <v>0</v>
      </c>
      <c r="T1704" s="85"/>
      <c r="U1704" s="85"/>
      <c r="V1704" s="85"/>
      <c r="W1704" s="85"/>
      <c r="X1704" s="84">
        <v>9603312</v>
      </c>
      <c r="Y1704" s="84">
        <v>4389153</v>
      </c>
      <c r="Z1704" s="84">
        <v>1731928</v>
      </c>
      <c r="AA1704" s="127">
        <v>16779.25029308</v>
      </c>
      <c r="AB1704" s="127">
        <v>2212.99577972</v>
      </c>
    </row>
    <row r="1705" spans="1:28" x14ac:dyDescent="0.3">
      <c r="A1705" s="83" t="s">
        <v>5</v>
      </c>
      <c r="B1705" s="65" t="str">
        <f>VLOOKUP(A1705,'bank list with code'!$A$2:$C$114,3,FALSE)</f>
        <v>B060</v>
      </c>
      <c r="C1705" s="65" t="str">
        <f>VLOOKUP(B1705,'bank type'!$A$2:$B$87,2,FALSE)</f>
        <v>Public Sector Banks</v>
      </c>
      <c r="D1705" s="66">
        <v>43343</v>
      </c>
      <c r="E1705" s="74">
        <f t="shared" si="80"/>
        <v>8</v>
      </c>
      <c r="F1705">
        <f t="shared" si="81"/>
        <v>2018</v>
      </c>
      <c r="G1705" s="84">
        <v>2778</v>
      </c>
      <c r="H1705" s="84">
        <v>660</v>
      </c>
      <c r="I1705" s="84">
        <v>11098</v>
      </c>
      <c r="J1705" s="84">
        <v>0</v>
      </c>
      <c r="K1705" s="3">
        <f t="shared" si="82"/>
        <v>11098</v>
      </c>
      <c r="L1705" s="3"/>
      <c r="M1705" s="3"/>
      <c r="N1705" s="3"/>
      <c r="O1705" s="84">
        <v>85638</v>
      </c>
      <c r="P1705" s="84">
        <v>3209</v>
      </c>
      <c r="Q1705" s="84">
        <v>137230</v>
      </c>
      <c r="R1705" s="127">
        <v>17.399999999999999</v>
      </c>
      <c r="S1705" s="127">
        <v>301.10000000000002</v>
      </c>
      <c r="T1705" s="85"/>
      <c r="U1705" s="85"/>
      <c r="V1705" s="85"/>
      <c r="W1705" s="85"/>
      <c r="X1705" s="84">
        <v>18798031</v>
      </c>
      <c r="Y1705" s="84">
        <v>31101238</v>
      </c>
      <c r="Z1705" s="84">
        <v>5993068</v>
      </c>
      <c r="AA1705" s="127">
        <v>75721.600000000006</v>
      </c>
      <c r="AB1705" s="127">
        <v>6918.7</v>
      </c>
    </row>
    <row r="1706" spans="1:28" x14ac:dyDescent="0.3">
      <c r="A1706" s="83" t="s">
        <v>6</v>
      </c>
      <c r="B1706" s="65" t="str">
        <f>VLOOKUP(A1706,'bank list with code'!$A$2:$C$114,3,FALSE)</f>
        <v>B061</v>
      </c>
      <c r="C1706" s="65" t="str">
        <f>VLOOKUP(B1706,'bank type'!$A$2:$B$87,2,FALSE)</f>
        <v>Public Sector Banks</v>
      </c>
      <c r="D1706" s="66">
        <v>43343</v>
      </c>
      <c r="E1706" s="74">
        <f t="shared" si="80"/>
        <v>8</v>
      </c>
      <c r="F1706">
        <f t="shared" si="81"/>
        <v>2018</v>
      </c>
      <c r="G1706" s="84">
        <v>3036</v>
      </c>
      <c r="H1706" s="84">
        <v>767</v>
      </c>
      <c r="I1706" s="84">
        <v>19584</v>
      </c>
      <c r="J1706" s="84">
        <v>0</v>
      </c>
      <c r="K1706" s="3">
        <f t="shared" si="82"/>
        <v>19584</v>
      </c>
      <c r="L1706" s="3"/>
      <c r="M1706" s="3"/>
      <c r="N1706" s="3"/>
      <c r="O1706" s="84">
        <v>56175</v>
      </c>
      <c r="P1706" s="84">
        <v>888</v>
      </c>
      <c r="Q1706" s="84">
        <v>106504</v>
      </c>
      <c r="R1706" s="127">
        <v>3.5537480000000001</v>
      </c>
      <c r="S1706" s="127">
        <v>251.43774400000001</v>
      </c>
      <c r="T1706" s="85"/>
      <c r="U1706" s="85"/>
      <c r="V1706" s="85"/>
      <c r="W1706" s="85"/>
      <c r="X1706" s="84">
        <v>20034040</v>
      </c>
      <c r="Y1706" s="84">
        <v>12015976</v>
      </c>
      <c r="Z1706" s="84">
        <v>4543250</v>
      </c>
      <c r="AA1706" s="127">
        <v>49898.461199999998</v>
      </c>
      <c r="AB1706" s="127">
        <v>6172.8519850000002</v>
      </c>
    </row>
    <row r="1707" spans="1:28" x14ac:dyDescent="0.3">
      <c r="A1707" s="83" t="s">
        <v>121</v>
      </c>
      <c r="B1707" s="65" t="str">
        <f>VLOOKUP(A1707,'bank list with code'!$A$2:$C$114,3,FALSE)</f>
        <v>B078</v>
      </c>
      <c r="C1707" s="65" t="str">
        <f>VLOOKUP(B1707,'bank type'!$A$2:$B$87,2,FALSE)</f>
        <v>Public Sector Banks</v>
      </c>
      <c r="D1707" s="66">
        <v>43343</v>
      </c>
      <c r="E1707" s="74">
        <f t="shared" si="80"/>
        <v>8</v>
      </c>
      <c r="F1707">
        <f t="shared" si="81"/>
        <v>2018</v>
      </c>
      <c r="G1707" s="84">
        <v>2339</v>
      </c>
      <c r="H1707" s="84">
        <v>297</v>
      </c>
      <c r="I1707" s="84">
        <v>8017</v>
      </c>
      <c r="J1707" s="84">
        <v>0</v>
      </c>
      <c r="K1707" s="3">
        <f t="shared" si="82"/>
        <v>8017</v>
      </c>
      <c r="L1707" s="3"/>
      <c r="M1707" s="3"/>
      <c r="N1707" s="3"/>
      <c r="O1707" s="84">
        <v>0</v>
      </c>
      <c r="P1707" s="84">
        <v>0</v>
      </c>
      <c r="Q1707" s="84">
        <v>0</v>
      </c>
      <c r="R1707" s="127">
        <v>0</v>
      </c>
      <c r="S1707" s="127">
        <v>0</v>
      </c>
      <c r="T1707" s="85"/>
      <c r="U1707" s="85"/>
      <c r="V1707" s="85"/>
      <c r="W1707" s="85"/>
      <c r="X1707" s="84">
        <v>11414297</v>
      </c>
      <c r="Y1707" s="84">
        <v>5516916</v>
      </c>
      <c r="Z1707" s="84">
        <v>3138043</v>
      </c>
      <c r="AA1707" s="127">
        <v>23657.4</v>
      </c>
      <c r="AB1707" s="127">
        <v>3838.5</v>
      </c>
    </row>
    <row r="1708" spans="1:28" x14ac:dyDescent="0.3">
      <c r="A1708" s="83" t="s">
        <v>7</v>
      </c>
      <c r="B1708" s="65" t="str">
        <f>VLOOKUP(A1708,'bank list with code'!$A$2:$C$114,3,FALSE)</f>
        <v>B080</v>
      </c>
      <c r="C1708" s="65" t="str">
        <f>VLOOKUP(B1708,'bank type'!$A$2:$B$87,2,FALSE)</f>
        <v>Public Sector Banks</v>
      </c>
      <c r="D1708" s="66">
        <v>43343</v>
      </c>
      <c r="E1708" s="74">
        <f t="shared" si="80"/>
        <v>8</v>
      </c>
      <c r="F1708">
        <f t="shared" si="81"/>
        <v>2018</v>
      </c>
      <c r="G1708" s="84">
        <v>1144</v>
      </c>
      <c r="H1708" s="84">
        <v>53</v>
      </c>
      <c r="I1708" s="84">
        <v>1066</v>
      </c>
      <c r="J1708" s="84">
        <v>0</v>
      </c>
      <c r="K1708" s="3">
        <f t="shared" si="82"/>
        <v>1066</v>
      </c>
      <c r="L1708" s="3"/>
      <c r="M1708" s="3"/>
      <c r="N1708" s="3"/>
      <c r="O1708" s="84">
        <v>0</v>
      </c>
      <c r="P1708" s="84">
        <v>0</v>
      </c>
      <c r="Q1708" s="84">
        <v>0</v>
      </c>
      <c r="R1708" s="127">
        <v>0</v>
      </c>
      <c r="S1708" s="127">
        <v>0</v>
      </c>
      <c r="T1708" s="85"/>
      <c r="U1708" s="85"/>
      <c r="V1708" s="85"/>
      <c r="W1708" s="85"/>
      <c r="X1708" s="84">
        <v>3386090</v>
      </c>
      <c r="Y1708" s="84">
        <v>1407903</v>
      </c>
      <c r="Z1708" s="84">
        <v>395313</v>
      </c>
      <c r="AA1708" s="127">
        <v>5668.1666740000001</v>
      </c>
      <c r="AB1708" s="127">
        <v>620.21914629999992</v>
      </c>
    </row>
    <row r="1709" spans="1:28" x14ac:dyDescent="0.3">
      <c r="A1709" s="83" t="s">
        <v>8</v>
      </c>
      <c r="B1709" s="65" t="str">
        <f>VLOOKUP(A1709,'bank list with code'!$A$2:$C$114,3,FALSE)</f>
        <v>B081</v>
      </c>
      <c r="C1709" s="65" t="str">
        <f>VLOOKUP(B1709,'bank type'!$A$2:$B$87,2,FALSE)</f>
        <v>Public Sector Banks</v>
      </c>
      <c r="D1709" s="66">
        <v>43343</v>
      </c>
      <c r="E1709" s="74">
        <f t="shared" si="80"/>
        <v>8</v>
      </c>
      <c r="F1709">
        <f t="shared" si="81"/>
        <v>2018</v>
      </c>
      <c r="G1709" s="84">
        <v>5216</v>
      </c>
      <c r="H1709" s="84">
        <v>4055</v>
      </c>
      <c r="I1709" s="84">
        <v>55752</v>
      </c>
      <c r="J1709" s="84">
        <v>0</v>
      </c>
      <c r="K1709" s="3">
        <f t="shared" si="82"/>
        <v>55752</v>
      </c>
      <c r="L1709" s="3"/>
      <c r="M1709" s="3"/>
      <c r="N1709" s="3"/>
      <c r="O1709" s="84">
        <v>327139</v>
      </c>
      <c r="P1709" s="84">
        <v>10401</v>
      </c>
      <c r="Q1709" s="84">
        <v>656624</v>
      </c>
      <c r="R1709" s="127">
        <v>44.295985960000003</v>
      </c>
      <c r="S1709" s="127">
        <v>1434.5893854200001</v>
      </c>
      <c r="T1709" s="85"/>
      <c r="U1709" s="85"/>
      <c r="V1709" s="85"/>
      <c r="W1709" s="85"/>
      <c r="X1709" s="84">
        <v>66730460</v>
      </c>
      <c r="Y1709" s="84">
        <v>24741701</v>
      </c>
      <c r="Z1709" s="84">
        <v>12781855</v>
      </c>
      <c r="AA1709" s="127">
        <v>107243.11090247</v>
      </c>
      <c r="AB1709" s="127">
        <v>17509.156469090001</v>
      </c>
    </row>
    <row r="1710" spans="1:28" x14ac:dyDescent="0.3">
      <c r="A1710" s="83" t="s">
        <v>122</v>
      </c>
      <c r="B1710" s="65" t="str">
        <f>VLOOKUP(A1710,'bank list with code'!$A$2:$C$114,3,FALSE)</f>
        <v>B099</v>
      </c>
      <c r="C1710" s="65" t="str">
        <f>VLOOKUP(B1710,'bank type'!$A$2:$B$87,2,FALSE)</f>
        <v>Public Sector Banks</v>
      </c>
      <c r="D1710" s="66">
        <v>43343</v>
      </c>
      <c r="E1710" s="74">
        <f t="shared" si="80"/>
        <v>8</v>
      </c>
      <c r="F1710">
        <f t="shared" si="81"/>
        <v>2018</v>
      </c>
      <c r="G1710" s="84">
        <v>3990</v>
      </c>
      <c r="H1710" s="84">
        <v>402</v>
      </c>
      <c r="I1710" s="84">
        <v>7586</v>
      </c>
      <c r="J1710" s="84">
        <v>0</v>
      </c>
      <c r="K1710" s="3">
        <f t="shared" si="82"/>
        <v>7586</v>
      </c>
      <c r="L1710" s="3"/>
      <c r="M1710" s="3"/>
      <c r="N1710" s="3"/>
      <c r="O1710" s="84">
        <v>150465</v>
      </c>
      <c r="P1710" s="84">
        <v>3773</v>
      </c>
      <c r="Q1710" s="84">
        <v>163593</v>
      </c>
      <c r="R1710" s="127">
        <v>15.568082</v>
      </c>
      <c r="S1710" s="127">
        <v>366.74173500000001</v>
      </c>
      <c r="T1710" s="85"/>
      <c r="U1710" s="85"/>
      <c r="V1710" s="85"/>
      <c r="W1710" s="85"/>
      <c r="X1710" s="84">
        <v>22379866</v>
      </c>
      <c r="Y1710" s="84">
        <v>8968380</v>
      </c>
      <c r="Z1710" s="84">
        <v>4459767</v>
      </c>
      <c r="AA1710" s="127">
        <v>35564.310210800002</v>
      </c>
      <c r="AB1710" s="127">
        <v>5405.1616476400004</v>
      </c>
    </row>
    <row r="1711" spans="1:28" x14ac:dyDescent="0.3">
      <c r="A1711" s="83" t="s">
        <v>9</v>
      </c>
      <c r="B1711" s="65" t="str">
        <f>VLOOKUP(A1711,'bank list with code'!$A$2:$C$114,3,FALSE)</f>
        <v>B102</v>
      </c>
      <c r="C1711" s="65" t="str">
        <f>VLOOKUP(B1711,'bank type'!$A$2:$B$87,2,FALSE)</f>
        <v>Public Sector Banks</v>
      </c>
      <c r="D1711" s="66">
        <v>43343</v>
      </c>
      <c r="E1711" s="74">
        <f t="shared" si="80"/>
        <v>8</v>
      </c>
      <c r="F1711">
        <f t="shared" si="81"/>
        <v>2018</v>
      </c>
      <c r="G1711" s="84">
        <v>2157</v>
      </c>
      <c r="H1711" s="84">
        <v>411</v>
      </c>
      <c r="I1711" s="84">
        <v>4860</v>
      </c>
      <c r="J1711" s="84">
        <v>0</v>
      </c>
      <c r="K1711" s="3">
        <f t="shared" si="82"/>
        <v>4860</v>
      </c>
      <c r="L1711" s="3"/>
      <c r="M1711" s="3"/>
      <c r="N1711" s="3"/>
      <c r="O1711" s="84">
        <v>0</v>
      </c>
      <c r="P1711" s="84">
        <v>0</v>
      </c>
      <c r="Q1711" s="84">
        <v>0</v>
      </c>
      <c r="R1711" s="127">
        <v>0</v>
      </c>
      <c r="S1711" s="127">
        <v>0</v>
      </c>
      <c r="T1711" s="85"/>
      <c r="U1711" s="85"/>
      <c r="V1711" s="85"/>
      <c r="W1711" s="85"/>
      <c r="X1711" s="84">
        <v>10826083</v>
      </c>
      <c r="Y1711" s="84">
        <v>5286392</v>
      </c>
      <c r="Z1711" s="84">
        <v>2363458</v>
      </c>
      <c r="AA1711" s="127">
        <v>19956.508764999999</v>
      </c>
      <c r="AB1711" s="127">
        <v>3186.9621739999998</v>
      </c>
    </row>
    <row r="1712" spans="1:28" x14ac:dyDescent="0.3">
      <c r="A1712" s="83" t="s">
        <v>10</v>
      </c>
      <c r="B1712" s="65" t="str">
        <f>VLOOKUP(A1712,'bank list with code'!$A$2:$C$114,3,FALSE)</f>
        <v>B105</v>
      </c>
      <c r="C1712" s="65" t="str">
        <f>VLOOKUP(B1712,'bank type'!$A$2:$B$87,2,FALSE)</f>
        <v>Public Sector Banks</v>
      </c>
      <c r="D1712" s="66">
        <v>43343</v>
      </c>
      <c r="E1712" s="74">
        <f t="shared" si="80"/>
        <v>8</v>
      </c>
      <c r="F1712">
        <f t="shared" si="81"/>
        <v>2018</v>
      </c>
      <c r="G1712" s="84">
        <v>3880</v>
      </c>
      <c r="H1712" s="84">
        <v>2997</v>
      </c>
      <c r="I1712" s="84">
        <v>58598</v>
      </c>
      <c r="J1712" s="84">
        <v>0</v>
      </c>
      <c r="K1712" s="3">
        <f t="shared" si="82"/>
        <v>58598</v>
      </c>
      <c r="L1712" s="3"/>
      <c r="M1712" s="3"/>
      <c r="N1712" s="3"/>
      <c r="O1712" s="84">
        <v>228644</v>
      </c>
      <c r="P1712" s="84">
        <v>4319</v>
      </c>
      <c r="Q1712" s="84">
        <v>208964</v>
      </c>
      <c r="R1712" s="127">
        <v>20.92755421</v>
      </c>
      <c r="S1712" s="127">
        <v>574.36677233</v>
      </c>
      <c r="T1712" s="85"/>
      <c r="U1712" s="85"/>
      <c r="V1712" s="85"/>
      <c r="W1712" s="85"/>
      <c r="X1712" s="84">
        <v>22171406</v>
      </c>
      <c r="Y1712" s="84">
        <v>26560297</v>
      </c>
      <c r="Z1712" s="84">
        <v>7107346</v>
      </c>
      <c r="AA1712" s="127">
        <v>75900.825100999995</v>
      </c>
      <c r="AB1712" s="127">
        <v>8436.2119806899991</v>
      </c>
    </row>
    <row r="1713" spans="1:28" x14ac:dyDescent="0.3">
      <c r="A1713" s="83" t="s">
        <v>123</v>
      </c>
      <c r="B1713" s="65" t="str">
        <f>VLOOKUP(A1713,'bank list with code'!$A$2:$C$114,3,FALSE)</f>
        <v>B106</v>
      </c>
      <c r="C1713" s="65" t="str">
        <f>VLOOKUP(B1713,'bank type'!$A$2:$B$87,2,FALSE)</f>
        <v>Public Sector Banks</v>
      </c>
      <c r="D1713" s="66">
        <v>43343</v>
      </c>
      <c r="E1713" s="74">
        <f t="shared" si="80"/>
        <v>8</v>
      </c>
      <c r="F1713">
        <f t="shared" si="81"/>
        <v>2018</v>
      </c>
      <c r="G1713" s="84">
        <v>1041</v>
      </c>
      <c r="H1713" s="84">
        <v>1097</v>
      </c>
      <c r="I1713" s="84">
        <v>4465</v>
      </c>
      <c r="J1713" s="84">
        <v>0</v>
      </c>
      <c r="K1713" s="3">
        <f t="shared" si="82"/>
        <v>4465</v>
      </c>
      <c r="L1713" s="3"/>
      <c r="M1713" s="3"/>
      <c r="N1713" s="3"/>
      <c r="O1713" s="84">
        <v>7066</v>
      </c>
      <c r="P1713" s="84">
        <v>400</v>
      </c>
      <c r="Q1713" s="84">
        <v>8255</v>
      </c>
      <c r="R1713" s="127">
        <v>1.6829000000000001</v>
      </c>
      <c r="S1713" s="127">
        <v>19.388650079999998</v>
      </c>
      <c r="T1713" s="85"/>
      <c r="U1713" s="85"/>
      <c r="V1713" s="85"/>
      <c r="W1713" s="85"/>
      <c r="X1713" s="84">
        <v>12441705</v>
      </c>
      <c r="Y1713" s="84">
        <v>7026574</v>
      </c>
      <c r="Z1713" s="84">
        <v>1770828</v>
      </c>
      <c r="AA1713" s="127">
        <v>25897.544460000001</v>
      </c>
      <c r="AB1713" s="127">
        <v>2394.0584260000001</v>
      </c>
    </row>
    <row r="1714" spans="1:28" x14ac:dyDescent="0.3">
      <c r="A1714" s="83" t="s">
        <v>124</v>
      </c>
      <c r="B1714" s="65" t="str">
        <f>VLOOKUP(A1714,'bank list with code'!$A$2:$C$114,3,FALSE)</f>
        <v>B111</v>
      </c>
      <c r="C1714" s="65" t="str">
        <f>VLOOKUP(B1714,'bank type'!$A$2:$B$87,2,FALSE)</f>
        <v>Public Sector Banks</v>
      </c>
      <c r="D1714" s="66">
        <v>43343</v>
      </c>
      <c r="E1714" s="74">
        <f t="shared" ref="E1714:E1777" si="83">MONTH(D1714)</f>
        <v>8</v>
      </c>
      <c r="F1714">
        <f t="shared" si="81"/>
        <v>2018</v>
      </c>
      <c r="G1714" s="84">
        <v>1693</v>
      </c>
      <c r="H1714" s="84">
        <v>489</v>
      </c>
      <c r="I1714" s="84">
        <v>7292</v>
      </c>
      <c r="J1714" s="84">
        <v>0</v>
      </c>
      <c r="K1714" s="3">
        <f t="shared" si="82"/>
        <v>7292</v>
      </c>
      <c r="L1714" s="3"/>
      <c r="M1714" s="3"/>
      <c r="N1714" s="3"/>
      <c r="O1714" s="84">
        <v>60503</v>
      </c>
      <c r="P1714" s="84">
        <v>11285</v>
      </c>
      <c r="Q1714" s="84">
        <v>116282</v>
      </c>
      <c r="R1714" s="127">
        <v>52.996312920000001</v>
      </c>
      <c r="S1714" s="127">
        <v>315.07230817000004</v>
      </c>
      <c r="T1714" s="85"/>
      <c r="U1714" s="85"/>
      <c r="V1714" s="85"/>
      <c r="W1714" s="85"/>
      <c r="X1714" s="84">
        <v>6784769</v>
      </c>
      <c r="Y1714" s="84">
        <v>6096841</v>
      </c>
      <c r="Z1714" s="84">
        <v>2090075</v>
      </c>
      <c r="AA1714" s="127">
        <v>19312.709301999999</v>
      </c>
      <c r="AB1714" s="127">
        <v>3083.446261</v>
      </c>
    </row>
    <row r="1715" spans="1:28" x14ac:dyDescent="0.3">
      <c r="A1715" s="83" t="s">
        <v>11</v>
      </c>
      <c r="B1715" s="65" t="str">
        <f>VLOOKUP(A1715,'bank list with code'!$A$2:$C$114,3,FALSE)</f>
        <v>B054</v>
      </c>
      <c r="C1715" s="65" t="str">
        <f>VLOOKUP(B1715,'bank type'!$A$2:$B$87,2,FALSE)</f>
        <v>Private Sector Banks</v>
      </c>
      <c r="D1715" s="66">
        <v>43343</v>
      </c>
      <c r="E1715" s="74">
        <f t="shared" si="83"/>
        <v>8</v>
      </c>
      <c r="F1715">
        <f t="shared" si="81"/>
        <v>2018</v>
      </c>
      <c r="G1715" s="84">
        <v>2193</v>
      </c>
      <c r="H1715" s="84">
        <v>1529</v>
      </c>
      <c r="I1715" s="84">
        <v>30158</v>
      </c>
      <c r="J1715" s="84">
        <v>0</v>
      </c>
      <c r="K1715" s="3">
        <f t="shared" si="82"/>
        <v>30158</v>
      </c>
      <c r="L1715" s="3"/>
      <c r="M1715" s="3"/>
      <c r="N1715" s="3"/>
      <c r="O1715" s="84">
        <v>29840</v>
      </c>
      <c r="P1715" s="84">
        <v>865</v>
      </c>
      <c r="Q1715" s="84">
        <v>120555</v>
      </c>
      <c r="R1715" s="127">
        <v>4.2064510099999994</v>
      </c>
      <c r="S1715" s="127">
        <v>269.12049741000004</v>
      </c>
      <c r="T1715" s="85"/>
      <c r="U1715" s="85"/>
      <c r="V1715" s="85"/>
      <c r="W1715" s="85"/>
      <c r="X1715" s="84">
        <v>11941468</v>
      </c>
      <c r="Y1715" s="84">
        <v>9281029</v>
      </c>
      <c r="Z1715" s="84">
        <v>6749287</v>
      </c>
      <c r="AA1715" s="127">
        <v>40249.305282449997</v>
      </c>
      <c r="AB1715" s="127">
        <v>7554.3171540800004</v>
      </c>
    </row>
    <row r="1716" spans="1:28" x14ac:dyDescent="0.3">
      <c r="A1716" s="83" t="s">
        <v>12</v>
      </c>
      <c r="B1716" s="65" t="str">
        <f>VLOOKUP(A1716,'bank list with code'!$A$2:$C$114,3,FALSE)</f>
        <v>B093</v>
      </c>
      <c r="C1716" s="65" t="str">
        <f>VLOOKUP(B1716,'bank type'!$A$2:$B$87,2,FALSE)</f>
        <v>Public Sector Banks</v>
      </c>
      <c r="D1716" s="66">
        <v>43343</v>
      </c>
      <c r="E1716" s="74">
        <f t="shared" si="83"/>
        <v>8</v>
      </c>
      <c r="F1716">
        <f t="shared" si="81"/>
        <v>2018</v>
      </c>
      <c r="G1716" s="84">
        <v>26428</v>
      </c>
      <c r="H1716" s="84">
        <v>33093</v>
      </c>
      <c r="I1716" s="84">
        <v>551934</v>
      </c>
      <c r="J1716" s="84">
        <v>0</v>
      </c>
      <c r="K1716" s="3">
        <f t="shared" si="82"/>
        <v>551934</v>
      </c>
      <c r="L1716" s="3"/>
      <c r="M1716" s="3"/>
      <c r="N1716" s="3"/>
      <c r="O1716" s="84">
        <v>6851249</v>
      </c>
      <c r="P1716" s="84">
        <v>135549</v>
      </c>
      <c r="Q1716" s="84">
        <v>22484822</v>
      </c>
      <c r="R1716" s="127">
        <v>513.50529700000004</v>
      </c>
      <c r="S1716" s="127">
        <v>82038.843130669993</v>
      </c>
      <c r="T1716" s="85"/>
      <c r="U1716" s="85"/>
      <c r="V1716" s="85"/>
      <c r="W1716" s="85"/>
      <c r="X1716" s="84">
        <v>307029951</v>
      </c>
      <c r="Y1716" s="84">
        <v>376155878</v>
      </c>
      <c r="Z1716" s="84">
        <v>101375836</v>
      </c>
      <c r="AA1716" s="127">
        <v>1107891.8898577699</v>
      </c>
      <c r="AB1716" s="127">
        <v>147288.20249910001</v>
      </c>
    </row>
    <row r="1717" spans="1:28" x14ac:dyDescent="0.3">
      <c r="A1717" s="83" t="s">
        <v>14</v>
      </c>
      <c r="B1717" s="65" t="str">
        <f>VLOOKUP(A1717,'bank list with code'!$A$2:$C$114,3,FALSE)</f>
        <v>B009</v>
      </c>
      <c r="C1717" s="65" t="str">
        <f>VLOOKUP(B1717,'bank type'!$A$2:$B$87,2,FALSE)</f>
        <v>Private Sector Banks</v>
      </c>
      <c r="D1717" s="66">
        <v>43343</v>
      </c>
      <c r="E1717" s="74">
        <f t="shared" si="83"/>
        <v>8</v>
      </c>
      <c r="F1717">
        <f t="shared" si="81"/>
        <v>2018</v>
      </c>
      <c r="G1717" s="84">
        <v>2131</v>
      </c>
      <c r="H1717" s="84">
        <v>10536</v>
      </c>
      <c r="I1717" s="84">
        <v>507512</v>
      </c>
      <c r="J1717" s="84">
        <v>0</v>
      </c>
      <c r="K1717" s="3">
        <f t="shared" si="82"/>
        <v>507512</v>
      </c>
      <c r="L1717" s="3"/>
      <c r="M1717" s="3"/>
      <c r="N1717" s="3"/>
      <c r="O1717" s="84">
        <v>4885182</v>
      </c>
      <c r="P1717" s="84">
        <v>90581</v>
      </c>
      <c r="Q1717" s="84">
        <v>13544537</v>
      </c>
      <c r="R1717" s="127">
        <v>375.14722899999998</v>
      </c>
      <c r="S1717" s="127">
        <v>47512.733222000003</v>
      </c>
      <c r="T1717" s="85"/>
      <c r="U1717" s="85"/>
      <c r="V1717" s="85"/>
      <c r="W1717" s="85"/>
      <c r="X1717" s="84">
        <v>27863136</v>
      </c>
      <c r="Y1717" s="84">
        <v>26858946</v>
      </c>
      <c r="Z1717" s="84">
        <v>24781851</v>
      </c>
      <c r="AA1717" s="127">
        <v>112994.22033742999</v>
      </c>
      <c r="AB1717" s="127">
        <v>35880.424518884894</v>
      </c>
    </row>
    <row r="1718" spans="1:28" x14ac:dyDescent="0.3">
      <c r="A1718" s="83" t="s">
        <v>15</v>
      </c>
      <c r="B1718" s="65" t="str">
        <f>VLOOKUP(A1718,'bank list with code'!$A$2:$C$114,3,FALSE)</f>
        <v>B010</v>
      </c>
      <c r="C1718" s="65" t="str">
        <f>VLOOKUP(B1718,'bank type'!$A$2:$B$87,2,FALSE)</f>
        <v>Private Sector Banks</v>
      </c>
      <c r="D1718" s="66">
        <v>43343</v>
      </c>
      <c r="E1718" s="74">
        <f t="shared" si="83"/>
        <v>8</v>
      </c>
      <c r="F1718">
        <f t="shared" si="81"/>
        <v>2018</v>
      </c>
      <c r="G1718" s="84">
        <v>476</v>
      </c>
      <c r="H1718" s="84">
        <v>0</v>
      </c>
      <c r="I1718" s="84">
        <v>23479</v>
      </c>
      <c r="J1718" s="84">
        <v>0</v>
      </c>
      <c r="K1718" s="3">
        <f t="shared" si="82"/>
        <v>23479</v>
      </c>
      <c r="L1718" s="3"/>
      <c r="M1718" s="3"/>
      <c r="N1718" s="3"/>
      <c r="O1718" s="84">
        <v>0</v>
      </c>
      <c r="P1718" s="84">
        <v>0</v>
      </c>
      <c r="Q1718" s="84">
        <v>0</v>
      </c>
      <c r="R1718" s="127">
        <v>0</v>
      </c>
      <c r="S1718" s="127">
        <v>0</v>
      </c>
      <c r="T1718" s="85"/>
      <c r="U1718" s="85"/>
      <c r="V1718" s="85"/>
      <c r="W1718" s="85"/>
      <c r="X1718" s="84">
        <v>10973311</v>
      </c>
      <c r="Y1718" s="84">
        <v>3405603</v>
      </c>
      <c r="Z1718" s="84">
        <v>672826</v>
      </c>
      <c r="AA1718" s="127">
        <v>9779.9263790000005</v>
      </c>
      <c r="AB1718" s="127">
        <v>1030.0917357600008</v>
      </c>
    </row>
    <row r="1719" spans="1:28" x14ac:dyDescent="0.3">
      <c r="A1719" s="83" t="s">
        <v>16</v>
      </c>
      <c r="B1719" s="65" t="str">
        <f>VLOOKUP(A1719,'bank list with code'!$A$2:$C$114,3,FALSE)</f>
        <v>B021</v>
      </c>
      <c r="C1719" s="65" t="str">
        <f>VLOOKUP(B1719,'bank type'!$A$2:$B$87,2,FALSE)</f>
        <v>Private Sector Banks</v>
      </c>
      <c r="D1719" s="66">
        <v>43343</v>
      </c>
      <c r="E1719" s="74">
        <f t="shared" si="83"/>
        <v>8</v>
      </c>
      <c r="F1719">
        <f t="shared" si="81"/>
        <v>2018</v>
      </c>
      <c r="G1719" s="84">
        <v>220</v>
      </c>
      <c r="H1719" s="84">
        <v>44</v>
      </c>
      <c r="I1719" s="84">
        <v>0</v>
      </c>
      <c r="J1719" s="84">
        <v>0</v>
      </c>
      <c r="K1719" s="3">
        <f t="shared" si="82"/>
        <v>0</v>
      </c>
      <c r="L1719" s="3"/>
      <c r="M1719" s="3"/>
      <c r="N1719" s="3"/>
      <c r="O1719" s="84">
        <v>0</v>
      </c>
      <c r="P1719" s="84">
        <v>0</v>
      </c>
      <c r="Q1719" s="84">
        <v>0</v>
      </c>
      <c r="R1719" s="127">
        <v>0</v>
      </c>
      <c r="S1719" s="127">
        <v>0</v>
      </c>
      <c r="T1719" s="85"/>
      <c r="U1719" s="85"/>
      <c r="V1719" s="85"/>
      <c r="W1719" s="85"/>
      <c r="X1719" s="84">
        <v>1160531</v>
      </c>
      <c r="Y1719" s="84">
        <v>593105</v>
      </c>
      <c r="Z1719" s="84">
        <v>182656</v>
      </c>
      <c r="AA1719" s="127">
        <v>1966.2857304900001</v>
      </c>
      <c r="AB1719" s="127">
        <v>339.59370594000001</v>
      </c>
    </row>
    <row r="1720" spans="1:28" x14ac:dyDescent="0.3">
      <c r="A1720" s="83" t="s">
        <v>17</v>
      </c>
      <c r="B1720" s="65" t="str">
        <f>VLOOKUP(A1720,'bank list with code'!$A$2:$C$114,3,FALSE)</f>
        <v>B024</v>
      </c>
      <c r="C1720" s="65" t="str">
        <f>VLOOKUP(B1720,'bank type'!$A$2:$B$87,2,FALSE)</f>
        <v>Private Sector Banks</v>
      </c>
      <c r="D1720" s="66">
        <v>43343</v>
      </c>
      <c r="E1720" s="74">
        <f t="shared" si="83"/>
        <v>8</v>
      </c>
      <c r="F1720">
        <f t="shared" si="81"/>
        <v>2018</v>
      </c>
      <c r="G1720" s="84">
        <v>929</v>
      </c>
      <c r="H1720" s="84">
        <v>701</v>
      </c>
      <c r="I1720" s="84">
        <v>9807</v>
      </c>
      <c r="J1720" s="84">
        <v>0</v>
      </c>
      <c r="K1720" s="3">
        <f t="shared" si="82"/>
        <v>9807</v>
      </c>
      <c r="L1720" s="3"/>
      <c r="M1720" s="3"/>
      <c r="N1720" s="3"/>
      <c r="O1720" s="84">
        <v>5960</v>
      </c>
      <c r="P1720" s="84">
        <v>610</v>
      </c>
      <c r="Q1720" s="84">
        <v>19157</v>
      </c>
      <c r="R1720" s="127">
        <v>2.6082000000000001</v>
      </c>
      <c r="S1720" s="127">
        <v>55.582683229999994</v>
      </c>
      <c r="T1720" s="85"/>
      <c r="U1720" s="85"/>
      <c r="V1720" s="85"/>
      <c r="W1720" s="85"/>
      <c r="X1720" s="84">
        <v>1857350</v>
      </c>
      <c r="Y1720" s="84">
        <v>2311489</v>
      </c>
      <c r="Z1720" s="84">
        <v>788206</v>
      </c>
      <c r="AA1720" s="127">
        <v>10101.28055976</v>
      </c>
      <c r="AB1720" s="127">
        <v>1051.1123535499999</v>
      </c>
    </row>
    <row r="1721" spans="1:28" x14ac:dyDescent="0.3">
      <c r="A1721" s="83" t="s">
        <v>138</v>
      </c>
      <c r="B1721" s="65" t="str">
        <f>VLOOKUP(A1721,'bank list with code'!$A$2:$C$114,3,FALSE)</f>
        <v>B032</v>
      </c>
      <c r="C1721" s="65" t="str">
        <f>VLOOKUP(B1721,'bank type'!$A$2:$B$87,2,FALSE)</f>
        <v>Private Sector Banks</v>
      </c>
      <c r="D1721" s="66">
        <v>43343</v>
      </c>
      <c r="E1721" s="74">
        <f t="shared" si="83"/>
        <v>8</v>
      </c>
      <c r="F1721">
        <f t="shared" si="81"/>
        <v>2018</v>
      </c>
      <c r="G1721" s="84">
        <v>282</v>
      </c>
      <c r="H1721" s="84">
        <v>258</v>
      </c>
      <c r="I1721" s="84">
        <v>3503</v>
      </c>
      <c r="J1721" s="84">
        <v>0</v>
      </c>
      <c r="K1721" s="3">
        <f t="shared" si="82"/>
        <v>3503</v>
      </c>
      <c r="L1721" s="3"/>
      <c r="M1721" s="3"/>
      <c r="N1721" s="3"/>
      <c r="O1721" s="84">
        <v>53277</v>
      </c>
      <c r="P1721" s="84">
        <v>23870</v>
      </c>
      <c r="Q1721" s="84">
        <v>103313</v>
      </c>
      <c r="R1721" s="127">
        <v>88.220763000000005</v>
      </c>
      <c r="S1721" s="127">
        <v>94.922441000000006</v>
      </c>
      <c r="T1721" s="85"/>
      <c r="U1721" s="85"/>
      <c r="V1721" s="85"/>
      <c r="W1721" s="85"/>
      <c r="X1721" s="84">
        <v>598756</v>
      </c>
      <c r="Y1721" s="84">
        <v>501807</v>
      </c>
      <c r="Z1721" s="84">
        <v>335334</v>
      </c>
      <c r="AA1721" s="127">
        <v>2488.2649259999998</v>
      </c>
      <c r="AB1721" s="127">
        <v>610.85430599999995</v>
      </c>
    </row>
    <row r="1722" spans="1:28" x14ac:dyDescent="0.3">
      <c r="A1722" s="83" t="s">
        <v>19</v>
      </c>
      <c r="B1722" s="65" t="str">
        <f>VLOOKUP(A1722,'bank list with code'!$A$2:$C$114,3,FALSE)</f>
        <v>B038</v>
      </c>
      <c r="C1722" s="65" t="str">
        <f>VLOOKUP(B1722,'bank type'!$A$2:$B$87,2,FALSE)</f>
        <v>Private Sector Banks</v>
      </c>
      <c r="D1722" s="66">
        <v>43343</v>
      </c>
      <c r="E1722" s="74">
        <f t="shared" si="83"/>
        <v>8</v>
      </c>
      <c r="F1722">
        <f t="shared" si="81"/>
        <v>2018</v>
      </c>
      <c r="G1722" s="84">
        <v>206</v>
      </c>
      <c r="H1722" s="84">
        <v>140</v>
      </c>
      <c r="I1722" s="84">
        <v>1047</v>
      </c>
      <c r="J1722" s="84">
        <v>0</v>
      </c>
      <c r="K1722" s="3">
        <f t="shared" si="82"/>
        <v>1047</v>
      </c>
      <c r="L1722" s="3"/>
      <c r="M1722" s="3"/>
      <c r="N1722" s="3"/>
      <c r="O1722" s="84">
        <v>7588</v>
      </c>
      <c r="P1722" s="84">
        <v>77</v>
      </c>
      <c r="Q1722" s="84">
        <v>15186</v>
      </c>
      <c r="R1722" s="127">
        <v>0.27928500000000001</v>
      </c>
      <c r="S1722" s="127">
        <v>32.969971000000001</v>
      </c>
      <c r="T1722" s="85"/>
      <c r="U1722" s="85"/>
      <c r="V1722" s="85"/>
      <c r="W1722" s="85"/>
      <c r="X1722" s="84">
        <v>575482</v>
      </c>
      <c r="Y1722" s="84">
        <v>566208</v>
      </c>
      <c r="Z1722" s="84">
        <v>237781</v>
      </c>
      <c r="AA1722" s="127">
        <v>1984.45245</v>
      </c>
      <c r="AB1722" s="127">
        <v>379.50183900000002</v>
      </c>
    </row>
    <row r="1723" spans="1:28" x14ac:dyDescent="0.3">
      <c r="A1723" s="83" t="s">
        <v>20</v>
      </c>
      <c r="B1723" s="65" t="str">
        <f>VLOOKUP(A1723,'bank list with code'!$A$2:$C$114,3,FALSE)</f>
        <v>B045</v>
      </c>
      <c r="C1723" s="65" t="str">
        <f>VLOOKUP(B1723,'bank type'!$A$2:$B$87,2,FALSE)</f>
        <v>Private Sector Banks</v>
      </c>
      <c r="D1723" s="66">
        <v>43343</v>
      </c>
      <c r="E1723" s="74">
        <f t="shared" si="83"/>
        <v>8</v>
      </c>
      <c r="F1723">
        <f t="shared" si="81"/>
        <v>2018</v>
      </c>
      <c r="G1723" s="84">
        <v>1187</v>
      </c>
      <c r="H1723" s="84">
        <v>500</v>
      </c>
      <c r="I1723" s="84">
        <v>10378</v>
      </c>
      <c r="J1723" s="84">
        <v>0</v>
      </c>
      <c r="K1723" s="3">
        <f t="shared" si="82"/>
        <v>10378</v>
      </c>
      <c r="L1723" s="3"/>
      <c r="M1723" s="3"/>
      <c r="N1723" s="3"/>
      <c r="O1723" s="84">
        <v>0</v>
      </c>
      <c r="P1723" s="84">
        <v>0</v>
      </c>
      <c r="Q1723" s="84">
        <v>0</v>
      </c>
      <c r="R1723" s="127">
        <v>0</v>
      </c>
      <c r="S1723" s="127">
        <v>0</v>
      </c>
      <c r="T1723" s="85"/>
      <c r="U1723" s="85"/>
      <c r="V1723" s="85"/>
      <c r="W1723" s="85"/>
      <c r="X1723" s="84">
        <v>7032753</v>
      </c>
      <c r="Y1723" s="84">
        <v>6728415</v>
      </c>
      <c r="Z1723" s="84">
        <v>3162506</v>
      </c>
      <c r="AA1723" s="127">
        <v>34090.844264389998</v>
      </c>
      <c r="AB1723" s="127">
        <v>5039.9038624499999</v>
      </c>
    </row>
    <row r="1724" spans="1:28" x14ac:dyDescent="0.3">
      <c r="A1724" s="83" t="s">
        <v>21</v>
      </c>
      <c r="B1724" s="65" t="str">
        <f>VLOOKUP(A1724,'bank list with code'!$A$2:$C$114,3,FALSE)</f>
        <v>B050</v>
      </c>
      <c r="C1724" s="65" t="str">
        <f>VLOOKUP(B1724,'bank type'!$A$2:$B$87,2,FALSE)</f>
        <v>Private Sector Banks</v>
      </c>
      <c r="D1724" s="66">
        <v>43343</v>
      </c>
      <c r="E1724" s="74">
        <f t="shared" si="83"/>
        <v>8</v>
      </c>
      <c r="F1724">
        <f t="shared" si="81"/>
        <v>2018</v>
      </c>
      <c r="G1724" s="84">
        <v>5890</v>
      </c>
      <c r="H1724" s="84">
        <v>7039</v>
      </c>
      <c r="I1724" s="84">
        <v>415769</v>
      </c>
      <c r="J1724" s="84">
        <v>0</v>
      </c>
      <c r="K1724" s="3">
        <f t="shared" si="82"/>
        <v>415769</v>
      </c>
      <c r="L1724" s="3"/>
      <c r="M1724" s="3"/>
      <c r="N1724" s="3"/>
      <c r="O1724" s="84">
        <v>11570453</v>
      </c>
      <c r="P1724" s="84">
        <v>191611</v>
      </c>
      <c r="Q1724" s="84">
        <v>39849365</v>
      </c>
      <c r="R1724" s="127">
        <v>1020.726179</v>
      </c>
      <c r="S1724" s="127">
        <v>132607.414361</v>
      </c>
      <c r="T1724" s="85"/>
      <c r="U1724" s="85"/>
      <c r="V1724" s="85"/>
      <c r="W1724" s="85"/>
      <c r="X1724" s="84">
        <v>25876605</v>
      </c>
      <c r="Y1724" s="84">
        <v>35996429</v>
      </c>
      <c r="Z1724" s="84">
        <v>43937828</v>
      </c>
      <c r="AA1724" s="127">
        <v>185973.986481</v>
      </c>
      <c r="AB1724" s="127">
        <v>62408.843443999998</v>
      </c>
    </row>
    <row r="1725" spans="1:28" x14ac:dyDescent="0.3">
      <c r="A1725" s="83" t="s">
        <v>22</v>
      </c>
      <c r="B1725" s="65" t="str">
        <f>VLOOKUP(A1725,'bank list with code'!$A$2:$C$114,3,FALSE)</f>
        <v>B053</v>
      </c>
      <c r="C1725" s="65" t="str">
        <f>VLOOKUP(B1725,'bank type'!$A$2:$B$87,2,FALSE)</f>
        <v>Private Sector Banks</v>
      </c>
      <c r="D1725" s="66">
        <v>43343</v>
      </c>
      <c r="E1725" s="74">
        <f t="shared" si="83"/>
        <v>8</v>
      </c>
      <c r="F1725">
        <f t="shared" si="81"/>
        <v>2018</v>
      </c>
      <c r="G1725" s="84">
        <v>5284</v>
      </c>
      <c r="H1725" s="84">
        <v>9104</v>
      </c>
      <c r="I1725" s="84">
        <v>343676</v>
      </c>
      <c r="J1725" s="84">
        <v>0</v>
      </c>
      <c r="K1725" s="3">
        <f t="shared" si="82"/>
        <v>343676</v>
      </c>
      <c r="L1725" s="3"/>
      <c r="M1725" s="3"/>
      <c r="N1725" s="3"/>
      <c r="O1725" s="84">
        <v>5507862</v>
      </c>
      <c r="P1725" s="84">
        <v>44222</v>
      </c>
      <c r="Q1725" s="84">
        <v>19412404</v>
      </c>
      <c r="R1725" s="127">
        <v>151.247671</v>
      </c>
      <c r="S1725" s="127">
        <v>53278.025883000002</v>
      </c>
      <c r="T1725" s="85"/>
      <c r="U1725" s="85"/>
      <c r="V1725" s="85"/>
      <c r="W1725" s="85"/>
      <c r="X1725" s="84">
        <v>43750707</v>
      </c>
      <c r="Y1725" s="84">
        <v>33469906</v>
      </c>
      <c r="Z1725" s="84">
        <v>38505064</v>
      </c>
      <c r="AA1725" s="127">
        <v>166597.793462</v>
      </c>
      <c r="AB1725" s="127">
        <v>56379.848789000003</v>
      </c>
    </row>
    <row r="1726" spans="1:28" x14ac:dyDescent="0.3">
      <c r="A1726" s="83" t="s">
        <v>23</v>
      </c>
      <c r="B1726" s="65" t="str">
        <f>VLOOKUP(A1726,'bank list with code'!$A$2:$C$114,3,FALSE)</f>
        <v>B056</v>
      </c>
      <c r="C1726" s="65" t="str">
        <f>VLOOKUP(B1726,'bank type'!$A$2:$B$87,2,FALSE)</f>
        <v>Private Sector Banks</v>
      </c>
      <c r="D1726" s="66">
        <v>43343</v>
      </c>
      <c r="E1726" s="74">
        <f t="shared" si="83"/>
        <v>8</v>
      </c>
      <c r="F1726">
        <f t="shared" si="81"/>
        <v>2018</v>
      </c>
      <c r="G1726" s="84">
        <v>89</v>
      </c>
      <c r="H1726" s="84">
        <v>3</v>
      </c>
      <c r="I1726" s="84">
        <v>1697</v>
      </c>
      <c r="J1726" s="84">
        <v>0</v>
      </c>
      <c r="K1726" s="3">
        <f t="shared" si="82"/>
        <v>1697</v>
      </c>
      <c r="L1726" s="3"/>
      <c r="M1726" s="3"/>
      <c r="N1726" s="3"/>
      <c r="O1726" s="84">
        <v>0</v>
      </c>
      <c r="P1726" s="84">
        <v>0</v>
      </c>
      <c r="Q1726" s="84">
        <v>0</v>
      </c>
      <c r="R1726" s="127">
        <v>0</v>
      </c>
      <c r="S1726" s="127">
        <v>0</v>
      </c>
      <c r="T1726" s="85"/>
      <c r="U1726" s="85"/>
      <c r="V1726" s="85"/>
      <c r="W1726" s="85"/>
      <c r="X1726" s="84">
        <v>1215235</v>
      </c>
      <c r="Y1726" s="84">
        <v>2032162</v>
      </c>
      <c r="Z1726" s="84">
        <v>990904</v>
      </c>
      <c r="AA1726" s="127">
        <v>6681.1905732200003</v>
      </c>
      <c r="AB1726" s="127">
        <v>842.08559519000005</v>
      </c>
    </row>
    <row r="1727" spans="1:28" x14ac:dyDescent="0.3">
      <c r="A1727" s="83" t="s">
        <v>24</v>
      </c>
      <c r="B1727" s="65" t="str">
        <f>VLOOKUP(A1727,'bank list with code'!$A$2:$C$114,3,FALSE)</f>
        <v>B062</v>
      </c>
      <c r="C1727" s="65" t="str">
        <f>VLOOKUP(B1727,'bank type'!$A$2:$B$87,2,FALSE)</f>
        <v>Private Sector Banks</v>
      </c>
      <c r="D1727" s="66">
        <v>43343</v>
      </c>
      <c r="E1727" s="74">
        <f t="shared" si="83"/>
        <v>8</v>
      </c>
      <c r="F1727">
        <f t="shared" si="81"/>
        <v>2018</v>
      </c>
      <c r="G1727" s="84">
        <v>1021</v>
      </c>
      <c r="H1727" s="84">
        <v>1325</v>
      </c>
      <c r="I1727" s="84">
        <v>67080</v>
      </c>
      <c r="J1727" s="84">
        <v>0</v>
      </c>
      <c r="K1727" s="3">
        <f t="shared" si="82"/>
        <v>67080</v>
      </c>
      <c r="L1727" s="3"/>
      <c r="M1727" s="3"/>
      <c r="N1727" s="3"/>
      <c r="O1727" s="84">
        <v>874025</v>
      </c>
      <c r="P1727" s="84">
        <v>15983</v>
      </c>
      <c r="Q1727" s="84">
        <v>2806102</v>
      </c>
      <c r="R1727" s="127">
        <v>79.652213189999998</v>
      </c>
      <c r="S1727" s="127">
        <v>18973.761039519999</v>
      </c>
      <c r="T1727" s="85"/>
      <c r="U1727" s="85"/>
      <c r="V1727" s="85"/>
      <c r="W1727" s="85"/>
      <c r="X1727" s="84">
        <v>4099413</v>
      </c>
      <c r="Y1727" s="84">
        <v>3169978</v>
      </c>
      <c r="Z1727" s="84">
        <v>2340962</v>
      </c>
      <c r="AA1727" s="127">
        <v>14607.557742310002</v>
      </c>
      <c r="AB1727" s="127">
        <v>3606.4837586799999</v>
      </c>
    </row>
    <row r="1728" spans="1:28" x14ac:dyDescent="0.3">
      <c r="A1728" s="83" t="s">
        <v>25</v>
      </c>
      <c r="B1728" s="65" t="str">
        <f>VLOOKUP(A1728,'bank list with code'!$A$2:$C$114,3,FALSE)</f>
        <v>B063</v>
      </c>
      <c r="C1728" s="65" t="str">
        <f>VLOOKUP(B1728,'bank type'!$A$2:$B$87,2,FALSE)</f>
        <v>Private Sector Banks</v>
      </c>
      <c r="D1728" s="66">
        <v>43343</v>
      </c>
      <c r="E1728" s="74">
        <f t="shared" si="83"/>
        <v>8</v>
      </c>
      <c r="F1728">
        <f t="shared" si="81"/>
        <v>2018</v>
      </c>
      <c r="G1728" s="84">
        <v>696</v>
      </c>
      <c r="H1728" s="84">
        <v>532</v>
      </c>
      <c r="I1728" s="84">
        <v>14420</v>
      </c>
      <c r="J1728" s="84">
        <v>0</v>
      </c>
      <c r="K1728" s="3">
        <f t="shared" si="82"/>
        <v>14420</v>
      </c>
      <c r="L1728" s="3"/>
      <c r="M1728" s="3"/>
      <c r="N1728" s="3"/>
      <c r="O1728" s="84">
        <v>134572</v>
      </c>
      <c r="P1728" s="84">
        <v>9383</v>
      </c>
      <c r="Q1728" s="84">
        <v>217204</v>
      </c>
      <c r="R1728" s="127">
        <v>32.406965</v>
      </c>
      <c r="S1728" s="127">
        <v>835.24883299999999</v>
      </c>
      <c r="T1728" s="85"/>
      <c r="U1728" s="85"/>
      <c r="V1728" s="85"/>
      <c r="W1728" s="85"/>
      <c r="X1728" s="84">
        <v>3899615</v>
      </c>
      <c r="Y1728" s="84">
        <v>5766411</v>
      </c>
      <c r="Z1728" s="84">
        <v>94408</v>
      </c>
      <c r="AA1728" s="127">
        <v>28432.230135000002</v>
      </c>
      <c r="AB1728" s="127">
        <v>258.80253499999998</v>
      </c>
    </row>
    <row r="1729" spans="1:28" x14ac:dyDescent="0.3">
      <c r="A1729" s="83" t="s">
        <v>26</v>
      </c>
      <c r="B1729" s="65" t="str">
        <f>VLOOKUP(A1729,'bank list with code'!$A$2:$C$114,3,FALSE)</f>
        <v>B069</v>
      </c>
      <c r="C1729" s="65" t="str">
        <f>VLOOKUP(B1729,'bank type'!$A$2:$B$87,2,FALSE)</f>
        <v>Private Sector Banks</v>
      </c>
      <c r="D1729" s="66">
        <v>43343</v>
      </c>
      <c r="E1729" s="74">
        <f t="shared" si="83"/>
        <v>8</v>
      </c>
      <c r="F1729">
        <f t="shared" si="81"/>
        <v>2018</v>
      </c>
      <c r="G1729" s="84">
        <v>708</v>
      </c>
      <c r="H1729" s="84">
        <v>819</v>
      </c>
      <c r="I1729" s="84">
        <v>13700</v>
      </c>
      <c r="J1729" s="84">
        <v>0</v>
      </c>
      <c r="K1729" s="3">
        <f t="shared" si="82"/>
        <v>13700</v>
      </c>
      <c r="L1729" s="3"/>
      <c r="M1729" s="3"/>
      <c r="N1729" s="3"/>
      <c r="O1729" s="84">
        <v>0</v>
      </c>
      <c r="P1729" s="84">
        <v>0</v>
      </c>
      <c r="Q1729" s="84">
        <v>0</v>
      </c>
      <c r="R1729" s="127">
        <v>0</v>
      </c>
      <c r="S1729" s="127">
        <v>0</v>
      </c>
      <c r="T1729" s="85"/>
      <c r="U1729" s="85"/>
      <c r="V1729" s="85"/>
      <c r="W1729" s="85"/>
      <c r="X1729" s="84">
        <v>4603946</v>
      </c>
      <c r="Y1729" s="84">
        <v>4716664</v>
      </c>
      <c r="Z1729" s="84">
        <v>2462182</v>
      </c>
      <c r="AA1729" s="127">
        <v>18495.849625999999</v>
      </c>
      <c r="AB1729" s="127">
        <v>3037.5875729999998</v>
      </c>
    </row>
    <row r="1730" spans="1:28" x14ac:dyDescent="0.3">
      <c r="A1730" s="83" t="s">
        <v>27</v>
      </c>
      <c r="B1730" s="65" t="str">
        <f>VLOOKUP(A1730,'bank list with code'!$A$2:$C$114,3,FALSE)</f>
        <v>B070</v>
      </c>
      <c r="C1730" s="65" t="str">
        <f>VLOOKUP(B1730,'bank type'!$A$2:$B$87,2,FALSE)</f>
        <v>Private Sector Banks</v>
      </c>
      <c r="D1730" s="66">
        <v>43343</v>
      </c>
      <c r="E1730" s="74">
        <f t="shared" si="83"/>
        <v>8</v>
      </c>
      <c r="F1730">
        <f t="shared" si="81"/>
        <v>2018</v>
      </c>
      <c r="G1730" s="84">
        <v>769</v>
      </c>
      <c r="H1730" s="84">
        <v>1037</v>
      </c>
      <c r="I1730" s="84">
        <v>21812</v>
      </c>
      <c r="J1730" s="84">
        <v>0</v>
      </c>
      <c r="K1730" s="3">
        <f t="shared" si="82"/>
        <v>21812</v>
      </c>
      <c r="L1730" s="3"/>
      <c r="M1730" s="3"/>
      <c r="N1730" s="3"/>
      <c r="O1730" s="84">
        <v>0</v>
      </c>
      <c r="P1730" s="84">
        <v>0</v>
      </c>
      <c r="Q1730" s="84">
        <v>0</v>
      </c>
      <c r="R1730" s="127">
        <v>0</v>
      </c>
      <c r="S1730" s="127">
        <v>0</v>
      </c>
      <c r="T1730" s="85"/>
      <c r="U1730" s="85"/>
      <c r="V1730" s="85"/>
      <c r="W1730" s="85"/>
      <c r="X1730" s="84">
        <v>4266920</v>
      </c>
      <c r="Y1730" s="84">
        <v>5730260</v>
      </c>
      <c r="Z1730" s="84">
        <v>2387148</v>
      </c>
      <c r="AA1730" s="127">
        <v>24606.944071639999</v>
      </c>
      <c r="AB1730" s="127">
        <v>3193.2822769299996</v>
      </c>
    </row>
    <row r="1731" spans="1:28" x14ac:dyDescent="0.3">
      <c r="A1731" s="83" t="s">
        <v>28</v>
      </c>
      <c r="B1731" s="65" t="str">
        <f>VLOOKUP(A1731,'bank list with code'!$A$2:$C$114,3,FALSE)</f>
        <v>B073</v>
      </c>
      <c r="C1731" s="65" t="str">
        <f>VLOOKUP(B1731,'bank type'!$A$2:$B$87,2,FALSE)</f>
        <v>Private Sector Banks</v>
      </c>
      <c r="D1731" s="66">
        <v>43343</v>
      </c>
      <c r="E1731" s="74">
        <f t="shared" si="83"/>
        <v>8</v>
      </c>
      <c r="F1731">
        <f t="shared" ref="F1731:F1794" si="84">YEAR(D1731)</f>
        <v>2018</v>
      </c>
      <c r="G1731" s="84">
        <v>1092</v>
      </c>
      <c r="H1731" s="84">
        <v>1147</v>
      </c>
      <c r="I1731" s="84">
        <v>14922</v>
      </c>
      <c r="J1731" s="84">
        <v>0</v>
      </c>
      <c r="K1731" s="3">
        <f t="shared" si="82"/>
        <v>14922</v>
      </c>
      <c r="L1731" s="3"/>
      <c r="M1731" s="3"/>
      <c r="N1731" s="3"/>
      <c r="O1731" s="84">
        <v>1698001</v>
      </c>
      <c r="P1731" s="84">
        <v>45717</v>
      </c>
      <c r="Q1731" s="84">
        <v>4790608</v>
      </c>
      <c r="R1731" s="127">
        <v>177.88786113</v>
      </c>
      <c r="S1731" s="127">
        <v>13239.582174800002</v>
      </c>
      <c r="T1731" s="85"/>
      <c r="U1731" s="85"/>
      <c r="V1731" s="85"/>
      <c r="W1731" s="85"/>
      <c r="X1731" s="84">
        <v>10204013</v>
      </c>
      <c r="Y1731" s="84">
        <v>7853981</v>
      </c>
      <c r="Z1731" s="84">
        <v>8095532</v>
      </c>
      <c r="AA1731" s="127">
        <v>30853.573236509998</v>
      </c>
      <c r="AB1731" s="127">
        <v>10552.501694739978</v>
      </c>
    </row>
    <row r="1732" spans="1:28" x14ac:dyDescent="0.3">
      <c r="A1732" s="83" t="s">
        <v>29</v>
      </c>
      <c r="B1732" s="65" t="str">
        <f>VLOOKUP(A1732,'bank list with code'!$A$2:$C$114,3,FALSE)</f>
        <v>B082</v>
      </c>
      <c r="C1732" s="65" t="str">
        <f>VLOOKUP(B1732,'bank type'!$A$2:$B$87,2,FALSE)</f>
        <v>Private Sector Banks</v>
      </c>
      <c r="D1732" s="66">
        <v>43343</v>
      </c>
      <c r="E1732" s="74">
        <f t="shared" si="83"/>
        <v>8</v>
      </c>
      <c r="F1732">
        <f t="shared" si="84"/>
        <v>2018</v>
      </c>
      <c r="G1732" s="84">
        <v>196</v>
      </c>
      <c r="H1732" s="84">
        <v>183</v>
      </c>
      <c r="I1732" s="84">
        <v>543773</v>
      </c>
      <c r="J1732" s="84">
        <v>0</v>
      </c>
      <c r="K1732" s="3">
        <f t="shared" si="82"/>
        <v>543773</v>
      </c>
      <c r="L1732" s="3"/>
      <c r="M1732" s="3"/>
      <c r="N1732" s="3"/>
      <c r="O1732" s="84">
        <v>1116951</v>
      </c>
      <c r="P1732" s="84">
        <v>87011</v>
      </c>
      <c r="Q1732" s="84">
        <v>3153656</v>
      </c>
      <c r="R1732" s="127">
        <v>421.70176413999997</v>
      </c>
      <c r="S1732" s="127">
        <v>16483.458361770001</v>
      </c>
      <c r="T1732" s="85"/>
      <c r="U1732" s="85"/>
      <c r="V1732" s="85"/>
      <c r="W1732" s="85"/>
      <c r="X1732" s="84">
        <v>904402</v>
      </c>
      <c r="Y1732" s="84">
        <v>712796</v>
      </c>
      <c r="Z1732" s="84">
        <v>472967</v>
      </c>
      <c r="AA1732" s="127">
        <v>2568.94528412</v>
      </c>
      <c r="AB1732" s="127">
        <v>577.13923442000009</v>
      </c>
    </row>
    <row r="1733" spans="1:28" x14ac:dyDescent="0.3">
      <c r="A1733" s="83" t="s">
        <v>30</v>
      </c>
      <c r="B1733" s="65" t="str">
        <f>VLOOKUP(A1733,'bank list with code'!$A$2:$C$114,3,FALSE)</f>
        <v>B089</v>
      </c>
      <c r="C1733" s="65" t="str">
        <f>VLOOKUP(B1733,'bank type'!$A$2:$B$87,2,FALSE)</f>
        <v>Private Sector Banks</v>
      </c>
      <c r="D1733" s="66">
        <v>43343</v>
      </c>
      <c r="E1733" s="74">
        <f t="shared" si="83"/>
        <v>8</v>
      </c>
      <c r="F1733">
        <f t="shared" si="84"/>
        <v>2018</v>
      </c>
      <c r="G1733" s="84">
        <v>732</v>
      </c>
      <c r="H1733" s="84">
        <v>588</v>
      </c>
      <c r="I1733" s="84">
        <v>10348</v>
      </c>
      <c r="J1733" s="84">
        <v>0</v>
      </c>
      <c r="K1733" s="3">
        <f t="shared" si="82"/>
        <v>10348</v>
      </c>
      <c r="L1733" s="3"/>
      <c r="M1733" s="3"/>
      <c r="N1733" s="3"/>
      <c r="O1733" s="84">
        <v>0</v>
      </c>
      <c r="P1733" s="84">
        <v>0</v>
      </c>
      <c r="Q1733" s="84">
        <v>0</v>
      </c>
      <c r="R1733" s="127">
        <v>0</v>
      </c>
      <c r="S1733" s="127">
        <v>0</v>
      </c>
      <c r="T1733" s="85"/>
      <c r="U1733" s="85"/>
      <c r="V1733" s="85"/>
      <c r="W1733" s="85"/>
      <c r="X1733" s="84">
        <v>4041633</v>
      </c>
      <c r="Y1733" s="84">
        <v>2847244</v>
      </c>
      <c r="Z1733" s="84">
        <v>1629802</v>
      </c>
      <c r="AA1733" s="127">
        <v>11992.413526</v>
      </c>
      <c r="AB1733" s="127">
        <v>2523.7250210000002</v>
      </c>
    </row>
    <row r="1734" spans="1:28" x14ac:dyDescent="0.3">
      <c r="A1734" s="83" t="s">
        <v>31</v>
      </c>
      <c r="B1734" s="65" t="str">
        <f>VLOOKUP(A1734,'bank list with code'!$A$2:$C$114,3,FALSE)</f>
        <v>B100</v>
      </c>
      <c r="C1734" s="65" t="str">
        <f>VLOOKUP(B1734,'bank type'!$A$2:$B$87,2,FALSE)</f>
        <v>Private Sector Banks</v>
      </c>
      <c r="D1734" s="66">
        <v>43343</v>
      </c>
      <c r="E1734" s="74">
        <f t="shared" si="83"/>
        <v>8</v>
      </c>
      <c r="F1734">
        <f t="shared" si="84"/>
        <v>2018</v>
      </c>
      <c r="G1734" s="84">
        <v>469</v>
      </c>
      <c r="H1734" s="84">
        <v>670</v>
      </c>
      <c r="I1734" s="84">
        <v>4834</v>
      </c>
      <c r="J1734" s="84">
        <v>0</v>
      </c>
      <c r="K1734" s="3">
        <f t="shared" ref="K1734:K1797" si="85">SUM(I1734,J1734)</f>
        <v>4834</v>
      </c>
      <c r="L1734" s="3"/>
      <c r="M1734" s="3"/>
      <c r="N1734" s="3"/>
      <c r="O1734" s="84">
        <v>14005</v>
      </c>
      <c r="P1734" s="84">
        <v>1700</v>
      </c>
      <c r="Q1734" s="84">
        <v>34754</v>
      </c>
      <c r="R1734" s="127">
        <v>6.8733000000000004</v>
      </c>
      <c r="S1734" s="127">
        <v>129.58724158000001</v>
      </c>
      <c r="T1734" s="85"/>
      <c r="U1734" s="85"/>
      <c r="V1734" s="85"/>
      <c r="W1734" s="85"/>
      <c r="X1734" s="84">
        <v>1358965</v>
      </c>
      <c r="Y1734" s="84">
        <v>4695685</v>
      </c>
      <c r="Z1734" s="84">
        <v>396389</v>
      </c>
      <c r="AA1734" s="127">
        <v>19450.929499999998</v>
      </c>
      <c r="AB1734" s="127">
        <v>680.88116460000003</v>
      </c>
    </row>
    <row r="1735" spans="1:28" x14ac:dyDescent="0.3">
      <c r="A1735" s="83" t="s">
        <v>32</v>
      </c>
      <c r="B1735" s="65" t="str">
        <f>VLOOKUP(A1735,'bank list with code'!$A$2:$C$114,3,FALSE)</f>
        <v>B101</v>
      </c>
      <c r="C1735" s="65" t="str">
        <f>VLOOKUP(B1735,'bank type'!$A$2:$B$87,2,FALSE)</f>
        <v>Private Sector Banks</v>
      </c>
      <c r="D1735" s="66">
        <v>43343</v>
      </c>
      <c r="E1735" s="74">
        <f t="shared" si="83"/>
        <v>8</v>
      </c>
      <c r="F1735">
        <f t="shared" si="84"/>
        <v>2018</v>
      </c>
      <c r="G1735" s="84">
        <v>443</v>
      </c>
      <c r="H1735" s="84">
        <v>596</v>
      </c>
      <c r="I1735" s="84">
        <v>5508</v>
      </c>
      <c r="J1735" s="84">
        <v>0</v>
      </c>
      <c r="K1735" s="3">
        <f t="shared" si="85"/>
        <v>5508</v>
      </c>
      <c r="L1735" s="3"/>
      <c r="M1735" s="3"/>
      <c r="N1735" s="3"/>
      <c r="O1735" s="84">
        <v>0</v>
      </c>
      <c r="P1735" s="84">
        <v>0</v>
      </c>
      <c r="Q1735" s="84">
        <v>0</v>
      </c>
      <c r="R1735" s="127">
        <v>0</v>
      </c>
      <c r="S1735" s="127">
        <v>0</v>
      </c>
      <c r="T1735" s="85"/>
      <c r="U1735" s="85"/>
      <c r="V1735" s="85"/>
      <c r="W1735" s="85"/>
      <c r="X1735" s="84">
        <v>1289102</v>
      </c>
      <c r="Y1735" s="84">
        <v>939184</v>
      </c>
      <c r="Z1735" s="84">
        <v>195413</v>
      </c>
      <c r="AA1735" s="127">
        <v>4185.3999999999996</v>
      </c>
      <c r="AB1735" s="127">
        <v>336.60449999999997</v>
      </c>
    </row>
    <row r="1736" spans="1:28" x14ac:dyDescent="0.3">
      <c r="A1736" s="83" t="s">
        <v>33</v>
      </c>
      <c r="B1736" s="65" t="str">
        <f>VLOOKUP(A1736,'bank list with code'!$A$2:$C$114,3,FALSE)</f>
        <v>B113</v>
      </c>
      <c r="C1736" s="65" t="str">
        <f>VLOOKUP(B1736,'bank type'!$A$2:$B$87,2,FALSE)</f>
        <v>Private Sector Banks</v>
      </c>
      <c r="D1736" s="66">
        <v>43343</v>
      </c>
      <c r="E1736" s="74">
        <f t="shared" si="83"/>
        <v>8</v>
      </c>
      <c r="F1736">
        <f t="shared" si="84"/>
        <v>2018</v>
      </c>
      <c r="G1736" s="84">
        <v>933</v>
      </c>
      <c r="H1736" s="84">
        <v>485</v>
      </c>
      <c r="I1736" s="84">
        <v>102211</v>
      </c>
      <c r="J1736" s="84">
        <v>0</v>
      </c>
      <c r="K1736" s="3">
        <f t="shared" si="85"/>
        <v>102211</v>
      </c>
      <c r="L1736" s="3"/>
      <c r="M1736" s="3"/>
      <c r="N1736" s="3"/>
      <c r="O1736" s="84">
        <v>352693</v>
      </c>
      <c r="P1736" s="84">
        <v>5919</v>
      </c>
      <c r="Q1736" s="84">
        <v>1158703</v>
      </c>
      <c r="R1736" s="127">
        <v>26.234969530000001</v>
      </c>
      <c r="S1736" s="127">
        <v>2964.0815947199999</v>
      </c>
      <c r="T1736" s="85"/>
      <c r="U1736" s="85"/>
      <c r="V1736" s="85"/>
      <c r="W1736" s="85"/>
      <c r="X1736" s="84">
        <v>2125761</v>
      </c>
      <c r="Y1736" s="84">
        <v>3739680</v>
      </c>
      <c r="Z1736" s="84">
        <v>2813002</v>
      </c>
      <c r="AA1736" s="127">
        <v>14494.195718999999</v>
      </c>
      <c r="AB1736" s="127">
        <v>4095.3858040800001</v>
      </c>
    </row>
    <row r="1737" spans="1:28" x14ac:dyDescent="0.3">
      <c r="A1737" s="83" t="s">
        <v>35</v>
      </c>
      <c r="B1737" s="65" t="str">
        <f>VLOOKUP(A1737,'bank list with code'!$A$2:$C$114,3,FALSE)</f>
        <v>B004</v>
      </c>
      <c r="C1737" s="65" t="str">
        <f>VLOOKUP(B1737,'bank type'!$A$2:$B$87,2,FALSE)</f>
        <v>Foreign Banks</v>
      </c>
      <c r="D1737" s="66">
        <v>43343</v>
      </c>
      <c r="E1737" s="74">
        <f t="shared" si="83"/>
        <v>8</v>
      </c>
      <c r="F1737">
        <f t="shared" si="84"/>
        <v>2018</v>
      </c>
      <c r="G1737" s="84">
        <v>0</v>
      </c>
      <c r="H1737" s="84">
        <v>0</v>
      </c>
      <c r="I1737" s="84">
        <v>40807</v>
      </c>
      <c r="J1737" s="84">
        <v>0</v>
      </c>
      <c r="K1737" s="3">
        <f t="shared" si="85"/>
        <v>40807</v>
      </c>
      <c r="L1737" s="3"/>
      <c r="M1737" s="3"/>
      <c r="N1737" s="3"/>
      <c r="O1737" s="84">
        <v>1290043</v>
      </c>
      <c r="P1737" s="84">
        <v>2890</v>
      </c>
      <c r="Q1737" s="84">
        <v>6383027</v>
      </c>
      <c r="R1737" s="127">
        <v>20.473299999999998</v>
      </c>
      <c r="S1737" s="127">
        <v>43693.014504999999</v>
      </c>
      <c r="T1737" s="85"/>
      <c r="U1737" s="85"/>
      <c r="V1737" s="85"/>
      <c r="W1737" s="85"/>
      <c r="X1737" s="84">
        <v>0</v>
      </c>
      <c r="Y1737" s="84">
        <v>0</v>
      </c>
      <c r="Z1737" s="84">
        <v>0</v>
      </c>
      <c r="AA1737" s="127">
        <v>0</v>
      </c>
      <c r="AB1737" s="127">
        <v>0</v>
      </c>
    </row>
    <row r="1738" spans="1:28" x14ac:dyDescent="0.3">
      <c r="A1738" s="83" t="s">
        <v>36</v>
      </c>
      <c r="B1738" s="65" t="str">
        <f>VLOOKUP(A1738,'bank list with code'!$A$2:$C$114,3,FALSE)</f>
        <v>B011</v>
      </c>
      <c r="C1738" s="65" t="str">
        <f>VLOOKUP(B1738,'bank type'!$A$2:$B$87,2,FALSE)</f>
        <v>Foreign Banks</v>
      </c>
      <c r="D1738" s="66">
        <v>43343</v>
      </c>
      <c r="E1738" s="74">
        <f t="shared" si="83"/>
        <v>8</v>
      </c>
      <c r="F1738">
        <f t="shared" si="84"/>
        <v>2018</v>
      </c>
      <c r="G1738" s="84">
        <v>0</v>
      </c>
      <c r="H1738" s="84">
        <v>0</v>
      </c>
      <c r="I1738" s="84">
        <v>0</v>
      </c>
      <c r="J1738" s="84">
        <v>0</v>
      </c>
      <c r="K1738" s="3">
        <f t="shared" si="85"/>
        <v>0</v>
      </c>
      <c r="L1738" s="3"/>
      <c r="M1738" s="3"/>
      <c r="N1738" s="3"/>
      <c r="O1738" s="84">
        <v>19784</v>
      </c>
      <c r="P1738" s="84">
        <v>98</v>
      </c>
      <c r="Q1738" s="84">
        <v>52260</v>
      </c>
      <c r="R1738" s="127">
        <v>0.82791811000000004</v>
      </c>
      <c r="S1738" s="127">
        <v>390.05400345999999</v>
      </c>
      <c r="T1738" s="85"/>
      <c r="U1738" s="85"/>
      <c r="V1738" s="85"/>
      <c r="W1738" s="85"/>
      <c r="X1738" s="84">
        <v>0</v>
      </c>
      <c r="Y1738" s="84">
        <v>0</v>
      </c>
      <c r="Z1738" s="84">
        <v>0</v>
      </c>
      <c r="AA1738" s="127">
        <v>0</v>
      </c>
      <c r="AB1738" s="127">
        <v>0</v>
      </c>
    </row>
    <row r="1739" spans="1:28" x14ac:dyDescent="0.3">
      <c r="A1739" s="83" t="s">
        <v>37</v>
      </c>
      <c r="B1739" s="65" t="str">
        <f>VLOOKUP(A1739,'bank list with code'!$A$2:$C$114,3,FALSE)</f>
        <v>B017</v>
      </c>
      <c r="C1739" s="65" t="str">
        <f>VLOOKUP(B1739,'bank type'!$A$2:$B$87,2,FALSE)</f>
        <v>Foreign Banks</v>
      </c>
      <c r="D1739" s="66">
        <v>43343</v>
      </c>
      <c r="E1739" s="74">
        <f t="shared" si="83"/>
        <v>8</v>
      </c>
      <c r="F1739">
        <f t="shared" si="84"/>
        <v>2018</v>
      </c>
      <c r="G1739" s="84">
        <v>0</v>
      </c>
      <c r="H1739" s="84">
        <v>0</v>
      </c>
      <c r="I1739" s="84">
        <v>0</v>
      </c>
      <c r="J1739" s="84">
        <v>0</v>
      </c>
      <c r="K1739" s="3">
        <f t="shared" si="85"/>
        <v>0</v>
      </c>
      <c r="L1739" s="3"/>
      <c r="M1739" s="3"/>
      <c r="N1739" s="3"/>
      <c r="O1739" s="84">
        <v>0</v>
      </c>
      <c r="P1739" s="84">
        <v>0</v>
      </c>
      <c r="Q1739" s="84">
        <v>0</v>
      </c>
      <c r="R1739" s="127">
        <v>0</v>
      </c>
      <c r="S1739" s="127">
        <v>0</v>
      </c>
      <c r="T1739" s="85"/>
      <c r="U1739" s="85"/>
      <c r="V1739" s="85"/>
      <c r="W1739" s="85"/>
      <c r="X1739" s="84">
        <v>3287</v>
      </c>
      <c r="Y1739" s="84">
        <v>221</v>
      </c>
      <c r="Z1739" s="84">
        <v>319</v>
      </c>
      <c r="AA1739" s="127">
        <v>1.7027849799999999</v>
      </c>
      <c r="AB1739" s="127">
        <v>1.40227371</v>
      </c>
    </row>
    <row r="1740" spans="1:28" x14ac:dyDescent="0.3">
      <c r="A1740" s="83" t="s">
        <v>38</v>
      </c>
      <c r="B1740" s="65" t="str">
        <f>VLOOKUP(A1740,'bank list with code'!$A$2:$C$114,3,FALSE)</f>
        <v>B023</v>
      </c>
      <c r="C1740" s="65" t="str">
        <f>VLOOKUP(B1740,'bank type'!$A$2:$B$87,2,FALSE)</f>
        <v>Foreign Banks</v>
      </c>
      <c r="D1740" s="66">
        <v>43343</v>
      </c>
      <c r="E1740" s="74">
        <f t="shared" si="83"/>
        <v>8</v>
      </c>
      <c r="F1740">
        <f t="shared" si="84"/>
        <v>2018</v>
      </c>
      <c r="G1740" s="84">
        <v>47</v>
      </c>
      <c r="H1740" s="84">
        <v>493</v>
      </c>
      <c r="I1740" s="84">
        <v>34788</v>
      </c>
      <c r="J1740" s="84">
        <v>0</v>
      </c>
      <c r="K1740" s="3">
        <f t="shared" si="85"/>
        <v>34788</v>
      </c>
      <c r="L1740" s="3"/>
      <c r="M1740" s="3"/>
      <c r="N1740" s="3"/>
      <c r="O1740" s="84">
        <v>2667551</v>
      </c>
      <c r="P1740" s="84">
        <v>40655</v>
      </c>
      <c r="Q1740" s="84">
        <v>20241654</v>
      </c>
      <c r="R1740" s="127">
        <v>231.11776699999999</v>
      </c>
      <c r="S1740" s="127">
        <v>43380.456468999997</v>
      </c>
      <c r="T1740" s="85"/>
      <c r="U1740" s="85"/>
      <c r="V1740" s="85"/>
      <c r="W1740" s="85"/>
      <c r="X1740" s="84">
        <v>1642031</v>
      </c>
      <c r="Y1740" s="84">
        <v>2218646</v>
      </c>
      <c r="Z1740" s="84">
        <v>5368540</v>
      </c>
      <c r="AA1740" s="127">
        <v>8846.0799310000002</v>
      </c>
      <c r="AB1740" s="127">
        <v>9118.6469529999995</v>
      </c>
    </row>
    <row r="1741" spans="1:28" x14ac:dyDescent="0.3">
      <c r="A1741" s="83" t="s">
        <v>39</v>
      </c>
      <c r="B1741" s="65" t="str">
        <f>VLOOKUP(A1741,'bank list with code'!$A$2:$C$114,3,FALSE)</f>
        <v>B030</v>
      </c>
      <c r="C1741" s="65" t="str">
        <f>VLOOKUP(B1741,'bank type'!$A$2:$B$87,2,FALSE)</f>
        <v>Foreign Banks</v>
      </c>
      <c r="D1741" s="66">
        <v>43343</v>
      </c>
      <c r="E1741" s="74">
        <f t="shared" si="83"/>
        <v>8</v>
      </c>
      <c r="F1741">
        <f t="shared" si="84"/>
        <v>2018</v>
      </c>
      <c r="G1741" s="84">
        <v>7</v>
      </c>
      <c r="H1741" s="84">
        <v>26</v>
      </c>
      <c r="I1741" s="84">
        <v>0</v>
      </c>
      <c r="J1741" s="84">
        <v>0</v>
      </c>
      <c r="K1741" s="3">
        <f t="shared" si="85"/>
        <v>0</v>
      </c>
      <c r="L1741" s="3"/>
      <c r="M1741" s="3"/>
      <c r="N1741" s="3"/>
      <c r="O1741" s="84">
        <v>0</v>
      </c>
      <c r="P1741" s="84">
        <v>0</v>
      </c>
      <c r="Q1741" s="84">
        <v>0</v>
      </c>
      <c r="R1741" s="127">
        <v>0</v>
      </c>
      <c r="S1741" s="127">
        <v>0</v>
      </c>
      <c r="T1741" s="85"/>
      <c r="U1741" s="85"/>
      <c r="V1741" s="85"/>
      <c r="W1741" s="85"/>
      <c r="X1741" s="84">
        <v>2701317</v>
      </c>
      <c r="Y1741" s="84">
        <v>999968</v>
      </c>
      <c r="Z1741" s="84">
        <v>1091181</v>
      </c>
      <c r="AA1741" s="127">
        <v>1737.5047079999999</v>
      </c>
      <c r="AB1741" s="127">
        <v>751.80660230000001</v>
      </c>
    </row>
    <row r="1742" spans="1:28" x14ac:dyDescent="0.3">
      <c r="A1742" s="83" t="s">
        <v>40</v>
      </c>
      <c r="B1742" s="65" t="str">
        <f>VLOOKUP(A1742,'bank list with code'!$A$2:$C$114,3,FALSE)</f>
        <v>B035</v>
      </c>
      <c r="C1742" s="65" t="str">
        <f>VLOOKUP(B1742,'bank type'!$A$2:$B$87,2,FALSE)</f>
        <v>Foreign Banks</v>
      </c>
      <c r="D1742" s="66">
        <v>43343</v>
      </c>
      <c r="E1742" s="74">
        <f t="shared" si="83"/>
        <v>8</v>
      </c>
      <c r="F1742">
        <f t="shared" si="84"/>
        <v>2018</v>
      </c>
      <c r="G1742" s="84">
        <v>13</v>
      </c>
      <c r="H1742" s="84">
        <v>19</v>
      </c>
      <c r="I1742" s="84">
        <v>0</v>
      </c>
      <c r="J1742" s="84">
        <v>0</v>
      </c>
      <c r="K1742" s="3">
        <f t="shared" si="85"/>
        <v>0</v>
      </c>
      <c r="L1742" s="3"/>
      <c r="M1742" s="3"/>
      <c r="N1742" s="3"/>
      <c r="O1742" s="84">
        <v>0</v>
      </c>
      <c r="P1742" s="84">
        <v>0</v>
      </c>
      <c r="Q1742" s="84">
        <v>0</v>
      </c>
      <c r="R1742" s="127">
        <v>0</v>
      </c>
      <c r="S1742" s="127">
        <v>0</v>
      </c>
      <c r="T1742" s="85"/>
      <c r="U1742" s="85"/>
      <c r="V1742" s="85"/>
      <c r="W1742" s="85"/>
      <c r="X1742" s="84">
        <v>119046</v>
      </c>
      <c r="Y1742" s="84">
        <v>123802</v>
      </c>
      <c r="Z1742" s="84">
        <v>213087</v>
      </c>
      <c r="AA1742" s="127">
        <v>592.00532199999998</v>
      </c>
      <c r="AB1742" s="127">
        <v>335.47204699999998</v>
      </c>
    </row>
    <row r="1743" spans="1:28" x14ac:dyDescent="0.3">
      <c r="A1743" s="83" t="s">
        <v>41</v>
      </c>
      <c r="B1743" s="65" t="str">
        <f>VLOOKUP(A1743,'bank list with code'!$A$2:$C$114,3,FALSE)</f>
        <v>B051</v>
      </c>
      <c r="C1743" s="65" t="str">
        <f>VLOOKUP(B1743,'bank type'!$A$2:$B$87,2,FALSE)</f>
        <v>Foreign Banks</v>
      </c>
      <c r="D1743" s="66">
        <v>43343</v>
      </c>
      <c r="E1743" s="74">
        <f t="shared" si="83"/>
        <v>8</v>
      </c>
      <c r="F1743">
        <f t="shared" si="84"/>
        <v>2018</v>
      </c>
      <c r="G1743" s="84">
        <v>45</v>
      </c>
      <c r="H1743" s="84">
        <v>44</v>
      </c>
      <c r="I1743" s="84">
        <v>0</v>
      </c>
      <c r="J1743" s="84">
        <v>0</v>
      </c>
      <c r="K1743" s="3">
        <f t="shared" si="85"/>
        <v>0</v>
      </c>
      <c r="L1743" s="3"/>
      <c r="M1743" s="3"/>
      <c r="N1743" s="3"/>
      <c r="O1743" s="84">
        <v>636600</v>
      </c>
      <c r="P1743" s="84">
        <v>4815</v>
      </c>
      <c r="Q1743" s="84">
        <v>1657458</v>
      </c>
      <c r="R1743" s="127">
        <v>34.429819999999999</v>
      </c>
      <c r="S1743" s="127">
        <v>5049.2105009999996</v>
      </c>
      <c r="T1743" s="85"/>
      <c r="U1743" s="85"/>
      <c r="V1743" s="85"/>
      <c r="W1743" s="85"/>
      <c r="X1743" s="84">
        <v>408517</v>
      </c>
      <c r="Y1743" s="84">
        <v>304870</v>
      </c>
      <c r="Z1743" s="84">
        <v>603586</v>
      </c>
      <c r="AA1743" s="127">
        <v>1474.054453</v>
      </c>
      <c r="AB1743" s="127">
        <v>1030.6625879999999</v>
      </c>
    </row>
    <row r="1744" spans="1:28" x14ac:dyDescent="0.3">
      <c r="A1744" s="83" t="s">
        <v>42</v>
      </c>
      <c r="B1744" s="65" t="str">
        <f>VLOOKUP(A1744,'bank list with code'!$A$2:$C$114,3,FALSE)</f>
        <v>B090</v>
      </c>
      <c r="C1744" s="65" t="str">
        <f>VLOOKUP(B1744,'bank type'!$A$2:$B$87,2,FALSE)</f>
        <v>Foreign Banks</v>
      </c>
      <c r="D1744" s="66">
        <v>43343</v>
      </c>
      <c r="E1744" s="74">
        <f t="shared" si="83"/>
        <v>8</v>
      </c>
      <c r="F1744">
        <f t="shared" si="84"/>
        <v>2018</v>
      </c>
      <c r="G1744" s="84">
        <v>102</v>
      </c>
      <c r="H1744" s="84">
        <v>138</v>
      </c>
      <c r="I1744" s="84">
        <v>0</v>
      </c>
      <c r="J1744" s="84">
        <v>0</v>
      </c>
      <c r="K1744" s="3">
        <f t="shared" si="85"/>
        <v>0</v>
      </c>
      <c r="L1744" s="3"/>
      <c r="M1744" s="3"/>
      <c r="N1744" s="3"/>
      <c r="O1744" s="84">
        <v>1320840</v>
      </c>
      <c r="P1744" s="84">
        <v>6308</v>
      </c>
      <c r="Q1744" s="84">
        <v>4669771</v>
      </c>
      <c r="R1744" s="127">
        <v>35.077817000000003</v>
      </c>
      <c r="S1744" s="127">
        <v>10599.581459000001</v>
      </c>
      <c r="T1744" s="85"/>
      <c r="U1744" s="85"/>
      <c r="V1744" s="85"/>
      <c r="W1744" s="85"/>
      <c r="X1744" s="84">
        <v>1144811</v>
      </c>
      <c r="Y1744" s="84">
        <v>1996645</v>
      </c>
      <c r="Z1744" s="84">
        <v>2927102</v>
      </c>
      <c r="AA1744" s="127">
        <v>6512.5037840000005</v>
      </c>
      <c r="AB1744" s="127">
        <v>3249.7629069999998</v>
      </c>
    </row>
    <row r="1745" spans="1:28" x14ac:dyDescent="0.3">
      <c r="A1745" s="83" t="s">
        <v>44</v>
      </c>
      <c r="B1745" s="65" t="str">
        <f>VLOOKUP(A1745,'bank list with code'!$A$2:$C$114,3,FALSE)</f>
        <v>B001</v>
      </c>
      <c r="C1745" s="65" t="str">
        <f>VLOOKUP(B1745,'bank type'!$A$2:$B$87,2,FALSE)</f>
        <v>Payment Banks</v>
      </c>
      <c r="D1745" s="66">
        <v>43343</v>
      </c>
      <c r="E1745" s="74">
        <f t="shared" si="83"/>
        <v>8</v>
      </c>
      <c r="F1745">
        <f t="shared" si="84"/>
        <v>2018</v>
      </c>
      <c r="G1745" s="84">
        <v>0</v>
      </c>
      <c r="H1745" s="84">
        <v>0</v>
      </c>
      <c r="I1745" s="84">
        <v>0</v>
      </c>
      <c r="J1745" s="84">
        <v>0</v>
      </c>
      <c r="K1745" s="3">
        <f t="shared" si="85"/>
        <v>0</v>
      </c>
      <c r="L1745" s="3"/>
      <c r="M1745" s="3"/>
      <c r="N1745" s="3"/>
      <c r="O1745" s="84">
        <v>0</v>
      </c>
      <c r="P1745" s="84">
        <v>0</v>
      </c>
      <c r="Q1745" s="84">
        <v>0</v>
      </c>
      <c r="R1745" s="127">
        <v>0</v>
      </c>
      <c r="S1745" s="127">
        <v>0</v>
      </c>
      <c r="T1745" s="85"/>
      <c r="U1745" s="85"/>
      <c r="V1745" s="85"/>
      <c r="W1745" s="85"/>
      <c r="X1745" s="84">
        <v>2240</v>
      </c>
      <c r="Y1745" s="84">
        <v>0</v>
      </c>
      <c r="Z1745" s="84">
        <v>362</v>
      </c>
      <c r="AA1745" s="127">
        <v>0</v>
      </c>
      <c r="AB1745" s="127">
        <v>0.19803071</v>
      </c>
    </row>
    <row r="1746" spans="1:28" x14ac:dyDescent="0.3">
      <c r="A1746" s="83" t="s">
        <v>45</v>
      </c>
      <c r="B1746" s="65" t="str">
        <f>VLOOKUP(A1746,'bank list with code'!$A$2:$C$114,3,FALSE)</f>
        <v>B002</v>
      </c>
      <c r="C1746" s="65" t="str">
        <f>VLOOKUP(B1746,'bank type'!$A$2:$B$87,2,FALSE)</f>
        <v>Payment Banks</v>
      </c>
      <c r="D1746" s="66">
        <v>43343</v>
      </c>
      <c r="E1746" s="74">
        <f t="shared" si="83"/>
        <v>8</v>
      </c>
      <c r="F1746">
        <f t="shared" si="84"/>
        <v>2018</v>
      </c>
      <c r="G1746" s="84">
        <v>0</v>
      </c>
      <c r="H1746" s="84">
        <v>0</v>
      </c>
      <c r="I1746" s="84">
        <v>0</v>
      </c>
      <c r="J1746" s="84">
        <v>0</v>
      </c>
      <c r="K1746" s="3">
        <f t="shared" si="85"/>
        <v>0</v>
      </c>
      <c r="L1746" s="3"/>
      <c r="M1746" s="3"/>
      <c r="N1746" s="3"/>
      <c r="O1746" s="84">
        <v>0</v>
      </c>
      <c r="P1746" s="84">
        <v>0</v>
      </c>
      <c r="Q1746" s="84">
        <v>0</v>
      </c>
      <c r="R1746" s="127">
        <v>0</v>
      </c>
      <c r="S1746" s="127">
        <v>0</v>
      </c>
      <c r="T1746" s="85"/>
      <c r="U1746" s="85"/>
      <c r="V1746" s="85"/>
      <c r="W1746" s="85"/>
      <c r="X1746" s="84">
        <v>1748580</v>
      </c>
      <c r="Y1746" s="84">
        <v>0</v>
      </c>
      <c r="Z1746" s="84">
        <v>414602</v>
      </c>
      <c r="AA1746" s="127">
        <v>0</v>
      </c>
      <c r="AB1746" s="127">
        <v>255.62771869000002</v>
      </c>
    </row>
    <row r="1747" spans="1:28" x14ac:dyDescent="0.3">
      <c r="A1747" s="83" t="s">
        <v>46</v>
      </c>
      <c r="B1747" s="65" t="str">
        <f>VLOOKUP(A1747,'bank list with code'!$A$2:$C$114,3,FALSE)</f>
        <v>B048</v>
      </c>
      <c r="C1747" s="65" t="str">
        <f>VLOOKUP(B1747,'bank type'!$A$2:$B$87,2,FALSE)</f>
        <v>Payment Banks</v>
      </c>
      <c r="D1747" s="66">
        <v>43343</v>
      </c>
      <c r="E1747" s="74">
        <f t="shared" si="83"/>
        <v>8</v>
      </c>
      <c r="F1747">
        <f t="shared" si="84"/>
        <v>2018</v>
      </c>
      <c r="G1747" s="84">
        <v>0</v>
      </c>
      <c r="H1747" s="84">
        <v>0</v>
      </c>
      <c r="I1747" s="84">
        <v>0</v>
      </c>
      <c r="J1747" s="84">
        <v>0</v>
      </c>
      <c r="K1747" s="3">
        <f t="shared" si="85"/>
        <v>0</v>
      </c>
      <c r="L1747" s="3"/>
      <c r="M1747" s="3"/>
      <c r="N1747" s="3"/>
      <c r="O1747" s="84">
        <v>0</v>
      </c>
      <c r="P1747" s="84">
        <v>0</v>
      </c>
      <c r="Q1747" s="84">
        <v>0</v>
      </c>
      <c r="R1747" s="127">
        <v>0</v>
      </c>
      <c r="S1747" s="127">
        <v>0</v>
      </c>
      <c r="T1747" s="85"/>
      <c r="U1747" s="85"/>
      <c r="V1747" s="85"/>
      <c r="W1747" s="85"/>
      <c r="X1747" s="84">
        <v>282823</v>
      </c>
      <c r="Y1747" s="84">
        <v>546197</v>
      </c>
      <c r="Z1747" s="84">
        <v>50956</v>
      </c>
      <c r="AA1747" s="127">
        <v>2130.3376499999999</v>
      </c>
      <c r="AB1747" s="127">
        <v>40.989131100000002</v>
      </c>
    </row>
    <row r="1748" spans="1:28" x14ac:dyDescent="0.3">
      <c r="A1748" s="83" t="s">
        <v>47</v>
      </c>
      <c r="B1748" s="65" t="str">
        <f>VLOOKUP(A1748,'bank list with code'!$A$2:$C$114,3,FALSE)</f>
        <v>B059</v>
      </c>
      <c r="C1748" s="65" t="str">
        <f>VLOOKUP(B1748,'bank type'!$A$2:$B$87,2,FALSE)</f>
        <v>Payment Banks</v>
      </c>
      <c r="D1748" s="66">
        <v>43343</v>
      </c>
      <c r="E1748" s="74">
        <f t="shared" si="83"/>
        <v>8</v>
      </c>
      <c r="F1748">
        <f t="shared" si="84"/>
        <v>2018</v>
      </c>
      <c r="G1748" s="84">
        <v>0</v>
      </c>
      <c r="H1748" s="84">
        <v>0</v>
      </c>
      <c r="I1748" s="84">
        <v>0</v>
      </c>
      <c r="J1748" s="84">
        <v>0</v>
      </c>
      <c r="K1748" s="3">
        <f t="shared" si="85"/>
        <v>0</v>
      </c>
      <c r="L1748" s="3"/>
      <c r="M1748" s="3"/>
      <c r="N1748" s="3"/>
      <c r="O1748" s="84">
        <v>0</v>
      </c>
      <c r="P1748" s="84">
        <v>0</v>
      </c>
      <c r="Q1748" s="84">
        <v>0</v>
      </c>
      <c r="R1748" s="127">
        <v>0</v>
      </c>
      <c r="S1748" s="127">
        <v>0</v>
      </c>
      <c r="T1748" s="85"/>
      <c r="U1748" s="85"/>
      <c r="V1748" s="85"/>
      <c r="W1748" s="85"/>
      <c r="X1748" s="84">
        <v>322</v>
      </c>
      <c r="Y1748" s="84">
        <v>474</v>
      </c>
      <c r="Z1748" s="84">
        <v>24</v>
      </c>
      <c r="AA1748" s="127">
        <v>0.70250000000000001</v>
      </c>
      <c r="AB1748" s="127">
        <v>1.7621000000000001E-2</v>
      </c>
    </row>
    <row r="1749" spans="1:28" x14ac:dyDescent="0.3">
      <c r="A1749" s="83" t="s">
        <v>72</v>
      </c>
      <c r="B1749" s="65" t="str">
        <f>VLOOKUP(A1749,'bank list with code'!$A$2:$C$114,3,FALSE)</f>
        <v>B067</v>
      </c>
      <c r="C1749" s="65" t="str">
        <f>VLOOKUP(B1749,'bank type'!$A$2:$B$87,2,FALSE)</f>
        <v>Payment Banks</v>
      </c>
      <c r="D1749" s="66">
        <v>43343</v>
      </c>
      <c r="E1749" s="74">
        <f t="shared" si="83"/>
        <v>8</v>
      </c>
      <c r="F1749">
        <f t="shared" si="84"/>
        <v>2018</v>
      </c>
      <c r="G1749" s="84">
        <v>0</v>
      </c>
      <c r="H1749" s="84">
        <v>0</v>
      </c>
      <c r="I1749" s="84">
        <v>0</v>
      </c>
      <c r="J1749" s="84">
        <v>0</v>
      </c>
      <c r="K1749" s="3">
        <f t="shared" si="85"/>
        <v>0</v>
      </c>
      <c r="L1749" s="3"/>
      <c r="M1749" s="3"/>
      <c r="N1749" s="3"/>
      <c r="O1749" s="84">
        <v>0</v>
      </c>
      <c r="P1749" s="84">
        <v>0</v>
      </c>
      <c r="Q1749" s="84">
        <v>0</v>
      </c>
      <c r="R1749" s="127">
        <v>0</v>
      </c>
      <c r="S1749" s="127">
        <v>0</v>
      </c>
      <c r="T1749" s="85"/>
      <c r="U1749" s="85"/>
      <c r="V1749" s="85"/>
      <c r="W1749" s="85"/>
      <c r="X1749" s="84">
        <v>0</v>
      </c>
      <c r="Y1749" s="84">
        <v>0</v>
      </c>
      <c r="Z1749" s="84">
        <v>0</v>
      </c>
      <c r="AA1749" s="127">
        <v>0</v>
      </c>
      <c r="AB1749" s="127">
        <v>0</v>
      </c>
    </row>
    <row r="1750" spans="1:28" x14ac:dyDescent="0.3">
      <c r="A1750" s="83" t="s">
        <v>49</v>
      </c>
      <c r="B1750" s="65" t="str">
        <f>VLOOKUP(A1750,'bank list with code'!$A$2:$C$114,3,FALSE)</f>
        <v>B077</v>
      </c>
      <c r="C1750" s="65" t="str">
        <f>VLOOKUP(B1750,'bank type'!$A$2:$B$87,2,FALSE)</f>
        <v>Payment Banks</v>
      </c>
      <c r="D1750" s="66">
        <v>43343</v>
      </c>
      <c r="E1750" s="74">
        <f t="shared" si="83"/>
        <v>8</v>
      </c>
      <c r="F1750">
        <f t="shared" si="84"/>
        <v>2018</v>
      </c>
      <c r="G1750" s="84">
        <v>0</v>
      </c>
      <c r="H1750" s="84">
        <v>0</v>
      </c>
      <c r="I1750" s="84">
        <v>0</v>
      </c>
      <c r="J1750" s="84">
        <v>0</v>
      </c>
      <c r="K1750" s="3">
        <f t="shared" si="85"/>
        <v>0</v>
      </c>
      <c r="L1750" s="3"/>
      <c r="M1750" s="3"/>
      <c r="N1750" s="3"/>
      <c r="O1750" s="84">
        <v>0</v>
      </c>
      <c r="P1750" s="84">
        <v>0</v>
      </c>
      <c r="Q1750" s="84">
        <v>0</v>
      </c>
      <c r="R1750" s="127">
        <v>0</v>
      </c>
      <c r="S1750" s="127">
        <v>0</v>
      </c>
      <c r="T1750" s="85"/>
      <c r="U1750" s="85"/>
      <c r="V1750" s="85"/>
      <c r="W1750" s="85"/>
      <c r="X1750" s="84">
        <v>0</v>
      </c>
      <c r="Y1750" s="84">
        <v>0</v>
      </c>
      <c r="Z1750" s="84">
        <v>0</v>
      </c>
      <c r="AA1750" s="127">
        <v>0</v>
      </c>
      <c r="AB1750" s="127">
        <v>0</v>
      </c>
    </row>
    <row r="1751" spans="1:28" x14ac:dyDescent="0.3">
      <c r="A1751" s="83" t="s">
        <v>50</v>
      </c>
      <c r="B1751" s="65" t="str">
        <f>VLOOKUP(A1751,'bank list with code'!$A$2:$C$114,3,FALSE)</f>
        <v>B079</v>
      </c>
      <c r="C1751" s="65" t="str">
        <f>VLOOKUP(B1751,'bank type'!$A$2:$B$87,2,FALSE)</f>
        <v>Payment Banks</v>
      </c>
      <c r="D1751" s="66">
        <v>43343</v>
      </c>
      <c r="E1751" s="74">
        <f t="shared" si="83"/>
        <v>8</v>
      </c>
      <c r="F1751">
        <f t="shared" si="84"/>
        <v>2018</v>
      </c>
      <c r="G1751" s="84">
        <v>1</v>
      </c>
      <c r="H1751" s="84">
        <v>0</v>
      </c>
      <c r="I1751" s="84">
        <v>0</v>
      </c>
      <c r="J1751" s="84">
        <v>0</v>
      </c>
      <c r="K1751" s="3">
        <f t="shared" si="85"/>
        <v>0</v>
      </c>
      <c r="L1751" s="3"/>
      <c r="M1751" s="3"/>
      <c r="N1751" s="3"/>
      <c r="O1751" s="84">
        <v>0</v>
      </c>
      <c r="P1751" s="84">
        <v>0</v>
      </c>
      <c r="Q1751" s="84">
        <v>0</v>
      </c>
      <c r="R1751" s="127">
        <v>0</v>
      </c>
      <c r="S1751" s="127">
        <v>0</v>
      </c>
      <c r="T1751" s="85"/>
      <c r="U1751" s="85"/>
      <c r="V1751" s="85"/>
      <c r="W1751" s="85"/>
      <c r="X1751" s="84">
        <v>41636757</v>
      </c>
      <c r="Y1751" s="84">
        <v>947532</v>
      </c>
      <c r="Z1751" s="84">
        <v>1683562</v>
      </c>
      <c r="AA1751" s="127">
        <v>1983.170887</v>
      </c>
      <c r="AB1751" s="127">
        <v>867.38963879999994</v>
      </c>
    </row>
    <row r="1752" spans="1:28" x14ac:dyDescent="0.3">
      <c r="A1752" s="83" t="s">
        <v>52</v>
      </c>
      <c r="B1752" s="65" t="str">
        <f>VLOOKUP(A1752,'bank list with code'!$A$2:$C$114,3,FALSE)</f>
        <v>B007</v>
      </c>
      <c r="C1752" s="65" t="str">
        <f>VLOOKUP(B1752,'bank type'!$A$2:$B$87,2,FALSE)</f>
        <v>Small Finance Banks</v>
      </c>
      <c r="D1752" s="66">
        <v>43343</v>
      </c>
      <c r="E1752" s="74">
        <f t="shared" si="83"/>
        <v>8</v>
      </c>
      <c r="F1752">
        <f t="shared" si="84"/>
        <v>2018</v>
      </c>
      <c r="G1752" s="84">
        <v>290</v>
      </c>
      <c r="H1752" s="84">
        <v>2</v>
      </c>
      <c r="I1752" s="84">
        <v>0</v>
      </c>
      <c r="J1752" s="84">
        <v>0</v>
      </c>
      <c r="K1752" s="3">
        <f t="shared" si="85"/>
        <v>0</v>
      </c>
      <c r="L1752" s="3"/>
      <c r="M1752" s="3"/>
      <c r="N1752" s="3"/>
      <c r="O1752" s="84">
        <v>0</v>
      </c>
      <c r="P1752" s="84">
        <v>0</v>
      </c>
      <c r="Q1752" s="84">
        <v>0</v>
      </c>
      <c r="R1752" s="127">
        <v>0</v>
      </c>
      <c r="S1752" s="127">
        <v>0</v>
      </c>
      <c r="T1752" s="85"/>
      <c r="U1752" s="85"/>
      <c r="V1752" s="85"/>
      <c r="W1752" s="85"/>
      <c r="X1752" s="84">
        <v>642108</v>
      </c>
      <c r="Y1752" s="84">
        <v>638439</v>
      </c>
      <c r="Z1752" s="84">
        <v>235490</v>
      </c>
      <c r="AA1752" s="127">
        <v>3582.1520799999998</v>
      </c>
      <c r="AB1752" s="127">
        <v>426.99085400000001</v>
      </c>
    </row>
    <row r="1753" spans="1:28" x14ac:dyDescent="0.3">
      <c r="A1753" s="83" t="s">
        <v>53</v>
      </c>
      <c r="B1753" s="65" t="str">
        <f>VLOOKUP(A1753,'bank list with code'!$A$2:$C$114,3,FALSE)</f>
        <v>B019</v>
      </c>
      <c r="C1753" s="65" t="str">
        <f>VLOOKUP(B1753,'bank type'!$A$2:$B$87,2,FALSE)</f>
        <v>Small Finance Banks</v>
      </c>
      <c r="D1753" s="66">
        <v>43343</v>
      </c>
      <c r="E1753" s="74">
        <f t="shared" si="83"/>
        <v>8</v>
      </c>
      <c r="F1753">
        <f t="shared" si="84"/>
        <v>2018</v>
      </c>
      <c r="G1753" s="84">
        <v>115</v>
      </c>
      <c r="H1753" s="84">
        <v>2</v>
      </c>
      <c r="I1753" s="84">
        <v>0</v>
      </c>
      <c r="J1753" s="84">
        <v>0</v>
      </c>
      <c r="K1753" s="3">
        <f t="shared" si="85"/>
        <v>0</v>
      </c>
      <c r="L1753" s="3"/>
      <c r="M1753" s="3"/>
      <c r="N1753" s="3"/>
      <c r="O1753" s="84">
        <v>0</v>
      </c>
      <c r="P1753" s="84">
        <v>0</v>
      </c>
      <c r="Q1753" s="84">
        <v>0</v>
      </c>
      <c r="R1753" s="127">
        <v>0</v>
      </c>
      <c r="S1753" s="127">
        <v>0</v>
      </c>
      <c r="T1753" s="85"/>
      <c r="U1753" s="85"/>
      <c r="V1753" s="85"/>
      <c r="W1753" s="85"/>
      <c r="X1753" s="84">
        <v>159432</v>
      </c>
      <c r="Y1753" s="84">
        <v>100983</v>
      </c>
      <c r="Z1753" s="84">
        <v>30571</v>
      </c>
      <c r="AA1753" s="127">
        <v>313.02558199999999</v>
      </c>
      <c r="AB1753" s="127">
        <v>48.350926999999999</v>
      </c>
    </row>
    <row r="1754" spans="1:28" x14ac:dyDescent="0.3">
      <c r="A1754" s="83" t="s">
        <v>54</v>
      </c>
      <c r="B1754" s="65" t="str">
        <f>VLOOKUP(A1754,'bank list with code'!$A$2:$C$114,3,FALSE)</f>
        <v>B046</v>
      </c>
      <c r="C1754" s="65" t="str">
        <f>VLOOKUP(B1754,'bank type'!$A$2:$B$87,2,FALSE)</f>
        <v>Small Finance Banks</v>
      </c>
      <c r="D1754" s="66">
        <v>43343</v>
      </c>
      <c r="E1754" s="74">
        <f t="shared" si="83"/>
        <v>8</v>
      </c>
      <c r="F1754">
        <f t="shared" si="84"/>
        <v>2018</v>
      </c>
      <c r="G1754" s="84">
        <v>42</v>
      </c>
      <c r="H1754" s="84">
        <v>1</v>
      </c>
      <c r="I1754" s="84">
        <v>0</v>
      </c>
      <c r="J1754" s="84">
        <v>0</v>
      </c>
      <c r="K1754" s="3">
        <f t="shared" si="85"/>
        <v>0</v>
      </c>
      <c r="L1754" s="3"/>
      <c r="M1754" s="3"/>
      <c r="N1754" s="3"/>
      <c r="O1754" s="84">
        <v>0</v>
      </c>
      <c r="P1754" s="84">
        <v>0</v>
      </c>
      <c r="Q1754" s="84">
        <v>0</v>
      </c>
      <c r="R1754" s="127">
        <v>0</v>
      </c>
      <c r="S1754" s="127">
        <v>0</v>
      </c>
      <c r="T1754" s="85"/>
      <c r="U1754" s="85"/>
      <c r="V1754" s="85"/>
      <c r="W1754" s="85"/>
      <c r="X1754" s="86">
        <v>261688</v>
      </c>
      <c r="Y1754" s="84">
        <v>546459</v>
      </c>
      <c r="Z1754" s="84">
        <v>15272</v>
      </c>
      <c r="AA1754" s="127">
        <v>2621.49</v>
      </c>
      <c r="AB1754" s="127">
        <v>12.76</v>
      </c>
    </row>
    <row r="1755" spans="1:28" x14ac:dyDescent="0.3">
      <c r="A1755" s="83" t="s">
        <v>55</v>
      </c>
      <c r="B1755" s="65" t="str">
        <f>VLOOKUP(A1755,'bank list with code'!$A$2:$C$114,3,FALSE)</f>
        <v>B041</v>
      </c>
      <c r="C1755" s="65" t="str">
        <f>VLOOKUP(B1755,'bank type'!$A$2:$B$87,2,FALSE)</f>
        <v>Small Finance Banks</v>
      </c>
      <c r="D1755" s="66">
        <v>43343</v>
      </c>
      <c r="E1755" s="74">
        <f t="shared" si="83"/>
        <v>8</v>
      </c>
      <c r="F1755">
        <f t="shared" si="84"/>
        <v>2018</v>
      </c>
      <c r="G1755" s="84">
        <v>321</v>
      </c>
      <c r="H1755" s="84">
        <v>0</v>
      </c>
      <c r="I1755" s="84">
        <v>0</v>
      </c>
      <c r="J1755" s="84">
        <v>0</v>
      </c>
      <c r="K1755" s="3">
        <f t="shared" si="85"/>
        <v>0</v>
      </c>
      <c r="L1755" s="3"/>
      <c r="M1755" s="3"/>
      <c r="N1755" s="3"/>
      <c r="O1755" s="84">
        <v>0</v>
      </c>
      <c r="P1755" s="84">
        <v>0</v>
      </c>
      <c r="Q1755" s="84">
        <v>0</v>
      </c>
      <c r="R1755" s="127">
        <v>0</v>
      </c>
      <c r="S1755" s="127">
        <v>0</v>
      </c>
      <c r="T1755" s="85"/>
      <c r="U1755" s="85"/>
      <c r="V1755" s="85"/>
      <c r="W1755" s="85"/>
      <c r="X1755" s="84">
        <v>434059</v>
      </c>
      <c r="Y1755" s="84">
        <v>868399</v>
      </c>
      <c r="Z1755" s="84">
        <v>0</v>
      </c>
      <c r="AA1755" s="127">
        <v>2809.9</v>
      </c>
      <c r="AB1755" s="127">
        <v>0</v>
      </c>
    </row>
    <row r="1756" spans="1:28" x14ac:dyDescent="0.3">
      <c r="A1756" s="83" t="s">
        <v>56</v>
      </c>
      <c r="B1756" s="65" t="str">
        <f>VLOOKUP(A1756,'bank list with code'!$A$2:$C$114,3,FALSE)</f>
        <v>B043</v>
      </c>
      <c r="C1756" s="65" t="str">
        <f>VLOOKUP(B1756,'bank type'!$A$2:$B$87,2,FALSE)</f>
        <v>Small Finance Banks</v>
      </c>
      <c r="D1756" s="66">
        <v>43343</v>
      </c>
      <c r="E1756" s="74">
        <f t="shared" si="83"/>
        <v>8</v>
      </c>
      <c r="F1756">
        <f t="shared" si="84"/>
        <v>2018</v>
      </c>
      <c r="G1756" s="84">
        <v>101</v>
      </c>
      <c r="H1756" s="84">
        <v>0</v>
      </c>
      <c r="I1756" s="84">
        <v>0</v>
      </c>
      <c r="J1756" s="84">
        <v>0</v>
      </c>
      <c r="K1756" s="3">
        <f t="shared" si="85"/>
        <v>0</v>
      </c>
      <c r="L1756" s="3"/>
      <c r="M1756" s="3"/>
      <c r="N1756" s="3"/>
      <c r="O1756" s="84">
        <v>0</v>
      </c>
      <c r="P1756" s="84">
        <v>0</v>
      </c>
      <c r="Q1756" s="84">
        <v>0</v>
      </c>
      <c r="R1756" s="127">
        <v>0</v>
      </c>
      <c r="S1756" s="127">
        <v>0</v>
      </c>
      <c r="T1756" s="85"/>
      <c r="U1756" s="85"/>
      <c r="V1756" s="85"/>
      <c r="W1756" s="85"/>
      <c r="X1756" s="84">
        <v>1384035</v>
      </c>
      <c r="Y1756" s="84">
        <v>537945</v>
      </c>
      <c r="Z1756" s="84">
        <v>22753</v>
      </c>
      <c r="AA1756" s="127">
        <v>3161.4421299999999</v>
      </c>
      <c r="AB1756" s="127">
        <v>34.517209999999999</v>
      </c>
    </row>
    <row r="1757" spans="1:28" x14ac:dyDescent="0.3">
      <c r="A1757" s="83" t="s">
        <v>57</v>
      </c>
      <c r="B1757" s="65" t="str">
        <f>VLOOKUP(A1757,'bank list with code'!$A$2:$C$114,3,FALSE)</f>
        <v>B065</v>
      </c>
      <c r="C1757" s="65" t="str">
        <f>VLOOKUP(B1757,'bank type'!$A$2:$B$87,2,FALSE)</f>
        <v>Small Finance Banks</v>
      </c>
      <c r="D1757" s="66">
        <v>43343</v>
      </c>
      <c r="E1757" s="74">
        <f t="shared" si="83"/>
        <v>8</v>
      </c>
      <c r="F1757">
        <f t="shared" si="84"/>
        <v>2018</v>
      </c>
      <c r="G1757" s="84">
        <v>86</v>
      </c>
      <c r="H1757" s="84">
        <v>1</v>
      </c>
      <c r="I1757" s="84">
        <v>0</v>
      </c>
      <c r="J1757" s="84">
        <v>0</v>
      </c>
      <c r="K1757" s="3">
        <f t="shared" si="85"/>
        <v>0</v>
      </c>
      <c r="L1757" s="3"/>
      <c r="M1757" s="3"/>
      <c r="N1757" s="3"/>
      <c r="O1757" s="84">
        <v>0</v>
      </c>
      <c r="P1757" s="84">
        <v>0</v>
      </c>
      <c r="Q1757" s="84">
        <v>0</v>
      </c>
      <c r="R1757" s="127">
        <v>0</v>
      </c>
      <c r="S1757" s="127">
        <v>0</v>
      </c>
      <c r="T1757" s="85"/>
      <c r="U1757" s="85"/>
      <c r="V1757" s="85"/>
      <c r="W1757" s="85"/>
      <c r="X1757" s="84">
        <v>12602</v>
      </c>
      <c r="Y1757" s="84">
        <v>5418</v>
      </c>
      <c r="Z1757" s="84">
        <v>845</v>
      </c>
      <c r="AA1757" s="127">
        <v>24.964600000000001</v>
      </c>
      <c r="AB1757" s="127">
        <v>0.78836279000000009</v>
      </c>
    </row>
    <row r="1758" spans="1:28" x14ac:dyDescent="0.3">
      <c r="A1758" s="83" t="s">
        <v>58</v>
      </c>
      <c r="B1758" s="65" t="str">
        <f>VLOOKUP(A1758,'bank list with code'!$A$2:$C$114,3,FALSE)</f>
        <v>B075</v>
      </c>
      <c r="C1758" s="65" t="str">
        <f>VLOOKUP(B1758,'bank type'!$A$2:$B$87,2,FALSE)</f>
        <v>Small Finance Banks</v>
      </c>
      <c r="D1758" s="66">
        <v>43343</v>
      </c>
      <c r="E1758" s="74">
        <f t="shared" si="83"/>
        <v>8</v>
      </c>
      <c r="F1758">
        <f t="shared" si="84"/>
        <v>2018</v>
      </c>
      <c r="G1758" s="84">
        <v>0</v>
      </c>
      <c r="H1758" s="84">
        <v>0</v>
      </c>
      <c r="I1758" s="84">
        <v>0</v>
      </c>
      <c r="J1758" s="84">
        <v>0</v>
      </c>
      <c r="K1758" s="3">
        <f t="shared" si="85"/>
        <v>0</v>
      </c>
      <c r="L1758" s="3"/>
      <c r="M1758" s="3"/>
      <c r="N1758" s="3"/>
      <c r="O1758" s="84">
        <v>0</v>
      </c>
      <c r="P1758" s="84">
        <v>0</v>
      </c>
      <c r="Q1758" s="84">
        <v>0</v>
      </c>
      <c r="R1758" s="127">
        <v>0</v>
      </c>
      <c r="S1758" s="127">
        <v>0</v>
      </c>
      <c r="T1758" s="85"/>
      <c r="U1758" s="85"/>
      <c r="V1758" s="85"/>
      <c r="W1758" s="85"/>
      <c r="X1758" s="84">
        <v>9287</v>
      </c>
      <c r="Y1758" s="84">
        <v>836</v>
      </c>
      <c r="Z1758" s="84">
        <v>61</v>
      </c>
      <c r="AA1758" s="127">
        <v>7.5775199999999998</v>
      </c>
      <c r="AB1758" s="127">
        <v>0.16949043999999999</v>
      </c>
    </row>
    <row r="1759" spans="1:28" x14ac:dyDescent="0.3">
      <c r="A1759" s="83" t="s">
        <v>59</v>
      </c>
      <c r="B1759" s="65" t="str">
        <f>VLOOKUP(A1759,'bank list with code'!$A$2:$C$114,3,FALSE)</f>
        <v>B097</v>
      </c>
      <c r="C1759" s="65" t="str">
        <f>VLOOKUP(B1759,'bank type'!$A$2:$B$87,2,FALSE)</f>
        <v>Small Finance Banks</v>
      </c>
      <c r="D1759" s="66">
        <v>43343</v>
      </c>
      <c r="E1759" s="74">
        <f t="shared" si="83"/>
        <v>8</v>
      </c>
      <c r="F1759">
        <f t="shared" si="84"/>
        <v>2018</v>
      </c>
      <c r="G1759" s="84">
        <v>24</v>
      </c>
      <c r="H1759" s="84">
        <v>1</v>
      </c>
      <c r="I1759" s="84">
        <v>0</v>
      </c>
      <c r="J1759" s="84">
        <v>0</v>
      </c>
      <c r="K1759" s="3">
        <f t="shared" si="85"/>
        <v>0</v>
      </c>
      <c r="L1759" s="3"/>
      <c r="M1759" s="3"/>
      <c r="N1759" s="3"/>
      <c r="O1759" s="84">
        <v>0</v>
      </c>
      <c r="P1759" s="84">
        <v>0</v>
      </c>
      <c r="Q1759" s="84">
        <v>0</v>
      </c>
      <c r="R1759" s="127">
        <v>0</v>
      </c>
      <c r="S1759" s="127">
        <v>0</v>
      </c>
      <c r="T1759" s="85"/>
      <c r="U1759" s="85"/>
      <c r="V1759" s="85"/>
      <c r="W1759" s="85"/>
      <c r="X1759" s="84">
        <v>8842</v>
      </c>
      <c r="Y1759" s="84">
        <v>31862</v>
      </c>
      <c r="Z1759" s="84">
        <v>5247</v>
      </c>
      <c r="AA1759" s="127">
        <v>60.411999999999999</v>
      </c>
      <c r="AB1759" s="127">
        <v>6.8765596500000008</v>
      </c>
    </row>
    <row r="1760" spans="1:28" x14ac:dyDescent="0.3">
      <c r="A1760" s="83" t="s">
        <v>60</v>
      </c>
      <c r="B1760" s="65" t="str">
        <f>VLOOKUP(A1760,'bank list with code'!$A$2:$C$114,3,FALSE)</f>
        <v>B103</v>
      </c>
      <c r="C1760" s="65" t="str">
        <f>VLOOKUP(B1760,'bank type'!$A$2:$B$87,2,FALSE)</f>
        <v>Small Finance Banks</v>
      </c>
      <c r="D1760" s="66">
        <v>43343</v>
      </c>
      <c r="E1760" s="74">
        <f t="shared" si="83"/>
        <v>8</v>
      </c>
      <c r="F1760">
        <f t="shared" si="84"/>
        <v>2018</v>
      </c>
      <c r="G1760" s="84">
        <v>289</v>
      </c>
      <c r="H1760" s="84">
        <v>3</v>
      </c>
      <c r="I1760" s="84">
        <v>0</v>
      </c>
      <c r="J1760" s="84">
        <v>0</v>
      </c>
      <c r="K1760" s="3">
        <f t="shared" si="85"/>
        <v>0</v>
      </c>
      <c r="L1760" s="3"/>
      <c r="M1760" s="3"/>
      <c r="N1760" s="3"/>
      <c r="O1760" s="84">
        <v>0</v>
      </c>
      <c r="P1760" s="84">
        <v>0</v>
      </c>
      <c r="Q1760" s="84">
        <v>0</v>
      </c>
      <c r="R1760" s="127">
        <v>0</v>
      </c>
      <c r="S1760" s="127">
        <v>0</v>
      </c>
      <c r="T1760" s="85"/>
      <c r="U1760" s="85"/>
      <c r="V1760" s="85"/>
      <c r="W1760" s="85"/>
      <c r="X1760" s="84">
        <v>1519539</v>
      </c>
      <c r="Y1760" s="84">
        <v>1079565</v>
      </c>
      <c r="Z1760" s="84">
        <v>114802</v>
      </c>
      <c r="AA1760" s="127">
        <v>385.99</v>
      </c>
      <c r="AB1760" s="127">
        <v>9.1</v>
      </c>
    </row>
    <row r="1761" spans="1:28" x14ac:dyDescent="0.3">
      <c r="A1761" s="83" t="s">
        <v>61</v>
      </c>
      <c r="B1761" s="65" t="str">
        <f>VLOOKUP(A1761,'bank list with code'!$A$2:$C$114,3,FALSE)</f>
        <v>B109</v>
      </c>
      <c r="C1761" s="65" t="str">
        <f>VLOOKUP(B1761,'bank type'!$A$2:$B$87,2,FALSE)</f>
        <v>Small Finance Banks</v>
      </c>
      <c r="D1761" s="66">
        <v>43343</v>
      </c>
      <c r="E1761" s="74">
        <f t="shared" si="83"/>
        <v>8</v>
      </c>
      <c r="F1761">
        <f t="shared" si="84"/>
        <v>2018</v>
      </c>
      <c r="G1761" s="84">
        <v>65</v>
      </c>
      <c r="H1761" s="84">
        <v>36</v>
      </c>
      <c r="I1761" s="84">
        <v>0</v>
      </c>
      <c r="J1761" s="84">
        <v>0</v>
      </c>
      <c r="K1761" s="3">
        <f t="shared" si="85"/>
        <v>0</v>
      </c>
      <c r="L1761" s="3"/>
      <c r="M1761" s="3"/>
      <c r="N1761" s="3"/>
      <c r="O1761" s="84">
        <v>0</v>
      </c>
      <c r="P1761" s="84">
        <v>0</v>
      </c>
      <c r="Q1761" s="84">
        <v>0</v>
      </c>
      <c r="R1761" s="127">
        <v>0</v>
      </c>
      <c r="S1761" s="127">
        <v>0</v>
      </c>
      <c r="T1761" s="85"/>
      <c r="U1761" s="85"/>
      <c r="V1761" s="85"/>
      <c r="W1761" s="85"/>
      <c r="X1761" s="84">
        <v>73071</v>
      </c>
      <c r="Y1761" s="84">
        <v>127172</v>
      </c>
      <c r="Z1761" s="84">
        <v>10385</v>
      </c>
      <c r="AA1761" s="127">
        <v>369.17753279999999</v>
      </c>
      <c r="AB1761" s="127">
        <v>10.663186470000001</v>
      </c>
    </row>
    <row r="1762" spans="1:28" x14ac:dyDescent="0.3">
      <c r="A1762" s="83" t="s">
        <v>117</v>
      </c>
      <c r="B1762" s="65" t="str">
        <f>VLOOKUP(A1762,'bank list with code'!$A$2:$C$114,3,FALSE)</f>
        <v>B003</v>
      </c>
      <c r="C1762" s="65" t="str">
        <f>VLOOKUP(B1762,'bank type'!$A$2:$B$87,2,FALSE)</f>
        <v>Public Sector Banks</v>
      </c>
      <c r="D1762" s="66">
        <v>43373</v>
      </c>
      <c r="E1762" s="74">
        <f t="shared" si="83"/>
        <v>9</v>
      </c>
      <c r="F1762">
        <f t="shared" si="84"/>
        <v>2018</v>
      </c>
      <c r="G1762" s="84">
        <v>858</v>
      </c>
      <c r="H1762" s="84">
        <v>261</v>
      </c>
      <c r="I1762" s="84">
        <v>3083</v>
      </c>
      <c r="J1762" s="84">
        <v>0</v>
      </c>
      <c r="K1762" s="3">
        <f t="shared" si="85"/>
        <v>3083</v>
      </c>
      <c r="L1762" s="3"/>
      <c r="M1762" s="3"/>
      <c r="N1762" s="3"/>
      <c r="O1762" s="84">
        <v>0</v>
      </c>
      <c r="P1762" s="84">
        <v>0</v>
      </c>
      <c r="Q1762" s="84">
        <v>0</v>
      </c>
      <c r="R1762" s="127">
        <v>0</v>
      </c>
      <c r="S1762" s="127">
        <v>0</v>
      </c>
      <c r="T1762" s="85"/>
      <c r="U1762" s="85"/>
      <c r="V1762" s="85"/>
      <c r="W1762" s="85"/>
      <c r="X1762" s="84">
        <v>13806344</v>
      </c>
      <c r="Y1762" s="84">
        <v>9076982</v>
      </c>
      <c r="Z1762" s="84">
        <v>3975647</v>
      </c>
      <c r="AA1762" s="127">
        <v>20692.51320967</v>
      </c>
      <c r="AB1762" s="127">
        <v>3021.0072342499998</v>
      </c>
    </row>
    <row r="1763" spans="1:28" x14ac:dyDescent="0.3">
      <c r="A1763" s="83" t="s">
        <v>118</v>
      </c>
      <c r="B1763" s="65" t="str">
        <f>VLOOKUP(A1763,'bank list with code'!$A$2:$C$114,3,FALSE)</f>
        <v>B006</v>
      </c>
      <c r="C1763" s="65" t="str">
        <f>VLOOKUP(B1763,'bank type'!$A$2:$B$87,2,FALSE)</f>
        <v>Public Sector Banks</v>
      </c>
      <c r="D1763" s="66">
        <v>43373</v>
      </c>
      <c r="E1763" s="74">
        <f t="shared" si="83"/>
        <v>9</v>
      </c>
      <c r="F1763">
        <f t="shared" si="84"/>
        <v>2018</v>
      </c>
      <c r="G1763" s="84">
        <v>3043</v>
      </c>
      <c r="H1763" s="84">
        <v>768</v>
      </c>
      <c r="I1763" s="84">
        <v>15594</v>
      </c>
      <c r="J1763" s="84">
        <v>0</v>
      </c>
      <c r="K1763" s="3">
        <f t="shared" si="85"/>
        <v>15594</v>
      </c>
      <c r="L1763" s="3"/>
      <c r="M1763" s="3"/>
      <c r="N1763" s="3"/>
      <c r="O1763" s="84">
        <v>273278</v>
      </c>
      <c r="P1763" s="84">
        <v>15872</v>
      </c>
      <c r="Q1763" s="84">
        <v>492126</v>
      </c>
      <c r="R1763" s="127">
        <v>76.863952689999991</v>
      </c>
      <c r="S1763" s="127">
        <v>1197.06172221</v>
      </c>
      <c r="T1763" s="85"/>
      <c r="U1763" s="85"/>
      <c r="V1763" s="85"/>
      <c r="W1763" s="85"/>
      <c r="X1763" s="84">
        <v>25457354</v>
      </c>
      <c r="Y1763" s="84">
        <v>9682762</v>
      </c>
      <c r="Z1763" s="84">
        <v>6261586</v>
      </c>
      <c r="AA1763" s="127">
        <v>32737.403677999999</v>
      </c>
      <c r="AB1763" s="127">
        <v>7358.6</v>
      </c>
    </row>
    <row r="1764" spans="1:28" x14ac:dyDescent="0.3">
      <c r="A1764" s="83" t="s">
        <v>0</v>
      </c>
      <c r="B1764" s="65" t="str">
        <f>VLOOKUP(A1764,'bank list with code'!$A$2:$C$114,3,FALSE)</f>
        <v>B014</v>
      </c>
      <c r="C1764" s="65" t="str">
        <f>VLOOKUP(B1764,'bank type'!$A$2:$B$87,2,FALSE)</f>
        <v>Public Sector Banks</v>
      </c>
      <c r="D1764" s="66">
        <v>43373</v>
      </c>
      <c r="E1764" s="74">
        <f t="shared" si="83"/>
        <v>9</v>
      </c>
      <c r="F1764">
        <f t="shared" si="84"/>
        <v>2018</v>
      </c>
      <c r="G1764" s="84">
        <v>6383</v>
      </c>
      <c r="H1764" s="84">
        <v>3249</v>
      </c>
      <c r="I1764" s="84">
        <v>69160</v>
      </c>
      <c r="J1764" s="84">
        <v>0</v>
      </c>
      <c r="K1764" s="3">
        <f t="shared" si="85"/>
        <v>69160</v>
      </c>
      <c r="L1764" s="3"/>
      <c r="M1764" s="3"/>
      <c r="N1764" s="3"/>
      <c r="O1764" s="84">
        <v>151359</v>
      </c>
      <c r="P1764" s="84">
        <v>6737</v>
      </c>
      <c r="Q1764" s="84">
        <v>388351</v>
      </c>
      <c r="R1764" s="127">
        <v>26.08243628</v>
      </c>
      <c r="S1764" s="127">
        <v>890.68713389000004</v>
      </c>
      <c r="T1764" s="85"/>
      <c r="U1764" s="85"/>
      <c r="V1764" s="85"/>
      <c r="W1764" s="85"/>
      <c r="X1764" s="84">
        <v>56503336</v>
      </c>
      <c r="Y1764" s="84">
        <v>20450762</v>
      </c>
      <c r="Z1764" s="84">
        <v>12408635</v>
      </c>
      <c r="AA1764" s="127">
        <v>83104.271285350012</v>
      </c>
      <c r="AB1764" s="127">
        <v>13017.923241479999</v>
      </c>
    </row>
    <row r="1765" spans="1:28" x14ac:dyDescent="0.3">
      <c r="A1765" s="83" t="s">
        <v>1</v>
      </c>
      <c r="B1765" s="65" t="str">
        <f>VLOOKUP(A1765,'bank list with code'!$A$2:$C$114,3,FALSE)</f>
        <v>B015</v>
      </c>
      <c r="C1765" s="65" t="str">
        <f>VLOOKUP(B1765,'bank type'!$A$2:$B$87,2,FALSE)</f>
        <v>Public Sector Banks</v>
      </c>
      <c r="D1765" s="66">
        <v>43373</v>
      </c>
      <c r="E1765" s="74">
        <f t="shared" si="83"/>
        <v>9</v>
      </c>
      <c r="F1765">
        <f t="shared" si="84"/>
        <v>2018</v>
      </c>
      <c r="G1765" s="84">
        <v>2996</v>
      </c>
      <c r="H1765" s="84">
        <v>3944</v>
      </c>
      <c r="I1765" s="84">
        <v>114317</v>
      </c>
      <c r="J1765" s="84">
        <v>0</v>
      </c>
      <c r="K1765" s="3">
        <f t="shared" si="85"/>
        <v>114317</v>
      </c>
      <c r="L1765" s="3"/>
      <c r="M1765" s="3"/>
      <c r="N1765" s="3"/>
      <c r="O1765" s="84">
        <v>189372</v>
      </c>
      <c r="P1765" s="84">
        <v>29064</v>
      </c>
      <c r="Q1765" s="84">
        <v>326076</v>
      </c>
      <c r="R1765" s="127">
        <v>160.14315790000001</v>
      </c>
      <c r="S1765" s="127">
        <v>861.6275721799999</v>
      </c>
      <c r="T1765" s="85"/>
      <c r="U1765" s="85"/>
      <c r="V1765" s="85"/>
      <c r="W1765" s="85"/>
      <c r="X1765" s="84">
        <v>56027434</v>
      </c>
      <c r="Y1765" s="84">
        <v>34804189</v>
      </c>
      <c r="Z1765" s="84">
        <v>9677217</v>
      </c>
      <c r="AA1765" s="127">
        <v>70751.9594602</v>
      </c>
      <c r="AB1765" s="127">
        <v>9692.1020501000003</v>
      </c>
    </row>
    <row r="1766" spans="1:28" x14ac:dyDescent="0.3">
      <c r="A1766" s="83" t="s">
        <v>2</v>
      </c>
      <c r="B1766" s="65" t="str">
        <f>VLOOKUP(A1766,'bank list with code'!$A$2:$C$114,3,FALSE)</f>
        <v>B016</v>
      </c>
      <c r="C1766" s="65" t="str">
        <f>VLOOKUP(B1766,'bank type'!$A$2:$B$87,2,FALSE)</f>
        <v>Public Sector Banks</v>
      </c>
      <c r="D1766" s="66">
        <v>43373</v>
      </c>
      <c r="E1766" s="74">
        <f t="shared" si="83"/>
        <v>9</v>
      </c>
      <c r="F1766">
        <f t="shared" si="84"/>
        <v>2018</v>
      </c>
      <c r="G1766" s="84">
        <v>1320</v>
      </c>
      <c r="H1766" s="84">
        <v>555</v>
      </c>
      <c r="I1766" s="84">
        <v>3218</v>
      </c>
      <c r="J1766" s="84">
        <v>0</v>
      </c>
      <c r="K1766" s="3">
        <f t="shared" si="85"/>
        <v>3218</v>
      </c>
      <c r="L1766" s="3"/>
      <c r="M1766" s="3"/>
      <c r="N1766" s="3"/>
      <c r="O1766" s="84">
        <v>0</v>
      </c>
      <c r="P1766" s="84">
        <v>0</v>
      </c>
      <c r="Q1766" s="84">
        <v>0</v>
      </c>
      <c r="R1766" s="127">
        <v>0</v>
      </c>
      <c r="S1766" s="127">
        <v>0</v>
      </c>
      <c r="T1766" s="85"/>
      <c r="U1766" s="85"/>
      <c r="V1766" s="85"/>
      <c r="W1766" s="85"/>
      <c r="X1766" s="84">
        <v>6855307</v>
      </c>
      <c r="Y1766" s="84">
        <v>7051498</v>
      </c>
      <c r="Z1766" s="84">
        <v>4132110</v>
      </c>
      <c r="AA1766" s="127">
        <v>24576.13646822</v>
      </c>
      <c r="AB1766" s="127">
        <v>4230.2252059800003</v>
      </c>
    </row>
    <row r="1767" spans="1:28" x14ac:dyDescent="0.3">
      <c r="A1767" s="83" t="s">
        <v>3</v>
      </c>
      <c r="B1767" s="65" t="str">
        <f>VLOOKUP(A1767,'bank list with code'!$A$2:$C$114,3,FALSE)</f>
        <v>B018</v>
      </c>
      <c r="C1767" s="65" t="str">
        <f>VLOOKUP(B1767,'bank type'!$A$2:$B$87,2,FALSE)</f>
        <v>Public Sector Banks</v>
      </c>
      <c r="D1767" s="66">
        <v>43373</v>
      </c>
      <c r="E1767" s="74">
        <f t="shared" si="83"/>
        <v>9</v>
      </c>
      <c r="F1767">
        <f t="shared" si="84"/>
        <v>2018</v>
      </c>
      <c r="G1767" s="84">
        <v>5031</v>
      </c>
      <c r="H1767" s="84">
        <v>4176</v>
      </c>
      <c r="I1767" s="84">
        <v>20151</v>
      </c>
      <c r="J1767" s="84">
        <v>0</v>
      </c>
      <c r="K1767" s="3">
        <f t="shared" si="85"/>
        <v>20151</v>
      </c>
      <c r="L1767" s="3"/>
      <c r="M1767" s="3"/>
      <c r="N1767" s="3"/>
      <c r="O1767" s="84">
        <v>298323</v>
      </c>
      <c r="P1767" s="84">
        <v>41783</v>
      </c>
      <c r="Q1767" s="84">
        <v>553345</v>
      </c>
      <c r="R1767" s="127">
        <v>213.78403449000001</v>
      </c>
      <c r="S1767" s="127">
        <v>1144.6648725499999</v>
      </c>
      <c r="T1767" s="85"/>
      <c r="U1767" s="85"/>
      <c r="V1767" s="85"/>
      <c r="W1767" s="85"/>
      <c r="X1767" s="84">
        <v>45762644</v>
      </c>
      <c r="Y1767" s="84">
        <v>23071828</v>
      </c>
      <c r="Z1767" s="84">
        <v>11314752</v>
      </c>
      <c r="AA1767" s="127">
        <v>95230.593529489997</v>
      </c>
      <c r="AB1767" s="127">
        <v>13846.781204650002</v>
      </c>
    </row>
    <row r="1768" spans="1:28" x14ac:dyDescent="0.3">
      <c r="A1768" s="83" t="s">
        <v>4</v>
      </c>
      <c r="B1768" s="65" t="str">
        <f>VLOOKUP(A1768,'bank list with code'!$A$2:$C$114,3,FALSE)</f>
        <v>B022</v>
      </c>
      <c r="C1768" s="65" t="str">
        <f>VLOOKUP(B1768,'bank type'!$A$2:$B$87,2,FALSE)</f>
        <v>Public Sector Banks</v>
      </c>
      <c r="D1768" s="66">
        <v>43373</v>
      </c>
      <c r="E1768" s="74">
        <f t="shared" si="83"/>
        <v>9</v>
      </c>
      <c r="F1768">
        <f t="shared" si="84"/>
        <v>2018</v>
      </c>
      <c r="G1768" s="84">
        <v>3348</v>
      </c>
      <c r="H1768" s="84">
        <v>1263</v>
      </c>
      <c r="I1768" s="84">
        <v>3478</v>
      </c>
      <c r="J1768" s="84">
        <v>0</v>
      </c>
      <c r="K1768" s="3">
        <f t="shared" si="85"/>
        <v>3478</v>
      </c>
      <c r="L1768" s="3"/>
      <c r="M1768" s="3"/>
      <c r="N1768" s="3"/>
      <c r="O1768" s="84">
        <v>95147</v>
      </c>
      <c r="P1768" s="84">
        <v>2405</v>
      </c>
      <c r="Q1768" s="84">
        <v>147834</v>
      </c>
      <c r="R1768" s="127">
        <v>10.97077133</v>
      </c>
      <c r="S1768" s="127">
        <v>326.50146360000002</v>
      </c>
      <c r="T1768" s="85"/>
      <c r="U1768" s="85"/>
      <c r="V1768" s="85"/>
      <c r="W1768" s="85"/>
      <c r="X1768" s="84">
        <v>30710883</v>
      </c>
      <c r="Y1768" s="84">
        <v>12190653</v>
      </c>
      <c r="Z1768" s="84">
        <v>6104756</v>
      </c>
      <c r="AA1768" s="127">
        <v>47810.486639000002</v>
      </c>
      <c r="AB1768" s="127">
        <v>6334.13880634</v>
      </c>
    </row>
    <row r="1769" spans="1:28" x14ac:dyDescent="0.3">
      <c r="A1769" s="83" t="s">
        <v>119</v>
      </c>
      <c r="B1769" s="65" t="str">
        <f>VLOOKUP(A1769,'bank list with code'!$A$2:$C$114,3,FALSE)</f>
        <v>B026</v>
      </c>
      <c r="C1769" s="65" t="str">
        <f>VLOOKUP(B1769,'bank type'!$A$2:$B$87,2,FALSE)</f>
        <v>Public Sector Banks</v>
      </c>
      <c r="D1769" s="66">
        <v>43373</v>
      </c>
      <c r="E1769" s="74">
        <f t="shared" si="83"/>
        <v>9</v>
      </c>
      <c r="F1769">
        <f t="shared" si="84"/>
        <v>2018</v>
      </c>
      <c r="G1769" s="84">
        <v>2361</v>
      </c>
      <c r="H1769" s="84">
        <v>715</v>
      </c>
      <c r="I1769" s="84">
        <v>159219</v>
      </c>
      <c r="J1769" s="84">
        <v>0</v>
      </c>
      <c r="K1769" s="3">
        <f t="shared" si="85"/>
        <v>159219</v>
      </c>
      <c r="L1769" s="3"/>
      <c r="M1769" s="3"/>
      <c r="N1769" s="3"/>
      <c r="O1769" s="84">
        <v>108341</v>
      </c>
      <c r="P1769" s="84">
        <v>2091</v>
      </c>
      <c r="Q1769" s="84">
        <v>143384</v>
      </c>
      <c r="R1769" s="127">
        <v>9.9680857899999999</v>
      </c>
      <c r="S1769" s="127">
        <v>342.09251053999998</v>
      </c>
      <c r="T1769" s="85"/>
      <c r="U1769" s="85"/>
      <c r="V1769" s="85"/>
      <c r="W1769" s="85"/>
      <c r="X1769" s="84">
        <v>12837211</v>
      </c>
      <c r="Y1769" s="84">
        <v>7005054</v>
      </c>
      <c r="Z1769" s="84">
        <v>3641740</v>
      </c>
      <c r="AA1769" s="127">
        <v>27699.591172830002</v>
      </c>
      <c r="AB1769" s="127">
        <v>4201.9536981299998</v>
      </c>
    </row>
    <row r="1770" spans="1:28" x14ac:dyDescent="0.3">
      <c r="A1770" s="83" t="s">
        <v>120</v>
      </c>
      <c r="B1770" s="65" t="str">
        <f>VLOOKUP(A1770,'bank list with code'!$A$2:$C$114,3,FALSE)</f>
        <v>B034</v>
      </c>
      <c r="C1770" s="65" t="str">
        <f>VLOOKUP(B1770,'bank type'!$A$2:$B$87,2,FALSE)</f>
        <v>Public Sector Banks</v>
      </c>
      <c r="D1770" s="66">
        <v>43373</v>
      </c>
      <c r="E1770" s="74">
        <f t="shared" si="83"/>
        <v>9</v>
      </c>
      <c r="F1770">
        <f t="shared" si="84"/>
        <v>2018</v>
      </c>
      <c r="G1770" s="84">
        <v>1314</v>
      </c>
      <c r="H1770" s="84">
        <v>290</v>
      </c>
      <c r="I1770" s="84">
        <v>4932</v>
      </c>
      <c r="J1770" s="84">
        <v>0</v>
      </c>
      <c r="K1770" s="3">
        <f t="shared" si="85"/>
        <v>4932</v>
      </c>
      <c r="L1770" s="3"/>
      <c r="M1770" s="3"/>
      <c r="N1770" s="3"/>
      <c r="O1770" s="84">
        <v>0</v>
      </c>
      <c r="P1770" s="84">
        <v>0</v>
      </c>
      <c r="Q1770" s="84">
        <v>0</v>
      </c>
      <c r="R1770" s="127">
        <v>0</v>
      </c>
      <c r="S1770" s="127">
        <v>0</v>
      </c>
      <c r="T1770" s="85"/>
      <c r="U1770" s="85"/>
      <c r="V1770" s="85"/>
      <c r="W1770" s="85"/>
      <c r="X1770" s="84">
        <v>9748181</v>
      </c>
      <c r="Y1770" s="84">
        <v>4247015</v>
      </c>
      <c r="Z1770" s="84">
        <v>1745406</v>
      </c>
      <c r="AA1770" s="127">
        <v>15940.222882399999</v>
      </c>
      <c r="AB1770" s="127">
        <v>2107.5664311300002</v>
      </c>
    </row>
    <row r="1771" spans="1:28" x14ac:dyDescent="0.3">
      <c r="A1771" s="83" t="s">
        <v>5</v>
      </c>
      <c r="B1771" s="65" t="str">
        <f>VLOOKUP(A1771,'bank list with code'!$A$2:$C$114,3,FALSE)</f>
        <v>B060</v>
      </c>
      <c r="C1771" s="65" t="str">
        <f>VLOOKUP(B1771,'bank type'!$A$2:$B$87,2,FALSE)</f>
        <v>Public Sector Banks</v>
      </c>
      <c r="D1771" s="66">
        <v>43373</v>
      </c>
      <c r="E1771" s="74">
        <f t="shared" si="83"/>
        <v>9</v>
      </c>
      <c r="F1771">
        <f t="shared" si="84"/>
        <v>2018</v>
      </c>
      <c r="G1771" s="84">
        <v>2917</v>
      </c>
      <c r="H1771" s="84">
        <v>662</v>
      </c>
      <c r="I1771" s="84">
        <v>11169</v>
      </c>
      <c r="J1771" s="84">
        <v>0</v>
      </c>
      <c r="K1771" s="3">
        <f t="shared" si="85"/>
        <v>11169</v>
      </c>
      <c r="L1771" s="3"/>
      <c r="M1771" s="3"/>
      <c r="N1771" s="3"/>
      <c r="O1771" s="84">
        <v>87384</v>
      </c>
      <c r="P1771" s="84">
        <v>2926</v>
      </c>
      <c r="Q1771" s="84">
        <v>130303</v>
      </c>
      <c r="R1771" s="127">
        <v>15.9</v>
      </c>
      <c r="S1771" s="127">
        <v>277.5</v>
      </c>
      <c r="T1771" s="85"/>
      <c r="U1771" s="85"/>
      <c r="V1771" s="85"/>
      <c r="W1771" s="85"/>
      <c r="X1771" s="84">
        <v>18905010</v>
      </c>
      <c r="Y1771" s="84">
        <v>31272877</v>
      </c>
      <c r="Z1771" s="84">
        <v>6035435</v>
      </c>
      <c r="AA1771" s="127">
        <v>69495.8</v>
      </c>
      <c r="AB1771" s="127">
        <v>6484.8</v>
      </c>
    </row>
    <row r="1772" spans="1:28" x14ac:dyDescent="0.3">
      <c r="A1772" s="83" t="s">
        <v>6</v>
      </c>
      <c r="B1772" s="65" t="str">
        <f>VLOOKUP(A1772,'bank list with code'!$A$2:$C$114,3,FALSE)</f>
        <v>B061</v>
      </c>
      <c r="C1772" s="65" t="str">
        <f>VLOOKUP(B1772,'bank type'!$A$2:$B$87,2,FALSE)</f>
        <v>Public Sector Banks</v>
      </c>
      <c r="D1772" s="66">
        <v>43373</v>
      </c>
      <c r="E1772" s="74">
        <f t="shared" si="83"/>
        <v>9</v>
      </c>
      <c r="F1772">
        <f t="shared" si="84"/>
        <v>2018</v>
      </c>
      <c r="G1772" s="84">
        <v>3029</v>
      </c>
      <c r="H1772" s="84">
        <v>760</v>
      </c>
      <c r="I1772" s="84">
        <v>19695</v>
      </c>
      <c r="J1772" s="84">
        <v>0</v>
      </c>
      <c r="K1772" s="3">
        <f t="shared" si="85"/>
        <v>19695</v>
      </c>
      <c r="L1772" s="3"/>
      <c r="M1772" s="3"/>
      <c r="N1772" s="3"/>
      <c r="O1772" s="84">
        <v>56331</v>
      </c>
      <c r="P1772" s="84">
        <v>888</v>
      </c>
      <c r="Q1772" s="84">
        <v>97847</v>
      </c>
      <c r="R1772" s="127">
        <v>3.2454730000000001</v>
      </c>
      <c r="S1772" s="127">
        <v>227.60545300000001</v>
      </c>
      <c r="T1772" s="85"/>
      <c r="U1772" s="85"/>
      <c r="V1772" s="85"/>
      <c r="W1772" s="85"/>
      <c r="X1772" s="84">
        <v>20681338</v>
      </c>
      <c r="Y1772" s="84">
        <v>12086570</v>
      </c>
      <c r="Z1772" s="84">
        <v>4535517</v>
      </c>
      <c r="AA1772" s="127">
        <v>50045.861199999999</v>
      </c>
      <c r="AB1772" s="127">
        <v>5672.6656999999996</v>
      </c>
    </row>
    <row r="1773" spans="1:28" x14ac:dyDescent="0.3">
      <c r="A1773" s="83" t="s">
        <v>121</v>
      </c>
      <c r="B1773" s="65" t="str">
        <f>VLOOKUP(A1773,'bank list with code'!$A$2:$C$114,3,FALSE)</f>
        <v>B078</v>
      </c>
      <c r="C1773" s="65" t="str">
        <f>VLOOKUP(B1773,'bank type'!$A$2:$B$87,2,FALSE)</f>
        <v>Public Sector Banks</v>
      </c>
      <c r="D1773" s="66">
        <v>43373</v>
      </c>
      <c r="E1773" s="74">
        <f t="shared" si="83"/>
        <v>9</v>
      </c>
      <c r="F1773">
        <f t="shared" si="84"/>
        <v>2018</v>
      </c>
      <c r="G1773" s="84">
        <v>2341</v>
      </c>
      <c r="H1773" s="84">
        <v>294</v>
      </c>
      <c r="I1773" s="84">
        <v>8012</v>
      </c>
      <c r="J1773" s="84">
        <v>0</v>
      </c>
      <c r="K1773" s="3">
        <f t="shared" si="85"/>
        <v>8012</v>
      </c>
      <c r="L1773" s="3"/>
      <c r="M1773" s="3"/>
      <c r="N1773" s="3"/>
      <c r="O1773" s="84">
        <v>0</v>
      </c>
      <c r="P1773" s="84">
        <v>0</v>
      </c>
      <c r="Q1773" s="84">
        <v>0</v>
      </c>
      <c r="R1773" s="127">
        <v>0</v>
      </c>
      <c r="S1773" s="127">
        <v>0</v>
      </c>
      <c r="T1773" s="85"/>
      <c r="U1773" s="85"/>
      <c r="V1773" s="85"/>
      <c r="W1773" s="85"/>
      <c r="X1773" s="84">
        <v>13476987</v>
      </c>
      <c r="Y1773" s="84">
        <v>5315063</v>
      </c>
      <c r="Z1773" s="84">
        <v>3226037</v>
      </c>
      <c r="AA1773" s="127">
        <v>22429.9</v>
      </c>
      <c r="AB1773" s="127">
        <v>3689.9</v>
      </c>
    </row>
    <row r="1774" spans="1:28" x14ac:dyDescent="0.3">
      <c r="A1774" s="83" t="s">
        <v>7</v>
      </c>
      <c r="B1774" s="65" t="str">
        <f>VLOOKUP(A1774,'bank list with code'!$A$2:$C$114,3,FALSE)</f>
        <v>B080</v>
      </c>
      <c r="C1774" s="65" t="str">
        <f>VLOOKUP(B1774,'bank type'!$A$2:$B$87,2,FALSE)</f>
        <v>Public Sector Banks</v>
      </c>
      <c r="D1774" s="66">
        <v>43373</v>
      </c>
      <c r="E1774" s="74">
        <f t="shared" si="83"/>
        <v>9</v>
      </c>
      <c r="F1774">
        <f t="shared" si="84"/>
        <v>2018</v>
      </c>
      <c r="G1774" s="84">
        <v>1147</v>
      </c>
      <c r="H1774" s="84">
        <v>51</v>
      </c>
      <c r="I1774" s="84">
        <v>1066</v>
      </c>
      <c r="J1774" s="84">
        <v>0</v>
      </c>
      <c r="K1774" s="3">
        <f t="shared" si="85"/>
        <v>1066</v>
      </c>
      <c r="L1774" s="3"/>
      <c r="M1774" s="3"/>
      <c r="N1774" s="3"/>
      <c r="O1774" s="84">
        <v>0</v>
      </c>
      <c r="P1774" s="84">
        <v>0</v>
      </c>
      <c r="Q1774" s="84">
        <v>0</v>
      </c>
      <c r="R1774" s="127">
        <v>0</v>
      </c>
      <c r="S1774" s="127">
        <v>0</v>
      </c>
      <c r="T1774" s="85"/>
      <c r="U1774" s="85"/>
      <c r="V1774" s="85"/>
      <c r="W1774" s="85"/>
      <c r="X1774" s="84">
        <v>3389047</v>
      </c>
      <c r="Y1774" s="84">
        <v>1378059</v>
      </c>
      <c r="Z1774" s="84">
        <v>390014</v>
      </c>
      <c r="AA1774" s="127">
        <v>5473.6021845799996</v>
      </c>
      <c r="AB1774" s="127">
        <v>602.89208108000003</v>
      </c>
    </row>
    <row r="1775" spans="1:28" x14ac:dyDescent="0.3">
      <c r="A1775" s="83" t="s">
        <v>8</v>
      </c>
      <c r="B1775" s="65" t="str">
        <f>VLOOKUP(A1775,'bank list with code'!$A$2:$C$114,3,FALSE)</f>
        <v>B081</v>
      </c>
      <c r="C1775" s="65" t="str">
        <f>VLOOKUP(B1775,'bank type'!$A$2:$B$87,2,FALSE)</f>
        <v>Public Sector Banks</v>
      </c>
      <c r="D1775" s="66">
        <v>43373</v>
      </c>
      <c r="E1775" s="74">
        <f t="shared" si="83"/>
        <v>9</v>
      </c>
      <c r="F1775">
        <f t="shared" si="84"/>
        <v>2018</v>
      </c>
      <c r="G1775" s="84">
        <v>5324</v>
      </c>
      <c r="H1775" s="84">
        <v>4105</v>
      </c>
      <c r="I1775" s="84">
        <v>56841</v>
      </c>
      <c r="J1775" s="84">
        <v>0</v>
      </c>
      <c r="K1775" s="3">
        <f t="shared" si="85"/>
        <v>56841</v>
      </c>
      <c r="L1775" s="3"/>
      <c r="M1775" s="3"/>
      <c r="N1775" s="3"/>
      <c r="O1775" s="84">
        <v>327925</v>
      </c>
      <c r="P1775" s="84">
        <v>9286</v>
      </c>
      <c r="Q1775" s="84">
        <v>626650</v>
      </c>
      <c r="R1775" s="127">
        <v>38.94785358</v>
      </c>
      <c r="S1775" s="127">
        <v>1337.4221163499999</v>
      </c>
      <c r="T1775" s="85"/>
      <c r="U1775" s="85"/>
      <c r="V1775" s="85"/>
      <c r="W1775" s="85"/>
      <c r="X1775" s="84">
        <v>67017079</v>
      </c>
      <c r="Y1775" s="84">
        <v>24143004</v>
      </c>
      <c r="Z1775" s="84">
        <v>13086506</v>
      </c>
      <c r="AA1775" s="127">
        <v>103585.52369751001</v>
      </c>
      <c r="AB1775" s="127">
        <v>16616.121698179999</v>
      </c>
    </row>
    <row r="1776" spans="1:28" x14ac:dyDescent="0.3">
      <c r="A1776" s="83" t="s">
        <v>122</v>
      </c>
      <c r="B1776" s="65" t="str">
        <f>VLOOKUP(A1776,'bank list with code'!$A$2:$C$114,3,FALSE)</f>
        <v>B099</v>
      </c>
      <c r="C1776" s="65" t="str">
        <f>VLOOKUP(B1776,'bank type'!$A$2:$B$87,2,FALSE)</f>
        <v>Public Sector Banks</v>
      </c>
      <c r="D1776" s="66">
        <v>43373</v>
      </c>
      <c r="E1776" s="74">
        <f t="shared" si="83"/>
        <v>9</v>
      </c>
      <c r="F1776">
        <f t="shared" si="84"/>
        <v>2018</v>
      </c>
      <c r="G1776" s="84">
        <v>4039</v>
      </c>
      <c r="H1776" s="84">
        <v>404</v>
      </c>
      <c r="I1776" s="84">
        <v>7544</v>
      </c>
      <c r="J1776" s="84">
        <v>0</v>
      </c>
      <c r="K1776" s="3">
        <f t="shared" si="85"/>
        <v>7544</v>
      </c>
      <c r="L1776" s="3"/>
      <c r="M1776" s="3"/>
      <c r="N1776" s="3"/>
      <c r="O1776" s="84">
        <v>46684</v>
      </c>
      <c r="P1776" s="84">
        <v>2840</v>
      </c>
      <c r="Q1776" s="84">
        <v>152358</v>
      </c>
      <c r="R1776" s="127">
        <v>11.94712809</v>
      </c>
      <c r="S1776" s="127">
        <v>416.35402599999998</v>
      </c>
      <c r="T1776" s="85"/>
      <c r="U1776" s="85"/>
      <c r="V1776" s="85"/>
      <c r="W1776" s="85"/>
      <c r="X1776" s="84">
        <v>16831307</v>
      </c>
      <c r="Y1776" s="84">
        <v>8950243</v>
      </c>
      <c r="Z1776" s="84">
        <v>4578032</v>
      </c>
      <c r="AA1776" s="127">
        <v>34967.895632979998</v>
      </c>
      <c r="AB1776" s="127">
        <v>5139.3737057699991</v>
      </c>
    </row>
    <row r="1777" spans="1:28" x14ac:dyDescent="0.3">
      <c r="A1777" s="83" t="s">
        <v>9</v>
      </c>
      <c r="B1777" s="65" t="str">
        <f>VLOOKUP(A1777,'bank list with code'!$A$2:$C$114,3,FALSE)</f>
        <v>B102</v>
      </c>
      <c r="C1777" s="65" t="str">
        <f>VLOOKUP(B1777,'bank type'!$A$2:$B$87,2,FALSE)</f>
        <v>Public Sector Banks</v>
      </c>
      <c r="D1777" s="66">
        <v>43373</v>
      </c>
      <c r="E1777" s="74">
        <f t="shared" si="83"/>
        <v>9</v>
      </c>
      <c r="F1777">
        <f t="shared" si="84"/>
        <v>2018</v>
      </c>
      <c r="G1777" s="84">
        <v>2150</v>
      </c>
      <c r="H1777" s="84">
        <v>411</v>
      </c>
      <c r="I1777" s="84">
        <v>4839</v>
      </c>
      <c r="J1777" s="84">
        <v>0</v>
      </c>
      <c r="K1777" s="3">
        <f t="shared" si="85"/>
        <v>4839</v>
      </c>
      <c r="L1777" s="3"/>
      <c r="M1777" s="3"/>
      <c r="N1777" s="3"/>
      <c r="O1777" s="84">
        <v>0</v>
      </c>
      <c r="P1777" s="84">
        <v>0</v>
      </c>
      <c r="Q1777" s="84">
        <v>0</v>
      </c>
      <c r="R1777" s="127">
        <v>0</v>
      </c>
      <c r="S1777" s="127">
        <v>0</v>
      </c>
      <c r="T1777" s="85"/>
      <c r="U1777" s="85"/>
      <c r="V1777" s="85"/>
      <c r="W1777" s="85"/>
      <c r="X1777" s="84">
        <v>10904226</v>
      </c>
      <c r="Y1777" s="84">
        <v>5313990</v>
      </c>
      <c r="Z1777" s="84">
        <v>2497861</v>
      </c>
      <c r="AA1777" s="127">
        <v>19958.238831999999</v>
      </c>
      <c r="AB1777" s="127">
        <v>3174.2572770000002</v>
      </c>
    </row>
    <row r="1778" spans="1:28" x14ac:dyDescent="0.3">
      <c r="A1778" s="83" t="s">
        <v>10</v>
      </c>
      <c r="B1778" s="65" t="str">
        <f>VLOOKUP(A1778,'bank list with code'!$A$2:$C$114,3,FALSE)</f>
        <v>B105</v>
      </c>
      <c r="C1778" s="65" t="str">
        <f>VLOOKUP(B1778,'bank type'!$A$2:$B$87,2,FALSE)</f>
        <v>Public Sector Banks</v>
      </c>
      <c r="D1778" s="66">
        <v>43373</v>
      </c>
      <c r="E1778" s="74">
        <f t="shared" ref="E1778:E1841" si="86">MONTH(D1778)</f>
        <v>9</v>
      </c>
      <c r="F1778">
        <f t="shared" si="84"/>
        <v>2018</v>
      </c>
      <c r="G1778" s="84">
        <v>3830</v>
      </c>
      <c r="H1778" s="84">
        <v>2964</v>
      </c>
      <c r="I1778" s="84">
        <v>58712</v>
      </c>
      <c r="J1778" s="84">
        <v>0</v>
      </c>
      <c r="K1778" s="3">
        <f t="shared" si="85"/>
        <v>58712</v>
      </c>
      <c r="L1778" s="3"/>
      <c r="M1778" s="3"/>
      <c r="N1778" s="3"/>
      <c r="O1778" s="84">
        <v>231035</v>
      </c>
      <c r="P1778" s="84">
        <v>4057</v>
      </c>
      <c r="Q1778" s="84">
        <v>196185</v>
      </c>
      <c r="R1778" s="127">
        <v>19.98526755</v>
      </c>
      <c r="S1778" s="127">
        <v>523.86812629999997</v>
      </c>
      <c r="T1778" s="85"/>
      <c r="U1778" s="85"/>
      <c r="V1778" s="85"/>
      <c r="W1778" s="85"/>
      <c r="X1778" s="84">
        <v>21549808</v>
      </c>
      <c r="Y1778" s="84">
        <v>25985240</v>
      </c>
      <c r="Z1778" s="84">
        <v>7359059</v>
      </c>
      <c r="AA1778" s="127">
        <v>73502.104680000004</v>
      </c>
      <c r="AB1778" s="127">
        <v>8186.0699262299995</v>
      </c>
    </row>
    <row r="1779" spans="1:28" x14ac:dyDescent="0.3">
      <c r="A1779" s="83" t="s">
        <v>123</v>
      </c>
      <c r="B1779" s="65" t="str">
        <f>VLOOKUP(A1779,'bank list with code'!$A$2:$C$114,3,FALSE)</f>
        <v>B106</v>
      </c>
      <c r="C1779" s="65" t="str">
        <f>VLOOKUP(B1779,'bank type'!$A$2:$B$87,2,FALSE)</f>
        <v>Public Sector Banks</v>
      </c>
      <c r="D1779" s="66">
        <v>43373</v>
      </c>
      <c r="E1779" s="74">
        <f t="shared" si="86"/>
        <v>9</v>
      </c>
      <c r="F1779">
        <f t="shared" si="84"/>
        <v>2018</v>
      </c>
      <c r="G1779" s="84">
        <v>1037</v>
      </c>
      <c r="H1779" s="84">
        <v>1090</v>
      </c>
      <c r="I1779" s="84">
        <v>4367</v>
      </c>
      <c r="J1779" s="84">
        <v>0</v>
      </c>
      <c r="K1779" s="3">
        <f t="shared" si="85"/>
        <v>4367</v>
      </c>
      <c r="L1779" s="3"/>
      <c r="M1779" s="3"/>
      <c r="N1779" s="3"/>
      <c r="O1779" s="84">
        <v>7159</v>
      </c>
      <c r="P1779" s="84">
        <v>299</v>
      </c>
      <c r="Q1779" s="84">
        <v>8018</v>
      </c>
      <c r="R1779" s="127">
        <v>1.0886</v>
      </c>
      <c r="S1779" s="127">
        <v>17.635815600000001</v>
      </c>
      <c r="T1779" s="85"/>
      <c r="U1779" s="85"/>
      <c r="V1779" s="85"/>
      <c r="W1779" s="85"/>
      <c r="X1779" s="84">
        <v>14025445</v>
      </c>
      <c r="Y1779" s="84">
        <v>7147576</v>
      </c>
      <c r="Z1779" s="84">
        <v>1898637</v>
      </c>
      <c r="AA1779" s="127">
        <v>26090.721915999999</v>
      </c>
      <c r="AB1779" s="127">
        <v>2512.881582</v>
      </c>
    </row>
    <row r="1780" spans="1:28" x14ac:dyDescent="0.3">
      <c r="A1780" s="83" t="s">
        <v>124</v>
      </c>
      <c r="B1780" s="65" t="str">
        <f>VLOOKUP(A1780,'bank list with code'!$A$2:$C$114,3,FALSE)</f>
        <v>B111</v>
      </c>
      <c r="C1780" s="65" t="str">
        <f>VLOOKUP(B1780,'bank type'!$A$2:$B$87,2,FALSE)</f>
        <v>Public Sector Banks</v>
      </c>
      <c r="D1780" s="66">
        <v>43373</v>
      </c>
      <c r="E1780" s="74">
        <f t="shared" si="86"/>
        <v>9</v>
      </c>
      <c r="F1780">
        <f t="shared" si="84"/>
        <v>2018</v>
      </c>
      <c r="G1780" s="84">
        <v>1684</v>
      </c>
      <c r="H1780" s="84">
        <v>486</v>
      </c>
      <c r="I1780" s="84">
        <v>7248</v>
      </c>
      <c r="J1780" s="84">
        <v>0</v>
      </c>
      <c r="K1780" s="3">
        <f t="shared" si="85"/>
        <v>7248</v>
      </c>
      <c r="L1780" s="3"/>
      <c r="M1780" s="3"/>
      <c r="N1780" s="3"/>
      <c r="O1780" s="84">
        <v>64914</v>
      </c>
      <c r="P1780" s="84">
        <v>11347</v>
      </c>
      <c r="Q1780" s="84">
        <v>109082</v>
      </c>
      <c r="R1780" s="127">
        <v>53.73448183</v>
      </c>
      <c r="S1780" s="127">
        <v>303.00304848000002</v>
      </c>
      <c r="T1780" s="85"/>
      <c r="U1780" s="85"/>
      <c r="V1780" s="85"/>
      <c r="W1780" s="85"/>
      <c r="X1780" s="84">
        <v>6851921</v>
      </c>
      <c r="Y1780" s="84">
        <v>5916442</v>
      </c>
      <c r="Z1780" s="84">
        <v>2123553</v>
      </c>
      <c r="AA1780" s="127">
        <v>18620.247833000001</v>
      </c>
      <c r="AB1780" s="127">
        <v>2853.5245869999999</v>
      </c>
    </row>
    <row r="1781" spans="1:28" x14ac:dyDescent="0.3">
      <c r="A1781" s="83" t="s">
        <v>11</v>
      </c>
      <c r="B1781" s="65" t="str">
        <f>VLOOKUP(A1781,'bank list with code'!$A$2:$C$114,3,FALSE)</f>
        <v>B054</v>
      </c>
      <c r="C1781" s="65" t="str">
        <f>VLOOKUP(B1781,'bank type'!$A$2:$B$87,2,FALSE)</f>
        <v>Private Sector Banks</v>
      </c>
      <c r="D1781" s="66">
        <v>43373</v>
      </c>
      <c r="E1781" s="74">
        <f t="shared" si="86"/>
        <v>9</v>
      </c>
      <c r="F1781">
        <f t="shared" si="84"/>
        <v>2018</v>
      </c>
      <c r="G1781" s="84">
        <v>2197</v>
      </c>
      <c r="H1781" s="84">
        <v>1526</v>
      </c>
      <c r="I1781" s="84">
        <v>30494</v>
      </c>
      <c r="J1781" s="84">
        <v>0</v>
      </c>
      <c r="K1781" s="3">
        <f t="shared" si="85"/>
        <v>30494</v>
      </c>
      <c r="L1781" s="3"/>
      <c r="M1781" s="3"/>
      <c r="N1781" s="3"/>
      <c r="O1781" s="84">
        <v>30119</v>
      </c>
      <c r="P1781" s="84">
        <v>688</v>
      </c>
      <c r="Q1781" s="84">
        <v>110115</v>
      </c>
      <c r="R1781" s="127">
        <v>3.5269475299999997</v>
      </c>
      <c r="S1781" s="127">
        <v>245.67861227</v>
      </c>
      <c r="T1781" s="85"/>
      <c r="U1781" s="85"/>
      <c r="V1781" s="85"/>
      <c r="W1781" s="85"/>
      <c r="X1781" s="84">
        <v>11988889</v>
      </c>
      <c r="Y1781" s="84">
        <v>9112298</v>
      </c>
      <c r="Z1781" s="84">
        <v>6668166</v>
      </c>
      <c r="AA1781" s="127">
        <v>38931.451043740002</v>
      </c>
      <c r="AB1781" s="127">
        <v>7183.8258315700004</v>
      </c>
    </row>
    <row r="1782" spans="1:28" x14ac:dyDescent="0.3">
      <c r="A1782" s="83" t="s">
        <v>12</v>
      </c>
      <c r="B1782" s="65" t="str">
        <f>VLOOKUP(A1782,'bank list with code'!$A$2:$C$114,3,FALSE)</f>
        <v>B093</v>
      </c>
      <c r="C1782" s="65" t="str">
        <f>VLOOKUP(B1782,'bank type'!$A$2:$B$87,2,FALSE)</f>
        <v>Public Sector Banks</v>
      </c>
      <c r="D1782" s="66">
        <v>43373</v>
      </c>
      <c r="E1782" s="74">
        <f t="shared" si="86"/>
        <v>9</v>
      </c>
      <c r="F1782">
        <f t="shared" si="84"/>
        <v>2018</v>
      </c>
      <c r="G1782" s="84">
        <v>26428</v>
      </c>
      <c r="H1782" s="84">
        <v>33093</v>
      </c>
      <c r="I1782" s="84">
        <v>559395</v>
      </c>
      <c r="J1782" s="84">
        <v>0</v>
      </c>
      <c r="K1782" s="3">
        <f t="shared" si="85"/>
        <v>559395</v>
      </c>
      <c r="L1782" s="3"/>
      <c r="M1782" s="3"/>
      <c r="N1782" s="3"/>
      <c r="O1782" s="84">
        <v>7030584</v>
      </c>
      <c r="P1782" s="84">
        <v>128934</v>
      </c>
      <c r="Q1782" s="84">
        <v>21279558</v>
      </c>
      <c r="R1782" s="127">
        <v>489.38596699999999</v>
      </c>
      <c r="S1782" s="127">
        <v>77835.100338889999</v>
      </c>
      <c r="T1782" s="85"/>
      <c r="U1782" s="85"/>
      <c r="V1782" s="85"/>
      <c r="W1782" s="85"/>
      <c r="X1782" s="84">
        <v>309251292</v>
      </c>
      <c r="Y1782" s="84">
        <v>373352071</v>
      </c>
      <c r="Z1782" s="84">
        <v>100932242</v>
      </c>
      <c r="AA1782" s="127">
        <v>1065682.8209417199</v>
      </c>
      <c r="AB1782" s="127">
        <v>132594.84392330999</v>
      </c>
    </row>
    <row r="1783" spans="1:28" x14ac:dyDescent="0.3">
      <c r="A1783" s="83" t="s">
        <v>14</v>
      </c>
      <c r="B1783" s="65" t="str">
        <f>VLOOKUP(A1783,'bank list with code'!$A$2:$C$114,3,FALSE)</f>
        <v>B009</v>
      </c>
      <c r="C1783" s="65" t="str">
        <f>VLOOKUP(B1783,'bank type'!$A$2:$B$87,2,FALSE)</f>
        <v>Private Sector Banks</v>
      </c>
      <c r="D1783" s="66">
        <v>43373</v>
      </c>
      <c r="E1783" s="74">
        <f t="shared" si="86"/>
        <v>9</v>
      </c>
      <c r="F1783">
        <f t="shared" si="84"/>
        <v>2018</v>
      </c>
      <c r="G1783" s="84">
        <v>2109</v>
      </c>
      <c r="H1783" s="84">
        <v>10551</v>
      </c>
      <c r="I1783" s="84">
        <v>502206</v>
      </c>
      <c r="J1783" s="84">
        <v>0</v>
      </c>
      <c r="K1783" s="3">
        <f t="shared" si="85"/>
        <v>502206</v>
      </c>
      <c r="L1783" s="3"/>
      <c r="M1783" s="3"/>
      <c r="N1783" s="3"/>
      <c r="O1783" s="84">
        <v>4971231</v>
      </c>
      <c r="P1783" s="84">
        <v>85292</v>
      </c>
      <c r="Q1783" s="84">
        <v>12849794</v>
      </c>
      <c r="R1783" s="127">
        <v>362.19985300000002</v>
      </c>
      <c r="S1783" s="127">
        <v>46149.924880999999</v>
      </c>
      <c r="T1783" s="85"/>
      <c r="U1783" s="85"/>
      <c r="V1783" s="85"/>
      <c r="W1783" s="85"/>
      <c r="X1783" s="84">
        <v>28448032</v>
      </c>
      <c r="Y1783" s="84">
        <v>27340655</v>
      </c>
      <c r="Z1783" s="84">
        <v>25178936</v>
      </c>
      <c r="AA1783" s="127">
        <v>133733.54544810002</v>
      </c>
      <c r="AB1783" s="127">
        <v>34493.318226228897</v>
      </c>
    </row>
    <row r="1784" spans="1:28" x14ac:dyDescent="0.3">
      <c r="A1784" s="83" t="s">
        <v>15</v>
      </c>
      <c r="B1784" s="65" t="str">
        <f>VLOOKUP(A1784,'bank list with code'!$A$2:$C$114,3,FALSE)</f>
        <v>B010</v>
      </c>
      <c r="C1784" s="65" t="str">
        <f>VLOOKUP(B1784,'bank type'!$A$2:$B$87,2,FALSE)</f>
        <v>Private Sector Banks</v>
      </c>
      <c r="D1784" s="66">
        <v>43373</v>
      </c>
      <c r="E1784" s="74">
        <f t="shared" si="86"/>
        <v>9</v>
      </c>
      <c r="F1784">
        <f t="shared" si="84"/>
        <v>2018</v>
      </c>
      <c r="G1784" s="84">
        <v>476</v>
      </c>
      <c r="H1784" s="84">
        <v>0</v>
      </c>
      <c r="I1784" s="84">
        <v>23845</v>
      </c>
      <c r="J1784" s="84">
        <v>0</v>
      </c>
      <c r="K1784" s="3">
        <f t="shared" si="85"/>
        <v>23845</v>
      </c>
      <c r="L1784" s="3"/>
      <c r="M1784" s="3"/>
      <c r="N1784" s="3"/>
      <c r="O1784" s="84">
        <v>0</v>
      </c>
      <c r="P1784" s="84">
        <v>0</v>
      </c>
      <c r="Q1784" s="84">
        <v>0</v>
      </c>
      <c r="R1784" s="127">
        <v>0</v>
      </c>
      <c r="S1784" s="127">
        <v>0</v>
      </c>
      <c r="T1784" s="85"/>
      <c r="U1784" s="85"/>
      <c r="V1784" s="85"/>
      <c r="W1784" s="85"/>
      <c r="X1784" s="84">
        <v>4051073</v>
      </c>
      <c r="Y1784" s="84">
        <v>2123864</v>
      </c>
      <c r="Z1784" s="84">
        <v>621964</v>
      </c>
      <c r="AA1784" s="127">
        <v>7236.6357470000003</v>
      </c>
      <c r="AB1784" s="127">
        <v>966.198556249999</v>
      </c>
    </row>
    <row r="1785" spans="1:28" x14ac:dyDescent="0.3">
      <c r="A1785" s="83" t="s">
        <v>16</v>
      </c>
      <c r="B1785" s="65" t="str">
        <f>VLOOKUP(A1785,'bank list with code'!$A$2:$C$114,3,FALSE)</f>
        <v>B021</v>
      </c>
      <c r="C1785" s="65" t="str">
        <f>VLOOKUP(B1785,'bank type'!$A$2:$B$87,2,FALSE)</f>
        <v>Private Sector Banks</v>
      </c>
      <c r="D1785" s="66">
        <v>43373</v>
      </c>
      <c r="E1785" s="74">
        <f t="shared" si="86"/>
        <v>9</v>
      </c>
      <c r="F1785">
        <f t="shared" si="84"/>
        <v>2018</v>
      </c>
      <c r="G1785" s="84">
        <v>222</v>
      </c>
      <c r="H1785" s="84">
        <v>45</v>
      </c>
      <c r="I1785" s="84">
        <v>0</v>
      </c>
      <c r="J1785" s="84">
        <v>0</v>
      </c>
      <c r="K1785" s="3">
        <f t="shared" si="85"/>
        <v>0</v>
      </c>
      <c r="L1785" s="3"/>
      <c r="M1785" s="3"/>
      <c r="N1785" s="3"/>
      <c r="O1785" s="84">
        <v>0</v>
      </c>
      <c r="P1785" s="84">
        <v>0</v>
      </c>
      <c r="Q1785" s="84">
        <v>0</v>
      </c>
      <c r="R1785" s="127">
        <v>0</v>
      </c>
      <c r="S1785" s="127">
        <v>0</v>
      </c>
      <c r="T1785" s="85"/>
      <c r="U1785" s="85"/>
      <c r="V1785" s="85"/>
      <c r="W1785" s="85"/>
      <c r="X1785" s="84">
        <v>1176714</v>
      </c>
      <c r="Y1785" s="84">
        <v>611027</v>
      </c>
      <c r="Z1785" s="84">
        <v>179879</v>
      </c>
      <c r="AA1785" s="127">
        <v>1953.34378296</v>
      </c>
      <c r="AB1785" s="127">
        <v>297.81414038999998</v>
      </c>
    </row>
    <row r="1786" spans="1:28" x14ac:dyDescent="0.3">
      <c r="A1786" s="83" t="s">
        <v>17</v>
      </c>
      <c r="B1786" s="65" t="str">
        <f>VLOOKUP(A1786,'bank list with code'!$A$2:$C$114,3,FALSE)</f>
        <v>B024</v>
      </c>
      <c r="C1786" s="65" t="str">
        <f>VLOOKUP(B1786,'bank type'!$A$2:$B$87,2,FALSE)</f>
        <v>Private Sector Banks</v>
      </c>
      <c r="D1786" s="66">
        <v>43373</v>
      </c>
      <c r="E1786" s="74">
        <f t="shared" si="86"/>
        <v>9</v>
      </c>
      <c r="F1786">
        <f t="shared" si="84"/>
        <v>2018</v>
      </c>
      <c r="G1786" s="84">
        <v>934</v>
      </c>
      <c r="H1786" s="84">
        <v>701</v>
      </c>
      <c r="I1786" s="84">
        <v>9700</v>
      </c>
      <c r="J1786" s="84">
        <v>0</v>
      </c>
      <c r="K1786" s="3">
        <f t="shared" si="85"/>
        <v>9700</v>
      </c>
      <c r="L1786" s="3"/>
      <c r="M1786" s="3"/>
      <c r="N1786" s="3"/>
      <c r="O1786" s="84">
        <v>6136</v>
      </c>
      <c r="P1786" s="84">
        <v>594</v>
      </c>
      <c r="Q1786" s="84">
        <v>19403</v>
      </c>
      <c r="R1786" s="127">
        <v>2.3283999999999998</v>
      </c>
      <c r="S1786" s="127">
        <v>48.681849849999999</v>
      </c>
      <c r="T1786" s="85"/>
      <c r="U1786" s="85"/>
      <c r="V1786" s="85"/>
      <c r="W1786" s="85"/>
      <c r="X1786" s="84">
        <v>1869478</v>
      </c>
      <c r="Y1786" s="84">
        <v>2314849</v>
      </c>
      <c r="Z1786" s="84">
        <v>806922</v>
      </c>
      <c r="AA1786" s="127">
        <v>10171.739626780001</v>
      </c>
      <c r="AB1786" s="127">
        <v>1006.9733324399999</v>
      </c>
    </row>
    <row r="1787" spans="1:28" x14ac:dyDescent="0.3">
      <c r="A1787" s="83" t="s">
        <v>18</v>
      </c>
      <c r="B1787" s="65" t="str">
        <f>VLOOKUP(A1787,'bank list with code'!$A$2:$C$114,3,FALSE)</f>
        <v>B032</v>
      </c>
      <c r="C1787" s="65" t="str">
        <f>VLOOKUP(B1787,'bank type'!$A$2:$B$87,2,FALSE)</f>
        <v>Private Sector Banks</v>
      </c>
      <c r="D1787" s="66">
        <v>43373</v>
      </c>
      <c r="E1787" s="74">
        <f t="shared" si="86"/>
        <v>9</v>
      </c>
      <c r="F1787">
        <f t="shared" si="84"/>
        <v>2018</v>
      </c>
      <c r="G1787" s="84">
        <v>283</v>
      </c>
      <c r="H1787" s="84">
        <v>258</v>
      </c>
      <c r="I1787" s="84">
        <v>3604</v>
      </c>
      <c r="J1787" s="84">
        <v>0</v>
      </c>
      <c r="K1787" s="3">
        <f t="shared" si="85"/>
        <v>3604</v>
      </c>
      <c r="L1787" s="3"/>
      <c r="M1787" s="3"/>
      <c r="N1787" s="3"/>
      <c r="O1787" s="84">
        <v>58611</v>
      </c>
      <c r="P1787" s="84">
        <v>27469</v>
      </c>
      <c r="Q1787" s="84">
        <v>122382</v>
      </c>
      <c r="R1787" s="127">
        <v>106.868886</v>
      </c>
      <c r="S1787" s="127">
        <v>120.725156</v>
      </c>
      <c r="T1787" s="85"/>
      <c r="U1787" s="85"/>
      <c r="V1787" s="85"/>
      <c r="W1787" s="85"/>
      <c r="X1787" s="84">
        <v>635123</v>
      </c>
      <c r="Y1787" s="84">
        <v>486844</v>
      </c>
      <c r="Z1787" s="84">
        <v>333259</v>
      </c>
      <c r="AA1787" s="127">
        <v>2360.3094150000002</v>
      </c>
      <c r="AB1787" s="127">
        <v>576.27672700000005</v>
      </c>
    </row>
    <row r="1788" spans="1:28" x14ac:dyDescent="0.3">
      <c r="A1788" s="83" t="s">
        <v>19</v>
      </c>
      <c r="B1788" s="65" t="str">
        <f>VLOOKUP(A1788,'bank list with code'!$A$2:$C$114,3,FALSE)</f>
        <v>B038</v>
      </c>
      <c r="C1788" s="65" t="str">
        <f>VLOOKUP(B1788,'bank type'!$A$2:$B$87,2,FALSE)</f>
        <v>Private Sector Banks</v>
      </c>
      <c r="D1788" s="66">
        <v>43373</v>
      </c>
      <c r="E1788" s="74">
        <f t="shared" si="86"/>
        <v>9</v>
      </c>
      <c r="F1788">
        <f t="shared" si="84"/>
        <v>2018</v>
      </c>
      <c r="G1788" s="84">
        <v>209</v>
      </c>
      <c r="H1788" s="84">
        <v>137</v>
      </c>
      <c r="I1788" s="84">
        <v>1056</v>
      </c>
      <c r="J1788" s="84">
        <v>0</v>
      </c>
      <c r="K1788" s="3">
        <f t="shared" si="85"/>
        <v>1056</v>
      </c>
      <c r="L1788" s="3"/>
      <c r="M1788" s="3"/>
      <c r="N1788" s="3"/>
      <c r="O1788" s="84">
        <v>7623</v>
      </c>
      <c r="P1788" s="84">
        <v>85</v>
      </c>
      <c r="Q1788" s="84">
        <v>14780</v>
      </c>
      <c r="R1788" s="127">
        <v>0.2999</v>
      </c>
      <c r="S1788" s="127">
        <v>30.037725999999999</v>
      </c>
      <c r="T1788" s="85"/>
      <c r="U1788" s="85"/>
      <c r="V1788" s="85"/>
      <c r="W1788" s="85"/>
      <c r="X1788" s="84">
        <v>569340</v>
      </c>
      <c r="Y1788" s="84">
        <v>539191</v>
      </c>
      <c r="Z1788" s="84">
        <v>229458</v>
      </c>
      <c r="AA1788" s="127">
        <v>1760.4125389999999</v>
      </c>
      <c r="AB1788" s="127">
        <v>332.68371100000002</v>
      </c>
    </row>
    <row r="1789" spans="1:28" x14ac:dyDescent="0.3">
      <c r="A1789" s="83" t="s">
        <v>20</v>
      </c>
      <c r="B1789" s="65" t="str">
        <f>VLOOKUP(A1789,'bank list with code'!$A$2:$C$114,3,FALSE)</f>
        <v>B045</v>
      </c>
      <c r="C1789" s="65" t="str">
        <f>VLOOKUP(B1789,'bank type'!$A$2:$B$87,2,FALSE)</f>
        <v>Private Sector Banks</v>
      </c>
      <c r="D1789" s="66">
        <v>43373</v>
      </c>
      <c r="E1789" s="74">
        <f t="shared" si="86"/>
        <v>9</v>
      </c>
      <c r="F1789">
        <f t="shared" si="84"/>
        <v>2018</v>
      </c>
      <c r="G1789" s="84">
        <v>1182</v>
      </c>
      <c r="H1789" s="84">
        <v>501</v>
      </c>
      <c r="I1789" s="84">
        <v>10231</v>
      </c>
      <c r="J1789" s="84">
        <v>0</v>
      </c>
      <c r="K1789" s="3">
        <f t="shared" si="85"/>
        <v>10231</v>
      </c>
      <c r="L1789" s="3"/>
      <c r="M1789" s="3"/>
      <c r="N1789" s="3"/>
      <c r="O1789" s="84">
        <v>0</v>
      </c>
      <c r="P1789" s="84">
        <v>0</v>
      </c>
      <c r="Q1789" s="84">
        <v>0</v>
      </c>
      <c r="R1789" s="127">
        <v>0</v>
      </c>
      <c r="S1789" s="127">
        <v>0</v>
      </c>
      <c r="T1789" s="85"/>
      <c r="U1789" s="85"/>
      <c r="V1789" s="85"/>
      <c r="W1789" s="85"/>
      <c r="X1789" s="84">
        <v>7130021</v>
      </c>
      <c r="Y1789" s="84">
        <v>6960682</v>
      </c>
      <c r="Z1789" s="84">
        <v>3582144</v>
      </c>
      <c r="AA1789" s="127">
        <v>34297.360616870006</v>
      </c>
      <c r="AB1789" s="127">
        <v>5040.0758461599999</v>
      </c>
    </row>
    <row r="1790" spans="1:28" x14ac:dyDescent="0.3">
      <c r="A1790" s="83" t="s">
        <v>21</v>
      </c>
      <c r="B1790" s="65" t="str">
        <f>VLOOKUP(A1790,'bank list with code'!$A$2:$C$114,3,FALSE)</f>
        <v>B050</v>
      </c>
      <c r="C1790" s="65" t="str">
        <f>VLOOKUP(B1790,'bank type'!$A$2:$B$87,2,FALSE)</f>
        <v>Private Sector Banks</v>
      </c>
      <c r="D1790" s="66">
        <v>43373</v>
      </c>
      <c r="E1790" s="74">
        <f t="shared" si="86"/>
        <v>9</v>
      </c>
      <c r="F1790">
        <f t="shared" si="84"/>
        <v>2018</v>
      </c>
      <c r="G1790" s="84">
        <v>5895</v>
      </c>
      <c r="H1790" s="84">
        <v>7123</v>
      </c>
      <c r="I1790" s="84">
        <v>424852</v>
      </c>
      <c r="J1790" s="84">
        <v>0</v>
      </c>
      <c r="K1790" s="3">
        <f t="shared" si="85"/>
        <v>424852</v>
      </c>
      <c r="L1790" s="3"/>
      <c r="M1790" s="3"/>
      <c r="N1790" s="3"/>
      <c r="O1790" s="84">
        <v>11768115</v>
      </c>
      <c r="P1790" s="84">
        <v>183860</v>
      </c>
      <c r="Q1790" s="84">
        <v>38576484</v>
      </c>
      <c r="R1790" s="127">
        <v>1010.474904</v>
      </c>
      <c r="S1790" s="127">
        <v>130403.984134</v>
      </c>
      <c r="T1790" s="85"/>
      <c r="U1790" s="85"/>
      <c r="V1790" s="85"/>
      <c r="W1790" s="85"/>
      <c r="X1790" s="84">
        <v>26081703</v>
      </c>
      <c r="Y1790" s="84">
        <v>35376023</v>
      </c>
      <c r="Z1790" s="84">
        <v>44982096</v>
      </c>
      <c r="AA1790" s="127">
        <v>180459.46756600001</v>
      </c>
      <c r="AB1790" s="127">
        <v>60186.349459999998</v>
      </c>
    </row>
    <row r="1791" spans="1:28" x14ac:dyDescent="0.3">
      <c r="A1791" s="83" t="s">
        <v>22</v>
      </c>
      <c r="B1791" s="65" t="str">
        <f>VLOOKUP(A1791,'bank list with code'!$A$2:$C$114,3,FALSE)</f>
        <v>B053</v>
      </c>
      <c r="C1791" s="65" t="str">
        <f>VLOOKUP(B1791,'bank type'!$A$2:$B$87,2,FALSE)</f>
        <v>Private Sector Banks</v>
      </c>
      <c r="D1791" s="66">
        <v>43373</v>
      </c>
      <c r="E1791" s="74">
        <f t="shared" si="86"/>
        <v>9</v>
      </c>
      <c r="F1791">
        <f t="shared" si="84"/>
        <v>2018</v>
      </c>
      <c r="G1791" s="84">
        <v>5289</v>
      </c>
      <c r="H1791" s="84">
        <v>9128</v>
      </c>
      <c r="I1791" s="84">
        <v>345740</v>
      </c>
      <c r="J1791" s="84">
        <v>0</v>
      </c>
      <c r="K1791" s="3">
        <f t="shared" si="85"/>
        <v>345740</v>
      </c>
      <c r="L1791" s="3"/>
      <c r="M1791" s="3"/>
      <c r="N1791" s="3"/>
      <c r="O1791" s="84">
        <v>5603107</v>
      </c>
      <c r="P1791" s="84">
        <v>43945</v>
      </c>
      <c r="Q1791" s="84">
        <v>18548911</v>
      </c>
      <c r="R1791" s="127">
        <v>153.07512700000001</v>
      </c>
      <c r="S1791" s="127">
        <v>51211.460709999999</v>
      </c>
      <c r="T1791" s="85"/>
      <c r="U1791" s="85"/>
      <c r="V1791" s="85"/>
      <c r="W1791" s="85"/>
      <c r="X1791" s="84">
        <v>44230179</v>
      </c>
      <c r="Y1791" s="84">
        <v>32672330</v>
      </c>
      <c r="Z1791" s="84">
        <v>37901546</v>
      </c>
      <c r="AA1791" s="127">
        <v>160498.51455600001</v>
      </c>
      <c r="AB1791" s="127">
        <v>51750.626853000002</v>
      </c>
    </row>
    <row r="1792" spans="1:28" x14ac:dyDescent="0.3">
      <c r="A1792" s="83" t="s">
        <v>23</v>
      </c>
      <c r="B1792" s="65" t="str">
        <f>VLOOKUP(A1792,'bank list with code'!$A$2:$C$114,3,FALSE)</f>
        <v>B056</v>
      </c>
      <c r="C1792" s="65" t="str">
        <f>VLOOKUP(B1792,'bank type'!$A$2:$B$87,2,FALSE)</f>
        <v>Private Sector Banks</v>
      </c>
      <c r="D1792" s="66">
        <v>43373</v>
      </c>
      <c r="E1792" s="74">
        <f t="shared" si="86"/>
        <v>9</v>
      </c>
      <c r="F1792">
        <f t="shared" si="84"/>
        <v>2018</v>
      </c>
      <c r="G1792" s="84">
        <v>97</v>
      </c>
      <c r="H1792" s="84">
        <v>4</v>
      </c>
      <c r="I1792" s="84">
        <v>1686</v>
      </c>
      <c r="J1792" s="84">
        <v>0</v>
      </c>
      <c r="K1792" s="3">
        <f t="shared" si="85"/>
        <v>1686</v>
      </c>
      <c r="L1792" s="3"/>
      <c r="M1792" s="3"/>
      <c r="N1792" s="3"/>
      <c r="O1792" s="84">
        <v>0</v>
      </c>
      <c r="P1792" s="84">
        <v>0</v>
      </c>
      <c r="Q1792" s="84">
        <v>0</v>
      </c>
      <c r="R1792" s="127">
        <v>0</v>
      </c>
      <c r="S1792" s="127">
        <v>0</v>
      </c>
      <c r="T1792" s="85"/>
      <c r="U1792" s="85"/>
      <c r="V1792" s="85"/>
      <c r="W1792" s="85"/>
      <c r="X1792" s="84">
        <v>1247857</v>
      </c>
      <c r="Y1792" s="84">
        <v>2026709</v>
      </c>
      <c r="Z1792" s="84">
        <v>1059890</v>
      </c>
      <c r="AA1792" s="127">
        <v>6646.7034319799996</v>
      </c>
      <c r="AB1792" s="127">
        <v>878.17470379999997</v>
      </c>
    </row>
    <row r="1793" spans="1:28" x14ac:dyDescent="0.3">
      <c r="A1793" s="83" t="s">
        <v>24</v>
      </c>
      <c r="B1793" s="65" t="str">
        <f>VLOOKUP(A1793,'bank list with code'!$A$2:$C$114,3,FALSE)</f>
        <v>B062</v>
      </c>
      <c r="C1793" s="65" t="str">
        <f>VLOOKUP(B1793,'bank type'!$A$2:$B$87,2,FALSE)</f>
        <v>Private Sector Banks</v>
      </c>
      <c r="D1793" s="66">
        <v>43373</v>
      </c>
      <c r="E1793" s="74">
        <f t="shared" si="86"/>
        <v>9</v>
      </c>
      <c r="F1793">
        <f t="shared" si="84"/>
        <v>2018</v>
      </c>
      <c r="G1793" s="84">
        <v>1037</v>
      </c>
      <c r="H1793" s="84">
        <v>1335</v>
      </c>
      <c r="I1793" s="84">
        <v>73027</v>
      </c>
      <c r="J1793" s="84">
        <v>0</v>
      </c>
      <c r="K1793" s="3">
        <f t="shared" si="85"/>
        <v>73027</v>
      </c>
      <c r="L1793" s="3"/>
      <c r="M1793" s="3"/>
      <c r="N1793" s="3"/>
      <c r="O1793" s="84">
        <v>904020</v>
      </c>
      <c r="P1793" s="84">
        <v>16007</v>
      </c>
      <c r="Q1793" s="84">
        <v>2786129</v>
      </c>
      <c r="R1793" s="127">
        <v>77.690446850000001</v>
      </c>
      <c r="S1793" s="127">
        <v>18569.396320299998</v>
      </c>
      <c r="T1793" s="85"/>
      <c r="U1793" s="85"/>
      <c r="V1793" s="85"/>
      <c r="W1793" s="85"/>
      <c r="X1793" s="84">
        <v>4200369</v>
      </c>
      <c r="Y1793" s="84">
        <v>3178238</v>
      </c>
      <c r="Z1793" s="84">
        <v>2372854</v>
      </c>
      <c r="AA1793" s="127">
        <v>14330.911276460001</v>
      </c>
      <c r="AB1793" s="127">
        <v>3494.8225842600004</v>
      </c>
    </row>
    <row r="1794" spans="1:28" x14ac:dyDescent="0.3">
      <c r="A1794" s="83" t="s">
        <v>25</v>
      </c>
      <c r="B1794" s="65" t="str">
        <f>VLOOKUP(A1794,'bank list with code'!$A$2:$C$114,3,FALSE)</f>
        <v>B063</v>
      </c>
      <c r="C1794" s="65" t="str">
        <f>VLOOKUP(B1794,'bank type'!$A$2:$B$87,2,FALSE)</f>
        <v>Private Sector Banks</v>
      </c>
      <c r="D1794" s="66">
        <v>43373</v>
      </c>
      <c r="E1794" s="74">
        <f t="shared" si="86"/>
        <v>9</v>
      </c>
      <c r="F1794">
        <f t="shared" si="84"/>
        <v>2018</v>
      </c>
      <c r="G1794" s="84">
        <v>711</v>
      </c>
      <c r="H1794" s="84">
        <v>535</v>
      </c>
      <c r="I1794" s="84">
        <v>14610</v>
      </c>
      <c r="J1794" s="84">
        <v>0</v>
      </c>
      <c r="K1794" s="3">
        <f t="shared" si="85"/>
        <v>14610</v>
      </c>
      <c r="L1794" s="3"/>
      <c r="M1794" s="3"/>
      <c r="N1794" s="3"/>
      <c r="O1794" s="84">
        <v>134858</v>
      </c>
      <c r="P1794" s="84">
        <v>9328</v>
      </c>
      <c r="Q1794" s="84">
        <v>197908</v>
      </c>
      <c r="R1794" s="127">
        <v>31.415236</v>
      </c>
      <c r="S1794" s="127">
        <v>801.41700300000002</v>
      </c>
      <c r="T1794" s="85"/>
      <c r="U1794" s="85"/>
      <c r="V1794" s="85"/>
      <c r="W1794" s="85"/>
      <c r="X1794" s="84">
        <v>3928471</v>
      </c>
      <c r="Y1794" s="84">
        <v>5482079</v>
      </c>
      <c r="Z1794" s="84">
        <v>84688</v>
      </c>
      <c r="AA1794" s="127">
        <v>25848.676584000001</v>
      </c>
      <c r="AB1794" s="127">
        <v>229.22069500000001</v>
      </c>
    </row>
    <row r="1795" spans="1:28" x14ac:dyDescent="0.3">
      <c r="A1795" s="83" t="s">
        <v>26</v>
      </c>
      <c r="B1795" s="65" t="str">
        <f>VLOOKUP(A1795,'bank list with code'!$A$2:$C$114,3,FALSE)</f>
        <v>B069</v>
      </c>
      <c r="C1795" s="65" t="str">
        <f>VLOOKUP(B1795,'bank type'!$A$2:$B$87,2,FALSE)</f>
        <v>Private Sector Banks</v>
      </c>
      <c r="D1795" s="66">
        <v>43373</v>
      </c>
      <c r="E1795" s="74">
        <f t="shared" si="86"/>
        <v>9</v>
      </c>
      <c r="F1795">
        <f t="shared" ref="F1795:F1838" si="87">YEAR(D1795)</f>
        <v>2018</v>
      </c>
      <c r="G1795" s="84">
        <v>715</v>
      </c>
      <c r="H1795" s="84">
        <v>819</v>
      </c>
      <c r="I1795" s="84">
        <v>14116</v>
      </c>
      <c r="J1795" s="84">
        <v>0</v>
      </c>
      <c r="K1795" s="3">
        <f t="shared" si="85"/>
        <v>14116</v>
      </c>
      <c r="L1795" s="3"/>
      <c r="M1795" s="3"/>
      <c r="N1795" s="3"/>
      <c r="O1795" s="84">
        <v>0</v>
      </c>
      <c r="P1795" s="84">
        <v>0</v>
      </c>
      <c r="Q1795" s="84">
        <v>0</v>
      </c>
      <c r="R1795" s="127">
        <v>0</v>
      </c>
      <c r="S1795" s="127">
        <v>0</v>
      </c>
      <c r="T1795" s="85"/>
      <c r="U1795" s="85"/>
      <c r="V1795" s="85"/>
      <c r="W1795" s="85"/>
      <c r="X1795" s="84">
        <v>4658288</v>
      </c>
      <c r="Y1795" s="84">
        <v>4604634</v>
      </c>
      <c r="Z1795" s="84">
        <v>2497991</v>
      </c>
      <c r="AA1795" s="127">
        <v>17807.991607</v>
      </c>
      <c r="AB1795" s="127">
        <v>2820.2196720000002</v>
      </c>
    </row>
    <row r="1796" spans="1:28" x14ac:dyDescent="0.3">
      <c r="A1796" s="83" t="s">
        <v>27</v>
      </c>
      <c r="B1796" s="65" t="str">
        <f>VLOOKUP(A1796,'bank list with code'!$A$2:$C$114,3,FALSE)</f>
        <v>B070</v>
      </c>
      <c r="C1796" s="65" t="str">
        <f>VLOOKUP(B1796,'bank type'!$A$2:$B$87,2,FALSE)</f>
        <v>Private Sector Banks</v>
      </c>
      <c r="D1796" s="66">
        <v>43373</v>
      </c>
      <c r="E1796" s="74">
        <f t="shared" si="86"/>
        <v>9</v>
      </c>
      <c r="F1796">
        <f t="shared" si="87"/>
        <v>2018</v>
      </c>
      <c r="G1796" s="84">
        <v>774</v>
      </c>
      <c r="H1796" s="84">
        <v>1026</v>
      </c>
      <c r="I1796" s="84">
        <v>21787</v>
      </c>
      <c r="J1796" s="84">
        <v>0</v>
      </c>
      <c r="K1796" s="3">
        <f t="shared" si="85"/>
        <v>21787</v>
      </c>
      <c r="L1796" s="3"/>
      <c r="M1796" s="3"/>
      <c r="N1796" s="3"/>
      <c r="O1796" s="84">
        <v>0</v>
      </c>
      <c r="P1796" s="84">
        <v>0</v>
      </c>
      <c r="Q1796" s="84">
        <v>0</v>
      </c>
      <c r="R1796" s="127">
        <v>0</v>
      </c>
      <c r="S1796" s="127">
        <v>0</v>
      </c>
      <c r="T1796" s="85"/>
      <c r="U1796" s="85"/>
      <c r="V1796" s="85"/>
      <c r="W1796" s="85"/>
      <c r="X1796" s="84">
        <v>4270370</v>
      </c>
      <c r="Y1796" s="84">
        <v>5674633</v>
      </c>
      <c r="Z1796" s="84">
        <v>2415456</v>
      </c>
      <c r="AA1796" s="127">
        <v>24313.941883400003</v>
      </c>
      <c r="AB1796" s="127">
        <v>3064.9492939000002</v>
      </c>
    </row>
    <row r="1797" spans="1:28" x14ac:dyDescent="0.3">
      <c r="A1797" s="83" t="s">
        <v>28</v>
      </c>
      <c r="B1797" s="65" t="str">
        <f>VLOOKUP(A1797,'bank list with code'!$A$2:$C$114,3,FALSE)</f>
        <v>B073</v>
      </c>
      <c r="C1797" s="65" t="str">
        <f>VLOOKUP(B1797,'bank type'!$A$2:$B$87,2,FALSE)</f>
        <v>Private Sector Banks</v>
      </c>
      <c r="D1797" s="66">
        <v>43373</v>
      </c>
      <c r="E1797" s="74">
        <f t="shared" si="86"/>
        <v>9</v>
      </c>
      <c r="F1797">
        <f t="shared" si="87"/>
        <v>2018</v>
      </c>
      <c r="G1797" s="84">
        <v>1098</v>
      </c>
      <c r="H1797" s="84">
        <v>1138</v>
      </c>
      <c r="I1797" s="84">
        <v>16462</v>
      </c>
      <c r="J1797" s="84">
        <v>0</v>
      </c>
      <c r="K1797" s="3">
        <f t="shared" si="85"/>
        <v>16462</v>
      </c>
      <c r="L1797" s="3"/>
      <c r="M1797" s="3"/>
      <c r="N1797" s="3"/>
      <c r="O1797" s="84">
        <v>1747048</v>
      </c>
      <c r="P1797" s="84">
        <v>45029</v>
      </c>
      <c r="Q1797" s="84">
        <v>4661588</v>
      </c>
      <c r="R1797" s="127">
        <v>174.88499876</v>
      </c>
      <c r="S1797" s="127">
        <v>12827.001833299999</v>
      </c>
      <c r="T1797" s="85"/>
      <c r="U1797" s="85"/>
      <c r="V1797" s="85"/>
      <c r="W1797" s="85"/>
      <c r="X1797" s="84">
        <v>10751606</v>
      </c>
      <c r="Y1797" s="84">
        <v>7882456</v>
      </c>
      <c r="Z1797" s="84">
        <v>8425228</v>
      </c>
      <c r="AA1797" s="127">
        <v>30487.774469740001</v>
      </c>
      <c r="AB1797" s="127">
        <v>10294.208300729992</v>
      </c>
    </row>
    <row r="1798" spans="1:28" x14ac:dyDescent="0.3">
      <c r="A1798" s="83" t="s">
        <v>29</v>
      </c>
      <c r="B1798" s="65" t="str">
        <f>VLOOKUP(A1798,'bank list with code'!$A$2:$C$114,3,FALSE)</f>
        <v>B082</v>
      </c>
      <c r="C1798" s="65" t="str">
        <f>VLOOKUP(B1798,'bank type'!$A$2:$B$87,2,FALSE)</f>
        <v>Private Sector Banks</v>
      </c>
      <c r="D1798" s="66">
        <v>43373</v>
      </c>
      <c r="E1798" s="74">
        <f t="shared" si="86"/>
        <v>9</v>
      </c>
      <c r="F1798">
        <f t="shared" si="87"/>
        <v>2018</v>
      </c>
      <c r="G1798" s="84">
        <v>199</v>
      </c>
      <c r="H1798" s="84">
        <v>183</v>
      </c>
      <c r="I1798" s="84">
        <v>565144</v>
      </c>
      <c r="J1798" s="84">
        <v>0</v>
      </c>
      <c r="K1798" s="3">
        <f t="shared" ref="K1798:K1861" si="88">SUM(I1798,J1798)</f>
        <v>565144</v>
      </c>
      <c r="L1798" s="3"/>
      <c r="M1798" s="3"/>
      <c r="N1798" s="3"/>
      <c r="O1798" s="84">
        <v>1190123</v>
      </c>
      <c r="P1798" s="84">
        <v>72455</v>
      </c>
      <c r="Q1798" s="84">
        <v>3118065</v>
      </c>
      <c r="R1798" s="127">
        <v>308.92880587999997</v>
      </c>
      <c r="S1798" s="127">
        <v>11163.46346852</v>
      </c>
      <c r="T1798" s="85"/>
      <c r="U1798" s="85"/>
      <c r="V1798" s="85"/>
      <c r="W1798" s="85"/>
      <c r="X1798" s="84">
        <v>916522</v>
      </c>
      <c r="Y1798" s="84">
        <v>709553</v>
      </c>
      <c r="Z1798" s="84">
        <v>484856</v>
      </c>
      <c r="AA1798" s="127">
        <v>2472.501840069996</v>
      </c>
      <c r="AB1798" s="127">
        <v>558.32653863999792</v>
      </c>
    </row>
    <row r="1799" spans="1:28" x14ac:dyDescent="0.3">
      <c r="A1799" s="83" t="s">
        <v>30</v>
      </c>
      <c r="B1799" s="65" t="str">
        <f>VLOOKUP(A1799,'bank list with code'!$A$2:$C$114,3,FALSE)</f>
        <v>B089</v>
      </c>
      <c r="C1799" s="65" t="str">
        <f>VLOOKUP(B1799,'bank type'!$A$2:$B$87,2,FALSE)</f>
        <v>Private Sector Banks</v>
      </c>
      <c r="D1799" s="66">
        <v>43373</v>
      </c>
      <c r="E1799" s="74">
        <f t="shared" si="86"/>
        <v>9</v>
      </c>
      <c r="F1799">
        <f t="shared" si="87"/>
        <v>2018</v>
      </c>
      <c r="G1799" s="84">
        <v>731</v>
      </c>
      <c r="H1799" s="84">
        <v>591</v>
      </c>
      <c r="I1799" s="84">
        <v>10556</v>
      </c>
      <c r="J1799" s="84">
        <v>0</v>
      </c>
      <c r="K1799" s="3">
        <f t="shared" si="88"/>
        <v>10556</v>
      </c>
      <c r="L1799" s="3"/>
      <c r="M1799" s="3"/>
      <c r="N1799" s="3"/>
      <c r="O1799" s="84">
        <v>0</v>
      </c>
      <c r="P1799" s="84">
        <v>0</v>
      </c>
      <c r="Q1799" s="84">
        <v>0</v>
      </c>
      <c r="R1799" s="127">
        <v>0</v>
      </c>
      <c r="S1799" s="127">
        <v>0</v>
      </c>
      <c r="T1799" s="85"/>
      <c r="U1799" s="85"/>
      <c r="V1799" s="85"/>
      <c r="W1799" s="85"/>
      <c r="X1799" s="84">
        <v>4129114</v>
      </c>
      <c r="Y1799" s="84">
        <v>2890358</v>
      </c>
      <c r="Z1799" s="84">
        <v>1650288</v>
      </c>
      <c r="AA1799" s="127">
        <v>11717.730235000001</v>
      </c>
      <c r="AB1799" s="127">
        <v>2264.7285700000002</v>
      </c>
    </row>
    <row r="1800" spans="1:28" x14ac:dyDescent="0.3">
      <c r="A1800" s="83" t="s">
        <v>31</v>
      </c>
      <c r="B1800" s="65" t="str">
        <f>VLOOKUP(A1800,'bank list with code'!$A$2:$C$114,3,FALSE)</f>
        <v>B100</v>
      </c>
      <c r="C1800" s="65" t="str">
        <f>VLOOKUP(B1800,'bank type'!$A$2:$B$87,2,FALSE)</f>
        <v>Private Sector Banks</v>
      </c>
      <c r="D1800" s="66">
        <v>43373</v>
      </c>
      <c r="E1800" s="74">
        <f t="shared" si="86"/>
        <v>9</v>
      </c>
      <c r="F1800">
        <f t="shared" si="87"/>
        <v>2018</v>
      </c>
      <c r="G1800" s="84">
        <v>471</v>
      </c>
      <c r="H1800" s="84">
        <v>673</v>
      </c>
      <c r="I1800" s="84">
        <v>4808</v>
      </c>
      <c r="J1800" s="84">
        <v>0</v>
      </c>
      <c r="K1800" s="3">
        <f t="shared" si="88"/>
        <v>4808</v>
      </c>
      <c r="L1800" s="3"/>
      <c r="M1800" s="3"/>
      <c r="N1800" s="3"/>
      <c r="O1800" s="84">
        <v>15636</v>
      </c>
      <c r="P1800" s="84">
        <v>1518</v>
      </c>
      <c r="Q1800" s="84">
        <v>35913</v>
      </c>
      <c r="R1800" s="127">
        <v>6.3916606500000004</v>
      </c>
      <c r="S1800" s="127">
        <v>130.66304849000002</v>
      </c>
      <c r="T1800" s="85"/>
      <c r="U1800" s="85"/>
      <c r="V1800" s="85"/>
      <c r="W1800" s="85"/>
      <c r="X1800" s="84">
        <v>1382457</v>
      </c>
      <c r="Y1800" s="84">
        <v>4704993</v>
      </c>
      <c r="Z1800" s="84">
        <v>391289</v>
      </c>
      <c r="AA1800" s="127">
        <v>19342.753700000001</v>
      </c>
      <c r="AB1800" s="127">
        <v>229.54688559000002</v>
      </c>
    </row>
    <row r="1801" spans="1:28" x14ac:dyDescent="0.3">
      <c r="A1801" s="83" t="s">
        <v>32</v>
      </c>
      <c r="B1801" s="65" t="str">
        <f>VLOOKUP(A1801,'bank list with code'!$A$2:$C$114,3,FALSE)</f>
        <v>B101</v>
      </c>
      <c r="C1801" s="65" t="str">
        <f>VLOOKUP(B1801,'bank type'!$A$2:$B$87,2,FALSE)</f>
        <v>Private Sector Banks</v>
      </c>
      <c r="D1801" s="66">
        <v>43373</v>
      </c>
      <c r="E1801" s="74">
        <f t="shared" si="86"/>
        <v>9</v>
      </c>
      <c r="F1801">
        <f t="shared" si="87"/>
        <v>2018</v>
      </c>
      <c r="G1801" s="84">
        <v>442</v>
      </c>
      <c r="H1801" s="84">
        <v>598</v>
      </c>
      <c r="I1801" s="84">
        <v>5472</v>
      </c>
      <c r="J1801" s="84">
        <v>0</v>
      </c>
      <c r="K1801" s="3">
        <f t="shared" si="88"/>
        <v>5472</v>
      </c>
      <c r="L1801" s="3"/>
      <c r="M1801" s="3"/>
      <c r="N1801" s="3"/>
      <c r="O1801" s="84">
        <v>0</v>
      </c>
      <c r="P1801" s="84">
        <v>0</v>
      </c>
      <c r="Q1801" s="84">
        <v>0</v>
      </c>
      <c r="R1801" s="127">
        <v>0</v>
      </c>
      <c r="S1801" s="127">
        <v>0</v>
      </c>
      <c r="T1801" s="85"/>
      <c r="U1801" s="85"/>
      <c r="V1801" s="85"/>
      <c r="W1801" s="85"/>
      <c r="X1801" s="84">
        <v>1356394</v>
      </c>
      <c r="Y1801" s="84">
        <v>904556</v>
      </c>
      <c r="Z1801" s="84">
        <v>182637</v>
      </c>
      <c r="AA1801" s="127">
        <v>4007.3</v>
      </c>
      <c r="AB1801" s="127">
        <v>289.7473</v>
      </c>
    </row>
    <row r="1802" spans="1:28" x14ac:dyDescent="0.3">
      <c r="A1802" s="83" t="s">
        <v>33</v>
      </c>
      <c r="B1802" s="65" t="str">
        <f>VLOOKUP(A1802,'bank list with code'!$A$2:$C$114,3,FALSE)</f>
        <v>B113</v>
      </c>
      <c r="C1802" s="65" t="str">
        <f>VLOOKUP(B1802,'bank type'!$A$2:$B$87,2,FALSE)</f>
        <v>Private Sector Banks</v>
      </c>
      <c r="D1802" s="66">
        <v>43373</v>
      </c>
      <c r="E1802" s="74">
        <f t="shared" si="86"/>
        <v>9</v>
      </c>
      <c r="F1802">
        <f t="shared" si="87"/>
        <v>2018</v>
      </c>
      <c r="G1802" s="84">
        <v>940</v>
      </c>
      <c r="H1802" s="84">
        <v>485</v>
      </c>
      <c r="I1802" s="84">
        <v>106080</v>
      </c>
      <c r="J1802" s="84">
        <v>0</v>
      </c>
      <c r="K1802" s="3">
        <f t="shared" si="88"/>
        <v>106080</v>
      </c>
      <c r="L1802" s="3"/>
      <c r="M1802" s="3"/>
      <c r="N1802" s="3"/>
      <c r="O1802" s="84">
        <v>368849</v>
      </c>
      <c r="P1802" s="84">
        <v>5511</v>
      </c>
      <c r="Q1802" s="84">
        <v>1134995</v>
      </c>
      <c r="R1802" s="127">
        <v>23.412262629999997</v>
      </c>
      <c r="S1802" s="127">
        <v>2994.0624893900003</v>
      </c>
      <c r="T1802" s="85"/>
      <c r="U1802" s="85"/>
      <c r="V1802" s="85"/>
      <c r="W1802" s="85"/>
      <c r="X1802" s="84">
        <v>2175919</v>
      </c>
      <c r="Y1802" s="84">
        <v>3696351</v>
      </c>
      <c r="Z1802" s="84">
        <v>2829365</v>
      </c>
      <c r="AA1802" s="127">
        <v>14129.383892</v>
      </c>
      <c r="AB1802" s="127">
        <v>3997.0329265699997</v>
      </c>
    </row>
    <row r="1803" spans="1:28" x14ac:dyDescent="0.3">
      <c r="A1803" s="83" t="s">
        <v>35</v>
      </c>
      <c r="B1803" s="65" t="str">
        <f>VLOOKUP(A1803,'bank list with code'!$A$2:$C$114,3,FALSE)</f>
        <v>B004</v>
      </c>
      <c r="C1803" s="65" t="str">
        <f>VLOOKUP(B1803,'bank type'!$A$2:$B$87,2,FALSE)</f>
        <v>Foreign Banks</v>
      </c>
      <c r="D1803" s="66">
        <v>43373</v>
      </c>
      <c r="E1803" s="74">
        <f t="shared" si="86"/>
        <v>9</v>
      </c>
      <c r="F1803">
        <f t="shared" si="87"/>
        <v>2018</v>
      </c>
      <c r="G1803" s="84">
        <v>0</v>
      </c>
      <c r="H1803" s="84">
        <v>0</v>
      </c>
      <c r="I1803" s="84">
        <v>41089</v>
      </c>
      <c r="J1803" s="84">
        <v>0</v>
      </c>
      <c r="K1803" s="3">
        <f t="shared" si="88"/>
        <v>41089</v>
      </c>
      <c r="L1803" s="3"/>
      <c r="M1803" s="3"/>
      <c r="N1803" s="3"/>
      <c r="O1803" s="84">
        <v>1314480</v>
      </c>
      <c r="P1803" s="84">
        <v>2731</v>
      </c>
      <c r="Q1803" s="84">
        <v>6358642</v>
      </c>
      <c r="R1803" s="127">
        <v>19.251300000000001</v>
      </c>
      <c r="S1803" s="127">
        <v>45290.09787664</v>
      </c>
      <c r="T1803" s="85"/>
      <c r="U1803" s="85"/>
      <c r="V1803" s="85"/>
      <c r="W1803" s="85"/>
      <c r="X1803" s="84">
        <v>0</v>
      </c>
      <c r="Y1803" s="84">
        <v>0</v>
      </c>
      <c r="Z1803" s="84">
        <v>0</v>
      </c>
      <c r="AA1803" s="127">
        <v>0</v>
      </c>
      <c r="AB1803" s="127">
        <v>0</v>
      </c>
    </row>
    <row r="1804" spans="1:28" x14ac:dyDescent="0.3">
      <c r="A1804" s="83" t="s">
        <v>36</v>
      </c>
      <c r="B1804" s="65" t="str">
        <f>VLOOKUP(A1804,'bank list with code'!$A$2:$C$114,3,FALSE)</f>
        <v>B011</v>
      </c>
      <c r="C1804" s="65" t="str">
        <f>VLOOKUP(B1804,'bank type'!$A$2:$B$87,2,FALSE)</f>
        <v>Foreign Banks</v>
      </c>
      <c r="D1804" s="66">
        <v>43373</v>
      </c>
      <c r="E1804" s="74">
        <f t="shared" si="86"/>
        <v>9</v>
      </c>
      <c r="F1804">
        <f t="shared" si="87"/>
        <v>2018</v>
      </c>
      <c r="G1804" s="84">
        <v>0</v>
      </c>
      <c r="H1804" s="84">
        <v>0</v>
      </c>
      <c r="I1804" s="84">
        <v>0</v>
      </c>
      <c r="J1804" s="84">
        <v>0</v>
      </c>
      <c r="K1804" s="3">
        <f t="shared" si="88"/>
        <v>0</v>
      </c>
      <c r="L1804" s="3"/>
      <c r="M1804" s="3"/>
      <c r="N1804" s="3"/>
      <c r="O1804" s="84">
        <v>20460</v>
      </c>
      <c r="P1804" s="84">
        <v>123</v>
      </c>
      <c r="Q1804" s="84">
        <v>54330</v>
      </c>
      <c r="R1804" s="127">
        <v>1.40906204</v>
      </c>
      <c r="S1804" s="127">
        <v>427.30847520999998</v>
      </c>
      <c r="T1804" s="85"/>
      <c r="U1804" s="85"/>
      <c r="V1804" s="85"/>
      <c r="W1804" s="85"/>
      <c r="X1804" s="84">
        <v>0</v>
      </c>
      <c r="Y1804" s="84">
        <v>0</v>
      </c>
      <c r="Z1804" s="84">
        <v>0</v>
      </c>
      <c r="AA1804" s="127">
        <v>0</v>
      </c>
      <c r="AB1804" s="127">
        <v>0</v>
      </c>
    </row>
    <row r="1805" spans="1:28" x14ac:dyDescent="0.3">
      <c r="A1805" s="83" t="s">
        <v>37</v>
      </c>
      <c r="B1805" s="65" t="str">
        <f>VLOOKUP(A1805,'bank list with code'!$A$2:$C$114,3,FALSE)</f>
        <v>B017</v>
      </c>
      <c r="C1805" s="65" t="str">
        <f>VLOOKUP(B1805,'bank type'!$A$2:$B$87,2,FALSE)</f>
        <v>Foreign Banks</v>
      </c>
      <c r="D1805" s="66">
        <v>43373</v>
      </c>
      <c r="E1805" s="74">
        <f t="shared" si="86"/>
        <v>9</v>
      </c>
      <c r="F1805">
        <f t="shared" si="87"/>
        <v>2018</v>
      </c>
      <c r="G1805" s="84">
        <v>0</v>
      </c>
      <c r="H1805" s="84">
        <v>0</v>
      </c>
      <c r="I1805" s="84">
        <v>0</v>
      </c>
      <c r="J1805" s="84">
        <v>0</v>
      </c>
      <c r="K1805" s="3">
        <f t="shared" si="88"/>
        <v>0</v>
      </c>
      <c r="L1805" s="3"/>
      <c r="M1805" s="3"/>
      <c r="N1805" s="3"/>
      <c r="O1805" s="84">
        <v>0</v>
      </c>
      <c r="P1805" s="84">
        <v>0</v>
      </c>
      <c r="Q1805" s="84">
        <v>0</v>
      </c>
      <c r="R1805" s="127">
        <v>0</v>
      </c>
      <c r="S1805" s="127">
        <v>0</v>
      </c>
      <c r="T1805" s="85"/>
      <c r="U1805" s="85"/>
      <c r="V1805" s="85"/>
      <c r="W1805" s="85"/>
      <c r="X1805" s="84">
        <v>3117</v>
      </c>
      <c r="Y1805" s="84">
        <v>204</v>
      </c>
      <c r="Z1805" s="84">
        <v>161</v>
      </c>
      <c r="AA1805" s="127">
        <v>1.6677212399999999</v>
      </c>
      <c r="AB1805" s="127">
        <v>0.41501115000000005</v>
      </c>
    </row>
    <row r="1806" spans="1:28" x14ac:dyDescent="0.3">
      <c r="A1806" s="83" t="s">
        <v>38</v>
      </c>
      <c r="B1806" s="65" t="str">
        <f>VLOOKUP(A1806,'bank list with code'!$A$2:$C$114,3,FALSE)</f>
        <v>B023</v>
      </c>
      <c r="C1806" s="65" t="str">
        <f>VLOOKUP(B1806,'bank type'!$A$2:$B$87,2,FALSE)</f>
        <v>Foreign Banks</v>
      </c>
      <c r="D1806" s="66">
        <v>43373</v>
      </c>
      <c r="E1806" s="74">
        <f t="shared" si="86"/>
        <v>9</v>
      </c>
      <c r="F1806">
        <f t="shared" si="87"/>
        <v>2018</v>
      </c>
      <c r="G1806" s="84">
        <v>47</v>
      </c>
      <c r="H1806" s="84">
        <v>493</v>
      </c>
      <c r="I1806" s="84">
        <v>34791</v>
      </c>
      <c r="J1806" s="84">
        <v>0</v>
      </c>
      <c r="K1806" s="3">
        <f t="shared" si="88"/>
        <v>34791</v>
      </c>
      <c r="L1806" s="3"/>
      <c r="M1806" s="3"/>
      <c r="N1806" s="3"/>
      <c r="O1806" s="84">
        <v>2677866</v>
      </c>
      <c r="P1806" s="84">
        <v>37329</v>
      </c>
      <c r="Q1806" s="84">
        <v>19076455</v>
      </c>
      <c r="R1806" s="127">
        <v>218.74908500000001</v>
      </c>
      <c r="S1806" s="127">
        <v>40467.292155000003</v>
      </c>
      <c r="T1806" s="85"/>
      <c r="U1806" s="85"/>
      <c r="V1806" s="85"/>
      <c r="W1806" s="85"/>
      <c r="X1806" s="84">
        <v>1641242</v>
      </c>
      <c r="Y1806" s="84">
        <v>2178664</v>
      </c>
      <c r="Z1806" s="84">
        <v>5467745</v>
      </c>
      <c r="AA1806" s="127">
        <v>8628.7387049999998</v>
      </c>
      <c r="AB1806" s="127">
        <v>9408.2765849999996</v>
      </c>
    </row>
    <row r="1807" spans="1:28" x14ac:dyDescent="0.3">
      <c r="A1807" s="83" t="s">
        <v>39</v>
      </c>
      <c r="B1807" s="65" t="str">
        <f>VLOOKUP(A1807,'bank list with code'!$A$2:$C$114,3,FALSE)</f>
        <v>B030</v>
      </c>
      <c r="C1807" s="65" t="str">
        <f>VLOOKUP(B1807,'bank type'!$A$2:$B$87,2,FALSE)</f>
        <v>Foreign Banks</v>
      </c>
      <c r="D1807" s="66">
        <v>43373</v>
      </c>
      <c r="E1807" s="74">
        <f t="shared" si="86"/>
        <v>9</v>
      </c>
      <c r="F1807">
        <f t="shared" si="87"/>
        <v>2018</v>
      </c>
      <c r="G1807" s="84">
        <v>7</v>
      </c>
      <c r="H1807" s="84">
        <v>26</v>
      </c>
      <c r="I1807" s="84">
        <v>0</v>
      </c>
      <c r="J1807" s="84">
        <v>0</v>
      </c>
      <c r="K1807" s="3">
        <f t="shared" si="88"/>
        <v>0</v>
      </c>
      <c r="L1807" s="3"/>
      <c r="M1807" s="3"/>
      <c r="N1807" s="3"/>
      <c r="O1807" s="84">
        <v>0</v>
      </c>
      <c r="P1807" s="84">
        <v>0</v>
      </c>
      <c r="Q1807" s="84">
        <v>0</v>
      </c>
      <c r="R1807" s="127">
        <v>0</v>
      </c>
      <c r="S1807" s="127">
        <v>0</v>
      </c>
      <c r="T1807" s="85"/>
      <c r="U1807" s="85"/>
      <c r="V1807" s="85"/>
      <c r="W1807" s="85"/>
      <c r="X1807" s="84">
        <v>2784070</v>
      </c>
      <c r="Y1807" s="84">
        <v>898837</v>
      </c>
      <c r="Z1807" s="84">
        <v>1178022</v>
      </c>
      <c r="AA1807" s="127">
        <v>1669.100322</v>
      </c>
      <c r="AB1807" s="127">
        <v>765.32575299999996</v>
      </c>
    </row>
    <row r="1808" spans="1:28" x14ac:dyDescent="0.3">
      <c r="A1808" s="83" t="s">
        <v>40</v>
      </c>
      <c r="B1808" s="65" t="str">
        <f>VLOOKUP(A1808,'bank list with code'!$A$2:$C$114,3,FALSE)</f>
        <v>B035</v>
      </c>
      <c r="C1808" s="65" t="str">
        <f>VLOOKUP(B1808,'bank type'!$A$2:$B$87,2,FALSE)</f>
        <v>Foreign Banks</v>
      </c>
      <c r="D1808" s="66">
        <v>43373</v>
      </c>
      <c r="E1808" s="74">
        <f t="shared" si="86"/>
        <v>9</v>
      </c>
      <c r="F1808">
        <f t="shared" si="87"/>
        <v>2018</v>
      </c>
      <c r="G1808" s="84">
        <v>13</v>
      </c>
      <c r="H1808" s="84">
        <v>19</v>
      </c>
      <c r="I1808" s="84">
        <v>0</v>
      </c>
      <c r="J1808" s="84">
        <v>0</v>
      </c>
      <c r="K1808" s="3">
        <f t="shared" si="88"/>
        <v>0</v>
      </c>
      <c r="L1808" s="3"/>
      <c r="M1808" s="3"/>
      <c r="N1808" s="3"/>
      <c r="O1808" s="84">
        <v>0</v>
      </c>
      <c r="P1808" s="84">
        <v>0</v>
      </c>
      <c r="Q1808" s="84">
        <v>0</v>
      </c>
      <c r="R1808" s="127">
        <v>0</v>
      </c>
      <c r="S1808" s="127">
        <v>0</v>
      </c>
      <c r="T1808" s="85"/>
      <c r="U1808" s="85"/>
      <c r="V1808" s="85"/>
      <c r="W1808" s="85"/>
      <c r="X1808" s="84">
        <v>120629</v>
      </c>
      <c r="Y1808" s="84">
        <v>117830</v>
      </c>
      <c r="Z1808" s="84">
        <v>212286</v>
      </c>
      <c r="AA1808" s="127">
        <v>563.38872200000003</v>
      </c>
      <c r="AB1808" s="127">
        <v>330.47723000000002</v>
      </c>
    </row>
    <row r="1809" spans="1:28" x14ac:dyDescent="0.3">
      <c r="A1809" s="83" t="s">
        <v>41</v>
      </c>
      <c r="B1809" s="65" t="str">
        <f>VLOOKUP(A1809,'bank list with code'!$A$2:$C$114,3,FALSE)</f>
        <v>B051</v>
      </c>
      <c r="C1809" s="65" t="str">
        <f>VLOOKUP(B1809,'bank type'!$A$2:$B$87,2,FALSE)</f>
        <v>Foreign Banks</v>
      </c>
      <c r="D1809" s="66">
        <v>43373</v>
      </c>
      <c r="E1809" s="74">
        <f t="shared" si="86"/>
        <v>9</v>
      </c>
      <c r="F1809">
        <f t="shared" si="87"/>
        <v>2018</v>
      </c>
      <c r="G1809" s="84">
        <v>45</v>
      </c>
      <c r="H1809" s="84">
        <v>43</v>
      </c>
      <c r="I1809" s="84">
        <v>0</v>
      </c>
      <c r="J1809" s="84">
        <v>0</v>
      </c>
      <c r="K1809" s="3">
        <f t="shared" si="88"/>
        <v>0</v>
      </c>
      <c r="L1809" s="3"/>
      <c r="M1809" s="3"/>
      <c r="N1809" s="3"/>
      <c r="O1809" s="84">
        <v>654970</v>
      </c>
      <c r="P1809" s="84">
        <v>4407</v>
      </c>
      <c r="Q1809" s="84">
        <v>1553562</v>
      </c>
      <c r="R1809" s="127">
        <v>31.92501</v>
      </c>
      <c r="S1809" s="127">
        <v>4728.0483370000002</v>
      </c>
      <c r="T1809" s="85"/>
      <c r="U1809" s="85"/>
      <c r="V1809" s="85"/>
      <c r="W1809" s="85"/>
      <c r="X1809" s="84">
        <v>413099</v>
      </c>
      <c r="Y1809" s="84">
        <v>291126</v>
      </c>
      <c r="Z1809" s="84">
        <v>567631</v>
      </c>
      <c r="AA1809" s="127">
        <v>1406.099659</v>
      </c>
      <c r="AB1809" s="127">
        <v>954.569568</v>
      </c>
    </row>
    <row r="1810" spans="1:28" x14ac:dyDescent="0.3">
      <c r="A1810" s="83" t="s">
        <v>42</v>
      </c>
      <c r="B1810" s="65" t="str">
        <f>VLOOKUP(A1810,'bank list with code'!$A$2:$C$114,3,FALSE)</f>
        <v>B090</v>
      </c>
      <c r="C1810" s="65" t="str">
        <f>VLOOKUP(B1810,'bank type'!$A$2:$B$87,2,FALSE)</f>
        <v>Foreign Banks</v>
      </c>
      <c r="D1810" s="66">
        <v>43373</v>
      </c>
      <c r="E1810" s="74">
        <f t="shared" si="86"/>
        <v>9</v>
      </c>
      <c r="F1810">
        <f t="shared" si="87"/>
        <v>2018</v>
      </c>
      <c r="G1810" s="84">
        <v>102</v>
      </c>
      <c r="H1810" s="84">
        <v>141</v>
      </c>
      <c r="I1810" s="84">
        <v>0</v>
      </c>
      <c r="J1810" s="84">
        <v>0</v>
      </c>
      <c r="K1810" s="3">
        <f t="shared" si="88"/>
        <v>0</v>
      </c>
      <c r="L1810" s="3"/>
      <c r="M1810" s="3"/>
      <c r="N1810" s="3"/>
      <c r="O1810" s="84">
        <v>1334669</v>
      </c>
      <c r="P1810" s="84">
        <v>5316</v>
      </c>
      <c r="Q1810" s="84">
        <v>4359898</v>
      </c>
      <c r="R1810" s="127">
        <v>53.207870999999997</v>
      </c>
      <c r="S1810" s="127">
        <v>9757.5219020000004</v>
      </c>
      <c r="T1810" s="85"/>
      <c r="U1810" s="85"/>
      <c r="V1810" s="85"/>
      <c r="W1810" s="85"/>
      <c r="X1810" s="84">
        <v>1155413</v>
      </c>
      <c r="Y1810" s="84">
        <v>2013327</v>
      </c>
      <c r="Z1810" s="84">
        <v>2997896</v>
      </c>
      <c r="AA1810" s="127">
        <v>6566.7967939999999</v>
      </c>
      <c r="AB1810" s="127">
        <v>3209.5253200000002</v>
      </c>
    </row>
    <row r="1811" spans="1:28" x14ac:dyDescent="0.3">
      <c r="A1811" s="83" t="s">
        <v>44</v>
      </c>
      <c r="B1811" s="65" t="str">
        <f>VLOOKUP(A1811,'bank list with code'!$A$2:$C$114,3,FALSE)</f>
        <v>B001</v>
      </c>
      <c r="C1811" s="65" t="str">
        <f>VLOOKUP(B1811,'bank type'!$A$2:$B$87,2,FALSE)</f>
        <v>Payment Banks</v>
      </c>
      <c r="D1811" s="66">
        <v>43373</v>
      </c>
      <c r="E1811" s="74">
        <f t="shared" si="86"/>
        <v>9</v>
      </c>
      <c r="F1811">
        <f t="shared" si="87"/>
        <v>2018</v>
      </c>
      <c r="G1811" s="84">
        <v>0</v>
      </c>
      <c r="H1811" s="84">
        <v>0</v>
      </c>
      <c r="I1811" s="84">
        <v>0</v>
      </c>
      <c r="J1811" s="84">
        <v>0</v>
      </c>
      <c r="K1811" s="3">
        <f t="shared" si="88"/>
        <v>0</v>
      </c>
      <c r="L1811" s="3"/>
      <c r="M1811" s="3"/>
      <c r="N1811" s="3"/>
      <c r="O1811" s="84">
        <v>0</v>
      </c>
      <c r="P1811" s="84">
        <v>0</v>
      </c>
      <c r="Q1811" s="84">
        <v>0</v>
      </c>
      <c r="R1811" s="127">
        <v>0</v>
      </c>
      <c r="S1811" s="127">
        <v>0</v>
      </c>
      <c r="T1811" s="85"/>
      <c r="U1811" s="85"/>
      <c r="V1811" s="85"/>
      <c r="W1811" s="85"/>
      <c r="X1811" s="84">
        <v>2634</v>
      </c>
      <c r="Y1811" s="84">
        <v>0</v>
      </c>
      <c r="Z1811" s="84">
        <v>441</v>
      </c>
      <c r="AA1811" s="127">
        <v>0</v>
      </c>
      <c r="AB1811" s="127">
        <v>0.23938116000000001</v>
      </c>
    </row>
    <row r="1812" spans="1:28" x14ac:dyDescent="0.3">
      <c r="A1812" s="83" t="s">
        <v>45</v>
      </c>
      <c r="B1812" s="65" t="str">
        <f>VLOOKUP(A1812,'bank list with code'!$A$2:$C$114,3,FALSE)</f>
        <v>B002</v>
      </c>
      <c r="C1812" s="65" t="str">
        <f>VLOOKUP(B1812,'bank type'!$A$2:$B$87,2,FALSE)</f>
        <v>Payment Banks</v>
      </c>
      <c r="D1812" s="66">
        <v>43373</v>
      </c>
      <c r="E1812" s="74">
        <f t="shared" si="86"/>
        <v>9</v>
      </c>
      <c r="F1812">
        <f t="shared" si="87"/>
        <v>2018</v>
      </c>
      <c r="G1812" s="84">
        <v>0</v>
      </c>
      <c r="H1812" s="84">
        <v>0</v>
      </c>
      <c r="I1812" s="84">
        <v>0</v>
      </c>
      <c r="J1812" s="84">
        <v>0</v>
      </c>
      <c r="K1812" s="3">
        <f t="shared" si="88"/>
        <v>0</v>
      </c>
      <c r="L1812" s="3"/>
      <c r="M1812" s="3"/>
      <c r="N1812" s="3"/>
      <c r="O1812" s="84">
        <v>0</v>
      </c>
      <c r="P1812" s="84">
        <v>0</v>
      </c>
      <c r="Q1812" s="84">
        <v>0</v>
      </c>
      <c r="R1812" s="127">
        <v>0</v>
      </c>
      <c r="S1812" s="127">
        <v>0</v>
      </c>
      <c r="T1812" s="85"/>
      <c r="U1812" s="85"/>
      <c r="V1812" s="85"/>
      <c r="W1812" s="85"/>
      <c r="X1812" s="84">
        <v>1898447</v>
      </c>
      <c r="Y1812" s="84">
        <v>0</v>
      </c>
      <c r="Z1812" s="84">
        <v>479652</v>
      </c>
      <c r="AA1812" s="127">
        <v>0</v>
      </c>
      <c r="AB1812" s="127">
        <v>249.10556144</v>
      </c>
    </row>
    <row r="1813" spans="1:28" x14ac:dyDescent="0.3">
      <c r="A1813" s="83" t="s">
        <v>46</v>
      </c>
      <c r="B1813" s="65" t="str">
        <f>VLOOKUP(A1813,'bank list with code'!$A$2:$C$114,3,FALSE)</f>
        <v>B048</v>
      </c>
      <c r="C1813" s="65" t="str">
        <f>VLOOKUP(B1813,'bank type'!$A$2:$B$87,2,FALSE)</f>
        <v>Payment Banks</v>
      </c>
      <c r="D1813" s="66">
        <v>43373</v>
      </c>
      <c r="E1813" s="74">
        <f t="shared" si="86"/>
        <v>9</v>
      </c>
      <c r="F1813">
        <f t="shared" si="87"/>
        <v>2018</v>
      </c>
      <c r="G1813" s="84">
        <v>0</v>
      </c>
      <c r="H1813" s="84">
        <v>0</v>
      </c>
      <c r="I1813" s="84">
        <v>0</v>
      </c>
      <c r="J1813" s="84">
        <v>0</v>
      </c>
      <c r="K1813" s="3">
        <f t="shared" si="88"/>
        <v>0</v>
      </c>
      <c r="L1813" s="3"/>
      <c r="M1813" s="3"/>
      <c r="N1813" s="3"/>
      <c r="O1813" s="84">
        <v>0</v>
      </c>
      <c r="P1813" s="84">
        <v>0</v>
      </c>
      <c r="Q1813" s="84">
        <v>0</v>
      </c>
      <c r="R1813" s="127">
        <v>0</v>
      </c>
      <c r="S1813" s="127">
        <v>0</v>
      </c>
      <c r="T1813" s="85"/>
      <c r="U1813" s="85"/>
      <c r="V1813" s="85"/>
      <c r="W1813" s="85"/>
      <c r="X1813" s="84">
        <v>282744</v>
      </c>
      <c r="Y1813" s="84">
        <v>548549</v>
      </c>
      <c r="Z1813" s="84">
        <v>40874</v>
      </c>
      <c r="AA1813" s="127">
        <v>2100.194943</v>
      </c>
      <c r="AB1813" s="127">
        <v>33.250467489999998</v>
      </c>
    </row>
    <row r="1814" spans="1:28" x14ac:dyDescent="0.3">
      <c r="A1814" s="83" t="s">
        <v>47</v>
      </c>
      <c r="B1814" s="65" t="str">
        <f>VLOOKUP(A1814,'bank list with code'!$A$2:$C$114,3,FALSE)</f>
        <v>B059</v>
      </c>
      <c r="C1814" s="65" t="str">
        <f>VLOOKUP(B1814,'bank type'!$A$2:$B$87,2,FALSE)</f>
        <v>Payment Banks</v>
      </c>
      <c r="D1814" s="66">
        <v>43373</v>
      </c>
      <c r="E1814" s="74">
        <f t="shared" si="86"/>
        <v>9</v>
      </c>
      <c r="F1814">
        <f t="shared" si="87"/>
        <v>2018</v>
      </c>
      <c r="G1814" s="84">
        <v>0</v>
      </c>
      <c r="H1814" s="84">
        <v>0</v>
      </c>
      <c r="I1814" s="84">
        <v>0</v>
      </c>
      <c r="J1814" s="84">
        <v>0</v>
      </c>
      <c r="K1814" s="3">
        <f t="shared" si="88"/>
        <v>0</v>
      </c>
      <c r="L1814" s="3"/>
      <c r="M1814" s="3"/>
      <c r="N1814" s="3"/>
      <c r="O1814" s="84">
        <v>0</v>
      </c>
      <c r="P1814" s="84">
        <v>0</v>
      </c>
      <c r="Q1814" s="84">
        <v>0</v>
      </c>
      <c r="R1814" s="127">
        <v>0</v>
      </c>
      <c r="S1814" s="127">
        <v>0</v>
      </c>
      <c r="T1814" s="85"/>
      <c r="U1814" s="85"/>
      <c r="V1814" s="85"/>
      <c r="W1814" s="85"/>
      <c r="X1814" s="84">
        <v>0</v>
      </c>
      <c r="Y1814" s="84">
        <v>0</v>
      </c>
      <c r="Z1814" s="84">
        <v>0</v>
      </c>
      <c r="AA1814" s="127">
        <v>0</v>
      </c>
      <c r="AB1814" s="127">
        <v>0</v>
      </c>
    </row>
    <row r="1815" spans="1:28" x14ac:dyDescent="0.3">
      <c r="A1815" s="83" t="s">
        <v>72</v>
      </c>
      <c r="B1815" s="65" t="str">
        <f>VLOOKUP(A1815,'bank list with code'!$A$2:$C$114,3,FALSE)</f>
        <v>B067</v>
      </c>
      <c r="C1815" s="65" t="str">
        <f>VLOOKUP(B1815,'bank type'!$A$2:$B$87,2,FALSE)</f>
        <v>Payment Banks</v>
      </c>
      <c r="D1815" s="66">
        <v>43373</v>
      </c>
      <c r="E1815" s="74">
        <f t="shared" si="86"/>
        <v>9</v>
      </c>
      <c r="F1815">
        <f t="shared" si="87"/>
        <v>2018</v>
      </c>
      <c r="G1815" s="84">
        <v>0</v>
      </c>
      <c r="H1815" s="84">
        <v>0</v>
      </c>
      <c r="I1815" s="84">
        <v>0</v>
      </c>
      <c r="J1815" s="84">
        <v>0</v>
      </c>
      <c r="K1815" s="3">
        <f t="shared" si="88"/>
        <v>0</v>
      </c>
      <c r="L1815" s="3"/>
      <c r="M1815" s="3"/>
      <c r="N1815" s="3"/>
      <c r="O1815" s="84">
        <v>0</v>
      </c>
      <c r="P1815" s="84">
        <v>0</v>
      </c>
      <c r="Q1815" s="84">
        <v>0</v>
      </c>
      <c r="R1815" s="127">
        <v>0</v>
      </c>
      <c r="S1815" s="127">
        <v>0</v>
      </c>
      <c r="T1815" s="85"/>
      <c r="U1815" s="85"/>
      <c r="V1815" s="85"/>
      <c r="W1815" s="85"/>
      <c r="X1815" s="84">
        <v>0</v>
      </c>
      <c r="Y1815" s="84">
        <v>0</v>
      </c>
      <c r="Z1815" s="84">
        <v>0</v>
      </c>
      <c r="AA1815" s="127">
        <v>0</v>
      </c>
      <c r="AB1815" s="127">
        <v>0</v>
      </c>
    </row>
    <row r="1816" spans="1:28" x14ac:dyDescent="0.3">
      <c r="A1816" s="83" t="s">
        <v>49</v>
      </c>
      <c r="B1816" s="65" t="str">
        <f>VLOOKUP(A1816,'bank list with code'!$A$2:$C$114,3,FALSE)</f>
        <v>B077</v>
      </c>
      <c r="C1816" s="65" t="str">
        <f>VLOOKUP(B1816,'bank type'!$A$2:$B$87,2,FALSE)</f>
        <v>Payment Banks</v>
      </c>
      <c r="D1816" s="66">
        <v>43373</v>
      </c>
      <c r="E1816" s="74">
        <f t="shared" si="86"/>
        <v>9</v>
      </c>
      <c r="F1816">
        <f t="shared" si="87"/>
        <v>2018</v>
      </c>
      <c r="G1816" s="84">
        <v>0</v>
      </c>
      <c r="H1816" s="84">
        <v>0</v>
      </c>
      <c r="I1816" s="84">
        <v>0</v>
      </c>
      <c r="J1816" s="84">
        <v>0</v>
      </c>
      <c r="K1816" s="3">
        <f t="shared" si="88"/>
        <v>0</v>
      </c>
      <c r="L1816" s="3"/>
      <c r="M1816" s="3"/>
      <c r="N1816" s="3"/>
      <c r="O1816" s="84">
        <v>0</v>
      </c>
      <c r="P1816" s="84">
        <v>0</v>
      </c>
      <c r="Q1816" s="84">
        <v>0</v>
      </c>
      <c r="R1816" s="127">
        <v>0</v>
      </c>
      <c r="S1816" s="127">
        <v>0</v>
      </c>
      <c r="T1816" s="85"/>
      <c r="U1816" s="85"/>
      <c r="V1816" s="85"/>
      <c r="W1816" s="85"/>
      <c r="X1816" s="84">
        <v>0</v>
      </c>
      <c r="Y1816" s="84">
        <v>0</v>
      </c>
      <c r="Z1816" s="84">
        <v>0</v>
      </c>
      <c r="AA1816" s="127">
        <v>0</v>
      </c>
      <c r="AB1816" s="127">
        <v>0</v>
      </c>
    </row>
    <row r="1817" spans="1:28" x14ac:dyDescent="0.3">
      <c r="A1817" s="83" t="s">
        <v>50</v>
      </c>
      <c r="B1817" s="65" t="str">
        <f>VLOOKUP(A1817,'bank list with code'!$A$2:$C$114,3,FALSE)</f>
        <v>B079</v>
      </c>
      <c r="C1817" s="65" t="str">
        <f>VLOOKUP(B1817,'bank type'!$A$2:$B$87,2,FALSE)</f>
        <v>Payment Banks</v>
      </c>
      <c r="D1817" s="66">
        <v>43373</v>
      </c>
      <c r="E1817" s="74">
        <f t="shared" si="86"/>
        <v>9</v>
      </c>
      <c r="F1817">
        <f t="shared" si="87"/>
        <v>2018</v>
      </c>
      <c r="G1817" s="84">
        <v>1</v>
      </c>
      <c r="H1817" s="84">
        <v>0</v>
      </c>
      <c r="I1817" s="84">
        <v>0</v>
      </c>
      <c r="J1817" s="84">
        <v>0</v>
      </c>
      <c r="K1817" s="3">
        <f t="shared" si="88"/>
        <v>0</v>
      </c>
      <c r="L1817" s="3"/>
      <c r="M1817" s="3"/>
      <c r="N1817" s="3"/>
      <c r="O1817" s="84">
        <v>0</v>
      </c>
      <c r="P1817" s="84">
        <v>0</v>
      </c>
      <c r="Q1817" s="84">
        <v>0</v>
      </c>
      <c r="R1817" s="127">
        <v>0</v>
      </c>
      <c r="S1817" s="127">
        <v>0</v>
      </c>
      <c r="T1817" s="85"/>
      <c r="U1817" s="85"/>
      <c r="V1817" s="85"/>
      <c r="W1817" s="85"/>
      <c r="X1817" s="84">
        <v>41591704</v>
      </c>
      <c r="Y1817" s="84">
        <v>959601</v>
      </c>
      <c r="Z1817" s="84">
        <v>2072337</v>
      </c>
      <c r="AA1817" s="127">
        <v>2082.1261030000001</v>
      </c>
      <c r="AB1817" s="127">
        <v>1024.2566915800001</v>
      </c>
    </row>
    <row r="1818" spans="1:28" x14ac:dyDescent="0.3">
      <c r="A1818" s="83" t="s">
        <v>52</v>
      </c>
      <c r="B1818" s="65" t="str">
        <f>VLOOKUP(A1818,'bank list with code'!$A$2:$C$114,3,FALSE)</f>
        <v>B007</v>
      </c>
      <c r="C1818" s="65" t="str">
        <f>VLOOKUP(B1818,'bank type'!$A$2:$B$87,2,FALSE)</f>
        <v>Small Finance Banks</v>
      </c>
      <c r="D1818" s="66">
        <v>43373</v>
      </c>
      <c r="E1818" s="74">
        <f t="shared" si="86"/>
        <v>9</v>
      </c>
      <c r="F1818">
        <f t="shared" si="87"/>
        <v>2018</v>
      </c>
      <c r="G1818" s="84">
        <v>290</v>
      </c>
      <c r="H1818" s="84">
        <v>2</v>
      </c>
      <c r="I1818" s="84">
        <v>0</v>
      </c>
      <c r="J1818" s="84">
        <v>0</v>
      </c>
      <c r="K1818" s="3">
        <f t="shared" si="88"/>
        <v>0</v>
      </c>
      <c r="L1818" s="3"/>
      <c r="M1818" s="3"/>
      <c r="N1818" s="3"/>
      <c r="O1818" s="84">
        <v>0</v>
      </c>
      <c r="P1818" s="84">
        <v>0</v>
      </c>
      <c r="Q1818" s="84">
        <v>0</v>
      </c>
      <c r="R1818" s="127">
        <v>0</v>
      </c>
      <c r="S1818" s="127">
        <v>0</v>
      </c>
      <c r="T1818" s="85"/>
      <c r="U1818" s="85"/>
      <c r="V1818" s="85"/>
      <c r="W1818" s="85"/>
      <c r="X1818" s="84">
        <v>677143</v>
      </c>
      <c r="Y1818" s="84">
        <v>612692</v>
      </c>
      <c r="Z1818" s="84">
        <v>242996</v>
      </c>
      <c r="AA1818" s="127">
        <v>3494.9367440000001</v>
      </c>
      <c r="AB1818" s="127">
        <v>451.53272299999998</v>
      </c>
    </row>
    <row r="1819" spans="1:28" x14ac:dyDescent="0.3">
      <c r="A1819" s="83" t="s">
        <v>53</v>
      </c>
      <c r="B1819" s="65" t="str">
        <f>VLOOKUP(A1819,'bank list with code'!$A$2:$C$114,3,FALSE)</f>
        <v>B019</v>
      </c>
      <c r="C1819" s="65" t="str">
        <f>VLOOKUP(B1819,'bank type'!$A$2:$B$87,2,FALSE)</f>
        <v>Small Finance Banks</v>
      </c>
      <c r="D1819" s="66">
        <v>43373</v>
      </c>
      <c r="E1819" s="74">
        <f t="shared" si="86"/>
        <v>9</v>
      </c>
      <c r="F1819">
        <f t="shared" si="87"/>
        <v>2018</v>
      </c>
      <c r="G1819" s="84">
        <v>115</v>
      </c>
      <c r="H1819" s="84">
        <v>2</v>
      </c>
      <c r="I1819" s="84">
        <v>0</v>
      </c>
      <c r="J1819" s="84">
        <v>0</v>
      </c>
      <c r="K1819" s="3">
        <f t="shared" si="88"/>
        <v>0</v>
      </c>
      <c r="L1819" s="3"/>
      <c r="M1819" s="3"/>
      <c r="N1819" s="3"/>
      <c r="O1819" s="84">
        <v>0</v>
      </c>
      <c r="P1819" s="84">
        <v>0</v>
      </c>
      <c r="Q1819" s="84">
        <v>0</v>
      </c>
      <c r="R1819" s="127">
        <v>0</v>
      </c>
      <c r="S1819" s="127">
        <v>0</v>
      </c>
      <c r="T1819" s="85"/>
      <c r="U1819" s="85"/>
      <c r="V1819" s="85"/>
      <c r="W1819" s="85"/>
      <c r="X1819" s="84">
        <v>211262</v>
      </c>
      <c r="Y1819" s="84">
        <v>98793</v>
      </c>
      <c r="Z1819" s="84">
        <v>32020</v>
      </c>
      <c r="AA1819" s="127">
        <v>307.75332200000003</v>
      </c>
      <c r="AB1819" s="127">
        <v>46.855707130000006</v>
      </c>
    </row>
    <row r="1820" spans="1:28" x14ac:dyDescent="0.3">
      <c r="A1820" s="83" t="s">
        <v>54</v>
      </c>
      <c r="B1820" s="65" t="str">
        <f>VLOOKUP(A1820,'bank list with code'!$A$2:$C$114,3,FALSE)</f>
        <v>B046</v>
      </c>
      <c r="C1820" s="65" t="str">
        <f>VLOOKUP(B1820,'bank type'!$A$2:$B$87,2,FALSE)</f>
        <v>Small Finance Banks</v>
      </c>
      <c r="D1820" s="66">
        <v>43373</v>
      </c>
      <c r="E1820" s="74">
        <f t="shared" si="86"/>
        <v>9</v>
      </c>
      <c r="F1820">
        <f t="shared" si="87"/>
        <v>2018</v>
      </c>
      <c r="G1820" s="84">
        <v>42</v>
      </c>
      <c r="H1820" s="84">
        <v>1</v>
      </c>
      <c r="I1820" s="84">
        <v>0</v>
      </c>
      <c r="J1820" s="84">
        <v>0</v>
      </c>
      <c r="K1820" s="3">
        <f t="shared" si="88"/>
        <v>0</v>
      </c>
      <c r="L1820" s="3"/>
      <c r="M1820" s="3"/>
      <c r="N1820" s="3"/>
      <c r="O1820" s="84">
        <v>0</v>
      </c>
      <c r="P1820" s="84">
        <v>0</v>
      </c>
      <c r="Q1820" s="84">
        <v>0</v>
      </c>
      <c r="R1820" s="127">
        <v>0</v>
      </c>
      <c r="S1820" s="127">
        <v>0</v>
      </c>
      <c r="T1820" s="85"/>
      <c r="U1820" s="85"/>
      <c r="V1820" s="85"/>
      <c r="W1820" s="85"/>
      <c r="X1820" s="86">
        <v>892196</v>
      </c>
      <c r="Y1820" s="84">
        <v>378138</v>
      </c>
      <c r="Z1820" s="84">
        <v>15041</v>
      </c>
      <c r="AA1820" s="127">
        <v>1854.2294899999999</v>
      </c>
      <c r="AB1820" s="127">
        <v>10.64</v>
      </c>
    </row>
    <row r="1821" spans="1:28" x14ac:dyDescent="0.3">
      <c r="A1821" s="83" t="s">
        <v>55</v>
      </c>
      <c r="B1821" s="65" t="str">
        <f>VLOOKUP(A1821,'bank list with code'!$A$2:$C$114,3,FALSE)</f>
        <v>B041</v>
      </c>
      <c r="C1821" s="65" t="str">
        <f>VLOOKUP(B1821,'bank type'!$A$2:$B$87,2,FALSE)</f>
        <v>Small Finance Banks</v>
      </c>
      <c r="D1821" s="66">
        <v>43373</v>
      </c>
      <c r="E1821" s="74">
        <f t="shared" si="86"/>
        <v>9</v>
      </c>
      <c r="F1821">
        <f t="shared" si="87"/>
        <v>2018</v>
      </c>
      <c r="G1821" s="84">
        <v>321</v>
      </c>
      <c r="H1821" s="84">
        <v>0</v>
      </c>
      <c r="I1821" s="84">
        <v>0</v>
      </c>
      <c r="J1821" s="84">
        <v>0</v>
      </c>
      <c r="K1821" s="3">
        <f t="shared" si="88"/>
        <v>0</v>
      </c>
      <c r="L1821" s="3"/>
      <c r="M1821" s="3"/>
      <c r="N1821" s="3"/>
      <c r="O1821" s="84">
        <v>0</v>
      </c>
      <c r="P1821" s="84">
        <v>0</v>
      </c>
      <c r="Q1821" s="84">
        <v>0</v>
      </c>
      <c r="R1821" s="127">
        <v>0</v>
      </c>
      <c r="S1821" s="127">
        <v>0</v>
      </c>
      <c r="T1821" s="85"/>
      <c r="U1821" s="85"/>
      <c r="V1821" s="85"/>
      <c r="W1821" s="85"/>
      <c r="X1821" s="84">
        <v>446257</v>
      </c>
      <c r="Y1821" s="84">
        <v>877219</v>
      </c>
      <c r="Z1821" s="84">
        <v>133956</v>
      </c>
      <c r="AA1821" s="127">
        <v>2840.0515500000001</v>
      </c>
      <c r="AB1821" s="127">
        <v>62.726470290000002</v>
      </c>
    </row>
    <row r="1822" spans="1:28" x14ac:dyDescent="0.3">
      <c r="A1822" s="83" t="s">
        <v>56</v>
      </c>
      <c r="B1822" s="65" t="str">
        <f>VLOOKUP(A1822,'bank list with code'!$A$2:$C$114,3,FALSE)</f>
        <v>B043</v>
      </c>
      <c r="C1822" s="65" t="str">
        <f>VLOOKUP(B1822,'bank type'!$A$2:$B$87,2,FALSE)</f>
        <v>Small Finance Banks</v>
      </c>
      <c r="D1822" s="66">
        <v>43373</v>
      </c>
      <c r="E1822" s="74">
        <f t="shared" si="86"/>
        <v>9</v>
      </c>
      <c r="F1822">
        <f t="shared" si="87"/>
        <v>2018</v>
      </c>
      <c r="G1822" s="84">
        <v>103</v>
      </c>
      <c r="H1822" s="84">
        <v>2</v>
      </c>
      <c r="I1822" s="84">
        <v>0</v>
      </c>
      <c r="J1822" s="84">
        <v>0</v>
      </c>
      <c r="K1822" s="3">
        <f t="shared" si="88"/>
        <v>0</v>
      </c>
      <c r="L1822" s="3"/>
      <c r="M1822" s="3"/>
      <c r="N1822" s="3"/>
      <c r="O1822" s="84">
        <v>0</v>
      </c>
      <c r="P1822" s="84">
        <v>0</v>
      </c>
      <c r="Q1822" s="84">
        <v>0</v>
      </c>
      <c r="R1822" s="127">
        <v>0</v>
      </c>
      <c r="S1822" s="127">
        <v>0</v>
      </c>
      <c r="T1822" s="85"/>
      <c r="U1822" s="85"/>
      <c r="V1822" s="85"/>
      <c r="W1822" s="85"/>
      <c r="X1822" s="84">
        <v>2760043</v>
      </c>
      <c r="Y1822" s="84">
        <v>482619</v>
      </c>
      <c r="Z1822" s="84">
        <v>34033</v>
      </c>
      <c r="AA1822" s="127">
        <v>2846.6212559999999</v>
      </c>
      <c r="AB1822" s="127">
        <v>37.222600540000002</v>
      </c>
    </row>
    <row r="1823" spans="1:28" x14ac:dyDescent="0.3">
      <c r="A1823" s="83" t="s">
        <v>57</v>
      </c>
      <c r="B1823" s="65" t="str">
        <f>VLOOKUP(A1823,'bank list with code'!$A$2:$C$114,3,FALSE)</f>
        <v>B065</v>
      </c>
      <c r="C1823" s="65" t="str">
        <f>VLOOKUP(B1823,'bank type'!$A$2:$B$87,2,FALSE)</f>
        <v>Small Finance Banks</v>
      </c>
      <c r="D1823" s="66">
        <v>43373</v>
      </c>
      <c r="E1823" s="74">
        <f t="shared" si="86"/>
        <v>9</v>
      </c>
      <c r="F1823">
        <f t="shared" si="87"/>
        <v>2018</v>
      </c>
      <c r="G1823" s="84">
        <v>112</v>
      </c>
      <c r="H1823" s="84">
        <v>2</v>
      </c>
      <c r="I1823" s="84">
        <v>0</v>
      </c>
      <c r="J1823" s="84">
        <v>0</v>
      </c>
      <c r="K1823" s="3">
        <f t="shared" si="88"/>
        <v>0</v>
      </c>
      <c r="L1823" s="3"/>
      <c r="M1823" s="3"/>
      <c r="N1823" s="3"/>
      <c r="O1823" s="84">
        <v>0</v>
      </c>
      <c r="P1823" s="84">
        <v>0</v>
      </c>
      <c r="Q1823" s="84">
        <v>0</v>
      </c>
      <c r="R1823" s="127">
        <v>0</v>
      </c>
      <c r="S1823" s="127">
        <v>0</v>
      </c>
      <c r="T1823" s="85"/>
      <c r="U1823" s="85"/>
      <c r="V1823" s="85"/>
      <c r="W1823" s="85"/>
      <c r="X1823" s="84">
        <v>16294</v>
      </c>
      <c r="Y1823" s="84">
        <v>20203</v>
      </c>
      <c r="Z1823" s="84">
        <v>7116</v>
      </c>
      <c r="AA1823" s="127">
        <v>67.025300000000001</v>
      </c>
      <c r="AB1823" s="127">
        <v>5.7436119999999997</v>
      </c>
    </row>
    <row r="1824" spans="1:28" x14ac:dyDescent="0.3">
      <c r="A1824" s="83" t="s">
        <v>58</v>
      </c>
      <c r="B1824" s="65" t="str">
        <f>VLOOKUP(A1824,'bank list with code'!$A$2:$C$114,3,FALSE)</f>
        <v>B075</v>
      </c>
      <c r="C1824" s="65" t="str">
        <f>VLOOKUP(B1824,'bank type'!$A$2:$B$87,2,FALSE)</f>
        <v>Small Finance Banks</v>
      </c>
      <c r="D1824" s="66">
        <v>43373</v>
      </c>
      <c r="E1824" s="74">
        <f t="shared" si="86"/>
        <v>9</v>
      </c>
      <c r="F1824">
        <f t="shared" si="87"/>
        <v>2018</v>
      </c>
      <c r="G1824" s="84">
        <v>0</v>
      </c>
      <c r="H1824" s="84">
        <v>0</v>
      </c>
      <c r="I1824" s="84">
        <v>0</v>
      </c>
      <c r="J1824" s="84">
        <v>0</v>
      </c>
      <c r="K1824" s="3">
        <f t="shared" si="88"/>
        <v>0</v>
      </c>
      <c r="L1824" s="3"/>
      <c r="M1824" s="3"/>
      <c r="N1824" s="3"/>
      <c r="O1824" s="84">
        <v>0</v>
      </c>
      <c r="P1824" s="84">
        <v>0</v>
      </c>
      <c r="Q1824" s="84">
        <v>0</v>
      </c>
      <c r="R1824" s="127">
        <v>0</v>
      </c>
      <c r="S1824" s="127">
        <v>0</v>
      </c>
      <c r="T1824" s="85"/>
      <c r="U1824" s="85"/>
      <c r="V1824" s="85"/>
      <c r="W1824" s="85"/>
      <c r="X1824" s="84">
        <v>11762</v>
      </c>
      <c r="Y1824" s="84">
        <v>944</v>
      </c>
      <c r="Z1824" s="84">
        <v>135</v>
      </c>
      <c r="AA1824" s="127">
        <v>7.5291300000000003</v>
      </c>
      <c r="AB1824" s="127">
        <v>0.44078381999999999</v>
      </c>
    </row>
    <row r="1825" spans="1:28" x14ac:dyDescent="0.3">
      <c r="A1825" s="83" t="s">
        <v>59</v>
      </c>
      <c r="B1825" s="65" t="str">
        <f>VLOOKUP(A1825,'bank list with code'!$A$2:$C$114,3,FALSE)</f>
        <v>B097</v>
      </c>
      <c r="C1825" s="65" t="str">
        <f>VLOOKUP(B1825,'bank type'!$A$2:$B$87,2,FALSE)</f>
        <v>Small Finance Banks</v>
      </c>
      <c r="D1825" s="66">
        <v>43373</v>
      </c>
      <c r="E1825" s="74">
        <f t="shared" si="86"/>
        <v>9</v>
      </c>
      <c r="F1825">
        <f t="shared" si="87"/>
        <v>2018</v>
      </c>
      <c r="G1825" s="84">
        <v>24</v>
      </c>
      <c r="H1825" s="84">
        <v>1</v>
      </c>
      <c r="I1825" s="84">
        <v>0</v>
      </c>
      <c r="J1825" s="84">
        <v>0</v>
      </c>
      <c r="K1825" s="3">
        <f t="shared" si="88"/>
        <v>0</v>
      </c>
      <c r="L1825" s="3"/>
      <c r="M1825" s="3"/>
      <c r="N1825" s="3"/>
      <c r="O1825" s="84">
        <v>0</v>
      </c>
      <c r="P1825" s="84">
        <v>0</v>
      </c>
      <c r="Q1825" s="84">
        <v>0</v>
      </c>
      <c r="R1825" s="127">
        <v>0</v>
      </c>
      <c r="S1825" s="127">
        <v>0</v>
      </c>
      <c r="T1825" s="85"/>
      <c r="U1825" s="85"/>
      <c r="V1825" s="85"/>
      <c r="W1825" s="85"/>
      <c r="X1825" s="84">
        <v>9531</v>
      </c>
      <c r="Y1825" s="84">
        <v>28824</v>
      </c>
      <c r="Z1825" s="84">
        <v>5543</v>
      </c>
      <c r="AA1825" s="127">
        <v>55.410899999999998</v>
      </c>
      <c r="AB1825" s="127">
        <v>6.6154622699999992</v>
      </c>
    </row>
    <row r="1826" spans="1:28" x14ac:dyDescent="0.3">
      <c r="A1826" s="83" t="s">
        <v>60</v>
      </c>
      <c r="B1826" s="65" t="str">
        <f>VLOOKUP(A1826,'bank list with code'!$A$2:$C$114,3,FALSE)</f>
        <v>B103</v>
      </c>
      <c r="C1826" s="65" t="str">
        <f>VLOOKUP(B1826,'bank type'!$A$2:$B$87,2,FALSE)</f>
        <v>Small Finance Banks</v>
      </c>
      <c r="D1826" s="66">
        <v>43373</v>
      </c>
      <c r="E1826" s="74">
        <f t="shared" si="86"/>
        <v>9</v>
      </c>
      <c r="F1826">
        <f t="shared" si="87"/>
        <v>2018</v>
      </c>
      <c r="G1826" s="84">
        <v>316</v>
      </c>
      <c r="H1826" s="84">
        <v>3</v>
      </c>
      <c r="I1826" s="84">
        <v>0</v>
      </c>
      <c r="J1826" s="84">
        <v>0</v>
      </c>
      <c r="K1826" s="3">
        <f t="shared" si="88"/>
        <v>0</v>
      </c>
      <c r="L1826" s="3"/>
      <c r="M1826" s="3"/>
      <c r="N1826" s="3"/>
      <c r="O1826" s="84">
        <v>0</v>
      </c>
      <c r="P1826" s="84">
        <v>0</v>
      </c>
      <c r="Q1826" s="84">
        <v>0</v>
      </c>
      <c r="R1826" s="127">
        <v>0</v>
      </c>
      <c r="S1826" s="127">
        <v>0</v>
      </c>
      <c r="T1826" s="85"/>
      <c r="U1826" s="85"/>
      <c r="V1826" s="85"/>
      <c r="W1826" s="85"/>
      <c r="X1826" s="84">
        <v>1644298</v>
      </c>
      <c r="Y1826" s="84">
        <v>1268585</v>
      </c>
      <c r="Z1826" s="84">
        <v>136252</v>
      </c>
      <c r="AA1826" s="127">
        <v>4808.5995000000003</v>
      </c>
      <c r="AB1826" s="127">
        <v>107.549312</v>
      </c>
    </row>
    <row r="1827" spans="1:28" x14ac:dyDescent="0.3">
      <c r="A1827" s="83" t="s">
        <v>61</v>
      </c>
      <c r="B1827" s="65" t="str">
        <f>VLOOKUP(A1827,'bank list with code'!$A$2:$C$114,3,FALSE)</f>
        <v>B109</v>
      </c>
      <c r="C1827" s="65" t="str">
        <f>VLOOKUP(B1827,'bank type'!$A$2:$B$87,2,FALSE)</f>
        <v>Small Finance Banks</v>
      </c>
      <c r="D1827" s="66">
        <v>43373</v>
      </c>
      <c r="E1827" s="74">
        <f t="shared" si="86"/>
        <v>9</v>
      </c>
      <c r="F1827">
        <f t="shared" si="87"/>
        <v>2018</v>
      </c>
      <c r="G1827" s="84">
        <v>68</v>
      </c>
      <c r="H1827" s="84">
        <v>36</v>
      </c>
      <c r="I1827" s="84">
        <v>0</v>
      </c>
      <c r="J1827" s="84">
        <v>0</v>
      </c>
      <c r="K1827" s="3">
        <f t="shared" si="88"/>
        <v>0</v>
      </c>
      <c r="L1827" s="3"/>
      <c r="M1827" s="3"/>
      <c r="N1827" s="3"/>
      <c r="O1827" s="84">
        <v>0</v>
      </c>
      <c r="P1827" s="84">
        <v>0</v>
      </c>
      <c r="Q1827" s="84">
        <v>0</v>
      </c>
      <c r="R1827" s="127">
        <v>0</v>
      </c>
      <c r="S1827" s="127">
        <v>0</v>
      </c>
      <c r="T1827" s="85"/>
      <c r="U1827" s="85"/>
      <c r="V1827" s="85"/>
      <c r="W1827" s="85"/>
      <c r="X1827" s="84">
        <v>97173</v>
      </c>
      <c r="Y1827" s="84">
        <v>135974</v>
      </c>
      <c r="Z1827" s="84">
        <v>11102</v>
      </c>
      <c r="AA1827" s="127">
        <v>392.61333280000002</v>
      </c>
      <c r="AB1827" s="127">
        <v>10.457411</v>
      </c>
    </row>
    <row r="1828" spans="1:28" x14ac:dyDescent="0.3">
      <c r="A1828" s="92" t="s">
        <v>117</v>
      </c>
      <c r="B1828" s="65" t="str">
        <f>VLOOKUP(A1828,'bank list with code'!$A$2:$C$114,3,FALSE)</f>
        <v>B003</v>
      </c>
      <c r="C1828" s="65" t="str">
        <f>VLOOKUP(B1828,'bank type'!$A$2:$B$87,2,FALSE)</f>
        <v>Public Sector Banks</v>
      </c>
      <c r="D1828" s="66">
        <v>43404</v>
      </c>
      <c r="E1828" s="74">
        <f t="shared" si="86"/>
        <v>10</v>
      </c>
      <c r="F1828">
        <f t="shared" si="87"/>
        <v>2018</v>
      </c>
      <c r="G1828" s="93">
        <v>767</v>
      </c>
      <c r="H1828" s="93">
        <v>233</v>
      </c>
      <c r="I1828" s="93">
        <v>3165</v>
      </c>
      <c r="J1828" s="93">
        <v>0</v>
      </c>
      <c r="K1828" s="3">
        <f t="shared" si="88"/>
        <v>3165</v>
      </c>
      <c r="L1828" s="3"/>
      <c r="M1828" s="3"/>
      <c r="N1828" s="3"/>
      <c r="O1828" s="93">
        <v>0</v>
      </c>
      <c r="P1828" s="93">
        <v>0</v>
      </c>
      <c r="Q1828" s="93">
        <v>0</v>
      </c>
      <c r="R1828" s="129">
        <v>0</v>
      </c>
      <c r="S1828" s="129">
        <v>0</v>
      </c>
      <c r="T1828" s="94"/>
      <c r="U1828" s="94"/>
      <c r="V1828" s="94"/>
      <c r="W1828" s="94"/>
      <c r="X1828" s="93">
        <v>13937321</v>
      </c>
      <c r="Y1828" s="93">
        <v>9611157</v>
      </c>
      <c r="Z1828" s="93">
        <v>4325137</v>
      </c>
      <c r="AA1828" s="129">
        <v>23151.057776630001</v>
      </c>
      <c r="AB1828" s="129">
        <v>3459.8818750599999</v>
      </c>
    </row>
    <row r="1829" spans="1:28" x14ac:dyDescent="0.3">
      <c r="A1829" s="92" t="s">
        <v>118</v>
      </c>
      <c r="B1829" s="65" t="str">
        <f>VLOOKUP(A1829,'bank list with code'!$A$2:$C$114,3,FALSE)</f>
        <v>B006</v>
      </c>
      <c r="C1829" s="65" t="str">
        <f>VLOOKUP(B1829,'bank type'!$A$2:$B$87,2,FALSE)</f>
        <v>Public Sector Banks</v>
      </c>
      <c r="D1829" s="66">
        <v>43404</v>
      </c>
      <c r="E1829" s="74">
        <f t="shared" si="86"/>
        <v>10</v>
      </c>
      <c r="F1829">
        <f t="shared" si="87"/>
        <v>2018</v>
      </c>
      <c r="G1829" s="93">
        <v>3035</v>
      </c>
      <c r="H1829" s="93">
        <v>768</v>
      </c>
      <c r="I1829" s="93">
        <v>15166</v>
      </c>
      <c r="J1829" s="93">
        <v>0</v>
      </c>
      <c r="K1829" s="3">
        <f t="shared" si="88"/>
        <v>15166</v>
      </c>
      <c r="L1829" s="3"/>
      <c r="M1829" s="3"/>
      <c r="N1829" s="3"/>
      <c r="O1829" s="93">
        <v>280262</v>
      </c>
      <c r="P1829" s="93">
        <v>20348</v>
      </c>
      <c r="Q1829" s="93">
        <v>610529</v>
      </c>
      <c r="R1829" s="129">
        <v>97.528913779999996</v>
      </c>
      <c r="S1829" s="129">
        <v>1508.80326085</v>
      </c>
      <c r="T1829" s="94"/>
      <c r="U1829" s="94"/>
      <c r="V1829" s="94"/>
      <c r="W1829" s="94"/>
      <c r="X1829" s="93">
        <v>25748704</v>
      </c>
      <c r="Y1829" s="93">
        <v>10609865</v>
      </c>
      <c r="Z1829" s="93">
        <v>6814793</v>
      </c>
      <c r="AA1829" s="129">
        <v>36027.500540000001</v>
      </c>
      <c r="AB1829" s="129">
        <v>8675.1149999999998</v>
      </c>
    </row>
    <row r="1830" spans="1:28" x14ac:dyDescent="0.3">
      <c r="A1830" s="92" t="s">
        <v>0</v>
      </c>
      <c r="B1830" s="65" t="str">
        <f>VLOOKUP(A1830,'bank list with code'!$A$2:$C$114,3,FALSE)</f>
        <v>B014</v>
      </c>
      <c r="C1830" s="65" t="str">
        <f>VLOOKUP(B1830,'bank type'!$A$2:$B$87,2,FALSE)</f>
        <v>Public Sector Banks</v>
      </c>
      <c r="D1830" s="66">
        <v>43404</v>
      </c>
      <c r="E1830" s="74">
        <f t="shared" si="86"/>
        <v>10</v>
      </c>
      <c r="F1830">
        <f t="shared" si="87"/>
        <v>2018</v>
      </c>
      <c r="G1830" s="93">
        <v>6351</v>
      </c>
      <c r="H1830" s="93">
        <v>3272</v>
      </c>
      <c r="I1830" s="93">
        <v>68952</v>
      </c>
      <c r="J1830" s="93">
        <v>0</v>
      </c>
      <c r="K1830" s="3">
        <f t="shared" si="88"/>
        <v>68952</v>
      </c>
      <c r="L1830" s="3"/>
      <c r="M1830" s="3"/>
      <c r="N1830" s="3"/>
      <c r="O1830" s="93">
        <v>162528</v>
      </c>
      <c r="P1830" s="93">
        <v>7849</v>
      </c>
      <c r="Q1830" s="93">
        <v>445492</v>
      </c>
      <c r="R1830" s="129">
        <v>22.981555409999999</v>
      </c>
      <c r="S1830" s="129">
        <v>1042.8920947300001</v>
      </c>
      <c r="T1830" s="94"/>
      <c r="U1830" s="94"/>
      <c r="V1830" s="94"/>
      <c r="W1830" s="94"/>
      <c r="X1830" s="93">
        <v>57368918</v>
      </c>
      <c r="Y1830" s="93">
        <v>22621174</v>
      </c>
      <c r="Z1830" s="93">
        <v>13813713</v>
      </c>
      <c r="AA1830" s="129">
        <v>94606.672590769987</v>
      </c>
      <c r="AB1830" s="129">
        <v>15145.89704141</v>
      </c>
    </row>
    <row r="1831" spans="1:28" x14ac:dyDescent="0.3">
      <c r="A1831" s="92" t="s">
        <v>1</v>
      </c>
      <c r="B1831" s="65" t="str">
        <f>VLOOKUP(A1831,'bank list with code'!$A$2:$C$114,3,FALSE)</f>
        <v>B015</v>
      </c>
      <c r="C1831" s="65" t="str">
        <f>VLOOKUP(B1831,'bank type'!$A$2:$B$87,2,FALSE)</f>
        <v>Public Sector Banks</v>
      </c>
      <c r="D1831" s="66">
        <v>43404</v>
      </c>
      <c r="E1831" s="74">
        <f t="shared" si="86"/>
        <v>10</v>
      </c>
      <c r="F1831">
        <f t="shared" si="87"/>
        <v>2018</v>
      </c>
      <c r="G1831" s="93">
        <v>2996</v>
      </c>
      <c r="H1831" s="93">
        <v>3944</v>
      </c>
      <c r="I1831" s="93">
        <v>115185</v>
      </c>
      <c r="J1831" s="93">
        <v>0</v>
      </c>
      <c r="K1831" s="3">
        <f t="shared" si="88"/>
        <v>115185</v>
      </c>
      <c r="L1831" s="3"/>
      <c r="M1831" s="3"/>
      <c r="N1831" s="3"/>
      <c r="O1831" s="93">
        <v>188952</v>
      </c>
      <c r="P1831" s="93">
        <v>31123</v>
      </c>
      <c r="Q1831" s="93">
        <v>383977</v>
      </c>
      <c r="R1831" s="129">
        <v>169.58317959999999</v>
      </c>
      <c r="S1831" s="129">
        <v>1016.7343073300001</v>
      </c>
      <c r="T1831" s="94"/>
      <c r="U1831" s="94"/>
      <c r="V1831" s="94"/>
      <c r="W1831" s="94"/>
      <c r="X1831" s="93">
        <v>56476210</v>
      </c>
      <c r="Y1831" s="93">
        <v>37662050</v>
      </c>
      <c r="Z1831" s="93">
        <v>10525402</v>
      </c>
      <c r="AA1831" s="129">
        <v>79313.613014899995</v>
      </c>
      <c r="AB1831" s="129">
        <v>7408.28255489</v>
      </c>
    </row>
    <row r="1832" spans="1:28" x14ac:dyDescent="0.3">
      <c r="A1832" s="92" t="s">
        <v>2</v>
      </c>
      <c r="B1832" s="65" t="str">
        <f>VLOOKUP(A1832,'bank list with code'!$A$2:$C$114,3,FALSE)</f>
        <v>B016</v>
      </c>
      <c r="C1832" s="65" t="str">
        <f>VLOOKUP(B1832,'bank type'!$A$2:$B$87,2,FALSE)</f>
        <v>Public Sector Banks</v>
      </c>
      <c r="D1832" s="66">
        <v>43404</v>
      </c>
      <c r="E1832" s="74">
        <f t="shared" si="86"/>
        <v>10</v>
      </c>
      <c r="F1832">
        <f t="shared" si="87"/>
        <v>2018</v>
      </c>
      <c r="G1832" s="93">
        <v>1320</v>
      </c>
      <c r="H1832" s="93">
        <v>555</v>
      </c>
      <c r="I1832" s="93">
        <v>3141</v>
      </c>
      <c r="J1832" s="93">
        <v>0</v>
      </c>
      <c r="K1832" s="3">
        <f t="shared" si="88"/>
        <v>3141</v>
      </c>
      <c r="L1832" s="3"/>
      <c r="M1832" s="3"/>
      <c r="N1832" s="3"/>
      <c r="O1832" s="93">
        <v>0</v>
      </c>
      <c r="P1832" s="93">
        <v>0</v>
      </c>
      <c r="Q1832" s="93">
        <v>0</v>
      </c>
      <c r="R1832" s="129">
        <v>0</v>
      </c>
      <c r="S1832" s="129">
        <v>0</v>
      </c>
      <c r="T1832" s="94"/>
      <c r="U1832" s="94"/>
      <c r="V1832" s="94"/>
      <c r="W1832" s="94"/>
      <c r="X1832" s="93">
        <v>6878719</v>
      </c>
      <c r="Y1832" s="93">
        <v>7782786</v>
      </c>
      <c r="Z1832" s="93">
        <v>4503344</v>
      </c>
      <c r="AA1832" s="129">
        <v>27522.280460819999</v>
      </c>
      <c r="AB1832" s="129">
        <v>5023.4735702899998</v>
      </c>
    </row>
    <row r="1833" spans="1:28" x14ac:dyDescent="0.3">
      <c r="A1833" s="92" t="s">
        <v>3</v>
      </c>
      <c r="B1833" s="65" t="str">
        <f>VLOOKUP(A1833,'bank list with code'!$A$2:$C$114,3,FALSE)</f>
        <v>B018</v>
      </c>
      <c r="C1833" s="65" t="str">
        <f>VLOOKUP(B1833,'bank type'!$A$2:$B$87,2,FALSE)</f>
        <v>Public Sector Banks</v>
      </c>
      <c r="D1833" s="66">
        <v>43404</v>
      </c>
      <c r="E1833" s="74">
        <f t="shared" si="86"/>
        <v>10</v>
      </c>
      <c r="F1833">
        <f t="shared" si="87"/>
        <v>2018</v>
      </c>
      <c r="G1833" s="93">
        <v>4905</v>
      </c>
      <c r="H1833" s="93">
        <v>4225</v>
      </c>
      <c r="I1833" s="93">
        <v>20662</v>
      </c>
      <c r="J1833" s="93">
        <v>0</v>
      </c>
      <c r="K1833" s="3">
        <f t="shared" si="88"/>
        <v>20662</v>
      </c>
      <c r="L1833" s="3"/>
      <c r="M1833" s="3"/>
      <c r="N1833" s="3"/>
      <c r="O1833" s="93">
        <v>306791</v>
      </c>
      <c r="P1833" s="93">
        <v>50245</v>
      </c>
      <c r="Q1833" s="93">
        <v>756074</v>
      </c>
      <c r="R1833" s="129">
        <v>257.94991419000002</v>
      </c>
      <c r="S1833" s="129">
        <v>1506.5275501399999</v>
      </c>
      <c r="T1833" s="94"/>
      <c r="U1833" s="94"/>
      <c r="V1833" s="94"/>
      <c r="W1833" s="94"/>
      <c r="X1833" s="93">
        <v>46659974</v>
      </c>
      <c r="Y1833" s="93">
        <v>24897145</v>
      </c>
      <c r="Z1833" s="93">
        <v>12187777</v>
      </c>
      <c r="AA1833" s="129">
        <v>103580.26487148</v>
      </c>
      <c r="AB1833" s="129">
        <v>15533.39940735</v>
      </c>
    </row>
    <row r="1834" spans="1:28" x14ac:dyDescent="0.3">
      <c r="A1834" s="92" t="s">
        <v>4</v>
      </c>
      <c r="B1834" s="65" t="str">
        <f>VLOOKUP(A1834,'bank list with code'!$A$2:$C$114,3,FALSE)</f>
        <v>B022</v>
      </c>
      <c r="C1834" s="65" t="str">
        <f>VLOOKUP(B1834,'bank type'!$A$2:$B$87,2,FALSE)</f>
        <v>Public Sector Banks</v>
      </c>
      <c r="D1834" s="66">
        <v>43404</v>
      </c>
      <c r="E1834" s="74">
        <f t="shared" si="86"/>
        <v>10</v>
      </c>
      <c r="F1834">
        <f t="shared" si="87"/>
        <v>2018</v>
      </c>
      <c r="G1834" s="93">
        <v>2717</v>
      </c>
      <c r="H1834" s="93">
        <v>1030</v>
      </c>
      <c r="I1834" s="93">
        <v>3545</v>
      </c>
      <c r="J1834" s="93">
        <v>0</v>
      </c>
      <c r="K1834" s="3">
        <f t="shared" si="88"/>
        <v>3545</v>
      </c>
      <c r="L1834" s="3"/>
      <c r="M1834" s="3"/>
      <c r="N1834" s="3"/>
      <c r="O1834" s="93">
        <v>95278</v>
      </c>
      <c r="P1834" s="93">
        <v>2505</v>
      </c>
      <c r="Q1834" s="93">
        <v>170891</v>
      </c>
      <c r="R1834" s="129">
        <v>11.51611542</v>
      </c>
      <c r="S1834" s="129">
        <v>392.78568277999995</v>
      </c>
      <c r="T1834" s="94"/>
      <c r="U1834" s="94"/>
      <c r="V1834" s="94"/>
      <c r="W1834" s="94"/>
      <c r="X1834" s="93">
        <v>31959228</v>
      </c>
      <c r="Y1834" s="93">
        <v>13216911</v>
      </c>
      <c r="Z1834" s="93">
        <v>8066206</v>
      </c>
      <c r="AA1834" s="129">
        <v>53400.772986999997</v>
      </c>
      <c r="AB1834" s="129">
        <v>7787.7060810000003</v>
      </c>
    </row>
    <row r="1835" spans="1:28" x14ac:dyDescent="0.3">
      <c r="A1835" s="92" t="s">
        <v>119</v>
      </c>
      <c r="B1835" s="65" t="str">
        <f>VLOOKUP(A1835,'bank list with code'!$A$2:$C$114,3,FALSE)</f>
        <v>B026</v>
      </c>
      <c r="C1835" s="65" t="str">
        <f>VLOOKUP(B1835,'bank type'!$A$2:$B$87,2,FALSE)</f>
        <v>Public Sector Banks</v>
      </c>
      <c r="D1835" s="66">
        <v>43404</v>
      </c>
      <c r="E1835" s="74">
        <f t="shared" si="86"/>
        <v>10</v>
      </c>
      <c r="F1835">
        <f t="shared" si="87"/>
        <v>2018</v>
      </c>
      <c r="G1835" s="93">
        <v>2363</v>
      </c>
      <c r="H1835" s="93">
        <v>695</v>
      </c>
      <c r="I1835" s="93">
        <v>155013</v>
      </c>
      <c r="J1835" s="93">
        <v>0</v>
      </c>
      <c r="K1835" s="3">
        <f t="shared" si="88"/>
        <v>155013</v>
      </c>
      <c r="L1835" s="3"/>
      <c r="M1835" s="3"/>
      <c r="N1835" s="3"/>
      <c r="O1835" s="93">
        <v>104514</v>
      </c>
      <c r="P1835" s="93">
        <v>2217</v>
      </c>
      <c r="Q1835" s="93">
        <v>167839</v>
      </c>
      <c r="R1835" s="129">
        <v>10.86255373</v>
      </c>
      <c r="S1835" s="129">
        <v>412.02983976000002</v>
      </c>
      <c r="T1835" s="94"/>
      <c r="U1835" s="94"/>
      <c r="V1835" s="94"/>
      <c r="W1835" s="94"/>
      <c r="X1835" s="93">
        <v>12882680</v>
      </c>
      <c r="Y1835" s="93">
        <v>7463856</v>
      </c>
      <c r="Z1835" s="93">
        <v>3908070</v>
      </c>
      <c r="AA1835" s="129">
        <v>30061.902103240001</v>
      </c>
      <c r="AB1835" s="129">
        <v>4851.8148049799993</v>
      </c>
    </row>
    <row r="1836" spans="1:28" x14ac:dyDescent="0.3">
      <c r="A1836" s="92" t="s">
        <v>120</v>
      </c>
      <c r="B1836" s="65" t="str">
        <f>VLOOKUP(A1836,'bank list with code'!$A$2:$C$114,3,FALSE)</f>
        <v>B034</v>
      </c>
      <c r="C1836" s="65" t="str">
        <f>VLOOKUP(B1836,'bank type'!$A$2:$B$87,2,FALSE)</f>
        <v>Public Sector Banks</v>
      </c>
      <c r="D1836" s="66">
        <v>43404</v>
      </c>
      <c r="E1836" s="74">
        <f t="shared" si="86"/>
        <v>10</v>
      </c>
      <c r="F1836">
        <f t="shared" si="87"/>
        <v>2018</v>
      </c>
      <c r="G1836" s="93">
        <v>1317</v>
      </c>
      <c r="H1836" s="93">
        <v>289</v>
      </c>
      <c r="I1836" s="93">
        <v>5131</v>
      </c>
      <c r="J1836" s="93">
        <v>0</v>
      </c>
      <c r="K1836" s="3">
        <f t="shared" si="88"/>
        <v>5131</v>
      </c>
      <c r="L1836" s="3"/>
      <c r="M1836" s="3"/>
      <c r="N1836" s="3"/>
      <c r="O1836" s="93">
        <v>0</v>
      </c>
      <c r="P1836" s="93">
        <v>0</v>
      </c>
      <c r="Q1836" s="93">
        <v>0</v>
      </c>
      <c r="R1836" s="129">
        <v>0</v>
      </c>
      <c r="S1836" s="129">
        <v>0</v>
      </c>
      <c r="T1836" s="94"/>
      <c r="U1836" s="94"/>
      <c r="V1836" s="94"/>
      <c r="W1836" s="94"/>
      <c r="X1836" s="93">
        <v>10202357</v>
      </c>
      <c r="Y1836" s="93">
        <v>3037207</v>
      </c>
      <c r="Z1836" s="93">
        <v>1906983</v>
      </c>
      <c r="AA1836" s="129">
        <v>12104.062818910001</v>
      </c>
      <c r="AB1836" s="129">
        <v>2484.6267396799999</v>
      </c>
    </row>
    <row r="1837" spans="1:28" x14ac:dyDescent="0.3">
      <c r="A1837" s="92" t="s">
        <v>5</v>
      </c>
      <c r="B1837" s="65" t="str">
        <f>VLOOKUP(A1837,'bank list with code'!$A$2:$C$114,3,FALSE)</f>
        <v>B060</v>
      </c>
      <c r="C1837" s="65" t="str">
        <f>VLOOKUP(B1837,'bank type'!$A$2:$B$87,2,FALSE)</f>
        <v>Public Sector Banks</v>
      </c>
      <c r="D1837" s="66">
        <v>43404</v>
      </c>
      <c r="E1837" s="74">
        <f t="shared" si="86"/>
        <v>10</v>
      </c>
      <c r="F1837">
        <f t="shared" si="87"/>
        <v>2018</v>
      </c>
      <c r="G1837" s="93">
        <v>3027</v>
      </c>
      <c r="H1837" s="93">
        <v>663</v>
      </c>
      <c r="I1837" s="93">
        <v>11274</v>
      </c>
      <c r="J1837" s="93">
        <v>0</v>
      </c>
      <c r="K1837" s="3">
        <f t="shared" si="88"/>
        <v>11274</v>
      </c>
      <c r="L1837" s="3"/>
      <c r="M1837" s="3"/>
      <c r="N1837" s="3"/>
      <c r="O1837" s="93">
        <v>87400</v>
      </c>
      <c r="P1837" s="93">
        <v>3178</v>
      </c>
      <c r="Q1837" s="93">
        <v>147472</v>
      </c>
      <c r="R1837" s="129">
        <v>17.338443000000002</v>
      </c>
      <c r="S1837" s="129">
        <v>326.81685299999998</v>
      </c>
      <c r="T1837" s="94"/>
      <c r="U1837" s="94"/>
      <c r="V1837" s="94"/>
      <c r="W1837" s="94"/>
      <c r="X1837" s="93">
        <v>19021193</v>
      </c>
      <c r="Y1837" s="93">
        <v>33436690</v>
      </c>
      <c r="Z1837" s="93">
        <v>6735548</v>
      </c>
      <c r="AA1837" s="129">
        <v>72098.7</v>
      </c>
      <c r="AB1837" s="129">
        <v>6485.2</v>
      </c>
    </row>
    <row r="1838" spans="1:28" x14ac:dyDescent="0.3">
      <c r="A1838" s="92" t="s">
        <v>6</v>
      </c>
      <c r="B1838" s="65" t="str">
        <f>VLOOKUP(A1838,'bank list with code'!$A$2:$C$114,3,FALSE)</f>
        <v>B061</v>
      </c>
      <c r="C1838" s="65" t="str">
        <f>VLOOKUP(B1838,'bank type'!$A$2:$B$87,2,FALSE)</f>
        <v>Public Sector Banks</v>
      </c>
      <c r="D1838" s="66">
        <v>43404</v>
      </c>
      <c r="E1838" s="74">
        <f t="shared" si="86"/>
        <v>10</v>
      </c>
      <c r="F1838">
        <f t="shared" si="87"/>
        <v>2018</v>
      </c>
      <c r="G1838" s="93">
        <v>2898</v>
      </c>
      <c r="H1838" s="93">
        <v>727</v>
      </c>
      <c r="I1838" s="93">
        <v>19750</v>
      </c>
      <c r="J1838" s="93">
        <v>0</v>
      </c>
      <c r="K1838" s="3">
        <f t="shared" si="88"/>
        <v>19750</v>
      </c>
      <c r="L1838" s="3"/>
      <c r="M1838" s="3"/>
      <c r="N1838" s="3"/>
      <c r="O1838" s="93">
        <v>56593</v>
      </c>
      <c r="P1838" s="93">
        <v>1008</v>
      </c>
      <c r="Q1838" s="93">
        <v>105497</v>
      </c>
      <c r="R1838" s="129">
        <v>3.9746359999999998</v>
      </c>
      <c r="S1838" s="129">
        <v>232.09416899999999</v>
      </c>
      <c r="T1838" s="94"/>
      <c r="U1838" s="94"/>
      <c r="V1838" s="94"/>
      <c r="W1838" s="94"/>
      <c r="X1838" s="93">
        <v>20681338</v>
      </c>
      <c r="Y1838" s="93">
        <v>13004841</v>
      </c>
      <c r="Z1838" s="93">
        <v>4710150</v>
      </c>
      <c r="AA1838" s="129">
        <v>54128.0766</v>
      </c>
      <c r="AB1838" s="129">
        <v>6457.9144569999999</v>
      </c>
    </row>
    <row r="1839" spans="1:28" x14ac:dyDescent="0.3">
      <c r="A1839" s="92" t="s">
        <v>121</v>
      </c>
      <c r="B1839" s="65" t="str">
        <f>VLOOKUP(A1839,'bank list with code'!$A$2:$C$114,3,FALSE)</f>
        <v>B078</v>
      </c>
      <c r="C1839" s="65" t="str">
        <f>VLOOKUP(B1839,'bank type'!$A$2:$B$87,2,FALSE)</f>
        <v>Public Sector Banks</v>
      </c>
      <c r="D1839" s="66">
        <v>43404</v>
      </c>
      <c r="E1839" s="74">
        <f t="shared" si="86"/>
        <v>10</v>
      </c>
      <c r="F1839">
        <f>YEAR(D1839)</f>
        <v>2018</v>
      </c>
      <c r="G1839" s="93">
        <v>2339</v>
      </c>
      <c r="H1839" s="93">
        <v>292</v>
      </c>
      <c r="I1839" s="93">
        <v>8075</v>
      </c>
      <c r="J1839" s="93">
        <v>0</v>
      </c>
      <c r="K1839" s="3">
        <f t="shared" si="88"/>
        <v>8075</v>
      </c>
      <c r="L1839" s="3"/>
      <c r="M1839" s="3"/>
      <c r="N1839" s="3"/>
      <c r="O1839" s="93">
        <v>0</v>
      </c>
      <c r="P1839" s="93">
        <v>0</v>
      </c>
      <c r="Q1839" s="93">
        <v>0</v>
      </c>
      <c r="R1839" s="129">
        <v>0</v>
      </c>
      <c r="S1839" s="129">
        <v>0</v>
      </c>
      <c r="T1839" s="94"/>
      <c r="U1839" s="94"/>
      <c r="V1839" s="94"/>
      <c r="W1839" s="94"/>
      <c r="X1839" s="93">
        <v>11581592</v>
      </c>
      <c r="Y1839" s="93">
        <v>5831267</v>
      </c>
      <c r="Z1839" s="93">
        <v>3454406</v>
      </c>
      <c r="AA1839" s="129">
        <v>25091.5</v>
      </c>
      <c r="AB1839" s="129">
        <v>4289.7</v>
      </c>
    </row>
    <row r="1840" spans="1:28" x14ac:dyDescent="0.3">
      <c r="A1840" s="92" t="s">
        <v>7</v>
      </c>
      <c r="B1840" s="65" t="str">
        <f>VLOOKUP(A1840,'bank list with code'!$A$2:$C$114,3,FALSE)</f>
        <v>B080</v>
      </c>
      <c r="C1840" s="65" t="str">
        <f>VLOOKUP(B1840,'bank type'!$A$2:$B$87,2,FALSE)</f>
        <v>Public Sector Banks</v>
      </c>
      <c r="D1840" s="66">
        <v>43404</v>
      </c>
      <c r="E1840" s="74">
        <f t="shared" si="86"/>
        <v>10</v>
      </c>
      <c r="F1840">
        <f t="shared" ref="F1840:F1903" si="89">YEAR(D1840)</f>
        <v>2018</v>
      </c>
      <c r="G1840" s="93">
        <v>1148</v>
      </c>
      <c r="H1840" s="93">
        <v>50</v>
      </c>
      <c r="I1840" s="93">
        <v>1066</v>
      </c>
      <c r="J1840" s="93">
        <v>0</v>
      </c>
      <c r="K1840" s="3">
        <f t="shared" si="88"/>
        <v>1066</v>
      </c>
      <c r="L1840" s="3"/>
      <c r="M1840" s="3"/>
      <c r="N1840" s="3"/>
      <c r="O1840" s="93">
        <v>0</v>
      </c>
      <c r="P1840" s="93">
        <v>0</v>
      </c>
      <c r="Q1840" s="93">
        <v>0</v>
      </c>
      <c r="R1840" s="129">
        <v>0</v>
      </c>
      <c r="S1840" s="129">
        <v>0</v>
      </c>
      <c r="T1840" s="94"/>
      <c r="U1840" s="94"/>
      <c r="V1840" s="94"/>
      <c r="W1840" s="94"/>
      <c r="X1840" s="93">
        <v>3425970</v>
      </c>
      <c r="Y1840" s="93">
        <v>1525202</v>
      </c>
      <c r="Z1840" s="93">
        <v>435733</v>
      </c>
      <c r="AA1840" s="129">
        <v>6243.4082820000003</v>
      </c>
      <c r="AB1840" s="129">
        <v>736.78757215999997</v>
      </c>
    </row>
    <row r="1841" spans="1:28" x14ac:dyDescent="0.3">
      <c r="A1841" s="92" t="s">
        <v>8</v>
      </c>
      <c r="B1841" s="65" t="str">
        <f>VLOOKUP(A1841,'bank list with code'!$A$2:$C$114,3,FALSE)</f>
        <v>B081</v>
      </c>
      <c r="C1841" s="65" t="str">
        <f>VLOOKUP(B1841,'bank type'!$A$2:$B$87,2,FALSE)</f>
        <v>Public Sector Banks</v>
      </c>
      <c r="D1841" s="66">
        <v>43404</v>
      </c>
      <c r="E1841" s="74">
        <f t="shared" si="86"/>
        <v>10</v>
      </c>
      <c r="F1841">
        <f t="shared" si="89"/>
        <v>2018</v>
      </c>
      <c r="G1841" s="93">
        <v>5336</v>
      </c>
      <c r="H1841" s="93">
        <v>4100</v>
      </c>
      <c r="I1841" s="93">
        <v>58070</v>
      </c>
      <c r="J1841" s="93">
        <v>0</v>
      </c>
      <c r="K1841" s="3">
        <f t="shared" si="88"/>
        <v>58070</v>
      </c>
      <c r="L1841" s="3"/>
      <c r="M1841" s="3"/>
      <c r="N1841" s="3"/>
      <c r="O1841" s="93">
        <v>329460</v>
      </c>
      <c r="P1841" s="93">
        <v>10423</v>
      </c>
      <c r="Q1841" s="93">
        <v>702146</v>
      </c>
      <c r="R1841" s="129">
        <v>45.762310960000001</v>
      </c>
      <c r="S1841" s="129">
        <v>1566.93763083</v>
      </c>
      <c r="T1841" s="94"/>
      <c r="U1841" s="94"/>
      <c r="V1841" s="94"/>
      <c r="W1841" s="94"/>
      <c r="X1841" s="93">
        <v>67748506</v>
      </c>
      <c r="Y1841" s="93">
        <v>26516384</v>
      </c>
      <c r="Z1841" s="93">
        <v>13709412</v>
      </c>
      <c r="AA1841" s="129">
        <v>116944.5600901</v>
      </c>
      <c r="AB1841" s="129">
        <v>19031.679124890001</v>
      </c>
    </row>
    <row r="1842" spans="1:28" x14ac:dyDescent="0.3">
      <c r="A1842" s="92" t="s">
        <v>122</v>
      </c>
      <c r="B1842" s="65" t="str">
        <f>VLOOKUP(A1842,'bank list with code'!$A$2:$C$114,3,FALSE)</f>
        <v>B099</v>
      </c>
      <c r="C1842" s="65" t="str">
        <f>VLOOKUP(B1842,'bank type'!$A$2:$B$87,2,FALSE)</f>
        <v>Public Sector Banks</v>
      </c>
      <c r="D1842" s="66">
        <v>43404</v>
      </c>
      <c r="E1842" s="74">
        <f t="shared" ref="E1842:E1905" si="90">MONTH(D1842)</f>
        <v>10</v>
      </c>
      <c r="F1842">
        <f t="shared" si="89"/>
        <v>2018</v>
      </c>
      <c r="G1842" s="93">
        <v>4051</v>
      </c>
      <c r="H1842" s="93">
        <v>408</v>
      </c>
      <c r="I1842" s="93">
        <v>7528</v>
      </c>
      <c r="J1842" s="93">
        <v>0</v>
      </c>
      <c r="K1842" s="3">
        <f t="shared" si="88"/>
        <v>7528</v>
      </c>
      <c r="L1842" s="3"/>
      <c r="M1842" s="3"/>
      <c r="N1842" s="3"/>
      <c r="O1842" s="93">
        <v>46752</v>
      </c>
      <c r="P1842" s="93">
        <v>3611</v>
      </c>
      <c r="Q1842" s="93">
        <v>181168</v>
      </c>
      <c r="R1842" s="129">
        <v>15.548574179999999</v>
      </c>
      <c r="S1842" s="129">
        <v>413.36711400000002</v>
      </c>
      <c r="T1842" s="94"/>
      <c r="U1842" s="94"/>
      <c r="V1842" s="94"/>
      <c r="W1842" s="94"/>
      <c r="X1842" s="93">
        <v>16975235</v>
      </c>
      <c r="Y1842" s="93">
        <v>9810725</v>
      </c>
      <c r="Z1842" s="93">
        <v>5045111</v>
      </c>
      <c r="AA1842" s="129">
        <v>38613.550531839996</v>
      </c>
      <c r="AB1842" s="129">
        <v>6112.4148189099997</v>
      </c>
    </row>
    <row r="1843" spans="1:28" x14ac:dyDescent="0.3">
      <c r="A1843" s="92" t="s">
        <v>9</v>
      </c>
      <c r="B1843" s="65" t="str">
        <f>VLOOKUP(A1843,'bank list with code'!$A$2:$C$114,3,FALSE)</f>
        <v>B102</v>
      </c>
      <c r="C1843" s="65" t="str">
        <f>VLOOKUP(B1843,'bank type'!$A$2:$B$87,2,FALSE)</f>
        <v>Public Sector Banks</v>
      </c>
      <c r="D1843" s="66">
        <v>43404</v>
      </c>
      <c r="E1843" s="74">
        <f t="shared" si="90"/>
        <v>10</v>
      </c>
      <c r="F1843">
        <f t="shared" si="89"/>
        <v>2018</v>
      </c>
      <c r="G1843" s="93">
        <v>2156</v>
      </c>
      <c r="H1843" s="93">
        <v>409</v>
      </c>
      <c r="I1843" s="93">
        <v>4716</v>
      </c>
      <c r="J1843" s="93">
        <v>0</v>
      </c>
      <c r="K1843" s="3">
        <f t="shared" si="88"/>
        <v>4716</v>
      </c>
      <c r="L1843" s="3"/>
      <c r="M1843" s="3"/>
      <c r="N1843" s="3"/>
      <c r="O1843" s="93">
        <v>0</v>
      </c>
      <c r="P1843" s="93">
        <v>0</v>
      </c>
      <c r="Q1843" s="93">
        <v>0</v>
      </c>
      <c r="R1843" s="129">
        <v>0</v>
      </c>
      <c r="S1843" s="129">
        <v>0</v>
      </c>
      <c r="T1843" s="94"/>
      <c r="U1843" s="94"/>
      <c r="V1843" s="94"/>
      <c r="W1843" s="94"/>
      <c r="X1843" s="93">
        <v>10979688</v>
      </c>
      <c r="Y1843" s="93">
        <v>5920116</v>
      </c>
      <c r="Z1843" s="93">
        <v>2831988</v>
      </c>
      <c r="AA1843" s="129">
        <v>22906.492435</v>
      </c>
      <c r="AB1843" s="129">
        <v>3816.2443870000002</v>
      </c>
    </row>
    <row r="1844" spans="1:28" x14ac:dyDescent="0.3">
      <c r="A1844" s="92" t="s">
        <v>10</v>
      </c>
      <c r="B1844" s="65" t="str">
        <f>VLOOKUP(A1844,'bank list with code'!$A$2:$C$114,3,FALSE)</f>
        <v>B105</v>
      </c>
      <c r="C1844" s="65" t="str">
        <f>VLOOKUP(B1844,'bank type'!$A$2:$B$87,2,FALSE)</f>
        <v>Public Sector Banks</v>
      </c>
      <c r="D1844" s="66">
        <v>43404</v>
      </c>
      <c r="E1844" s="74">
        <f t="shared" si="90"/>
        <v>10</v>
      </c>
      <c r="F1844">
        <f t="shared" si="89"/>
        <v>2018</v>
      </c>
      <c r="G1844" s="93">
        <v>3818</v>
      </c>
      <c r="H1844" s="93">
        <v>2910</v>
      </c>
      <c r="I1844" s="93">
        <v>58886</v>
      </c>
      <c r="J1844" s="93">
        <v>0</v>
      </c>
      <c r="K1844" s="3">
        <f t="shared" si="88"/>
        <v>58886</v>
      </c>
      <c r="L1844" s="3"/>
      <c r="M1844" s="3"/>
      <c r="N1844" s="3"/>
      <c r="O1844" s="93">
        <v>233177</v>
      </c>
      <c r="P1844" s="93">
        <v>4447</v>
      </c>
      <c r="Q1844" s="93">
        <v>232703</v>
      </c>
      <c r="R1844" s="129">
        <v>22.219569679999999</v>
      </c>
      <c r="S1844" s="129">
        <v>624.87366708999991</v>
      </c>
      <c r="T1844" s="94"/>
      <c r="U1844" s="94"/>
      <c r="V1844" s="94"/>
      <c r="W1844" s="94"/>
      <c r="X1844" s="93">
        <v>21770067</v>
      </c>
      <c r="Y1844" s="93">
        <v>28241719</v>
      </c>
      <c r="Z1844" s="93">
        <v>8022809</v>
      </c>
      <c r="AA1844" s="129">
        <v>82778.687726999997</v>
      </c>
      <c r="AB1844" s="129">
        <v>9511.9222788799998</v>
      </c>
    </row>
    <row r="1845" spans="1:28" x14ac:dyDescent="0.3">
      <c r="A1845" s="92" t="s">
        <v>123</v>
      </c>
      <c r="B1845" s="65" t="str">
        <f>VLOOKUP(A1845,'bank list with code'!$A$2:$C$114,3,FALSE)</f>
        <v>B106</v>
      </c>
      <c r="C1845" s="65" t="str">
        <f>VLOOKUP(B1845,'bank type'!$A$2:$B$87,2,FALSE)</f>
        <v>Public Sector Banks</v>
      </c>
      <c r="D1845" s="66">
        <v>43404</v>
      </c>
      <c r="E1845" s="74">
        <f t="shared" si="90"/>
        <v>10</v>
      </c>
      <c r="F1845">
        <f t="shared" si="89"/>
        <v>2018</v>
      </c>
      <c r="G1845" s="93">
        <v>1037</v>
      </c>
      <c r="H1845" s="93">
        <v>1090</v>
      </c>
      <c r="I1845" s="93">
        <v>4475</v>
      </c>
      <c r="J1845" s="93">
        <v>0</v>
      </c>
      <c r="K1845" s="3">
        <f t="shared" si="88"/>
        <v>4475</v>
      </c>
      <c r="L1845" s="3"/>
      <c r="M1845" s="3"/>
      <c r="N1845" s="3"/>
      <c r="O1845" s="93">
        <v>7227</v>
      </c>
      <c r="P1845" s="93">
        <v>295</v>
      </c>
      <c r="Q1845" s="93">
        <v>8967</v>
      </c>
      <c r="R1845" s="129">
        <v>1.2372000000000001</v>
      </c>
      <c r="S1845" s="129">
        <v>22.499885450000001</v>
      </c>
      <c r="T1845" s="94"/>
      <c r="U1845" s="94"/>
      <c r="V1845" s="94"/>
      <c r="W1845" s="94"/>
      <c r="X1845" s="93">
        <v>14151671</v>
      </c>
      <c r="Y1845" s="93">
        <v>7688450</v>
      </c>
      <c r="Z1845" s="93">
        <v>2048713</v>
      </c>
      <c r="AA1845" s="129">
        <v>28560.504191</v>
      </c>
      <c r="AB1845" s="129">
        <v>2825.9870930000002</v>
      </c>
    </row>
    <row r="1846" spans="1:28" x14ac:dyDescent="0.3">
      <c r="A1846" s="92" t="s">
        <v>124</v>
      </c>
      <c r="B1846" s="65" t="str">
        <f>VLOOKUP(A1846,'bank list with code'!$A$2:$C$114,3,FALSE)</f>
        <v>B111</v>
      </c>
      <c r="C1846" s="65" t="str">
        <f>VLOOKUP(B1846,'bank type'!$A$2:$B$87,2,FALSE)</f>
        <v>Public Sector Banks</v>
      </c>
      <c r="D1846" s="66">
        <v>43404</v>
      </c>
      <c r="E1846" s="74">
        <f t="shared" si="90"/>
        <v>10</v>
      </c>
      <c r="F1846">
        <f t="shared" si="89"/>
        <v>2018</v>
      </c>
      <c r="G1846" s="93">
        <v>1683</v>
      </c>
      <c r="H1846" s="93">
        <v>481</v>
      </c>
      <c r="I1846" s="93">
        <v>7318</v>
      </c>
      <c r="J1846" s="93">
        <v>0</v>
      </c>
      <c r="K1846" s="3">
        <f t="shared" si="88"/>
        <v>7318</v>
      </c>
      <c r="L1846" s="3"/>
      <c r="M1846" s="3"/>
      <c r="N1846" s="3"/>
      <c r="O1846" s="93">
        <v>66279</v>
      </c>
      <c r="P1846" s="93">
        <v>13385</v>
      </c>
      <c r="Q1846" s="93">
        <v>143473</v>
      </c>
      <c r="R1846" s="129">
        <v>59.409530759999996</v>
      </c>
      <c r="S1846" s="129">
        <v>359.71426517000003</v>
      </c>
      <c r="T1846" s="94"/>
      <c r="U1846" s="94"/>
      <c r="V1846" s="94"/>
      <c r="W1846" s="94"/>
      <c r="X1846" s="93">
        <v>6892501</v>
      </c>
      <c r="Y1846" s="93">
        <v>6386168</v>
      </c>
      <c r="Z1846" s="93">
        <v>2306331</v>
      </c>
      <c r="AA1846" s="129">
        <v>20137.108867999999</v>
      </c>
      <c r="AB1846" s="129">
        <v>3293.5749470000001</v>
      </c>
    </row>
    <row r="1847" spans="1:28" x14ac:dyDescent="0.3">
      <c r="A1847" s="92" t="s">
        <v>11</v>
      </c>
      <c r="B1847" s="65" t="str">
        <f>VLOOKUP(A1847,'bank list with code'!$A$2:$C$114,3,FALSE)</f>
        <v>B054</v>
      </c>
      <c r="C1847" s="65" t="str">
        <f>VLOOKUP(B1847,'bank type'!$A$2:$B$87,2,FALSE)</f>
        <v>Private Sector Banks</v>
      </c>
      <c r="D1847" s="66">
        <v>43404</v>
      </c>
      <c r="E1847" s="74">
        <f t="shared" si="90"/>
        <v>10</v>
      </c>
      <c r="F1847">
        <f t="shared" si="89"/>
        <v>2018</v>
      </c>
      <c r="G1847" s="93">
        <v>2194</v>
      </c>
      <c r="H1847" s="93">
        <v>1520</v>
      </c>
      <c r="I1847" s="93">
        <v>30942</v>
      </c>
      <c r="J1847" s="93">
        <v>0</v>
      </c>
      <c r="K1847" s="3">
        <f t="shared" si="88"/>
        <v>30942</v>
      </c>
      <c r="L1847" s="3"/>
      <c r="M1847" s="3"/>
      <c r="N1847" s="3"/>
      <c r="O1847" s="93">
        <v>30506</v>
      </c>
      <c r="P1847" s="93">
        <v>1045</v>
      </c>
      <c r="Q1847" s="93">
        <v>134490</v>
      </c>
      <c r="R1847" s="129">
        <v>5.2125304800000007</v>
      </c>
      <c r="S1847" s="129">
        <v>310.54031924999998</v>
      </c>
      <c r="T1847" s="94"/>
      <c r="U1847" s="94"/>
      <c r="V1847" s="94"/>
      <c r="W1847" s="94"/>
      <c r="X1847" s="93">
        <v>12304555</v>
      </c>
      <c r="Y1847" s="93">
        <v>9870166</v>
      </c>
      <c r="Z1847" s="93">
        <v>5993380</v>
      </c>
      <c r="AA1847" s="129">
        <v>42920.140517520005</v>
      </c>
      <c r="AB1847" s="129">
        <v>8069.5191789600003</v>
      </c>
    </row>
    <row r="1848" spans="1:28" x14ac:dyDescent="0.3">
      <c r="A1848" s="92" t="s">
        <v>12</v>
      </c>
      <c r="B1848" s="65" t="str">
        <f>VLOOKUP(A1848,'bank list with code'!$A$2:$C$114,3,FALSE)</f>
        <v>B093</v>
      </c>
      <c r="C1848" s="65" t="str">
        <f>VLOOKUP(B1848,'bank type'!$A$2:$B$87,2,FALSE)</f>
        <v>Public Sector Banks</v>
      </c>
      <c r="D1848" s="66">
        <v>43404</v>
      </c>
      <c r="E1848" s="74">
        <f t="shared" si="90"/>
        <v>10</v>
      </c>
      <c r="F1848">
        <f t="shared" si="89"/>
        <v>2018</v>
      </c>
      <c r="G1848" s="93">
        <v>25889</v>
      </c>
      <c r="H1848" s="93">
        <v>32840</v>
      </c>
      <c r="I1848" s="93">
        <v>566448</v>
      </c>
      <c r="J1848" s="93">
        <v>0</v>
      </c>
      <c r="K1848" s="3">
        <f t="shared" si="88"/>
        <v>566448</v>
      </c>
      <c r="L1848" s="3"/>
      <c r="M1848" s="3"/>
      <c r="N1848" s="3"/>
      <c r="O1848" s="93">
        <v>7199778</v>
      </c>
      <c r="P1848" s="93">
        <v>147533</v>
      </c>
      <c r="Q1848" s="93">
        <v>25146139</v>
      </c>
      <c r="R1848" s="129">
        <v>562.10720500000002</v>
      </c>
      <c r="S1848" s="129">
        <v>96882.98279663999</v>
      </c>
      <c r="T1848" s="94"/>
      <c r="U1848" s="94"/>
      <c r="V1848" s="94"/>
      <c r="W1848" s="94"/>
      <c r="X1848" s="93">
        <v>320197282</v>
      </c>
      <c r="Y1848" s="93">
        <v>412820794</v>
      </c>
      <c r="Z1848" s="93">
        <v>109692050</v>
      </c>
      <c r="AA1848" s="129">
        <v>1163185.82477153</v>
      </c>
      <c r="AB1848" s="129">
        <v>163533.42911539003</v>
      </c>
    </row>
    <row r="1849" spans="1:28" x14ac:dyDescent="0.3">
      <c r="A1849" s="92" t="s">
        <v>14</v>
      </c>
      <c r="B1849" s="65" t="str">
        <f>VLOOKUP(A1849,'bank list with code'!$A$2:$C$114,3,FALSE)</f>
        <v>B009</v>
      </c>
      <c r="C1849" s="65" t="str">
        <f>VLOOKUP(B1849,'bank type'!$A$2:$B$87,2,FALSE)</f>
        <v>Private Sector Banks</v>
      </c>
      <c r="D1849" s="66">
        <v>43404</v>
      </c>
      <c r="E1849" s="74">
        <f t="shared" si="90"/>
        <v>10</v>
      </c>
      <c r="F1849">
        <f t="shared" si="89"/>
        <v>2018</v>
      </c>
      <c r="G1849" s="93">
        <v>2102</v>
      </c>
      <c r="H1849" s="93">
        <v>10572</v>
      </c>
      <c r="I1849" s="93">
        <v>507061</v>
      </c>
      <c r="J1849" s="93">
        <v>0</v>
      </c>
      <c r="K1849" s="3">
        <f t="shared" si="88"/>
        <v>507061</v>
      </c>
      <c r="L1849" s="3"/>
      <c r="M1849" s="3"/>
      <c r="N1849" s="3"/>
      <c r="O1849" s="93">
        <v>5159624</v>
      </c>
      <c r="P1849" s="93">
        <v>98813</v>
      </c>
      <c r="Q1849" s="93">
        <v>15492376</v>
      </c>
      <c r="R1849" s="129">
        <v>419.32385699999998</v>
      </c>
      <c r="S1849" s="129">
        <v>58156.168909</v>
      </c>
      <c r="T1849" s="94"/>
      <c r="U1849" s="94"/>
      <c r="V1849" s="94"/>
      <c r="W1849" s="94"/>
      <c r="X1849" s="93">
        <v>26911768</v>
      </c>
      <c r="Y1849" s="93">
        <v>29600839</v>
      </c>
      <c r="Z1849" s="93">
        <v>27124764</v>
      </c>
      <c r="AA1849" s="129">
        <v>146673.77782289998</v>
      </c>
      <c r="AB1849" s="129">
        <v>42320.89024991</v>
      </c>
    </row>
    <row r="1850" spans="1:28" x14ac:dyDescent="0.3">
      <c r="A1850" s="92" t="s">
        <v>15</v>
      </c>
      <c r="B1850" s="65" t="str">
        <f>VLOOKUP(A1850,'bank list with code'!$A$2:$C$114,3,FALSE)</f>
        <v>B010</v>
      </c>
      <c r="C1850" s="65" t="str">
        <f>VLOOKUP(B1850,'bank type'!$A$2:$B$87,2,FALSE)</f>
        <v>Private Sector Banks</v>
      </c>
      <c r="D1850" s="66">
        <v>43404</v>
      </c>
      <c r="E1850" s="74">
        <f t="shared" si="90"/>
        <v>10</v>
      </c>
      <c r="F1850">
        <f t="shared" si="89"/>
        <v>2018</v>
      </c>
      <c r="G1850" s="93">
        <v>478</v>
      </c>
      <c r="H1850" s="93">
        <v>0</v>
      </c>
      <c r="I1850" s="93">
        <v>24259</v>
      </c>
      <c r="J1850" s="93">
        <v>0</v>
      </c>
      <c r="K1850" s="3">
        <f t="shared" si="88"/>
        <v>24259</v>
      </c>
      <c r="L1850" s="3"/>
      <c r="M1850" s="3"/>
      <c r="N1850" s="3"/>
      <c r="O1850" s="93">
        <v>0</v>
      </c>
      <c r="P1850" s="93">
        <v>0</v>
      </c>
      <c r="Q1850" s="93">
        <v>0</v>
      </c>
      <c r="R1850" s="129">
        <v>0</v>
      </c>
      <c r="S1850" s="129">
        <v>0</v>
      </c>
      <c r="T1850" s="94"/>
      <c r="U1850" s="94"/>
      <c r="V1850" s="94"/>
      <c r="W1850" s="94"/>
      <c r="X1850" s="93">
        <v>3004130</v>
      </c>
      <c r="Y1850" s="93">
        <v>2172500</v>
      </c>
      <c r="Z1850" s="93">
        <v>727526</v>
      </c>
      <c r="AA1850" s="129">
        <v>7503.3592550000003</v>
      </c>
      <c r="AB1850" s="129">
        <v>1151.24758991</v>
      </c>
    </row>
    <row r="1851" spans="1:28" x14ac:dyDescent="0.3">
      <c r="A1851" s="92" t="s">
        <v>16</v>
      </c>
      <c r="B1851" s="65" t="str">
        <f>VLOOKUP(A1851,'bank list with code'!$A$2:$C$114,3,FALSE)</f>
        <v>B021</v>
      </c>
      <c r="C1851" s="65" t="str">
        <f>VLOOKUP(B1851,'bank type'!$A$2:$B$87,2,FALSE)</f>
        <v>Private Sector Banks</v>
      </c>
      <c r="D1851" s="66">
        <v>43404</v>
      </c>
      <c r="E1851" s="74">
        <f t="shared" si="90"/>
        <v>10</v>
      </c>
      <c r="F1851">
        <f t="shared" si="89"/>
        <v>2018</v>
      </c>
      <c r="G1851" s="93">
        <v>223</v>
      </c>
      <c r="H1851" s="93">
        <v>44</v>
      </c>
      <c r="I1851" s="93">
        <v>0</v>
      </c>
      <c r="J1851" s="93">
        <v>0</v>
      </c>
      <c r="K1851" s="3">
        <f t="shared" si="88"/>
        <v>0</v>
      </c>
      <c r="L1851" s="3"/>
      <c r="M1851" s="3"/>
      <c r="N1851" s="3"/>
      <c r="O1851" s="93">
        <v>0</v>
      </c>
      <c r="P1851" s="93">
        <v>0</v>
      </c>
      <c r="Q1851" s="93">
        <v>0</v>
      </c>
      <c r="R1851" s="129">
        <v>0</v>
      </c>
      <c r="S1851" s="129">
        <v>0</v>
      </c>
      <c r="T1851" s="94"/>
      <c r="U1851" s="94"/>
      <c r="V1851" s="94"/>
      <c r="W1851" s="94"/>
      <c r="X1851" s="93">
        <v>1220771</v>
      </c>
      <c r="Y1851" s="93">
        <v>656482</v>
      </c>
      <c r="Z1851" s="93">
        <v>201165</v>
      </c>
      <c r="AA1851" s="129">
        <v>2080.0292046700001</v>
      </c>
      <c r="AB1851" s="129">
        <v>327.87448164</v>
      </c>
    </row>
    <row r="1852" spans="1:28" x14ac:dyDescent="0.3">
      <c r="A1852" s="92" t="s">
        <v>17</v>
      </c>
      <c r="B1852" s="65" t="str">
        <f>VLOOKUP(A1852,'bank list with code'!$A$2:$C$114,3,FALSE)</f>
        <v>B024</v>
      </c>
      <c r="C1852" s="65" t="str">
        <f>VLOOKUP(B1852,'bank type'!$A$2:$B$87,2,FALSE)</f>
        <v>Private Sector Banks</v>
      </c>
      <c r="D1852" s="66">
        <v>43404</v>
      </c>
      <c r="E1852" s="74">
        <f t="shared" si="90"/>
        <v>10</v>
      </c>
      <c r="F1852">
        <f t="shared" si="89"/>
        <v>2018</v>
      </c>
      <c r="G1852" s="93">
        <v>938</v>
      </c>
      <c r="H1852" s="93">
        <v>700</v>
      </c>
      <c r="I1852" s="93">
        <v>9767</v>
      </c>
      <c r="J1852" s="93">
        <v>0</v>
      </c>
      <c r="K1852" s="3">
        <f t="shared" si="88"/>
        <v>9767</v>
      </c>
      <c r="L1852" s="3"/>
      <c r="M1852" s="3"/>
      <c r="N1852" s="3"/>
      <c r="O1852" s="93">
        <v>6224</v>
      </c>
      <c r="P1852" s="93">
        <v>561</v>
      </c>
      <c r="Q1852" s="93">
        <v>21222</v>
      </c>
      <c r="R1852" s="129">
        <v>2.5823345799999999</v>
      </c>
      <c r="S1852" s="129">
        <v>62.625402530000002</v>
      </c>
      <c r="T1852" s="94"/>
      <c r="U1852" s="94"/>
      <c r="V1852" s="94"/>
      <c r="W1852" s="94"/>
      <c r="X1852" s="93">
        <v>1880813</v>
      </c>
      <c r="Y1852" s="93">
        <v>2477969</v>
      </c>
      <c r="Z1852" s="93">
        <v>918108</v>
      </c>
      <c r="AA1852" s="129">
        <v>10999.52773888</v>
      </c>
      <c r="AB1852" s="129">
        <v>1220.9896070499999</v>
      </c>
    </row>
    <row r="1853" spans="1:28" x14ac:dyDescent="0.3">
      <c r="A1853" s="92" t="s">
        <v>18</v>
      </c>
      <c r="B1853" s="65" t="str">
        <f>VLOOKUP(A1853,'bank list with code'!$A$2:$C$114,3,FALSE)</f>
        <v>B032</v>
      </c>
      <c r="C1853" s="65" t="str">
        <f>VLOOKUP(B1853,'bank type'!$A$2:$B$87,2,FALSE)</f>
        <v>Private Sector Banks</v>
      </c>
      <c r="D1853" s="66">
        <v>43404</v>
      </c>
      <c r="E1853" s="74">
        <f t="shared" si="90"/>
        <v>10</v>
      </c>
      <c r="F1853">
        <f t="shared" si="89"/>
        <v>2018</v>
      </c>
      <c r="G1853" s="93">
        <v>284</v>
      </c>
      <c r="H1853" s="93">
        <v>257</v>
      </c>
      <c r="I1853" s="93">
        <v>4003</v>
      </c>
      <c r="J1853" s="93">
        <v>0</v>
      </c>
      <c r="K1853" s="3">
        <f t="shared" si="88"/>
        <v>4003</v>
      </c>
      <c r="L1853" s="3"/>
      <c r="M1853" s="3"/>
      <c r="N1853" s="3"/>
      <c r="O1853" s="93">
        <v>64885</v>
      </c>
      <c r="P1853" s="93">
        <v>30627</v>
      </c>
      <c r="Q1853" s="93">
        <v>136056</v>
      </c>
      <c r="R1853" s="129">
        <v>120.461601</v>
      </c>
      <c r="S1853" s="129">
        <v>143.16118499999999</v>
      </c>
      <c r="T1853" s="94"/>
      <c r="U1853" s="94"/>
      <c r="V1853" s="94"/>
      <c r="W1853" s="94"/>
      <c r="X1853" s="93">
        <v>663487</v>
      </c>
      <c r="Y1853" s="93">
        <v>542118</v>
      </c>
      <c r="Z1853" s="93">
        <v>365942</v>
      </c>
      <c r="AA1853" s="129">
        <v>2682.8344489999999</v>
      </c>
      <c r="AB1853" s="129">
        <v>674.00350700000001</v>
      </c>
    </row>
    <row r="1854" spans="1:28" x14ac:dyDescent="0.3">
      <c r="A1854" s="92" t="s">
        <v>19</v>
      </c>
      <c r="B1854" s="65" t="str">
        <f>VLOOKUP(A1854,'bank list with code'!$A$2:$C$114,3,FALSE)</f>
        <v>B038</v>
      </c>
      <c r="C1854" s="65" t="str">
        <f>VLOOKUP(B1854,'bank type'!$A$2:$B$87,2,FALSE)</f>
        <v>Private Sector Banks</v>
      </c>
      <c r="D1854" s="66">
        <v>43404</v>
      </c>
      <c r="E1854" s="74">
        <f t="shared" si="90"/>
        <v>10</v>
      </c>
      <c r="F1854">
        <f t="shared" si="89"/>
        <v>2018</v>
      </c>
      <c r="G1854" s="93">
        <v>209</v>
      </c>
      <c r="H1854" s="93">
        <v>137</v>
      </c>
      <c r="I1854" s="93">
        <v>1075</v>
      </c>
      <c r="J1854" s="93">
        <v>0</v>
      </c>
      <c r="K1854" s="3">
        <f t="shared" si="88"/>
        <v>1075</v>
      </c>
      <c r="L1854" s="3"/>
      <c r="M1854" s="3"/>
      <c r="N1854" s="3"/>
      <c r="O1854" s="93">
        <v>6431</v>
      </c>
      <c r="P1854" s="93">
        <v>98</v>
      </c>
      <c r="Q1854" s="93">
        <v>16322</v>
      </c>
      <c r="R1854" s="129">
        <v>0.35885</v>
      </c>
      <c r="S1854" s="129">
        <v>32.506689000000001</v>
      </c>
      <c r="T1854" s="94"/>
      <c r="U1854" s="94"/>
      <c r="V1854" s="94"/>
      <c r="W1854" s="94"/>
      <c r="X1854" s="93">
        <v>560449</v>
      </c>
      <c r="Y1854" s="93">
        <v>576893</v>
      </c>
      <c r="Z1854" s="93">
        <v>242584</v>
      </c>
      <c r="AA1854" s="129">
        <v>1874.5441499999999</v>
      </c>
      <c r="AB1854" s="129">
        <v>348.47871099999998</v>
      </c>
    </row>
    <row r="1855" spans="1:28" x14ac:dyDescent="0.3">
      <c r="A1855" s="92" t="s">
        <v>20</v>
      </c>
      <c r="B1855" s="65" t="str">
        <f>VLOOKUP(A1855,'bank list with code'!$A$2:$C$114,3,FALSE)</f>
        <v>B045</v>
      </c>
      <c r="C1855" s="65" t="str">
        <f>VLOOKUP(B1855,'bank type'!$A$2:$B$87,2,FALSE)</f>
        <v>Private Sector Banks</v>
      </c>
      <c r="D1855" s="66">
        <v>43404</v>
      </c>
      <c r="E1855" s="74">
        <f t="shared" si="90"/>
        <v>10</v>
      </c>
      <c r="F1855">
        <f t="shared" si="89"/>
        <v>2018</v>
      </c>
      <c r="G1855" s="93">
        <v>1183</v>
      </c>
      <c r="H1855" s="93">
        <v>502</v>
      </c>
      <c r="I1855" s="93">
        <v>10001</v>
      </c>
      <c r="J1855" s="93">
        <v>0</v>
      </c>
      <c r="K1855" s="3">
        <f t="shared" si="88"/>
        <v>10001</v>
      </c>
      <c r="L1855" s="3"/>
      <c r="M1855" s="3"/>
      <c r="N1855" s="3"/>
      <c r="O1855" s="93">
        <v>0</v>
      </c>
      <c r="P1855" s="93">
        <v>0</v>
      </c>
      <c r="Q1855" s="93">
        <v>0</v>
      </c>
      <c r="R1855" s="129">
        <v>0</v>
      </c>
      <c r="S1855" s="129">
        <v>0</v>
      </c>
      <c r="T1855" s="94"/>
      <c r="U1855" s="94"/>
      <c r="V1855" s="94"/>
      <c r="W1855" s="94"/>
      <c r="X1855" s="93">
        <v>7264747</v>
      </c>
      <c r="Y1855" s="93">
        <v>7516185</v>
      </c>
      <c r="Z1855" s="93">
        <v>3897529</v>
      </c>
      <c r="AA1855" s="129">
        <v>36676.908979710002</v>
      </c>
      <c r="AB1855" s="129">
        <v>5444.6400170700008</v>
      </c>
    </row>
    <row r="1856" spans="1:28" x14ac:dyDescent="0.3">
      <c r="A1856" s="92" t="s">
        <v>21</v>
      </c>
      <c r="B1856" s="65" t="str">
        <f>VLOOKUP(A1856,'bank list with code'!$A$2:$C$114,3,FALSE)</f>
        <v>B050</v>
      </c>
      <c r="C1856" s="65" t="str">
        <f>VLOOKUP(B1856,'bank type'!$A$2:$B$87,2,FALSE)</f>
        <v>Private Sector Banks</v>
      </c>
      <c r="D1856" s="66">
        <v>43404</v>
      </c>
      <c r="E1856" s="74">
        <f t="shared" si="90"/>
        <v>10</v>
      </c>
      <c r="F1856">
        <f t="shared" si="89"/>
        <v>2018</v>
      </c>
      <c r="G1856" s="93">
        <v>5910</v>
      </c>
      <c r="H1856" s="93">
        <v>7111</v>
      </c>
      <c r="I1856" s="93">
        <v>435036</v>
      </c>
      <c r="J1856" s="93">
        <v>0</v>
      </c>
      <c r="K1856" s="3">
        <f t="shared" si="88"/>
        <v>435036</v>
      </c>
      <c r="L1856" s="3"/>
      <c r="M1856" s="3"/>
      <c r="N1856" s="3"/>
      <c r="O1856" s="93">
        <v>11940652</v>
      </c>
      <c r="P1856" s="93">
        <v>202780</v>
      </c>
      <c r="Q1856" s="93">
        <v>44547080</v>
      </c>
      <c r="R1856" s="129">
        <v>1129.327961</v>
      </c>
      <c r="S1856" s="129">
        <v>163400.66189300001</v>
      </c>
      <c r="T1856" s="94"/>
      <c r="U1856" s="94"/>
      <c r="V1856" s="94"/>
      <c r="W1856" s="94"/>
      <c r="X1856" s="93">
        <v>26331355</v>
      </c>
      <c r="Y1856" s="93">
        <v>37812886</v>
      </c>
      <c r="Z1856" s="93">
        <v>48473183</v>
      </c>
      <c r="AA1856" s="129">
        <v>195158.19622000001</v>
      </c>
      <c r="AB1856" s="129">
        <v>74452.484882999997</v>
      </c>
    </row>
    <row r="1857" spans="1:28" x14ac:dyDescent="0.3">
      <c r="A1857" s="92" t="s">
        <v>22</v>
      </c>
      <c r="B1857" s="65" t="str">
        <f>VLOOKUP(A1857,'bank list with code'!$A$2:$C$114,3,FALSE)</f>
        <v>B053</v>
      </c>
      <c r="C1857" s="65" t="str">
        <f>VLOOKUP(B1857,'bank type'!$A$2:$B$87,2,FALSE)</f>
        <v>Private Sector Banks</v>
      </c>
      <c r="D1857" s="66">
        <v>43404</v>
      </c>
      <c r="E1857" s="74">
        <f t="shared" si="90"/>
        <v>10</v>
      </c>
      <c r="F1857">
        <f t="shared" si="89"/>
        <v>2018</v>
      </c>
      <c r="G1857" s="93">
        <v>5296</v>
      </c>
      <c r="H1857" s="93">
        <v>9220</v>
      </c>
      <c r="I1857" s="93">
        <v>354527</v>
      </c>
      <c r="J1857" s="93">
        <v>0</v>
      </c>
      <c r="K1857" s="3">
        <f t="shared" si="88"/>
        <v>354527</v>
      </c>
      <c r="L1857" s="3"/>
      <c r="M1857" s="3"/>
      <c r="N1857" s="3"/>
      <c r="O1857" s="93">
        <v>5709486</v>
      </c>
      <c r="P1857" s="93">
        <v>50728</v>
      </c>
      <c r="Q1857" s="93">
        <v>21564174</v>
      </c>
      <c r="R1857" s="129">
        <v>175.65547364</v>
      </c>
      <c r="S1857" s="129">
        <v>61811.763110669999</v>
      </c>
      <c r="T1857" s="94"/>
      <c r="U1857" s="94"/>
      <c r="V1857" s="94"/>
      <c r="W1857" s="94"/>
      <c r="X1857" s="93">
        <v>44722752</v>
      </c>
      <c r="Y1857" s="93">
        <v>34829187</v>
      </c>
      <c r="Z1857" s="93">
        <v>40631376</v>
      </c>
      <c r="AA1857" s="129">
        <v>173560.90500900001</v>
      </c>
      <c r="AB1857" s="129">
        <v>60449.974116999998</v>
      </c>
    </row>
    <row r="1858" spans="1:28" x14ac:dyDescent="0.3">
      <c r="A1858" s="92" t="s">
        <v>23</v>
      </c>
      <c r="B1858" s="65" t="str">
        <f>VLOOKUP(A1858,'bank list with code'!$A$2:$C$114,3,FALSE)</f>
        <v>B056</v>
      </c>
      <c r="C1858" s="65" t="str">
        <f>VLOOKUP(B1858,'bank type'!$A$2:$B$87,2,FALSE)</f>
        <v>Private Sector Banks</v>
      </c>
      <c r="D1858" s="66">
        <v>43404</v>
      </c>
      <c r="E1858" s="74">
        <f t="shared" si="90"/>
        <v>10</v>
      </c>
      <c r="F1858">
        <f t="shared" si="89"/>
        <v>2018</v>
      </c>
      <c r="G1858" s="93">
        <v>103</v>
      </c>
      <c r="H1858" s="93">
        <v>4</v>
      </c>
      <c r="I1858" s="93">
        <v>1709</v>
      </c>
      <c r="J1858" s="93">
        <v>0</v>
      </c>
      <c r="K1858" s="3">
        <f t="shared" si="88"/>
        <v>1709</v>
      </c>
      <c r="L1858" s="3"/>
      <c r="M1858" s="3"/>
      <c r="N1858" s="3"/>
      <c r="O1858" s="93">
        <v>0</v>
      </c>
      <c r="P1858" s="93">
        <v>0</v>
      </c>
      <c r="Q1858" s="93">
        <v>0</v>
      </c>
      <c r="R1858" s="129">
        <v>0</v>
      </c>
      <c r="S1858" s="129">
        <v>0</v>
      </c>
      <c r="T1858" s="94"/>
      <c r="U1858" s="94"/>
      <c r="V1858" s="94"/>
      <c r="W1858" s="94"/>
      <c r="X1858" s="93">
        <v>1293605</v>
      </c>
      <c r="Y1858" s="93">
        <v>2116343</v>
      </c>
      <c r="Z1858" s="93">
        <v>1132464</v>
      </c>
      <c r="AA1858" s="129">
        <v>6984.6125911999998</v>
      </c>
      <c r="AB1858" s="129">
        <v>986.91205276999995</v>
      </c>
    </row>
    <row r="1859" spans="1:28" x14ac:dyDescent="0.3">
      <c r="A1859" s="92" t="s">
        <v>24</v>
      </c>
      <c r="B1859" s="65" t="str">
        <f>VLOOKUP(A1859,'bank list with code'!$A$2:$C$114,3,FALSE)</f>
        <v>B062</v>
      </c>
      <c r="C1859" s="65" t="str">
        <f>VLOOKUP(B1859,'bank type'!$A$2:$B$87,2,FALSE)</f>
        <v>Private Sector Banks</v>
      </c>
      <c r="D1859" s="66">
        <v>43404</v>
      </c>
      <c r="E1859" s="74">
        <f t="shared" si="90"/>
        <v>10</v>
      </c>
      <c r="F1859">
        <f t="shared" si="89"/>
        <v>2018</v>
      </c>
      <c r="G1859" s="93">
        <v>1044</v>
      </c>
      <c r="H1859" s="93">
        <v>1354</v>
      </c>
      <c r="I1859" s="93">
        <v>74367</v>
      </c>
      <c r="J1859" s="93">
        <v>0</v>
      </c>
      <c r="K1859" s="3">
        <f t="shared" si="88"/>
        <v>74367</v>
      </c>
      <c r="L1859" s="3"/>
      <c r="M1859" s="3"/>
      <c r="N1859" s="3"/>
      <c r="O1859" s="93">
        <v>930286</v>
      </c>
      <c r="P1859" s="93">
        <v>18432</v>
      </c>
      <c r="Q1859" s="93">
        <v>3229243</v>
      </c>
      <c r="R1859" s="129">
        <v>88.15302149</v>
      </c>
      <c r="S1859" s="129">
        <v>21241.000768999998</v>
      </c>
      <c r="T1859" s="94"/>
      <c r="U1859" s="94"/>
      <c r="V1859" s="94"/>
      <c r="W1859" s="94"/>
      <c r="X1859" s="93">
        <v>4330671</v>
      </c>
      <c r="Y1859" s="93">
        <v>3488657</v>
      </c>
      <c r="Z1859" s="93">
        <v>2661742</v>
      </c>
      <c r="AA1859" s="129">
        <v>15897.82309666</v>
      </c>
      <c r="AB1859" s="129">
        <v>4136.8707571999994</v>
      </c>
    </row>
    <row r="1860" spans="1:28" x14ac:dyDescent="0.3">
      <c r="A1860" s="92" t="s">
        <v>25</v>
      </c>
      <c r="B1860" s="65" t="str">
        <f>VLOOKUP(A1860,'bank list with code'!$A$2:$C$114,3,FALSE)</f>
        <v>B063</v>
      </c>
      <c r="C1860" s="65" t="str">
        <f>VLOOKUP(B1860,'bank type'!$A$2:$B$87,2,FALSE)</f>
        <v>Private Sector Banks</v>
      </c>
      <c r="D1860" s="66">
        <v>43404</v>
      </c>
      <c r="E1860" s="74">
        <f t="shared" si="90"/>
        <v>10</v>
      </c>
      <c r="F1860">
        <f t="shared" si="89"/>
        <v>2018</v>
      </c>
      <c r="G1860" s="93">
        <v>712</v>
      </c>
      <c r="H1860" s="93">
        <v>535</v>
      </c>
      <c r="I1860" s="93">
        <v>14875</v>
      </c>
      <c r="J1860" s="93">
        <v>0</v>
      </c>
      <c r="K1860" s="3">
        <f t="shared" si="88"/>
        <v>14875</v>
      </c>
      <c r="L1860" s="3"/>
      <c r="M1860" s="3"/>
      <c r="N1860" s="3"/>
      <c r="O1860" s="93">
        <v>135234</v>
      </c>
      <c r="P1860" s="93">
        <v>9271</v>
      </c>
      <c r="Q1860" s="93">
        <v>227064</v>
      </c>
      <c r="R1860" s="129">
        <v>30.799402000000001</v>
      </c>
      <c r="S1860" s="129">
        <v>883.37522300000001</v>
      </c>
      <c r="T1860" s="94"/>
      <c r="U1860" s="94"/>
      <c r="V1860" s="94"/>
      <c r="W1860" s="94"/>
      <c r="X1860" s="93">
        <v>3953209</v>
      </c>
      <c r="Y1860" s="93">
        <v>5756813</v>
      </c>
      <c r="Z1860" s="93">
        <v>81121</v>
      </c>
      <c r="AA1860" s="129">
        <v>28215.686091</v>
      </c>
      <c r="AB1860" s="129">
        <v>227.82827800000001</v>
      </c>
    </row>
    <row r="1861" spans="1:28" x14ac:dyDescent="0.3">
      <c r="A1861" s="92" t="s">
        <v>26</v>
      </c>
      <c r="B1861" s="65" t="str">
        <f>VLOOKUP(A1861,'bank list with code'!$A$2:$C$114,3,FALSE)</f>
        <v>B069</v>
      </c>
      <c r="C1861" s="65" t="str">
        <f>VLOOKUP(B1861,'bank type'!$A$2:$B$87,2,FALSE)</f>
        <v>Private Sector Banks</v>
      </c>
      <c r="D1861" s="66">
        <v>43404</v>
      </c>
      <c r="E1861" s="74">
        <f t="shared" si="90"/>
        <v>10</v>
      </c>
      <c r="F1861">
        <f t="shared" si="89"/>
        <v>2018</v>
      </c>
      <c r="G1861" s="93">
        <v>706</v>
      </c>
      <c r="H1861" s="93">
        <v>820</v>
      </c>
      <c r="I1861" s="93">
        <v>14253</v>
      </c>
      <c r="J1861" s="93">
        <v>0</v>
      </c>
      <c r="K1861" s="3">
        <f t="shared" si="88"/>
        <v>14253</v>
      </c>
      <c r="L1861" s="3"/>
      <c r="M1861" s="3"/>
      <c r="N1861" s="3"/>
      <c r="O1861" s="93">
        <v>0</v>
      </c>
      <c r="P1861" s="93">
        <v>0</v>
      </c>
      <c r="Q1861" s="93">
        <v>0</v>
      </c>
      <c r="R1861" s="129">
        <v>0</v>
      </c>
      <c r="S1861" s="129">
        <v>0</v>
      </c>
      <c r="T1861" s="94"/>
      <c r="U1861" s="94"/>
      <c r="V1861" s="94"/>
      <c r="W1861" s="94"/>
      <c r="X1861" s="93">
        <v>4707812</v>
      </c>
      <c r="Y1861" s="93">
        <v>4885189</v>
      </c>
      <c r="Z1861" s="93">
        <v>2700708</v>
      </c>
      <c r="AA1861" s="129">
        <v>18984.942349000001</v>
      </c>
      <c r="AB1861" s="129">
        <v>3200.5988689999999</v>
      </c>
    </row>
    <row r="1862" spans="1:28" x14ac:dyDescent="0.3">
      <c r="A1862" s="92" t="s">
        <v>27</v>
      </c>
      <c r="B1862" s="65" t="str">
        <f>VLOOKUP(A1862,'bank list with code'!$A$2:$C$114,3,FALSE)</f>
        <v>B070</v>
      </c>
      <c r="C1862" s="65" t="str">
        <f>VLOOKUP(B1862,'bank type'!$A$2:$B$87,2,FALSE)</f>
        <v>Private Sector Banks</v>
      </c>
      <c r="D1862" s="66">
        <v>43404</v>
      </c>
      <c r="E1862" s="74">
        <f t="shared" si="90"/>
        <v>10</v>
      </c>
      <c r="F1862">
        <f t="shared" si="89"/>
        <v>2018</v>
      </c>
      <c r="G1862" s="93">
        <v>770</v>
      </c>
      <c r="H1862" s="93">
        <v>1012</v>
      </c>
      <c r="I1862" s="93">
        <v>21825</v>
      </c>
      <c r="J1862" s="93">
        <v>0</v>
      </c>
      <c r="K1862" s="3">
        <f t="shared" ref="K1862:K1925" si="91">SUM(I1862,J1862)</f>
        <v>21825</v>
      </c>
      <c r="L1862" s="3"/>
      <c r="M1862" s="3"/>
      <c r="N1862" s="3"/>
      <c r="O1862" s="93">
        <v>0</v>
      </c>
      <c r="P1862" s="93">
        <v>0</v>
      </c>
      <c r="Q1862" s="93">
        <v>0</v>
      </c>
      <c r="R1862" s="129">
        <v>0</v>
      </c>
      <c r="S1862" s="129">
        <v>0</v>
      </c>
      <c r="T1862" s="94"/>
      <c r="U1862" s="94"/>
      <c r="V1862" s="94"/>
      <c r="W1862" s="94"/>
      <c r="X1862" s="93">
        <v>3890167</v>
      </c>
      <c r="Y1862" s="93">
        <v>6057084</v>
      </c>
      <c r="Z1862" s="93">
        <v>2684026</v>
      </c>
      <c r="AA1862" s="129">
        <v>26050.0009383</v>
      </c>
      <c r="AB1862" s="129">
        <v>3605.41019052</v>
      </c>
    </row>
    <row r="1863" spans="1:28" x14ac:dyDescent="0.3">
      <c r="A1863" s="92" t="s">
        <v>28</v>
      </c>
      <c r="B1863" s="65" t="str">
        <f>VLOOKUP(A1863,'bank list with code'!$A$2:$C$114,3,FALSE)</f>
        <v>B073</v>
      </c>
      <c r="C1863" s="65" t="str">
        <f>VLOOKUP(B1863,'bank type'!$A$2:$B$87,2,FALSE)</f>
        <v>Private Sector Banks</v>
      </c>
      <c r="D1863" s="66">
        <v>43404</v>
      </c>
      <c r="E1863" s="74">
        <f t="shared" si="90"/>
        <v>10</v>
      </c>
      <c r="F1863">
        <f t="shared" si="89"/>
        <v>2018</v>
      </c>
      <c r="G1863" s="93">
        <v>1115</v>
      </c>
      <c r="H1863" s="93">
        <v>1138</v>
      </c>
      <c r="I1863" s="93">
        <v>18205</v>
      </c>
      <c r="J1863" s="93">
        <v>0</v>
      </c>
      <c r="K1863" s="3">
        <f t="shared" si="91"/>
        <v>18205</v>
      </c>
      <c r="L1863" s="3"/>
      <c r="M1863" s="3"/>
      <c r="N1863" s="3"/>
      <c r="O1863" s="93">
        <v>1790906</v>
      </c>
      <c r="P1863" s="93">
        <v>48056</v>
      </c>
      <c r="Q1863" s="93">
        <v>5286208</v>
      </c>
      <c r="R1863" s="129">
        <v>185.26697311000001</v>
      </c>
      <c r="S1863" s="129">
        <v>15041.65192527</v>
      </c>
      <c r="T1863" s="94"/>
      <c r="U1863" s="94"/>
      <c r="V1863" s="94"/>
      <c r="W1863" s="94"/>
      <c r="X1863" s="93">
        <v>11160266</v>
      </c>
      <c r="Y1863" s="93">
        <v>8560501</v>
      </c>
      <c r="Z1863" s="93">
        <v>9083017</v>
      </c>
      <c r="AA1863" s="129">
        <v>33261.203516189998</v>
      </c>
      <c r="AB1863" s="129">
        <v>11669.279681860011</v>
      </c>
    </row>
    <row r="1864" spans="1:28" x14ac:dyDescent="0.3">
      <c r="A1864" s="92" t="s">
        <v>29</v>
      </c>
      <c r="B1864" s="65" t="str">
        <f>VLOOKUP(A1864,'bank list with code'!$A$2:$C$114,3,FALSE)</f>
        <v>B082</v>
      </c>
      <c r="C1864" s="65" t="str">
        <f>VLOOKUP(B1864,'bank type'!$A$2:$B$87,2,FALSE)</f>
        <v>Private Sector Banks</v>
      </c>
      <c r="D1864" s="66">
        <v>43404</v>
      </c>
      <c r="E1864" s="74">
        <f t="shared" si="90"/>
        <v>10</v>
      </c>
      <c r="F1864">
        <f t="shared" si="89"/>
        <v>2018</v>
      </c>
      <c r="G1864" s="93">
        <v>204</v>
      </c>
      <c r="H1864" s="93">
        <v>182</v>
      </c>
      <c r="I1864" s="93">
        <v>584109</v>
      </c>
      <c r="J1864" s="93">
        <v>0</v>
      </c>
      <c r="K1864" s="3">
        <f t="shared" si="91"/>
        <v>584109</v>
      </c>
      <c r="L1864" s="3"/>
      <c r="M1864" s="3"/>
      <c r="N1864" s="3"/>
      <c r="O1864" s="93">
        <v>1275769</v>
      </c>
      <c r="P1864" s="93">
        <v>85744</v>
      </c>
      <c r="Q1864" s="93">
        <v>4040867</v>
      </c>
      <c r="R1864" s="129">
        <v>355.46318501000002</v>
      </c>
      <c r="S1864" s="129">
        <v>14236.612495200001</v>
      </c>
      <c r="T1864" s="94"/>
      <c r="U1864" s="94"/>
      <c r="V1864" s="94"/>
      <c r="W1864" s="94"/>
      <c r="X1864" s="93">
        <v>928243</v>
      </c>
      <c r="Y1864" s="93">
        <v>786658</v>
      </c>
      <c r="Z1864" s="93">
        <v>519040</v>
      </c>
      <c r="AA1864" s="129">
        <v>2764.4888058800011</v>
      </c>
      <c r="AB1864" s="129">
        <v>648.226849910022</v>
      </c>
    </row>
    <row r="1865" spans="1:28" x14ac:dyDescent="0.3">
      <c r="A1865" s="92" t="s">
        <v>30</v>
      </c>
      <c r="B1865" s="65" t="str">
        <f>VLOOKUP(A1865,'bank list with code'!$A$2:$C$114,3,FALSE)</f>
        <v>B089</v>
      </c>
      <c r="C1865" s="65" t="str">
        <f>VLOOKUP(B1865,'bank type'!$A$2:$B$87,2,FALSE)</f>
        <v>Private Sector Banks</v>
      </c>
      <c r="D1865" s="66">
        <v>43404</v>
      </c>
      <c r="E1865" s="74">
        <f t="shared" si="90"/>
        <v>10</v>
      </c>
      <c r="F1865">
        <f t="shared" si="89"/>
        <v>2018</v>
      </c>
      <c r="G1865" s="93">
        <v>730</v>
      </c>
      <c r="H1865" s="93">
        <v>592</v>
      </c>
      <c r="I1865" s="93">
        <v>10733</v>
      </c>
      <c r="J1865" s="93">
        <v>0</v>
      </c>
      <c r="K1865" s="3">
        <f t="shared" si="91"/>
        <v>10733</v>
      </c>
      <c r="L1865" s="3"/>
      <c r="M1865" s="3"/>
      <c r="N1865" s="3"/>
      <c r="O1865" s="93">
        <v>0</v>
      </c>
      <c r="P1865" s="93">
        <v>0</v>
      </c>
      <c r="Q1865" s="93">
        <v>0</v>
      </c>
      <c r="R1865" s="129">
        <v>0</v>
      </c>
      <c r="S1865" s="129">
        <v>0</v>
      </c>
      <c r="T1865" s="94"/>
      <c r="U1865" s="94"/>
      <c r="V1865" s="94"/>
      <c r="W1865" s="94"/>
      <c r="X1865" s="93">
        <v>4256765</v>
      </c>
      <c r="Y1865" s="93">
        <v>3080336</v>
      </c>
      <c r="Z1865" s="93">
        <v>1778602</v>
      </c>
      <c r="AA1865" s="129">
        <v>12515.712546999999</v>
      </c>
      <c r="AB1865" s="129">
        <v>2477.6236250000002</v>
      </c>
    </row>
    <row r="1866" spans="1:28" x14ac:dyDescent="0.3">
      <c r="A1866" s="92" t="s">
        <v>31</v>
      </c>
      <c r="B1866" s="65" t="str">
        <f>VLOOKUP(A1866,'bank list with code'!$A$2:$C$114,3,FALSE)</f>
        <v>B100</v>
      </c>
      <c r="C1866" s="65" t="str">
        <f>VLOOKUP(B1866,'bank type'!$A$2:$B$87,2,FALSE)</f>
        <v>Private Sector Banks</v>
      </c>
      <c r="D1866" s="66">
        <v>43404</v>
      </c>
      <c r="E1866" s="74">
        <f t="shared" si="90"/>
        <v>10</v>
      </c>
      <c r="F1866">
        <f t="shared" si="89"/>
        <v>2018</v>
      </c>
      <c r="G1866" s="93">
        <v>471</v>
      </c>
      <c r="H1866" s="93">
        <v>674</v>
      </c>
      <c r="I1866" s="93">
        <v>4800</v>
      </c>
      <c r="J1866" s="93">
        <v>0</v>
      </c>
      <c r="K1866" s="3">
        <f t="shared" si="91"/>
        <v>4800</v>
      </c>
      <c r="L1866" s="3"/>
      <c r="M1866" s="3"/>
      <c r="N1866" s="3"/>
      <c r="O1866" s="93">
        <v>17226</v>
      </c>
      <c r="P1866" s="93">
        <v>2213</v>
      </c>
      <c r="Q1866" s="93">
        <v>44227</v>
      </c>
      <c r="R1866" s="129">
        <v>9.2507999999999999</v>
      </c>
      <c r="S1866" s="129">
        <v>165.06407931999999</v>
      </c>
      <c r="T1866" s="94"/>
      <c r="U1866" s="94"/>
      <c r="V1866" s="94"/>
      <c r="W1866" s="94"/>
      <c r="X1866" s="93">
        <v>1400811</v>
      </c>
      <c r="Y1866" s="93">
        <v>4901880</v>
      </c>
      <c r="Z1866" s="93">
        <v>473090</v>
      </c>
      <c r="AA1866" s="129">
        <v>20067.357499999998</v>
      </c>
      <c r="AB1866" s="129">
        <v>780.45076749999998</v>
      </c>
    </row>
    <row r="1867" spans="1:28" x14ac:dyDescent="0.3">
      <c r="A1867" s="92" t="s">
        <v>32</v>
      </c>
      <c r="B1867" s="65" t="str">
        <f>VLOOKUP(A1867,'bank list with code'!$A$2:$C$114,3,FALSE)</f>
        <v>B101</v>
      </c>
      <c r="C1867" s="65" t="str">
        <f>VLOOKUP(B1867,'bank type'!$A$2:$B$87,2,FALSE)</f>
        <v>Private Sector Banks</v>
      </c>
      <c r="D1867" s="66">
        <v>43404</v>
      </c>
      <c r="E1867" s="74">
        <f t="shared" si="90"/>
        <v>10</v>
      </c>
      <c r="F1867">
        <f t="shared" si="89"/>
        <v>2018</v>
      </c>
      <c r="G1867" s="93">
        <v>441</v>
      </c>
      <c r="H1867" s="93">
        <v>602</v>
      </c>
      <c r="I1867" s="93">
        <v>5506</v>
      </c>
      <c r="J1867" s="93">
        <v>0</v>
      </c>
      <c r="K1867" s="3">
        <f t="shared" si="91"/>
        <v>5506</v>
      </c>
      <c r="L1867" s="3"/>
      <c r="M1867" s="3"/>
      <c r="N1867" s="3"/>
      <c r="O1867" s="93">
        <v>0</v>
      </c>
      <c r="P1867" s="93">
        <v>0</v>
      </c>
      <c r="Q1867" s="93">
        <v>0</v>
      </c>
      <c r="R1867" s="129">
        <v>0</v>
      </c>
      <c r="S1867" s="129">
        <v>0</v>
      </c>
      <c r="T1867" s="94"/>
      <c r="U1867" s="94"/>
      <c r="V1867" s="94"/>
      <c r="W1867" s="94"/>
      <c r="X1867" s="93">
        <v>1354589</v>
      </c>
      <c r="Y1867" s="93">
        <v>951292</v>
      </c>
      <c r="Z1867" s="93">
        <v>285806</v>
      </c>
      <c r="AA1867" s="129">
        <v>4247.8</v>
      </c>
      <c r="AB1867" s="129">
        <v>482.08969999999999</v>
      </c>
    </row>
    <row r="1868" spans="1:28" x14ac:dyDescent="0.3">
      <c r="A1868" s="92" t="s">
        <v>33</v>
      </c>
      <c r="B1868" s="65" t="str">
        <f>VLOOKUP(A1868,'bank list with code'!$A$2:$C$114,3,FALSE)</f>
        <v>B113</v>
      </c>
      <c r="C1868" s="65" t="str">
        <f>VLOOKUP(B1868,'bank type'!$A$2:$B$87,2,FALSE)</f>
        <v>Private Sector Banks</v>
      </c>
      <c r="D1868" s="66">
        <v>43404</v>
      </c>
      <c r="E1868" s="74">
        <f t="shared" si="90"/>
        <v>10</v>
      </c>
      <c r="F1868">
        <f t="shared" si="89"/>
        <v>2018</v>
      </c>
      <c r="G1868" s="93">
        <v>944</v>
      </c>
      <c r="H1868" s="93">
        <v>470</v>
      </c>
      <c r="I1868" s="93">
        <v>109839</v>
      </c>
      <c r="J1868" s="93">
        <v>0</v>
      </c>
      <c r="K1868" s="3">
        <f t="shared" si="91"/>
        <v>109839</v>
      </c>
      <c r="L1868" s="3"/>
      <c r="M1868" s="3"/>
      <c r="N1868" s="3"/>
      <c r="O1868" s="93">
        <v>386735</v>
      </c>
      <c r="P1868" s="93">
        <v>6202</v>
      </c>
      <c r="Q1868" s="93">
        <v>1364060</v>
      </c>
      <c r="R1868" s="129">
        <v>26.524528489999998</v>
      </c>
      <c r="S1868" s="129">
        <v>3647.4845973400002</v>
      </c>
      <c r="T1868" s="94"/>
      <c r="U1868" s="94"/>
      <c r="V1868" s="94"/>
      <c r="W1868" s="94"/>
      <c r="X1868" s="93">
        <v>2220706</v>
      </c>
      <c r="Y1868" s="93">
        <v>4016909</v>
      </c>
      <c r="Z1868" s="93">
        <v>3032948</v>
      </c>
      <c r="AA1868" s="129">
        <v>15301.301646</v>
      </c>
      <c r="AB1868" s="129">
        <v>4553.7387279500008</v>
      </c>
    </row>
    <row r="1869" spans="1:28" x14ac:dyDescent="0.3">
      <c r="A1869" s="92" t="s">
        <v>35</v>
      </c>
      <c r="B1869" s="65" t="str">
        <f>VLOOKUP(A1869,'bank list with code'!$A$2:$C$114,3,FALSE)</f>
        <v>B004</v>
      </c>
      <c r="C1869" s="65" t="str">
        <f>VLOOKUP(B1869,'bank type'!$A$2:$B$87,2,FALSE)</f>
        <v>Foreign Banks</v>
      </c>
      <c r="D1869" s="66">
        <v>43404</v>
      </c>
      <c r="E1869" s="74">
        <f t="shared" si="90"/>
        <v>10</v>
      </c>
      <c r="F1869">
        <f t="shared" si="89"/>
        <v>2018</v>
      </c>
      <c r="G1869" s="93">
        <v>0</v>
      </c>
      <c r="H1869" s="93">
        <v>0</v>
      </c>
      <c r="I1869" s="93">
        <v>41479</v>
      </c>
      <c r="J1869" s="93">
        <v>0</v>
      </c>
      <c r="K1869" s="3">
        <f t="shared" si="91"/>
        <v>41479</v>
      </c>
      <c r="L1869" s="3"/>
      <c r="M1869" s="3"/>
      <c r="N1869" s="3"/>
      <c r="O1869" s="93">
        <v>1335320</v>
      </c>
      <c r="P1869" s="93">
        <v>2870</v>
      </c>
      <c r="Q1869" s="93">
        <v>6710153</v>
      </c>
      <c r="R1869" s="129">
        <v>20.19284</v>
      </c>
      <c r="S1869" s="129">
        <v>48277.189266230002</v>
      </c>
      <c r="T1869" s="94"/>
      <c r="U1869" s="94"/>
      <c r="V1869" s="94"/>
      <c r="W1869" s="94"/>
      <c r="X1869" s="93">
        <v>0</v>
      </c>
      <c r="Y1869" s="93">
        <v>0</v>
      </c>
      <c r="Z1869" s="93">
        <v>0</v>
      </c>
      <c r="AA1869" s="129">
        <v>0</v>
      </c>
      <c r="AB1869" s="129">
        <v>0</v>
      </c>
    </row>
    <row r="1870" spans="1:28" x14ac:dyDescent="0.3">
      <c r="A1870" s="92" t="s">
        <v>36</v>
      </c>
      <c r="B1870" s="65" t="str">
        <f>VLOOKUP(A1870,'bank list with code'!$A$2:$C$114,3,FALSE)</f>
        <v>B011</v>
      </c>
      <c r="C1870" s="65" t="str">
        <f>VLOOKUP(B1870,'bank type'!$A$2:$B$87,2,FALSE)</f>
        <v>Foreign Banks</v>
      </c>
      <c r="D1870" s="66">
        <v>43404</v>
      </c>
      <c r="E1870" s="74">
        <f t="shared" si="90"/>
        <v>10</v>
      </c>
      <c r="F1870">
        <f t="shared" si="89"/>
        <v>2018</v>
      </c>
      <c r="G1870" s="93">
        <v>0</v>
      </c>
      <c r="H1870" s="93">
        <v>0</v>
      </c>
      <c r="I1870" s="93">
        <v>0</v>
      </c>
      <c r="J1870" s="93">
        <v>0</v>
      </c>
      <c r="K1870" s="3">
        <f t="shared" si="91"/>
        <v>0</v>
      </c>
      <c r="L1870" s="3"/>
      <c r="M1870" s="3"/>
      <c r="N1870" s="3"/>
      <c r="O1870" s="93">
        <v>20571</v>
      </c>
      <c r="P1870" s="93">
        <v>199</v>
      </c>
      <c r="Q1870" s="93">
        <v>65841</v>
      </c>
      <c r="R1870" s="129">
        <v>1.9823181200000002</v>
      </c>
      <c r="S1870" s="129">
        <v>523.01715062999995</v>
      </c>
      <c r="T1870" s="94"/>
      <c r="U1870" s="94"/>
      <c r="V1870" s="94"/>
      <c r="W1870" s="94"/>
      <c r="X1870" s="93">
        <v>0</v>
      </c>
      <c r="Y1870" s="93">
        <v>0</v>
      </c>
      <c r="Z1870" s="93">
        <v>0</v>
      </c>
      <c r="AA1870" s="129">
        <v>0</v>
      </c>
      <c r="AB1870" s="129">
        <v>0</v>
      </c>
    </row>
    <row r="1871" spans="1:28" x14ac:dyDescent="0.3">
      <c r="A1871" s="92" t="s">
        <v>37</v>
      </c>
      <c r="B1871" s="65" t="str">
        <f>VLOOKUP(A1871,'bank list with code'!$A$2:$C$114,3,FALSE)</f>
        <v>B017</v>
      </c>
      <c r="C1871" s="65" t="str">
        <f>VLOOKUP(B1871,'bank type'!$A$2:$B$87,2,FALSE)</f>
        <v>Foreign Banks</v>
      </c>
      <c r="D1871" s="66">
        <v>43404</v>
      </c>
      <c r="E1871" s="74">
        <f t="shared" si="90"/>
        <v>10</v>
      </c>
      <c r="F1871">
        <f t="shared" si="89"/>
        <v>2018</v>
      </c>
      <c r="G1871" s="93">
        <v>0</v>
      </c>
      <c r="H1871" s="93">
        <v>0</v>
      </c>
      <c r="I1871" s="93">
        <v>0</v>
      </c>
      <c r="J1871" s="93">
        <v>0</v>
      </c>
      <c r="K1871" s="3">
        <f t="shared" si="91"/>
        <v>0</v>
      </c>
      <c r="L1871" s="3"/>
      <c r="M1871" s="3"/>
      <c r="N1871" s="3"/>
      <c r="O1871" s="93">
        <v>0</v>
      </c>
      <c r="P1871" s="93">
        <v>0</v>
      </c>
      <c r="Q1871" s="93">
        <v>0</v>
      </c>
      <c r="R1871" s="129">
        <v>0</v>
      </c>
      <c r="S1871" s="129">
        <v>0</v>
      </c>
      <c r="T1871" s="94"/>
      <c r="U1871" s="94"/>
      <c r="V1871" s="94"/>
      <c r="W1871" s="94"/>
      <c r="X1871" s="93">
        <v>2929</v>
      </c>
      <c r="Y1871" s="93">
        <v>197</v>
      </c>
      <c r="Z1871" s="93">
        <v>232</v>
      </c>
      <c r="AA1871" s="129">
        <v>1.58279401</v>
      </c>
      <c r="AB1871" s="129">
        <v>0.84101118000000008</v>
      </c>
    </row>
    <row r="1872" spans="1:28" x14ac:dyDescent="0.3">
      <c r="A1872" s="92" t="s">
        <v>38</v>
      </c>
      <c r="B1872" s="65" t="str">
        <f>VLOOKUP(A1872,'bank list with code'!$A$2:$C$114,3,FALSE)</f>
        <v>B023</v>
      </c>
      <c r="C1872" s="65" t="str">
        <f>VLOOKUP(B1872,'bank type'!$A$2:$B$87,2,FALSE)</f>
        <v>Foreign Banks</v>
      </c>
      <c r="D1872" s="66">
        <v>43404</v>
      </c>
      <c r="E1872" s="74">
        <f t="shared" si="90"/>
        <v>10</v>
      </c>
      <c r="F1872">
        <f t="shared" si="89"/>
        <v>2018</v>
      </c>
      <c r="G1872" s="93">
        <v>47</v>
      </c>
      <c r="H1872" s="93">
        <v>491</v>
      </c>
      <c r="I1872" s="93">
        <v>34418</v>
      </c>
      <c r="J1872" s="93">
        <v>0</v>
      </c>
      <c r="K1872" s="3">
        <f t="shared" si="91"/>
        <v>34418</v>
      </c>
      <c r="L1872" s="3"/>
      <c r="M1872" s="3"/>
      <c r="N1872" s="3"/>
      <c r="O1872" s="93">
        <v>2688594</v>
      </c>
      <c r="P1872" s="93">
        <v>41031</v>
      </c>
      <c r="Q1872" s="93">
        <v>21980025</v>
      </c>
      <c r="R1872" s="129">
        <v>239.398901</v>
      </c>
      <c r="S1872" s="129">
        <v>49163.447250999998</v>
      </c>
      <c r="T1872" s="94"/>
      <c r="U1872" s="94"/>
      <c r="V1872" s="94"/>
      <c r="W1872" s="94"/>
      <c r="X1872" s="93">
        <v>1647615</v>
      </c>
      <c r="Y1872" s="93">
        <v>2161927</v>
      </c>
      <c r="Z1872" s="93">
        <v>5676208</v>
      </c>
      <c r="AA1872" s="129">
        <v>8465.0360839999994</v>
      </c>
      <c r="AB1872" s="129">
        <v>9897.2281729999995</v>
      </c>
    </row>
    <row r="1873" spans="1:28" x14ac:dyDescent="0.3">
      <c r="A1873" s="92" t="s">
        <v>39</v>
      </c>
      <c r="B1873" s="65" t="str">
        <f>VLOOKUP(A1873,'bank list with code'!$A$2:$C$114,3,FALSE)</f>
        <v>B030</v>
      </c>
      <c r="C1873" s="65" t="str">
        <f>VLOOKUP(B1873,'bank type'!$A$2:$B$87,2,FALSE)</f>
        <v>Foreign Banks</v>
      </c>
      <c r="D1873" s="66">
        <v>43404</v>
      </c>
      <c r="E1873" s="74">
        <f t="shared" si="90"/>
        <v>10</v>
      </c>
      <c r="F1873">
        <f t="shared" si="89"/>
        <v>2018</v>
      </c>
      <c r="G1873" s="93">
        <v>7</v>
      </c>
      <c r="H1873" s="93">
        <v>27</v>
      </c>
      <c r="I1873" s="93">
        <v>0</v>
      </c>
      <c r="J1873" s="93">
        <v>0</v>
      </c>
      <c r="K1873" s="3">
        <f t="shared" si="91"/>
        <v>0</v>
      </c>
      <c r="L1873" s="3"/>
      <c r="M1873" s="3"/>
      <c r="N1873" s="3"/>
      <c r="O1873" s="93">
        <v>0</v>
      </c>
      <c r="P1873" s="93">
        <v>0</v>
      </c>
      <c r="Q1873" s="93">
        <v>0</v>
      </c>
      <c r="R1873" s="129">
        <v>0</v>
      </c>
      <c r="S1873" s="129">
        <v>0</v>
      </c>
      <c r="T1873" s="94"/>
      <c r="U1873" s="94"/>
      <c r="V1873" s="94"/>
      <c r="W1873" s="94"/>
      <c r="X1873" s="93">
        <v>2875157</v>
      </c>
      <c r="Y1873" s="93">
        <v>942343</v>
      </c>
      <c r="Z1873" s="93">
        <v>1260399</v>
      </c>
      <c r="AA1873" s="129">
        <v>1771.8431836</v>
      </c>
      <c r="AB1873" s="129">
        <v>850.87257986999998</v>
      </c>
    </row>
    <row r="1874" spans="1:28" x14ac:dyDescent="0.3">
      <c r="A1874" s="92" t="s">
        <v>40</v>
      </c>
      <c r="B1874" s="65" t="str">
        <f>VLOOKUP(A1874,'bank list with code'!$A$2:$C$114,3,FALSE)</f>
        <v>B035</v>
      </c>
      <c r="C1874" s="65" t="str">
        <f>VLOOKUP(B1874,'bank type'!$A$2:$B$87,2,FALSE)</f>
        <v>Foreign Banks</v>
      </c>
      <c r="D1874" s="66">
        <v>43404</v>
      </c>
      <c r="E1874" s="74">
        <f t="shared" si="90"/>
        <v>10</v>
      </c>
      <c r="F1874">
        <f t="shared" si="89"/>
        <v>2018</v>
      </c>
      <c r="G1874" s="93">
        <v>13</v>
      </c>
      <c r="H1874" s="93">
        <v>19</v>
      </c>
      <c r="I1874" s="93">
        <v>0</v>
      </c>
      <c r="J1874" s="93">
        <v>0</v>
      </c>
      <c r="K1874" s="3">
        <f t="shared" si="91"/>
        <v>0</v>
      </c>
      <c r="L1874" s="3"/>
      <c r="M1874" s="3"/>
      <c r="N1874" s="3"/>
      <c r="O1874" s="93">
        <v>0</v>
      </c>
      <c r="P1874" s="93">
        <v>0</v>
      </c>
      <c r="Q1874" s="93">
        <v>0</v>
      </c>
      <c r="R1874" s="129">
        <v>0</v>
      </c>
      <c r="S1874" s="129">
        <v>0</v>
      </c>
      <c r="T1874" s="94"/>
      <c r="U1874" s="94"/>
      <c r="V1874" s="94"/>
      <c r="W1874" s="94"/>
      <c r="X1874" s="93">
        <v>120812</v>
      </c>
      <c r="Y1874" s="93">
        <v>122662</v>
      </c>
      <c r="Z1874" s="93">
        <v>218286</v>
      </c>
      <c r="AA1874" s="129">
        <v>590.85979099999997</v>
      </c>
      <c r="AB1874" s="129">
        <v>356.55519600000002</v>
      </c>
    </row>
    <row r="1875" spans="1:28" x14ac:dyDescent="0.3">
      <c r="A1875" s="92" t="s">
        <v>41</v>
      </c>
      <c r="B1875" s="65" t="str">
        <f>VLOOKUP(A1875,'bank list with code'!$A$2:$C$114,3,FALSE)</f>
        <v>B051</v>
      </c>
      <c r="C1875" s="65" t="str">
        <f>VLOOKUP(B1875,'bank type'!$A$2:$B$87,2,FALSE)</f>
        <v>Foreign Banks</v>
      </c>
      <c r="D1875" s="66">
        <v>43404</v>
      </c>
      <c r="E1875" s="74">
        <f t="shared" si="90"/>
        <v>10</v>
      </c>
      <c r="F1875">
        <f t="shared" si="89"/>
        <v>2018</v>
      </c>
      <c r="G1875" s="93">
        <v>45</v>
      </c>
      <c r="H1875" s="93">
        <v>43</v>
      </c>
      <c r="I1875" s="93">
        <v>0</v>
      </c>
      <c r="J1875" s="93">
        <v>0</v>
      </c>
      <c r="K1875" s="3">
        <f t="shared" si="91"/>
        <v>0</v>
      </c>
      <c r="L1875" s="3"/>
      <c r="M1875" s="3"/>
      <c r="N1875" s="3"/>
      <c r="O1875" s="93">
        <v>668974</v>
      </c>
      <c r="P1875" s="93">
        <v>5130</v>
      </c>
      <c r="Q1875" s="93">
        <v>1848598</v>
      </c>
      <c r="R1875" s="129">
        <v>37.491169999999997</v>
      </c>
      <c r="S1875" s="129">
        <v>5740.0037570000004</v>
      </c>
      <c r="T1875" s="94"/>
      <c r="U1875" s="94"/>
      <c r="V1875" s="94"/>
      <c r="W1875" s="94"/>
      <c r="X1875" s="93">
        <v>415969</v>
      </c>
      <c r="Y1875" s="93">
        <v>323529</v>
      </c>
      <c r="Z1875" s="93">
        <v>655050</v>
      </c>
      <c r="AA1875" s="129">
        <v>1573.289563</v>
      </c>
      <c r="AB1875" s="129">
        <v>1146.7865119999999</v>
      </c>
    </row>
    <row r="1876" spans="1:28" x14ac:dyDescent="0.3">
      <c r="A1876" s="92" t="s">
        <v>42</v>
      </c>
      <c r="B1876" s="65" t="str">
        <f>VLOOKUP(A1876,'bank list with code'!$A$2:$C$114,3,FALSE)</f>
        <v>B090</v>
      </c>
      <c r="C1876" s="65" t="str">
        <f>VLOOKUP(B1876,'bank type'!$A$2:$B$87,2,FALSE)</f>
        <v>Foreign Banks</v>
      </c>
      <c r="D1876" s="66">
        <v>43404</v>
      </c>
      <c r="E1876" s="74">
        <f t="shared" si="90"/>
        <v>10</v>
      </c>
      <c r="F1876">
        <f t="shared" si="89"/>
        <v>2018</v>
      </c>
      <c r="G1876" s="93">
        <v>102</v>
      </c>
      <c r="H1876" s="93">
        <v>142</v>
      </c>
      <c r="I1876" s="93">
        <v>0</v>
      </c>
      <c r="J1876" s="93">
        <v>0</v>
      </c>
      <c r="K1876" s="3">
        <f t="shared" si="91"/>
        <v>0</v>
      </c>
      <c r="L1876" s="3"/>
      <c r="M1876" s="3"/>
      <c r="N1876" s="3"/>
      <c r="O1876" s="93">
        <v>1342825</v>
      </c>
      <c r="P1876" s="93">
        <v>6630</v>
      </c>
      <c r="Q1876" s="93">
        <v>5154100</v>
      </c>
      <c r="R1876" s="129">
        <v>36.843251000000002</v>
      </c>
      <c r="S1876" s="129">
        <v>12689.673154</v>
      </c>
      <c r="T1876" s="94"/>
      <c r="U1876" s="94"/>
      <c r="V1876" s="94"/>
      <c r="W1876" s="94"/>
      <c r="X1876" s="93">
        <v>1161774</v>
      </c>
      <c r="Y1876" s="93">
        <v>2078595</v>
      </c>
      <c r="Z1876" s="93">
        <v>3081895</v>
      </c>
      <c r="AA1876" s="129">
        <v>6736.9607880000003</v>
      </c>
      <c r="AB1876" s="129">
        <v>3421.6852250000002</v>
      </c>
    </row>
    <row r="1877" spans="1:28" x14ac:dyDescent="0.3">
      <c r="A1877" s="92" t="s">
        <v>44</v>
      </c>
      <c r="B1877" s="65" t="str">
        <f>VLOOKUP(A1877,'bank list with code'!$A$2:$C$114,3,FALSE)</f>
        <v>B001</v>
      </c>
      <c r="C1877" s="65" t="str">
        <f>VLOOKUP(B1877,'bank type'!$A$2:$B$87,2,FALSE)</f>
        <v>Payment Banks</v>
      </c>
      <c r="D1877" s="66">
        <v>43404</v>
      </c>
      <c r="E1877" s="74">
        <f t="shared" si="90"/>
        <v>10</v>
      </c>
      <c r="F1877">
        <f t="shared" si="89"/>
        <v>2018</v>
      </c>
      <c r="G1877" s="93">
        <v>0</v>
      </c>
      <c r="H1877" s="93">
        <v>0</v>
      </c>
      <c r="I1877" s="93">
        <v>0</v>
      </c>
      <c r="J1877" s="93">
        <v>0</v>
      </c>
      <c r="K1877" s="3">
        <f t="shared" si="91"/>
        <v>0</v>
      </c>
      <c r="L1877" s="3"/>
      <c r="M1877" s="3"/>
      <c r="N1877" s="3"/>
      <c r="O1877" s="93">
        <v>0</v>
      </c>
      <c r="P1877" s="93">
        <v>0</v>
      </c>
      <c r="Q1877" s="93">
        <v>0</v>
      </c>
      <c r="R1877" s="129">
        <v>0</v>
      </c>
      <c r="S1877" s="129">
        <v>0</v>
      </c>
      <c r="T1877" s="94"/>
      <c r="U1877" s="94"/>
      <c r="V1877" s="94"/>
      <c r="W1877" s="94"/>
      <c r="X1877" s="93">
        <v>3070</v>
      </c>
      <c r="Y1877" s="93">
        <v>0</v>
      </c>
      <c r="Z1877" s="93">
        <v>618</v>
      </c>
      <c r="AA1877" s="129">
        <v>0</v>
      </c>
      <c r="AB1877" s="129">
        <v>0.40446539000000004</v>
      </c>
    </row>
    <row r="1878" spans="1:28" x14ac:dyDescent="0.3">
      <c r="A1878" s="92" t="s">
        <v>45</v>
      </c>
      <c r="B1878" s="65" t="str">
        <f>VLOOKUP(A1878,'bank list with code'!$A$2:$C$114,3,FALSE)</f>
        <v>B002</v>
      </c>
      <c r="C1878" s="65" t="str">
        <f>VLOOKUP(B1878,'bank type'!$A$2:$B$87,2,FALSE)</f>
        <v>Payment Banks</v>
      </c>
      <c r="D1878" s="66">
        <v>43404</v>
      </c>
      <c r="E1878" s="74">
        <f t="shared" si="90"/>
        <v>10</v>
      </c>
      <c r="F1878">
        <f t="shared" si="89"/>
        <v>2018</v>
      </c>
      <c r="G1878" s="93">
        <v>0</v>
      </c>
      <c r="H1878" s="93">
        <v>0</v>
      </c>
      <c r="I1878" s="93">
        <v>0</v>
      </c>
      <c r="J1878" s="93">
        <v>0</v>
      </c>
      <c r="K1878" s="3">
        <f t="shared" si="91"/>
        <v>0</v>
      </c>
      <c r="L1878" s="3"/>
      <c r="M1878" s="3"/>
      <c r="N1878" s="3"/>
      <c r="O1878" s="93">
        <v>0</v>
      </c>
      <c r="P1878" s="93">
        <v>0</v>
      </c>
      <c r="Q1878" s="93">
        <v>0</v>
      </c>
      <c r="R1878" s="129">
        <v>0</v>
      </c>
      <c r="S1878" s="129">
        <v>0</v>
      </c>
      <c r="T1878" s="94"/>
      <c r="U1878" s="94"/>
      <c r="V1878" s="94"/>
      <c r="W1878" s="94"/>
      <c r="X1878" s="93">
        <v>2075045</v>
      </c>
      <c r="Y1878" s="93">
        <v>0</v>
      </c>
      <c r="Z1878" s="93">
        <v>609462</v>
      </c>
      <c r="AA1878" s="129">
        <v>0</v>
      </c>
      <c r="AB1878" s="129">
        <v>299.15232780000002</v>
      </c>
    </row>
    <row r="1879" spans="1:28" x14ac:dyDescent="0.3">
      <c r="A1879" s="92" t="s">
        <v>46</v>
      </c>
      <c r="B1879" s="65" t="str">
        <f>VLOOKUP(A1879,'bank list with code'!$A$2:$C$114,3,FALSE)</f>
        <v>B048</v>
      </c>
      <c r="C1879" s="65" t="str">
        <f>VLOOKUP(B1879,'bank type'!$A$2:$B$87,2,FALSE)</f>
        <v>Payment Banks</v>
      </c>
      <c r="D1879" s="66">
        <v>43404</v>
      </c>
      <c r="E1879" s="74">
        <f t="shared" si="90"/>
        <v>10</v>
      </c>
      <c r="F1879">
        <f t="shared" si="89"/>
        <v>2018</v>
      </c>
      <c r="G1879" s="93">
        <v>0</v>
      </c>
      <c r="H1879" s="93">
        <v>0</v>
      </c>
      <c r="I1879" s="93">
        <v>0</v>
      </c>
      <c r="J1879" s="93">
        <v>0</v>
      </c>
      <c r="K1879" s="3">
        <f t="shared" si="91"/>
        <v>0</v>
      </c>
      <c r="L1879" s="3"/>
      <c r="M1879" s="3"/>
      <c r="N1879" s="3"/>
      <c r="O1879" s="93">
        <v>0</v>
      </c>
      <c r="P1879" s="93">
        <v>0</v>
      </c>
      <c r="Q1879" s="93">
        <v>0</v>
      </c>
      <c r="R1879" s="129">
        <v>0</v>
      </c>
      <c r="S1879" s="129">
        <v>0</v>
      </c>
      <c r="T1879" s="94"/>
      <c r="U1879" s="94"/>
      <c r="V1879" s="94"/>
      <c r="W1879" s="94"/>
      <c r="X1879" s="93">
        <v>282625</v>
      </c>
      <c r="Y1879" s="93">
        <v>121194</v>
      </c>
      <c r="Z1879" s="93">
        <v>40406</v>
      </c>
      <c r="AA1879" s="129">
        <v>389.35107115000005</v>
      </c>
      <c r="AB1879" s="129">
        <v>79.900112330000013</v>
      </c>
    </row>
    <row r="1880" spans="1:28" x14ac:dyDescent="0.3">
      <c r="A1880" s="92" t="s">
        <v>47</v>
      </c>
      <c r="B1880" s="65" t="str">
        <f>VLOOKUP(A1880,'bank list with code'!$A$2:$C$114,3,FALSE)</f>
        <v>B059</v>
      </c>
      <c r="C1880" s="65" t="str">
        <f>VLOOKUP(B1880,'bank type'!$A$2:$B$87,2,FALSE)</f>
        <v>Payment Banks</v>
      </c>
      <c r="D1880" s="66">
        <v>43404</v>
      </c>
      <c r="E1880" s="74">
        <f t="shared" si="90"/>
        <v>10</v>
      </c>
      <c r="F1880">
        <f t="shared" si="89"/>
        <v>2018</v>
      </c>
      <c r="G1880" s="93">
        <v>0</v>
      </c>
      <c r="H1880" s="93">
        <v>0</v>
      </c>
      <c r="I1880" s="93">
        <v>0</v>
      </c>
      <c r="J1880" s="93">
        <v>0</v>
      </c>
      <c r="K1880" s="3">
        <f t="shared" si="91"/>
        <v>0</v>
      </c>
      <c r="L1880" s="3"/>
      <c r="M1880" s="3"/>
      <c r="N1880" s="3"/>
      <c r="O1880" s="93">
        <v>0</v>
      </c>
      <c r="P1880" s="93">
        <v>0</v>
      </c>
      <c r="Q1880" s="93">
        <v>0</v>
      </c>
      <c r="R1880" s="129">
        <v>0</v>
      </c>
      <c r="S1880" s="129">
        <v>0</v>
      </c>
      <c r="T1880" s="94"/>
      <c r="U1880" s="94"/>
      <c r="V1880" s="94"/>
      <c r="W1880" s="94"/>
      <c r="X1880" s="93">
        <v>0</v>
      </c>
      <c r="Y1880" s="93">
        <v>0</v>
      </c>
      <c r="Z1880" s="93">
        <v>0</v>
      </c>
      <c r="AA1880" s="129">
        <v>0</v>
      </c>
      <c r="AB1880" s="129">
        <v>0</v>
      </c>
    </row>
    <row r="1881" spans="1:28" x14ac:dyDescent="0.3">
      <c r="A1881" s="92" t="s">
        <v>72</v>
      </c>
      <c r="B1881" s="65" t="str">
        <f>VLOOKUP(A1881,'bank list with code'!$A$2:$C$114,3,FALSE)</f>
        <v>B067</v>
      </c>
      <c r="C1881" s="65" t="str">
        <f>VLOOKUP(B1881,'bank type'!$A$2:$B$87,2,FALSE)</f>
        <v>Payment Banks</v>
      </c>
      <c r="D1881" s="66">
        <v>43404</v>
      </c>
      <c r="E1881" s="74">
        <f t="shared" si="90"/>
        <v>10</v>
      </c>
      <c r="F1881">
        <f t="shared" si="89"/>
        <v>2018</v>
      </c>
      <c r="G1881" s="93">
        <v>0</v>
      </c>
      <c r="H1881" s="93">
        <v>0</v>
      </c>
      <c r="I1881" s="93">
        <v>0</v>
      </c>
      <c r="J1881" s="93">
        <v>0</v>
      </c>
      <c r="K1881" s="3">
        <f t="shared" si="91"/>
        <v>0</v>
      </c>
      <c r="L1881" s="3"/>
      <c r="M1881" s="3"/>
      <c r="N1881" s="3"/>
      <c r="O1881" s="93">
        <v>0</v>
      </c>
      <c r="P1881" s="93">
        <v>0</v>
      </c>
      <c r="Q1881" s="93">
        <v>0</v>
      </c>
      <c r="R1881" s="129">
        <v>0</v>
      </c>
      <c r="S1881" s="129">
        <v>0</v>
      </c>
      <c r="T1881" s="94"/>
      <c r="U1881" s="94"/>
      <c r="V1881" s="94"/>
      <c r="W1881" s="94"/>
      <c r="X1881" s="93">
        <v>0</v>
      </c>
      <c r="Y1881" s="93">
        <v>0</v>
      </c>
      <c r="Z1881" s="93">
        <v>0</v>
      </c>
      <c r="AA1881" s="129">
        <v>0</v>
      </c>
      <c r="AB1881" s="129">
        <v>0</v>
      </c>
    </row>
    <row r="1882" spans="1:28" x14ac:dyDescent="0.3">
      <c r="A1882" s="92" t="s">
        <v>49</v>
      </c>
      <c r="B1882" s="65" t="str">
        <f>VLOOKUP(A1882,'bank list with code'!$A$2:$C$114,3,FALSE)</f>
        <v>B077</v>
      </c>
      <c r="C1882" s="65" t="str">
        <f>VLOOKUP(B1882,'bank type'!$A$2:$B$87,2,FALSE)</f>
        <v>Payment Banks</v>
      </c>
      <c r="D1882" s="66">
        <v>43404</v>
      </c>
      <c r="E1882" s="74">
        <f t="shared" si="90"/>
        <v>10</v>
      </c>
      <c r="F1882">
        <f t="shared" si="89"/>
        <v>2018</v>
      </c>
      <c r="G1882" s="93">
        <v>0</v>
      </c>
      <c r="H1882" s="93">
        <v>0</v>
      </c>
      <c r="I1882" s="93">
        <v>0</v>
      </c>
      <c r="J1882" s="93">
        <v>0</v>
      </c>
      <c r="K1882" s="3">
        <f t="shared" si="91"/>
        <v>0</v>
      </c>
      <c r="L1882" s="3"/>
      <c r="M1882" s="3"/>
      <c r="N1882" s="3"/>
      <c r="O1882" s="93">
        <v>0</v>
      </c>
      <c r="P1882" s="93">
        <v>0</v>
      </c>
      <c r="Q1882" s="93">
        <v>0</v>
      </c>
      <c r="R1882" s="129">
        <v>0</v>
      </c>
      <c r="S1882" s="129">
        <v>0</v>
      </c>
      <c r="T1882" s="94"/>
      <c r="U1882" s="94"/>
      <c r="V1882" s="94"/>
      <c r="W1882" s="94"/>
      <c r="X1882" s="93">
        <v>0</v>
      </c>
      <c r="Y1882" s="93">
        <v>0</v>
      </c>
      <c r="Z1882" s="93">
        <v>0</v>
      </c>
      <c r="AA1882" s="129">
        <v>0</v>
      </c>
      <c r="AB1882" s="129">
        <v>0</v>
      </c>
    </row>
    <row r="1883" spans="1:28" x14ac:dyDescent="0.3">
      <c r="A1883" s="92" t="s">
        <v>50</v>
      </c>
      <c r="B1883" s="65" t="str">
        <f>VLOOKUP(A1883,'bank list with code'!$A$2:$C$114,3,FALSE)</f>
        <v>B079</v>
      </c>
      <c r="C1883" s="65" t="str">
        <f>VLOOKUP(B1883,'bank type'!$A$2:$B$87,2,FALSE)</f>
        <v>Payment Banks</v>
      </c>
      <c r="D1883" s="66">
        <v>43404</v>
      </c>
      <c r="E1883" s="74">
        <f t="shared" si="90"/>
        <v>10</v>
      </c>
      <c r="F1883">
        <f t="shared" si="89"/>
        <v>2018</v>
      </c>
      <c r="G1883" s="93">
        <v>1</v>
      </c>
      <c r="H1883" s="93">
        <v>0</v>
      </c>
      <c r="I1883" s="93">
        <v>0</v>
      </c>
      <c r="J1883" s="93">
        <v>0</v>
      </c>
      <c r="K1883" s="3">
        <f t="shared" si="91"/>
        <v>0</v>
      </c>
      <c r="L1883" s="3"/>
      <c r="M1883" s="3"/>
      <c r="N1883" s="3"/>
      <c r="O1883" s="93">
        <v>0</v>
      </c>
      <c r="P1883" s="93">
        <v>0</v>
      </c>
      <c r="Q1883" s="93">
        <v>0</v>
      </c>
      <c r="R1883" s="129">
        <v>0</v>
      </c>
      <c r="S1883" s="129">
        <v>0</v>
      </c>
      <c r="T1883" s="94"/>
      <c r="U1883" s="94"/>
      <c r="V1883" s="94"/>
      <c r="W1883" s="94"/>
      <c r="X1883" s="93">
        <v>41591670</v>
      </c>
      <c r="Y1883" s="93">
        <v>1055199</v>
      </c>
      <c r="Z1883" s="93">
        <v>2356723</v>
      </c>
      <c r="AA1883" s="129">
        <v>2375.5601769999998</v>
      </c>
      <c r="AB1883" s="129">
        <v>1214.1172889500003</v>
      </c>
    </row>
    <row r="1884" spans="1:28" x14ac:dyDescent="0.3">
      <c r="A1884" s="92" t="s">
        <v>52</v>
      </c>
      <c r="B1884" s="65" t="str">
        <f>VLOOKUP(A1884,'bank list with code'!$A$2:$C$114,3,FALSE)</f>
        <v>B007</v>
      </c>
      <c r="C1884" s="65" t="str">
        <f>VLOOKUP(B1884,'bank type'!$A$2:$B$87,2,FALSE)</f>
        <v>Small Finance Banks</v>
      </c>
      <c r="D1884" s="66">
        <v>43404</v>
      </c>
      <c r="E1884" s="74">
        <f t="shared" si="90"/>
        <v>10</v>
      </c>
      <c r="F1884">
        <f t="shared" si="89"/>
        <v>2018</v>
      </c>
      <c r="G1884" s="93">
        <v>290</v>
      </c>
      <c r="H1884" s="93">
        <v>132</v>
      </c>
      <c r="I1884" s="93">
        <v>0</v>
      </c>
      <c r="J1884" s="93">
        <v>0</v>
      </c>
      <c r="K1884" s="3">
        <f t="shared" si="91"/>
        <v>0</v>
      </c>
      <c r="L1884" s="3"/>
      <c r="M1884" s="3"/>
      <c r="N1884" s="3"/>
      <c r="O1884" s="93">
        <v>0</v>
      </c>
      <c r="P1884" s="93">
        <v>0</v>
      </c>
      <c r="Q1884" s="93">
        <v>0</v>
      </c>
      <c r="R1884" s="129">
        <v>0</v>
      </c>
      <c r="S1884" s="129">
        <v>0</v>
      </c>
      <c r="T1884" s="94"/>
      <c r="U1884" s="94"/>
      <c r="V1884" s="94"/>
      <c r="W1884" s="94"/>
      <c r="X1884" s="93">
        <v>715715</v>
      </c>
      <c r="Y1884" s="93">
        <v>539570</v>
      </c>
      <c r="Z1884" s="93">
        <v>231134</v>
      </c>
      <c r="AA1884" s="129">
        <v>2888.6156463000002</v>
      </c>
      <c r="AB1884" s="129">
        <v>383.56752939999996</v>
      </c>
    </row>
    <row r="1885" spans="1:28" x14ac:dyDescent="0.3">
      <c r="A1885" s="92" t="s">
        <v>53</v>
      </c>
      <c r="B1885" s="65" t="str">
        <f>VLOOKUP(A1885,'bank list with code'!$A$2:$C$114,3,FALSE)</f>
        <v>B019</v>
      </c>
      <c r="C1885" s="65" t="str">
        <f>VLOOKUP(B1885,'bank type'!$A$2:$B$87,2,FALSE)</f>
        <v>Small Finance Banks</v>
      </c>
      <c r="D1885" s="66">
        <v>43404</v>
      </c>
      <c r="E1885" s="74">
        <f t="shared" si="90"/>
        <v>10</v>
      </c>
      <c r="F1885">
        <f t="shared" si="89"/>
        <v>2018</v>
      </c>
      <c r="G1885" s="93">
        <v>117</v>
      </c>
      <c r="H1885" s="93">
        <v>2</v>
      </c>
      <c r="I1885" s="93">
        <v>0</v>
      </c>
      <c r="J1885" s="93">
        <v>0</v>
      </c>
      <c r="K1885" s="3">
        <f t="shared" si="91"/>
        <v>0</v>
      </c>
      <c r="L1885" s="3"/>
      <c r="M1885" s="3"/>
      <c r="N1885" s="3"/>
      <c r="O1885" s="93">
        <v>0</v>
      </c>
      <c r="P1885" s="93">
        <v>0</v>
      </c>
      <c r="Q1885" s="93">
        <v>0</v>
      </c>
      <c r="R1885" s="129">
        <v>0</v>
      </c>
      <c r="S1885" s="129">
        <v>0</v>
      </c>
      <c r="T1885" s="94"/>
      <c r="U1885" s="94"/>
      <c r="V1885" s="94"/>
      <c r="W1885" s="94"/>
      <c r="X1885" s="93">
        <v>214332</v>
      </c>
      <c r="Y1885" s="93">
        <v>120247</v>
      </c>
      <c r="Z1885" s="93">
        <v>37398</v>
      </c>
      <c r="AA1885" s="129">
        <v>373.09827899999999</v>
      </c>
      <c r="AB1885" s="129">
        <v>66.748265450000005</v>
      </c>
    </row>
    <row r="1886" spans="1:28" x14ac:dyDescent="0.3">
      <c r="A1886" s="92" t="s">
        <v>54</v>
      </c>
      <c r="B1886" s="65" t="str">
        <f>VLOOKUP(A1886,'bank list with code'!$A$2:$C$114,3,FALSE)</f>
        <v>B046</v>
      </c>
      <c r="C1886" s="65" t="str">
        <f>VLOOKUP(B1886,'bank type'!$A$2:$B$87,2,FALSE)</f>
        <v>Small Finance Banks</v>
      </c>
      <c r="D1886" s="66">
        <v>43404</v>
      </c>
      <c r="E1886" s="74">
        <f t="shared" si="90"/>
        <v>10</v>
      </c>
      <c r="F1886">
        <f t="shared" si="89"/>
        <v>2018</v>
      </c>
      <c r="G1886" s="93">
        <v>45</v>
      </c>
      <c r="H1886" s="93">
        <v>0</v>
      </c>
      <c r="I1886" s="93">
        <v>0</v>
      </c>
      <c r="J1886" s="93">
        <v>0</v>
      </c>
      <c r="K1886" s="3">
        <f t="shared" si="91"/>
        <v>0</v>
      </c>
      <c r="L1886" s="3"/>
      <c r="M1886" s="3"/>
      <c r="N1886" s="3"/>
      <c r="O1886" s="93">
        <v>0</v>
      </c>
      <c r="P1886" s="93">
        <v>0</v>
      </c>
      <c r="Q1886" s="93">
        <v>0</v>
      </c>
      <c r="R1886" s="129">
        <v>0</v>
      </c>
      <c r="S1886" s="129">
        <v>0</v>
      </c>
      <c r="T1886" s="94"/>
      <c r="U1886" s="94"/>
      <c r="V1886" s="94"/>
      <c r="W1886" s="94"/>
      <c r="X1886" s="93">
        <v>945598</v>
      </c>
      <c r="Y1886" s="93">
        <v>271616</v>
      </c>
      <c r="Z1886" s="93">
        <v>16179</v>
      </c>
      <c r="AA1886" s="129">
        <v>1328.45</v>
      </c>
      <c r="AB1886" s="129">
        <v>11.81</v>
      </c>
    </row>
    <row r="1887" spans="1:28" x14ac:dyDescent="0.3">
      <c r="A1887" s="92" t="s">
        <v>55</v>
      </c>
      <c r="B1887" s="65" t="str">
        <f>VLOOKUP(A1887,'bank list with code'!$A$2:$C$114,3,FALSE)</f>
        <v>B041</v>
      </c>
      <c r="C1887" s="65" t="str">
        <f>VLOOKUP(B1887,'bank type'!$A$2:$B$87,2,FALSE)</f>
        <v>Small Finance Banks</v>
      </c>
      <c r="D1887" s="66">
        <v>43404</v>
      </c>
      <c r="E1887" s="74">
        <f t="shared" si="90"/>
        <v>10</v>
      </c>
      <c r="F1887">
        <f t="shared" si="89"/>
        <v>2018</v>
      </c>
      <c r="G1887" s="93">
        <v>321</v>
      </c>
      <c r="H1887" s="93">
        <v>0</v>
      </c>
      <c r="I1887" s="93">
        <v>0</v>
      </c>
      <c r="J1887" s="93">
        <v>0</v>
      </c>
      <c r="K1887" s="3">
        <f t="shared" si="91"/>
        <v>0</v>
      </c>
      <c r="L1887" s="3"/>
      <c r="M1887" s="3"/>
      <c r="N1887" s="3"/>
      <c r="O1887" s="93">
        <v>0</v>
      </c>
      <c r="P1887" s="93">
        <v>0</v>
      </c>
      <c r="Q1887" s="93">
        <v>0</v>
      </c>
      <c r="R1887" s="129">
        <v>0</v>
      </c>
      <c r="S1887" s="129">
        <v>0</v>
      </c>
      <c r="T1887" s="94"/>
      <c r="U1887" s="94"/>
      <c r="V1887" s="94"/>
      <c r="W1887" s="94"/>
      <c r="X1887" s="93">
        <v>462550</v>
      </c>
      <c r="Y1887" s="93">
        <v>893579</v>
      </c>
      <c r="Z1887" s="93">
        <v>143196</v>
      </c>
      <c r="AA1887" s="129">
        <v>2895.6776</v>
      </c>
      <c r="AB1887" s="129">
        <v>227.01312831999999</v>
      </c>
    </row>
    <row r="1888" spans="1:28" x14ac:dyDescent="0.3">
      <c r="A1888" s="92" t="s">
        <v>56</v>
      </c>
      <c r="B1888" s="65" t="str">
        <f>VLOOKUP(A1888,'bank list with code'!$A$2:$C$114,3,FALSE)</f>
        <v>B043</v>
      </c>
      <c r="C1888" s="65" t="str">
        <f>VLOOKUP(B1888,'bank type'!$A$2:$B$87,2,FALSE)</f>
        <v>Small Finance Banks</v>
      </c>
      <c r="D1888" s="66">
        <v>43404</v>
      </c>
      <c r="E1888" s="74">
        <f t="shared" si="90"/>
        <v>10</v>
      </c>
      <c r="F1888">
        <f t="shared" si="89"/>
        <v>2018</v>
      </c>
      <c r="G1888" s="93">
        <v>103</v>
      </c>
      <c r="H1888" s="93">
        <v>2</v>
      </c>
      <c r="I1888" s="93">
        <v>0</v>
      </c>
      <c r="J1888" s="93">
        <v>0</v>
      </c>
      <c r="K1888" s="3">
        <f t="shared" si="91"/>
        <v>0</v>
      </c>
      <c r="L1888" s="3"/>
      <c r="M1888" s="3"/>
      <c r="N1888" s="3"/>
      <c r="O1888" s="93">
        <v>0</v>
      </c>
      <c r="P1888" s="93">
        <v>0</v>
      </c>
      <c r="Q1888" s="93">
        <v>0</v>
      </c>
      <c r="R1888" s="129">
        <v>0</v>
      </c>
      <c r="S1888" s="129">
        <v>0</v>
      </c>
      <c r="T1888" s="94"/>
      <c r="U1888" s="94"/>
      <c r="V1888" s="94"/>
      <c r="W1888" s="94"/>
      <c r="X1888" s="93">
        <v>2811109</v>
      </c>
      <c r="Y1888" s="93">
        <v>614886</v>
      </c>
      <c r="Z1888" s="93">
        <v>40651</v>
      </c>
      <c r="AA1888" s="129">
        <v>3714.3915710000001</v>
      </c>
      <c r="AB1888" s="129">
        <v>46.911740880000004</v>
      </c>
    </row>
    <row r="1889" spans="1:28" x14ac:dyDescent="0.3">
      <c r="A1889" s="92" t="s">
        <v>57</v>
      </c>
      <c r="B1889" s="65" t="str">
        <f>VLOOKUP(A1889,'bank list with code'!$A$2:$C$114,3,FALSE)</f>
        <v>B065</v>
      </c>
      <c r="C1889" s="65" t="str">
        <f>VLOOKUP(B1889,'bank type'!$A$2:$B$87,2,FALSE)</f>
        <v>Small Finance Banks</v>
      </c>
      <c r="D1889" s="66">
        <v>43404</v>
      </c>
      <c r="E1889" s="74">
        <f t="shared" si="90"/>
        <v>10</v>
      </c>
      <c r="F1889">
        <f t="shared" si="89"/>
        <v>2018</v>
      </c>
      <c r="G1889" s="93">
        <v>113</v>
      </c>
      <c r="H1889" s="93">
        <v>2</v>
      </c>
      <c r="I1889" s="93">
        <v>0</v>
      </c>
      <c r="J1889" s="93">
        <v>0</v>
      </c>
      <c r="K1889" s="3">
        <f t="shared" si="91"/>
        <v>0</v>
      </c>
      <c r="L1889" s="3"/>
      <c r="M1889" s="3"/>
      <c r="N1889" s="3"/>
      <c r="O1889" s="93">
        <v>0</v>
      </c>
      <c r="P1889" s="93">
        <v>0</v>
      </c>
      <c r="Q1889" s="93">
        <v>0</v>
      </c>
      <c r="R1889" s="129">
        <v>0</v>
      </c>
      <c r="S1889" s="129">
        <v>0</v>
      </c>
      <c r="T1889" s="94"/>
      <c r="U1889" s="94"/>
      <c r="V1889" s="94"/>
      <c r="W1889" s="94"/>
      <c r="X1889" s="93">
        <v>20663</v>
      </c>
      <c r="Y1889" s="93">
        <v>28067</v>
      </c>
      <c r="Z1889" s="93">
        <v>10821</v>
      </c>
      <c r="AA1889" s="129">
        <v>84.589820000000003</v>
      </c>
      <c r="AB1889" s="129">
        <v>8.7866788200000006</v>
      </c>
    </row>
    <row r="1890" spans="1:28" x14ac:dyDescent="0.3">
      <c r="A1890" s="92" t="s">
        <v>58</v>
      </c>
      <c r="B1890" s="65" t="str">
        <f>VLOOKUP(A1890,'bank list with code'!$A$2:$C$114,3,FALSE)</f>
        <v>B075</v>
      </c>
      <c r="C1890" s="65" t="str">
        <f>VLOOKUP(B1890,'bank type'!$A$2:$B$87,2,FALSE)</f>
        <v>Small Finance Banks</v>
      </c>
      <c r="D1890" s="66">
        <v>43404</v>
      </c>
      <c r="E1890" s="74">
        <f t="shared" si="90"/>
        <v>10</v>
      </c>
      <c r="F1890">
        <f t="shared" si="89"/>
        <v>2018</v>
      </c>
      <c r="G1890" s="93">
        <v>0</v>
      </c>
      <c r="H1890" s="93">
        <v>0</v>
      </c>
      <c r="I1890" s="93">
        <v>0</v>
      </c>
      <c r="J1890" s="93">
        <v>0</v>
      </c>
      <c r="K1890" s="3">
        <f t="shared" si="91"/>
        <v>0</v>
      </c>
      <c r="L1890" s="3"/>
      <c r="M1890" s="3"/>
      <c r="N1890" s="3"/>
      <c r="O1890" s="93">
        <v>0</v>
      </c>
      <c r="P1890" s="93">
        <v>0</v>
      </c>
      <c r="Q1890" s="93">
        <v>0</v>
      </c>
      <c r="R1890" s="129">
        <v>0</v>
      </c>
      <c r="S1890" s="129">
        <v>0</v>
      </c>
      <c r="T1890" s="94"/>
      <c r="U1890" s="94"/>
      <c r="V1890" s="94"/>
      <c r="W1890" s="94"/>
      <c r="X1890" s="93">
        <v>14536</v>
      </c>
      <c r="Y1890" s="93">
        <v>3122</v>
      </c>
      <c r="Z1890" s="93">
        <v>790</v>
      </c>
      <c r="AA1890" s="129">
        <v>11.008125</v>
      </c>
      <c r="AB1890" s="129">
        <v>0.89158381999999992</v>
      </c>
    </row>
    <row r="1891" spans="1:28" x14ac:dyDescent="0.3">
      <c r="A1891" s="92" t="s">
        <v>59</v>
      </c>
      <c r="B1891" s="65" t="str">
        <f>VLOOKUP(A1891,'bank list with code'!$A$2:$C$114,3,FALSE)</f>
        <v>B097</v>
      </c>
      <c r="C1891" s="65" t="str">
        <f>VLOOKUP(B1891,'bank type'!$A$2:$B$87,2,FALSE)</f>
        <v>Small Finance Banks</v>
      </c>
      <c r="D1891" s="66">
        <v>43404</v>
      </c>
      <c r="E1891" s="74">
        <f t="shared" si="90"/>
        <v>10</v>
      </c>
      <c r="F1891">
        <f t="shared" si="89"/>
        <v>2018</v>
      </c>
      <c r="G1891" s="93">
        <v>24</v>
      </c>
      <c r="H1891" s="93">
        <v>1</v>
      </c>
      <c r="I1891" s="93">
        <v>0</v>
      </c>
      <c r="J1891" s="93">
        <v>0</v>
      </c>
      <c r="K1891" s="3">
        <f t="shared" si="91"/>
        <v>0</v>
      </c>
      <c r="L1891" s="3"/>
      <c r="M1891" s="3"/>
      <c r="N1891" s="3"/>
      <c r="O1891" s="93">
        <v>0</v>
      </c>
      <c r="P1891" s="93">
        <v>0</v>
      </c>
      <c r="Q1891" s="93">
        <v>0</v>
      </c>
      <c r="R1891" s="129">
        <v>0</v>
      </c>
      <c r="S1891" s="129">
        <v>0</v>
      </c>
      <c r="T1891" s="94"/>
      <c r="U1891" s="94"/>
      <c r="V1891" s="94"/>
      <c r="W1891" s="94"/>
      <c r="X1891" s="93">
        <v>10183</v>
      </c>
      <c r="Y1891" s="93">
        <v>33202</v>
      </c>
      <c r="Z1891" s="93">
        <v>6174</v>
      </c>
      <c r="AA1891" s="129">
        <v>62.116</v>
      </c>
      <c r="AB1891" s="129">
        <v>7.5172868700000004</v>
      </c>
    </row>
    <row r="1892" spans="1:28" x14ac:dyDescent="0.3">
      <c r="A1892" s="92" t="s">
        <v>60</v>
      </c>
      <c r="B1892" s="65" t="str">
        <f>VLOOKUP(A1892,'bank list with code'!$A$2:$C$114,3,FALSE)</f>
        <v>B103</v>
      </c>
      <c r="C1892" s="65" t="str">
        <f>VLOOKUP(B1892,'bank type'!$A$2:$B$87,2,FALSE)</f>
        <v>Small Finance Banks</v>
      </c>
      <c r="D1892" s="66">
        <v>43404</v>
      </c>
      <c r="E1892" s="74">
        <f t="shared" si="90"/>
        <v>10</v>
      </c>
      <c r="F1892">
        <f t="shared" si="89"/>
        <v>2018</v>
      </c>
      <c r="G1892" s="93">
        <v>343</v>
      </c>
      <c r="H1892" s="93">
        <v>3</v>
      </c>
      <c r="I1892" s="93">
        <v>0</v>
      </c>
      <c r="J1892" s="93">
        <v>0</v>
      </c>
      <c r="K1892" s="3">
        <f t="shared" si="91"/>
        <v>0</v>
      </c>
      <c r="L1892" s="3"/>
      <c r="M1892" s="3"/>
      <c r="N1892" s="3"/>
      <c r="O1892" s="93">
        <v>0</v>
      </c>
      <c r="P1892" s="93">
        <v>0</v>
      </c>
      <c r="Q1892" s="93">
        <v>0</v>
      </c>
      <c r="R1892" s="129">
        <v>0</v>
      </c>
      <c r="S1892" s="129">
        <v>0</v>
      </c>
      <c r="T1892" s="94"/>
      <c r="U1892" s="94"/>
      <c r="V1892" s="94"/>
      <c r="W1892" s="94"/>
      <c r="X1892" s="93">
        <v>1725464</v>
      </c>
      <c r="Y1892" s="93">
        <v>1427406</v>
      </c>
      <c r="Z1892" s="93">
        <v>159676</v>
      </c>
      <c r="AA1892" s="129">
        <v>5386.8177519999999</v>
      </c>
      <c r="AB1892" s="129">
        <v>134.20225471000001</v>
      </c>
    </row>
    <row r="1893" spans="1:28" x14ac:dyDescent="0.3">
      <c r="A1893" s="92" t="s">
        <v>61</v>
      </c>
      <c r="B1893" s="65" t="str">
        <f>VLOOKUP(A1893,'bank list with code'!$A$2:$C$114,3,FALSE)</f>
        <v>B109</v>
      </c>
      <c r="C1893" s="65" t="str">
        <f>VLOOKUP(B1893,'bank type'!$A$2:$B$87,2,FALSE)</f>
        <v>Small Finance Banks</v>
      </c>
      <c r="D1893" s="66">
        <v>43404</v>
      </c>
      <c r="E1893" s="74">
        <f t="shared" si="90"/>
        <v>10</v>
      </c>
      <c r="F1893">
        <f t="shared" si="89"/>
        <v>2018</v>
      </c>
      <c r="G1893" s="93">
        <v>71</v>
      </c>
      <c r="H1893" s="93">
        <v>36</v>
      </c>
      <c r="I1893" s="93">
        <v>0</v>
      </c>
      <c r="J1893" s="93">
        <v>0</v>
      </c>
      <c r="K1893" s="3">
        <f t="shared" si="91"/>
        <v>0</v>
      </c>
      <c r="L1893" s="3"/>
      <c r="M1893" s="3"/>
      <c r="N1893" s="3"/>
      <c r="O1893" s="93">
        <v>0</v>
      </c>
      <c r="P1893" s="93">
        <v>0</v>
      </c>
      <c r="Q1893" s="93">
        <v>0</v>
      </c>
      <c r="R1893" s="129">
        <v>0</v>
      </c>
      <c r="S1893" s="129">
        <v>0</v>
      </c>
      <c r="T1893" s="94"/>
      <c r="U1893" s="94"/>
      <c r="V1893" s="94"/>
      <c r="W1893" s="94"/>
      <c r="X1893" s="93">
        <v>108059</v>
      </c>
      <c r="Y1893" s="93">
        <v>156441</v>
      </c>
      <c r="Z1893" s="93">
        <v>10946</v>
      </c>
      <c r="AA1893" s="129">
        <v>461.95452999999998</v>
      </c>
      <c r="AB1893" s="129">
        <v>13.062964970000001</v>
      </c>
    </row>
    <row r="1894" spans="1:28" x14ac:dyDescent="0.3">
      <c r="A1894" s="83" t="s">
        <v>117</v>
      </c>
      <c r="B1894" s="65" t="str">
        <f>VLOOKUP(A1894,'bank list with code'!$A$2:$C$114,3,FALSE)</f>
        <v>B003</v>
      </c>
      <c r="C1894" s="65" t="str">
        <f>VLOOKUP(B1894,'bank type'!$A$2:$B$87,2,FALSE)</f>
        <v>Public Sector Banks</v>
      </c>
      <c r="D1894" s="66">
        <v>43434</v>
      </c>
      <c r="E1894" s="74">
        <f t="shared" si="90"/>
        <v>11</v>
      </c>
      <c r="F1894">
        <f t="shared" si="89"/>
        <v>2018</v>
      </c>
      <c r="G1894" s="84">
        <v>769</v>
      </c>
      <c r="H1894" s="84">
        <v>232</v>
      </c>
      <c r="I1894" s="84">
        <v>3166</v>
      </c>
      <c r="J1894" s="84">
        <v>0</v>
      </c>
      <c r="K1894" s="3">
        <f t="shared" si="91"/>
        <v>3166</v>
      </c>
      <c r="L1894" s="3"/>
      <c r="M1894" s="3"/>
      <c r="N1894" s="3"/>
      <c r="O1894" s="84">
        <v>0</v>
      </c>
      <c r="P1894" s="84">
        <v>0</v>
      </c>
      <c r="Q1894" s="84">
        <v>0</v>
      </c>
      <c r="R1894" s="127">
        <v>0</v>
      </c>
      <c r="S1894" s="127">
        <v>0</v>
      </c>
      <c r="T1894" s="85"/>
      <c r="U1894" s="85"/>
      <c r="V1894" s="85"/>
      <c r="W1894" s="85"/>
      <c r="X1894" s="84">
        <v>9502125</v>
      </c>
      <c r="Y1894" s="84">
        <v>8768498</v>
      </c>
      <c r="Z1894" s="84">
        <v>3642741</v>
      </c>
      <c r="AA1894" s="127">
        <v>22230.938018270001</v>
      </c>
      <c r="AB1894" s="127">
        <v>3445.6157466299996</v>
      </c>
    </row>
    <row r="1895" spans="1:28" x14ac:dyDescent="0.3">
      <c r="A1895" s="83" t="s">
        <v>118</v>
      </c>
      <c r="B1895" s="65" t="str">
        <f>VLOOKUP(A1895,'bank list with code'!$A$2:$C$114,3,FALSE)</f>
        <v>B006</v>
      </c>
      <c r="C1895" s="65" t="str">
        <f>VLOOKUP(B1895,'bank type'!$A$2:$B$87,2,FALSE)</f>
        <v>Public Sector Banks</v>
      </c>
      <c r="D1895" s="66">
        <v>43434</v>
      </c>
      <c r="E1895" s="74">
        <f t="shared" si="90"/>
        <v>11</v>
      </c>
      <c r="F1895">
        <f t="shared" si="89"/>
        <v>2018</v>
      </c>
      <c r="G1895" s="84">
        <v>3036</v>
      </c>
      <c r="H1895" s="84">
        <v>769</v>
      </c>
      <c r="I1895" s="84">
        <v>15428</v>
      </c>
      <c r="J1895" s="84">
        <v>0</v>
      </c>
      <c r="K1895" s="3">
        <f t="shared" si="91"/>
        <v>15428</v>
      </c>
      <c r="L1895" s="3"/>
      <c r="M1895" s="3"/>
      <c r="N1895" s="3"/>
      <c r="O1895" s="84">
        <v>289178</v>
      </c>
      <c r="P1895" s="84">
        <v>17419</v>
      </c>
      <c r="Q1895" s="84">
        <v>551268</v>
      </c>
      <c r="R1895" s="127">
        <v>84.992375370000005</v>
      </c>
      <c r="S1895" s="127">
        <v>1375.8913676300001</v>
      </c>
      <c r="T1895" s="85"/>
      <c r="U1895" s="85"/>
      <c r="V1895" s="85"/>
      <c r="W1895" s="85"/>
      <c r="X1895" s="84">
        <v>25975203</v>
      </c>
      <c r="Y1895" s="84">
        <v>10377567</v>
      </c>
      <c r="Z1895" s="84">
        <v>6547708</v>
      </c>
      <c r="AA1895" s="127">
        <v>34908.595763389996</v>
      </c>
      <c r="AB1895" s="127">
        <v>8223.1654305199991</v>
      </c>
    </row>
    <row r="1896" spans="1:28" x14ac:dyDescent="0.3">
      <c r="A1896" s="83" t="s">
        <v>0</v>
      </c>
      <c r="B1896" s="65" t="str">
        <f>VLOOKUP(A1896,'bank list with code'!$A$2:$C$114,3,FALSE)</f>
        <v>B014</v>
      </c>
      <c r="C1896" s="65" t="str">
        <f>VLOOKUP(B1896,'bank type'!$A$2:$B$87,2,FALSE)</f>
        <v>Public Sector Banks</v>
      </c>
      <c r="D1896" s="66">
        <v>43434</v>
      </c>
      <c r="E1896" s="74">
        <f t="shared" si="90"/>
        <v>11</v>
      </c>
      <c r="F1896">
        <f t="shared" si="89"/>
        <v>2018</v>
      </c>
      <c r="G1896" s="84">
        <v>6337</v>
      </c>
      <c r="H1896" s="84">
        <v>3264</v>
      </c>
      <c r="I1896" s="84">
        <v>68961</v>
      </c>
      <c r="J1896" s="84">
        <v>0</v>
      </c>
      <c r="K1896" s="3">
        <f t="shared" si="91"/>
        <v>68961</v>
      </c>
      <c r="L1896" s="3"/>
      <c r="M1896" s="3"/>
      <c r="N1896" s="3"/>
      <c r="O1896" s="84">
        <v>174606</v>
      </c>
      <c r="P1896" s="84">
        <v>7899</v>
      </c>
      <c r="Q1896" s="84">
        <v>452440</v>
      </c>
      <c r="R1896" s="127">
        <v>31.234448570000001</v>
      </c>
      <c r="S1896" s="127">
        <v>1076.7982627700001</v>
      </c>
      <c r="T1896" s="85"/>
      <c r="U1896" s="85"/>
      <c r="V1896" s="85"/>
      <c r="W1896" s="85"/>
      <c r="X1896" s="84">
        <v>57804228</v>
      </c>
      <c r="Y1896" s="84">
        <v>20910945</v>
      </c>
      <c r="Z1896" s="84">
        <v>12319534</v>
      </c>
      <c r="AA1896" s="127">
        <v>90439.769140899996</v>
      </c>
      <c r="AB1896" s="127">
        <v>15033.757535719998</v>
      </c>
    </row>
    <row r="1897" spans="1:28" x14ac:dyDescent="0.3">
      <c r="A1897" s="83" t="s">
        <v>1</v>
      </c>
      <c r="B1897" s="65" t="str">
        <f>VLOOKUP(A1897,'bank list with code'!$A$2:$C$114,3,FALSE)</f>
        <v>B015</v>
      </c>
      <c r="C1897" s="65" t="str">
        <f>VLOOKUP(B1897,'bank type'!$A$2:$B$87,2,FALSE)</f>
        <v>Public Sector Banks</v>
      </c>
      <c r="D1897" s="66">
        <v>43434</v>
      </c>
      <c r="E1897" s="74">
        <f t="shared" si="90"/>
        <v>11</v>
      </c>
      <c r="F1897">
        <f t="shared" si="89"/>
        <v>2018</v>
      </c>
      <c r="G1897" s="84">
        <v>2852</v>
      </c>
      <c r="H1897" s="84">
        <v>3883</v>
      </c>
      <c r="I1897" s="84">
        <v>114769</v>
      </c>
      <c r="J1897" s="84">
        <v>0</v>
      </c>
      <c r="K1897" s="3">
        <f t="shared" si="91"/>
        <v>114769</v>
      </c>
      <c r="L1897" s="3"/>
      <c r="M1897" s="3"/>
      <c r="N1897" s="3"/>
      <c r="O1897" s="84">
        <v>190682</v>
      </c>
      <c r="P1897" s="84">
        <v>28789</v>
      </c>
      <c r="Q1897" s="84">
        <v>383977</v>
      </c>
      <c r="R1897" s="127">
        <v>157.88828230000001</v>
      </c>
      <c r="S1897" s="127">
        <v>951.15806886999997</v>
      </c>
      <c r="T1897" s="85"/>
      <c r="U1897" s="85"/>
      <c r="V1897" s="85"/>
      <c r="W1897" s="85"/>
      <c r="X1897" s="84">
        <v>56946499</v>
      </c>
      <c r="Y1897" s="84">
        <v>36068973</v>
      </c>
      <c r="Z1897" s="84">
        <v>9864887</v>
      </c>
      <c r="AA1897" s="127">
        <v>76118.96108814</v>
      </c>
      <c r="AB1897" s="127">
        <v>11324.5156178</v>
      </c>
    </row>
    <row r="1898" spans="1:28" x14ac:dyDescent="0.3">
      <c r="A1898" s="83" t="s">
        <v>2</v>
      </c>
      <c r="B1898" s="65" t="str">
        <f>VLOOKUP(A1898,'bank list with code'!$A$2:$C$114,3,FALSE)</f>
        <v>B016</v>
      </c>
      <c r="C1898" s="65" t="str">
        <f>VLOOKUP(B1898,'bank type'!$A$2:$B$87,2,FALSE)</f>
        <v>Public Sector Banks</v>
      </c>
      <c r="D1898" s="66">
        <v>43434</v>
      </c>
      <c r="E1898" s="74">
        <f t="shared" si="90"/>
        <v>11</v>
      </c>
      <c r="F1898">
        <f t="shared" si="89"/>
        <v>2018</v>
      </c>
      <c r="G1898" s="84">
        <v>1322</v>
      </c>
      <c r="H1898" s="84">
        <v>555</v>
      </c>
      <c r="I1898" s="84">
        <v>3085</v>
      </c>
      <c r="J1898" s="84">
        <v>0</v>
      </c>
      <c r="K1898" s="3">
        <f t="shared" si="91"/>
        <v>3085</v>
      </c>
      <c r="L1898" s="3"/>
      <c r="M1898" s="3"/>
      <c r="N1898" s="3"/>
      <c r="O1898" s="84">
        <v>0</v>
      </c>
      <c r="P1898" s="84">
        <v>0</v>
      </c>
      <c r="Q1898" s="84">
        <v>0</v>
      </c>
      <c r="R1898" s="127">
        <v>0</v>
      </c>
      <c r="S1898" s="127">
        <v>0</v>
      </c>
      <c r="T1898" s="85"/>
      <c r="U1898" s="85"/>
      <c r="V1898" s="85"/>
      <c r="W1898" s="85"/>
      <c r="X1898" s="84">
        <v>6945518</v>
      </c>
      <c r="Y1898" s="84">
        <v>7149272</v>
      </c>
      <c r="Z1898" s="84">
        <v>4422296</v>
      </c>
      <c r="AA1898" s="127">
        <v>26732.48154828</v>
      </c>
      <c r="AB1898" s="127">
        <v>5344.0991414399996</v>
      </c>
    </row>
    <row r="1899" spans="1:28" x14ac:dyDescent="0.3">
      <c r="A1899" s="83" t="s">
        <v>3</v>
      </c>
      <c r="B1899" s="65" t="str">
        <f>VLOOKUP(A1899,'bank list with code'!$A$2:$C$114,3,FALSE)</f>
        <v>B018</v>
      </c>
      <c r="C1899" s="65" t="str">
        <f>VLOOKUP(B1899,'bank type'!$A$2:$B$87,2,FALSE)</f>
        <v>Public Sector Banks</v>
      </c>
      <c r="D1899" s="66">
        <v>43434</v>
      </c>
      <c r="E1899" s="74">
        <f t="shared" si="90"/>
        <v>11</v>
      </c>
      <c r="F1899">
        <f t="shared" si="89"/>
        <v>2018</v>
      </c>
      <c r="G1899" s="84">
        <v>4868</v>
      </c>
      <c r="H1899" s="84">
        <v>4170</v>
      </c>
      <c r="I1899" s="84">
        <v>20778</v>
      </c>
      <c r="J1899" s="84">
        <v>0</v>
      </c>
      <c r="K1899" s="3">
        <f t="shared" si="91"/>
        <v>20778</v>
      </c>
      <c r="L1899" s="3"/>
      <c r="M1899" s="3"/>
      <c r="N1899" s="3"/>
      <c r="O1899" s="84">
        <v>326325</v>
      </c>
      <c r="P1899" s="84">
        <v>36943</v>
      </c>
      <c r="Q1899" s="84">
        <v>640549</v>
      </c>
      <c r="R1899" s="127">
        <v>187.47568621000002</v>
      </c>
      <c r="S1899" s="127">
        <v>1155.3219074000001</v>
      </c>
      <c r="T1899" s="85"/>
      <c r="U1899" s="85"/>
      <c r="V1899" s="85"/>
      <c r="W1899" s="85"/>
      <c r="X1899" s="84">
        <v>47434792</v>
      </c>
      <c r="Y1899" s="84">
        <v>23685358</v>
      </c>
      <c r="Z1899" s="84">
        <v>11930861</v>
      </c>
      <c r="AA1899" s="127">
        <v>99139.911781200004</v>
      </c>
      <c r="AB1899" s="127">
        <v>15732.71217488</v>
      </c>
    </row>
    <row r="1900" spans="1:28" x14ac:dyDescent="0.3">
      <c r="A1900" s="83" t="s">
        <v>4</v>
      </c>
      <c r="B1900" s="65" t="str">
        <f>VLOOKUP(A1900,'bank list with code'!$A$2:$C$114,3,FALSE)</f>
        <v>B022</v>
      </c>
      <c r="C1900" s="65" t="str">
        <f>VLOOKUP(B1900,'bank type'!$A$2:$B$87,2,FALSE)</f>
        <v>Public Sector Banks</v>
      </c>
      <c r="D1900" s="66">
        <v>43434</v>
      </c>
      <c r="E1900" s="74">
        <f t="shared" si="90"/>
        <v>11</v>
      </c>
      <c r="F1900">
        <f t="shared" si="89"/>
        <v>2018</v>
      </c>
      <c r="G1900" s="84">
        <v>2753</v>
      </c>
      <c r="H1900" s="84">
        <v>1041</v>
      </c>
      <c r="I1900" s="84">
        <v>3420</v>
      </c>
      <c r="J1900" s="84">
        <v>0</v>
      </c>
      <c r="K1900" s="3">
        <f t="shared" si="91"/>
        <v>3420</v>
      </c>
      <c r="L1900" s="3"/>
      <c r="M1900" s="3"/>
      <c r="N1900" s="3"/>
      <c r="O1900" s="84">
        <v>94933</v>
      </c>
      <c r="P1900" s="84">
        <v>2403</v>
      </c>
      <c r="Q1900" s="84">
        <v>154238</v>
      </c>
      <c r="R1900" s="127">
        <v>11.022044490000001</v>
      </c>
      <c r="S1900" s="127">
        <v>353.09800751</v>
      </c>
      <c r="T1900" s="85"/>
      <c r="U1900" s="85"/>
      <c r="V1900" s="85"/>
      <c r="W1900" s="85"/>
      <c r="X1900" s="84">
        <v>29870814</v>
      </c>
      <c r="Y1900" s="84">
        <v>11873592</v>
      </c>
      <c r="Z1900" s="84">
        <v>6567908</v>
      </c>
      <c r="AA1900" s="127">
        <v>48735.499827</v>
      </c>
      <c r="AB1900" s="127">
        <v>7524.3601178400004</v>
      </c>
    </row>
    <row r="1901" spans="1:28" x14ac:dyDescent="0.3">
      <c r="A1901" s="83" t="s">
        <v>119</v>
      </c>
      <c r="B1901" s="65" t="str">
        <f>VLOOKUP(A1901,'bank list with code'!$A$2:$C$114,3,FALSE)</f>
        <v>B026</v>
      </c>
      <c r="C1901" s="65" t="str">
        <f>VLOOKUP(B1901,'bank type'!$A$2:$B$87,2,FALSE)</f>
        <v>Public Sector Banks</v>
      </c>
      <c r="D1901" s="66">
        <v>43434</v>
      </c>
      <c r="E1901" s="74">
        <f t="shared" si="90"/>
        <v>11</v>
      </c>
      <c r="F1901">
        <f t="shared" si="89"/>
        <v>2018</v>
      </c>
      <c r="G1901" s="84">
        <v>2361</v>
      </c>
      <c r="H1901" s="84">
        <v>686</v>
      </c>
      <c r="I1901" s="84">
        <v>156283</v>
      </c>
      <c r="J1901" s="84">
        <v>0</v>
      </c>
      <c r="K1901" s="3">
        <f t="shared" si="91"/>
        <v>156283</v>
      </c>
      <c r="L1901" s="3"/>
      <c r="M1901" s="3"/>
      <c r="N1901" s="3"/>
      <c r="O1901" s="84">
        <v>108952</v>
      </c>
      <c r="P1901" s="84">
        <v>2199</v>
      </c>
      <c r="Q1901" s="84">
        <v>154515</v>
      </c>
      <c r="R1901" s="127">
        <v>10.60075183</v>
      </c>
      <c r="S1901" s="127">
        <v>380.47023654999992</v>
      </c>
      <c r="T1901" s="85"/>
      <c r="U1901" s="85"/>
      <c r="V1901" s="85"/>
      <c r="W1901" s="85"/>
      <c r="X1901" s="84">
        <v>12923624</v>
      </c>
      <c r="Y1901" s="84">
        <v>7525365</v>
      </c>
      <c r="Z1901" s="84">
        <v>3840605</v>
      </c>
      <c r="AA1901" s="127">
        <v>30848.685997110002</v>
      </c>
      <c r="AB1901" s="127">
        <v>5001.6367732500003</v>
      </c>
    </row>
    <row r="1902" spans="1:28" x14ac:dyDescent="0.3">
      <c r="A1902" s="83" t="s">
        <v>120</v>
      </c>
      <c r="B1902" s="65" t="str">
        <f>VLOOKUP(A1902,'bank list with code'!$A$2:$C$114,3,FALSE)</f>
        <v>B034</v>
      </c>
      <c r="C1902" s="65" t="str">
        <f>VLOOKUP(B1902,'bank type'!$A$2:$B$87,2,FALSE)</f>
        <v>Public Sector Banks</v>
      </c>
      <c r="D1902" s="66">
        <v>43434</v>
      </c>
      <c r="E1902" s="74">
        <f t="shared" si="90"/>
        <v>11</v>
      </c>
      <c r="F1902">
        <f t="shared" si="89"/>
        <v>2018</v>
      </c>
      <c r="G1902" s="84">
        <v>1245</v>
      </c>
      <c r="H1902" s="84">
        <v>289</v>
      </c>
      <c r="I1902" s="84">
        <v>5142</v>
      </c>
      <c r="J1902" s="84">
        <v>0</v>
      </c>
      <c r="K1902" s="3">
        <f t="shared" si="91"/>
        <v>5142</v>
      </c>
      <c r="L1902" s="3"/>
      <c r="M1902" s="3"/>
      <c r="N1902" s="3"/>
      <c r="O1902" s="84">
        <v>0</v>
      </c>
      <c r="P1902" s="84">
        <v>0</v>
      </c>
      <c r="Q1902" s="84">
        <v>0</v>
      </c>
      <c r="R1902" s="127">
        <v>0</v>
      </c>
      <c r="S1902" s="127">
        <v>0</v>
      </c>
      <c r="T1902" s="85"/>
      <c r="U1902" s="85"/>
      <c r="V1902" s="85"/>
      <c r="W1902" s="85"/>
      <c r="X1902" s="84">
        <v>10515684</v>
      </c>
      <c r="Y1902" s="84">
        <v>4072474</v>
      </c>
      <c r="Z1902" s="84">
        <v>1887820</v>
      </c>
      <c r="AA1902" s="127">
        <v>11703.150869130001</v>
      </c>
      <c r="AB1902" s="127">
        <v>2578.3261552299996</v>
      </c>
    </row>
    <row r="1903" spans="1:28" x14ac:dyDescent="0.3">
      <c r="A1903" s="83" t="s">
        <v>5</v>
      </c>
      <c r="B1903" s="65" t="str">
        <f>VLOOKUP(A1903,'bank list with code'!$A$2:$C$114,3,FALSE)</f>
        <v>B060</v>
      </c>
      <c r="C1903" s="65" t="str">
        <f>VLOOKUP(B1903,'bank type'!$A$2:$B$87,2,FALSE)</f>
        <v>Public Sector Banks</v>
      </c>
      <c r="D1903" s="66">
        <v>43434</v>
      </c>
      <c r="E1903" s="74">
        <f t="shared" si="90"/>
        <v>11</v>
      </c>
      <c r="F1903">
        <f t="shared" si="89"/>
        <v>2018</v>
      </c>
      <c r="G1903" s="84">
        <v>3074</v>
      </c>
      <c r="H1903" s="84">
        <v>671</v>
      </c>
      <c r="I1903" s="84">
        <v>11060</v>
      </c>
      <c r="J1903" s="84">
        <v>0</v>
      </c>
      <c r="K1903" s="3">
        <f t="shared" si="91"/>
        <v>11060</v>
      </c>
      <c r="L1903" s="3"/>
      <c r="M1903" s="3"/>
      <c r="N1903" s="3"/>
      <c r="O1903" s="84">
        <v>87425</v>
      </c>
      <c r="P1903" s="84">
        <v>2860</v>
      </c>
      <c r="Q1903" s="84">
        <v>135031</v>
      </c>
      <c r="R1903" s="127">
        <v>16.3</v>
      </c>
      <c r="S1903" s="127">
        <v>301.7</v>
      </c>
      <c r="T1903" s="85"/>
      <c r="U1903" s="85"/>
      <c r="V1903" s="85"/>
      <c r="W1903" s="85"/>
      <c r="X1903" s="84">
        <v>19095608</v>
      </c>
      <c r="Y1903" s="84">
        <v>31945869</v>
      </c>
      <c r="Z1903" s="84">
        <v>6559236</v>
      </c>
      <c r="AA1903" s="127">
        <v>60053.4</v>
      </c>
      <c r="AB1903" s="127">
        <v>7355.6</v>
      </c>
    </row>
    <row r="1904" spans="1:28" x14ac:dyDescent="0.3">
      <c r="A1904" s="83" t="s">
        <v>6</v>
      </c>
      <c r="B1904" s="65" t="str">
        <f>VLOOKUP(A1904,'bank list with code'!$A$2:$C$114,3,FALSE)</f>
        <v>B061</v>
      </c>
      <c r="C1904" s="65" t="str">
        <f>VLOOKUP(B1904,'bank type'!$A$2:$B$87,2,FALSE)</f>
        <v>Public Sector Banks</v>
      </c>
      <c r="D1904" s="66">
        <v>43434</v>
      </c>
      <c r="E1904" s="74">
        <f t="shared" si="90"/>
        <v>11</v>
      </c>
      <c r="F1904">
        <f t="shared" ref="F1904:F1967" si="92">YEAR(D1904)</f>
        <v>2018</v>
      </c>
      <c r="G1904" s="84">
        <v>2895</v>
      </c>
      <c r="H1904" s="84">
        <v>612</v>
      </c>
      <c r="I1904" s="84">
        <v>19750</v>
      </c>
      <c r="J1904" s="84">
        <v>0</v>
      </c>
      <c r="K1904" s="3">
        <f t="shared" si="91"/>
        <v>19750</v>
      </c>
      <c r="L1904" s="3"/>
      <c r="M1904" s="3"/>
      <c r="N1904" s="3"/>
      <c r="O1904" s="84">
        <v>56913</v>
      </c>
      <c r="P1904" s="84">
        <v>941</v>
      </c>
      <c r="Q1904" s="84">
        <v>91877</v>
      </c>
      <c r="R1904" s="127">
        <v>3.825771</v>
      </c>
      <c r="S1904" s="127">
        <v>182.244067</v>
      </c>
      <c r="T1904" s="85"/>
      <c r="U1904" s="85"/>
      <c r="V1904" s="85"/>
      <c r="W1904" s="85"/>
      <c r="X1904" s="84">
        <v>15703969</v>
      </c>
      <c r="Y1904" s="84">
        <v>12560757</v>
      </c>
      <c r="Z1904" s="84">
        <v>4403093</v>
      </c>
      <c r="AA1904" s="127">
        <v>52199.813099999999</v>
      </c>
      <c r="AB1904" s="127">
        <v>6252.8844989999998</v>
      </c>
    </row>
    <row r="1905" spans="1:28" x14ac:dyDescent="0.3">
      <c r="A1905" s="83" t="s">
        <v>121</v>
      </c>
      <c r="B1905" s="65" t="str">
        <f>VLOOKUP(A1905,'bank list with code'!$A$2:$C$114,3,FALSE)</f>
        <v>B078</v>
      </c>
      <c r="C1905" s="65" t="str">
        <f>VLOOKUP(B1905,'bank type'!$A$2:$B$87,2,FALSE)</f>
        <v>Public Sector Banks</v>
      </c>
      <c r="D1905" s="66">
        <v>43434</v>
      </c>
      <c r="E1905" s="74">
        <f t="shared" si="90"/>
        <v>11</v>
      </c>
      <c r="F1905">
        <f t="shared" si="92"/>
        <v>2018</v>
      </c>
      <c r="G1905" s="84">
        <v>2338</v>
      </c>
      <c r="H1905" s="84">
        <v>293</v>
      </c>
      <c r="I1905" s="84">
        <v>8182</v>
      </c>
      <c r="J1905" s="84">
        <v>0</v>
      </c>
      <c r="K1905" s="3">
        <f t="shared" si="91"/>
        <v>8182</v>
      </c>
      <c r="L1905" s="3"/>
      <c r="M1905" s="3"/>
      <c r="N1905" s="3"/>
      <c r="O1905" s="84">
        <v>0</v>
      </c>
      <c r="P1905" s="84">
        <v>0</v>
      </c>
      <c r="Q1905" s="84">
        <v>0</v>
      </c>
      <c r="R1905" s="127">
        <v>0</v>
      </c>
      <c r="S1905" s="127">
        <v>0</v>
      </c>
      <c r="T1905" s="85"/>
      <c r="U1905" s="85"/>
      <c r="V1905" s="85"/>
      <c r="W1905" s="85"/>
      <c r="X1905" s="84">
        <v>10684146</v>
      </c>
      <c r="Y1905" s="84">
        <v>5510187</v>
      </c>
      <c r="Z1905" s="84">
        <v>3311816</v>
      </c>
      <c r="AA1905" s="127">
        <v>24408.400000000001</v>
      </c>
      <c r="AB1905" s="127">
        <v>4272.3999999999996</v>
      </c>
    </row>
    <row r="1906" spans="1:28" x14ac:dyDescent="0.3">
      <c r="A1906" s="83" t="s">
        <v>7</v>
      </c>
      <c r="B1906" s="65" t="str">
        <f>VLOOKUP(A1906,'bank list with code'!$A$2:$C$114,3,FALSE)</f>
        <v>B080</v>
      </c>
      <c r="C1906" s="65" t="str">
        <f>VLOOKUP(B1906,'bank type'!$A$2:$B$87,2,FALSE)</f>
        <v>Public Sector Banks</v>
      </c>
      <c r="D1906" s="66">
        <v>43434</v>
      </c>
      <c r="E1906" s="74">
        <f t="shared" ref="E1906:E1969" si="93">MONTH(D1906)</f>
        <v>11</v>
      </c>
      <c r="F1906">
        <f t="shared" si="92"/>
        <v>2018</v>
      </c>
      <c r="G1906" s="84">
        <v>1151</v>
      </c>
      <c r="H1906" s="84">
        <v>50</v>
      </c>
      <c r="I1906" s="84">
        <v>1066</v>
      </c>
      <c r="J1906" s="84">
        <v>0</v>
      </c>
      <c r="K1906" s="3">
        <f t="shared" si="91"/>
        <v>1066</v>
      </c>
      <c r="L1906" s="3"/>
      <c r="M1906" s="3"/>
      <c r="N1906" s="3"/>
      <c r="O1906" s="84">
        <v>0</v>
      </c>
      <c r="P1906" s="84">
        <v>0</v>
      </c>
      <c r="Q1906" s="84">
        <v>0</v>
      </c>
      <c r="R1906" s="127">
        <v>0</v>
      </c>
      <c r="S1906" s="127">
        <v>0</v>
      </c>
      <c r="T1906" s="85"/>
      <c r="U1906" s="85"/>
      <c r="V1906" s="85"/>
      <c r="W1906" s="85"/>
      <c r="X1906" s="84">
        <v>3456533</v>
      </c>
      <c r="Y1906" s="84">
        <v>1440997</v>
      </c>
      <c r="Z1906" s="84">
        <v>423493</v>
      </c>
      <c r="AA1906" s="127">
        <v>6069.3583213299999</v>
      </c>
      <c r="AB1906" s="127">
        <v>784.82365379999999</v>
      </c>
    </row>
    <row r="1907" spans="1:28" x14ac:dyDescent="0.3">
      <c r="A1907" s="83" t="s">
        <v>8</v>
      </c>
      <c r="B1907" s="65" t="str">
        <f>VLOOKUP(A1907,'bank list with code'!$A$2:$C$114,3,FALSE)</f>
        <v>B081</v>
      </c>
      <c r="C1907" s="65" t="str">
        <f>VLOOKUP(B1907,'bank type'!$A$2:$B$87,2,FALSE)</f>
        <v>Public Sector Banks</v>
      </c>
      <c r="D1907" s="66">
        <v>43434</v>
      </c>
      <c r="E1907" s="74">
        <f t="shared" si="93"/>
        <v>11</v>
      </c>
      <c r="F1907">
        <f t="shared" si="92"/>
        <v>2018</v>
      </c>
      <c r="G1907" s="84">
        <v>5340</v>
      </c>
      <c r="H1907" s="84">
        <v>4089</v>
      </c>
      <c r="I1907" s="84">
        <v>59381</v>
      </c>
      <c r="J1907" s="84">
        <v>0</v>
      </c>
      <c r="K1907" s="3">
        <f t="shared" si="91"/>
        <v>59381</v>
      </c>
      <c r="L1907" s="3"/>
      <c r="M1907" s="3"/>
      <c r="N1907" s="3"/>
      <c r="O1907" s="84">
        <v>330284</v>
      </c>
      <c r="P1907" s="84">
        <v>8414</v>
      </c>
      <c r="Q1907" s="84">
        <v>631956</v>
      </c>
      <c r="R1907" s="127">
        <v>36.805353100000005</v>
      </c>
      <c r="S1907" s="127">
        <v>1399.4142938</v>
      </c>
      <c r="T1907" s="85"/>
      <c r="U1907" s="85"/>
      <c r="V1907" s="85"/>
      <c r="W1907" s="85"/>
      <c r="X1907" s="84">
        <v>68459717</v>
      </c>
      <c r="Y1907" s="84">
        <v>24910858</v>
      </c>
      <c r="Z1907" s="84">
        <v>13042202</v>
      </c>
      <c r="AA1907" s="127">
        <v>112832.38552887</v>
      </c>
      <c r="AB1907" s="127">
        <v>19313.194401469998</v>
      </c>
    </row>
    <row r="1908" spans="1:28" x14ac:dyDescent="0.3">
      <c r="A1908" s="83" t="s">
        <v>122</v>
      </c>
      <c r="B1908" s="65" t="str">
        <f>VLOOKUP(A1908,'bank list with code'!$A$2:$C$114,3,FALSE)</f>
        <v>B099</v>
      </c>
      <c r="C1908" s="65" t="str">
        <f>VLOOKUP(B1908,'bank type'!$A$2:$B$87,2,FALSE)</f>
        <v>Public Sector Banks</v>
      </c>
      <c r="D1908" s="66">
        <v>43434</v>
      </c>
      <c r="E1908" s="74">
        <f t="shared" si="93"/>
        <v>11</v>
      </c>
      <c r="F1908">
        <f t="shared" si="92"/>
        <v>2018</v>
      </c>
      <c r="G1908" s="84">
        <v>4070</v>
      </c>
      <c r="H1908" s="84">
        <v>406</v>
      </c>
      <c r="I1908" s="84">
        <v>7652</v>
      </c>
      <c r="J1908" s="84">
        <v>0</v>
      </c>
      <c r="K1908" s="3">
        <f t="shared" si="91"/>
        <v>7652</v>
      </c>
      <c r="L1908" s="3"/>
      <c r="M1908" s="3"/>
      <c r="N1908" s="3"/>
      <c r="O1908" s="84">
        <v>47129</v>
      </c>
      <c r="P1908" s="84">
        <v>3842</v>
      </c>
      <c r="Q1908" s="84">
        <v>162077</v>
      </c>
      <c r="R1908" s="127">
        <v>15.61805</v>
      </c>
      <c r="S1908" s="127">
        <v>371.77237100000002</v>
      </c>
      <c r="T1908" s="85"/>
      <c r="U1908" s="85"/>
      <c r="V1908" s="85"/>
      <c r="W1908" s="85"/>
      <c r="X1908" s="84">
        <v>17167931</v>
      </c>
      <c r="Y1908" s="84">
        <v>9368371</v>
      </c>
      <c r="Z1908" s="84">
        <v>4807519</v>
      </c>
      <c r="AA1908" s="127">
        <v>37273.291116</v>
      </c>
      <c r="AB1908" s="127">
        <v>5860.8911589999998</v>
      </c>
    </row>
    <row r="1909" spans="1:28" x14ac:dyDescent="0.3">
      <c r="A1909" s="83" t="s">
        <v>9</v>
      </c>
      <c r="B1909" s="65" t="str">
        <f>VLOOKUP(A1909,'bank list with code'!$A$2:$C$114,3,FALSE)</f>
        <v>B102</v>
      </c>
      <c r="C1909" s="65" t="str">
        <f>VLOOKUP(B1909,'bank type'!$A$2:$B$87,2,FALSE)</f>
        <v>Public Sector Banks</v>
      </c>
      <c r="D1909" s="66">
        <v>43434</v>
      </c>
      <c r="E1909" s="74">
        <f t="shared" si="93"/>
        <v>11</v>
      </c>
      <c r="F1909">
        <f t="shared" si="92"/>
        <v>2018</v>
      </c>
      <c r="G1909" s="84">
        <v>2158</v>
      </c>
      <c r="H1909" s="84">
        <v>410</v>
      </c>
      <c r="I1909" s="84">
        <v>4626</v>
      </c>
      <c r="J1909" s="84">
        <v>0</v>
      </c>
      <c r="K1909" s="3">
        <f t="shared" si="91"/>
        <v>4626</v>
      </c>
      <c r="L1909" s="3"/>
      <c r="M1909" s="3"/>
      <c r="N1909" s="3"/>
      <c r="O1909" s="84">
        <v>0</v>
      </c>
      <c r="P1909" s="84">
        <v>0</v>
      </c>
      <c r="Q1909" s="84">
        <v>0</v>
      </c>
      <c r="R1909" s="127">
        <v>0</v>
      </c>
      <c r="S1909" s="127">
        <v>0</v>
      </c>
      <c r="T1909" s="85"/>
      <c r="U1909" s="85"/>
      <c r="V1909" s="85"/>
      <c r="W1909" s="85"/>
      <c r="X1909" s="84">
        <v>11051054</v>
      </c>
      <c r="Y1909" s="84">
        <v>5622405</v>
      </c>
      <c r="Z1909" s="84">
        <v>2691737</v>
      </c>
      <c r="AA1909" s="127">
        <v>21866.274582999999</v>
      </c>
      <c r="AB1909" s="127">
        <v>3737.522007</v>
      </c>
    </row>
    <row r="1910" spans="1:28" x14ac:dyDescent="0.3">
      <c r="A1910" s="83" t="s">
        <v>10</v>
      </c>
      <c r="B1910" s="65" t="str">
        <f>VLOOKUP(A1910,'bank list with code'!$A$2:$C$114,3,FALSE)</f>
        <v>B105</v>
      </c>
      <c r="C1910" s="65" t="str">
        <f>VLOOKUP(B1910,'bank type'!$A$2:$B$87,2,FALSE)</f>
        <v>Public Sector Banks</v>
      </c>
      <c r="D1910" s="66">
        <v>43434</v>
      </c>
      <c r="E1910" s="74">
        <f t="shared" si="93"/>
        <v>11</v>
      </c>
      <c r="F1910">
        <f t="shared" si="92"/>
        <v>2018</v>
      </c>
      <c r="G1910" s="84">
        <v>3797</v>
      </c>
      <c r="H1910" s="84">
        <v>2888</v>
      </c>
      <c r="I1910" s="84">
        <v>59238</v>
      </c>
      <c r="J1910" s="84">
        <v>0</v>
      </c>
      <c r="K1910" s="3">
        <f t="shared" si="91"/>
        <v>59238</v>
      </c>
      <c r="L1910" s="3"/>
      <c r="M1910" s="3"/>
      <c r="N1910" s="3"/>
      <c r="O1910" s="84">
        <v>169137</v>
      </c>
      <c r="P1910" s="84">
        <v>4176</v>
      </c>
      <c r="Q1910" s="84">
        <v>210618</v>
      </c>
      <c r="R1910" s="127">
        <v>20.51235376</v>
      </c>
      <c r="S1910" s="127">
        <v>576.74035733000005</v>
      </c>
      <c r="T1910" s="85"/>
      <c r="U1910" s="85"/>
      <c r="V1910" s="85"/>
      <c r="W1910" s="85"/>
      <c r="X1910" s="84">
        <v>21028909</v>
      </c>
      <c r="Y1910" s="84">
        <v>27099322</v>
      </c>
      <c r="Z1910" s="84">
        <v>7823615</v>
      </c>
      <c r="AA1910" s="127">
        <v>80339.749853000001</v>
      </c>
      <c r="AB1910" s="127">
        <v>9772.2410059800004</v>
      </c>
    </row>
    <row r="1911" spans="1:28" x14ac:dyDescent="0.3">
      <c r="A1911" s="83" t="s">
        <v>123</v>
      </c>
      <c r="B1911" s="65" t="str">
        <f>VLOOKUP(A1911,'bank list with code'!$A$2:$C$114,3,FALSE)</f>
        <v>B106</v>
      </c>
      <c r="C1911" s="65" t="str">
        <f>VLOOKUP(B1911,'bank type'!$A$2:$B$87,2,FALSE)</f>
        <v>Public Sector Banks</v>
      </c>
      <c r="D1911" s="66">
        <v>43434</v>
      </c>
      <c r="E1911" s="74">
        <f t="shared" si="93"/>
        <v>11</v>
      </c>
      <c r="F1911">
        <f t="shared" si="92"/>
        <v>2018</v>
      </c>
      <c r="G1911" s="84">
        <v>1027</v>
      </c>
      <c r="H1911" s="84">
        <v>1075</v>
      </c>
      <c r="I1911" s="84">
        <v>4499</v>
      </c>
      <c r="J1911" s="84">
        <v>0</v>
      </c>
      <c r="K1911" s="3">
        <f t="shared" si="91"/>
        <v>4499</v>
      </c>
      <c r="L1911" s="3"/>
      <c r="M1911" s="3"/>
      <c r="N1911" s="3"/>
      <c r="O1911" s="84">
        <v>7304</v>
      </c>
      <c r="P1911" s="84">
        <v>265</v>
      </c>
      <c r="Q1911" s="84">
        <v>8390</v>
      </c>
      <c r="R1911" s="127">
        <v>1.0678000000000001</v>
      </c>
      <c r="S1911" s="127">
        <v>21.948498069999999</v>
      </c>
      <c r="T1911" s="85"/>
      <c r="U1911" s="85"/>
      <c r="V1911" s="85"/>
      <c r="W1911" s="85"/>
      <c r="X1911" s="84">
        <v>14159243</v>
      </c>
      <c r="Y1911" s="84">
        <v>7426149</v>
      </c>
      <c r="Z1911" s="84">
        <v>1902464</v>
      </c>
      <c r="AA1911" s="127">
        <v>27379.172788</v>
      </c>
      <c r="AB1911" s="127">
        <v>2701.8439279999998</v>
      </c>
    </row>
    <row r="1912" spans="1:28" x14ac:dyDescent="0.3">
      <c r="A1912" s="83" t="s">
        <v>124</v>
      </c>
      <c r="B1912" s="65" t="str">
        <f>VLOOKUP(A1912,'bank list with code'!$A$2:$C$114,3,FALSE)</f>
        <v>B111</v>
      </c>
      <c r="C1912" s="65" t="str">
        <f>VLOOKUP(B1912,'bank type'!$A$2:$B$87,2,FALSE)</f>
        <v>Public Sector Banks</v>
      </c>
      <c r="D1912" s="66">
        <v>43434</v>
      </c>
      <c r="E1912" s="74">
        <f t="shared" si="93"/>
        <v>11</v>
      </c>
      <c r="F1912">
        <f t="shared" si="92"/>
        <v>2018</v>
      </c>
      <c r="G1912" s="84">
        <v>1685</v>
      </c>
      <c r="H1912" s="84">
        <v>479</v>
      </c>
      <c r="I1912" s="84">
        <v>7407</v>
      </c>
      <c r="J1912" s="84">
        <v>0</v>
      </c>
      <c r="K1912" s="3">
        <f t="shared" si="91"/>
        <v>7407</v>
      </c>
      <c r="L1912" s="3"/>
      <c r="M1912" s="3"/>
      <c r="N1912" s="3"/>
      <c r="O1912" s="84">
        <v>67761</v>
      </c>
      <c r="P1912" s="84">
        <v>12430</v>
      </c>
      <c r="Q1912" s="84">
        <v>134979</v>
      </c>
      <c r="R1912" s="127">
        <v>56.751128560000005</v>
      </c>
      <c r="S1912" s="127">
        <v>351.32683308999998</v>
      </c>
      <c r="T1912" s="85"/>
      <c r="U1912" s="85"/>
      <c r="V1912" s="85"/>
      <c r="W1912" s="85"/>
      <c r="X1912" s="84">
        <v>6952868</v>
      </c>
      <c r="Y1912" s="84">
        <v>6131879</v>
      </c>
      <c r="Z1912" s="84">
        <v>2261316</v>
      </c>
      <c r="AA1912" s="127">
        <v>19902.243654999998</v>
      </c>
      <c r="AB1912" s="127">
        <v>3302.8352730000001</v>
      </c>
    </row>
    <row r="1913" spans="1:28" x14ac:dyDescent="0.3">
      <c r="A1913" s="83" t="s">
        <v>11</v>
      </c>
      <c r="B1913" s="65" t="str">
        <f>VLOOKUP(A1913,'bank list with code'!$A$2:$C$114,3,FALSE)</f>
        <v>B054</v>
      </c>
      <c r="C1913" s="65" t="str">
        <f>VLOOKUP(B1913,'bank type'!$A$2:$B$87,2,FALSE)</f>
        <v>Private Sector Banks</v>
      </c>
      <c r="D1913" s="66">
        <v>43434</v>
      </c>
      <c r="E1913" s="74">
        <f t="shared" si="93"/>
        <v>11</v>
      </c>
      <c r="F1913">
        <f t="shared" si="92"/>
        <v>2018</v>
      </c>
      <c r="G1913" s="84">
        <v>2198</v>
      </c>
      <c r="H1913" s="84">
        <v>1522</v>
      </c>
      <c r="I1913" s="84">
        <v>31308</v>
      </c>
      <c r="J1913" s="84">
        <v>0</v>
      </c>
      <c r="K1913" s="3">
        <f t="shared" si="91"/>
        <v>31308</v>
      </c>
      <c r="L1913" s="3"/>
      <c r="M1913" s="3"/>
      <c r="N1913" s="3"/>
      <c r="O1913" s="84">
        <v>30654</v>
      </c>
      <c r="P1913" s="84">
        <v>834</v>
      </c>
      <c r="Q1913" s="84">
        <v>122350</v>
      </c>
      <c r="R1913" s="127">
        <v>4.1982012099999997</v>
      </c>
      <c r="S1913" s="127">
        <v>298.55614400000002</v>
      </c>
      <c r="T1913" s="85"/>
      <c r="U1913" s="85"/>
      <c r="V1913" s="85"/>
      <c r="W1913" s="85"/>
      <c r="X1913" s="84">
        <v>12407298</v>
      </c>
      <c r="Y1913" s="84">
        <v>9303685</v>
      </c>
      <c r="Z1913" s="84">
        <v>4569038</v>
      </c>
      <c r="AA1913" s="127">
        <v>41170.106775890003</v>
      </c>
      <c r="AB1913" s="127">
        <v>6716.450778469999</v>
      </c>
    </row>
    <row r="1914" spans="1:28" x14ac:dyDescent="0.3">
      <c r="A1914" s="83" t="s">
        <v>12</v>
      </c>
      <c r="B1914" s="65" t="str">
        <f>VLOOKUP(A1914,'bank list with code'!$A$2:$C$114,3,FALSE)</f>
        <v>B093</v>
      </c>
      <c r="C1914" s="65" t="str">
        <f>VLOOKUP(B1914,'bank type'!$A$2:$B$87,2,FALSE)</f>
        <v>Public Sector Banks</v>
      </c>
      <c r="D1914" s="66">
        <v>43434</v>
      </c>
      <c r="E1914" s="74">
        <f t="shared" si="93"/>
        <v>11</v>
      </c>
      <c r="F1914">
        <f t="shared" si="92"/>
        <v>2018</v>
      </c>
      <c r="G1914" s="84">
        <v>25804</v>
      </c>
      <c r="H1914" s="84">
        <v>32749</v>
      </c>
      <c r="I1914" s="84">
        <v>574359</v>
      </c>
      <c r="J1914" s="84">
        <v>0</v>
      </c>
      <c r="K1914" s="3">
        <f t="shared" si="91"/>
        <v>574359</v>
      </c>
      <c r="L1914" s="3"/>
      <c r="M1914" s="3"/>
      <c r="N1914" s="3"/>
      <c r="O1914" s="84">
        <v>7306243</v>
      </c>
      <c r="P1914" s="84">
        <v>134426</v>
      </c>
      <c r="Q1914" s="84">
        <v>22856602</v>
      </c>
      <c r="R1914" s="127">
        <v>519.32682899999998</v>
      </c>
      <c r="S1914" s="128">
        <v>89811.325248770008</v>
      </c>
      <c r="T1914" s="88"/>
      <c r="U1914" s="88"/>
      <c r="V1914" s="88"/>
      <c r="W1914" s="88"/>
      <c r="X1914" s="84">
        <v>323092753</v>
      </c>
      <c r="Y1914" s="84">
        <v>402154648</v>
      </c>
      <c r="Z1914" s="84">
        <v>108956285</v>
      </c>
      <c r="AA1914" s="127">
        <v>1068189.1106079</v>
      </c>
      <c r="AB1914" s="127">
        <v>166493.84372864998</v>
      </c>
    </row>
    <row r="1915" spans="1:28" x14ac:dyDescent="0.3">
      <c r="A1915" s="83" t="s">
        <v>14</v>
      </c>
      <c r="B1915" s="65" t="str">
        <f>VLOOKUP(A1915,'bank list with code'!$A$2:$C$114,3,FALSE)</f>
        <v>B009</v>
      </c>
      <c r="C1915" s="65" t="str">
        <f>VLOOKUP(B1915,'bank type'!$A$2:$B$87,2,FALSE)</f>
        <v>Private Sector Banks</v>
      </c>
      <c r="D1915" s="66">
        <v>43434</v>
      </c>
      <c r="E1915" s="74">
        <f t="shared" si="93"/>
        <v>11</v>
      </c>
      <c r="F1915">
        <f t="shared" si="92"/>
        <v>2018</v>
      </c>
      <c r="G1915" s="84">
        <v>2101</v>
      </c>
      <c r="H1915" s="84">
        <v>10590</v>
      </c>
      <c r="I1915" s="84">
        <v>494230</v>
      </c>
      <c r="J1915" s="84">
        <v>0</v>
      </c>
      <c r="K1915" s="3">
        <f t="shared" si="91"/>
        <v>494230</v>
      </c>
      <c r="L1915" s="3"/>
      <c r="M1915" s="3"/>
      <c r="N1915" s="3"/>
      <c r="O1915" s="84">
        <v>5245839</v>
      </c>
      <c r="P1915" s="84">
        <v>90217</v>
      </c>
      <c r="Q1915" s="84">
        <v>13976361</v>
      </c>
      <c r="R1915" s="127">
        <v>394.42867000000001</v>
      </c>
      <c r="S1915" s="127">
        <v>51314.640512999998</v>
      </c>
      <c r="T1915" s="85"/>
      <c r="U1915" s="85"/>
      <c r="V1915" s="85"/>
      <c r="W1915" s="85"/>
      <c r="X1915" s="84">
        <v>26978062</v>
      </c>
      <c r="Y1915" s="84">
        <v>28562200</v>
      </c>
      <c r="Z1915" s="84">
        <v>26029727</v>
      </c>
      <c r="AA1915" s="127">
        <v>144057.87071279998</v>
      </c>
      <c r="AB1915" s="127">
        <v>40201.634064845624</v>
      </c>
    </row>
    <row r="1916" spans="1:28" x14ac:dyDescent="0.3">
      <c r="A1916" s="83" t="s">
        <v>15</v>
      </c>
      <c r="B1916" s="65" t="str">
        <f>VLOOKUP(A1916,'bank list with code'!$A$2:$C$114,3,FALSE)</f>
        <v>B010</v>
      </c>
      <c r="C1916" s="65" t="str">
        <f>VLOOKUP(B1916,'bank type'!$A$2:$B$87,2,FALSE)</f>
        <v>Private Sector Banks</v>
      </c>
      <c r="D1916" s="66">
        <v>43434</v>
      </c>
      <c r="E1916" s="74">
        <f t="shared" si="93"/>
        <v>11</v>
      </c>
      <c r="F1916">
        <f t="shared" si="92"/>
        <v>2018</v>
      </c>
      <c r="G1916" s="84">
        <v>478</v>
      </c>
      <c r="H1916" s="84">
        <v>0</v>
      </c>
      <c r="I1916" s="84">
        <v>24693</v>
      </c>
      <c r="J1916" s="84">
        <v>0</v>
      </c>
      <c r="K1916" s="3">
        <f t="shared" si="91"/>
        <v>24693</v>
      </c>
      <c r="L1916" s="3"/>
      <c r="M1916" s="3"/>
      <c r="N1916" s="3"/>
      <c r="O1916" s="84">
        <v>0</v>
      </c>
      <c r="P1916" s="84">
        <v>0</v>
      </c>
      <c r="Q1916" s="84">
        <v>0</v>
      </c>
      <c r="R1916" s="127">
        <v>0</v>
      </c>
      <c r="S1916" s="127">
        <v>0</v>
      </c>
      <c r="T1916" s="85"/>
      <c r="U1916" s="85"/>
      <c r="V1916" s="85"/>
      <c r="W1916" s="85"/>
      <c r="X1916" s="84">
        <v>3287541</v>
      </c>
      <c r="Y1916" s="84">
        <v>1994614</v>
      </c>
      <c r="Z1916" s="84">
        <v>668601</v>
      </c>
      <c r="AA1916" s="127">
        <v>6975.877536</v>
      </c>
      <c r="AB1916" s="127">
        <v>1094.3934519000002</v>
      </c>
    </row>
    <row r="1917" spans="1:28" x14ac:dyDescent="0.3">
      <c r="A1917" s="83" t="s">
        <v>16</v>
      </c>
      <c r="B1917" s="65" t="str">
        <f>VLOOKUP(A1917,'bank list with code'!$A$2:$C$114,3,FALSE)</f>
        <v>B021</v>
      </c>
      <c r="C1917" s="65" t="str">
        <f>VLOOKUP(B1917,'bank type'!$A$2:$B$87,2,FALSE)</f>
        <v>Private Sector Banks</v>
      </c>
      <c r="D1917" s="66">
        <v>43434</v>
      </c>
      <c r="E1917" s="74">
        <f t="shared" si="93"/>
        <v>11</v>
      </c>
      <c r="F1917">
        <f t="shared" si="92"/>
        <v>2018</v>
      </c>
      <c r="G1917" s="84">
        <v>223</v>
      </c>
      <c r="H1917" s="84">
        <v>45</v>
      </c>
      <c r="I1917" s="84">
        <v>0</v>
      </c>
      <c r="J1917" s="84">
        <v>0</v>
      </c>
      <c r="K1917" s="3">
        <f t="shared" si="91"/>
        <v>0</v>
      </c>
      <c r="L1917" s="3"/>
      <c r="M1917" s="3"/>
      <c r="N1917" s="3"/>
      <c r="O1917" s="84">
        <v>0</v>
      </c>
      <c r="P1917" s="84">
        <v>0</v>
      </c>
      <c r="Q1917" s="84">
        <v>0</v>
      </c>
      <c r="R1917" s="127">
        <v>0</v>
      </c>
      <c r="S1917" s="127">
        <v>0</v>
      </c>
      <c r="T1917" s="85"/>
      <c r="U1917" s="85"/>
      <c r="V1917" s="85"/>
      <c r="W1917" s="85"/>
      <c r="X1917" s="84">
        <v>1253675</v>
      </c>
      <c r="Y1917" s="84">
        <v>640074</v>
      </c>
      <c r="Z1917" s="84">
        <v>199385</v>
      </c>
      <c r="AA1917" s="127">
        <v>2060.3897621300002</v>
      </c>
      <c r="AB1917" s="127">
        <v>334.95547843000003</v>
      </c>
    </row>
    <row r="1918" spans="1:28" x14ac:dyDescent="0.3">
      <c r="A1918" s="83" t="s">
        <v>17</v>
      </c>
      <c r="B1918" s="65" t="str">
        <f>VLOOKUP(A1918,'bank list with code'!$A$2:$C$114,3,FALSE)</f>
        <v>B024</v>
      </c>
      <c r="C1918" s="65" t="str">
        <f>VLOOKUP(B1918,'bank type'!$A$2:$B$87,2,FALSE)</f>
        <v>Private Sector Banks</v>
      </c>
      <c r="D1918" s="66">
        <v>43434</v>
      </c>
      <c r="E1918" s="74">
        <f t="shared" si="93"/>
        <v>11</v>
      </c>
      <c r="F1918">
        <f t="shared" si="92"/>
        <v>2018</v>
      </c>
      <c r="G1918" s="84">
        <v>941</v>
      </c>
      <c r="H1918" s="84">
        <v>700</v>
      </c>
      <c r="I1918" s="84">
        <v>9692</v>
      </c>
      <c r="J1918" s="84">
        <v>0</v>
      </c>
      <c r="K1918" s="3">
        <f t="shared" si="91"/>
        <v>9692</v>
      </c>
      <c r="L1918" s="3"/>
      <c r="M1918" s="3"/>
      <c r="N1918" s="3"/>
      <c r="O1918" s="84">
        <v>6333</v>
      </c>
      <c r="P1918" s="84">
        <v>591</v>
      </c>
      <c r="Q1918" s="84">
        <v>19670</v>
      </c>
      <c r="R1918" s="127">
        <v>2.5979000000000001</v>
      </c>
      <c r="S1918" s="127">
        <v>57.596368929999997</v>
      </c>
      <c r="T1918" s="85"/>
      <c r="U1918" s="85"/>
      <c r="V1918" s="85"/>
      <c r="W1918" s="85"/>
      <c r="X1918" s="84">
        <v>1889311</v>
      </c>
      <c r="Y1918" s="84">
        <v>2309494</v>
      </c>
      <c r="Z1918" s="84">
        <v>880442</v>
      </c>
      <c r="AA1918" s="127">
        <v>10106.573561159999</v>
      </c>
      <c r="AB1918" s="127">
        <v>1164.7883147699999</v>
      </c>
    </row>
    <row r="1919" spans="1:28" x14ac:dyDescent="0.3">
      <c r="A1919" s="83" t="s">
        <v>18</v>
      </c>
      <c r="B1919" s="65" t="str">
        <f>VLOOKUP(A1919,'bank list with code'!$A$2:$C$114,3,FALSE)</f>
        <v>B032</v>
      </c>
      <c r="C1919" s="65" t="str">
        <f>VLOOKUP(B1919,'bank type'!$A$2:$B$87,2,FALSE)</f>
        <v>Private Sector Banks</v>
      </c>
      <c r="D1919" s="66">
        <v>43434</v>
      </c>
      <c r="E1919" s="74">
        <f t="shared" si="93"/>
        <v>11</v>
      </c>
      <c r="F1919">
        <f t="shared" si="92"/>
        <v>2018</v>
      </c>
      <c r="G1919" s="84">
        <v>286</v>
      </c>
      <c r="H1919" s="84">
        <v>261</v>
      </c>
      <c r="I1919" s="84">
        <v>4371</v>
      </c>
      <c r="J1919" s="84">
        <v>0</v>
      </c>
      <c r="K1919" s="3">
        <f t="shared" si="91"/>
        <v>4371</v>
      </c>
      <c r="L1919" s="3"/>
      <c r="M1919" s="3"/>
      <c r="N1919" s="3"/>
      <c r="O1919" s="84">
        <v>65406</v>
      </c>
      <c r="P1919" s="84">
        <v>30221</v>
      </c>
      <c r="Q1919" s="84">
        <v>127179</v>
      </c>
      <c r="R1919" s="127">
        <v>128.61893499999999</v>
      </c>
      <c r="S1919" s="127">
        <v>132.157104</v>
      </c>
      <c r="T1919" s="85"/>
      <c r="U1919" s="85"/>
      <c r="V1919" s="85"/>
      <c r="W1919" s="85"/>
      <c r="X1919" s="84">
        <v>704063</v>
      </c>
      <c r="Y1919" s="84">
        <v>514073</v>
      </c>
      <c r="Z1919" s="84">
        <v>358992</v>
      </c>
      <c r="AA1919" s="127">
        <v>2570.3734180000001</v>
      </c>
      <c r="AB1919" s="127">
        <v>690.09667100000001</v>
      </c>
    </row>
    <row r="1920" spans="1:28" x14ac:dyDescent="0.3">
      <c r="A1920" s="83" t="s">
        <v>19</v>
      </c>
      <c r="B1920" s="65" t="str">
        <f>VLOOKUP(A1920,'bank list with code'!$A$2:$C$114,3,FALSE)</f>
        <v>B038</v>
      </c>
      <c r="C1920" s="65" t="str">
        <f>VLOOKUP(B1920,'bank type'!$A$2:$B$87,2,FALSE)</f>
        <v>Private Sector Banks</v>
      </c>
      <c r="D1920" s="66">
        <v>43434</v>
      </c>
      <c r="E1920" s="74">
        <f t="shared" si="93"/>
        <v>11</v>
      </c>
      <c r="F1920">
        <f t="shared" si="92"/>
        <v>2018</v>
      </c>
      <c r="G1920" s="84">
        <v>209</v>
      </c>
      <c r="H1920" s="84">
        <v>137</v>
      </c>
      <c r="I1920" s="84">
        <v>1110</v>
      </c>
      <c r="J1920" s="84">
        <v>0</v>
      </c>
      <c r="K1920" s="3">
        <f t="shared" si="91"/>
        <v>1110</v>
      </c>
      <c r="L1920" s="3"/>
      <c r="M1920" s="3"/>
      <c r="N1920" s="3"/>
      <c r="O1920" s="84">
        <v>6441</v>
      </c>
      <c r="P1920" s="84">
        <v>89</v>
      </c>
      <c r="Q1920" s="84">
        <v>15716</v>
      </c>
      <c r="R1920" s="127">
        <v>0.32527400000000001</v>
      </c>
      <c r="S1920" s="127">
        <v>31.768519999999999</v>
      </c>
      <c r="T1920" s="85"/>
      <c r="U1920" s="85"/>
      <c r="V1920" s="85"/>
      <c r="W1920" s="85"/>
      <c r="X1920" s="84">
        <v>557743</v>
      </c>
      <c r="Y1920" s="84">
        <v>552008</v>
      </c>
      <c r="Z1920" s="84">
        <v>233823</v>
      </c>
      <c r="AA1920" s="127">
        <v>1786.1617000000001</v>
      </c>
      <c r="AB1920" s="127">
        <v>343.98665</v>
      </c>
    </row>
    <row r="1921" spans="1:28" x14ac:dyDescent="0.3">
      <c r="A1921" s="83" t="s">
        <v>20</v>
      </c>
      <c r="B1921" s="65" t="str">
        <f>VLOOKUP(A1921,'bank list with code'!$A$2:$C$114,3,FALSE)</f>
        <v>B045</v>
      </c>
      <c r="C1921" s="65" t="str">
        <f>VLOOKUP(B1921,'bank type'!$A$2:$B$87,2,FALSE)</f>
        <v>Private Sector Banks</v>
      </c>
      <c r="D1921" s="66">
        <v>43434</v>
      </c>
      <c r="E1921" s="74">
        <f t="shared" si="93"/>
        <v>11</v>
      </c>
      <c r="F1921">
        <f t="shared" si="92"/>
        <v>2018</v>
      </c>
      <c r="G1921" s="84">
        <v>1185</v>
      </c>
      <c r="H1921" s="84">
        <v>500</v>
      </c>
      <c r="I1921" s="84">
        <v>9765</v>
      </c>
      <c r="J1921" s="84">
        <v>0</v>
      </c>
      <c r="K1921" s="3">
        <f t="shared" si="91"/>
        <v>9765</v>
      </c>
      <c r="L1921" s="3"/>
      <c r="M1921" s="3"/>
      <c r="N1921" s="3"/>
      <c r="O1921" s="84">
        <v>0</v>
      </c>
      <c r="P1921" s="84">
        <v>0</v>
      </c>
      <c r="Q1921" s="84">
        <v>0</v>
      </c>
      <c r="R1921" s="127">
        <v>0</v>
      </c>
      <c r="S1921" s="127">
        <v>0</v>
      </c>
      <c r="T1921" s="85"/>
      <c r="U1921" s="85"/>
      <c r="V1921" s="85"/>
      <c r="W1921" s="85"/>
      <c r="X1921" s="84">
        <v>7370079</v>
      </c>
      <c r="Y1921" s="84">
        <v>7472400</v>
      </c>
      <c r="Z1921" s="84">
        <v>3879599</v>
      </c>
      <c r="AA1921" s="127">
        <v>36376.902811800006</v>
      </c>
      <c r="AB1921" s="127">
        <v>5470.1376070900005</v>
      </c>
    </row>
    <row r="1922" spans="1:28" x14ac:dyDescent="0.3">
      <c r="A1922" s="83" t="s">
        <v>21</v>
      </c>
      <c r="B1922" s="65" t="str">
        <f>VLOOKUP(A1922,'bank list with code'!$A$2:$C$114,3,FALSE)</f>
        <v>B050</v>
      </c>
      <c r="C1922" s="65" t="str">
        <f>VLOOKUP(B1922,'bank type'!$A$2:$B$87,2,FALSE)</f>
        <v>Private Sector Banks</v>
      </c>
      <c r="D1922" s="66">
        <v>43434</v>
      </c>
      <c r="E1922" s="74">
        <f t="shared" si="93"/>
        <v>11</v>
      </c>
      <c r="F1922">
        <f t="shared" si="92"/>
        <v>2018</v>
      </c>
      <c r="G1922" s="84">
        <v>5918</v>
      </c>
      <c r="H1922" s="84">
        <v>7126</v>
      </c>
      <c r="I1922" s="84">
        <v>444512</v>
      </c>
      <c r="J1922" s="84">
        <v>0</v>
      </c>
      <c r="K1922" s="3">
        <f t="shared" si="91"/>
        <v>444512</v>
      </c>
      <c r="L1922" s="3"/>
      <c r="M1922" s="3"/>
      <c r="N1922" s="3"/>
      <c r="O1922" s="84">
        <v>12057532</v>
      </c>
      <c r="P1922" s="84">
        <v>179844</v>
      </c>
      <c r="Q1922" s="84">
        <v>40173574</v>
      </c>
      <c r="R1922" s="127">
        <v>1031.412556</v>
      </c>
      <c r="S1922" s="127">
        <v>148642.908467</v>
      </c>
      <c r="T1922" s="85"/>
      <c r="U1922" s="85"/>
      <c r="V1922" s="85"/>
      <c r="W1922" s="85"/>
      <c r="X1922" s="84">
        <v>26653087</v>
      </c>
      <c r="Y1922" s="84">
        <v>36671900</v>
      </c>
      <c r="Z1922" s="84">
        <v>45845008</v>
      </c>
      <c r="AA1922" s="127">
        <v>190961.00049000001</v>
      </c>
      <c r="AB1922" s="127">
        <v>70284.088004000005</v>
      </c>
    </row>
    <row r="1923" spans="1:28" x14ac:dyDescent="0.3">
      <c r="A1923" s="83" t="s">
        <v>22</v>
      </c>
      <c r="B1923" s="65" t="str">
        <f>VLOOKUP(A1923,'bank list with code'!$A$2:$C$114,3,FALSE)</f>
        <v>B053</v>
      </c>
      <c r="C1923" s="65" t="str">
        <f>VLOOKUP(B1923,'bank type'!$A$2:$B$87,2,FALSE)</f>
        <v>Private Sector Banks</v>
      </c>
      <c r="D1923" s="66">
        <v>43434</v>
      </c>
      <c r="E1923" s="74">
        <f t="shared" si="93"/>
        <v>11</v>
      </c>
      <c r="F1923">
        <f t="shared" si="92"/>
        <v>2018</v>
      </c>
      <c r="G1923" s="84">
        <v>5296</v>
      </c>
      <c r="H1923" s="84">
        <v>9413</v>
      </c>
      <c r="I1923" s="84">
        <v>360953</v>
      </c>
      <c r="J1923" s="84">
        <v>0</v>
      </c>
      <c r="K1923" s="3">
        <f t="shared" si="91"/>
        <v>360953</v>
      </c>
      <c r="L1923" s="3"/>
      <c r="M1923" s="3"/>
      <c r="N1923" s="3"/>
      <c r="O1923" s="84">
        <v>5821171</v>
      </c>
      <c r="P1923" s="84">
        <v>46365</v>
      </c>
      <c r="Q1923" s="84">
        <v>19651886</v>
      </c>
      <c r="R1923" s="127">
        <v>167.29619400000001</v>
      </c>
      <c r="S1923" s="127">
        <v>55807.214481000003</v>
      </c>
      <c r="T1923" s="85"/>
      <c r="U1923" s="85"/>
      <c r="V1923" s="85"/>
      <c r="W1923" s="85"/>
      <c r="X1923" s="84">
        <v>44964741</v>
      </c>
      <c r="Y1923" s="84">
        <v>33945757</v>
      </c>
      <c r="Z1923" s="84">
        <v>37600900</v>
      </c>
      <c r="AA1923" s="127">
        <v>172642.91578499999</v>
      </c>
      <c r="AB1923" s="127">
        <v>57281.544463999999</v>
      </c>
    </row>
    <row r="1924" spans="1:28" x14ac:dyDescent="0.3">
      <c r="A1924" s="83" t="s">
        <v>23</v>
      </c>
      <c r="B1924" s="65" t="str">
        <f>VLOOKUP(A1924,'bank list with code'!$A$2:$C$114,3,FALSE)</f>
        <v>B056</v>
      </c>
      <c r="C1924" s="65" t="str">
        <f>VLOOKUP(B1924,'bank type'!$A$2:$B$87,2,FALSE)</f>
        <v>Private Sector Banks</v>
      </c>
      <c r="D1924" s="66">
        <v>43434</v>
      </c>
      <c r="E1924" s="74">
        <f t="shared" si="93"/>
        <v>11</v>
      </c>
      <c r="F1924">
        <f t="shared" si="92"/>
        <v>2018</v>
      </c>
      <c r="G1924" s="84">
        <v>106</v>
      </c>
      <c r="H1924" s="84">
        <v>5</v>
      </c>
      <c r="I1924" s="84">
        <v>1720</v>
      </c>
      <c r="J1924" s="84">
        <v>0</v>
      </c>
      <c r="K1924" s="3">
        <f t="shared" si="91"/>
        <v>1720</v>
      </c>
      <c r="L1924" s="3"/>
      <c r="M1924" s="3"/>
      <c r="N1924" s="3"/>
      <c r="O1924" s="84">
        <v>0</v>
      </c>
      <c r="P1924" s="84">
        <v>0</v>
      </c>
      <c r="Q1924" s="84">
        <v>0</v>
      </c>
      <c r="R1924" s="127">
        <v>0</v>
      </c>
      <c r="S1924" s="127">
        <v>0</v>
      </c>
      <c r="T1924" s="85"/>
      <c r="U1924" s="85"/>
      <c r="V1924" s="85"/>
      <c r="W1924" s="85"/>
      <c r="X1924" s="84">
        <v>1327642</v>
      </c>
      <c r="Y1924" s="84">
        <v>2049797</v>
      </c>
      <c r="Z1924" s="84">
        <v>1132817</v>
      </c>
      <c r="AA1924" s="127">
        <v>7076.3322857700005</v>
      </c>
      <c r="AB1924" s="127">
        <v>1067.7620950099999</v>
      </c>
    </row>
    <row r="1925" spans="1:28" x14ac:dyDescent="0.3">
      <c r="A1925" s="83" t="s">
        <v>24</v>
      </c>
      <c r="B1925" s="65" t="str">
        <f>VLOOKUP(A1925,'bank list with code'!$A$2:$C$114,3,FALSE)</f>
        <v>B062</v>
      </c>
      <c r="C1925" s="65" t="str">
        <f>VLOOKUP(B1925,'bank type'!$A$2:$B$87,2,FALSE)</f>
        <v>Private Sector Banks</v>
      </c>
      <c r="D1925" s="66">
        <v>43434</v>
      </c>
      <c r="E1925" s="74">
        <f t="shared" si="93"/>
        <v>11</v>
      </c>
      <c r="F1925">
        <f t="shared" si="92"/>
        <v>2018</v>
      </c>
      <c r="G1925" s="84">
        <v>1049</v>
      </c>
      <c r="H1925" s="84">
        <v>1382</v>
      </c>
      <c r="I1925" s="84">
        <v>87977</v>
      </c>
      <c r="J1925" s="84">
        <v>0</v>
      </c>
      <c r="K1925" s="3">
        <f t="shared" si="91"/>
        <v>87977</v>
      </c>
      <c r="L1925" s="3"/>
      <c r="M1925" s="3"/>
      <c r="N1925" s="3"/>
      <c r="O1925" s="84">
        <v>953590</v>
      </c>
      <c r="P1925" s="84">
        <v>17190</v>
      </c>
      <c r="Q1925" s="84">
        <v>3009443</v>
      </c>
      <c r="R1925" s="127">
        <v>84.304683949999998</v>
      </c>
      <c r="S1925" s="127">
        <v>21924.59745392</v>
      </c>
      <c r="T1925" s="85"/>
      <c r="U1925" s="85"/>
      <c r="V1925" s="85"/>
      <c r="W1925" s="85"/>
      <c r="X1925" s="84">
        <v>4481242</v>
      </c>
      <c r="Y1925" s="84">
        <v>3457849</v>
      </c>
      <c r="Z1925" s="84">
        <v>2519628</v>
      </c>
      <c r="AA1925" s="127">
        <v>15872.714918529999</v>
      </c>
      <c r="AB1925" s="127">
        <v>4166.1000000000004</v>
      </c>
    </row>
    <row r="1926" spans="1:28" x14ac:dyDescent="0.3">
      <c r="A1926" s="83" t="s">
        <v>25</v>
      </c>
      <c r="B1926" s="65" t="str">
        <f>VLOOKUP(A1926,'bank list with code'!$A$2:$C$114,3,FALSE)</f>
        <v>B063</v>
      </c>
      <c r="C1926" s="65" t="str">
        <f>VLOOKUP(B1926,'bank type'!$A$2:$B$87,2,FALSE)</f>
        <v>Private Sector Banks</v>
      </c>
      <c r="D1926" s="66">
        <v>43434</v>
      </c>
      <c r="E1926" s="74">
        <f t="shared" si="93"/>
        <v>11</v>
      </c>
      <c r="F1926">
        <f t="shared" si="92"/>
        <v>2018</v>
      </c>
      <c r="G1926" s="84">
        <v>721</v>
      </c>
      <c r="H1926" s="84">
        <v>534</v>
      </c>
      <c r="I1926" s="84">
        <v>15236</v>
      </c>
      <c r="J1926" s="84">
        <v>0</v>
      </c>
      <c r="K1926" s="3">
        <f t="shared" ref="K1926:K1989" si="94">SUM(I1926,J1926)</f>
        <v>15236</v>
      </c>
      <c r="L1926" s="3"/>
      <c r="M1926" s="3"/>
      <c r="N1926" s="3"/>
      <c r="O1926" s="84">
        <v>136130</v>
      </c>
      <c r="P1926" s="84">
        <v>8142</v>
      </c>
      <c r="Q1926" s="84">
        <v>215843</v>
      </c>
      <c r="R1926" s="127">
        <v>27.80063754</v>
      </c>
      <c r="S1926" s="127">
        <v>861.92741988</v>
      </c>
      <c r="T1926" s="85"/>
      <c r="U1926" s="85"/>
      <c r="V1926" s="85"/>
      <c r="W1926" s="85"/>
      <c r="X1926" s="84">
        <v>3978473</v>
      </c>
      <c r="Y1926" s="84">
        <v>5756813</v>
      </c>
      <c r="Z1926" s="84">
        <v>81121</v>
      </c>
      <c r="AA1926" s="127">
        <v>28215.686091</v>
      </c>
      <c r="AB1926" s="127">
        <v>227.82827800000001</v>
      </c>
    </row>
    <row r="1927" spans="1:28" x14ac:dyDescent="0.3">
      <c r="A1927" s="83" t="s">
        <v>26</v>
      </c>
      <c r="B1927" s="65" t="str">
        <f>VLOOKUP(A1927,'bank list with code'!$A$2:$C$114,3,FALSE)</f>
        <v>B069</v>
      </c>
      <c r="C1927" s="65" t="str">
        <f>VLOOKUP(B1927,'bank type'!$A$2:$B$87,2,FALSE)</f>
        <v>Private Sector Banks</v>
      </c>
      <c r="D1927" s="66">
        <v>43434</v>
      </c>
      <c r="E1927" s="74">
        <f t="shared" si="93"/>
        <v>11</v>
      </c>
      <c r="F1927">
        <f t="shared" si="92"/>
        <v>2018</v>
      </c>
      <c r="G1927" s="84">
        <v>739</v>
      </c>
      <c r="H1927" s="84">
        <v>819</v>
      </c>
      <c r="I1927" s="84">
        <v>14281</v>
      </c>
      <c r="J1927" s="84">
        <v>0</v>
      </c>
      <c r="K1927" s="3">
        <f t="shared" si="94"/>
        <v>14281</v>
      </c>
      <c r="L1927" s="3"/>
      <c r="M1927" s="3"/>
      <c r="N1927" s="3"/>
      <c r="O1927" s="84">
        <v>0</v>
      </c>
      <c r="P1927" s="84">
        <v>0</v>
      </c>
      <c r="Q1927" s="84">
        <v>0</v>
      </c>
      <c r="R1927" s="127">
        <v>0</v>
      </c>
      <c r="S1927" s="127">
        <v>0</v>
      </c>
      <c r="T1927" s="85"/>
      <c r="U1927" s="85"/>
      <c r="V1927" s="85"/>
      <c r="W1927" s="85"/>
      <c r="X1927" s="84">
        <v>4759678</v>
      </c>
      <c r="Y1927" s="84">
        <v>4626162</v>
      </c>
      <c r="Z1927" s="84">
        <v>2581651</v>
      </c>
      <c r="AA1927" s="127">
        <v>18311.951614450001</v>
      </c>
      <c r="AB1927" s="127">
        <v>3131.7342065799999</v>
      </c>
    </row>
    <row r="1928" spans="1:28" x14ac:dyDescent="0.3">
      <c r="A1928" s="83" t="s">
        <v>27</v>
      </c>
      <c r="B1928" s="65" t="str">
        <f>VLOOKUP(A1928,'bank list with code'!$A$2:$C$114,3,FALSE)</f>
        <v>B070</v>
      </c>
      <c r="C1928" s="65" t="str">
        <f>VLOOKUP(B1928,'bank type'!$A$2:$B$87,2,FALSE)</f>
        <v>Private Sector Banks</v>
      </c>
      <c r="D1928" s="66">
        <v>43434</v>
      </c>
      <c r="E1928" s="74">
        <f t="shared" si="93"/>
        <v>11</v>
      </c>
      <c r="F1928">
        <f t="shared" si="92"/>
        <v>2018</v>
      </c>
      <c r="G1928" s="84">
        <v>732</v>
      </c>
      <c r="H1928" s="84">
        <v>1011</v>
      </c>
      <c r="I1928" s="84">
        <v>21858</v>
      </c>
      <c r="J1928" s="84">
        <v>0</v>
      </c>
      <c r="K1928" s="3">
        <f t="shared" si="94"/>
        <v>21858</v>
      </c>
      <c r="L1928" s="3"/>
      <c r="M1928" s="3"/>
      <c r="N1928" s="3"/>
      <c r="O1928" s="84">
        <v>0</v>
      </c>
      <c r="P1928" s="84">
        <v>0</v>
      </c>
      <c r="Q1928" s="84">
        <v>0</v>
      </c>
      <c r="R1928" s="127">
        <v>0</v>
      </c>
      <c r="S1928" s="127">
        <v>0</v>
      </c>
      <c r="T1928" s="85"/>
      <c r="U1928" s="85"/>
      <c r="V1928" s="85"/>
      <c r="W1928" s="85"/>
      <c r="X1928" s="84">
        <v>3912032</v>
      </c>
      <c r="Y1928" s="84">
        <v>5724305</v>
      </c>
      <c r="Z1928" s="84">
        <v>2586495</v>
      </c>
      <c r="AA1928" s="127">
        <v>24645.49644821</v>
      </c>
      <c r="AB1928" s="127">
        <v>3462.9010475</v>
      </c>
    </row>
    <row r="1929" spans="1:28" x14ac:dyDescent="0.3">
      <c r="A1929" s="83" t="s">
        <v>28</v>
      </c>
      <c r="B1929" s="65" t="str">
        <f>VLOOKUP(A1929,'bank list with code'!$A$2:$C$114,3,FALSE)</f>
        <v>B073</v>
      </c>
      <c r="C1929" s="65" t="str">
        <f>VLOOKUP(B1929,'bank type'!$A$2:$B$87,2,FALSE)</f>
        <v>Private Sector Banks</v>
      </c>
      <c r="D1929" s="66">
        <v>43434</v>
      </c>
      <c r="E1929" s="74">
        <f t="shared" si="93"/>
        <v>11</v>
      </c>
      <c r="F1929">
        <f t="shared" si="92"/>
        <v>2018</v>
      </c>
      <c r="G1929" s="84">
        <v>1128</v>
      </c>
      <c r="H1929" s="84">
        <v>1136</v>
      </c>
      <c r="I1929" s="84">
        <v>19551</v>
      </c>
      <c r="J1929" s="84">
        <v>0</v>
      </c>
      <c r="K1929" s="3">
        <f t="shared" si="94"/>
        <v>19551</v>
      </c>
      <c r="L1929" s="3"/>
      <c r="M1929" s="3"/>
      <c r="N1929" s="3"/>
      <c r="O1929" s="84">
        <v>1804388</v>
      </c>
      <c r="P1929" s="84">
        <v>43666</v>
      </c>
      <c r="Q1929" s="84">
        <v>4872349</v>
      </c>
      <c r="R1929" s="127">
        <v>176.49111341</v>
      </c>
      <c r="S1929" s="127">
        <v>13792.85049624</v>
      </c>
      <c r="T1929" s="85"/>
      <c r="U1929" s="85"/>
      <c r="V1929" s="85"/>
      <c r="W1929" s="85"/>
      <c r="X1929" s="84">
        <v>11294918</v>
      </c>
      <c r="Y1929" s="84">
        <v>8282988</v>
      </c>
      <c r="Z1929" s="84">
        <v>8851100</v>
      </c>
      <c r="AA1929" s="127">
        <v>33111.56955267999</v>
      </c>
      <c r="AB1929" s="127">
        <v>12148.258166399966</v>
      </c>
    </row>
    <row r="1930" spans="1:28" x14ac:dyDescent="0.3">
      <c r="A1930" s="83" t="s">
        <v>29</v>
      </c>
      <c r="B1930" s="65" t="str">
        <f>VLOOKUP(A1930,'bank list with code'!$A$2:$C$114,3,FALSE)</f>
        <v>B082</v>
      </c>
      <c r="C1930" s="65" t="str">
        <f>VLOOKUP(B1930,'bank type'!$A$2:$B$87,2,FALSE)</f>
        <v>Private Sector Banks</v>
      </c>
      <c r="D1930" s="66">
        <v>43434</v>
      </c>
      <c r="E1930" s="74">
        <f t="shared" si="93"/>
        <v>11</v>
      </c>
      <c r="F1930">
        <f t="shared" si="92"/>
        <v>2018</v>
      </c>
      <c r="G1930" s="84">
        <v>206</v>
      </c>
      <c r="H1930" s="84">
        <v>182</v>
      </c>
      <c r="I1930" s="84">
        <v>611212</v>
      </c>
      <c r="J1930" s="84">
        <v>0</v>
      </c>
      <c r="K1930" s="3">
        <f t="shared" si="94"/>
        <v>611212</v>
      </c>
      <c r="L1930" s="3"/>
      <c r="M1930" s="3"/>
      <c r="N1930" s="3"/>
      <c r="O1930" s="84">
        <v>1330710</v>
      </c>
      <c r="P1930" s="84">
        <v>61354</v>
      </c>
      <c r="Q1930" s="84">
        <v>3661202</v>
      </c>
      <c r="R1930" s="127">
        <v>244.98865486000003</v>
      </c>
      <c r="S1930" s="127">
        <v>13423.029723239999</v>
      </c>
      <c r="T1930" s="85"/>
      <c r="U1930" s="85"/>
      <c r="V1930" s="85"/>
      <c r="W1930" s="85"/>
      <c r="X1930" s="84">
        <v>980778</v>
      </c>
      <c r="Y1930" s="84">
        <v>763929</v>
      </c>
      <c r="Z1930" s="84">
        <v>523555</v>
      </c>
      <c r="AA1930" s="127">
        <v>2755.8481728500001</v>
      </c>
      <c r="AB1930" s="127">
        <v>684.79370107999989</v>
      </c>
    </row>
    <row r="1931" spans="1:28" x14ac:dyDescent="0.3">
      <c r="A1931" s="83" t="s">
        <v>30</v>
      </c>
      <c r="B1931" s="65" t="str">
        <f>VLOOKUP(A1931,'bank list with code'!$A$2:$C$114,3,FALSE)</f>
        <v>B089</v>
      </c>
      <c r="C1931" s="65" t="str">
        <f>VLOOKUP(B1931,'bank type'!$A$2:$B$87,2,FALSE)</f>
        <v>Private Sector Banks</v>
      </c>
      <c r="D1931" s="66">
        <v>43434</v>
      </c>
      <c r="E1931" s="74">
        <f t="shared" si="93"/>
        <v>11</v>
      </c>
      <c r="F1931">
        <f t="shared" si="92"/>
        <v>2018</v>
      </c>
      <c r="G1931" s="84">
        <v>728</v>
      </c>
      <c r="H1931" s="84">
        <v>596</v>
      </c>
      <c r="I1931" s="84">
        <v>10917</v>
      </c>
      <c r="J1931" s="84">
        <v>0</v>
      </c>
      <c r="K1931" s="3">
        <f t="shared" si="94"/>
        <v>10917</v>
      </c>
      <c r="L1931" s="3"/>
      <c r="M1931" s="3"/>
      <c r="N1931" s="3"/>
      <c r="O1931" s="84">
        <v>0</v>
      </c>
      <c r="P1931" s="84">
        <v>0</v>
      </c>
      <c r="Q1931" s="84">
        <v>0</v>
      </c>
      <c r="R1931" s="127">
        <v>0</v>
      </c>
      <c r="S1931" s="127">
        <v>0</v>
      </c>
      <c r="T1931" s="85"/>
      <c r="U1931" s="85"/>
      <c r="V1931" s="85"/>
      <c r="W1931" s="85"/>
      <c r="X1931" s="84">
        <v>4272949</v>
      </c>
      <c r="Y1931" s="84">
        <v>2993507</v>
      </c>
      <c r="Z1931" s="84">
        <v>1725256</v>
      </c>
      <c r="AA1931" s="127">
        <v>12189.547737999999</v>
      </c>
      <c r="AB1931" s="127">
        <v>2454.9380430000001</v>
      </c>
    </row>
    <row r="1932" spans="1:28" x14ac:dyDescent="0.3">
      <c r="A1932" s="83" t="s">
        <v>31</v>
      </c>
      <c r="B1932" s="65" t="str">
        <f>VLOOKUP(A1932,'bank list with code'!$A$2:$C$114,3,FALSE)</f>
        <v>B100</v>
      </c>
      <c r="C1932" s="65" t="str">
        <f>VLOOKUP(B1932,'bank type'!$A$2:$B$87,2,FALSE)</f>
        <v>Private Sector Banks</v>
      </c>
      <c r="D1932" s="66">
        <v>43434</v>
      </c>
      <c r="E1932" s="74">
        <f t="shared" si="93"/>
        <v>11</v>
      </c>
      <c r="F1932">
        <f t="shared" si="92"/>
        <v>2018</v>
      </c>
      <c r="G1932" s="84">
        <v>472</v>
      </c>
      <c r="H1932" s="84">
        <v>679</v>
      </c>
      <c r="I1932" s="84">
        <v>4742</v>
      </c>
      <c r="J1932" s="84">
        <v>0</v>
      </c>
      <c r="K1932" s="3">
        <f t="shared" si="94"/>
        <v>4742</v>
      </c>
      <c r="L1932" s="3"/>
      <c r="M1932" s="3"/>
      <c r="N1932" s="3"/>
      <c r="O1932" s="84">
        <v>17425</v>
      </c>
      <c r="P1932" s="84">
        <v>2260</v>
      </c>
      <c r="Q1932" s="84">
        <v>43863</v>
      </c>
      <c r="R1932" s="127">
        <v>9.6542469999999998</v>
      </c>
      <c r="S1932" s="127">
        <v>158.32868348</v>
      </c>
      <c r="T1932" s="85"/>
      <c r="U1932" s="85"/>
      <c r="V1932" s="85"/>
      <c r="W1932" s="85"/>
      <c r="X1932" s="84">
        <v>1427096</v>
      </c>
      <c r="Y1932" s="84">
        <v>4683623</v>
      </c>
      <c r="Z1932" s="84">
        <v>487242</v>
      </c>
      <c r="AA1932" s="127">
        <v>18973.701099999998</v>
      </c>
      <c r="AB1932" s="127">
        <v>786.45340450000003</v>
      </c>
    </row>
    <row r="1933" spans="1:28" x14ac:dyDescent="0.3">
      <c r="A1933" s="83" t="s">
        <v>32</v>
      </c>
      <c r="B1933" s="65" t="str">
        <f>VLOOKUP(A1933,'bank list with code'!$A$2:$C$114,3,FALSE)</f>
        <v>B101</v>
      </c>
      <c r="C1933" s="65" t="str">
        <f>VLOOKUP(B1933,'bank type'!$A$2:$B$87,2,FALSE)</f>
        <v>Private Sector Banks</v>
      </c>
      <c r="D1933" s="66">
        <v>43434</v>
      </c>
      <c r="E1933" s="74">
        <f t="shared" si="93"/>
        <v>11</v>
      </c>
      <c r="F1933">
        <f t="shared" si="92"/>
        <v>2018</v>
      </c>
      <c r="G1933" s="84">
        <v>444</v>
      </c>
      <c r="H1933" s="84">
        <v>601</v>
      </c>
      <c r="I1933" s="84">
        <v>5452</v>
      </c>
      <c r="J1933" s="84">
        <v>0</v>
      </c>
      <c r="K1933" s="3">
        <f t="shared" si="94"/>
        <v>5452</v>
      </c>
      <c r="L1933" s="3"/>
      <c r="M1933" s="3"/>
      <c r="N1933" s="3"/>
      <c r="O1933" s="84">
        <v>0</v>
      </c>
      <c r="P1933" s="84">
        <v>0</v>
      </c>
      <c r="Q1933" s="84">
        <v>0</v>
      </c>
      <c r="R1933" s="127">
        <v>0</v>
      </c>
      <c r="S1933" s="127">
        <v>0</v>
      </c>
      <c r="T1933" s="85"/>
      <c r="U1933" s="85"/>
      <c r="V1933" s="85"/>
      <c r="W1933" s="85"/>
      <c r="X1933" s="84">
        <v>1361473</v>
      </c>
      <c r="Y1933" s="84">
        <v>891781</v>
      </c>
      <c r="Z1933" s="84">
        <v>271205</v>
      </c>
      <c r="AA1933" s="127">
        <v>3983.7</v>
      </c>
      <c r="AB1933" s="127">
        <v>455.49400000000003</v>
      </c>
    </row>
    <row r="1934" spans="1:28" x14ac:dyDescent="0.3">
      <c r="A1934" s="83" t="s">
        <v>33</v>
      </c>
      <c r="B1934" s="65" t="str">
        <f>VLOOKUP(A1934,'bank list with code'!$A$2:$C$114,3,FALSE)</f>
        <v>B113</v>
      </c>
      <c r="C1934" s="65" t="str">
        <f>VLOOKUP(B1934,'bank type'!$A$2:$B$87,2,FALSE)</f>
        <v>Private Sector Banks</v>
      </c>
      <c r="D1934" s="66">
        <v>43434</v>
      </c>
      <c r="E1934" s="74">
        <f t="shared" si="93"/>
        <v>11</v>
      </c>
      <c r="F1934">
        <f t="shared" si="92"/>
        <v>2018</v>
      </c>
      <c r="G1934" s="84">
        <v>946</v>
      </c>
      <c r="H1934" s="84">
        <v>472</v>
      </c>
      <c r="I1934" s="84">
        <v>113031</v>
      </c>
      <c r="J1934" s="84">
        <v>0</v>
      </c>
      <c r="K1934" s="3">
        <f t="shared" si="94"/>
        <v>113031</v>
      </c>
      <c r="L1934" s="3"/>
      <c r="M1934" s="3"/>
      <c r="N1934" s="3"/>
      <c r="O1934" s="84">
        <v>405231</v>
      </c>
      <c r="P1934" s="84">
        <v>5703</v>
      </c>
      <c r="Q1934" s="84">
        <v>1273471</v>
      </c>
      <c r="R1934" s="127">
        <v>25.314384</v>
      </c>
      <c r="S1934" s="127">
        <v>3615.5489213200003</v>
      </c>
      <c r="T1934" s="85"/>
      <c r="U1934" s="85"/>
      <c r="V1934" s="85"/>
      <c r="W1934" s="85"/>
      <c r="X1934" s="84">
        <v>2252612</v>
      </c>
      <c r="Y1934" s="84">
        <v>3838924</v>
      </c>
      <c r="Z1934" s="84">
        <v>2984781</v>
      </c>
      <c r="AA1934" s="127">
        <v>15088.793193</v>
      </c>
      <c r="AB1934" s="127">
        <v>4693.3789429899998</v>
      </c>
    </row>
    <row r="1935" spans="1:28" x14ac:dyDescent="0.3">
      <c r="A1935" s="83" t="s">
        <v>35</v>
      </c>
      <c r="B1935" s="65" t="str">
        <f>VLOOKUP(A1935,'bank list with code'!$A$2:$C$114,3,FALSE)</f>
        <v>B004</v>
      </c>
      <c r="C1935" s="65" t="str">
        <f>VLOOKUP(B1935,'bank type'!$A$2:$B$87,2,FALSE)</f>
        <v>Foreign Banks</v>
      </c>
      <c r="D1935" s="66">
        <v>43434</v>
      </c>
      <c r="E1935" s="74">
        <f t="shared" si="93"/>
        <v>11</v>
      </c>
      <c r="F1935">
        <f t="shared" si="92"/>
        <v>2018</v>
      </c>
      <c r="G1935" s="84">
        <v>0</v>
      </c>
      <c r="H1935" s="84">
        <v>0</v>
      </c>
      <c r="I1935" s="84">
        <v>41782</v>
      </c>
      <c r="J1935" s="84">
        <v>0</v>
      </c>
      <c r="K1935" s="3">
        <f t="shared" si="94"/>
        <v>41782</v>
      </c>
      <c r="L1935" s="3"/>
      <c r="M1935" s="3"/>
      <c r="N1935" s="3"/>
      <c r="O1935" s="84">
        <v>1355696</v>
      </c>
      <c r="P1935" s="84">
        <v>2955</v>
      </c>
      <c r="Q1935" s="84">
        <v>6298210</v>
      </c>
      <c r="R1935" s="127">
        <v>20.9086</v>
      </c>
      <c r="S1935" s="127">
        <v>46732.090156999999</v>
      </c>
      <c r="T1935" s="85"/>
      <c r="U1935" s="85"/>
      <c r="V1935" s="85"/>
      <c r="W1935" s="85"/>
      <c r="X1935" s="84">
        <v>0</v>
      </c>
      <c r="Y1935" s="84">
        <v>0</v>
      </c>
      <c r="Z1935" s="84">
        <v>0</v>
      </c>
      <c r="AA1935" s="127">
        <v>0</v>
      </c>
      <c r="AB1935" s="127">
        <v>0</v>
      </c>
    </row>
    <row r="1936" spans="1:28" x14ac:dyDescent="0.3">
      <c r="A1936" s="83" t="s">
        <v>36</v>
      </c>
      <c r="B1936" s="65" t="str">
        <f>VLOOKUP(A1936,'bank list with code'!$A$2:$C$114,3,FALSE)</f>
        <v>B011</v>
      </c>
      <c r="C1936" s="65" t="str">
        <f>VLOOKUP(B1936,'bank type'!$A$2:$B$87,2,FALSE)</f>
        <v>Foreign Banks</v>
      </c>
      <c r="D1936" s="66">
        <v>43434</v>
      </c>
      <c r="E1936" s="74">
        <f t="shared" si="93"/>
        <v>11</v>
      </c>
      <c r="F1936">
        <f t="shared" si="92"/>
        <v>2018</v>
      </c>
      <c r="G1936" s="84">
        <v>0</v>
      </c>
      <c r="H1936" s="84">
        <v>0</v>
      </c>
      <c r="I1936" s="84">
        <v>0</v>
      </c>
      <c r="J1936" s="84">
        <v>0</v>
      </c>
      <c r="K1936" s="3">
        <f t="shared" si="94"/>
        <v>0</v>
      </c>
      <c r="L1936" s="3"/>
      <c r="M1936" s="3"/>
      <c r="N1936" s="3"/>
      <c r="O1936" s="84">
        <v>21085</v>
      </c>
      <c r="P1936" s="84">
        <v>157</v>
      </c>
      <c r="Q1936" s="84">
        <v>59987</v>
      </c>
      <c r="R1936" s="127">
        <v>1.4839062199999999</v>
      </c>
      <c r="S1936" s="127">
        <v>439.42441500000001</v>
      </c>
      <c r="T1936" s="85"/>
      <c r="U1936" s="85"/>
      <c r="V1936" s="85"/>
      <c r="W1936" s="85"/>
      <c r="X1936" s="84">
        <v>0</v>
      </c>
      <c r="Y1936" s="84">
        <v>0</v>
      </c>
      <c r="Z1936" s="84">
        <v>0</v>
      </c>
      <c r="AA1936" s="127">
        <v>0</v>
      </c>
      <c r="AB1936" s="127">
        <v>0</v>
      </c>
    </row>
    <row r="1937" spans="1:28" x14ac:dyDescent="0.3">
      <c r="A1937" s="83" t="s">
        <v>37</v>
      </c>
      <c r="B1937" s="65" t="str">
        <f>VLOOKUP(A1937,'bank list with code'!$A$2:$C$114,3,FALSE)</f>
        <v>B017</v>
      </c>
      <c r="C1937" s="65" t="str">
        <f>VLOOKUP(B1937,'bank type'!$A$2:$B$87,2,FALSE)</f>
        <v>Foreign Banks</v>
      </c>
      <c r="D1937" s="66">
        <v>43434</v>
      </c>
      <c r="E1937" s="74">
        <f t="shared" si="93"/>
        <v>11</v>
      </c>
      <c r="F1937">
        <f t="shared" si="92"/>
        <v>2018</v>
      </c>
      <c r="G1937" s="84">
        <v>0</v>
      </c>
      <c r="H1937" s="84">
        <v>0</v>
      </c>
      <c r="I1937" s="84">
        <v>0</v>
      </c>
      <c r="J1937" s="84">
        <v>0</v>
      </c>
      <c r="K1937" s="3">
        <f t="shared" si="94"/>
        <v>0</v>
      </c>
      <c r="L1937" s="3"/>
      <c r="M1937" s="3"/>
      <c r="N1937" s="3"/>
      <c r="O1937" s="84">
        <v>0</v>
      </c>
      <c r="P1937" s="84">
        <v>0</v>
      </c>
      <c r="Q1937" s="84">
        <v>0</v>
      </c>
      <c r="R1937" s="127">
        <v>0</v>
      </c>
      <c r="S1937" s="127">
        <v>0</v>
      </c>
      <c r="T1937" s="85"/>
      <c r="U1937" s="85"/>
      <c r="V1937" s="85"/>
      <c r="W1937" s="85"/>
      <c r="X1937" s="84">
        <v>2829</v>
      </c>
      <c r="Y1937" s="84">
        <v>159</v>
      </c>
      <c r="Z1937" s="84">
        <v>193</v>
      </c>
      <c r="AA1937" s="127">
        <v>1.2759219900000001</v>
      </c>
      <c r="AB1937" s="127">
        <v>0.70613501000000001</v>
      </c>
    </row>
    <row r="1938" spans="1:28" x14ac:dyDescent="0.3">
      <c r="A1938" s="83" t="s">
        <v>38</v>
      </c>
      <c r="B1938" s="65" t="str">
        <f>VLOOKUP(A1938,'bank list with code'!$A$2:$C$114,3,FALSE)</f>
        <v>B023</v>
      </c>
      <c r="C1938" s="65" t="str">
        <f>VLOOKUP(B1938,'bank type'!$A$2:$B$87,2,FALSE)</f>
        <v>Foreign Banks</v>
      </c>
      <c r="D1938" s="66">
        <v>43434</v>
      </c>
      <c r="E1938" s="74">
        <f t="shared" si="93"/>
        <v>11</v>
      </c>
      <c r="F1938">
        <f t="shared" si="92"/>
        <v>2018</v>
      </c>
      <c r="G1938" s="84">
        <v>47</v>
      </c>
      <c r="H1938" s="84">
        <v>485</v>
      </c>
      <c r="I1938" s="84">
        <v>34214</v>
      </c>
      <c r="J1938" s="84">
        <v>0</v>
      </c>
      <c r="K1938" s="3">
        <f t="shared" si="94"/>
        <v>34214</v>
      </c>
      <c r="L1938" s="3"/>
      <c r="M1938" s="3"/>
      <c r="N1938" s="3"/>
      <c r="O1938" s="84">
        <v>2695010</v>
      </c>
      <c r="P1938" s="84">
        <v>37667</v>
      </c>
      <c r="Q1938" s="84">
        <v>19501419</v>
      </c>
      <c r="R1938" s="127">
        <v>222.736546</v>
      </c>
      <c r="S1938" s="127">
        <v>44056.239858000001</v>
      </c>
      <c r="T1938" s="85"/>
      <c r="U1938" s="85"/>
      <c r="V1938" s="85"/>
      <c r="W1938" s="85"/>
      <c r="X1938" s="84">
        <v>1648585</v>
      </c>
      <c r="Y1938" s="84">
        <v>2147950</v>
      </c>
      <c r="Z1938" s="84">
        <v>5227430</v>
      </c>
      <c r="AA1938" s="127">
        <v>8715.228685</v>
      </c>
      <c r="AB1938" s="127">
        <v>9485.9997579999999</v>
      </c>
    </row>
    <row r="1939" spans="1:28" x14ac:dyDescent="0.3">
      <c r="A1939" s="83" t="s">
        <v>39</v>
      </c>
      <c r="B1939" s="65" t="str">
        <f>VLOOKUP(A1939,'bank list with code'!$A$2:$C$114,3,FALSE)</f>
        <v>B030</v>
      </c>
      <c r="C1939" s="65" t="str">
        <f>VLOOKUP(B1939,'bank type'!$A$2:$B$87,2,FALSE)</f>
        <v>Foreign Banks</v>
      </c>
      <c r="D1939" s="66">
        <v>43434</v>
      </c>
      <c r="E1939" s="74">
        <f t="shared" si="93"/>
        <v>11</v>
      </c>
      <c r="F1939">
        <f t="shared" si="92"/>
        <v>2018</v>
      </c>
      <c r="G1939" s="84">
        <v>7</v>
      </c>
      <c r="H1939" s="84">
        <v>27</v>
      </c>
      <c r="I1939" s="84">
        <v>0</v>
      </c>
      <c r="J1939" s="84">
        <v>0</v>
      </c>
      <c r="K1939" s="3">
        <f t="shared" si="94"/>
        <v>0</v>
      </c>
      <c r="L1939" s="3"/>
      <c r="M1939" s="3"/>
      <c r="N1939" s="3"/>
      <c r="O1939" s="84">
        <v>0</v>
      </c>
      <c r="P1939" s="84">
        <v>0</v>
      </c>
      <c r="Q1939" s="84">
        <v>0</v>
      </c>
      <c r="R1939" s="127">
        <v>0</v>
      </c>
      <c r="S1939" s="127">
        <v>0</v>
      </c>
      <c r="T1939" s="85"/>
      <c r="U1939" s="85"/>
      <c r="V1939" s="85"/>
      <c r="W1939" s="85"/>
      <c r="X1939" s="84">
        <v>2926196</v>
      </c>
      <c r="Y1939" s="84">
        <v>867538</v>
      </c>
      <c r="Z1939" s="84">
        <v>1228276</v>
      </c>
      <c r="AA1939" s="127">
        <v>1742.0589166900002</v>
      </c>
      <c r="AB1939" s="127">
        <v>906.59576701000003</v>
      </c>
    </row>
    <row r="1940" spans="1:28" x14ac:dyDescent="0.3">
      <c r="A1940" s="83" t="s">
        <v>40</v>
      </c>
      <c r="B1940" s="65" t="str">
        <f>VLOOKUP(A1940,'bank list with code'!$A$2:$C$114,3,FALSE)</f>
        <v>B035</v>
      </c>
      <c r="C1940" s="65" t="str">
        <f>VLOOKUP(B1940,'bank type'!$A$2:$B$87,2,FALSE)</f>
        <v>Foreign Banks</v>
      </c>
      <c r="D1940" s="66">
        <v>43434</v>
      </c>
      <c r="E1940" s="74">
        <f t="shared" si="93"/>
        <v>11</v>
      </c>
      <c r="F1940">
        <f t="shared" si="92"/>
        <v>2018</v>
      </c>
      <c r="G1940" s="84">
        <v>13</v>
      </c>
      <c r="H1940" s="84">
        <v>19</v>
      </c>
      <c r="I1940" s="84">
        <v>0</v>
      </c>
      <c r="J1940" s="84">
        <v>0</v>
      </c>
      <c r="K1940" s="3">
        <f t="shared" si="94"/>
        <v>0</v>
      </c>
      <c r="L1940" s="3"/>
      <c r="M1940" s="3"/>
      <c r="N1940" s="3"/>
      <c r="O1940" s="84">
        <v>0</v>
      </c>
      <c r="P1940" s="84">
        <v>0</v>
      </c>
      <c r="Q1940" s="84">
        <v>0</v>
      </c>
      <c r="R1940" s="127">
        <v>0</v>
      </c>
      <c r="S1940" s="127">
        <v>0</v>
      </c>
      <c r="T1940" s="85"/>
      <c r="U1940" s="85"/>
      <c r="V1940" s="85"/>
      <c r="W1940" s="85"/>
      <c r="X1940" s="84">
        <v>122146</v>
      </c>
      <c r="Y1940" s="84">
        <v>117588</v>
      </c>
      <c r="Z1940" s="84">
        <v>208094</v>
      </c>
      <c r="AA1940" s="127">
        <v>572.90943300000004</v>
      </c>
      <c r="AB1940" s="127">
        <v>345.28829400000001</v>
      </c>
    </row>
    <row r="1941" spans="1:28" x14ac:dyDescent="0.3">
      <c r="A1941" s="83" t="s">
        <v>41</v>
      </c>
      <c r="B1941" s="65" t="str">
        <f>VLOOKUP(A1941,'bank list with code'!$A$2:$C$114,3,FALSE)</f>
        <v>B051</v>
      </c>
      <c r="C1941" s="65" t="str">
        <f>VLOOKUP(B1941,'bank type'!$A$2:$B$87,2,FALSE)</f>
        <v>Foreign Banks</v>
      </c>
      <c r="D1941" s="66">
        <v>43434</v>
      </c>
      <c r="E1941" s="74">
        <f t="shared" si="93"/>
        <v>11</v>
      </c>
      <c r="F1941">
        <f t="shared" si="92"/>
        <v>2018</v>
      </c>
      <c r="G1941" s="84">
        <v>45</v>
      </c>
      <c r="H1941" s="84">
        <v>43</v>
      </c>
      <c r="I1941" s="84">
        <v>0</v>
      </c>
      <c r="J1941" s="84">
        <v>0</v>
      </c>
      <c r="K1941" s="3">
        <f t="shared" si="94"/>
        <v>0</v>
      </c>
      <c r="L1941" s="3"/>
      <c r="M1941" s="3"/>
      <c r="N1941" s="3"/>
      <c r="O1941" s="84">
        <v>679150</v>
      </c>
      <c r="P1941" s="84">
        <v>4585</v>
      </c>
      <c r="Q1941" s="84">
        <v>1687057</v>
      </c>
      <c r="R1941" s="127">
        <v>32.900641999999998</v>
      </c>
      <c r="S1941" s="127">
        <v>5337.3372689999997</v>
      </c>
      <c r="T1941" s="85"/>
      <c r="U1941" s="85"/>
      <c r="V1941" s="85"/>
      <c r="W1941" s="85"/>
      <c r="X1941" s="84">
        <v>420953</v>
      </c>
      <c r="Y1941" s="84">
        <v>317584</v>
      </c>
      <c r="Z1941" s="84">
        <v>605972</v>
      </c>
      <c r="AA1941" s="127">
        <v>1588.884851</v>
      </c>
      <c r="AB1941" s="127">
        <v>1114.846309</v>
      </c>
    </row>
    <row r="1942" spans="1:28" x14ac:dyDescent="0.3">
      <c r="A1942" s="83" t="s">
        <v>42</v>
      </c>
      <c r="B1942" s="65" t="str">
        <f>VLOOKUP(A1942,'bank list with code'!$A$2:$C$114,3,FALSE)</f>
        <v>B090</v>
      </c>
      <c r="C1942" s="65" t="str">
        <f>VLOOKUP(B1942,'bank type'!$A$2:$B$87,2,FALSE)</f>
        <v>Foreign Banks</v>
      </c>
      <c r="D1942" s="66">
        <v>43434</v>
      </c>
      <c r="E1942" s="74">
        <f t="shared" si="93"/>
        <v>11</v>
      </c>
      <c r="F1942">
        <f t="shared" si="92"/>
        <v>2018</v>
      </c>
      <c r="G1942" s="84">
        <v>102</v>
      </c>
      <c r="H1942" s="84">
        <v>141</v>
      </c>
      <c r="I1942" s="84">
        <v>0</v>
      </c>
      <c r="J1942" s="84">
        <v>0</v>
      </c>
      <c r="K1942" s="3">
        <f t="shared" si="94"/>
        <v>0</v>
      </c>
      <c r="L1942" s="3"/>
      <c r="M1942" s="3"/>
      <c r="N1942" s="3"/>
      <c r="O1942" s="84">
        <v>1346703</v>
      </c>
      <c r="P1942" s="84">
        <v>5708</v>
      </c>
      <c r="Q1942" s="84">
        <v>4567756</v>
      </c>
      <c r="R1942" s="127">
        <v>32.003602999999998</v>
      </c>
      <c r="S1942" s="127">
        <v>11277.727618999999</v>
      </c>
      <c r="T1942" s="85"/>
      <c r="U1942" s="85"/>
      <c r="V1942" s="85"/>
      <c r="W1942" s="85"/>
      <c r="X1942" s="84">
        <v>1128438</v>
      </c>
      <c r="Y1942" s="84">
        <v>2018171</v>
      </c>
      <c r="Z1942" s="84">
        <v>2957789</v>
      </c>
      <c r="AA1942" s="127">
        <v>6785.0426209999996</v>
      </c>
      <c r="AB1942" s="127">
        <v>3440.4106929999998</v>
      </c>
    </row>
    <row r="1943" spans="1:28" x14ac:dyDescent="0.3">
      <c r="A1943" s="83" t="s">
        <v>44</v>
      </c>
      <c r="B1943" s="65" t="str">
        <f>VLOOKUP(A1943,'bank list with code'!$A$2:$C$114,3,FALSE)</f>
        <v>B001</v>
      </c>
      <c r="C1943" s="65" t="str">
        <f>VLOOKUP(B1943,'bank type'!$A$2:$B$87,2,FALSE)</f>
        <v>Payment Banks</v>
      </c>
      <c r="D1943" s="66">
        <v>43434</v>
      </c>
      <c r="E1943" s="74">
        <f t="shared" si="93"/>
        <v>11</v>
      </c>
      <c r="F1943">
        <f t="shared" si="92"/>
        <v>2018</v>
      </c>
      <c r="G1943" s="84">
        <v>0</v>
      </c>
      <c r="H1943" s="84">
        <v>0</v>
      </c>
      <c r="I1943" s="84">
        <v>0</v>
      </c>
      <c r="J1943" s="84">
        <v>0</v>
      </c>
      <c r="K1943" s="3">
        <f t="shared" si="94"/>
        <v>0</v>
      </c>
      <c r="L1943" s="3"/>
      <c r="M1943" s="3"/>
      <c r="N1943" s="3"/>
      <c r="O1943" s="84">
        <v>0</v>
      </c>
      <c r="P1943" s="84">
        <v>0</v>
      </c>
      <c r="Q1943" s="84">
        <v>0</v>
      </c>
      <c r="R1943" s="127">
        <v>0</v>
      </c>
      <c r="S1943" s="127">
        <v>0</v>
      </c>
      <c r="T1943" s="85"/>
      <c r="U1943" s="85"/>
      <c r="V1943" s="85"/>
      <c r="W1943" s="85"/>
      <c r="X1943" s="84">
        <v>3425</v>
      </c>
      <c r="Y1943" s="84">
        <v>0</v>
      </c>
      <c r="Z1943" s="84">
        <v>1272</v>
      </c>
      <c r="AA1943" s="127">
        <v>0</v>
      </c>
      <c r="AB1943" s="127">
        <v>1.42477265</v>
      </c>
    </row>
    <row r="1944" spans="1:28" x14ac:dyDescent="0.3">
      <c r="A1944" s="83" t="s">
        <v>45</v>
      </c>
      <c r="B1944" s="65" t="str">
        <f>VLOOKUP(A1944,'bank list with code'!$A$2:$C$114,3,FALSE)</f>
        <v>B002</v>
      </c>
      <c r="C1944" s="65" t="str">
        <f>VLOOKUP(B1944,'bank type'!$A$2:$B$87,2,FALSE)</f>
        <v>Payment Banks</v>
      </c>
      <c r="D1944" s="66">
        <v>43434</v>
      </c>
      <c r="E1944" s="74">
        <f t="shared" si="93"/>
        <v>11</v>
      </c>
      <c r="F1944">
        <f t="shared" si="92"/>
        <v>2018</v>
      </c>
      <c r="G1944" s="84">
        <v>0</v>
      </c>
      <c r="H1944" s="84">
        <v>0</v>
      </c>
      <c r="I1944" s="84">
        <v>0</v>
      </c>
      <c r="J1944" s="84">
        <v>0</v>
      </c>
      <c r="K1944" s="3">
        <f t="shared" si="94"/>
        <v>0</v>
      </c>
      <c r="L1944" s="3"/>
      <c r="M1944" s="3"/>
      <c r="N1944" s="3"/>
      <c r="O1944" s="84">
        <v>0</v>
      </c>
      <c r="P1944" s="84">
        <v>0</v>
      </c>
      <c r="Q1944" s="84">
        <v>0</v>
      </c>
      <c r="R1944" s="127">
        <v>0</v>
      </c>
      <c r="S1944" s="127">
        <v>0</v>
      </c>
      <c r="T1944" s="85"/>
      <c r="U1944" s="85"/>
      <c r="V1944" s="85"/>
      <c r="W1944" s="85"/>
      <c r="X1944" s="84">
        <v>2269955</v>
      </c>
      <c r="Y1944" s="84">
        <v>0</v>
      </c>
      <c r="Z1944" s="84">
        <v>811568</v>
      </c>
      <c r="AA1944" s="127">
        <v>0</v>
      </c>
      <c r="AB1944" s="127">
        <v>395.49683379999999</v>
      </c>
    </row>
    <row r="1945" spans="1:28" x14ac:dyDescent="0.3">
      <c r="A1945" s="83" t="s">
        <v>46</v>
      </c>
      <c r="B1945" s="65" t="str">
        <f>VLOOKUP(A1945,'bank list with code'!$A$2:$C$114,3,FALSE)</f>
        <v>B048</v>
      </c>
      <c r="C1945" s="65" t="str">
        <f>VLOOKUP(B1945,'bank type'!$A$2:$B$87,2,FALSE)</f>
        <v>Payment Banks</v>
      </c>
      <c r="D1945" s="66">
        <v>43434</v>
      </c>
      <c r="E1945" s="74">
        <f t="shared" si="93"/>
        <v>11</v>
      </c>
      <c r="F1945">
        <f t="shared" si="92"/>
        <v>2018</v>
      </c>
      <c r="G1945" s="84">
        <v>0</v>
      </c>
      <c r="H1945" s="84">
        <v>0</v>
      </c>
      <c r="I1945" s="84">
        <v>0</v>
      </c>
      <c r="J1945" s="84">
        <v>0</v>
      </c>
      <c r="K1945" s="3">
        <f t="shared" si="94"/>
        <v>0</v>
      </c>
      <c r="L1945" s="3"/>
      <c r="M1945" s="3"/>
      <c r="N1945" s="3"/>
      <c r="O1945" s="84">
        <v>0</v>
      </c>
      <c r="P1945" s="84">
        <v>0</v>
      </c>
      <c r="Q1945" s="84">
        <v>0</v>
      </c>
      <c r="R1945" s="127">
        <v>0</v>
      </c>
      <c r="S1945" s="127">
        <v>0</v>
      </c>
      <c r="T1945" s="85"/>
      <c r="U1945" s="85"/>
      <c r="V1945" s="85"/>
      <c r="W1945" s="85"/>
      <c r="X1945" s="84">
        <v>282869</v>
      </c>
      <c r="Y1945" s="84">
        <v>113482</v>
      </c>
      <c r="Z1945" s="84">
        <v>46760</v>
      </c>
      <c r="AA1945" s="127">
        <v>338.76218799999998</v>
      </c>
      <c r="AB1945" s="127">
        <v>43.324588079999998</v>
      </c>
    </row>
    <row r="1946" spans="1:28" x14ac:dyDescent="0.3">
      <c r="A1946" s="83" t="s">
        <v>47</v>
      </c>
      <c r="B1946" s="65" t="str">
        <f>VLOOKUP(A1946,'bank list with code'!$A$2:$C$114,3,FALSE)</f>
        <v>B059</v>
      </c>
      <c r="C1946" s="65" t="str">
        <f>VLOOKUP(B1946,'bank type'!$A$2:$B$87,2,FALSE)</f>
        <v>Payment Banks</v>
      </c>
      <c r="D1946" s="66">
        <v>43434</v>
      </c>
      <c r="E1946" s="74">
        <f t="shared" si="93"/>
        <v>11</v>
      </c>
      <c r="F1946">
        <f t="shared" si="92"/>
        <v>2018</v>
      </c>
      <c r="G1946" s="84">
        <v>0</v>
      </c>
      <c r="H1946" s="84">
        <v>0</v>
      </c>
      <c r="I1946" s="84">
        <v>0</v>
      </c>
      <c r="J1946" s="84">
        <v>0</v>
      </c>
      <c r="K1946" s="3">
        <f t="shared" si="94"/>
        <v>0</v>
      </c>
      <c r="L1946" s="3"/>
      <c r="M1946" s="3"/>
      <c r="N1946" s="3"/>
      <c r="O1946" s="84">
        <v>0</v>
      </c>
      <c r="P1946" s="84">
        <v>0</v>
      </c>
      <c r="Q1946" s="84">
        <v>0</v>
      </c>
      <c r="R1946" s="127">
        <v>0</v>
      </c>
      <c r="S1946" s="127">
        <v>0</v>
      </c>
      <c r="T1946" s="85"/>
      <c r="U1946" s="85"/>
      <c r="V1946" s="85"/>
      <c r="W1946" s="85"/>
      <c r="X1946" s="84">
        <v>0</v>
      </c>
      <c r="Y1946" s="84">
        <v>0</v>
      </c>
      <c r="Z1946" s="84">
        <v>0</v>
      </c>
      <c r="AA1946" s="127">
        <v>0</v>
      </c>
      <c r="AB1946" s="127">
        <v>0</v>
      </c>
    </row>
    <row r="1947" spans="1:28" x14ac:dyDescent="0.3">
      <c r="A1947" s="83" t="s">
        <v>72</v>
      </c>
      <c r="B1947" s="65" t="str">
        <f>VLOOKUP(A1947,'bank list with code'!$A$2:$C$114,3,FALSE)</f>
        <v>B067</v>
      </c>
      <c r="C1947" s="65" t="str">
        <f>VLOOKUP(B1947,'bank type'!$A$2:$B$87,2,FALSE)</f>
        <v>Payment Banks</v>
      </c>
      <c r="D1947" s="66">
        <v>43434</v>
      </c>
      <c r="E1947" s="74">
        <f t="shared" si="93"/>
        <v>11</v>
      </c>
      <c r="F1947">
        <f t="shared" si="92"/>
        <v>2018</v>
      </c>
      <c r="G1947" s="84">
        <v>0</v>
      </c>
      <c r="H1947" s="84">
        <v>0</v>
      </c>
      <c r="I1947" s="84">
        <v>0</v>
      </c>
      <c r="J1947" s="84">
        <v>0</v>
      </c>
      <c r="K1947" s="3">
        <f t="shared" si="94"/>
        <v>0</v>
      </c>
      <c r="L1947" s="3"/>
      <c r="M1947" s="3"/>
      <c r="N1947" s="3"/>
      <c r="O1947" s="84">
        <v>0</v>
      </c>
      <c r="P1947" s="84">
        <v>0</v>
      </c>
      <c r="Q1947" s="84">
        <v>0</v>
      </c>
      <c r="R1947" s="127">
        <v>0</v>
      </c>
      <c r="S1947" s="127">
        <v>0</v>
      </c>
      <c r="T1947" s="85"/>
      <c r="U1947" s="85"/>
      <c r="V1947" s="85"/>
      <c r="W1947" s="85"/>
      <c r="X1947" s="84">
        <v>0</v>
      </c>
      <c r="Y1947" s="84">
        <v>0</v>
      </c>
      <c r="Z1947" s="84">
        <v>0</v>
      </c>
      <c r="AA1947" s="127">
        <v>0</v>
      </c>
      <c r="AB1947" s="127">
        <v>0</v>
      </c>
    </row>
    <row r="1948" spans="1:28" x14ac:dyDescent="0.3">
      <c r="A1948" s="83" t="s">
        <v>49</v>
      </c>
      <c r="B1948" s="65" t="str">
        <f>VLOOKUP(A1948,'bank list with code'!$A$2:$C$114,3,FALSE)</f>
        <v>B077</v>
      </c>
      <c r="C1948" s="65" t="str">
        <f>VLOOKUP(B1948,'bank type'!$A$2:$B$87,2,FALSE)</f>
        <v>Payment Banks</v>
      </c>
      <c r="D1948" s="66">
        <v>43434</v>
      </c>
      <c r="E1948" s="74">
        <f t="shared" si="93"/>
        <v>11</v>
      </c>
      <c r="F1948">
        <f t="shared" si="92"/>
        <v>2018</v>
      </c>
      <c r="G1948" s="84">
        <v>0</v>
      </c>
      <c r="H1948" s="84">
        <v>0</v>
      </c>
      <c r="I1948" s="84">
        <v>0</v>
      </c>
      <c r="J1948" s="84">
        <v>0</v>
      </c>
      <c r="K1948" s="3">
        <f t="shared" si="94"/>
        <v>0</v>
      </c>
      <c r="L1948" s="3"/>
      <c r="M1948" s="3"/>
      <c r="N1948" s="3"/>
      <c r="O1948" s="84">
        <v>0</v>
      </c>
      <c r="P1948" s="84">
        <v>0</v>
      </c>
      <c r="Q1948" s="84">
        <v>0</v>
      </c>
      <c r="R1948" s="127">
        <v>0</v>
      </c>
      <c r="S1948" s="127">
        <v>0</v>
      </c>
      <c r="T1948" s="85"/>
      <c r="U1948" s="85"/>
      <c r="V1948" s="85"/>
      <c r="W1948" s="85"/>
      <c r="X1948" s="84">
        <v>16</v>
      </c>
      <c r="Y1948" s="84">
        <v>0</v>
      </c>
      <c r="Z1948" s="84">
        <v>41</v>
      </c>
      <c r="AA1948" s="127">
        <v>0</v>
      </c>
      <c r="AB1948" s="127">
        <v>5.5904000000000001E-4</v>
      </c>
    </row>
    <row r="1949" spans="1:28" x14ac:dyDescent="0.3">
      <c r="A1949" s="83" t="s">
        <v>50</v>
      </c>
      <c r="B1949" s="65" t="str">
        <f>VLOOKUP(A1949,'bank list with code'!$A$2:$C$114,3,FALSE)</f>
        <v>B079</v>
      </c>
      <c r="C1949" s="65" t="str">
        <f>VLOOKUP(B1949,'bank type'!$A$2:$B$87,2,FALSE)</f>
        <v>Payment Banks</v>
      </c>
      <c r="D1949" s="66">
        <v>43434</v>
      </c>
      <c r="E1949" s="74">
        <f t="shared" si="93"/>
        <v>11</v>
      </c>
      <c r="F1949">
        <f t="shared" si="92"/>
        <v>2018</v>
      </c>
      <c r="G1949" s="84">
        <v>1</v>
      </c>
      <c r="H1949" s="84">
        <v>0</v>
      </c>
      <c r="I1949" s="84">
        <v>0</v>
      </c>
      <c r="J1949" s="84">
        <v>0</v>
      </c>
      <c r="K1949" s="3">
        <f t="shared" si="94"/>
        <v>0</v>
      </c>
      <c r="L1949" s="3"/>
      <c r="M1949" s="3"/>
      <c r="N1949" s="3"/>
      <c r="O1949" s="84">
        <v>0</v>
      </c>
      <c r="P1949" s="84">
        <v>0</v>
      </c>
      <c r="Q1949" s="84">
        <v>0</v>
      </c>
      <c r="R1949" s="127">
        <v>0</v>
      </c>
      <c r="S1949" s="127">
        <v>0</v>
      </c>
      <c r="T1949" s="85"/>
      <c r="U1949" s="85"/>
      <c r="V1949" s="85"/>
      <c r="W1949" s="85"/>
      <c r="X1949" s="84">
        <v>41591646</v>
      </c>
      <c r="Y1949" s="84">
        <v>1006557</v>
      </c>
      <c r="Z1949" s="84">
        <v>2772703</v>
      </c>
      <c r="AA1949" s="127">
        <v>2390.3077979999998</v>
      </c>
      <c r="AB1949" s="127">
        <v>1546.3436076400003</v>
      </c>
    </row>
    <row r="1950" spans="1:28" x14ac:dyDescent="0.3">
      <c r="A1950" s="83" t="s">
        <v>52</v>
      </c>
      <c r="B1950" s="65" t="str">
        <f>VLOOKUP(A1950,'bank list with code'!$A$2:$C$114,3,FALSE)</f>
        <v>B007</v>
      </c>
      <c r="C1950" s="65" t="str">
        <f>VLOOKUP(B1950,'bank type'!$A$2:$B$87,2,FALSE)</f>
        <v>Small Finance Banks</v>
      </c>
      <c r="D1950" s="66">
        <v>43434</v>
      </c>
      <c r="E1950" s="74">
        <f t="shared" si="93"/>
        <v>11</v>
      </c>
      <c r="F1950">
        <f t="shared" si="92"/>
        <v>2018</v>
      </c>
      <c r="G1950" s="84">
        <v>290</v>
      </c>
      <c r="H1950" s="84">
        <v>171</v>
      </c>
      <c r="I1950" s="84">
        <v>0</v>
      </c>
      <c r="J1950" s="84">
        <v>0</v>
      </c>
      <c r="K1950" s="3">
        <f t="shared" si="94"/>
        <v>0</v>
      </c>
      <c r="L1950" s="3"/>
      <c r="M1950" s="3"/>
      <c r="N1950" s="3"/>
      <c r="O1950" s="84">
        <v>0</v>
      </c>
      <c r="P1950" s="84">
        <v>0</v>
      </c>
      <c r="Q1950" s="84">
        <v>0</v>
      </c>
      <c r="R1950" s="127">
        <v>0</v>
      </c>
      <c r="S1950" s="127">
        <v>0</v>
      </c>
      <c r="T1950" s="85"/>
      <c r="U1950" s="85"/>
      <c r="V1950" s="85"/>
      <c r="W1950" s="85"/>
      <c r="X1950" s="84">
        <v>749533</v>
      </c>
      <c r="Y1950" s="84">
        <v>485127</v>
      </c>
      <c r="Z1950" s="84">
        <v>216854</v>
      </c>
      <c r="AA1950" s="127">
        <v>2636.4664885000002</v>
      </c>
      <c r="AB1950" s="127">
        <v>370.23258165999999</v>
      </c>
    </row>
    <row r="1951" spans="1:28" x14ac:dyDescent="0.3">
      <c r="A1951" s="83" t="s">
        <v>53</v>
      </c>
      <c r="B1951" s="65" t="str">
        <f>VLOOKUP(A1951,'bank list with code'!$A$2:$C$114,3,FALSE)</f>
        <v>B019</v>
      </c>
      <c r="C1951" s="65" t="str">
        <f>VLOOKUP(B1951,'bank type'!$A$2:$B$87,2,FALSE)</f>
        <v>Small Finance Banks</v>
      </c>
      <c r="D1951" s="66">
        <v>43434</v>
      </c>
      <c r="E1951" s="74">
        <f t="shared" si="93"/>
        <v>11</v>
      </c>
      <c r="F1951">
        <f t="shared" si="92"/>
        <v>2018</v>
      </c>
      <c r="G1951" s="84">
        <v>118</v>
      </c>
      <c r="H1951" s="84">
        <v>2</v>
      </c>
      <c r="I1951" s="84">
        <v>0</v>
      </c>
      <c r="J1951" s="84">
        <v>0</v>
      </c>
      <c r="K1951" s="3">
        <f t="shared" si="94"/>
        <v>0</v>
      </c>
      <c r="L1951" s="3"/>
      <c r="M1951" s="3"/>
      <c r="N1951" s="3"/>
      <c r="O1951" s="84">
        <v>0</v>
      </c>
      <c r="P1951" s="84">
        <v>0</v>
      </c>
      <c r="Q1951" s="84">
        <v>0</v>
      </c>
      <c r="R1951" s="127">
        <v>0</v>
      </c>
      <c r="S1951" s="127">
        <v>0</v>
      </c>
      <c r="T1951" s="85"/>
      <c r="U1951" s="85"/>
      <c r="V1951" s="85"/>
      <c r="W1951" s="85"/>
      <c r="X1951" s="84">
        <v>152131</v>
      </c>
      <c r="Y1951" s="84">
        <v>108971</v>
      </c>
      <c r="Z1951" s="84">
        <v>35901</v>
      </c>
      <c r="AA1951" s="127">
        <v>362.51639499999999</v>
      </c>
      <c r="AB1951" s="127">
        <v>66.646522340000004</v>
      </c>
    </row>
    <row r="1952" spans="1:28" x14ac:dyDescent="0.3">
      <c r="A1952" s="83" t="s">
        <v>54</v>
      </c>
      <c r="B1952" s="65" t="str">
        <f>VLOOKUP(A1952,'bank list with code'!$A$2:$C$114,3,FALSE)</f>
        <v>B046</v>
      </c>
      <c r="C1952" s="65" t="str">
        <f>VLOOKUP(B1952,'bank type'!$A$2:$B$87,2,FALSE)</f>
        <v>Small Finance Banks</v>
      </c>
      <c r="D1952" s="66">
        <v>43434</v>
      </c>
      <c r="E1952" s="74">
        <f t="shared" si="93"/>
        <v>11</v>
      </c>
      <c r="F1952">
        <f t="shared" si="92"/>
        <v>2018</v>
      </c>
      <c r="G1952" s="84">
        <v>50</v>
      </c>
      <c r="H1952" s="84">
        <v>0</v>
      </c>
      <c r="I1952" s="84">
        <v>0</v>
      </c>
      <c r="J1952" s="84">
        <v>0</v>
      </c>
      <c r="K1952" s="3">
        <f t="shared" si="94"/>
        <v>0</v>
      </c>
      <c r="L1952" s="3"/>
      <c r="M1952" s="3"/>
      <c r="N1952" s="3"/>
      <c r="O1952" s="84">
        <v>0</v>
      </c>
      <c r="P1952" s="84">
        <v>0</v>
      </c>
      <c r="Q1952" s="84">
        <v>0</v>
      </c>
      <c r="R1952" s="127">
        <v>0</v>
      </c>
      <c r="S1952" s="127">
        <v>0</v>
      </c>
      <c r="T1952" s="85"/>
      <c r="U1952" s="85"/>
      <c r="V1952" s="85"/>
      <c r="W1952" s="85"/>
      <c r="X1952" s="86">
        <v>983313</v>
      </c>
      <c r="Y1952" s="84">
        <v>184355</v>
      </c>
      <c r="Z1952" s="84">
        <v>16724</v>
      </c>
      <c r="AA1952" s="127">
        <v>787.52</v>
      </c>
      <c r="AB1952" s="127">
        <v>13.12</v>
      </c>
    </row>
    <row r="1953" spans="1:28" x14ac:dyDescent="0.3">
      <c r="A1953" s="83" t="s">
        <v>55</v>
      </c>
      <c r="B1953" s="65" t="str">
        <f>VLOOKUP(A1953,'bank list with code'!$A$2:$C$114,3,FALSE)</f>
        <v>B041</v>
      </c>
      <c r="C1953" s="65" t="str">
        <f>VLOOKUP(B1953,'bank type'!$A$2:$B$87,2,FALSE)</f>
        <v>Small Finance Banks</v>
      </c>
      <c r="D1953" s="66">
        <v>43434</v>
      </c>
      <c r="E1953" s="74">
        <f t="shared" si="93"/>
        <v>11</v>
      </c>
      <c r="F1953">
        <f t="shared" si="92"/>
        <v>2018</v>
      </c>
      <c r="G1953" s="84">
        <v>321</v>
      </c>
      <c r="H1953" s="84">
        <v>0</v>
      </c>
      <c r="I1953" s="84">
        <v>0</v>
      </c>
      <c r="J1953" s="84">
        <v>0</v>
      </c>
      <c r="K1953" s="3">
        <f t="shared" si="94"/>
        <v>0</v>
      </c>
      <c r="L1953" s="3"/>
      <c r="M1953" s="3"/>
      <c r="N1953" s="3"/>
      <c r="O1953" s="84">
        <v>0</v>
      </c>
      <c r="P1953" s="84">
        <v>0</v>
      </c>
      <c r="Q1953" s="84">
        <v>0</v>
      </c>
      <c r="R1953" s="127">
        <v>0</v>
      </c>
      <c r="S1953" s="127">
        <v>0</v>
      </c>
      <c r="T1953" s="85"/>
      <c r="U1953" s="85"/>
      <c r="V1953" s="85"/>
      <c r="W1953" s="85"/>
      <c r="X1953" s="84">
        <v>474263</v>
      </c>
      <c r="Y1953" s="84">
        <v>847635</v>
      </c>
      <c r="Z1953" s="84">
        <v>138324</v>
      </c>
      <c r="AA1953" s="127">
        <v>2730.2213000000002</v>
      </c>
      <c r="AB1953" s="127">
        <v>229.9335179</v>
      </c>
    </row>
    <row r="1954" spans="1:28" x14ac:dyDescent="0.3">
      <c r="A1954" s="83" t="s">
        <v>56</v>
      </c>
      <c r="B1954" s="65" t="str">
        <f>VLOOKUP(A1954,'bank list with code'!$A$2:$C$114,3,FALSE)</f>
        <v>B043</v>
      </c>
      <c r="C1954" s="65" t="str">
        <f>VLOOKUP(B1954,'bank type'!$A$2:$B$87,2,FALSE)</f>
        <v>Small Finance Banks</v>
      </c>
      <c r="D1954" s="66">
        <v>43434</v>
      </c>
      <c r="E1954" s="74">
        <f t="shared" si="93"/>
        <v>11</v>
      </c>
      <c r="F1954">
        <f t="shared" si="92"/>
        <v>2018</v>
      </c>
      <c r="G1954" s="84">
        <v>110</v>
      </c>
      <c r="H1954" s="84">
        <v>2</v>
      </c>
      <c r="I1954" s="84">
        <v>0</v>
      </c>
      <c r="J1954" s="84">
        <v>0</v>
      </c>
      <c r="K1954" s="3">
        <f t="shared" si="94"/>
        <v>0</v>
      </c>
      <c r="L1954" s="3"/>
      <c r="M1954" s="3"/>
      <c r="N1954" s="3"/>
      <c r="O1954" s="84">
        <v>0</v>
      </c>
      <c r="P1954" s="84">
        <v>0</v>
      </c>
      <c r="Q1954" s="84">
        <v>0</v>
      </c>
      <c r="R1954" s="127">
        <v>0</v>
      </c>
      <c r="S1954" s="127">
        <v>0</v>
      </c>
      <c r="T1954" s="85"/>
      <c r="U1954" s="85"/>
      <c r="V1954" s="85"/>
      <c r="W1954" s="85"/>
      <c r="X1954" s="84">
        <v>2861996</v>
      </c>
      <c r="Y1954" s="84">
        <v>609014</v>
      </c>
      <c r="Z1954" s="84">
        <v>42851</v>
      </c>
      <c r="AA1954" s="127">
        <v>3540.1</v>
      </c>
      <c r="AB1954" s="127">
        <v>50</v>
      </c>
    </row>
    <row r="1955" spans="1:28" x14ac:dyDescent="0.3">
      <c r="A1955" s="83" t="s">
        <v>57</v>
      </c>
      <c r="B1955" s="65" t="str">
        <f>VLOOKUP(A1955,'bank list with code'!$A$2:$C$114,3,FALSE)</f>
        <v>B065</v>
      </c>
      <c r="C1955" s="65" t="str">
        <f>VLOOKUP(B1955,'bank type'!$A$2:$B$87,2,FALSE)</f>
        <v>Small Finance Banks</v>
      </c>
      <c r="D1955" s="66">
        <v>43434</v>
      </c>
      <c r="E1955" s="74">
        <f t="shared" si="93"/>
        <v>11</v>
      </c>
      <c r="F1955">
        <f t="shared" si="92"/>
        <v>2018</v>
      </c>
      <c r="G1955" s="84">
        <v>115</v>
      </c>
      <c r="H1955" s="84">
        <v>2</v>
      </c>
      <c r="I1955" s="84">
        <v>0</v>
      </c>
      <c r="J1955" s="84">
        <v>0</v>
      </c>
      <c r="K1955" s="3">
        <f t="shared" si="94"/>
        <v>0</v>
      </c>
      <c r="L1955" s="3"/>
      <c r="M1955" s="3"/>
      <c r="N1955" s="3"/>
      <c r="O1955" s="84">
        <v>0</v>
      </c>
      <c r="P1955" s="84">
        <v>0</v>
      </c>
      <c r="Q1955" s="84">
        <v>0</v>
      </c>
      <c r="R1955" s="127">
        <v>0</v>
      </c>
      <c r="S1955" s="127">
        <v>0</v>
      </c>
      <c r="T1955" s="85"/>
      <c r="U1955" s="85"/>
      <c r="V1955" s="85"/>
      <c r="W1955" s="85"/>
      <c r="X1955" s="84">
        <v>25304</v>
      </c>
      <c r="Y1955" s="84">
        <v>54332</v>
      </c>
      <c r="Z1955" s="84">
        <v>14010</v>
      </c>
      <c r="AA1955" s="127">
        <v>155.25140099999999</v>
      </c>
      <c r="AB1955" s="127">
        <v>11.26837823</v>
      </c>
    </row>
    <row r="1956" spans="1:28" x14ac:dyDescent="0.3">
      <c r="A1956" s="83" t="s">
        <v>58</v>
      </c>
      <c r="B1956" s="65" t="str">
        <f>VLOOKUP(A1956,'bank list with code'!$A$2:$C$114,3,FALSE)</f>
        <v>B075</v>
      </c>
      <c r="C1956" s="65" t="str">
        <f>VLOOKUP(B1956,'bank type'!$A$2:$B$87,2,FALSE)</f>
        <v>Small Finance Banks</v>
      </c>
      <c r="D1956" s="66">
        <v>43434</v>
      </c>
      <c r="E1956" s="74">
        <f t="shared" si="93"/>
        <v>11</v>
      </c>
      <c r="F1956">
        <f t="shared" si="92"/>
        <v>2018</v>
      </c>
      <c r="G1956" s="84">
        <v>0</v>
      </c>
      <c r="H1956" s="84">
        <v>0</v>
      </c>
      <c r="I1956" s="84">
        <v>0</v>
      </c>
      <c r="J1956" s="84">
        <v>0</v>
      </c>
      <c r="K1956" s="3">
        <f t="shared" si="94"/>
        <v>0</v>
      </c>
      <c r="L1956" s="3"/>
      <c r="M1956" s="3"/>
      <c r="N1956" s="3"/>
      <c r="O1956" s="84">
        <v>0</v>
      </c>
      <c r="P1956" s="84">
        <v>0</v>
      </c>
      <c r="Q1956" s="84">
        <v>0</v>
      </c>
      <c r="R1956" s="127">
        <v>0</v>
      </c>
      <c r="S1956" s="127">
        <v>0</v>
      </c>
      <c r="T1956" s="85"/>
      <c r="U1956" s="85"/>
      <c r="V1956" s="85"/>
      <c r="W1956" s="85"/>
      <c r="X1956" s="84">
        <v>17486</v>
      </c>
      <c r="Y1956" s="84">
        <v>4100</v>
      </c>
      <c r="Z1956" s="84">
        <v>912</v>
      </c>
      <c r="AA1956" s="127">
        <v>13.606695</v>
      </c>
      <c r="AB1956" s="127">
        <v>4.1419059499999999</v>
      </c>
    </row>
    <row r="1957" spans="1:28" x14ac:dyDescent="0.3">
      <c r="A1957" s="83" t="s">
        <v>59</v>
      </c>
      <c r="B1957" s="65" t="str">
        <f>VLOOKUP(A1957,'bank list with code'!$A$2:$C$114,3,FALSE)</f>
        <v>B097</v>
      </c>
      <c r="C1957" s="65" t="str">
        <f>VLOOKUP(B1957,'bank type'!$A$2:$B$87,2,FALSE)</f>
        <v>Small Finance Banks</v>
      </c>
      <c r="D1957" s="66">
        <v>43434</v>
      </c>
      <c r="E1957" s="74">
        <f t="shared" si="93"/>
        <v>11</v>
      </c>
      <c r="F1957">
        <f t="shared" si="92"/>
        <v>2018</v>
      </c>
      <c r="G1957" s="84">
        <v>24</v>
      </c>
      <c r="H1957" s="84">
        <v>1</v>
      </c>
      <c r="I1957" s="84">
        <v>0</v>
      </c>
      <c r="J1957" s="84">
        <v>0</v>
      </c>
      <c r="K1957" s="3">
        <f t="shared" si="94"/>
        <v>0</v>
      </c>
      <c r="L1957" s="3"/>
      <c r="M1957" s="3"/>
      <c r="N1957" s="3"/>
      <c r="O1957" s="84">
        <v>0</v>
      </c>
      <c r="P1957" s="84">
        <v>0</v>
      </c>
      <c r="Q1957" s="84">
        <v>0</v>
      </c>
      <c r="R1957" s="127">
        <v>0</v>
      </c>
      <c r="S1957" s="127">
        <v>0</v>
      </c>
      <c r="T1957" s="85"/>
      <c r="U1957" s="85"/>
      <c r="V1957" s="85"/>
      <c r="W1957" s="85"/>
      <c r="X1957" s="84">
        <v>6744</v>
      </c>
      <c r="Y1957" s="84">
        <v>27607</v>
      </c>
      <c r="Z1957" s="84">
        <v>6643</v>
      </c>
      <c r="AA1957" s="127">
        <v>52.8812</v>
      </c>
      <c r="AB1957" s="127">
        <v>8.0943206100000005</v>
      </c>
    </row>
    <row r="1958" spans="1:28" x14ac:dyDescent="0.3">
      <c r="A1958" s="83" t="s">
        <v>60</v>
      </c>
      <c r="B1958" s="65" t="str">
        <f>VLOOKUP(A1958,'bank list with code'!$A$2:$C$114,3,FALSE)</f>
        <v>B103</v>
      </c>
      <c r="C1958" s="65" t="str">
        <f>VLOOKUP(B1958,'bank type'!$A$2:$B$87,2,FALSE)</f>
        <v>Small Finance Banks</v>
      </c>
      <c r="D1958" s="66">
        <v>43434</v>
      </c>
      <c r="E1958" s="74">
        <f t="shared" si="93"/>
        <v>11</v>
      </c>
      <c r="F1958">
        <f t="shared" si="92"/>
        <v>2018</v>
      </c>
      <c r="G1958" s="84">
        <v>361</v>
      </c>
      <c r="H1958" s="84">
        <v>3</v>
      </c>
      <c r="I1958" s="84">
        <v>0</v>
      </c>
      <c r="J1958" s="84">
        <v>0</v>
      </c>
      <c r="K1958" s="3">
        <f t="shared" si="94"/>
        <v>0</v>
      </c>
      <c r="L1958" s="3"/>
      <c r="M1958" s="3"/>
      <c r="N1958" s="3"/>
      <c r="O1958" s="84">
        <v>0</v>
      </c>
      <c r="P1958" s="84">
        <v>0</v>
      </c>
      <c r="Q1958" s="84">
        <v>0</v>
      </c>
      <c r="R1958" s="127">
        <v>0</v>
      </c>
      <c r="S1958" s="127">
        <v>0</v>
      </c>
      <c r="T1958" s="85"/>
      <c r="U1958" s="85"/>
      <c r="V1958" s="85"/>
      <c r="W1958" s="85"/>
      <c r="X1958" s="84">
        <v>1899708</v>
      </c>
      <c r="Y1958" s="84">
        <v>1560028</v>
      </c>
      <c r="Z1958" s="84">
        <v>166094</v>
      </c>
      <c r="AA1958" s="127">
        <v>5845.9155000000001</v>
      </c>
      <c r="AB1958" s="127">
        <v>145.91546453000001</v>
      </c>
    </row>
    <row r="1959" spans="1:28" x14ac:dyDescent="0.3">
      <c r="A1959" s="83" t="s">
        <v>61</v>
      </c>
      <c r="B1959" s="65" t="str">
        <f>VLOOKUP(A1959,'bank list with code'!$A$2:$C$114,3,FALSE)</f>
        <v>B109</v>
      </c>
      <c r="C1959" s="65" t="str">
        <f>VLOOKUP(B1959,'bank type'!$A$2:$B$87,2,FALSE)</f>
        <v>Small Finance Banks</v>
      </c>
      <c r="D1959" s="66">
        <v>43434</v>
      </c>
      <c r="E1959" s="74">
        <f t="shared" si="93"/>
        <v>11</v>
      </c>
      <c r="F1959">
        <f t="shared" si="92"/>
        <v>2018</v>
      </c>
      <c r="G1959" s="84">
        <v>72</v>
      </c>
      <c r="H1959" s="84">
        <v>36</v>
      </c>
      <c r="I1959" s="84">
        <v>0</v>
      </c>
      <c r="J1959" s="84">
        <v>0</v>
      </c>
      <c r="K1959" s="3">
        <f t="shared" si="94"/>
        <v>0</v>
      </c>
      <c r="L1959" s="3"/>
      <c r="M1959" s="3"/>
      <c r="N1959" s="3"/>
      <c r="O1959" s="84">
        <v>0</v>
      </c>
      <c r="P1959" s="84">
        <v>0</v>
      </c>
      <c r="Q1959" s="84">
        <v>0</v>
      </c>
      <c r="R1959" s="127">
        <v>0</v>
      </c>
      <c r="S1959" s="127">
        <v>0</v>
      </c>
      <c r="T1959" s="85"/>
      <c r="U1959" s="85"/>
      <c r="V1959" s="85"/>
      <c r="W1959" s="85"/>
      <c r="X1959" s="84">
        <v>110224</v>
      </c>
      <c r="Y1959" s="84">
        <v>123576</v>
      </c>
      <c r="Z1959" s="84">
        <v>12864</v>
      </c>
      <c r="AA1959" s="127">
        <v>438.08210000000003</v>
      </c>
      <c r="AB1959" s="127">
        <v>14.281496000000001</v>
      </c>
    </row>
    <row r="1960" spans="1:28" x14ac:dyDescent="0.3">
      <c r="A1960" s="83" t="s">
        <v>117</v>
      </c>
      <c r="B1960" s="65" t="str">
        <f>VLOOKUP(A1960,'bank list with code'!$A$2:$C$114,3,FALSE)</f>
        <v>B003</v>
      </c>
      <c r="C1960" s="65" t="str">
        <f>VLOOKUP(B1960,'bank type'!$A$2:$B$87,2,FALSE)</f>
        <v>Public Sector Banks</v>
      </c>
      <c r="D1960" s="66">
        <v>43465</v>
      </c>
      <c r="E1960" s="74">
        <f t="shared" si="93"/>
        <v>12</v>
      </c>
      <c r="F1960">
        <f t="shared" si="92"/>
        <v>2018</v>
      </c>
      <c r="G1960" s="84">
        <v>773</v>
      </c>
      <c r="H1960" s="84">
        <v>233</v>
      </c>
      <c r="I1960" s="84">
        <v>3173</v>
      </c>
      <c r="J1960" s="84">
        <v>0</v>
      </c>
      <c r="K1960" s="3">
        <f t="shared" si="94"/>
        <v>3173</v>
      </c>
      <c r="L1960" s="3"/>
      <c r="M1960" s="3"/>
      <c r="N1960" s="3"/>
      <c r="O1960" s="84">
        <v>0</v>
      </c>
      <c r="P1960" s="84">
        <v>0</v>
      </c>
      <c r="Q1960" s="84">
        <v>0</v>
      </c>
      <c r="R1960" s="127">
        <v>0</v>
      </c>
      <c r="S1960" s="127">
        <v>0</v>
      </c>
      <c r="T1960" s="85"/>
      <c r="U1960" s="85"/>
      <c r="V1960" s="85"/>
      <c r="W1960" s="85"/>
      <c r="X1960" s="84">
        <v>6900773</v>
      </c>
      <c r="Y1960" s="84">
        <v>9222822</v>
      </c>
      <c r="Z1960" s="84">
        <v>3263035</v>
      </c>
      <c r="AA1960" s="127">
        <v>22300.99876586</v>
      </c>
      <c r="AB1960" s="127">
        <v>3316.7699010400001</v>
      </c>
    </row>
    <row r="1961" spans="1:28" x14ac:dyDescent="0.3">
      <c r="A1961" s="83" t="s">
        <v>118</v>
      </c>
      <c r="B1961" s="65" t="str">
        <f>VLOOKUP(A1961,'bank list with code'!$A$2:$C$114,3,FALSE)</f>
        <v>B006</v>
      </c>
      <c r="C1961" s="65" t="str">
        <f>VLOOKUP(B1961,'bank type'!$A$2:$B$87,2,FALSE)</f>
        <v>Public Sector Banks</v>
      </c>
      <c r="D1961" s="66">
        <v>43465</v>
      </c>
      <c r="E1961" s="74">
        <f t="shared" si="93"/>
        <v>12</v>
      </c>
      <c r="F1961">
        <f t="shared" si="92"/>
        <v>2018</v>
      </c>
      <c r="G1961" s="84">
        <v>3031</v>
      </c>
      <c r="H1961" s="84">
        <v>774</v>
      </c>
      <c r="I1961" s="84">
        <v>15472</v>
      </c>
      <c r="J1961" s="84">
        <v>0</v>
      </c>
      <c r="K1961" s="3">
        <f t="shared" si="94"/>
        <v>15472</v>
      </c>
      <c r="L1961" s="3"/>
      <c r="M1961" s="3"/>
      <c r="N1961" s="3"/>
      <c r="O1961" s="84">
        <v>293225</v>
      </c>
      <c r="P1961" s="84">
        <v>17281</v>
      </c>
      <c r="Q1961" s="84">
        <v>584917</v>
      </c>
      <c r="R1961" s="127">
        <v>84.254285249999995</v>
      </c>
      <c r="S1961" s="127">
        <v>1432.3795761900001</v>
      </c>
      <c r="T1961" s="85"/>
      <c r="U1961" s="85"/>
      <c r="V1961" s="85"/>
      <c r="W1961" s="85"/>
      <c r="X1961" s="84">
        <v>26337199</v>
      </c>
      <c r="Y1961" s="84">
        <v>10374781</v>
      </c>
      <c r="Z1961" s="84">
        <v>6785200</v>
      </c>
      <c r="AA1961" s="127">
        <v>35222.220117290002</v>
      </c>
      <c r="AB1961" s="127">
        <v>8688.0679999099993</v>
      </c>
    </row>
    <row r="1962" spans="1:28" x14ac:dyDescent="0.3">
      <c r="A1962" s="83" t="s">
        <v>0</v>
      </c>
      <c r="B1962" s="65" t="str">
        <f>VLOOKUP(A1962,'bank list with code'!$A$2:$C$114,3,FALSE)</f>
        <v>B014</v>
      </c>
      <c r="C1962" s="65" t="str">
        <f>VLOOKUP(B1962,'bank type'!$A$2:$B$87,2,FALSE)</f>
        <v>Public Sector Banks</v>
      </c>
      <c r="D1962" s="66">
        <v>43465</v>
      </c>
      <c r="E1962" s="74">
        <f t="shared" si="93"/>
        <v>12</v>
      </c>
      <c r="F1962">
        <f t="shared" si="92"/>
        <v>2018</v>
      </c>
      <c r="G1962" s="84">
        <v>6410</v>
      </c>
      <c r="H1962" s="84">
        <v>3251</v>
      </c>
      <c r="I1962" s="84">
        <v>68490</v>
      </c>
      <c r="J1962" s="84">
        <v>0</v>
      </c>
      <c r="K1962" s="3">
        <f t="shared" si="94"/>
        <v>68490</v>
      </c>
      <c r="L1962" s="3"/>
      <c r="M1962" s="3"/>
      <c r="N1962" s="3"/>
      <c r="O1962" s="84">
        <v>187809</v>
      </c>
      <c r="P1962" s="84">
        <v>8640</v>
      </c>
      <c r="Q1962" s="84">
        <v>511803</v>
      </c>
      <c r="R1962" s="127">
        <v>33.429271</v>
      </c>
      <c r="S1962" s="127">
        <v>1134.2665834000002</v>
      </c>
      <c r="T1962" s="85"/>
      <c r="U1962" s="85"/>
      <c r="V1962" s="85"/>
      <c r="W1962" s="85"/>
      <c r="X1962" s="84">
        <v>58459198</v>
      </c>
      <c r="Y1962" s="84">
        <v>21698668</v>
      </c>
      <c r="Z1962" s="84">
        <v>12432217</v>
      </c>
      <c r="AA1962" s="127">
        <v>91159.147409739991</v>
      </c>
      <c r="AB1962" s="127">
        <v>14821.25942099</v>
      </c>
    </row>
    <row r="1963" spans="1:28" x14ac:dyDescent="0.3">
      <c r="A1963" s="83" t="s">
        <v>1</v>
      </c>
      <c r="B1963" s="65" t="str">
        <f>VLOOKUP(A1963,'bank list with code'!$A$2:$C$114,3,FALSE)</f>
        <v>B015</v>
      </c>
      <c r="C1963" s="65" t="str">
        <f>VLOOKUP(B1963,'bank type'!$A$2:$B$87,2,FALSE)</f>
        <v>Public Sector Banks</v>
      </c>
      <c r="D1963" s="66">
        <v>43465</v>
      </c>
      <c r="E1963" s="74">
        <f t="shared" si="93"/>
        <v>12</v>
      </c>
      <c r="F1963">
        <f t="shared" si="92"/>
        <v>2018</v>
      </c>
      <c r="G1963" s="84">
        <v>2605</v>
      </c>
      <c r="H1963" s="84">
        <v>3563</v>
      </c>
      <c r="I1963" s="84">
        <v>114789</v>
      </c>
      <c r="J1963" s="84">
        <v>0</v>
      </c>
      <c r="K1963" s="3">
        <f t="shared" si="94"/>
        <v>114789</v>
      </c>
      <c r="L1963" s="3"/>
      <c r="M1963" s="3"/>
      <c r="N1963" s="3"/>
      <c r="O1963" s="84">
        <v>189509</v>
      </c>
      <c r="P1963" s="84">
        <v>29099</v>
      </c>
      <c r="Q1963" s="84">
        <v>347072</v>
      </c>
      <c r="R1963" s="127">
        <v>160.5425252</v>
      </c>
      <c r="S1963" s="127">
        <v>923.31885604000001</v>
      </c>
      <c r="T1963" s="85"/>
      <c r="U1963" s="85"/>
      <c r="V1963" s="85"/>
      <c r="W1963" s="85"/>
      <c r="X1963" s="84">
        <v>57457382</v>
      </c>
      <c r="Y1963" s="84">
        <v>38219350</v>
      </c>
      <c r="Z1963" s="84">
        <v>9819253</v>
      </c>
      <c r="AA1963" s="127">
        <v>74686.170655160007</v>
      </c>
      <c r="AB1963" s="127">
        <v>10688.724965019999</v>
      </c>
    </row>
    <row r="1964" spans="1:28" x14ac:dyDescent="0.3">
      <c r="A1964" s="83" t="s">
        <v>2</v>
      </c>
      <c r="B1964" s="65" t="str">
        <f>VLOOKUP(A1964,'bank list with code'!$A$2:$C$114,3,FALSE)</f>
        <v>B016</v>
      </c>
      <c r="C1964" s="65" t="str">
        <f>VLOOKUP(B1964,'bank type'!$A$2:$B$87,2,FALSE)</f>
        <v>Public Sector Banks</v>
      </c>
      <c r="D1964" s="66">
        <v>43465</v>
      </c>
      <c r="E1964" s="74">
        <f t="shared" si="93"/>
        <v>12</v>
      </c>
      <c r="F1964">
        <f t="shared" si="92"/>
        <v>2018</v>
      </c>
      <c r="G1964" s="84">
        <v>1322</v>
      </c>
      <c r="H1964" s="84">
        <v>555</v>
      </c>
      <c r="I1964" s="84">
        <v>3105</v>
      </c>
      <c r="J1964" s="84">
        <v>0</v>
      </c>
      <c r="K1964" s="3">
        <f t="shared" si="94"/>
        <v>3105</v>
      </c>
      <c r="L1964" s="3"/>
      <c r="M1964" s="3"/>
      <c r="N1964" s="3"/>
      <c r="O1964" s="84">
        <v>0</v>
      </c>
      <c r="P1964" s="84">
        <v>0</v>
      </c>
      <c r="Q1964" s="84">
        <v>0</v>
      </c>
      <c r="R1964" s="127">
        <v>0</v>
      </c>
      <c r="S1964" s="127">
        <v>0</v>
      </c>
      <c r="T1964" s="85"/>
      <c r="U1964" s="85"/>
      <c r="V1964" s="85"/>
      <c r="W1964" s="85"/>
      <c r="X1964" s="84">
        <v>7063774</v>
      </c>
      <c r="Y1964" s="84">
        <v>7630677</v>
      </c>
      <c r="Z1964" s="84">
        <v>4576594</v>
      </c>
      <c r="AA1964" s="127">
        <v>26984.928688069998</v>
      </c>
      <c r="AB1964" s="127">
        <v>5035.0030152600002</v>
      </c>
    </row>
    <row r="1965" spans="1:28" x14ac:dyDescent="0.3">
      <c r="A1965" s="83" t="s">
        <v>3</v>
      </c>
      <c r="B1965" s="65" t="str">
        <f>VLOOKUP(A1965,'bank list with code'!$A$2:$C$114,3,FALSE)</f>
        <v>B018</v>
      </c>
      <c r="C1965" s="65" t="str">
        <f>VLOOKUP(B1965,'bank type'!$A$2:$B$87,2,FALSE)</f>
        <v>Public Sector Banks</v>
      </c>
      <c r="D1965" s="66">
        <v>43465</v>
      </c>
      <c r="E1965" s="74">
        <f t="shared" si="93"/>
        <v>12</v>
      </c>
      <c r="F1965">
        <f t="shared" si="92"/>
        <v>2018</v>
      </c>
      <c r="G1965" s="84">
        <v>4854</v>
      </c>
      <c r="H1965" s="84">
        <v>4150</v>
      </c>
      <c r="I1965" s="84">
        <v>21228</v>
      </c>
      <c r="J1965" s="84">
        <v>0</v>
      </c>
      <c r="K1965" s="3">
        <f t="shared" si="94"/>
        <v>21228</v>
      </c>
      <c r="L1965" s="3"/>
      <c r="M1965" s="3"/>
      <c r="N1965" s="3"/>
      <c r="O1965" s="84">
        <v>338280</v>
      </c>
      <c r="P1965" s="84">
        <v>47587</v>
      </c>
      <c r="Q1965" s="84">
        <v>707475</v>
      </c>
      <c r="R1965" s="127">
        <v>244.09066375999998</v>
      </c>
      <c r="S1965" s="127">
        <v>1424.47092722</v>
      </c>
      <c r="T1965" s="85"/>
      <c r="U1965" s="85"/>
      <c r="V1965" s="85"/>
      <c r="W1965" s="85"/>
      <c r="X1965" s="84">
        <v>42651789</v>
      </c>
      <c r="Y1965" s="84">
        <v>24545214</v>
      </c>
      <c r="Z1965" s="84">
        <v>12404305</v>
      </c>
      <c r="AA1965" s="127">
        <v>101998.257858</v>
      </c>
      <c r="AB1965" s="127">
        <v>15944.776874249999</v>
      </c>
    </row>
    <row r="1966" spans="1:28" x14ac:dyDescent="0.3">
      <c r="A1966" s="83" t="s">
        <v>4</v>
      </c>
      <c r="B1966" s="65" t="str">
        <f>VLOOKUP(A1966,'bank list with code'!$A$2:$C$114,3,FALSE)</f>
        <v>B022</v>
      </c>
      <c r="C1966" s="65" t="str">
        <f>VLOOKUP(B1966,'bank type'!$A$2:$B$87,2,FALSE)</f>
        <v>Public Sector Banks</v>
      </c>
      <c r="D1966" s="66">
        <v>43465</v>
      </c>
      <c r="E1966" s="74">
        <f t="shared" si="93"/>
        <v>12</v>
      </c>
      <c r="F1966">
        <f t="shared" si="92"/>
        <v>2018</v>
      </c>
      <c r="G1966" s="84">
        <v>2836</v>
      </c>
      <c r="H1966" s="84">
        <v>1051</v>
      </c>
      <c r="I1966" s="84">
        <v>3427</v>
      </c>
      <c r="J1966" s="84">
        <v>0</v>
      </c>
      <c r="K1966" s="3">
        <f t="shared" si="94"/>
        <v>3427</v>
      </c>
      <c r="L1966" s="3"/>
      <c r="M1966" s="3"/>
      <c r="N1966" s="3"/>
      <c r="O1966" s="84">
        <v>94075</v>
      </c>
      <c r="P1966" s="84">
        <v>2664</v>
      </c>
      <c r="Q1966" s="84">
        <v>175745</v>
      </c>
      <c r="R1966" s="127">
        <v>11.865096250000001</v>
      </c>
      <c r="S1966" s="127">
        <v>390.42526082000006</v>
      </c>
      <c r="T1966" s="85"/>
      <c r="U1966" s="85"/>
      <c r="V1966" s="85"/>
      <c r="W1966" s="85"/>
      <c r="X1966" s="84">
        <v>30906134</v>
      </c>
      <c r="Y1966" s="84">
        <v>12182352</v>
      </c>
      <c r="Z1966" s="84">
        <v>5723169</v>
      </c>
      <c r="AA1966" s="127">
        <v>47981.278678000002</v>
      </c>
      <c r="AB1966" s="127">
        <v>7199.4325593000003</v>
      </c>
    </row>
    <row r="1967" spans="1:28" x14ac:dyDescent="0.3">
      <c r="A1967" s="83" t="s">
        <v>119</v>
      </c>
      <c r="B1967" s="65" t="str">
        <f>VLOOKUP(A1967,'bank list with code'!$A$2:$C$114,3,FALSE)</f>
        <v>B026</v>
      </c>
      <c r="C1967" s="65" t="str">
        <f>VLOOKUP(B1967,'bank type'!$A$2:$B$87,2,FALSE)</f>
        <v>Public Sector Banks</v>
      </c>
      <c r="D1967" s="66">
        <v>43465</v>
      </c>
      <c r="E1967" s="74">
        <f t="shared" si="93"/>
        <v>12</v>
      </c>
      <c r="F1967">
        <f t="shared" si="92"/>
        <v>2018</v>
      </c>
      <c r="G1967" s="84">
        <v>2369</v>
      </c>
      <c r="H1967" s="84">
        <v>680</v>
      </c>
      <c r="I1967" s="84">
        <v>160559</v>
      </c>
      <c r="J1967" s="84">
        <v>0</v>
      </c>
      <c r="K1967" s="3">
        <f t="shared" si="94"/>
        <v>160559</v>
      </c>
      <c r="L1967" s="3"/>
      <c r="M1967" s="3"/>
      <c r="N1967" s="3"/>
      <c r="O1967" s="84">
        <v>109370</v>
      </c>
      <c r="P1967" s="84">
        <v>2074</v>
      </c>
      <c r="Q1967" s="84">
        <v>153972</v>
      </c>
      <c r="R1967" s="127">
        <v>10.314945300000002</v>
      </c>
      <c r="S1967" s="127">
        <v>373.54602824</v>
      </c>
      <c r="T1967" s="85"/>
      <c r="U1967" s="85"/>
      <c r="V1967" s="85"/>
      <c r="W1967" s="85"/>
      <c r="X1967" s="84">
        <v>12847987</v>
      </c>
      <c r="Y1967" s="84">
        <v>7238715</v>
      </c>
      <c r="Z1967" s="84">
        <v>3859261</v>
      </c>
      <c r="AA1967" s="127">
        <v>29080.57270556</v>
      </c>
      <c r="AB1967" s="127">
        <v>4743.6500637500003</v>
      </c>
    </row>
    <row r="1968" spans="1:28" x14ac:dyDescent="0.3">
      <c r="A1968" s="83" t="s">
        <v>120</v>
      </c>
      <c r="B1968" s="65" t="str">
        <f>VLOOKUP(A1968,'bank list with code'!$A$2:$C$114,3,FALSE)</f>
        <v>B034</v>
      </c>
      <c r="C1968" s="65" t="str">
        <f>VLOOKUP(B1968,'bank type'!$A$2:$B$87,2,FALSE)</f>
        <v>Public Sector Banks</v>
      </c>
      <c r="D1968" s="66">
        <v>43465</v>
      </c>
      <c r="E1968" s="74">
        <f t="shared" si="93"/>
        <v>12</v>
      </c>
      <c r="F1968">
        <f t="shared" ref="F1968:F2031" si="95">YEAR(D1968)</f>
        <v>2018</v>
      </c>
      <c r="G1968" s="84">
        <v>1214</v>
      </c>
      <c r="H1968" s="84">
        <v>292</v>
      </c>
      <c r="I1968" s="84">
        <v>5227</v>
      </c>
      <c r="J1968" s="84">
        <v>0</v>
      </c>
      <c r="K1968" s="3">
        <f t="shared" si="94"/>
        <v>5227</v>
      </c>
      <c r="L1968" s="3"/>
      <c r="M1968" s="3"/>
      <c r="N1968" s="3"/>
      <c r="O1968" s="84">
        <v>0</v>
      </c>
      <c r="P1968" s="84">
        <v>0</v>
      </c>
      <c r="Q1968" s="84">
        <v>0</v>
      </c>
      <c r="R1968" s="127">
        <v>0</v>
      </c>
      <c r="S1968" s="127">
        <v>0</v>
      </c>
      <c r="T1968" s="85"/>
      <c r="U1968" s="85"/>
      <c r="V1968" s="85"/>
      <c r="W1968" s="85"/>
      <c r="X1968" s="84">
        <v>11176117</v>
      </c>
      <c r="Y1968" s="84">
        <v>4317522</v>
      </c>
      <c r="Z1968" s="84">
        <v>1953382</v>
      </c>
      <c r="AA1968" s="127">
        <v>11620.777713789999</v>
      </c>
      <c r="AB1968" s="127">
        <v>2521.2452379500005</v>
      </c>
    </row>
    <row r="1969" spans="1:28" x14ac:dyDescent="0.3">
      <c r="A1969" s="83" t="s">
        <v>5</v>
      </c>
      <c r="B1969" s="65" t="str">
        <f>VLOOKUP(A1969,'bank list with code'!$A$2:$C$114,3,FALSE)</f>
        <v>B060</v>
      </c>
      <c r="C1969" s="65" t="str">
        <f>VLOOKUP(B1969,'bank type'!$A$2:$B$87,2,FALSE)</f>
        <v>Public Sector Banks</v>
      </c>
      <c r="D1969" s="66">
        <v>43465</v>
      </c>
      <c r="E1969" s="74">
        <f t="shared" si="93"/>
        <v>12</v>
      </c>
      <c r="F1969">
        <f t="shared" si="95"/>
        <v>2018</v>
      </c>
      <c r="G1969" s="84">
        <v>3117</v>
      </c>
      <c r="H1969" s="84">
        <v>670</v>
      </c>
      <c r="I1969" s="84">
        <v>10878</v>
      </c>
      <c r="J1969" s="84">
        <v>0</v>
      </c>
      <c r="K1969" s="3">
        <f t="shared" si="94"/>
        <v>10878</v>
      </c>
      <c r="L1969" s="3"/>
      <c r="M1969" s="3"/>
      <c r="N1969" s="3"/>
      <c r="O1969" s="84">
        <v>87476</v>
      </c>
      <c r="P1969" s="84">
        <v>3065</v>
      </c>
      <c r="Q1969" s="84">
        <v>147528</v>
      </c>
      <c r="R1969" s="127">
        <v>17.100000000000001</v>
      </c>
      <c r="S1969" s="127">
        <v>322.60000000000002</v>
      </c>
      <c r="T1969" s="85"/>
      <c r="U1969" s="85"/>
      <c r="V1969" s="85"/>
      <c r="W1969" s="85"/>
      <c r="X1969" s="84">
        <v>19145459</v>
      </c>
      <c r="Y1969" s="84">
        <v>35116160</v>
      </c>
      <c r="Z1969" s="84">
        <v>6764893</v>
      </c>
      <c r="AA1969" s="127">
        <v>63967.199999999997</v>
      </c>
      <c r="AB1969" s="127">
        <v>6784</v>
      </c>
    </row>
    <row r="1970" spans="1:28" x14ac:dyDescent="0.3">
      <c r="A1970" s="83" t="s">
        <v>6</v>
      </c>
      <c r="B1970" s="65" t="str">
        <f>VLOOKUP(A1970,'bank list with code'!$A$2:$C$114,3,FALSE)</f>
        <v>B061</v>
      </c>
      <c r="C1970" s="65" t="str">
        <f>VLOOKUP(B1970,'bank type'!$A$2:$B$87,2,FALSE)</f>
        <v>Public Sector Banks</v>
      </c>
      <c r="D1970" s="66">
        <v>43465</v>
      </c>
      <c r="E1970" s="74">
        <f t="shared" ref="E1970:E2033" si="96">MONTH(D1970)</f>
        <v>12</v>
      </c>
      <c r="F1970">
        <f t="shared" si="95"/>
        <v>2018</v>
      </c>
      <c r="G1970" s="84">
        <v>2894</v>
      </c>
      <c r="H1970" s="84">
        <v>491</v>
      </c>
      <c r="I1970" s="84">
        <v>19750</v>
      </c>
      <c r="J1970" s="84">
        <v>0</v>
      </c>
      <c r="K1970" s="3">
        <f t="shared" si="94"/>
        <v>19750</v>
      </c>
      <c r="L1970" s="3"/>
      <c r="M1970" s="3"/>
      <c r="N1970" s="3"/>
      <c r="O1970" s="84">
        <v>57174</v>
      </c>
      <c r="P1970" s="84">
        <v>976</v>
      </c>
      <c r="Q1970" s="84">
        <v>95505</v>
      </c>
      <c r="R1970" s="127">
        <v>3.5627659999999999</v>
      </c>
      <c r="S1970" s="127">
        <v>189.012079</v>
      </c>
      <c r="T1970" s="85"/>
      <c r="U1970" s="85"/>
      <c r="V1970" s="85"/>
      <c r="W1970" s="85"/>
      <c r="X1970" s="84">
        <v>16633451</v>
      </c>
      <c r="Y1970" s="84">
        <v>13464034</v>
      </c>
      <c r="Z1970" s="84">
        <v>4589508</v>
      </c>
      <c r="AA1970" s="127">
        <v>55641.888899999998</v>
      </c>
      <c r="AB1970" s="127">
        <v>6328.235823</v>
      </c>
    </row>
    <row r="1971" spans="1:28" x14ac:dyDescent="0.3">
      <c r="A1971" s="83" t="s">
        <v>121</v>
      </c>
      <c r="B1971" s="65" t="str">
        <f>VLOOKUP(A1971,'bank list with code'!$A$2:$C$114,3,FALSE)</f>
        <v>B078</v>
      </c>
      <c r="C1971" s="65" t="str">
        <f>VLOOKUP(B1971,'bank type'!$A$2:$B$87,2,FALSE)</f>
        <v>Public Sector Banks</v>
      </c>
      <c r="D1971" s="66">
        <v>43465</v>
      </c>
      <c r="E1971" s="74">
        <f t="shared" si="96"/>
        <v>12</v>
      </c>
      <c r="F1971">
        <f t="shared" si="95"/>
        <v>2018</v>
      </c>
      <c r="G1971" s="84">
        <v>2337</v>
      </c>
      <c r="H1971" s="84">
        <v>288</v>
      </c>
      <c r="I1971" s="84">
        <v>8342</v>
      </c>
      <c r="J1971" s="84">
        <v>0</v>
      </c>
      <c r="K1971" s="3">
        <f t="shared" si="94"/>
        <v>8342</v>
      </c>
      <c r="L1971" s="3"/>
      <c r="M1971" s="3"/>
      <c r="N1971" s="3"/>
      <c r="O1971" s="84">
        <v>0</v>
      </c>
      <c r="P1971" s="84">
        <v>0</v>
      </c>
      <c r="Q1971" s="84">
        <v>0</v>
      </c>
      <c r="R1971" s="127">
        <v>0</v>
      </c>
      <c r="S1971" s="127">
        <v>0</v>
      </c>
      <c r="T1971" s="85"/>
      <c r="U1971" s="85"/>
      <c r="V1971" s="85"/>
      <c r="W1971" s="85"/>
      <c r="X1971" s="84">
        <v>10791313</v>
      </c>
      <c r="Y1971" s="84">
        <v>5631368</v>
      </c>
      <c r="Z1971" s="84">
        <v>3466692</v>
      </c>
      <c r="AA1971" s="127">
        <v>24241.5</v>
      </c>
      <c r="AB1971" s="127">
        <v>4199.8999999999996</v>
      </c>
    </row>
    <row r="1972" spans="1:28" x14ac:dyDescent="0.3">
      <c r="A1972" s="83" t="s">
        <v>7</v>
      </c>
      <c r="B1972" s="65" t="str">
        <f>VLOOKUP(A1972,'bank list with code'!$A$2:$C$114,3,FALSE)</f>
        <v>B080</v>
      </c>
      <c r="C1972" s="65" t="str">
        <f>VLOOKUP(B1972,'bank type'!$A$2:$B$87,2,FALSE)</f>
        <v>Public Sector Banks</v>
      </c>
      <c r="D1972" s="66">
        <v>43465</v>
      </c>
      <c r="E1972" s="74">
        <f t="shared" si="96"/>
        <v>12</v>
      </c>
      <c r="F1972">
        <f t="shared" si="95"/>
        <v>2018</v>
      </c>
      <c r="G1972" s="84">
        <v>1154</v>
      </c>
      <c r="H1972" s="84">
        <v>50</v>
      </c>
      <c r="I1972" s="84">
        <v>1066</v>
      </c>
      <c r="J1972" s="84">
        <v>0</v>
      </c>
      <c r="K1972" s="3">
        <f t="shared" si="94"/>
        <v>1066</v>
      </c>
      <c r="L1972" s="3"/>
      <c r="M1972" s="3"/>
      <c r="N1972" s="3"/>
      <c r="O1972" s="84">
        <v>0</v>
      </c>
      <c r="P1972" s="84">
        <v>0</v>
      </c>
      <c r="Q1972" s="84">
        <v>0</v>
      </c>
      <c r="R1972" s="127">
        <v>0</v>
      </c>
      <c r="S1972" s="127">
        <v>0</v>
      </c>
      <c r="T1972" s="85"/>
      <c r="U1972" s="85"/>
      <c r="V1972" s="85"/>
      <c r="W1972" s="85"/>
      <c r="X1972" s="84">
        <v>3514457</v>
      </c>
      <c r="Y1972" s="84">
        <v>1426081</v>
      </c>
      <c r="Z1972" s="84">
        <v>430514</v>
      </c>
      <c r="AA1972" s="127">
        <v>5828.7472408500007</v>
      </c>
      <c r="AB1972" s="127">
        <v>735.13057924999976</v>
      </c>
    </row>
    <row r="1973" spans="1:28" x14ac:dyDescent="0.3">
      <c r="A1973" s="83" t="s">
        <v>8</v>
      </c>
      <c r="B1973" s="65" t="str">
        <f>VLOOKUP(A1973,'bank list with code'!$A$2:$C$114,3,FALSE)</f>
        <v>B081</v>
      </c>
      <c r="C1973" s="65" t="str">
        <f>VLOOKUP(B1973,'bank type'!$A$2:$B$87,2,FALSE)</f>
        <v>Public Sector Banks</v>
      </c>
      <c r="D1973" s="66">
        <v>43465</v>
      </c>
      <c r="E1973" s="74">
        <f t="shared" si="96"/>
        <v>12</v>
      </c>
      <c r="F1973">
        <f t="shared" si="95"/>
        <v>2018</v>
      </c>
      <c r="G1973" s="84">
        <v>5314</v>
      </c>
      <c r="H1973" s="84">
        <v>4012</v>
      </c>
      <c r="I1973" s="84">
        <v>61053</v>
      </c>
      <c r="J1973" s="84">
        <v>0</v>
      </c>
      <c r="K1973" s="3">
        <f t="shared" si="94"/>
        <v>61053</v>
      </c>
      <c r="L1973" s="3"/>
      <c r="M1973" s="3"/>
      <c r="N1973" s="3"/>
      <c r="O1973" s="84">
        <v>331069</v>
      </c>
      <c r="P1973" s="84">
        <v>8776</v>
      </c>
      <c r="Q1973" s="84">
        <v>649489</v>
      </c>
      <c r="R1973" s="127">
        <v>39.156767230000007</v>
      </c>
      <c r="S1973" s="127">
        <v>1385.87365742</v>
      </c>
      <c r="T1973" s="85"/>
      <c r="U1973" s="85"/>
      <c r="V1973" s="85"/>
      <c r="W1973" s="85"/>
      <c r="X1973" s="84">
        <v>69688097</v>
      </c>
      <c r="Y1973" s="84">
        <v>25741269</v>
      </c>
      <c r="Z1973" s="84">
        <v>13900003</v>
      </c>
      <c r="AA1973" s="127">
        <v>113233.07162105</v>
      </c>
      <c r="AB1973" s="127">
        <v>18969.0210673</v>
      </c>
    </row>
    <row r="1974" spans="1:28" x14ac:dyDescent="0.3">
      <c r="A1974" s="83" t="s">
        <v>122</v>
      </c>
      <c r="B1974" s="65" t="str">
        <f>VLOOKUP(A1974,'bank list with code'!$A$2:$C$114,3,FALSE)</f>
        <v>B099</v>
      </c>
      <c r="C1974" s="65" t="str">
        <f>VLOOKUP(B1974,'bank type'!$A$2:$B$87,2,FALSE)</f>
        <v>Public Sector Banks</v>
      </c>
      <c r="D1974" s="66">
        <v>43465</v>
      </c>
      <c r="E1974" s="74">
        <f t="shared" si="96"/>
        <v>12</v>
      </c>
      <c r="F1974">
        <f t="shared" si="95"/>
        <v>2018</v>
      </c>
      <c r="G1974" s="84">
        <v>4078</v>
      </c>
      <c r="H1974" s="84">
        <v>406</v>
      </c>
      <c r="I1974" s="84">
        <v>7614</v>
      </c>
      <c r="J1974" s="84">
        <v>0</v>
      </c>
      <c r="K1974" s="3">
        <f t="shared" si="94"/>
        <v>7614</v>
      </c>
      <c r="L1974" s="3"/>
      <c r="M1974" s="3"/>
      <c r="N1974" s="3"/>
      <c r="O1974" s="84">
        <v>46625</v>
      </c>
      <c r="P1974" s="84">
        <v>4010</v>
      </c>
      <c r="Q1974" s="84">
        <v>181942</v>
      </c>
      <c r="R1974" s="127">
        <v>16.35133802</v>
      </c>
      <c r="S1974" s="127">
        <v>406.39774241999993</v>
      </c>
      <c r="T1974" s="85"/>
      <c r="U1974" s="85"/>
      <c r="V1974" s="85"/>
      <c r="W1974" s="85"/>
      <c r="X1974" s="84">
        <v>13154841</v>
      </c>
      <c r="Y1974" s="84">
        <v>9658283</v>
      </c>
      <c r="Z1974" s="84">
        <v>5064401</v>
      </c>
      <c r="AA1974" s="127">
        <v>37941.224499120006</v>
      </c>
      <c r="AB1974" s="127">
        <v>5917.4244825699998</v>
      </c>
    </row>
    <row r="1975" spans="1:28" x14ac:dyDescent="0.3">
      <c r="A1975" s="83" t="s">
        <v>9</v>
      </c>
      <c r="B1975" s="65" t="str">
        <f>VLOOKUP(A1975,'bank list with code'!$A$2:$C$114,3,FALSE)</f>
        <v>B102</v>
      </c>
      <c r="C1975" s="65" t="str">
        <f>VLOOKUP(B1975,'bank type'!$A$2:$B$87,2,FALSE)</f>
        <v>Public Sector Banks</v>
      </c>
      <c r="D1975" s="66">
        <v>43465</v>
      </c>
      <c r="E1975" s="74">
        <f t="shared" si="96"/>
        <v>12</v>
      </c>
      <c r="F1975">
        <f t="shared" si="95"/>
        <v>2018</v>
      </c>
      <c r="G1975" s="84">
        <v>2151</v>
      </c>
      <c r="H1975" s="84">
        <v>395</v>
      </c>
      <c r="I1975" s="84">
        <v>4624</v>
      </c>
      <c r="J1975" s="84">
        <v>0</v>
      </c>
      <c r="K1975" s="3">
        <f t="shared" si="94"/>
        <v>4624</v>
      </c>
      <c r="L1975" s="3"/>
      <c r="M1975" s="3"/>
      <c r="N1975" s="3"/>
      <c r="O1975" s="84">
        <v>0</v>
      </c>
      <c r="P1975" s="84">
        <v>0</v>
      </c>
      <c r="Q1975" s="84">
        <v>0</v>
      </c>
      <c r="R1975" s="127">
        <v>0</v>
      </c>
      <c r="S1975" s="127">
        <v>0</v>
      </c>
      <c r="T1975" s="85"/>
      <c r="U1975" s="85"/>
      <c r="V1975" s="85"/>
      <c r="W1975" s="85"/>
      <c r="X1975" s="84">
        <v>6264818</v>
      </c>
      <c r="Y1975" s="84">
        <v>5807133</v>
      </c>
      <c r="Z1975" s="84">
        <v>2886410</v>
      </c>
      <c r="AA1975" s="127">
        <v>22175.666949999999</v>
      </c>
      <c r="AB1975" s="127">
        <v>3685.1256199999998</v>
      </c>
    </row>
    <row r="1976" spans="1:28" x14ac:dyDescent="0.3">
      <c r="A1976" s="83" t="s">
        <v>10</v>
      </c>
      <c r="B1976" s="65" t="str">
        <f>VLOOKUP(A1976,'bank list with code'!$A$2:$C$114,3,FALSE)</f>
        <v>B105</v>
      </c>
      <c r="C1976" s="65" t="str">
        <f>VLOOKUP(B1976,'bank type'!$A$2:$B$87,2,FALSE)</f>
        <v>Public Sector Banks</v>
      </c>
      <c r="D1976" s="66">
        <v>43465</v>
      </c>
      <c r="E1976" s="74">
        <f t="shared" si="96"/>
        <v>12</v>
      </c>
      <c r="F1976">
        <f t="shared" si="95"/>
        <v>2018</v>
      </c>
      <c r="G1976" s="84">
        <v>3783</v>
      </c>
      <c r="H1976" s="84">
        <v>2838</v>
      </c>
      <c r="I1976" s="84">
        <v>59751</v>
      </c>
      <c r="J1976" s="84">
        <v>0</v>
      </c>
      <c r="K1976" s="3">
        <f t="shared" si="94"/>
        <v>59751</v>
      </c>
      <c r="L1976" s="3"/>
      <c r="M1976" s="3"/>
      <c r="N1976" s="3"/>
      <c r="O1976" s="84">
        <v>47234</v>
      </c>
      <c r="P1976" s="84">
        <v>4054</v>
      </c>
      <c r="Q1976" s="84">
        <v>219252</v>
      </c>
      <c r="R1976" s="127">
        <v>19.4350837</v>
      </c>
      <c r="S1976" s="127">
        <v>573.2724393100001</v>
      </c>
      <c r="T1976" s="85"/>
      <c r="U1976" s="85"/>
      <c r="V1976" s="85"/>
      <c r="W1976" s="85"/>
      <c r="X1976" s="84">
        <v>14778518</v>
      </c>
      <c r="Y1976" s="84">
        <v>27834843</v>
      </c>
      <c r="Z1976" s="84">
        <v>6004226</v>
      </c>
      <c r="AA1976" s="127">
        <v>420380.114313</v>
      </c>
      <c r="AB1976" s="127">
        <v>6977.6010396499996</v>
      </c>
    </row>
    <row r="1977" spans="1:28" x14ac:dyDescent="0.3">
      <c r="A1977" s="83" t="s">
        <v>123</v>
      </c>
      <c r="B1977" s="65" t="str">
        <f>VLOOKUP(A1977,'bank list with code'!$A$2:$C$114,3,FALSE)</f>
        <v>B106</v>
      </c>
      <c r="C1977" s="65" t="str">
        <f>VLOOKUP(B1977,'bank type'!$A$2:$B$87,2,FALSE)</f>
        <v>Public Sector Banks</v>
      </c>
      <c r="D1977" s="66">
        <v>43465</v>
      </c>
      <c r="E1977" s="74">
        <f t="shared" si="96"/>
        <v>12</v>
      </c>
      <c r="F1977">
        <f t="shared" si="95"/>
        <v>2018</v>
      </c>
      <c r="G1977" s="84">
        <v>1026</v>
      </c>
      <c r="H1977" s="84">
        <v>1051</v>
      </c>
      <c r="I1977" s="84">
        <v>4712</v>
      </c>
      <c r="J1977" s="84">
        <v>0</v>
      </c>
      <c r="K1977" s="3">
        <f t="shared" si="94"/>
        <v>4712</v>
      </c>
      <c r="L1977" s="3"/>
      <c r="M1977" s="3"/>
      <c r="N1977" s="3"/>
      <c r="O1977" s="84">
        <v>7353</v>
      </c>
      <c r="P1977" s="84">
        <v>271</v>
      </c>
      <c r="Q1977" s="84">
        <v>8680</v>
      </c>
      <c r="R1977" s="127">
        <v>1.125</v>
      </c>
      <c r="S1977" s="127">
        <v>20.351851489999998</v>
      </c>
      <c r="T1977" s="85"/>
      <c r="U1977" s="85"/>
      <c r="V1977" s="85"/>
      <c r="W1977" s="85"/>
      <c r="X1977" s="84">
        <v>14160243</v>
      </c>
      <c r="Y1977" s="84">
        <v>7453211</v>
      </c>
      <c r="Z1977" s="84">
        <v>1964900</v>
      </c>
      <c r="AA1977" s="127">
        <v>27331.368623999999</v>
      </c>
      <c r="AB1977" s="127">
        <v>2500.1529139999998</v>
      </c>
    </row>
    <row r="1978" spans="1:28" x14ac:dyDescent="0.3">
      <c r="A1978" s="83" t="s">
        <v>124</v>
      </c>
      <c r="B1978" s="65" t="str">
        <f>VLOOKUP(A1978,'bank list with code'!$A$2:$C$114,3,FALSE)</f>
        <v>B111</v>
      </c>
      <c r="C1978" s="65" t="str">
        <f>VLOOKUP(B1978,'bank type'!$A$2:$B$87,2,FALSE)</f>
        <v>Public Sector Banks</v>
      </c>
      <c r="D1978" s="66">
        <v>43465</v>
      </c>
      <c r="E1978" s="74">
        <f t="shared" si="96"/>
        <v>12</v>
      </c>
      <c r="F1978">
        <f t="shared" si="95"/>
        <v>2018</v>
      </c>
      <c r="G1978" s="84">
        <v>1683</v>
      </c>
      <c r="H1978" s="84">
        <v>479</v>
      </c>
      <c r="I1978" s="84">
        <v>7505</v>
      </c>
      <c r="J1978" s="84">
        <v>0</v>
      </c>
      <c r="K1978" s="3">
        <f t="shared" si="94"/>
        <v>7505</v>
      </c>
      <c r="L1978" s="3"/>
      <c r="M1978" s="3"/>
      <c r="N1978" s="3"/>
      <c r="O1978" s="84">
        <v>69975</v>
      </c>
      <c r="P1978" s="84">
        <v>13586</v>
      </c>
      <c r="Q1978" s="84">
        <v>136025</v>
      </c>
      <c r="R1978" s="127">
        <v>62.079395759999997</v>
      </c>
      <c r="S1978" s="127">
        <v>364.15035979999999</v>
      </c>
      <c r="T1978" s="85"/>
      <c r="U1978" s="85"/>
      <c r="V1978" s="85"/>
      <c r="W1978" s="85"/>
      <c r="X1978" s="84">
        <v>5324344</v>
      </c>
      <c r="Y1978" s="84">
        <v>6376996</v>
      </c>
      <c r="Z1978" s="84">
        <v>2401435</v>
      </c>
      <c r="AA1978" s="127">
        <v>20547.629962999999</v>
      </c>
      <c r="AB1978" s="127">
        <v>3351.2959470000001</v>
      </c>
    </row>
    <row r="1979" spans="1:28" x14ac:dyDescent="0.3">
      <c r="A1979" s="83" t="s">
        <v>11</v>
      </c>
      <c r="B1979" s="65" t="str">
        <f>VLOOKUP(A1979,'bank list with code'!$A$2:$C$114,3,FALSE)</f>
        <v>B054</v>
      </c>
      <c r="C1979" s="65" t="str">
        <f>VLOOKUP(B1979,'bank type'!$A$2:$B$87,2,FALSE)</f>
        <v>Private Sector Banks</v>
      </c>
      <c r="D1979" s="66">
        <v>43465</v>
      </c>
      <c r="E1979" s="74">
        <f t="shared" si="96"/>
        <v>12</v>
      </c>
      <c r="F1979">
        <f t="shared" si="95"/>
        <v>2018</v>
      </c>
      <c r="G1979" s="84">
        <v>2197</v>
      </c>
      <c r="H1979" s="84">
        <v>1516</v>
      </c>
      <c r="I1979" s="84">
        <v>31671</v>
      </c>
      <c r="J1979" s="84">
        <v>0</v>
      </c>
      <c r="K1979" s="3">
        <f t="shared" si="94"/>
        <v>31671</v>
      </c>
      <c r="L1979" s="3"/>
      <c r="M1979" s="3"/>
      <c r="N1979" s="3"/>
      <c r="O1979" s="84">
        <v>31363</v>
      </c>
      <c r="P1979" s="84">
        <v>868</v>
      </c>
      <c r="Q1979" s="84">
        <v>125543</v>
      </c>
      <c r="R1979" s="127">
        <v>4.1498807099999997</v>
      </c>
      <c r="S1979" s="127">
        <v>293.89627574000002</v>
      </c>
      <c r="T1979" s="85"/>
      <c r="U1979" s="85"/>
      <c r="V1979" s="85"/>
      <c r="W1979" s="85"/>
      <c r="X1979" s="84">
        <v>11845341</v>
      </c>
      <c r="Y1979" s="84">
        <v>9502398</v>
      </c>
      <c r="Z1979" s="84">
        <v>5822720</v>
      </c>
      <c r="AA1979" s="127">
        <v>40911.376918050002</v>
      </c>
      <c r="AB1979" s="127">
        <v>7829.5983469499997</v>
      </c>
    </row>
    <row r="1980" spans="1:28" x14ac:dyDescent="0.3">
      <c r="A1980" s="83" t="s">
        <v>12</v>
      </c>
      <c r="B1980" s="65" t="str">
        <f>VLOOKUP(A1980,'bank list with code'!$A$2:$C$114,3,FALSE)</f>
        <v>B093</v>
      </c>
      <c r="C1980" s="65" t="str">
        <f>VLOOKUP(B1980,'bank type'!$A$2:$B$87,2,FALSE)</f>
        <v>Public Sector Banks</v>
      </c>
      <c r="D1980" s="66">
        <v>43465</v>
      </c>
      <c r="E1980" s="74">
        <f t="shared" si="96"/>
        <v>12</v>
      </c>
      <c r="F1980">
        <f t="shared" si="95"/>
        <v>2018</v>
      </c>
      <c r="G1980" s="84">
        <v>25625</v>
      </c>
      <c r="H1980" s="84">
        <v>32725</v>
      </c>
      <c r="I1980" s="84">
        <v>577288</v>
      </c>
      <c r="J1980" s="84">
        <v>0</v>
      </c>
      <c r="K1980" s="3">
        <f t="shared" si="94"/>
        <v>577288</v>
      </c>
      <c r="L1980" s="3"/>
      <c r="M1980" s="3"/>
      <c r="N1980" s="3"/>
      <c r="O1980" s="84">
        <v>7525239</v>
      </c>
      <c r="P1980" s="84">
        <v>149456</v>
      </c>
      <c r="Q1980" s="84">
        <v>24963924</v>
      </c>
      <c r="R1980" s="127">
        <v>570.60226699999998</v>
      </c>
      <c r="S1980" s="127">
        <v>92899.14173001</v>
      </c>
      <c r="T1980" s="85"/>
      <c r="U1980" s="85"/>
      <c r="V1980" s="85"/>
      <c r="W1980" s="85"/>
      <c r="X1980" s="84">
        <v>311046955</v>
      </c>
      <c r="Y1980" s="84">
        <v>457980402</v>
      </c>
      <c r="Z1980" s="84">
        <v>108354686</v>
      </c>
      <c r="AA1980" s="127">
        <v>1066365.18152527</v>
      </c>
      <c r="AB1980" s="127">
        <v>153355.01845803999</v>
      </c>
    </row>
    <row r="1981" spans="1:28" x14ac:dyDescent="0.3">
      <c r="A1981" s="83" t="s">
        <v>14</v>
      </c>
      <c r="B1981" s="65" t="str">
        <f>VLOOKUP(A1981,'bank list with code'!$A$2:$C$114,3,FALSE)</f>
        <v>B009</v>
      </c>
      <c r="C1981" s="65" t="str">
        <f>VLOOKUP(B1981,'bank type'!$A$2:$B$87,2,FALSE)</f>
        <v>Private Sector Banks</v>
      </c>
      <c r="D1981" s="66">
        <v>43465</v>
      </c>
      <c r="E1981" s="74">
        <f t="shared" si="96"/>
        <v>12</v>
      </c>
      <c r="F1981">
        <f t="shared" si="95"/>
        <v>2018</v>
      </c>
      <c r="G1981" s="84">
        <v>2092</v>
      </c>
      <c r="H1981" s="84">
        <v>10613</v>
      </c>
      <c r="I1981" s="84">
        <v>507919</v>
      </c>
      <c r="J1981" s="84">
        <v>0</v>
      </c>
      <c r="K1981" s="3">
        <f t="shared" si="94"/>
        <v>507919</v>
      </c>
      <c r="L1981" s="3"/>
      <c r="M1981" s="3"/>
      <c r="N1981" s="3"/>
      <c r="O1981" s="84">
        <v>5449056</v>
      </c>
      <c r="P1981" s="84">
        <v>100194</v>
      </c>
      <c r="Q1981" s="84">
        <v>14898728</v>
      </c>
      <c r="R1981" s="127">
        <v>427.62086799999997</v>
      </c>
      <c r="S1981" s="127">
        <v>57061.389112999997</v>
      </c>
      <c r="T1981" s="85"/>
      <c r="U1981" s="85"/>
      <c r="V1981" s="85"/>
      <c r="W1981" s="85"/>
      <c r="X1981" s="84">
        <v>26165335</v>
      </c>
      <c r="Y1981" s="84">
        <v>29179869</v>
      </c>
      <c r="Z1981" s="84">
        <v>27426176</v>
      </c>
      <c r="AA1981" s="127">
        <v>144539.85296929002</v>
      </c>
      <c r="AB1981" s="127">
        <v>40191.293343277073</v>
      </c>
    </row>
    <row r="1982" spans="1:28" x14ac:dyDescent="0.3">
      <c r="A1982" s="83" t="s">
        <v>15</v>
      </c>
      <c r="B1982" s="65" t="str">
        <f>VLOOKUP(A1982,'bank list with code'!$A$2:$C$114,3,FALSE)</f>
        <v>B010</v>
      </c>
      <c r="C1982" s="65" t="str">
        <f>VLOOKUP(B1982,'bank type'!$A$2:$B$87,2,FALSE)</f>
        <v>Private Sector Banks</v>
      </c>
      <c r="D1982" s="66">
        <v>43465</v>
      </c>
      <c r="E1982" s="74">
        <f t="shared" si="96"/>
        <v>12</v>
      </c>
      <c r="F1982">
        <f t="shared" si="95"/>
        <v>2018</v>
      </c>
      <c r="G1982" s="84">
        <v>480</v>
      </c>
      <c r="H1982" s="84">
        <v>0</v>
      </c>
      <c r="I1982" s="84">
        <v>25104</v>
      </c>
      <c r="J1982" s="84">
        <v>0</v>
      </c>
      <c r="K1982" s="3">
        <f t="shared" si="94"/>
        <v>25104</v>
      </c>
      <c r="L1982" s="3"/>
      <c r="M1982" s="3"/>
      <c r="N1982" s="3"/>
      <c r="O1982" s="84">
        <v>0</v>
      </c>
      <c r="P1982" s="84">
        <v>0</v>
      </c>
      <c r="Q1982" s="84">
        <v>0</v>
      </c>
      <c r="R1982" s="127">
        <v>0</v>
      </c>
      <c r="S1982" s="127">
        <v>0</v>
      </c>
      <c r="T1982" s="85"/>
      <c r="U1982" s="85"/>
      <c r="V1982" s="85"/>
      <c r="W1982" s="85"/>
      <c r="X1982" s="84">
        <v>2637043</v>
      </c>
      <c r="Y1982" s="84">
        <v>2002881</v>
      </c>
      <c r="Z1982" s="84">
        <v>709421</v>
      </c>
      <c r="AA1982" s="127">
        <v>7111.8568219999997</v>
      </c>
      <c r="AB1982" s="127">
        <v>1090.90603074</v>
      </c>
    </row>
    <row r="1983" spans="1:28" x14ac:dyDescent="0.3">
      <c r="A1983" s="83" t="s">
        <v>16</v>
      </c>
      <c r="B1983" s="65" t="str">
        <f>VLOOKUP(A1983,'bank list with code'!$A$2:$C$114,3,FALSE)</f>
        <v>B021</v>
      </c>
      <c r="C1983" s="65" t="str">
        <f>VLOOKUP(B1983,'bank type'!$A$2:$B$87,2,FALSE)</f>
        <v>Private Sector Banks</v>
      </c>
      <c r="D1983" s="66">
        <v>43465</v>
      </c>
      <c r="E1983" s="74">
        <f t="shared" si="96"/>
        <v>12</v>
      </c>
      <c r="F1983">
        <f t="shared" si="95"/>
        <v>2018</v>
      </c>
      <c r="G1983" s="84">
        <v>224</v>
      </c>
      <c r="H1983" s="84">
        <v>46</v>
      </c>
      <c r="I1983" s="84">
        <v>0</v>
      </c>
      <c r="J1983" s="84">
        <v>0</v>
      </c>
      <c r="K1983" s="3">
        <f t="shared" si="94"/>
        <v>0</v>
      </c>
      <c r="L1983" s="3"/>
      <c r="M1983" s="3"/>
      <c r="N1983" s="3"/>
      <c r="O1983" s="84">
        <v>0</v>
      </c>
      <c r="P1983" s="84">
        <v>0</v>
      </c>
      <c r="Q1983" s="84">
        <v>0</v>
      </c>
      <c r="R1983" s="127">
        <v>0</v>
      </c>
      <c r="S1983" s="127">
        <v>0</v>
      </c>
      <c r="T1983" s="85"/>
      <c r="U1983" s="85"/>
      <c r="V1983" s="85"/>
      <c r="W1983" s="85"/>
      <c r="X1983" s="84">
        <v>1302069</v>
      </c>
      <c r="Y1983" s="84">
        <v>712229</v>
      </c>
      <c r="Z1983" s="84">
        <v>227819</v>
      </c>
      <c r="AA1983" s="127">
        <v>2271.43763734</v>
      </c>
      <c r="AB1983" s="127">
        <v>377.25984788</v>
      </c>
    </row>
    <row r="1984" spans="1:28" x14ac:dyDescent="0.3">
      <c r="A1984" s="83" t="s">
        <v>17</v>
      </c>
      <c r="B1984" s="65" t="str">
        <f>VLOOKUP(A1984,'bank list with code'!$A$2:$C$114,3,FALSE)</f>
        <v>B024</v>
      </c>
      <c r="C1984" s="65" t="str">
        <f>VLOOKUP(B1984,'bank type'!$A$2:$B$87,2,FALSE)</f>
        <v>Private Sector Banks</v>
      </c>
      <c r="D1984" s="66">
        <v>43465</v>
      </c>
      <c r="E1984" s="74">
        <f t="shared" si="96"/>
        <v>12</v>
      </c>
      <c r="F1984">
        <f t="shared" si="95"/>
        <v>2018</v>
      </c>
      <c r="G1984" s="84">
        <v>955</v>
      </c>
      <c r="H1984" s="84">
        <v>701</v>
      </c>
      <c r="I1984" s="84">
        <v>9923</v>
      </c>
      <c r="J1984" s="84">
        <v>0</v>
      </c>
      <c r="K1984" s="3">
        <f t="shared" si="94"/>
        <v>9923</v>
      </c>
      <c r="L1984" s="3"/>
      <c r="M1984" s="3"/>
      <c r="N1984" s="3"/>
      <c r="O1984" s="84">
        <v>6390</v>
      </c>
      <c r="P1984" s="84">
        <v>645</v>
      </c>
      <c r="Q1984" s="84">
        <v>21834</v>
      </c>
      <c r="R1984" s="127">
        <v>2.3937703699999999</v>
      </c>
      <c r="S1984" s="127">
        <v>56.444444350000005</v>
      </c>
      <c r="T1984" s="85"/>
      <c r="U1984" s="85"/>
      <c r="V1984" s="85"/>
      <c r="W1984" s="85"/>
      <c r="X1984" s="84">
        <v>1896611</v>
      </c>
      <c r="Y1984" s="84">
        <v>2365898</v>
      </c>
      <c r="Z1984" s="84">
        <v>821064</v>
      </c>
      <c r="AA1984" s="127">
        <v>10381.484148459998</v>
      </c>
      <c r="AB1984" s="127">
        <v>1051.0553318699999</v>
      </c>
    </row>
    <row r="1985" spans="1:28" x14ac:dyDescent="0.3">
      <c r="A1985" s="83" t="s">
        <v>18</v>
      </c>
      <c r="B1985" s="65" t="str">
        <f>VLOOKUP(A1985,'bank list with code'!$A$2:$C$114,3,FALSE)</f>
        <v>B032</v>
      </c>
      <c r="C1985" s="65" t="str">
        <f>VLOOKUP(B1985,'bank type'!$A$2:$B$87,2,FALSE)</f>
        <v>Private Sector Banks</v>
      </c>
      <c r="D1985" s="66">
        <v>43465</v>
      </c>
      <c r="E1985" s="74">
        <f t="shared" si="96"/>
        <v>12</v>
      </c>
      <c r="F1985">
        <f t="shared" si="95"/>
        <v>2018</v>
      </c>
      <c r="G1985" s="84">
        <v>286</v>
      </c>
      <c r="H1985" s="84">
        <v>219</v>
      </c>
      <c r="I1985" s="84">
        <v>4547</v>
      </c>
      <c r="J1985" s="84">
        <v>0</v>
      </c>
      <c r="K1985" s="3">
        <f t="shared" si="94"/>
        <v>4547</v>
      </c>
      <c r="L1985" s="3"/>
      <c r="M1985" s="3"/>
      <c r="N1985" s="3"/>
      <c r="O1985" s="84">
        <v>69932</v>
      </c>
      <c r="P1985" s="84">
        <v>24915</v>
      </c>
      <c r="Q1985" s="84">
        <v>132487</v>
      </c>
      <c r="R1985" s="127">
        <v>98.812572000000003</v>
      </c>
      <c r="S1985" s="127">
        <v>145.99021500000001</v>
      </c>
      <c r="T1985" s="85"/>
      <c r="U1985" s="85"/>
      <c r="V1985" s="85"/>
      <c r="W1985" s="85"/>
      <c r="X1985" s="84">
        <v>509147</v>
      </c>
      <c r="Y1985" s="84">
        <v>541073</v>
      </c>
      <c r="Z1985" s="84">
        <v>381952</v>
      </c>
      <c r="AA1985" s="127">
        <v>2624.3019640000002</v>
      </c>
      <c r="AB1985" s="127">
        <v>679.96498899999995</v>
      </c>
    </row>
    <row r="1986" spans="1:28" x14ac:dyDescent="0.3">
      <c r="A1986" s="83" t="s">
        <v>19</v>
      </c>
      <c r="B1986" s="65" t="str">
        <f>VLOOKUP(A1986,'bank list with code'!$A$2:$C$114,3,FALSE)</f>
        <v>B038</v>
      </c>
      <c r="C1986" s="65" t="str">
        <f>VLOOKUP(B1986,'bank type'!$A$2:$B$87,2,FALSE)</f>
        <v>Private Sector Banks</v>
      </c>
      <c r="D1986" s="66">
        <v>43465</v>
      </c>
      <c r="E1986" s="74">
        <f t="shared" si="96"/>
        <v>12</v>
      </c>
      <c r="F1986">
        <f t="shared" si="95"/>
        <v>2018</v>
      </c>
      <c r="G1986" s="84">
        <v>207</v>
      </c>
      <c r="H1986" s="84">
        <v>139</v>
      </c>
      <c r="I1986" s="84">
        <v>1123</v>
      </c>
      <c r="J1986" s="84">
        <v>0</v>
      </c>
      <c r="K1986" s="3">
        <f t="shared" si="94"/>
        <v>1123</v>
      </c>
      <c r="L1986" s="3"/>
      <c r="M1986" s="3"/>
      <c r="N1986" s="3"/>
      <c r="O1986" s="84">
        <v>6450</v>
      </c>
      <c r="P1986" s="84">
        <v>97</v>
      </c>
      <c r="Q1986" s="84">
        <v>15516</v>
      </c>
      <c r="R1986" s="127">
        <v>0.31040000000000001</v>
      </c>
      <c r="S1986" s="127">
        <v>29.501573</v>
      </c>
      <c r="T1986" s="85"/>
      <c r="U1986" s="85"/>
      <c r="V1986" s="85"/>
      <c r="W1986" s="85"/>
      <c r="X1986" s="84">
        <v>394212</v>
      </c>
      <c r="Y1986" s="84">
        <v>570614</v>
      </c>
      <c r="Z1986" s="84">
        <v>250396</v>
      </c>
      <c r="AA1986" s="127">
        <v>1846.1369</v>
      </c>
      <c r="AB1986" s="127">
        <v>359.37465400000002</v>
      </c>
    </row>
    <row r="1987" spans="1:28" x14ac:dyDescent="0.3">
      <c r="A1987" s="83" t="s">
        <v>20</v>
      </c>
      <c r="B1987" s="65" t="str">
        <f>VLOOKUP(A1987,'bank list with code'!$A$2:$C$114,3,FALSE)</f>
        <v>B045</v>
      </c>
      <c r="C1987" s="65" t="str">
        <f>VLOOKUP(B1987,'bank type'!$A$2:$B$87,2,FALSE)</f>
        <v>Private Sector Banks</v>
      </c>
      <c r="D1987" s="66">
        <v>43465</v>
      </c>
      <c r="E1987" s="74">
        <f t="shared" si="96"/>
        <v>12</v>
      </c>
      <c r="F1987">
        <f t="shared" si="95"/>
        <v>2018</v>
      </c>
      <c r="G1987" s="84">
        <v>1179</v>
      </c>
      <c r="H1987" s="84">
        <v>490</v>
      </c>
      <c r="I1987" s="84">
        <v>9483</v>
      </c>
      <c r="J1987" s="84">
        <v>0</v>
      </c>
      <c r="K1987" s="3">
        <f t="shared" si="94"/>
        <v>9483</v>
      </c>
      <c r="L1987" s="3"/>
      <c r="M1987" s="3"/>
      <c r="N1987" s="3"/>
      <c r="O1987" s="84">
        <v>0</v>
      </c>
      <c r="P1987" s="84">
        <v>0</v>
      </c>
      <c r="Q1987" s="84">
        <v>0</v>
      </c>
      <c r="R1987" s="127">
        <v>0</v>
      </c>
      <c r="S1987" s="127">
        <v>0</v>
      </c>
      <c r="T1987" s="85"/>
      <c r="U1987" s="85"/>
      <c r="V1987" s="85"/>
      <c r="W1987" s="85"/>
      <c r="X1987" s="84">
        <v>5262853</v>
      </c>
      <c r="Y1987" s="84">
        <v>7903812</v>
      </c>
      <c r="Z1987" s="84">
        <v>4322677</v>
      </c>
      <c r="AA1987" s="127">
        <v>39027.817010480001</v>
      </c>
      <c r="AB1987" s="127">
        <v>6180.4011992799997</v>
      </c>
    </row>
    <row r="1988" spans="1:28" x14ac:dyDescent="0.3">
      <c r="A1988" s="83" t="s">
        <v>21</v>
      </c>
      <c r="B1988" s="65" t="str">
        <f>VLOOKUP(A1988,'bank list with code'!$A$2:$C$114,3,FALSE)</f>
        <v>B050</v>
      </c>
      <c r="C1988" s="65" t="str">
        <f>VLOOKUP(B1988,'bank type'!$A$2:$B$87,2,FALSE)</f>
        <v>Private Sector Banks</v>
      </c>
      <c r="D1988" s="66">
        <v>43465</v>
      </c>
      <c r="E1988" s="74">
        <f t="shared" si="96"/>
        <v>12</v>
      </c>
      <c r="F1988">
        <f t="shared" si="95"/>
        <v>2018</v>
      </c>
      <c r="G1988" s="84">
        <v>5964</v>
      </c>
      <c r="H1988" s="84">
        <v>7196</v>
      </c>
      <c r="I1988" s="84">
        <v>446679</v>
      </c>
      <c r="J1988" s="84">
        <v>0</v>
      </c>
      <c r="K1988" s="3">
        <f t="shared" si="94"/>
        <v>446679</v>
      </c>
      <c r="L1988" s="3"/>
      <c r="M1988" s="3"/>
      <c r="N1988" s="3"/>
      <c r="O1988" s="84">
        <v>12234425</v>
      </c>
      <c r="P1988" s="84">
        <v>193251</v>
      </c>
      <c r="Q1988" s="84">
        <v>43232633</v>
      </c>
      <c r="R1988" s="127">
        <v>1082.36879</v>
      </c>
      <c r="S1988" s="127">
        <v>153882.22632799999</v>
      </c>
      <c r="T1988" s="85"/>
      <c r="U1988" s="85"/>
      <c r="V1988" s="85"/>
      <c r="W1988" s="85"/>
      <c r="X1988" s="84">
        <v>26581644</v>
      </c>
      <c r="Y1988" s="84">
        <v>38111706</v>
      </c>
      <c r="Z1988" s="84">
        <v>48636829</v>
      </c>
      <c r="AA1988" s="127">
        <v>190900.86623300001</v>
      </c>
      <c r="AB1988" s="127">
        <v>72974.085590000002</v>
      </c>
    </row>
    <row r="1989" spans="1:28" x14ac:dyDescent="0.3">
      <c r="A1989" s="83" t="s">
        <v>22</v>
      </c>
      <c r="B1989" s="65" t="str">
        <f>VLOOKUP(A1989,'bank list with code'!$A$2:$C$114,3,FALSE)</f>
        <v>B053</v>
      </c>
      <c r="C1989" s="65" t="str">
        <f>VLOOKUP(B1989,'bank type'!$A$2:$B$87,2,FALSE)</f>
        <v>Private Sector Banks</v>
      </c>
      <c r="D1989" s="66">
        <v>43465</v>
      </c>
      <c r="E1989" s="74">
        <f t="shared" si="96"/>
        <v>12</v>
      </c>
      <c r="F1989">
        <f t="shared" si="95"/>
        <v>2018</v>
      </c>
      <c r="G1989" s="84">
        <v>5286</v>
      </c>
      <c r="H1989" s="84">
        <v>9658</v>
      </c>
      <c r="I1989" s="84">
        <v>370040</v>
      </c>
      <c r="J1989" s="84">
        <v>0</v>
      </c>
      <c r="K1989" s="3">
        <f t="shared" si="94"/>
        <v>370040</v>
      </c>
      <c r="L1989" s="3"/>
      <c r="M1989" s="3"/>
      <c r="N1989" s="3"/>
      <c r="O1989" s="84">
        <v>6040131</v>
      </c>
      <c r="P1989" s="84">
        <v>51175</v>
      </c>
      <c r="Q1989" s="84">
        <v>21690534</v>
      </c>
      <c r="R1989" s="127">
        <v>179.08283399999999</v>
      </c>
      <c r="S1989" s="127">
        <v>59496.194596000001</v>
      </c>
      <c r="T1989" s="85"/>
      <c r="U1989" s="85"/>
      <c r="V1989" s="85"/>
      <c r="W1989" s="85"/>
      <c r="X1989" s="84">
        <v>45397548</v>
      </c>
      <c r="Y1989" s="84">
        <v>35145103</v>
      </c>
      <c r="Z1989" s="84">
        <v>40446783</v>
      </c>
      <c r="AA1989" s="127">
        <v>175553.07506900001</v>
      </c>
      <c r="AB1989" s="127">
        <v>59906.262547999999</v>
      </c>
    </row>
    <row r="1990" spans="1:28" x14ac:dyDescent="0.3">
      <c r="A1990" s="83" t="s">
        <v>23</v>
      </c>
      <c r="B1990" s="65" t="str">
        <f>VLOOKUP(A1990,'bank list with code'!$A$2:$C$114,3,FALSE)</f>
        <v>B056</v>
      </c>
      <c r="C1990" s="65" t="str">
        <f>VLOOKUP(B1990,'bank type'!$A$2:$B$87,2,FALSE)</f>
        <v>Private Sector Banks</v>
      </c>
      <c r="D1990" s="66">
        <v>43465</v>
      </c>
      <c r="E1990" s="74">
        <f t="shared" si="96"/>
        <v>12</v>
      </c>
      <c r="F1990">
        <f t="shared" si="95"/>
        <v>2018</v>
      </c>
      <c r="G1990" s="84">
        <v>107</v>
      </c>
      <c r="H1990" s="84">
        <v>5</v>
      </c>
      <c r="I1990" s="84">
        <v>1736</v>
      </c>
      <c r="J1990" s="84">
        <v>0</v>
      </c>
      <c r="K1990" s="3">
        <f t="shared" ref="K1990:K2053" si="97">SUM(I1990,J1990)</f>
        <v>1736</v>
      </c>
      <c r="L1990" s="3"/>
      <c r="M1990" s="3"/>
      <c r="N1990" s="3"/>
      <c r="O1990" s="84">
        <v>0</v>
      </c>
      <c r="P1990" s="84">
        <v>0</v>
      </c>
      <c r="Q1990" s="84">
        <v>0</v>
      </c>
      <c r="R1990" s="127">
        <v>0</v>
      </c>
      <c r="S1990" s="127">
        <v>0</v>
      </c>
      <c r="T1990" s="85"/>
      <c r="U1990" s="85"/>
      <c r="V1990" s="85"/>
      <c r="W1990" s="85"/>
      <c r="X1990" s="84">
        <v>1356805</v>
      </c>
      <c r="Y1990" s="84">
        <v>2132738</v>
      </c>
      <c r="Z1990" s="84">
        <v>1209549</v>
      </c>
      <c r="AA1990" s="127">
        <v>7040.4643772099998</v>
      </c>
      <c r="AB1990" s="127">
        <v>1074.5702765599999</v>
      </c>
    </row>
    <row r="1991" spans="1:28" x14ac:dyDescent="0.3">
      <c r="A1991" s="83" t="s">
        <v>24</v>
      </c>
      <c r="B1991" s="65" t="str">
        <f>VLOOKUP(A1991,'bank list with code'!$A$2:$C$114,3,FALSE)</f>
        <v>B062</v>
      </c>
      <c r="C1991" s="65" t="str">
        <f>VLOOKUP(B1991,'bank type'!$A$2:$B$87,2,FALSE)</f>
        <v>Private Sector Banks</v>
      </c>
      <c r="D1991" s="66">
        <v>43465</v>
      </c>
      <c r="E1991" s="74">
        <f t="shared" si="96"/>
        <v>12</v>
      </c>
      <c r="F1991">
        <f t="shared" si="95"/>
        <v>2018</v>
      </c>
      <c r="G1991" s="84">
        <v>1056</v>
      </c>
      <c r="H1991" s="84">
        <v>1397</v>
      </c>
      <c r="I1991" s="84">
        <v>90745</v>
      </c>
      <c r="J1991" s="84">
        <v>0</v>
      </c>
      <c r="K1991" s="3">
        <f t="shared" si="97"/>
        <v>90745</v>
      </c>
      <c r="L1991" s="3"/>
      <c r="M1991" s="3"/>
      <c r="N1991" s="3"/>
      <c r="O1991" s="84">
        <v>984854</v>
      </c>
      <c r="P1991" s="84">
        <v>19509</v>
      </c>
      <c r="Q1991" s="84">
        <v>3224351</v>
      </c>
      <c r="R1991" s="127">
        <v>93.592302010000012</v>
      </c>
      <c r="S1991" s="127">
        <v>22275.079562849998</v>
      </c>
      <c r="T1991" s="85"/>
      <c r="U1991" s="85"/>
      <c r="V1991" s="85"/>
      <c r="W1991" s="85"/>
      <c r="X1991" s="84">
        <v>4610315</v>
      </c>
      <c r="Y1991" s="84">
        <v>3551838</v>
      </c>
      <c r="Z1991" s="84">
        <v>2688798</v>
      </c>
      <c r="AA1991" s="127">
        <v>15592.545389030001</v>
      </c>
      <c r="AB1991" s="127">
        <v>4188.259</v>
      </c>
    </row>
    <row r="1992" spans="1:28" x14ac:dyDescent="0.3">
      <c r="A1992" s="83" t="s">
        <v>25</v>
      </c>
      <c r="B1992" s="65" t="str">
        <f>VLOOKUP(A1992,'bank list with code'!$A$2:$C$114,3,FALSE)</f>
        <v>B063</v>
      </c>
      <c r="C1992" s="65" t="str">
        <f>VLOOKUP(B1992,'bank type'!$A$2:$B$87,2,FALSE)</f>
        <v>Private Sector Banks</v>
      </c>
      <c r="D1992" s="66">
        <v>43465</v>
      </c>
      <c r="E1992" s="74">
        <f t="shared" si="96"/>
        <v>12</v>
      </c>
      <c r="F1992">
        <f t="shared" si="95"/>
        <v>2018</v>
      </c>
      <c r="G1992" s="84">
        <v>726</v>
      </c>
      <c r="H1992" s="84">
        <v>551</v>
      </c>
      <c r="I1992" s="84">
        <v>15862</v>
      </c>
      <c r="J1992" s="84">
        <v>0</v>
      </c>
      <c r="K1992" s="3">
        <f t="shared" si="97"/>
        <v>15862</v>
      </c>
      <c r="L1992" s="3"/>
      <c r="M1992" s="3"/>
      <c r="N1992" s="3"/>
      <c r="O1992" s="84">
        <v>136153</v>
      </c>
      <c r="P1992" s="84">
        <v>8987</v>
      </c>
      <c r="Q1992" s="84">
        <v>220291</v>
      </c>
      <c r="R1992" s="127">
        <v>29.978773230000002</v>
      </c>
      <c r="S1992" s="127">
        <v>894.4498431799999</v>
      </c>
      <c r="T1992" s="85"/>
      <c r="U1992" s="85"/>
      <c r="V1992" s="85"/>
      <c r="W1992" s="85"/>
      <c r="X1992" s="84">
        <v>3978473</v>
      </c>
      <c r="Y1992" s="84">
        <v>5882081</v>
      </c>
      <c r="Z1992" s="84">
        <v>59011</v>
      </c>
      <c r="AA1992" s="127">
        <v>26990.182395580003</v>
      </c>
      <c r="AB1992" s="127">
        <v>137.7722517</v>
      </c>
    </row>
    <row r="1993" spans="1:28" x14ac:dyDescent="0.3">
      <c r="A1993" s="83" t="s">
        <v>26</v>
      </c>
      <c r="B1993" s="65" t="str">
        <f>VLOOKUP(A1993,'bank list with code'!$A$2:$C$114,3,FALSE)</f>
        <v>B069</v>
      </c>
      <c r="C1993" s="65" t="str">
        <f>VLOOKUP(B1993,'bank type'!$A$2:$B$87,2,FALSE)</f>
        <v>Private Sector Banks</v>
      </c>
      <c r="D1993" s="66">
        <v>43465</v>
      </c>
      <c r="E1993" s="74">
        <f t="shared" si="96"/>
        <v>12</v>
      </c>
      <c r="F1993">
        <f t="shared" si="95"/>
        <v>2018</v>
      </c>
      <c r="G1993" s="84">
        <v>716</v>
      </c>
      <c r="H1993" s="84">
        <v>830</v>
      </c>
      <c r="I1993" s="84">
        <v>13992</v>
      </c>
      <c r="J1993" s="84">
        <v>0</v>
      </c>
      <c r="K1993" s="3">
        <f t="shared" si="97"/>
        <v>13992</v>
      </c>
      <c r="L1993" s="3"/>
      <c r="M1993" s="3"/>
      <c r="N1993" s="3"/>
      <c r="O1993" s="84">
        <v>0</v>
      </c>
      <c r="P1993" s="84">
        <v>0</v>
      </c>
      <c r="Q1993" s="84">
        <v>0</v>
      </c>
      <c r="R1993" s="127">
        <v>0</v>
      </c>
      <c r="S1993" s="127">
        <v>0</v>
      </c>
      <c r="T1993" s="85"/>
      <c r="U1993" s="85"/>
      <c r="V1993" s="85"/>
      <c r="W1993" s="85"/>
      <c r="X1993" s="84">
        <v>4847823</v>
      </c>
      <c r="Y1993" s="84">
        <v>4866197</v>
      </c>
      <c r="Z1993" s="84">
        <v>2778149</v>
      </c>
      <c r="AA1993" s="127">
        <v>18954.229737000001</v>
      </c>
      <c r="AB1993" s="127">
        <v>3225.8800590000001</v>
      </c>
    </row>
    <row r="1994" spans="1:28" x14ac:dyDescent="0.3">
      <c r="A1994" s="83" t="s">
        <v>27</v>
      </c>
      <c r="B1994" s="65" t="str">
        <f>VLOOKUP(A1994,'bank list with code'!$A$2:$C$114,3,FALSE)</f>
        <v>B070</v>
      </c>
      <c r="C1994" s="65" t="str">
        <f>VLOOKUP(B1994,'bank type'!$A$2:$B$87,2,FALSE)</f>
        <v>Private Sector Banks</v>
      </c>
      <c r="D1994" s="66">
        <v>43465</v>
      </c>
      <c r="E1994" s="74">
        <f t="shared" si="96"/>
        <v>12</v>
      </c>
      <c r="F1994">
        <f t="shared" si="95"/>
        <v>2018</v>
      </c>
      <c r="G1994" s="84">
        <v>729</v>
      </c>
      <c r="H1994" s="84">
        <v>918</v>
      </c>
      <c r="I1994" s="84">
        <v>21928</v>
      </c>
      <c r="J1994" s="84">
        <v>0</v>
      </c>
      <c r="K1994" s="3">
        <f t="shared" si="97"/>
        <v>21928</v>
      </c>
      <c r="L1994" s="3"/>
      <c r="M1994" s="3"/>
      <c r="N1994" s="3"/>
      <c r="O1994" s="84">
        <v>0</v>
      </c>
      <c r="P1994" s="84">
        <v>0</v>
      </c>
      <c r="Q1994" s="84">
        <v>0</v>
      </c>
      <c r="R1994" s="127">
        <v>0</v>
      </c>
      <c r="S1994" s="127">
        <v>0</v>
      </c>
      <c r="T1994" s="85"/>
      <c r="U1994" s="85"/>
      <c r="V1994" s="85"/>
      <c r="W1994" s="85"/>
      <c r="X1994" s="84">
        <v>2816860</v>
      </c>
      <c r="Y1994" s="84">
        <v>5995891</v>
      </c>
      <c r="Z1994" s="84">
        <v>2516643</v>
      </c>
      <c r="AA1994" s="127">
        <v>25668.365021330002</v>
      </c>
      <c r="AB1994" s="127">
        <v>3283.5383383000003</v>
      </c>
    </row>
    <row r="1995" spans="1:28" x14ac:dyDescent="0.3">
      <c r="A1995" s="83" t="s">
        <v>28</v>
      </c>
      <c r="B1995" s="65" t="str">
        <f>VLOOKUP(A1995,'bank list with code'!$A$2:$C$114,3,FALSE)</f>
        <v>B073</v>
      </c>
      <c r="C1995" s="65" t="str">
        <f>VLOOKUP(B1995,'bank type'!$A$2:$B$87,2,FALSE)</f>
        <v>Private Sector Banks</v>
      </c>
      <c r="D1995" s="66">
        <v>43465</v>
      </c>
      <c r="E1995" s="74">
        <f t="shared" si="96"/>
        <v>12</v>
      </c>
      <c r="F1995">
        <f t="shared" si="95"/>
        <v>2018</v>
      </c>
      <c r="G1995" s="84">
        <v>1134</v>
      </c>
      <c r="H1995" s="84">
        <v>1136</v>
      </c>
      <c r="I1995" s="84">
        <v>20949</v>
      </c>
      <c r="J1995" s="84">
        <v>0</v>
      </c>
      <c r="K1995" s="3">
        <f t="shared" si="97"/>
        <v>20949</v>
      </c>
      <c r="L1995" s="3"/>
      <c r="M1995" s="3"/>
      <c r="N1995" s="3"/>
      <c r="O1995" s="84">
        <v>1861687</v>
      </c>
      <c r="P1995" s="84">
        <v>48748</v>
      </c>
      <c r="Q1995" s="84">
        <v>5320849</v>
      </c>
      <c r="R1995" s="127">
        <v>196.54142654</v>
      </c>
      <c r="S1995" s="127">
        <v>15079.136556470001</v>
      </c>
      <c r="T1995" s="85"/>
      <c r="U1995" s="85"/>
      <c r="V1995" s="85"/>
      <c r="W1995" s="85"/>
      <c r="X1995" s="84">
        <v>11694571</v>
      </c>
      <c r="Y1995" s="84">
        <v>8688254</v>
      </c>
      <c r="Z1995" s="84">
        <v>9410848</v>
      </c>
      <c r="AA1995" s="127">
        <v>33651.343589279997</v>
      </c>
      <c r="AB1995" s="127">
        <v>12398.28991828001</v>
      </c>
    </row>
    <row r="1996" spans="1:28" x14ac:dyDescent="0.3">
      <c r="A1996" s="83" t="s">
        <v>29</v>
      </c>
      <c r="B1996" s="65" t="str">
        <f>VLOOKUP(A1996,'bank list with code'!$A$2:$C$114,3,FALSE)</f>
        <v>B082</v>
      </c>
      <c r="C1996" s="65" t="str">
        <f>VLOOKUP(B1996,'bank type'!$A$2:$B$87,2,FALSE)</f>
        <v>Private Sector Banks</v>
      </c>
      <c r="D1996" s="66">
        <v>43465</v>
      </c>
      <c r="E1996" s="74">
        <f t="shared" si="96"/>
        <v>12</v>
      </c>
      <c r="F1996">
        <f t="shared" si="95"/>
        <v>2018</v>
      </c>
      <c r="G1996" s="84">
        <v>208</v>
      </c>
      <c r="H1996" s="84">
        <v>182</v>
      </c>
      <c r="I1996" s="84">
        <v>652068</v>
      </c>
      <c r="J1996" s="84">
        <v>0</v>
      </c>
      <c r="K1996" s="3">
        <f t="shared" si="97"/>
        <v>652068</v>
      </c>
      <c r="L1996" s="3"/>
      <c r="M1996" s="3"/>
      <c r="N1996" s="3"/>
      <c r="O1996" s="84">
        <v>1432240</v>
      </c>
      <c r="P1996" s="84">
        <v>72390</v>
      </c>
      <c r="Q1996" s="84">
        <v>4321595</v>
      </c>
      <c r="R1996" s="127">
        <v>280.53950212000001</v>
      </c>
      <c r="S1996" s="127">
        <v>15395.79147068</v>
      </c>
      <c r="T1996" s="85"/>
      <c r="U1996" s="85"/>
      <c r="V1996" s="85"/>
      <c r="W1996" s="85"/>
      <c r="X1996" s="84">
        <v>790806</v>
      </c>
      <c r="Y1996" s="84">
        <v>772931</v>
      </c>
      <c r="Z1996" s="84">
        <v>555806</v>
      </c>
      <c r="AA1996" s="127">
        <v>2673.3533437699998</v>
      </c>
      <c r="AB1996" s="127">
        <v>687.81550217999995</v>
      </c>
    </row>
    <row r="1997" spans="1:28" x14ac:dyDescent="0.3">
      <c r="A1997" s="83" t="s">
        <v>30</v>
      </c>
      <c r="B1997" s="65" t="str">
        <f>VLOOKUP(A1997,'bank list with code'!$A$2:$C$114,3,FALSE)</f>
        <v>B089</v>
      </c>
      <c r="C1997" s="65" t="str">
        <f>VLOOKUP(B1997,'bank type'!$A$2:$B$87,2,FALSE)</f>
        <v>Private Sector Banks</v>
      </c>
      <c r="D1997" s="66">
        <v>43465</v>
      </c>
      <c r="E1997" s="74">
        <f t="shared" si="96"/>
        <v>12</v>
      </c>
      <c r="F1997">
        <f t="shared" si="95"/>
        <v>2018</v>
      </c>
      <c r="G1997" s="84">
        <v>728</v>
      </c>
      <c r="H1997" s="84">
        <v>601</v>
      </c>
      <c r="I1997" s="84">
        <v>10931</v>
      </c>
      <c r="J1997" s="84">
        <v>0</v>
      </c>
      <c r="K1997" s="3">
        <f t="shared" si="97"/>
        <v>10931</v>
      </c>
      <c r="L1997" s="3"/>
      <c r="M1997" s="3"/>
      <c r="N1997" s="3"/>
      <c r="O1997" s="84">
        <v>0</v>
      </c>
      <c r="P1997" s="84">
        <v>0</v>
      </c>
      <c r="Q1997" s="84">
        <v>0</v>
      </c>
      <c r="R1997" s="127">
        <v>0</v>
      </c>
      <c r="S1997" s="127">
        <v>0</v>
      </c>
      <c r="T1997" s="85"/>
      <c r="U1997" s="85"/>
      <c r="V1997" s="85"/>
      <c r="W1997" s="85"/>
      <c r="X1997" s="84">
        <v>4413814</v>
      </c>
      <c r="Y1997" s="84">
        <v>3193727</v>
      </c>
      <c r="Z1997" s="84">
        <v>1943833</v>
      </c>
      <c r="AA1997" s="127">
        <v>13097.434803</v>
      </c>
      <c r="AB1997" s="127">
        <v>2780.8155879999999</v>
      </c>
    </row>
    <row r="1998" spans="1:28" x14ac:dyDescent="0.3">
      <c r="A1998" s="83" t="s">
        <v>31</v>
      </c>
      <c r="B1998" s="65" t="str">
        <f>VLOOKUP(A1998,'bank list with code'!$A$2:$C$114,3,FALSE)</f>
        <v>B100</v>
      </c>
      <c r="C1998" s="65" t="str">
        <f>VLOOKUP(B1998,'bank type'!$A$2:$B$87,2,FALSE)</f>
        <v>Private Sector Banks</v>
      </c>
      <c r="D1998" s="66">
        <v>43465</v>
      </c>
      <c r="E1998" s="74">
        <f t="shared" si="96"/>
        <v>12</v>
      </c>
      <c r="F1998">
        <f t="shared" si="95"/>
        <v>2018</v>
      </c>
      <c r="G1998" s="84">
        <v>472</v>
      </c>
      <c r="H1998" s="84">
        <v>679</v>
      </c>
      <c r="I1998" s="84">
        <v>4737</v>
      </c>
      <c r="J1998" s="84">
        <v>0</v>
      </c>
      <c r="K1998" s="3">
        <f t="shared" si="97"/>
        <v>4737</v>
      </c>
      <c r="L1998" s="3"/>
      <c r="M1998" s="3"/>
      <c r="N1998" s="3"/>
      <c r="O1998" s="84">
        <v>17647</v>
      </c>
      <c r="P1998" s="84">
        <v>2202</v>
      </c>
      <c r="Q1998" s="84">
        <v>46907</v>
      </c>
      <c r="R1998" s="127">
        <v>9.8174962600000004</v>
      </c>
      <c r="S1998" s="127">
        <v>142.00359136</v>
      </c>
      <c r="T1998" s="85"/>
      <c r="U1998" s="85"/>
      <c r="V1998" s="85"/>
      <c r="W1998" s="85"/>
      <c r="X1998" s="84">
        <v>1459567</v>
      </c>
      <c r="Y1998" s="84">
        <v>4903462</v>
      </c>
      <c r="Z1998" s="84">
        <v>506268</v>
      </c>
      <c r="AA1998" s="127">
        <v>19717.8871</v>
      </c>
      <c r="AB1998" s="127">
        <v>785.30870279999999</v>
      </c>
    </row>
    <row r="1999" spans="1:28" x14ac:dyDescent="0.3">
      <c r="A1999" s="83" t="s">
        <v>32</v>
      </c>
      <c r="B1999" s="65" t="str">
        <f>VLOOKUP(A1999,'bank list with code'!$A$2:$C$114,3,FALSE)</f>
        <v>B101</v>
      </c>
      <c r="C1999" s="65" t="str">
        <f>VLOOKUP(B1999,'bank type'!$A$2:$B$87,2,FALSE)</f>
        <v>Private Sector Banks</v>
      </c>
      <c r="D1999" s="66">
        <v>43465</v>
      </c>
      <c r="E1999" s="74">
        <f t="shared" si="96"/>
        <v>12</v>
      </c>
      <c r="F1999">
        <f t="shared" si="95"/>
        <v>2018</v>
      </c>
      <c r="G1999" s="84">
        <v>444</v>
      </c>
      <c r="H1999" s="84">
        <v>602</v>
      </c>
      <c r="I1999" s="84">
        <v>5449</v>
      </c>
      <c r="J1999" s="84">
        <v>0</v>
      </c>
      <c r="K1999" s="3">
        <f t="shared" si="97"/>
        <v>5449</v>
      </c>
      <c r="L1999" s="3"/>
      <c r="M1999" s="3"/>
      <c r="N1999" s="3"/>
      <c r="O1999" s="84">
        <v>0</v>
      </c>
      <c r="P1999" s="84">
        <v>0</v>
      </c>
      <c r="Q1999" s="84">
        <v>0</v>
      </c>
      <c r="R1999" s="127">
        <v>0</v>
      </c>
      <c r="S1999" s="127">
        <v>0</v>
      </c>
      <c r="T1999" s="85"/>
      <c r="U1999" s="85"/>
      <c r="V1999" s="85"/>
      <c r="W1999" s="85"/>
      <c r="X1999" s="84">
        <v>1364747</v>
      </c>
      <c r="Y1999" s="84">
        <v>948771</v>
      </c>
      <c r="Z1999" s="84">
        <v>279812</v>
      </c>
      <c r="AA1999" s="127">
        <v>4129.8999999999996</v>
      </c>
      <c r="AB1999" s="127">
        <v>460.58399999999995</v>
      </c>
    </row>
    <row r="2000" spans="1:28" x14ac:dyDescent="0.3">
      <c r="A2000" s="83" t="s">
        <v>33</v>
      </c>
      <c r="B2000" s="65" t="str">
        <f>VLOOKUP(A2000,'bank list with code'!$A$2:$C$114,3,FALSE)</f>
        <v>B113</v>
      </c>
      <c r="C2000" s="65" t="str">
        <f>VLOOKUP(B2000,'bank type'!$A$2:$B$87,2,FALSE)</f>
        <v>Private Sector Banks</v>
      </c>
      <c r="D2000" s="66">
        <v>43465</v>
      </c>
      <c r="E2000" s="74">
        <f t="shared" si="96"/>
        <v>12</v>
      </c>
      <c r="F2000">
        <f t="shared" si="95"/>
        <v>2018</v>
      </c>
      <c r="G2000" s="84">
        <v>945</v>
      </c>
      <c r="H2000" s="84">
        <v>463</v>
      </c>
      <c r="I2000" s="84">
        <v>116894</v>
      </c>
      <c r="J2000" s="84">
        <v>0</v>
      </c>
      <c r="K2000" s="3">
        <f t="shared" si="97"/>
        <v>116894</v>
      </c>
      <c r="L2000" s="3"/>
      <c r="M2000" s="3"/>
      <c r="N2000" s="3"/>
      <c r="O2000" s="84">
        <v>427379</v>
      </c>
      <c r="P2000" s="84">
        <v>6368</v>
      </c>
      <c r="Q2000" s="84">
        <v>1461658</v>
      </c>
      <c r="R2000" s="127">
        <v>27.278272190000003</v>
      </c>
      <c r="S2000" s="127">
        <v>4049.4858170000002</v>
      </c>
      <c r="T2000" s="85"/>
      <c r="U2000" s="85"/>
      <c r="V2000" s="85"/>
      <c r="W2000" s="85"/>
      <c r="X2000" s="84">
        <v>2302961</v>
      </c>
      <c r="Y2000" s="84">
        <v>3985852</v>
      </c>
      <c r="Z2000" s="84">
        <v>3166654</v>
      </c>
      <c r="AA2000" s="127">
        <v>15873.133494</v>
      </c>
      <c r="AB2000" s="127">
        <v>4694.8214046600006</v>
      </c>
    </row>
    <row r="2001" spans="1:28" x14ac:dyDescent="0.3">
      <c r="A2001" s="83" t="s">
        <v>35</v>
      </c>
      <c r="B2001" s="65" t="str">
        <f>VLOOKUP(A2001,'bank list with code'!$A$2:$C$114,3,FALSE)</f>
        <v>B004</v>
      </c>
      <c r="C2001" s="65" t="str">
        <f>VLOOKUP(B2001,'bank type'!$A$2:$B$87,2,FALSE)</f>
        <v>Foreign Banks</v>
      </c>
      <c r="D2001" s="66">
        <v>43465</v>
      </c>
      <c r="E2001" s="74">
        <f t="shared" si="96"/>
        <v>12</v>
      </c>
      <c r="F2001">
        <f t="shared" si="95"/>
        <v>2018</v>
      </c>
      <c r="G2001" s="84">
        <v>0</v>
      </c>
      <c r="H2001" s="84">
        <v>0</v>
      </c>
      <c r="I2001" s="84">
        <v>41985</v>
      </c>
      <c r="J2001" s="84">
        <v>0</v>
      </c>
      <c r="K2001" s="3">
        <f t="shared" si="97"/>
        <v>41985</v>
      </c>
      <c r="L2001" s="3"/>
      <c r="M2001" s="3"/>
      <c r="N2001" s="3"/>
      <c r="O2001" s="84">
        <v>1370535</v>
      </c>
      <c r="P2001" s="84">
        <v>3136</v>
      </c>
      <c r="Q2001" s="84">
        <v>6594826</v>
      </c>
      <c r="R2001" s="127">
        <v>22.292000000000002</v>
      </c>
      <c r="S2001" s="127">
        <v>46667.024354000001</v>
      </c>
      <c r="T2001" s="85"/>
      <c r="U2001" s="85"/>
      <c r="V2001" s="85"/>
      <c r="W2001" s="85"/>
      <c r="X2001" s="84">
        <v>0</v>
      </c>
      <c r="Y2001" s="84">
        <v>0</v>
      </c>
      <c r="Z2001" s="84">
        <v>0</v>
      </c>
      <c r="AA2001" s="127">
        <v>0</v>
      </c>
      <c r="AB2001" s="127">
        <v>0</v>
      </c>
    </row>
    <row r="2002" spans="1:28" x14ac:dyDescent="0.3">
      <c r="A2002" s="83" t="s">
        <v>36</v>
      </c>
      <c r="B2002" s="65" t="str">
        <f>VLOOKUP(A2002,'bank list with code'!$A$2:$C$114,3,FALSE)</f>
        <v>B011</v>
      </c>
      <c r="C2002" s="65" t="str">
        <f>VLOOKUP(B2002,'bank type'!$A$2:$B$87,2,FALSE)</f>
        <v>Foreign Banks</v>
      </c>
      <c r="D2002" s="66">
        <v>43465</v>
      </c>
      <c r="E2002" s="74">
        <f t="shared" si="96"/>
        <v>12</v>
      </c>
      <c r="F2002">
        <f t="shared" si="95"/>
        <v>2018</v>
      </c>
      <c r="G2002" s="84">
        <v>0</v>
      </c>
      <c r="H2002" s="84">
        <v>0</v>
      </c>
      <c r="I2002" s="84">
        <v>0</v>
      </c>
      <c r="J2002" s="84">
        <v>0</v>
      </c>
      <c r="K2002" s="3">
        <f t="shared" si="97"/>
        <v>0</v>
      </c>
      <c r="L2002" s="3"/>
      <c r="M2002" s="3"/>
      <c r="N2002" s="3"/>
      <c r="O2002" s="84">
        <v>21315</v>
      </c>
      <c r="P2002" s="84">
        <v>113</v>
      </c>
      <c r="Q2002" s="84">
        <v>55432</v>
      </c>
      <c r="R2002" s="127">
        <v>0.86989504000000006</v>
      </c>
      <c r="S2002" s="127">
        <v>418.02602956999999</v>
      </c>
      <c r="T2002" s="85"/>
      <c r="U2002" s="85"/>
      <c r="V2002" s="85"/>
      <c r="W2002" s="85"/>
      <c r="X2002" s="84">
        <v>0</v>
      </c>
      <c r="Y2002" s="84">
        <v>0</v>
      </c>
      <c r="Z2002" s="84">
        <v>0</v>
      </c>
      <c r="AA2002" s="127">
        <v>0</v>
      </c>
      <c r="AB2002" s="127">
        <v>0</v>
      </c>
    </row>
    <row r="2003" spans="1:28" x14ac:dyDescent="0.3">
      <c r="A2003" s="83" t="s">
        <v>37</v>
      </c>
      <c r="B2003" s="65" t="str">
        <f>VLOOKUP(A2003,'bank list with code'!$A$2:$C$114,3,FALSE)</f>
        <v>B017</v>
      </c>
      <c r="C2003" s="65" t="str">
        <f>VLOOKUP(B2003,'bank type'!$A$2:$B$87,2,FALSE)</f>
        <v>Foreign Banks</v>
      </c>
      <c r="D2003" s="66">
        <v>43465</v>
      </c>
      <c r="E2003" s="74">
        <f t="shared" si="96"/>
        <v>12</v>
      </c>
      <c r="F2003">
        <f t="shared" si="95"/>
        <v>2018</v>
      </c>
      <c r="G2003" s="84">
        <v>0</v>
      </c>
      <c r="H2003" s="84">
        <v>0</v>
      </c>
      <c r="I2003" s="84">
        <v>0</v>
      </c>
      <c r="J2003" s="84">
        <v>0</v>
      </c>
      <c r="K2003" s="3">
        <f t="shared" si="97"/>
        <v>0</v>
      </c>
      <c r="L2003" s="3"/>
      <c r="M2003" s="3"/>
      <c r="N2003" s="3"/>
      <c r="O2003" s="84">
        <v>0</v>
      </c>
      <c r="P2003" s="84">
        <v>0</v>
      </c>
      <c r="Q2003" s="84">
        <v>0</v>
      </c>
      <c r="R2003" s="127">
        <v>0</v>
      </c>
      <c r="S2003" s="127">
        <v>0</v>
      </c>
      <c r="T2003" s="85"/>
      <c r="U2003" s="85"/>
      <c r="V2003" s="85"/>
      <c r="W2003" s="85"/>
      <c r="X2003" s="84">
        <v>2816</v>
      </c>
      <c r="Y2003" s="84">
        <v>197</v>
      </c>
      <c r="Z2003" s="84">
        <v>159</v>
      </c>
      <c r="AA2003" s="127">
        <v>1.6125456699999998</v>
      </c>
      <c r="AB2003" s="127">
        <v>0.47578578000000005</v>
      </c>
    </row>
    <row r="2004" spans="1:28" x14ac:dyDescent="0.3">
      <c r="A2004" s="83" t="s">
        <v>38</v>
      </c>
      <c r="B2004" s="65" t="str">
        <f>VLOOKUP(A2004,'bank list with code'!$A$2:$C$114,3,FALSE)</f>
        <v>B023</v>
      </c>
      <c r="C2004" s="65" t="str">
        <f>VLOOKUP(B2004,'bank type'!$A$2:$B$87,2,FALSE)</f>
        <v>Foreign Banks</v>
      </c>
      <c r="D2004" s="66">
        <v>43465</v>
      </c>
      <c r="E2004" s="74">
        <f t="shared" si="96"/>
        <v>12</v>
      </c>
      <c r="F2004">
        <f t="shared" si="95"/>
        <v>2018</v>
      </c>
      <c r="G2004" s="84">
        <v>47</v>
      </c>
      <c r="H2004" s="84">
        <v>487</v>
      </c>
      <c r="I2004" s="84">
        <v>34094</v>
      </c>
      <c r="J2004" s="84">
        <v>0</v>
      </c>
      <c r="K2004" s="3">
        <f t="shared" si="97"/>
        <v>34094</v>
      </c>
      <c r="L2004" s="3"/>
      <c r="M2004" s="3"/>
      <c r="N2004" s="3"/>
      <c r="O2004" s="84">
        <v>2699820</v>
      </c>
      <c r="P2004" s="84">
        <v>40414</v>
      </c>
      <c r="Q2004" s="84">
        <v>21083937</v>
      </c>
      <c r="R2004" s="127">
        <v>234.07394400000001</v>
      </c>
      <c r="S2004" s="127">
        <v>46398.424693000001</v>
      </c>
      <c r="T2004" s="85"/>
      <c r="U2004" s="85"/>
      <c r="V2004" s="85"/>
      <c r="W2004" s="85"/>
      <c r="X2004" s="84">
        <v>1649577</v>
      </c>
      <c r="Y2004" s="84">
        <v>2310878</v>
      </c>
      <c r="Z2004" s="84">
        <v>5788461</v>
      </c>
      <c r="AA2004" s="127">
        <v>9442.8302110000004</v>
      </c>
      <c r="AB2004" s="127">
        <v>10523.401690000001</v>
      </c>
    </row>
    <row r="2005" spans="1:28" x14ac:dyDescent="0.3">
      <c r="A2005" s="83" t="s">
        <v>39</v>
      </c>
      <c r="B2005" s="65" t="str">
        <f>VLOOKUP(A2005,'bank list with code'!$A$2:$C$114,3,FALSE)</f>
        <v>B030</v>
      </c>
      <c r="C2005" s="65" t="str">
        <f>VLOOKUP(B2005,'bank type'!$A$2:$B$87,2,FALSE)</f>
        <v>Foreign Banks</v>
      </c>
      <c r="D2005" s="66">
        <v>43465</v>
      </c>
      <c r="E2005" s="74">
        <f t="shared" si="96"/>
        <v>12</v>
      </c>
      <c r="F2005">
        <f t="shared" si="95"/>
        <v>2018</v>
      </c>
      <c r="G2005" s="84">
        <v>7</v>
      </c>
      <c r="H2005" s="84">
        <v>27</v>
      </c>
      <c r="I2005" s="84">
        <v>0</v>
      </c>
      <c r="J2005" s="84">
        <v>0</v>
      </c>
      <c r="K2005" s="3">
        <f t="shared" si="97"/>
        <v>0</v>
      </c>
      <c r="L2005" s="3"/>
      <c r="M2005" s="3"/>
      <c r="N2005" s="3"/>
      <c r="O2005" s="84">
        <v>0</v>
      </c>
      <c r="P2005" s="84">
        <v>0</v>
      </c>
      <c r="Q2005" s="84">
        <v>0</v>
      </c>
      <c r="R2005" s="127">
        <v>0</v>
      </c>
      <c r="S2005" s="127">
        <v>0</v>
      </c>
      <c r="T2005" s="85"/>
      <c r="U2005" s="85"/>
      <c r="V2005" s="85"/>
      <c r="W2005" s="85"/>
      <c r="X2005" s="84">
        <v>2950639</v>
      </c>
      <c r="Y2005" s="84">
        <v>965480</v>
      </c>
      <c r="Z2005" s="84">
        <v>1418654</v>
      </c>
      <c r="AA2005" s="127">
        <v>1871.3340539999999</v>
      </c>
      <c r="AB2005" s="127">
        <v>970.35276329999999</v>
      </c>
    </row>
    <row r="2006" spans="1:28" x14ac:dyDescent="0.3">
      <c r="A2006" s="83" t="s">
        <v>40</v>
      </c>
      <c r="B2006" s="65" t="str">
        <f>VLOOKUP(A2006,'bank list with code'!$A$2:$C$114,3,FALSE)</f>
        <v>B035</v>
      </c>
      <c r="C2006" s="65" t="str">
        <f>VLOOKUP(B2006,'bank type'!$A$2:$B$87,2,FALSE)</f>
        <v>Foreign Banks</v>
      </c>
      <c r="D2006" s="66">
        <v>43465</v>
      </c>
      <c r="E2006" s="74">
        <f t="shared" si="96"/>
        <v>12</v>
      </c>
      <c r="F2006">
        <f t="shared" si="95"/>
        <v>2018</v>
      </c>
      <c r="G2006" s="84">
        <v>13</v>
      </c>
      <c r="H2006" s="84">
        <v>19</v>
      </c>
      <c r="I2006" s="84">
        <v>0</v>
      </c>
      <c r="J2006" s="84">
        <v>0</v>
      </c>
      <c r="K2006" s="3">
        <f t="shared" si="97"/>
        <v>0</v>
      </c>
      <c r="L2006" s="3"/>
      <c r="M2006" s="3"/>
      <c r="N2006" s="3"/>
      <c r="O2006" s="84">
        <v>0</v>
      </c>
      <c r="P2006" s="84">
        <v>0</v>
      </c>
      <c r="Q2006" s="84">
        <v>0</v>
      </c>
      <c r="R2006" s="127">
        <v>0</v>
      </c>
      <c r="S2006" s="127">
        <v>0</v>
      </c>
      <c r="T2006" s="85"/>
      <c r="U2006" s="85"/>
      <c r="V2006" s="85"/>
      <c r="W2006" s="85"/>
      <c r="X2006" s="84">
        <v>122616</v>
      </c>
      <c r="Y2006" s="84">
        <v>125532</v>
      </c>
      <c r="Z2006" s="84">
        <v>231767</v>
      </c>
      <c r="AA2006" s="127">
        <v>602.053316</v>
      </c>
      <c r="AB2006" s="127">
        <v>377.72760199999999</v>
      </c>
    </row>
    <row r="2007" spans="1:28" x14ac:dyDescent="0.3">
      <c r="A2007" s="83" t="s">
        <v>41</v>
      </c>
      <c r="B2007" s="65" t="str">
        <f>VLOOKUP(A2007,'bank list with code'!$A$2:$C$114,3,FALSE)</f>
        <v>B051</v>
      </c>
      <c r="C2007" s="65" t="str">
        <f>VLOOKUP(B2007,'bank type'!$A$2:$B$87,2,FALSE)</f>
        <v>Foreign Banks</v>
      </c>
      <c r="D2007" s="66">
        <v>43465</v>
      </c>
      <c r="E2007" s="74">
        <f t="shared" si="96"/>
        <v>12</v>
      </c>
      <c r="F2007">
        <f t="shared" si="95"/>
        <v>2018</v>
      </c>
      <c r="G2007" s="84">
        <v>45</v>
      </c>
      <c r="H2007" s="84">
        <v>43</v>
      </c>
      <c r="I2007" s="84">
        <v>0</v>
      </c>
      <c r="J2007" s="84">
        <v>0</v>
      </c>
      <c r="K2007" s="3">
        <f t="shared" si="97"/>
        <v>0</v>
      </c>
      <c r="L2007" s="3"/>
      <c r="M2007" s="3"/>
      <c r="N2007" s="3"/>
      <c r="O2007" s="84">
        <v>687745</v>
      </c>
      <c r="P2007" s="84">
        <v>5138</v>
      </c>
      <c r="Q2007" s="84">
        <v>2109838</v>
      </c>
      <c r="R2007" s="127">
        <v>37.816468</v>
      </c>
      <c r="S2007" s="127">
        <v>6389.6693400000004</v>
      </c>
      <c r="T2007" s="85"/>
      <c r="U2007" s="85"/>
      <c r="V2007" s="85"/>
      <c r="W2007" s="85"/>
      <c r="X2007" s="84">
        <v>425768</v>
      </c>
      <c r="Y2007" s="84">
        <v>335795</v>
      </c>
      <c r="Z2007" s="84">
        <v>662380</v>
      </c>
      <c r="AA2007" s="127">
        <v>1681.61609</v>
      </c>
      <c r="AB2007" s="127">
        <v>1215.437917</v>
      </c>
    </row>
    <row r="2008" spans="1:28" x14ac:dyDescent="0.3">
      <c r="A2008" s="83" t="s">
        <v>42</v>
      </c>
      <c r="B2008" s="65" t="str">
        <f>VLOOKUP(A2008,'bank list with code'!$A$2:$C$114,3,FALSE)</f>
        <v>B090</v>
      </c>
      <c r="C2008" s="65" t="str">
        <f>VLOOKUP(B2008,'bank type'!$A$2:$B$87,2,FALSE)</f>
        <v>Foreign Banks</v>
      </c>
      <c r="D2008" s="66">
        <v>43465</v>
      </c>
      <c r="E2008" s="74">
        <f t="shared" si="96"/>
        <v>12</v>
      </c>
      <c r="F2008">
        <f t="shared" si="95"/>
        <v>2018</v>
      </c>
      <c r="G2008" s="84">
        <v>102</v>
      </c>
      <c r="H2008" s="84">
        <v>141</v>
      </c>
      <c r="I2008" s="84">
        <v>0</v>
      </c>
      <c r="J2008" s="84">
        <v>0</v>
      </c>
      <c r="K2008" s="3">
        <f t="shared" si="97"/>
        <v>0</v>
      </c>
      <c r="L2008" s="3"/>
      <c r="M2008" s="3"/>
      <c r="N2008" s="3"/>
      <c r="O2008" s="84">
        <v>1352217</v>
      </c>
      <c r="P2008" s="84">
        <v>5541</v>
      </c>
      <c r="Q2008" s="84">
        <v>4901603</v>
      </c>
      <c r="R2008" s="127">
        <v>30.900466000000002</v>
      </c>
      <c r="S2008" s="127">
        <v>11885.481632000001</v>
      </c>
      <c r="T2008" s="85"/>
      <c r="U2008" s="85"/>
      <c r="V2008" s="85"/>
      <c r="W2008" s="85"/>
      <c r="X2008" s="84">
        <v>1133868</v>
      </c>
      <c r="Y2008" s="84">
        <v>2090641</v>
      </c>
      <c r="Z2008" s="84">
        <v>3182028</v>
      </c>
      <c r="AA2008" s="127">
        <v>6869.2145730000002</v>
      </c>
      <c r="AB2008" s="127">
        <v>3637.9965040000002</v>
      </c>
    </row>
    <row r="2009" spans="1:28" x14ac:dyDescent="0.3">
      <c r="A2009" s="83" t="s">
        <v>44</v>
      </c>
      <c r="B2009" s="65" t="str">
        <f>VLOOKUP(A2009,'bank list with code'!$A$2:$C$114,3,FALSE)</f>
        <v>B001</v>
      </c>
      <c r="C2009" s="65" t="str">
        <f>VLOOKUP(B2009,'bank type'!$A$2:$B$87,2,FALSE)</f>
        <v>Payment Banks</v>
      </c>
      <c r="D2009" s="66">
        <v>43465</v>
      </c>
      <c r="E2009" s="74">
        <f t="shared" si="96"/>
        <v>12</v>
      </c>
      <c r="F2009">
        <f t="shared" si="95"/>
        <v>2018</v>
      </c>
      <c r="G2009" s="84">
        <v>0</v>
      </c>
      <c r="H2009" s="84">
        <v>0</v>
      </c>
      <c r="I2009" s="84">
        <v>0</v>
      </c>
      <c r="J2009" s="84">
        <v>0</v>
      </c>
      <c r="K2009" s="3">
        <f t="shared" si="97"/>
        <v>0</v>
      </c>
      <c r="L2009" s="3"/>
      <c r="M2009" s="3"/>
      <c r="N2009" s="3"/>
      <c r="O2009" s="84">
        <v>0</v>
      </c>
      <c r="P2009" s="84">
        <v>0</v>
      </c>
      <c r="Q2009" s="84">
        <v>0</v>
      </c>
      <c r="R2009" s="127">
        <v>0</v>
      </c>
      <c r="S2009" s="127">
        <v>0</v>
      </c>
      <c r="T2009" s="85"/>
      <c r="U2009" s="85"/>
      <c r="V2009" s="85"/>
      <c r="W2009" s="85"/>
      <c r="X2009" s="84">
        <v>3718</v>
      </c>
      <c r="Y2009" s="84">
        <v>0</v>
      </c>
      <c r="Z2009" s="84">
        <v>1890</v>
      </c>
      <c r="AA2009" s="127">
        <v>0</v>
      </c>
      <c r="AB2009" s="127">
        <v>2.59766845</v>
      </c>
    </row>
    <row r="2010" spans="1:28" x14ac:dyDescent="0.3">
      <c r="A2010" s="83" t="s">
        <v>45</v>
      </c>
      <c r="B2010" s="65" t="str">
        <f>VLOOKUP(A2010,'bank list with code'!$A$2:$C$114,3,FALSE)</f>
        <v>B002</v>
      </c>
      <c r="C2010" s="65" t="str">
        <f>VLOOKUP(B2010,'bank type'!$A$2:$B$87,2,FALSE)</f>
        <v>Payment Banks</v>
      </c>
      <c r="D2010" s="66">
        <v>43465</v>
      </c>
      <c r="E2010" s="74">
        <f t="shared" si="96"/>
        <v>12</v>
      </c>
      <c r="F2010">
        <f t="shared" si="95"/>
        <v>2018</v>
      </c>
      <c r="G2010" s="84">
        <v>0</v>
      </c>
      <c r="H2010" s="84">
        <v>0</v>
      </c>
      <c r="I2010" s="84">
        <v>0</v>
      </c>
      <c r="J2010" s="84">
        <v>0</v>
      </c>
      <c r="K2010" s="3">
        <f t="shared" si="97"/>
        <v>0</v>
      </c>
      <c r="L2010" s="3"/>
      <c r="M2010" s="3"/>
      <c r="N2010" s="3"/>
      <c r="O2010" s="84">
        <v>0</v>
      </c>
      <c r="P2010" s="84">
        <v>0</v>
      </c>
      <c r="Q2010" s="84">
        <v>0</v>
      </c>
      <c r="R2010" s="127">
        <v>0</v>
      </c>
      <c r="S2010" s="127">
        <v>0</v>
      </c>
      <c r="T2010" s="85"/>
      <c r="U2010" s="85"/>
      <c r="V2010" s="85"/>
      <c r="W2010" s="85"/>
      <c r="X2010" s="84">
        <v>2450120</v>
      </c>
      <c r="Y2010" s="84">
        <v>0</v>
      </c>
      <c r="Z2010" s="84">
        <v>893671</v>
      </c>
      <c r="AA2010" s="127">
        <v>0</v>
      </c>
      <c r="AB2010" s="127">
        <v>571.90993020999997</v>
      </c>
    </row>
    <row r="2011" spans="1:28" x14ac:dyDescent="0.3">
      <c r="A2011" s="83" t="s">
        <v>46</v>
      </c>
      <c r="B2011" s="65" t="str">
        <f>VLOOKUP(A2011,'bank list with code'!$A$2:$C$114,3,FALSE)</f>
        <v>B048</v>
      </c>
      <c r="C2011" s="65" t="str">
        <f>VLOOKUP(B2011,'bank type'!$A$2:$B$87,2,FALSE)</f>
        <v>Payment Banks</v>
      </c>
      <c r="D2011" s="66">
        <v>43465</v>
      </c>
      <c r="E2011" s="74">
        <f t="shared" si="96"/>
        <v>12</v>
      </c>
      <c r="F2011">
        <f t="shared" si="95"/>
        <v>2018</v>
      </c>
      <c r="G2011" s="84">
        <v>0</v>
      </c>
      <c r="H2011" s="84">
        <v>0</v>
      </c>
      <c r="I2011" s="84">
        <v>0</v>
      </c>
      <c r="J2011" s="84">
        <v>0</v>
      </c>
      <c r="K2011" s="3">
        <f t="shared" si="97"/>
        <v>0</v>
      </c>
      <c r="L2011" s="3"/>
      <c r="M2011" s="3"/>
      <c r="N2011" s="3"/>
      <c r="O2011" s="84">
        <v>0</v>
      </c>
      <c r="P2011" s="84">
        <v>0</v>
      </c>
      <c r="Q2011" s="84">
        <v>0</v>
      </c>
      <c r="R2011" s="127">
        <v>0</v>
      </c>
      <c r="S2011" s="127">
        <v>0</v>
      </c>
      <c r="T2011" s="85"/>
      <c r="U2011" s="85"/>
      <c r="V2011" s="85"/>
      <c r="W2011" s="85"/>
      <c r="X2011" s="84">
        <v>308168</v>
      </c>
      <c r="Y2011" s="84">
        <v>109661</v>
      </c>
      <c r="Z2011" s="84">
        <v>47804</v>
      </c>
      <c r="AA2011" s="127">
        <v>303.85767700000002</v>
      </c>
      <c r="AB2011" s="127">
        <v>42.880260770000007</v>
      </c>
    </row>
    <row r="2012" spans="1:28" x14ac:dyDescent="0.3">
      <c r="A2012" s="83" t="s">
        <v>47</v>
      </c>
      <c r="B2012" s="65" t="str">
        <f>VLOOKUP(A2012,'bank list with code'!$A$2:$C$114,3,FALSE)</f>
        <v>B059</v>
      </c>
      <c r="C2012" s="65" t="str">
        <f>VLOOKUP(B2012,'bank type'!$A$2:$B$87,2,FALSE)</f>
        <v>Payment Banks</v>
      </c>
      <c r="D2012" s="66">
        <v>43465</v>
      </c>
      <c r="E2012" s="74">
        <f t="shared" si="96"/>
        <v>12</v>
      </c>
      <c r="F2012">
        <f t="shared" si="95"/>
        <v>2018</v>
      </c>
      <c r="G2012" s="84">
        <v>0</v>
      </c>
      <c r="H2012" s="84">
        <v>0</v>
      </c>
      <c r="I2012" s="84">
        <v>0</v>
      </c>
      <c r="J2012" s="84">
        <v>0</v>
      </c>
      <c r="K2012" s="3">
        <f t="shared" si="97"/>
        <v>0</v>
      </c>
      <c r="L2012" s="3"/>
      <c r="M2012" s="3"/>
      <c r="N2012" s="3"/>
      <c r="O2012" s="84">
        <v>0</v>
      </c>
      <c r="P2012" s="84">
        <v>0</v>
      </c>
      <c r="Q2012" s="84">
        <v>0</v>
      </c>
      <c r="R2012" s="127">
        <v>0</v>
      </c>
      <c r="S2012" s="127">
        <v>0</v>
      </c>
      <c r="T2012" s="85"/>
      <c r="U2012" s="85"/>
      <c r="V2012" s="85"/>
      <c r="W2012" s="85"/>
      <c r="X2012" s="84">
        <v>0</v>
      </c>
      <c r="Y2012" s="84">
        <v>0</v>
      </c>
      <c r="Z2012" s="84">
        <v>0</v>
      </c>
      <c r="AA2012" s="127">
        <v>0</v>
      </c>
      <c r="AB2012" s="127">
        <v>0</v>
      </c>
    </row>
    <row r="2013" spans="1:28" x14ac:dyDescent="0.3">
      <c r="A2013" s="83" t="s">
        <v>72</v>
      </c>
      <c r="B2013" s="65" t="str">
        <f>VLOOKUP(A2013,'bank list with code'!$A$2:$C$114,3,FALSE)</f>
        <v>B067</v>
      </c>
      <c r="C2013" s="65" t="str">
        <f>VLOOKUP(B2013,'bank type'!$A$2:$B$87,2,FALSE)</f>
        <v>Payment Banks</v>
      </c>
      <c r="D2013" s="66">
        <v>43465</v>
      </c>
      <c r="E2013" s="74">
        <f t="shared" si="96"/>
        <v>12</v>
      </c>
      <c r="F2013">
        <f t="shared" si="95"/>
        <v>2018</v>
      </c>
      <c r="G2013" s="84">
        <v>0</v>
      </c>
      <c r="H2013" s="84">
        <v>0</v>
      </c>
      <c r="I2013" s="84">
        <v>0</v>
      </c>
      <c r="J2013" s="84">
        <v>0</v>
      </c>
      <c r="K2013" s="3">
        <f t="shared" si="97"/>
        <v>0</v>
      </c>
      <c r="L2013" s="3"/>
      <c r="M2013" s="3"/>
      <c r="N2013" s="3"/>
      <c r="O2013" s="84">
        <v>0</v>
      </c>
      <c r="P2013" s="84">
        <v>0</v>
      </c>
      <c r="Q2013" s="84">
        <v>0</v>
      </c>
      <c r="R2013" s="127">
        <v>0</v>
      </c>
      <c r="S2013" s="127">
        <v>0</v>
      </c>
      <c r="T2013" s="85"/>
      <c r="U2013" s="85"/>
      <c r="V2013" s="85"/>
      <c r="W2013" s="85"/>
      <c r="X2013" s="84">
        <v>0</v>
      </c>
      <c r="Y2013" s="84">
        <v>0</v>
      </c>
      <c r="Z2013" s="84">
        <v>0</v>
      </c>
      <c r="AA2013" s="127">
        <v>0</v>
      </c>
      <c r="AB2013" s="127">
        <v>0</v>
      </c>
    </row>
    <row r="2014" spans="1:28" x14ac:dyDescent="0.3">
      <c r="A2014" s="83" t="s">
        <v>49</v>
      </c>
      <c r="B2014" s="65" t="str">
        <f>VLOOKUP(A2014,'bank list with code'!$A$2:$C$114,3,FALSE)</f>
        <v>B077</v>
      </c>
      <c r="C2014" s="65" t="str">
        <f>VLOOKUP(B2014,'bank type'!$A$2:$B$87,2,FALSE)</f>
        <v>Payment Banks</v>
      </c>
      <c r="D2014" s="66">
        <v>43465</v>
      </c>
      <c r="E2014" s="74">
        <f t="shared" si="96"/>
        <v>12</v>
      </c>
      <c r="F2014">
        <f t="shared" si="95"/>
        <v>2018</v>
      </c>
      <c r="G2014" s="84">
        <v>0</v>
      </c>
      <c r="H2014" s="84">
        <v>0</v>
      </c>
      <c r="I2014" s="84">
        <v>0</v>
      </c>
      <c r="J2014" s="84">
        <v>0</v>
      </c>
      <c r="K2014" s="3">
        <f t="shared" si="97"/>
        <v>0</v>
      </c>
      <c r="L2014" s="3"/>
      <c r="M2014" s="3"/>
      <c r="N2014" s="3"/>
      <c r="O2014" s="84">
        <v>0</v>
      </c>
      <c r="P2014" s="84">
        <v>0</v>
      </c>
      <c r="Q2014" s="84">
        <v>0</v>
      </c>
      <c r="R2014" s="127">
        <v>0</v>
      </c>
      <c r="S2014" s="127">
        <v>0</v>
      </c>
      <c r="T2014" s="85"/>
      <c r="U2014" s="85"/>
      <c r="V2014" s="85"/>
      <c r="W2014" s="85"/>
      <c r="X2014" s="84">
        <v>21</v>
      </c>
      <c r="Y2014" s="84">
        <v>0</v>
      </c>
      <c r="Z2014" s="84">
        <v>43</v>
      </c>
      <c r="AA2014" s="127">
        <v>0</v>
      </c>
      <c r="AB2014" s="127">
        <v>1.9429439999999999E-2</v>
      </c>
    </row>
    <row r="2015" spans="1:28" x14ac:dyDescent="0.3">
      <c r="A2015" s="83" t="s">
        <v>50</v>
      </c>
      <c r="B2015" s="65" t="str">
        <f>VLOOKUP(A2015,'bank list with code'!$A$2:$C$114,3,FALSE)</f>
        <v>B079</v>
      </c>
      <c r="C2015" s="65" t="str">
        <f>VLOOKUP(B2015,'bank type'!$A$2:$B$87,2,FALSE)</f>
        <v>Payment Banks</v>
      </c>
      <c r="D2015" s="66">
        <v>43465</v>
      </c>
      <c r="E2015" s="74">
        <f t="shared" si="96"/>
        <v>12</v>
      </c>
      <c r="F2015">
        <f t="shared" si="95"/>
        <v>2018</v>
      </c>
      <c r="G2015" s="84">
        <v>1</v>
      </c>
      <c r="H2015" s="84">
        <v>0</v>
      </c>
      <c r="I2015" s="84">
        <v>0</v>
      </c>
      <c r="J2015" s="84">
        <v>0</v>
      </c>
      <c r="K2015" s="3">
        <f t="shared" si="97"/>
        <v>0</v>
      </c>
      <c r="L2015" s="3"/>
      <c r="M2015" s="3"/>
      <c r="N2015" s="3"/>
      <c r="O2015" s="84">
        <v>0</v>
      </c>
      <c r="P2015" s="84">
        <v>0</v>
      </c>
      <c r="Q2015" s="84">
        <v>0</v>
      </c>
      <c r="R2015" s="127">
        <v>0</v>
      </c>
      <c r="S2015" s="127">
        <v>0</v>
      </c>
      <c r="T2015" s="85"/>
      <c r="U2015" s="85"/>
      <c r="V2015" s="85"/>
      <c r="W2015" s="85"/>
      <c r="X2015" s="84">
        <v>41599418</v>
      </c>
      <c r="Y2015" s="84">
        <v>1098184</v>
      </c>
      <c r="Z2015" s="84">
        <v>2964099</v>
      </c>
      <c r="AA2015" s="127">
        <v>2642.9317740000001</v>
      </c>
      <c r="AB2015" s="127">
        <v>1805.6124742999998</v>
      </c>
    </row>
    <row r="2016" spans="1:28" x14ac:dyDescent="0.3">
      <c r="A2016" s="83" t="s">
        <v>52</v>
      </c>
      <c r="B2016" s="65" t="str">
        <f>VLOOKUP(A2016,'bank list with code'!$A$2:$C$114,3,FALSE)</f>
        <v>B007</v>
      </c>
      <c r="C2016" s="65" t="str">
        <f>VLOOKUP(B2016,'bank type'!$A$2:$B$87,2,FALSE)</f>
        <v>Small Finance Banks</v>
      </c>
      <c r="D2016" s="66">
        <v>43465</v>
      </c>
      <c r="E2016" s="74">
        <f t="shared" si="96"/>
        <v>12</v>
      </c>
      <c r="F2016">
        <f t="shared" si="95"/>
        <v>2018</v>
      </c>
      <c r="G2016" s="84">
        <v>290</v>
      </c>
      <c r="H2016" s="84">
        <v>195</v>
      </c>
      <c r="I2016" s="84">
        <v>0</v>
      </c>
      <c r="J2016" s="84">
        <v>0</v>
      </c>
      <c r="K2016" s="3">
        <f t="shared" si="97"/>
        <v>0</v>
      </c>
      <c r="L2016" s="3"/>
      <c r="M2016" s="3"/>
      <c r="N2016" s="3"/>
      <c r="O2016" s="84">
        <v>0</v>
      </c>
      <c r="P2016" s="84">
        <v>0</v>
      </c>
      <c r="Q2016" s="84">
        <v>0</v>
      </c>
      <c r="R2016" s="127">
        <v>0</v>
      </c>
      <c r="S2016" s="127">
        <v>0</v>
      </c>
      <c r="T2016" s="85"/>
      <c r="U2016" s="85"/>
      <c r="V2016" s="85"/>
      <c r="W2016" s="85"/>
      <c r="X2016" s="84">
        <v>783616</v>
      </c>
      <c r="Y2016" s="84">
        <v>524302</v>
      </c>
      <c r="Z2016" s="84">
        <v>237997</v>
      </c>
      <c r="AA2016" s="127">
        <v>2767.1084987799995</v>
      </c>
      <c r="AB2016" s="127">
        <v>385.647648</v>
      </c>
    </row>
    <row r="2017" spans="1:28" x14ac:dyDescent="0.3">
      <c r="A2017" s="83" t="s">
        <v>53</v>
      </c>
      <c r="B2017" s="65" t="str">
        <f>VLOOKUP(A2017,'bank list with code'!$A$2:$C$114,3,FALSE)</f>
        <v>B019</v>
      </c>
      <c r="C2017" s="65" t="str">
        <f>VLOOKUP(B2017,'bank type'!$A$2:$B$87,2,FALSE)</f>
        <v>Small Finance Banks</v>
      </c>
      <c r="D2017" s="66">
        <v>43465</v>
      </c>
      <c r="E2017" s="74">
        <f t="shared" si="96"/>
        <v>12</v>
      </c>
      <c r="F2017">
        <f t="shared" si="95"/>
        <v>2018</v>
      </c>
      <c r="G2017" s="84">
        <v>121</v>
      </c>
      <c r="H2017" s="84">
        <v>2</v>
      </c>
      <c r="I2017" s="84">
        <v>0</v>
      </c>
      <c r="J2017" s="84">
        <v>0</v>
      </c>
      <c r="K2017" s="3">
        <f t="shared" si="97"/>
        <v>0</v>
      </c>
      <c r="L2017" s="3"/>
      <c r="M2017" s="3"/>
      <c r="N2017" s="3"/>
      <c r="O2017" s="84">
        <v>0</v>
      </c>
      <c r="P2017" s="84">
        <v>0</v>
      </c>
      <c r="Q2017" s="84">
        <v>0</v>
      </c>
      <c r="R2017" s="127">
        <v>0</v>
      </c>
      <c r="S2017" s="127">
        <v>0</v>
      </c>
      <c r="T2017" s="85"/>
      <c r="U2017" s="85"/>
      <c r="V2017" s="85"/>
      <c r="W2017" s="85"/>
      <c r="X2017" s="84">
        <v>93871</v>
      </c>
      <c r="Y2017" s="84">
        <v>104993</v>
      </c>
      <c r="Z2017" s="84">
        <v>37727</v>
      </c>
      <c r="AA2017" s="127">
        <v>354.97352000000001</v>
      </c>
      <c r="AB2017" s="127">
        <v>62.123070290000001</v>
      </c>
    </row>
    <row r="2018" spans="1:28" x14ac:dyDescent="0.3">
      <c r="A2018" s="83" t="s">
        <v>54</v>
      </c>
      <c r="B2018" s="65" t="str">
        <f>VLOOKUP(A2018,'bank list with code'!$A$2:$C$114,3,FALSE)</f>
        <v>B046</v>
      </c>
      <c r="C2018" s="65" t="str">
        <f>VLOOKUP(B2018,'bank type'!$A$2:$B$87,2,FALSE)</f>
        <v>Small Finance Banks</v>
      </c>
      <c r="D2018" s="66">
        <v>43465</v>
      </c>
      <c r="E2018" s="74">
        <f t="shared" si="96"/>
        <v>12</v>
      </c>
      <c r="F2018">
        <f t="shared" si="95"/>
        <v>2018</v>
      </c>
      <c r="G2018" s="84">
        <v>55</v>
      </c>
      <c r="H2018" s="84">
        <v>0</v>
      </c>
      <c r="I2018" s="84">
        <v>0</v>
      </c>
      <c r="J2018" s="84">
        <v>0</v>
      </c>
      <c r="K2018" s="3">
        <f t="shared" si="97"/>
        <v>0</v>
      </c>
      <c r="L2018" s="3"/>
      <c r="M2018" s="3"/>
      <c r="N2018" s="3"/>
      <c r="O2018" s="84">
        <v>0</v>
      </c>
      <c r="P2018" s="84">
        <v>0</v>
      </c>
      <c r="Q2018" s="84">
        <v>0</v>
      </c>
      <c r="R2018" s="127">
        <v>0</v>
      </c>
      <c r="S2018" s="127">
        <v>0</v>
      </c>
      <c r="T2018" s="85"/>
      <c r="U2018" s="85"/>
      <c r="V2018" s="85"/>
      <c r="W2018" s="85"/>
      <c r="X2018" s="84">
        <v>1022011</v>
      </c>
      <c r="Y2018" s="84">
        <v>237358</v>
      </c>
      <c r="Z2018" s="84">
        <v>12575</v>
      </c>
      <c r="AA2018" s="127">
        <v>1159.6600000000001</v>
      </c>
      <c r="AB2018" s="127">
        <v>9.36</v>
      </c>
    </row>
    <row r="2019" spans="1:28" x14ac:dyDescent="0.3">
      <c r="A2019" s="83" t="s">
        <v>55</v>
      </c>
      <c r="B2019" s="65" t="str">
        <f>VLOOKUP(A2019,'bank list with code'!$A$2:$C$114,3,FALSE)</f>
        <v>B041</v>
      </c>
      <c r="C2019" s="65" t="str">
        <f>VLOOKUP(B2019,'bank type'!$A$2:$B$87,2,FALSE)</f>
        <v>Small Finance Banks</v>
      </c>
      <c r="D2019" s="66">
        <v>43465</v>
      </c>
      <c r="E2019" s="74">
        <f t="shared" si="96"/>
        <v>12</v>
      </c>
      <c r="F2019">
        <f t="shared" si="95"/>
        <v>2018</v>
      </c>
      <c r="G2019" s="84">
        <v>321</v>
      </c>
      <c r="H2019" s="84">
        <v>0</v>
      </c>
      <c r="I2019" s="84">
        <v>0</v>
      </c>
      <c r="J2019" s="84">
        <v>0</v>
      </c>
      <c r="K2019" s="3">
        <f t="shared" si="97"/>
        <v>0</v>
      </c>
      <c r="L2019" s="3"/>
      <c r="M2019" s="3"/>
      <c r="N2019" s="3"/>
      <c r="O2019" s="84">
        <v>0</v>
      </c>
      <c r="P2019" s="84">
        <v>0</v>
      </c>
      <c r="Q2019" s="84">
        <v>0</v>
      </c>
      <c r="R2019" s="127">
        <v>0</v>
      </c>
      <c r="S2019" s="127">
        <v>0</v>
      </c>
      <c r="T2019" s="85"/>
      <c r="U2019" s="85"/>
      <c r="V2019" s="85"/>
      <c r="W2019" s="85"/>
      <c r="X2019" s="84">
        <v>489885</v>
      </c>
      <c r="Y2019" s="84">
        <v>945661</v>
      </c>
      <c r="Z2019" s="84">
        <v>125007</v>
      </c>
      <c r="AA2019" s="127">
        <v>3066.5092</v>
      </c>
      <c r="AB2019" s="127">
        <v>224.33207497999999</v>
      </c>
    </row>
    <row r="2020" spans="1:28" x14ac:dyDescent="0.3">
      <c r="A2020" s="83" t="s">
        <v>56</v>
      </c>
      <c r="B2020" s="65" t="str">
        <f>VLOOKUP(A2020,'bank list with code'!$A$2:$C$114,3,FALSE)</f>
        <v>B043</v>
      </c>
      <c r="C2020" s="65" t="str">
        <f>VLOOKUP(B2020,'bank type'!$A$2:$B$87,2,FALSE)</f>
        <v>Small Finance Banks</v>
      </c>
      <c r="D2020" s="66">
        <v>43465</v>
      </c>
      <c r="E2020" s="74">
        <f t="shared" si="96"/>
        <v>12</v>
      </c>
      <c r="F2020">
        <f t="shared" si="95"/>
        <v>2018</v>
      </c>
      <c r="G2020" s="84">
        <v>116</v>
      </c>
      <c r="H2020" s="84">
        <v>2</v>
      </c>
      <c r="I2020" s="84">
        <v>0</v>
      </c>
      <c r="J2020" s="84">
        <v>0</v>
      </c>
      <c r="K2020" s="3">
        <f t="shared" si="97"/>
        <v>0</v>
      </c>
      <c r="L2020" s="3"/>
      <c r="M2020" s="3"/>
      <c r="N2020" s="3"/>
      <c r="O2020" s="84">
        <v>0</v>
      </c>
      <c r="P2020" s="84">
        <v>0</v>
      </c>
      <c r="Q2020" s="84">
        <v>0</v>
      </c>
      <c r="R2020" s="127">
        <v>0</v>
      </c>
      <c r="S2020" s="127">
        <v>0</v>
      </c>
      <c r="T2020" s="85"/>
      <c r="U2020" s="85"/>
      <c r="V2020" s="85"/>
      <c r="W2020" s="85"/>
      <c r="X2020" s="84">
        <v>2915707</v>
      </c>
      <c r="Y2020" s="84">
        <v>706210</v>
      </c>
      <c r="Z2020" s="84">
        <v>51388</v>
      </c>
      <c r="AA2020" s="127">
        <v>4177</v>
      </c>
      <c r="AB2020" s="127">
        <v>70</v>
      </c>
    </row>
    <row r="2021" spans="1:28" x14ac:dyDescent="0.3">
      <c r="A2021" s="83" t="s">
        <v>57</v>
      </c>
      <c r="B2021" s="65" t="str">
        <f>VLOOKUP(A2021,'bank list with code'!$A$2:$C$114,3,FALSE)</f>
        <v>B065</v>
      </c>
      <c r="C2021" s="65" t="str">
        <f>VLOOKUP(B2021,'bank type'!$A$2:$B$87,2,FALSE)</f>
        <v>Small Finance Banks</v>
      </c>
      <c r="D2021" s="66">
        <v>43465</v>
      </c>
      <c r="E2021" s="74">
        <f t="shared" si="96"/>
        <v>12</v>
      </c>
      <c r="F2021">
        <f t="shared" si="95"/>
        <v>2018</v>
      </c>
      <c r="G2021" s="84">
        <v>117</v>
      </c>
      <c r="H2021" s="84">
        <v>2</v>
      </c>
      <c r="I2021" s="84">
        <v>0</v>
      </c>
      <c r="J2021" s="84">
        <v>0</v>
      </c>
      <c r="K2021" s="3">
        <f t="shared" si="97"/>
        <v>0</v>
      </c>
      <c r="L2021" s="3"/>
      <c r="M2021" s="3"/>
      <c r="N2021" s="3"/>
      <c r="O2021" s="84">
        <v>0</v>
      </c>
      <c r="P2021" s="84">
        <v>0</v>
      </c>
      <c r="Q2021" s="84">
        <v>0</v>
      </c>
      <c r="R2021" s="127">
        <v>0</v>
      </c>
      <c r="S2021" s="127">
        <v>0</v>
      </c>
      <c r="T2021" s="85"/>
      <c r="U2021" s="85"/>
      <c r="V2021" s="85"/>
      <c r="W2021" s="85"/>
      <c r="X2021" s="84">
        <v>31650</v>
      </c>
      <c r="Y2021" s="84">
        <v>67080</v>
      </c>
      <c r="Z2021" s="84">
        <v>16383</v>
      </c>
      <c r="AA2021" s="127">
        <v>184.9391</v>
      </c>
      <c r="AB2021" s="127">
        <v>13.17820107</v>
      </c>
    </row>
    <row r="2022" spans="1:28" x14ac:dyDescent="0.3">
      <c r="A2022" s="83" t="s">
        <v>58</v>
      </c>
      <c r="B2022" s="65" t="str">
        <f>VLOOKUP(A2022,'bank list with code'!$A$2:$C$114,3,FALSE)</f>
        <v>B075</v>
      </c>
      <c r="C2022" s="65" t="str">
        <f>VLOOKUP(B2022,'bank type'!$A$2:$B$87,2,FALSE)</f>
        <v>Small Finance Banks</v>
      </c>
      <c r="D2022" s="66">
        <v>43465</v>
      </c>
      <c r="E2022" s="74">
        <f t="shared" si="96"/>
        <v>12</v>
      </c>
      <c r="F2022">
        <f t="shared" si="95"/>
        <v>2018</v>
      </c>
      <c r="G2022" s="84">
        <v>0</v>
      </c>
      <c r="H2022" s="84">
        <v>0</v>
      </c>
      <c r="I2022" s="84">
        <v>0</v>
      </c>
      <c r="J2022" s="84">
        <v>0</v>
      </c>
      <c r="K2022" s="3">
        <f t="shared" si="97"/>
        <v>0</v>
      </c>
      <c r="L2022" s="3"/>
      <c r="M2022" s="3"/>
      <c r="N2022" s="3"/>
      <c r="O2022" s="84">
        <v>0</v>
      </c>
      <c r="P2022" s="84">
        <v>0</v>
      </c>
      <c r="Q2022" s="84">
        <v>0</v>
      </c>
      <c r="R2022" s="127">
        <v>0</v>
      </c>
      <c r="S2022" s="127">
        <v>0</v>
      </c>
      <c r="T2022" s="85"/>
      <c r="U2022" s="85"/>
      <c r="V2022" s="85"/>
      <c r="W2022" s="85"/>
      <c r="X2022" s="84">
        <v>25310</v>
      </c>
      <c r="Y2022" s="84">
        <v>2916</v>
      </c>
      <c r="Z2022" s="84">
        <v>721</v>
      </c>
      <c r="AA2022" s="127">
        <v>9.7827099999999998</v>
      </c>
      <c r="AB2022" s="127">
        <v>1.6097628700000002</v>
      </c>
    </row>
    <row r="2023" spans="1:28" x14ac:dyDescent="0.3">
      <c r="A2023" s="83" t="s">
        <v>59</v>
      </c>
      <c r="B2023" s="65" t="str">
        <f>VLOOKUP(A2023,'bank list with code'!$A$2:$C$114,3,FALSE)</f>
        <v>B097</v>
      </c>
      <c r="C2023" s="65" t="str">
        <f>VLOOKUP(B2023,'bank type'!$A$2:$B$87,2,FALSE)</f>
        <v>Small Finance Banks</v>
      </c>
      <c r="D2023" s="66">
        <v>43465</v>
      </c>
      <c r="E2023" s="74">
        <f t="shared" si="96"/>
        <v>12</v>
      </c>
      <c r="F2023">
        <f t="shared" si="95"/>
        <v>2018</v>
      </c>
      <c r="G2023" s="84">
        <v>24</v>
      </c>
      <c r="H2023" s="84">
        <v>1</v>
      </c>
      <c r="I2023" s="84">
        <v>0</v>
      </c>
      <c r="J2023" s="84">
        <v>0</v>
      </c>
      <c r="K2023" s="3">
        <f t="shared" si="97"/>
        <v>0</v>
      </c>
      <c r="L2023" s="3"/>
      <c r="M2023" s="3"/>
      <c r="N2023" s="3"/>
      <c r="O2023" s="84">
        <v>0</v>
      </c>
      <c r="P2023" s="84">
        <v>0</v>
      </c>
      <c r="Q2023" s="84">
        <v>0</v>
      </c>
      <c r="R2023" s="127">
        <v>0</v>
      </c>
      <c r="S2023" s="127">
        <v>0</v>
      </c>
      <c r="T2023" s="85"/>
      <c r="U2023" s="85"/>
      <c r="V2023" s="85"/>
      <c r="W2023" s="85"/>
      <c r="X2023" s="84">
        <v>11337</v>
      </c>
      <c r="Y2023" s="84">
        <v>33026</v>
      </c>
      <c r="Z2023" s="84">
        <v>7041</v>
      </c>
      <c r="AA2023" s="127">
        <v>60.657600000000002</v>
      </c>
      <c r="AB2023" s="127">
        <v>8.2749319200000002</v>
      </c>
    </row>
    <row r="2024" spans="1:28" x14ac:dyDescent="0.3">
      <c r="A2024" s="83" t="s">
        <v>60</v>
      </c>
      <c r="B2024" s="65" t="str">
        <f>VLOOKUP(A2024,'bank list with code'!$A$2:$C$114,3,FALSE)</f>
        <v>B103</v>
      </c>
      <c r="C2024" s="65" t="str">
        <f>VLOOKUP(B2024,'bank type'!$A$2:$B$87,2,FALSE)</f>
        <v>Small Finance Banks</v>
      </c>
      <c r="D2024" s="66">
        <v>43465</v>
      </c>
      <c r="E2024" s="74">
        <f t="shared" si="96"/>
        <v>12</v>
      </c>
      <c r="F2024">
        <f t="shared" si="95"/>
        <v>2018</v>
      </c>
      <c r="G2024" s="84">
        <v>368</v>
      </c>
      <c r="H2024" s="84">
        <v>3</v>
      </c>
      <c r="I2024" s="84">
        <v>0</v>
      </c>
      <c r="J2024" s="84">
        <v>0</v>
      </c>
      <c r="K2024" s="3">
        <f t="shared" si="97"/>
        <v>0</v>
      </c>
      <c r="L2024" s="3"/>
      <c r="M2024" s="3"/>
      <c r="N2024" s="3"/>
      <c r="O2024" s="84" t="s">
        <v>156</v>
      </c>
      <c r="P2024" s="84">
        <v>0</v>
      </c>
      <c r="Q2024" s="84">
        <v>0</v>
      </c>
      <c r="R2024" s="127">
        <v>0</v>
      </c>
      <c r="S2024" s="127">
        <v>0</v>
      </c>
      <c r="T2024" s="85"/>
      <c r="U2024" s="85"/>
      <c r="V2024" s="85"/>
      <c r="W2024" s="85"/>
      <c r="X2024" s="84">
        <v>2077957</v>
      </c>
      <c r="Y2024" s="84">
        <v>1640911</v>
      </c>
      <c r="Z2024" s="84">
        <v>188495</v>
      </c>
      <c r="AA2024" s="127">
        <v>6136.5563000000002</v>
      </c>
      <c r="AB2024" s="127">
        <v>155.20386680999999</v>
      </c>
    </row>
    <row r="2025" spans="1:28" x14ac:dyDescent="0.3">
      <c r="A2025" s="83" t="s">
        <v>61</v>
      </c>
      <c r="B2025" s="65" t="str">
        <f>VLOOKUP(A2025,'bank list with code'!$A$2:$C$114,3,FALSE)</f>
        <v>B109</v>
      </c>
      <c r="C2025" s="65" t="str">
        <f>VLOOKUP(B2025,'bank type'!$A$2:$B$87,2,FALSE)</f>
        <v>Small Finance Banks</v>
      </c>
      <c r="D2025" s="66">
        <v>43465</v>
      </c>
      <c r="E2025" s="74">
        <f t="shared" si="96"/>
        <v>12</v>
      </c>
      <c r="F2025">
        <f t="shared" si="95"/>
        <v>2018</v>
      </c>
      <c r="G2025" s="84">
        <v>74</v>
      </c>
      <c r="H2025" s="84">
        <v>36</v>
      </c>
      <c r="I2025" s="84">
        <v>0</v>
      </c>
      <c r="J2025" s="84">
        <v>0</v>
      </c>
      <c r="K2025" s="3">
        <f t="shared" si="97"/>
        <v>0</v>
      </c>
      <c r="L2025" s="3"/>
      <c r="M2025" s="3"/>
      <c r="N2025" s="3"/>
      <c r="O2025" s="84">
        <v>0</v>
      </c>
      <c r="P2025" s="84">
        <v>0</v>
      </c>
      <c r="Q2025" s="84">
        <v>0</v>
      </c>
      <c r="R2025" s="127">
        <v>0</v>
      </c>
      <c r="S2025" s="127">
        <v>0</v>
      </c>
      <c r="T2025" s="85"/>
      <c r="U2025" s="85"/>
      <c r="V2025" s="85"/>
      <c r="W2025" s="85"/>
      <c r="X2025" s="84">
        <v>120818</v>
      </c>
      <c r="Y2025" s="84">
        <v>131271</v>
      </c>
      <c r="Z2025" s="84">
        <v>14612</v>
      </c>
      <c r="AA2025" s="127">
        <v>435.36950000000002</v>
      </c>
      <c r="AB2025" s="127">
        <v>16.268600390000007</v>
      </c>
    </row>
    <row r="2026" spans="1:28" x14ac:dyDescent="0.3">
      <c r="A2026" s="92" t="s">
        <v>117</v>
      </c>
      <c r="B2026" s="65" t="str">
        <f>VLOOKUP(A2026,'bank list with code'!$A$2:$C$114,3,FALSE)</f>
        <v>B003</v>
      </c>
      <c r="C2026" s="65" t="str">
        <f>VLOOKUP(B2026,'bank type'!$A$2:$B$87,2,FALSE)</f>
        <v>Public Sector Banks</v>
      </c>
      <c r="D2026" s="66">
        <v>43496</v>
      </c>
      <c r="E2026" s="74">
        <f t="shared" si="96"/>
        <v>1</v>
      </c>
      <c r="F2026">
        <f t="shared" si="95"/>
        <v>2019</v>
      </c>
      <c r="G2026" s="93">
        <v>778</v>
      </c>
      <c r="H2026" s="93">
        <v>234</v>
      </c>
      <c r="I2026" s="93">
        <v>3175</v>
      </c>
      <c r="J2026" s="93">
        <v>0</v>
      </c>
      <c r="K2026" s="3">
        <f t="shared" si="97"/>
        <v>3175</v>
      </c>
      <c r="L2026" s="3"/>
      <c r="M2026" s="3"/>
      <c r="N2026" s="3"/>
      <c r="O2026" s="93">
        <v>0</v>
      </c>
      <c r="P2026" s="93">
        <v>0</v>
      </c>
      <c r="Q2026" s="93">
        <v>0</v>
      </c>
      <c r="R2026" s="129">
        <v>0</v>
      </c>
      <c r="S2026" s="129">
        <v>0</v>
      </c>
      <c r="T2026" s="94"/>
      <c r="U2026" s="94"/>
      <c r="V2026" s="94"/>
      <c r="W2026" s="94"/>
      <c r="X2026" s="93">
        <v>5879111</v>
      </c>
      <c r="Y2026" s="93">
        <v>8842677</v>
      </c>
      <c r="Z2026" s="93">
        <v>3049786</v>
      </c>
      <c r="AA2026" s="129">
        <v>21410.899021220001</v>
      </c>
      <c r="AB2026" s="129">
        <v>3182.2976060300002</v>
      </c>
    </row>
    <row r="2027" spans="1:28" x14ac:dyDescent="0.3">
      <c r="A2027" s="92" t="s">
        <v>118</v>
      </c>
      <c r="B2027" s="65" t="str">
        <f>VLOOKUP(A2027,'bank list with code'!$A$2:$C$114,3,FALSE)</f>
        <v>B006</v>
      </c>
      <c r="C2027" s="65" t="str">
        <f>VLOOKUP(B2027,'bank type'!$A$2:$B$87,2,FALSE)</f>
        <v>Public Sector Banks</v>
      </c>
      <c r="D2027" s="66">
        <v>43496</v>
      </c>
      <c r="E2027" s="74">
        <f t="shared" si="96"/>
        <v>1</v>
      </c>
      <c r="F2027">
        <f t="shared" si="95"/>
        <v>2019</v>
      </c>
      <c r="G2027" s="93">
        <v>3027</v>
      </c>
      <c r="H2027" s="93">
        <v>773</v>
      </c>
      <c r="I2027" s="93">
        <v>15250</v>
      </c>
      <c r="J2027" s="93">
        <v>0</v>
      </c>
      <c r="K2027" s="3">
        <f t="shared" si="97"/>
        <v>15250</v>
      </c>
      <c r="L2027" s="3"/>
      <c r="M2027" s="3"/>
      <c r="N2027" s="3"/>
      <c r="O2027" s="93">
        <v>295217</v>
      </c>
      <c r="P2027" s="93">
        <v>18491</v>
      </c>
      <c r="Q2027" s="93">
        <v>633031</v>
      </c>
      <c r="R2027" s="129">
        <v>87.982123360000003</v>
      </c>
      <c r="S2027" s="129">
        <v>1524.45853603</v>
      </c>
      <c r="T2027" s="94"/>
      <c r="U2027" s="94"/>
      <c r="V2027" s="94"/>
      <c r="W2027" s="94"/>
      <c r="X2027" s="93">
        <v>27047929</v>
      </c>
      <c r="Y2027" s="93">
        <v>10173156</v>
      </c>
      <c r="Z2027" s="93">
        <v>6137534</v>
      </c>
      <c r="AA2027" s="129">
        <v>32968.199630000003</v>
      </c>
      <c r="AB2027" s="129">
        <v>7745.7</v>
      </c>
    </row>
    <row r="2028" spans="1:28" x14ac:dyDescent="0.3">
      <c r="A2028" s="92" t="s">
        <v>0</v>
      </c>
      <c r="B2028" s="65" t="str">
        <f>VLOOKUP(A2028,'bank list with code'!$A$2:$C$114,3,FALSE)</f>
        <v>B014</v>
      </c>
      <c r="C2028" s="65" t="str">
        <f>VLOOKUP(B2028,'bank type'!$A$2:$B$87,2,FALSE)</f>
        <v>Public Sector Banks</v>
      </c>
      <c r="D2028" s="66">
        <v>43496</v>
      </c>
      <c r="E2028" s="74">
        <f t="shared" si="96"/>
        <v>1</v>
      </c>
      <c r="F2028">
        <f t="shared" si="95"/>
        <v>2019</v>
      </c>
      <c r="G2028" s="93">
        <v>6436</v>
      </c>
      <c r="H2028" s="93">
        <v>3249</v>
      </c>
      <c r="I2028" s="93">
        <v>66329</v>
      </c>
      <c r="J2028" s="93">
        <v>0</v>
      </c>
      <c r="K2028" s="3">
        <f t="shared" si="97"/>
        <v>66329</v>
      </c>
      <c r="L2028" s="3"/>
      <c r="M2028" s="3"/>
      <c r="N2028" s="3"/>
      <c r="O2028" s="93">
        <v>202667</v>
      </c>
      <c r="P2028" s="93">
        <v>9092</v>
      </c>
      <c r="Q2028" s="93">
        <v>543401</v>
      </c>
      <c r="R2028" s="129">
        <v>34.451754999999999</v>
      </c>
      <c r="S2028" s="129">
        <v>1205.2590717900002</v>
      </c>
      <c r="T2028" s="94"/>
      <c r="U2028" s="94"/>
      <c r="V2028" s="94"/>
      <c r="W2028" s="94"/>
      <c r="X2028" s="93">
        <v>51391551</v>
      </c>
      <c r="Y2028" s="93">
        <v>21373138</v>
      </c>
      <c r="Z2028" s="93">
        <v>11975069</v>
      </c>
      <c r="AA2028" s="129">
        <v>90696.792030239987</v>
      </c>
      <c r="AB2028" s="129">
        <v>14611.72086659</v>
      </c>
    </row>
    <row r="2029" spans="1:28" x14ac:dyDescent="0.3">
      <c r="A2029" s="92" t="s">
        <v>1</v>
      </c>
      <c r="B2029" s="65" t="str">
        <f>VLOOKUP(A2029,'bank list with code'!$A$2:$C$114,3,FALSE)</f>
        <v>B015</v>
      </c>
      <c r="C2029" s="65" t="str">
        <f>VLOOKUP(B2029,'bank type'!$A$2:$B$87,2,FALSE)</f>
        <v>Public Sector Banks</v>
      </c>
      <c r="D2029" s="66">
        <v>43496</v>
      </c>
      <c r="E2029" s="74">
        <f t="shared" si="96"/>
        <v>1</v>
      </c>
      <c r="F2029">
        <f t="shared" si="95"/>
        <v>2019</v>
      </c>
      <c r="G2029" s="93">
        <v>2595</v>
      </c>
      <c r="H2029" s="93">
        <v>3559</v>
      </c>
      <c r="I2029" s="93">
        <v>114197</v>
      </c>
      <c r="J2029" s="93">
        <v>0</v>
      </c>
      <c r="K2029" s="3">
        <f t="shared" si="97"/>
        <v>114197</v>
      </c>
      <c r="L2029" s="3"/>
      <c r="M2029" s="3"/>
      <c r="N2029" s="3"/>
      <c r="O2029" s="93">
        <v>187780</v>
      </c>
      <c r="P2029" s="93">
        <v>29030</v>
      </c>
      <c r="Q2029" s="93">
        <v>379016</v>
      </c>
      <c r="R2029" s="129">
        <v>159.62243330000001</v>
      </c>
      <c r="S2029" s="129">
        <v>970.76205030999995</v>
      </c>
      <c r="T2029" s="94"/>
      <c r="U2029" s="94"/>
      <c r="V2029" s="94"/>
      <c r="W2029" s="94"/>
      <c r="X2029" s="93">
        <v>58259755</v>
      </c>
      <c r="Y2029" s="93">
        <v>35033516</v>
      </c>
      <c r="Z2029" s="93">
        <v>8378103</v>
      </c>
      <c r="AA2029" s="129">
        <v>60980.796619829998</v>
      </c>
      <c r="AB2029" s="129">
        <v>9013.7776044600014</v>
      </c>
    </row>
    <row r="2030" spans="1:28" x14ac:dyDescent="0.3">
      <c r="A2030" s="92" t="s">
        <v>2</v>
      </c>
      <c r="B2030" s="65" t="str">
        <f>VLOOKUP(A2030,'bank list with code'!$A$2:$C$114,3,FALSE)</f>
        <v>B016</v>
      </c>
      <c r="C2030" s="65" t="str">
        <f>VLOOKUP(B2030,'bank type'!$A$2:$B$87,2,FALSE)</f>
        <v>Public Sector Banks</v>
      </c>
      <c r="D2030" s="66">
        <v>43496</v>
      </c>
      <c r="E2030" s="74">
        <f t="shared" si="96"/>
        <v>1</v>
      </c>
      <c r="F2030">
        <f t="shared" si="95"/>
        <v>2019</v>
      </c>
      <c r="G2030" s="93">
        <v>1322</v>
      </c>
      <c r="H2030" s="93">
        <v>555</v>
      </c>
      <c r="I2030" s="93">
        <v>3105</v>
      </c>
      <c r="J2030" s="93">
        <v>0</v>
      </c>
      <c r="K2030" s="3">
        <f t="shared" si="97"/>
        <v>3105</v>
      </c>
      <c r="L2030" s="3"/>
      <c r="M2030" s="3"/>
      <c r="N2030" s="3"/>
      <c r="O2030" s="93">
        <v>0</v>
      </c>
      <c r="P2030" s="93">
        <v>0</v>
      </c>
      <c r="Q2030" s="93">
        <v>0</v>
      </c>
      <c r="R2030" s="129">
        <v>0</v>
      </c>
      <c r="S2030" s="129">
        <v>0</v>
      </c>
      <c r="T2030" s="94"/>
      <c r="U2030" s="94"/>
      <c r="V2030" s="94"/>
      <c r="W2030" s="94"/>
      <c r="X2030" s="93">
        <v>4808103</v>
      </c>
      <c r="Y2030" s="93">
        <v>6725736</v>
      </c>
      <c r="Z2030" s="93">
        <v>4098785</v>
      </c>
      <c r="AA2030" s="129">
        <v>23440.330718360001</v>
      </c>
      <c r="AB2030" s="129">
        <v>4355.0120060099998</v>
      </c>
    </row>
    <row r="2031" spans="1:28" x14ac:dyDescent="0.3">
      <c r="A2031" s="92" t="s">
        <v>3</v>
      </c>
      <c r="B2031" s="65" t="str">
        <f>VLOOKUP(A2031,'bank list with code'!$A$2:$C$114,3,FALSE)</f>
        <v>B018</v>
      </c>
      <c r="C2031" s="65" t="str">
        <f>VLOOKUP(B2031,'bank type'!$A$2:$B$87,2,FALSE)</f>
        <v>Public Sector Banks</v>
      </c>
      <c r="D2031" s="66">
        <v>43496</v>
      </c>
      <c r="E2031" s="74">
        <f t="shared" si="96"/>
        <v>1</v>
      </c>
      <c r="F2031">
        <f t="shared" si="95"/>
        <v>2019</v>
      </c>
      <c r="G2031" s="93">
        <v>4812</v>
      </c>
      <c r="H2031" s="93">
        <v>4130</v>
      </c>
      <c r="I2031" s="93">
        <v>20166</v>
      </c>
      <c r="J2031" s="93">
        <v>0</v>
      </c>
      <c r="K2031" s="3">
        <f t="shared" si="97"/>
        <v>20166</v>
      </c>
      <c r="L2031" s="3"/>
      <c r="M2031" s="3"/>
      <c r="N2031" s="3"/>
      <c r="O2031" s="93">
        <v>349287</v>
      </c>
      <c r="P2031" s="93">
        <v>48996</v>
      </c>
      <c r="Q2031" s="93">
        <v>711277</v>
      </c>
      <c r="R2031" s="129">
        <v>251.2</v>
      </c>
      <c r="S2031" s="129">
        <v>1480.7</v>
      </c>
      <c r="T2031" s="94"/>
      <c r="U2031" s="94"/>
      <c r="V2031" s="94"/>
      <c r="W2031" s="94"/>
      <c r="X2031" s="93">
        <v>43364281</v>
      </c>
      <c r="Y2031" s="93">
        <v>21455346</v>
      </c>
      <c r="Z2031" s="93">
        <v>11016595</v>
      </c>
      <c r="AA2031" s="129">
        <v>90138.5</v>
      </c>
      <c r="AB2031" s="129">
        <v>14192.9</v>
      </c>
    </row>
    <row r="2032" spans="1:28" x14ac:dyDescent="0.3">
      <c r="A2032" s="92" t="s">
        <v>4</v>
      </c>
      <c r="B2032" s="65" t="str">
        <f>VLOOKUP(A2032,'bank list with code'!$A$2:$C$114,3,FALSE)</f>
        <v>B022</v>
      </c>
      <c r="C2032" s="65" t="str">
        <f>VLOOKUP(B2032,'bank type'!$A$2:$B$87,2,FALSE)</f>
        <v>Public Sector Banks</v>
      </c>
      <c r="D2032" s="66">
        <v>43496</v>
      </c>
      <c r="E2032" s="74">
        <f t="shared" si="96"/>
        <v>1</v>
      </c>
      <c r="F2032">
        <f t="shared" ref="F2032:F2095" si="98">YEAR(D2032)</f>
        <v>2019</v>
      </c>
      <c r="G2032" s="93">
        <v>2972</v>
      </c>
      <c r="H2032" s="93">
        <v>1063</v>
      </c>
      <c r="I2032" s="93">
        <v>3384</v>
      </c>
      <c r="J2032" s="93">
        <v>0</v>
      </c>
      <c r="K2032" s="3">
        <f t="shared" si="97"/>
        <v>3384</v>
      </c>
      <c r="L2032" s="3"/>
      <c r="M2032" s="3"/>
      <c r="N2032" s="3"/>
      <c r="O2032" s="93">
        <v>93689</v>
      </c>
      <c r="P2032" s="93">
        <v>2514</v>
      </c>
      <c r="Q2032" s="93">
        <v>165120</v>
      </c>
      <c r="R2032" s="129">
        <v>11.215223949999999</v>
      </c>
      <c r="S2032" s="129">
        <v>360.55158803</v>
      </c>
      <c r="T2032" s="94"/>
      <c r="U2032" s="94"/>
      <c r="V2032" s="94"/>
      <c r="W2032" s="94"/>
      <c r="X2032" s="93">
        <v>19484232</v>
      </c>
      <c r="Y2032" s="93">
        <v>10073579</v>
      </c>
      <c r="Z2032" s="93">
        <v>5086088</v>
      </c>
      <c r="AA2032" s="129">
        <v>40222.241081</v>
      </c>
      <c r="AB2032" s="129">
        <v>6407.8188701600002</v>
      </c>
    </row>
    <row r="2033" spans="1:28" x14ac:dyDescent="0.3">
      <c r="A2033" s="92" t="s">
        <v>119</v>
      </c>
      <c r="B2033" s="65" t="str">
        <f>VLOOKUP(A2033,'bank list with code'!$A$2:$C$114,3,FALSE)</f>
        <v>B026</v>
      </c>
      <c r="C2033" s="65" t="str">
        <f>VLOOKUP(B2033,'bank type'!$A$2:$B$87,2,FALSE)</f>
        <v>Public Sector Banks</v>
      </c>
      <c r="D2033" s="66">
        <v>43496</v>
      </c>
      <c r="E2033" s="74">
        <f t="shared" si="96"/>
        <v>1</v>
      </c>
      <c r="F2033">
        <f t="shared" si="98"/>
        <v>2019</v>
      </c>
      <c r="G2033" s="93">
        <v>2367</v>
      </c>
      <c r="H2033" s="93">
        <v>666</v>
      </c>
      <c r="I2033" s="93">
        <v>158198</v>
      </c>
      <c r="J2033" s="93">
        <v>0</v>
      </c>
      <c r="K2033" s="3">
        <f t="shared" si="97"/>
        <v>158198</v>
      </c>
      <c r="L2033" s="3"/>
      <c r="M2033" s="3"/>
      <c r="N2033" s="3"/>
      <c r="O2033" s="93">
        <v>109685</v>
      </c>
      <c r="P2033" s="93">
        <v>2151</v>
      </c>
      <c r="Q2033" s="93">
        <v>159728</v>
      </c>
      <c r="R2033" s="129">
        <v>9.7828438799999997</v>
      </c>
      <c r="S2033" s="129">
        <v>380.87520957999999</v>
      </c>
      <c r="T2033" s="94"/>
      <c r="U2033" s="94"/>
      <c r="V2033" s="94"/>
      <c r="W2033" s="94"/>
      <c r="X2033" s="93">
        <v>12950029</v>
      </c>
      <c r="Y2033" s="93">
        <v>6925996</v>
      </c>
      <c r="Z2033" s="93">
        <v>3770282</v>
      </c>
      <c r="AA2033" s="129">
        <v>27901.375845209997</v>
      </c>
      <c r="AB2033" s="129">
        <v>4548.7014381999988</v>
      </c>
    </row>
    <row r="2034" spans="1:28" x14ac:dyDescent="0.3">
      <c r="A2034" s="92" t="s">
        <v>120</v>
      </c>
      <c r="B2034" s="65" t="str">
        <f>VLOOKUP(A2034,'bank list with code'!$A$2:$C$114,3,FALSE)</f>
        <v>B034</v>
      </c>
      <c r="C2034" s="65" t="str">
        <f>VLOOKUP(B2034,'bank type'!$A$2:$B$87,2,FALSE)</f>
        <v>Public Sector Banks</v>
      </c>
      <c r="D2034" s="66">
        <v>43496</v>
      </c>
      <c r="E2034" s="74">
        <f t="shared" ref="E2034:E2097" si="99">MONTH(D2034)</f>
        <v>1</v>
      </c>
      <c r="F2034">
        <f t="shared" si="98"/>
        <v>2019</v>
      </c>
      <c r="G2034" s="93">
        <v>1214</v>
      </c>
      <c r="H2034" s="93">
        <v>292</v>
      </c>
      <c r="I2034" s="93">
        <v>5249</v>
      </c>
      <c r="J2034" s="93">
        <v>0</v>
      </c>
      <c r="K2034" s="3">
        <f t="shared" si="97"/>
        <v>5249</v>
      </c>
      <c r="L2034" s="3"/>
      <c r="M2034" s="3"/>
      <c r="N2034" s="3"/>
      <c r="O2034" s="93">
        <v>0</v>
      </c>
      <c r="P2034" s="93">
        <v>0</v>
      </c>
      <c r="Q2034" s="93">
        <v>0</v>
      </c>
      <c r="R2034" s="129">
        <v>0</v>
      </c>
      <c r="S2034" s="129">
        <v>0</v>
      </c>
      <c r="T2034" s="94"/>
      <c r="U2034" s="94"/>
      <c r="V2034" s="94"/>
      <c r="W2034" s="94"/>
      <c r="X2034" s="93">
        <v>11199855</v>
      </c>
      <c r="Y2034" s="93">
        <v>4377404</v>
      </c>
      <c r="Z2034" s="93">
        <v>1917839</v>
      </c>
      <c r="AA2034" s="129">
        <v>11251.532875659999</v>
      </c>
      <c r="AB2034" s="129">
        <v>2470.14344084</v>
      </c>
    </row>
    <row r="2035" spans="1:28" x14ac:dyDescent="0.3">
      <c r="A2035" s="92" t="s">
        <v>5</v>
      </c>
      <c r="B2035" s="65" t="str">
        <f>VLOOKUP(A2035,'bank list with code'!$A$2:$C$114,3,FALSE)</f>
        <v>B060</v>
      </c>
      <c r="C2035" s="65" t="str">
        <f>VLOOKUP(B2035,'bank type'!$A$2:$B$87,2,FALSE)</f>
        <v>Public Sector Banks</v>
      </c>
      <c r="D2035" s="66">
        <v>43496</v>
      </c>
      <c r="E2035" s="74">
        <f t="shared" si="99"/>
        <v>1</v>
      </c>
      <c r="F2035">
        <f t="shared" si="98"/>
        <v>2019</v>
      </c>
      <c r="G2035" s="93">
        <v>3147</v>
      </c>
      <c r="H2035" s="93">
        <v>682</v>
      </c>
      <c r="I2035" s="93">
        <v>10707</v>
      </c>
      <c r="J2035" s="93">
        <v>0</v>
      </c>
      <c r="K2035" s="3">
        <f t="shared" si="97"/>
        <v>10707</v>
      </c>
      <c r="L2035" s="3"/>
      <c r="M2035" s="3"/>
      <c r="N2035" s="3"/>
      <c r="O2035" s="93">
        <v>87076</v>
      </c>
      <c r="P2035" s="93">
        <v>2803</v>
      </c>
      <c r="Q2035" s="93">
        <v>141138</v>
      </c>
      <c r="R2035" s="129">
        <v>15.4</v>
      </c>
      <c r="S2035" s="129">
        <v>310.5</v>
      </c>
      <c r="T2035" s="94"/>
      <c r="U2035" s="94"/>
      <c r="V2035" s="94"/>
      <c r="W2035" s="94"/>
      <c r="X2035" s="93">
        <v>19202204</v>
      </c>
      <c r="Y2035" s="93">
        <v>35258513</v>
      </c>
      <c r="Z2035" s="93">
        <v>6888278</v>
      </c>
      <c r="AA2035" s="129">
        <v>60888.6</v>
      </c>
      <c r="AB2035" s="129">
        <v>7424.5</v>
      </c>
    </row>
    <row r="2036" spans="1:28" x14ac:dyDescent="0.3">
      <c r="A2036" s="92" t="s">
        <v>6</v>
      </c>
      <c r="B2036" s="65" t="str">
        <f>VLOOKUP(A2036,'bank list with code'!$A$2:$C$114,3,FALSE)</f>
        <v>B061</v>
      </c>
      <c r="C2036" s="65" t="str">
        <f>VLOOKUP(B2036,'bank type'!$A$2:$B$87,2,FALSE)</f>
        <v>Public Sector Banks</v>
      </c>
      <c r="D2036" s="66">
        <v>43496</v>
      </c>
      <c r="E2036" s="74">
        <f t="shared" si="99"/>
        <v>1</v>
      </c>
      <c r="F2036">
        <f t="shared" si="98"/>
        <v>2019</v>
      </c>
      <c r="G2036" s="93">
        <v>2926</v>
      </c>
      <c r="H2036" s="93">
        <v>503</v>
      </c>
      <c r="I2036" s="93">
        <v>19750</v>
      </c>
      <c r="J2036" s="93">
        <v>0</v>
      </c>
      <c r="K2036" s="3">
        <f t="shared" si="97"/>
        <v>19750</v>
      </c>
      <c r="L2036" s="3"/>
      <c r="M2036" s="3"/>
      <c r="N2036" s="3"/>
      <c r="O2036" s="93">
        <v>57365</v>
      </c>
      <c r="P2036" s="93">
        <v>1005</v>
      </c>
      <c r="Q2036" s="93">
        <v>92546</v>
      </c>
      <c r="R2036" s="129">
        <v>3.579726</v>
      </c>
      <c r="S2036" s="129">
        <v>182.88464400000001</v>
      </c>
      <c r="T2036" s="94"/>
      <c r="U2036" s="94"/>
      <c r="V2036" s="94"/>
      <c r="W2036" s="94"/>
      <c r="X2036" s="93">
        <v>16195728</v>
      </c>
      <c r="Y2036" s="93">
        <v>12757846</v>
      </c>
      <c r="Z2036" s="93">
        <v>4538982</v>
      </c>
      <c r="AA2036" s="129">
        <v>52430.139900000002</v>
      </c>
      <c r="AB2036" s="129">
        <v>6205.9504699999998</v>
      </c>
    </row>
    <row r="2037" spans="1:28" x14ac:dyDescent="0.3">
      <c r="A2037" s="92" t="s">
        <v>121</v>
      </c>
      <c r="B2037" s="65" t="str">
        <f>VLOOKUP(A2037,'bank list with code'!$A$2:$C$114,3,FALSE)</f>
        <v>B078</v>
      </c>
      <c r="C2037" s="65" t="str">
        <f>VLOOKUP(B2037,'bank type'!$A$2:$B$87,2,FALSE)</f>
        <v>Public Sector Banks</v>
      </c>
      <c r="D2037" s="66">
        <v>43496</v>
      </c>
      <c r="E2037" s="74">
        <f t="shared" si="99"/>
        <v>1</v>
      </c>
      <c r="F2037">
        <f t="shared" si="98"/>
        <v>2019</v>
      </c>
      <c r="G2037" s="93">
        <v>2339</v>
      </c>
      <c r="H2037" s="93">
        <v>286</v>
      </c>
      <c r="I2037" s="93">
        <v>8446</v>
      </c>
      <c r="J2037" s="93">
        <v>0</v>
      </c>
      <c r="K2037" s="3">
        <f t="shared" si="97"/>
        <v>8446</v>
      </c>
      <c r="L2037" s="3"/>
      <c r="M2037" s="3"/>
      <c r="N2037" s="3"/>
      <c r="O2037" s="93">
        <v>0</v>
      </c>
      <c r="P2037" s="93">
        <v>0</v>
      </c>
      <c r="Q2037" s="93">
        <v>0</v>
      </c>
      <c r="R2037" s="129">
        <v>0</v>
      </c>
      <c r="S2037" s="129">
        <v>0</v>
      </c>
      <c r="T2037" s="94"/>
      <c r="U2037" s="94"/>
      <c r="V2037" s="94"/>
      <c r="W2037" s="94"/>
      <c r="X2037" s="93">
        <v>10947379</v>
      </c>
      <c r="Y2037" s="93">
        <v>5252074</v>
      </c>
      <c r="Z2037" s="93">
        <v>3354589</v>
      </c>
      <c r="AA2037" s="129">
        <v>22840.6</v>
      </c>
      <c r="AB2037" s="129">
        <v>4042.8</v>
      </c>
    </row>
    <row r="2038" spans="1:28" x14ac:dyDescent="0.3">
      <c r="A2038" s="92" t="s">
        <v>7</v>
      </c>
      <c r="B2038" s="65" t="str">
        <f>VLOOKUP(A2038,'bank list with code'!$A$2:$C$114,3,FALSE)</f>
        <v>B080</v>
      </c>
      <c r="C2038" s="65" t="str">
        <f>VLOOKUP(B2038,'bank type'!$A$2:$B$87,2,FALSE)</f>
        <v>Public Sector Banks</v>
      </c>
      <c r="D2038" s="66">
        <v>43496</v>
      </c>
      <c r="E2038" s="74">
        <f t="shared" si="99"/>
        <v>1</v>
      </c>
      <c r="F2038">
        <f t="shared" si="98"/>
        <v>2019</v>
      </c>
      <c r="G2038" s="93">
        <v>1153</v>
      </c>
      <c r="H2038" s="93">
        <v>48</v>
      </c>
      <c r="I2038" s="93">
        <v>1066</v>
      </c>
      <c r="J2038" s="93">
        <v>0</v>
      </c>
      <c r="K2038" s="3">
        <f t="shared" si="97"/>
        <v>1066</v>
      </c>
      <c r="L2038" s="3"/>
      <c r="M2038" s="3"/>
      <c r="N2038" s="3"/>
      <c r="O2038" s="93">
        <v>0</v>
      </c>
      <c r="P2038" s="93">
        <v>0</v>
      </c>
      <c r="Q2038" s="93">
        <v>0</v>
      </c>
      <c r="R2038" s="129">
        <v>0</v>
      </c>
      <c r="S2038" s="129">
        <v>0</v>
      </c>
      <c r="T2038" s="94"/>
      <c r="U2038" s="94"/>
      <c r="V2038" s="94"/>
      <c r="W2038" s="94"/>
      <c r="X2038" s="93">
        <v>1923086</v>
      </c>
      <c r="Y2038" s="93">
        <v>1183130</v>
      </c>
      <c r="Z2038" s="93">
        <v>302104</v>
      </c>
      <c r="AA2038" s="129">
        <v>4802.2635163899995</v>
      </c>
      <c r="AB2038" s="129">
        <v>538.71279508000021</v>
      </c>
    </row>
    <row r="2039" spans="1:28" x14ac:dyDescent="0.3">
      <c r="A2039" s="92" t="s">
        <v>8</v>
      </c>
      <c r="B2039" s="65" t="str">
        <f>VLOOKUP(A2039,'bank list with code'!$A$2:$C$114,3,FALSE)</f>
        <v>B081</v>
      </c>
      <c r="C2039" s="65" t="str">
        <f>VLOOKUP(B2039,'bank type'!$A$2:$B$87,2,FALSE)</f>
        <v>Public Sector Banks</v>
      </c>
      <c r="D2039" s="66">
        <v>43496</v>
      </c>
      <c r="E2039" s="74">
        <f t="shared" si="99"/>
        <v>1</v>
      </c>
      <c r="F2039">
        <f t="shared" si="98"/>
        <v>2019</v>
      </c>
      <c r="G2039" s="93">
        <v>5337</v>
      </c>
      <c r="H2039" s="93">
        <v>3932</v>
      </c>
      <c r="I2039" s="93">
        <v>62249</v>
      </c>
      <c r="J2039" s="93">
        <v>0</v>
      </c>
      <c r="K2039" s="3">
        <f t="shared" si="97"/>
        <v>62249</v>
      </c>
      <c r="L2039" s="3"/>
      <c r="M2039" s="3"/>
      <c r="N2039" s="3"/>
      <c r="O2039" s="93">
        <v>331685</v>
      </c>
      <c r="P2039" s="93">
        <v>8552</v>
      </c>
      <c r="Q2039" s="93">
        <v>647652</v>
      </c>
      <c r="R2039" s="129">
        <v>37.929548659999995</v>
      </c>
      <c r="S2039" s="129">
        <v>1371.0812693799999</v>
      </c>
      <c r="T2039" s="94"/>
      <c r="U2039" s="94"/>
      <c r="V2039" s="94"/>
      <c r="W2039" s="94"/>
      <c r="X2039" s="93">
        <v>71616906</v>
      </c>
      <c r="Y2039" s="93">
        <v>21516120</v>
      </c>
      <c r="Z2039" s="93">
        <v>12100776</v>
      </c>
      <c r="AA2039" s="129">
        <v>95313.305519119996</v>
      </c>
      <c r="AB2039" s="129">
        <v>16813.688883889998</v>
      </c>
    </row>
    <row r="2040" spans="1:28" x14ac:dyDescent="0.3">
      <c r="A2040" s="92" t="s">
        <v>122</v>
      </c>
      <c r="B2040" s="65" t="str">
        <f>VLOOKUP(A2040,'bank list with code'!$A$2:$C$114,3,FALSE)</f>
        <v>B099</v>
      </c>
      <c r="C2040" s="65" t="str">
        <f>VLOOKUP(B2040,'bank type'!$A$2:$B$87,2,FALSE)</f>
        <v>Public Sector Banks</v>
      </c>
      <c r="D2040" s="66">
        <v>43496</v>
      </c>
      <c r="E2040" s="74">
        <f t="shared" si="99"/>
        <v>1</v>
      </c>
      <c r="F2040">
        <f t="shared" si="98"/>
        <v>2019</v>
      </c>
      <c r="G2040" s="93">
        <v>4087</v>
      </c>
      <c r="H2040" s="93">
        <v>404</v>
      </c>
      <c r="I2040" s="93">
        <v>7533</v>
      </c>
      <c r="J2040" s="93">
        <v>0</v>
      </c>
      <c r="K2040" s="3">
        <f t="shared" si="97"/>
        <v>7533</v>
      </c>
      <c r="L2040" s="3"/>
      <c r="M2040" s="3"/>
      <c r="N2040" s="3"/>
      <c r="O2040" s="93">
        <v>45654</v>
      </c>
      <c r="P2040" s="93">
        <v>2945</v>
      </c>
      <c r="Q2040" s="93">
        <v>172419</v>
      </c>
      <c r="R2040" s="129">
        <v>12.530996679999999</v>
      </c>
      <c r="S2040" s="129">
        <v>391.40204851999999</v>
      </c>
      <c r="T2040" s="94"/>
      <c r="U2040" s="94"/>
      <c r="V2040" s="94"/>
      <c r="W2040" s="94"/>
      <c r="X2040" s="93">
        <v>7322536</v>
      </c>
      <c r="Y2040" s="93">
        <v>8732478</v>
      </c>
      <c r="Z2040" s="93">
        <v>4773968</v>
      </c>
      <c r="AA2040" s="129">
        <v>34394.585572370001</v>
      </c>
      <c r="AB2040" s="129">
        <v>5532.6243909599998</v>
      </c>
    </row>
    <row r="2041" spans="1:28" x14ac:dyDescent="0.3">
      <c r="A2041" s="92" t="s">
        <v>9</v>
      </c>
      <c r="B2041" s="65" t="str">
        <f>VLOOKUP(A2041,'bank list with code'!$A$2:$C$114,3,FALSE)</f>
        <v>B102</v>
      </c>
      <c r="C2041" s="65" t="str">
        <f>VLOOKUP(B2041,'bank type'!$A$2:$B$87,2,FALSE)</f>
        <v>Public Sector Banks</v>
      </c>
      <c r="D2041" s="66">
        <v>43496</v>
      </c>
      <c r="E2041" s="74">
        <f t="shared" si="99"/>
        <v>1</v>
      </c>
      <c r="F2041">
        <f t="shared" si="98"/>
        <v>2019</v>
      </c>
      <c r="G2041" s="93">
        <v>2146</v>
      </c>
      <c r="H2041" s="93">
        <v>391</v>
      </c>
      <c r="I2041" s="93">
        <v>4586</v>
      </c>
      <c r="J2041" s="93">
        <v>0</v>
      </c>
      <c r="K2041" s="3">
        <f t="shared" si="97"/>
        <v>4586</v>
      </c>
      <c r="L2041" s="3"/>
      <c r="M2041" s="3"/>
      <c r="N2041" s="3"/>
      <c r="O2041" s="93">
        <v>0</v>
      </c>
      <c r="P2041" s="93">
        <v>0</v>
      </c>
      <c r="Q2041" s="93">
        <v>0</v>
      </c>
      <c r="R2041" s="129">
        <v>0</v>
      </c>
      <c r="S2041" s="129">
        <v>0</v>
      </c>
      <c r="T2041" s="94"/>
      <c r="U2041" s="94"/>
      <c r="V2041" s="94"/>
      <c r="W2041" s="94"/>
      <c r="X2041" s="93">
        <v>6434868</v>
      </c>
      <c r="Y2041" s="93">
        <v>5826115</v>
      </c>
      <c r="Z2041" s="93">
        <v>3024524</v>
      </c>
      <c r="AA2041" s="129">
        <v>22697.964165000001</v>
      </c>
      <c r="AB2041" s="129">
        <v>3824.2676980000001</v>
      </c>
    </row>
    <row r="2042" spans="1:28" x14ac:dyDescent="0.3">
      <c r="A2042" s="92" t="s">
        <v>10</v>
      </c>
      <c r="B2042" s="65" t="str">
        <f>VLOOKUP(A2042,'bank list with code'!$A$2:$C$114,3,FALSE)</f>
        <v>B105</v>
      </c>
      <c r="C2042" s="65" t="str">
        <f>VLOOKUP(B2042,'bank type'!$A$2:$B$87,2,FALSE)</f>
        <v>Public Sector Banks</v>
      </c>
      <c r="D2042" s="66">
        <v>43496</v>
      </c>
      <c r="E2042" s="74">
        <f t="shared" si="99"/>
        <v>1</v>
      </c>
      <c r="F2042">
        <f t="shared" si="98"/>
        <v>2019</v>
      </c>
      <c r="G2042" s="93">
        <v>3803</v>
      </c>
      <c r="H2042" s="93">
        <v>2797</v>
      </c>
      <c r="I2042" s="93">
        <v>53034</v>
      </c>
      <c r="J2042" s="93">
        <v>0</v>
      </c>
      <c r="K2042" s="3">
        <f t="shared" si="97"/>
        <v>53034</v>
      </c>
      <c r="L2042" s="3"/>
      <c r="M2042" s="3"/>
      <c r="N2042" s="3"/>
      <c r="O2042" s="93">
        <v>47216</v>
      </c>
      <c r="P2042" s="93">
        <v>3747</v>
      </c>
      <c r="Q2042" s="93">
        <v>220239</v>
      </c>
      <c r="R2042" s="129">
        <v>18.521435409999999</v>
      </c>
      <c r="S2042" s="129">
        <v>553.18809007999994</v>
      </c>
      <c r="T2042" s="94"/>
      <c r="U2042" s="94"/>
      <c r="V2042" s="94"/>
      <c r="W2042" s="94"/>
      <c r="X2042" s="93">
        <v>15711602</v>
      </c>
      <c r="Y2042" s="93">
        <v>27051496</v>
      </c>
      <c r="Z2042" s="93">
        <v>4488520</v>
      </c>
      <c r="AA2042" s="129">
        <v>75603.920198000007</v>
      </c>
      <c r="AB2042" s="129">
        <v>6520.18483715</v>
      </c>
    </row>
    <row r="2043" spans="1:28" x14ac:dyDescent="0.3">
      <c r="A2043" s="92" t="s">
        <v>123</v>
      </c>
      <c r="B2043" s="65" t="str">
        <f>VLOOKUP(A2043,'bank list with code'!$A$2:$C$114,3,FALSE)</f>
        <v>B106</v>
      </c>
      <c r="C2043" s="65" t="str">
        <f>VLOOKUP(B2043,'bank type'!$A$2:$B$87,2,FALSE)</f>
        <v>Public Sector Banks</v>
      </c>
      <c r="D2043" s="66">
        <v>43496</v>
      </c>
      <c r="E2043" s="74">
        <f t="shared" si="99"/>
        <v>1</v>
      </c>
      <c r="F2043">
        <f t="shared" si="98"/>
        <v>2019</v>
      </c>
      <c r="G2043" s="93">
        <v>1028</v>
      </c>
      <c r="H2043" s="93">
        <v>1049</v>
      </c>
      <c r="I2043" s="93">
        <v>5001</v>
      </c>
      <c r="J2043" s="93" t="s">
        <v>157</v>
      </c>
      <c r="K2043" s="3">
        <f t="shared" si="97"/>
        <v>5001</v>
      </c>
      <c r="L2043" s="3"/>
      <c r="M2043" s="3"/>
      <c r="N2043" s="3"/>
      <c r="O2043" s="93">
        <v>7408</v>
      </c>
      <c r="P2043" s="93">
        <v>253</v>
      </c>
      <c r="Q2043" s="93">
        <v>8276</v>
      </c>
      <c r="R2043" s="129">
        <v>1.0423</v>
      </c>
      <c r="S2043" s="129">
        <v>18.742342420000004</v>
      </c>
      <c r="T2043" s="94"/>
      <c r="U2043" s="94"/>
      <c r="V2043" s="94"/>
      <c r="W2043" s="94"/>
      <c r="X2043" s="93">
        <v>7868452</v>
      </c>
      <c r="Y2043" s="93">
        <v>6662086</v>
      </c>
      <c r="Z2043" s="93">
        <v>1785757</v>
      </c>
      <c r="AA2043" s="129">
        <v>24848.047262</v>
      </c>
      <c r="AB2043" s="129">
        <v>2355.6451499999998</v>
      </c>
    </row>
    <row r="2044" spans="1:28" x14ac:dyDescent="0.3">
      <c r="A2044" s="92" t="s">
        <v>124</v>
      </c>
      <c r="B2044" s="65" t="str">
        <f>VLOOKUP(A2044,'bank list with code'!$A$2:$C$114,3,FALSE)</f>
        <v>B111</v>
      </c>
      <c r="C2044" s="65" t="str">
        <f>VLOOKUP(B2044,'bank type'!$A$2:$B$87,2,FALSE)</f>
        <v>Public Sector Banks</v>
      </c>
      <c r="D2044" s="66">
        <v>43496</v>
      </c>
      <c r="E2044" s="74">
        <f t="shared" si="99"/>
        <v>1</v>
      </c>
      <c r="F2044">
        <f t="shared" si="98"/>
        <v>2019</v>
      </c>
      <c r="G2044" s="93">
        <v>1686</v>
      </c>
      <c r="H2044" s="93">
        <v>478</v>
      </c>
      <c r="I2044" s="93">
        <v>7548</v>
      </c>
      <c r="J2044" s="93">
        <v>0</v>
      </c>
      <c r="K2044" s="3">
        <f t="shared" si="97"/>
        <v>7548</v>
      </c>
      <c r="L2044" s="3"/>
      <c r="M2044" s="3"/>
      <c r="N2044" s="3"/>
      <c r="O2044" s="93">
        <v>64471</v>
      </c>
      <c r="P2044" s="93">
        <v>13052</v>
      </c>
      <c r="Q2044" s="93">
        <v>134430</v>
      </c>
      <c r="R2044" s="129">
        <v>57.785666670000005</v>
      </c>
      <c r="S2044" s="129">
        <v>351.40758772000004</v>
      </c>
      <c r="T2044" s="94"/>
      <c r="U2044" s="94"/>
      <c r="V2044" s="94"/>
      <c r="W2044" s="94"/>
      <c r="X2044" s="93">
        <v>5404967</v>
      </c>
      <c r="Y2044" s="93">
        <v>6325253</v>
      </c>
      <c r="Z2044" s="93">
        <v>2445827</v>
      </c>
      <c r="AA2044" s="129">
        <v>20496.133191000001</v>
      </c>
      <c r="AB2044" s="129">
        <v>3344.363222</v>
      </c>
    </row>
    <row r="2045" spans="1:28" x14ac:dyDescent="0.3">
      <c r="A2045" s="92" t="s">
        <v>11</v>
      </c>
      <c r="B2045" s="65" t="str">
        <f>VLOOKUP(A2045,'bank list with code'!$A$2:$C$114,3,FALSE)</f>
        <v>B054</v>
      </c>
      <c r="C2045" s="65" t="str">
        <f>VLOOKUP(B2045,'bank type'!$A$2:$B$87,2,FALSE)</f>
        <v>Private Sector Banks</v>
      </c>
      <c r="D2045" s="66">
        <v>43496</v>
      </c>
      <c r="E2045" s="74">
        <f t="shared" si="99"/>
        <v>1</v>
      </c>
      <c r="F2045">
        <f t="shared" si="98"/>
        <v>2019</v>
      </c>
      <c r="G2045" s="93">
        <v>2201</v>
      </c>
      <c r="H2045" s="93">
        <v>1511</v>
      </c>
      <c r="I2045" s="93">
        <v>32305</v>
      </c>
      <c r="J2045" s="93">
        <v>0</v>
      </c>
      <c r="K2045" s="3">
        <f t="shared" si="97"/>
        <v>32305</v>
      </c>
      <c r="L2045" s="3"/>
      <c r="M2045" s="3"/>
      <c r="N2045" s="3"/>
      <c r="O2045" s="93">
        <v>32113</v>
      </c>
      <c r="P2045" s="93">
        <v>858</v>
      </c>
      <c r="Q2045" s="93">
        <v>130189</v>
      </c>
      <c r="R2045" s="129">
        <v>4.2314669299999998</v>
      </c>
      <c r="S2045" s="129">
        <v>306.83354825999999</v>
      </c>
      <c r="T2045" s="94"/>
      <c r="U2045" s="94"/>
      <c r="V2045" s="94"/>
      <c r="W2045" s="94"/>
      <c r="X2045" s="93">
        <v>11971371</v>
      </c>
      <c r="Y2045" s="93">
        <v>9451090</v>
      </c>
      <c r="Z2045" s="93">
        <v>5888251</v>
      </c>
      <c r="AA2045" s="129">
        <v>40973.198364080003</v>
      </c>
      <c r="AB2045" s="129">
        <v>7866.767798150001</v>
      </c>
    </row>
    <row r="2046" spans="1:28" x14ac:dyDescent="0.3">
      <c r="A2046" s="92" t="s">
        <v>12</v>
      </c>
      <c r="B2046" s="65" t="str">
        <f>VLOOKUP(A2046,'bank list with code'!$A$2:$C$114,3,FALSE)</f>
        <v>B093</v>
      </c>
      <c r="C2046" s="65" t="str">
        <f>VLOOKUP(B2046,'bank type'!$A$2:$B$87,2,FALSE)</f>
        <v>Public Sector Banks</v>
      </c>
      <c r="D2046" s="66">
        <v>43496</v>
      </c>
      <c r="E2046" s="74">
        <f t="shared" si="99"/>
        <v>1</v>
      </c>
      <c r="F2046">
        <f t="shared" si="98"/>
        <v>2019</v>
      </c>
      <c r="G2046" s="93">
        <v>25654</v>
      </c>
      <c r="H2046" s="93">
        <v>32816</v>
      </c>
      <c r="I2046" s="93">
        <v>577986</v>
      </c>
      <c r="J2046" s="93">
        <v>0</v>
      </c>
      <c r="K2046" s="3">
        <f t="shared" si="97"/>
        <v>577986</v>
      </c>
      <c r="L2046" s="3"/>
      <c r="M2046" s="3"/>
      <c r="N2046" s="3"/>
      <c r="O2046" s="93">
        <v>7742996</v>
      </c>
      <c r="P2046" s="93">
        <v>149002</v>
      </c>
      <c r="Q2046" s="93">
        <v>25599252</v>
      </c>
      <c r="R2046" s="129">
        <v>562.58052588999999</v>
      </c>
      <c r="S2046" s="129">
        <v>100833.70741587001</v>
      </c>
      <c r="T2046" s="94"/>
      <c r="U2046" s="94"/>
      <c r="V2046" s="94"/>
      <c r="W2046" s="94"/>
      <c r="X2046" s="93">
        <v>305814823</v>
      </c>
      <c r="Y2046" s="93">
        <v>447453519</v>
      </c>
      <c r="Z2046" s="93">
        <v>108314800</v>
      </c>
      <c r="AA2046" s="129">
        <v>1026932.9247823601</v>
      </c>
      <c r="AB2046" s="129">
        <v>149564.33502004002</v>
      </c>
    </row>
    <row r="2047" spans="1:28" x14ac:dyDescent="0.3">
      <c r="A2047" s="92" t="s">
        <v>14</v>
      </c>
      <c r="B2047" s="65" t="str">
        <f>VLOOKUP(A2047,'bank list with code'!$A$2:$C$114,3,FALSE)</f>
        <v>B009</v>
      </c>
      <c r="C2047" s="65" t="str">
        <f>VLOOKUP(B2047,'bank type'!$A$2:$B$87,2,FALSE)</f>
        <v>Private Sector Banks</v>
      </c>
      <c r="D2047" s="66">
        <v>43496</v>
      </c>
      <c r="E2047" s="74">
        <f t="shared" si="99"/>
        <v>1</v>
      </c>
      <c r="F2047">
        <f t="shared" si="98"/>
        <v>2019</v>
      </c>
      <c r="G2047" s="93">
        <v>2070</v>
      </c>
      <c r="H2047" s="93">
        <v>10500</v>
      </c>
      <c r="I2047" s="93">
        <v>514190</v>
      </c>
      <c r="J2047" s="93">
        <v>0</v>
      </c>
      <c r="K2047" s="3">
        <f t="shared" si="97"/>
        <v>514190</v>
      </c>
      <c r="L2047" s="3"/>
      <c r="M2047" s="3"/>
      <c r="N2047" s="3"/>
      <c r="O2047" s="93">
        <v>5559196</v>
      </c>
      <c r="P2047" s="93">
        <v>99268</v>
      </c>
      <c r="Q2047" s="93">
        <v>15276604</v>
      </c>
      <c r="R2047" s="129">
        <v>416.294264</v>
      </c>
      <c r="S2047" s="129">
        <v>55135.318141000003</v>
      </c>
      <c r="T2047" s="94"/>
      <c r="U2047" s="94"/>
      <c r="V2047" s="94"/>
      <c r="W2047" s="94"/>
      <c r="X2047" s="93">
        <v>25599955</v>
      </c>
      <c r="Y2047" s="93">
        <v>28664882</v>
      </c>
      <c r="Z2047" s="93">
        <v>26883452</v>
      </c>
      <c r="AA2047" s="129">
        <v>143003.29803718999</v>
      </c>
      <c r="AB2047" s="129">
        <v>38792.064663226469</v>
      </c>
    </row>
    <row r="2048" spans="1:28" x14ac:dyDescent="0.3">
      <c r="A2048" s="92" t="s">
        <v>15</v>
      </c>
      <c r="B2048" s="65" t="str">
        <f>VLOOKUP(A2048,'bank list with code'!$A$2:$C$114,3,FALSE)</f>
        <v>B010</v>
      </c>
      <c r="C2048" s="65" t="str">
        <f>VLOOKUP(B2048,'bank type'!$A$2:$B$87,2,FALSE)</f>
        <v>Private Sector Banks</v>
      </c>
      <c r="D2048" s="66">
        <v>43496</v>
      </c>
      <c r="E2048" s="74">
        <f t="shared" si="99"/>
        <v>1</v>
      </c>
      <c r="F2048">
        <f t="shared" si="98"/>
        <v>2019</v>
      </c>
      <c r="G2048" s="93">
        <v>481</v>
      </c>
      <c r="H2048" s="93">
        <v>0</v>
      </c>
      <c r="I2048" s="93">
        <v>25581</v>
      </c>
      <c r="J2048" s="93">
        <v>0</v>
      </c>
      <c r="K2048" s="3">
        <f t="shared" si="97"/>
        <v>25581</v>
      </c>
      <c r="L2048" s="3"/>
      <c r="M2048" s="3"/>
      <c r="N2048" s="3"/>
      <c r="O2048" s="93">
        <v>0</v>
      </c>
      <c r="P2048" s="93">
        <v>0</v>
      </c>
      <c r="Q2048" s="93">
        <v>0</v>
      </c>
      <c r="R2048" s="129">
        <v>0</v>
      </c>
      <c r="S2048" s="129">
        <v>0</v>
      </c>
      <c r="T2048" s="94"/>
      <c r="U2048" s="94"/>
      <c r="V2048" s="94"/>
      <c r="W2048" s="94"/>
      <c r="X2048" s="93">
        <v>2717982</v>
      </c>
      <c r="Y2048" s="93">
        <v>2020357</v>
      </c>
      <c r="Z2048" s="93">
        <v>758925</v>
      </c>
      <c r="AA2048" s="129">
        <v>7335.316863</v>
      </c>
      <c r="AB2048" s="129">
        <v>1149.6936139700001</v>
      </c>
    </row>
    <row r="2049" spans="1:28" x14ac:dyDescent="0.3">
      <c r="A2049" s="92" t="s">
        <v>16</v>
      </c>
      <c r="B2049" s="65" t="str">
        <f>VLOOKUP(A2049,'bank list with code'!$A$2:$C$114,3,FALSE)</f>
        <v>B021</v>
      </c>
      <c r="C2049" s="65" t="str">
        <f>VLOOKUP(B2049,'bank type'!$A$2:$B$87,2,FALSE)</f>
        <v>Private Sector Banks</v>
      </c>
      <c r="D2049" s="66">
        <v>43496</v>
      </c>
      <c r="E2049" s="74">
        <f t="shared" si="99"/>
        <v>1</v>
      </c>
      <c r="F2049">
        <f t="shared" si="98"/>
        <v>2019</v>
      </c>
      <c r="G2049" s="93">
        <v>226</v>
      </c>
      <c r="H2049" s="93">
        <v>45</v>
      </c>
      <c r="I2049" s="93">
        <v>0</v>
      </c>
      <c r="J2049" s="93">
        <v>0</v>
      </c>
      <c r="K2049" s="3">
        <f t="shared" si="97"/>
        <v>0</v>
      </c>
      <c r="L2049" s="3"/>
      <c r="M2049" s="3"/>
      <c r="N2049" s="3"/>
      <c r="O2049" s="93">
        <v>0</v>
      </c>
      <c r="P2049" s="93">
        <v>0</v>
      </c>
      <c r="Q2049" s="93">
        <v>0</v>
      </c>
      <c r="R2049" s="129">
        <v>0</v>
      </c>
      <c r="S2049" s="129">
        <v>0</v>
      </c>
      <c r="T2049" s="94"/>
      <c r="U2049" s="94"/>
      <c r="V2049" s="94"/>
      <c r="W2049" s="94"/>
      <c r="X2049" s="93">
        <v>1331296</v>
      </c>
      <c r="Y2049" s="93">
        <v>639568</v>
      </c>
      <c r="Z2049" s="93">
        <v>210528</v>
      </c>
      <c r="AA2049" s="129">
        <v>2020.2726419100002</v>
      </c>
      <c r="AB2049" s="129">
        <v>334.61032666</v>
      </c>
    </row>
    <row r="2050" spans="1:28" x14ac:dyDescent="0.3">
      <c r="A2050" s="92" t="s">
        <v>17</v>
      </c>
      <c r="B2050" s="65" t="str">
        <f>VLOOKUP(A2050,'bank list with code'!$A$2:$C$114,3,FALSE)</f>
        <v>B024</v>
      </c>
      <c r="C2050" s="65" t="str">
        <f>VLOOKUP(B2050,'bank type'!$A$2:$B$87,2,FALSE)</f>
        <v>Private Sector Banks</v>
      </c>
      <c r="D2050" s="66">
        <v>43496</v>
      </c>
      <c r="E2050" s="74">
        <f t="shared" si="99"/>
        <v>1</v>
      </c>
      <c r="F2050">
        <f t="shared" si="98"/>
        <v>2019</v>
      </c>
      <c r="G2050" s="93">
        <v>963</v>
      </c>
      <c r="H2050" s="93">
        <v>698</v>
      </c>
      <c r="I2050" s="93">
        <v>10039</v>
      </c>
      <c r="J2050" s="93">
        <v>0</v>
      </c>
      <c r="K2050" s="3">
        <f t="shared" si="97"/>
        <v>10039</v>
      </c>
      <c r="L2050" s="3"/>
      <c r="M2050" s="3"/>
      <c r="N2050" s="3"/>
      <c r="O2050" s="93">
        <v>6464</v>
      </c>
      <c r="P2050" s="93">
        <v>571</v>
      </c>
      <c r="Q2050" s="93">
        <v>21980</v>
      </c>
      <c r="R2050" s="129">
        <v>2.22663805</v>
      </c>
      <c r="S2050" s="129">
        <v>56.440513380000006</v>
      </c>
      <c r="T2050" s="94"/>
      <c r="U2050" s="94"/>
      <c r="V2050" s="94"/>
      <c r="W2050" s="94"/>
      <c r="X2050" s="93">
        <v>1747863</v>
      </c>
      <c r="Y2050" s="93">
        <v>2362264</v>
      </c>
      <c r="Z2050" s="93">
        <v>870581</v>
      </c>
      <c r="AA2050" s="129">
        <v>10383.879623229999</v>
      </c>
      <c r="AB2050" s="129">
        <v>1121.2227885999998</v>
      </c>
    </row>
    <row r="2051" spans="1:28" x14ac:dyDescent="0.3">
      <c r="A2051" s="92" t="s">
        <v>18</v>
      </c>
      <c r="B2051" s="65" t="str">
        <f>VLOOKUP(A2051,'bank list with code'!$A$2:$C$114,3,FALSE)</f>
        <v>B032</v>
      </c>
      <c r="C2051" s="65" t="str">
        <f>VLOOKUP(B2051,'bank type'!$A$2:$B$87,2,FALSE)</f>
        <v>Private Sector Banks</v>
      </c>
      <c r="D2051" s="66">
        <v>43496</v>
      </c>
      <c r="E2051" s="74">
        <f t="shared" si="99"/>
        <v>1</v>
      </c>
      <c r="F2051">
        <f t="shared" si="98"/>
        <v>2019</v>
      </c>
      <c r="G2051" s="93">
        <v>285</v>
      </c>
      <c r="H2051" s="93">
        <v>218</v>
      </c>
      <c r="I2051" s="93">
        <v>5047</v>
      </c>
      <c r="J2051" s="93">
        <v>0</v>
      </c>
      <c r="K2051" s="3">
        <f t="shared" si="97"/>
        <v>5047</v>
      </c>
      <c r="L2051" s="3"/>
      <c r="M2051" s="3"/>
      <c r="N2051" s="3"/>
      <c r="O2051" s="93">
        <v>75034</v>
      </c>
      <c r="P2051" s="93">
        <v>23030</v>
      </c>
      <c r="Q2051" s="93">
        <v>135466</v>
      </c>
      <c r="R2051" s="129">
        <v>106.83157300000001</v>
      </c>
      <c r="S2051" s="129">
        <v>151.91567900000001</v>
      </c>
      <c r="T2051" s="94"/>
      <c r="U2051" s="94"/>
      <c r="V2051" s="94"/>
      <c r="W2051" s="94"/>
      <c r="X2051" s="93">
        <v>518789</v>
      </c>
      <c r="Y2051" s="93">
        <v>530016</v>
      </c>
      <c r="Z2051" s="93">
        <v>367022</v>
      </c>
      <c r="AA2051" s="129">
        <v>2529.5005980000001</v>
      </c>
      <c r="AB2051" s="129">
        <v>662.973209</v>
      </c>
    </row>
    <row r="2052" spans="1:28" x14ac:dyDescent="0.3">
      <c r="A2052" s="92" t="s">
        <v>19</v>
      </c>
      <c r="B2052" s="65" t="str">
        <f>VLOOKUP(A2052,'bank list with code'!$A$2:$C$114,3,FALSE)</f>
        <v>B038</v>
      </c>
      <c r="C2052" s="65" t="str">
        <f>VLOOKUP(B2052,'bank type'!$A$2:$B$87,2,FALSE)</f>
        <v>Private Sector Banks</v>
      </c>
      <c r="D2052" s="66">
        <v>43496</v>
      </c>
      <c r="E2052" s="74">
        <f t="shared" si="99"/>
        <v>1</v>
      </c>
      <c r="F2052">
        <f t="shared" si="98"/>
        <v>2019</v>
      </c>
      <c r="G2052" s="93">
        <v>207</v>
      </c>
      <c r="H2052" s="93">
        <v>139</v>
      </c>
      <c r="I2052" s="93">
        <v>1147</v>
      </c>
      <c r="J2052" s="93">
        <v>0</v>
      </c>
      <c r="K2052" s="3">
        <f t="shared" si="97"/>
        <v>1147</v>
      </c>
      <c r="L2052" s="3"/>
      <c r="M2052" s="3"/>
      <c r="N2052" s="3"/>
      <c r="O2052" s="93">
        <v>6430</v>
      </c>
      <c r="P2052" s="93">
        <v>84</v>
      </c>
      <c r="Q2052" s="93">
        <v>15435</v>
      </c>
      <c r="R2052" s="129">
        <v>0.29559999999999997</v>
      </c>
      <c r="S2052" s="129">
        <v>30.289750000000002</v>
      </c>
      <c r="T2052" s="94"/>
      <c r="U2052" s="94"/>
      <c r="V2052" s="94"/>
      <c r="W2052" s="94"/>
      <c r="X2052" s="93">
        <v>402871</v>
      </c>
      <c r="Y2052" s="93">
        <v>688590</v>
      </c>
      <c r="Z2052" s="93">
        <v>221794</v>
      </c>
      <c r="AA2052" s="129">
        <v>1604.29395</v>
      </c>
      <c r="AB2052" s="129">
        <v>321.45523700000001</v>
      </c>
    </row>
    <row r="2053" spans="1:28" x14ac:dyDescent="0.3">
      <c r="A2053" s="92" t="s">
        <v>20</v>
      </c>
      <c r="B2053" s="65" t="str">
        <f>VLOOKUP(A2053,'bank list with code'!$A$2:$C$114,3,FALSE)</f>
        <v>B045</v>
      </c>
      <c r="C2053" s="65" t="str">
        <f>VLOOKUP(B2053,'bank type'!$A$2:$B$87,2,FALSE)</f>
        <v>Private Sector Banks</v>
      </c>
      <c r="D2053" s="66">
        <v>43496</v>
      </c>
      <c r="E2053" s="74">
        <f t="shared" si="99"/>
        <v>1</v>
      </c>
      <c r="F2053">
        <f t="shared" si="98"/>
        <v>2019</v>
      </c>
      <c r="G2053" s="93">
        <v>1178</v>
      </c>
      <c r="H2053" s="93">
        <v>488</v>
      </c>
      <c r="I2053" s="93">
        <v>9734</v>
      </c>
      <c r="J2053" s="93">
        <v>0</v>
      </c>
      <c r="K2053" s="3">
        <f t="shared" si="97"/>
        <v>9734</v>
      </c>
      <c r="L2053" s="3"/>
      <c r="M2053" s="3"/>
      <c r="N2053" s="3"/>
      <c r="O2053" s="93">
        <v>0</v>
      </c>
      <c r="P2053" s="93">
        <v>0</v>
      </c>
      <c r="Q2053" s="93">
        <v>0</v>
      </c>
      <c r="R2053" s="129">
        <v>0</v>
      </c>
      <c r="S2053" s="129">
        <v>0</v>
      </c>
      <c r="T2053" s="94"/>
      <c r="U2053" s="94"/>
      <c r="V2053" s="94"/>
      <c r="W2053" s="94"/>
      <c r="X2053" s="93">
        <v>5374885</v>
      </c>
      <c r="Y2053" s="93">
        <v>7773298</v>
      </c>
      <c r="Z2053" s="93">
        <v>4292551</v>
      </c>
      <c r="AA2053" s="129">
        <v>38822.93418507</v>
      </c>
      <c r="AB2053" s="129">
        <v>6002.9903784899998</v>
      </c>
    </row>
    <row r="2054" spans="1:28" x14ac:dyDescent="0.3">
      <c r="A2054" s="92" t="s">
        <v>21</v>
      </c>
      <c r="B2054" s="65" t="str">
        <f>VLOOKUP(A2054,'bank list with code'!$A$2:$C$114,3,FALSE)</f>
        <v>B050</v>
      </c>
      <c r="C2054" s="65" t="str">
        <f>VLOOKUP(B2054,'bank type'!$A$2:$B$87,2,FALSE)</f>
        <v>Private Sector Banks</v>
      </c>
      <c r="D2054" s="66">
        <v>43496</v>
      </c>
      <c r="E2054" s="74">
        <f t="shared" si="99"/>
        <v>1</v>
      </c>
      <c r="F2054">
        <f t="shared" si="98"/>
        <v>2019</v>
      </c>
      <c r="G2054" s="93">
        <v>5982</v>
      </c>
      <c r="H2054" s="93">
        <v>7089</v>
      </c>
      <c r="I2054" s="93">
        <v>462418</v>
      </c>
      <c r="J2054" s="93">
        <v>0</v>
      </c>
      <c r="K2054" s="3">
        <f t="shared" ref="K2054:K2117" si="100">SUM(I2054,J2054)</f>
        <v>462418</v>
      </c>
      <c r="L2054" s="3"/>
      <c r="M2054" s="3"/>
      <c r="N2054" s="3"/>
      <c r="O2054" s="93">
        <v>12360786</v>
      </c>
      <c r="P2054" s="93">
        <v>183928</v>
      </c>
      <c r="Q2054" s="93">
        <v>43027816</v>
      </c>
      <c r="R2054" s="129">
        <v>1022.3245020000001</v>
      </c>
      <c r="S2054" s="129">
        <v>153369.30836600001</v>
      </c>
      <c r="T2054" s="94"/>
      <c r="U2054" s="94"/>
      <c r="V2054" s="94"/>
      <c r="W2054" s="94"/>
      <c r="X2054" s="93">
        <v>26278071</v>
      </c>
      <c r="Y2054" s="93">
        <v>36736004</v>
      </c>
      <c r="Z2054" s="93">
        <v>46661439</v>
      </c>
      <c r="AA2054" s="129">
        <v>185292.60534899999</v>
      </c>
      <c r="AB2054" s="129">
        <v>68081.339735000001</v>
      </c>
    </row>
    <row r="2055" spans="1:28" x14ac:dyDescent="0.3">
      <c r="A2055" s="92" t="s">
        <v>22</v>
      </c>
      <c r="B2055" s="65" t="str">
        <f>VLOOKUP(A2055,'bank list with code'!$A$2:$C$114,3,FALSE)</f>
        <v>B053</v>
      </c>
      <c r="C2055" s="65" t="str">
        <f>VLOOKUP(B2055,'bank type'!$A$2:$B$87,2,FALSE)</f>
        <v>Private Sector Banks</v>
      </c>
      <c r="D2055" s="66">
        <v>43496</v>
      </c>
      <c r="E2055" s="74">
        <f t="shared" si="99"/>
        <v>1</v>
      </c>
      <c r="F2055">
        <f t="shared" si="98"/>
        <v>2019</v>
      </c>
      <c r="G2055" s="93">
        <v>5292</v>
      </c>
      <c r="H2055" s="93">
        <v>9776</v>
      </c>
      <c r="I2055" s="93">
        <v>377301</v>
      </c>
      <c r="J2055" s="93">
        <v>0</v>
      </c>
      <c r="K2055" s="3">
        <f t="shared" si="100"/>
        <v>377301</v>
      </c>
      <c r="L2055" s="3"/>
      <c r="M2055" s="3"/>
      <c r="N2055" s="3"/>
      <c r="O2055" s="93">
        <v>6256007</v>
      </c>
      <c r="P2055" s="93">
        <v>49900</v>
      </c>
      <c r="Q2055" s="93">
        <v>21993487</v>
      </c>
      <c r="R2055" s="129">
        <v>171.303043</v>
      </c>
      <c r="S2055" s="129">
        <v>60400.774793999997</v>
      </c>
      <c r="T2055" s="94"/>
      <c r="U2055" s="94"/>
      <c r="V2055" s="94"/>
      <c r="W2055" s="94"/>
      <c r="X2055" s="93">
        <v>45143606</v>
      </c>
      <c r="Y2055" s="93">
        <v>34186107</v>
      </c>
      <c r="Z2055" s="93">
        <v>39264708</v>
      </c>
      <c r="AA2055" s="129">
        <v>171956.48620399999</v>
      </c>
      <c r="AB2055" s="129">
        <v>55393.340018000003</v>
      </c>
    </row>
    <row r="2056" spans="1:28" x14ac:dyDescent="0.3">
      <c r="A2056" s="92" t="s">
        <v>23</v>
      </c>
      <c r="B2056" s="65" t="str">
        <f>VLOOKUP(A2056,'bank list with code'!$A$2:$C$114,3,FALSE)</f>
        <v>B056</v>
      </c>
      <c r="C2056" s="65" t="str">
        <f>VLOOKUP(B2056,'bank type'!$A$2:$B$87,2,FALSE)</f>
        <v>Private Sector Banks</v>
      </c>
      <c r="D2056" s="66">
        <v>43496</v>
      </c>
      <c r="E2056" s="74">
        <f t="shared" si="99"/>
        <v>1</v>
      </c>
      <c r="F2056">
        <f t="shared" si="98"/>
        <v>2019</v>
      </c>
      <c r="G2056" s="93">
        <v>107</v>
      </c>
      <c r="H2056" s="93">
        <v>5</v>
      </c>
      <c r="I2056" s="93">
        <v>1739</v>
      </c>
      <c r="J2056" s="93">
        <v>0</v>
      </c>
      <c r="K2056" s="3">
        <f t="shared" si="100"/>
        <v>1739</v>
      </c>
      <c r="L2056" s="3"/>
      <c r="M2056" s="3"/>
      <c r="N2056" s="3"/>
      <c r="O2056" s="93">
        <v>0</v>
      </c>
      <c r="P2056" s="93">
        <v>0</v>
      </c>
      <c r="Q2056" s="93">
        <v>0</v>
      </c>
      <c r="R2056" s="129">
        <v>0</v>
      </c>
      <c r="S2056" s="129">
        <v>0</v>
      </c>
      <c r="T2056" s="94"/>
      <c r="U2056" s="94"/>
      <c r="V2056" s="94"/>
      <c r="W2056" s="94"/>
      <c r="X2056" s="93">
        <v>1390527</v>
      </c>
      <c r="Y2056" s="93">
        <v>2117398</v>
      </c>
      <c r="Z2056" s="93">
        <v>1112596</v>
      </c>
      <c r="AA2056" s="129">
        <v>6872.7255525500004</v>
      </c>
      <c r="AB2056" s="129">
        <v>952.66705901</v>
      </c>
    </row>
    <row r="2057" spans="1:28" x14ac:dyDescent="0.3">
      <c r="A2057" s="92" t="s">
        <v>24</v>
      </c>
      <c r="B2057" s="65" t="str">
        <f>VLOOKUP(A2057,'bank list with code'!$A$2:$C$114,3,FALSE)</f>
        <v>B062</v>
      </c>
      <c r="C2057" s="65" t="str">
        <f>VLOOKUP(B2057,'bank type'!$A$2:$B$87,2,FALSE)</f>
        <v>Private Sector Banks</v>
      </c>
      <c r="D2057" s="66">
        <v>43496</v>
      </c>
      <c r="E2057" s="74">
        <f t="shared" si="99"/>
        <v>1</v>
      </c>
      <c r="F2057">
        <f t="shared" si="98"/>
        <v>2019</v>
      </c>
      <c r="G2057" s="93">
        <v>1060</v>
      </c>
      <c r="H2057" s="93">
        <v>1409</v>
      </c>
      <c r="I2057" s="93">
        <v>90769</v>
      </c>
      <c r="J2057" s="93">
        <v>0</v>
      </c>
      <c r="K2057" s="3">
        <f t="shared" si="100"/>
        <v>90769</v>
      </c>
      <c r="L2057" s="3"/>
      <c r="M2057" s="3"/>
      <c r="N2057" s="3"/>
      <c r="O2057" s="93">
        <v>1011004</v>
      </c>
      <c r="P2057" s="93">
        <v>19645</v>
      </c>
      <c r="Q2057" s="93">
        <v>3310561</v>
      </c>
      <c r="R2057" s="129">
        <v>95.705525890000004</v>
      </c>
      <c r="S2057" s="129">
        <v>23235.80554772</v>
      </c>
      <c r="T2057" s="94"/>
      <c r="U2057" s="94"/>
      <c r="V2057" s="94"/>
      <c r="W2057" s="94"/>
      <c r="X2057" s="93">
        <v>4685616</v>
      </c>
      <c r="Y2057" s="93">
        <v>3720270</v>
      </c>
      <c r="Z2057" s="93">
        <v>2729042</v>
      </c>
      <c r="AA2057" s="129">
        <v>16452.876341919997</v>
      </c>
      <c r="AB2057" s="129">
        <v>4208.1740000000009</v>
      </c>
    </row>
    <row r="2058" spans="1:28" x14ac:dyDescent="0.3">
      <c r="A2058" s="92" t="s">
        <v>25</v>
      </c>
      <c r="B2058" s="65" t="str">
        <f>VLOOKUP(A2058,'bank list with code'!$A$2:$C$114,3,FALSE)</f>
        <v>B063</v>
      </c>
      <c r="C2058" s="65" t="str">
        <f>VLOOKUP(B2058,'bank type'!$A$2:$B$87,2,FALSE)</f>
        <v>Private Sector Banks</v>
      </c>
      <c r="D2058" s="66">
        <v>43496</v>
      </c>
      <c r="E2058" s="74">
        <f t="shared" si="99"/>
        <v>1</v>
      </c>
      <c r="F2058">
        <f t="shared" si="98"/>
        <v>2019</v>
      </c>
      <c r="G2058" s="93">
        <v>725</v>
      </c>
      <c r="H2058" s="93">
        <v>552</v>
      </c>
      <c r="I2058" s="93">
        <v>16805</v>
      </c>
      <c r="J2058" s="93">
        <v>0</v>
      </c>
      <c r="K2058" s="3">
        <f t="shared" si="100"/>
        <v>16805</v>
      </c>
      <c r="L2058" s="3"/>
      <c r="M2058" s="3"/>
      <c r="N2058" s="3"/>
      <c r="O2058" s="93">
        <v>136934</v>
      </c>
      <c r="P2058" s="93">
        <v>8462</v>
      </c>
      <c r="Q2058" s="93">
        <v>239868</v>
      </c>
      <c r="R2058" s="129">
        <v>28.171789130000001</v>
      </c>
      <c r="S2058" s="129">
        <v>928.25080408000008</v>
      </c>
      <c r="T2058" s="94"/>
      <c r="U2058" s="94"/>
      <c r="V2058" s="94"/>
      <c r="W2058" s="94"/>
      <c r="X2058" s="93">
        <v>3706482</v>
      </c>
      <c r="Y2058" s="93">
        <v>5552394</v>
      </c>
      <c r="Z2058" s="93">
        <v>844443</v>
      </c>
      <c r="AA2058" s="129">
        <v>24826.97530903</v>
      </c>
      <c r="AB2058" s="129">
        <v>1990.1909318799999</v>
      </c>
    </row>
    <row r="2059" spans="1:28" x14ac:dyDescent="0.3">
      <c r="A2059" s="92" t="s">
        <v>26</v>
      </c>
      <c r="B2059" s="65" t="str">
        <f>VLOOKUP(A2059,'bank list with code'!$A$2:$C$114,3,FALSE)</f>
        <v>B069</v>
      </c>
      <c r="C2059" s="65" t="str">
        <f>VLOOKUP(B2059,'bank type'!$A$2:$B$87,2,FALSE)</f>
        <v>Private Sector Banks</v>
      </c>
      <c r="D2059" s="66">
        <v>43496</v>
      </c>
      <c r="E2059" s="74">
        <f t="shared" si="99"/>
        <v>1</v>
      </c>
      <c r="F2059">
        <f t="shared" si="98"/>
        <v>2019</v>
      </c>
      <c r="G2059" s="93">
        <v>716</v>
      </c>
      <c r="H2059" s="93">
        <v>830</v>
      </c>
      <c r="I2059" s="93">
        <v>13473</v>
      </c>
      <c r="J2059" s="93">
        <v>0</v>
      </c>
      <c r="K2059" s="3">
        <f t="shared" si="100"/>
        <v>13473</v>
      </c>
      <c r="L2059" s="3"/>
      <c r="M2059" s="3"/>
      <c r="N2059" s="3"/>
      <c r="O2059" s="93">
        <v>0</v>
      </c>
      <c r="P2059" s="93">
        <v>0</v>
      </c>
      <c r="Q2059" s="93">
        <v>0</v>
      </c>
      <c r="R2059" s="129">
        <v>0</v>
      </c>
      <c r="S2059" s="129">
        <v>0</v>
      </c>
      <c r="T2059" s="94"/>
      <c r="U2059" s="94"/>
      <c r="V2059" s="94"/>
      <c r="W2059" s="94"/>
      <c r="X2059" s="93">
        <v>4922432</v>
      </c>
      <c r="Y2059" s="93">
        <v>4712721</v>
      </c>
      <c r="Z2059" s="93">
        <v>2778149</v>
      </c>
      <c r="AA2059" s="129">
        <v>18057.277754889998</v>
      </c>
      <c r="AB2059" s="129">
        <v>3125.53819088</v>
      </c>
    </row>
    <row r="2060" spans="1:28" x14ac:dyDescent="0.3">
      <c r="A2060" s="92" t="s">
        <v>27</v>
      </c>
      <c r="B2060" s="65" t="str">
        <f>VLOOKUP(A2060,'bank list with code'!$A$2:$C$114,3,FALSE)</f>
        <v>B070</v>
      </c>
      <c r="C2060" s="65" t="str">
        <f>VLOOKUP(B2060,'bank type'!$A$2:$B$87,2,FALSE)</f>
        <v>Private Sector Banks</v>
      </c>
      <c r="D2060" s="66">
        <v>43496</v>
      </c>
      <c r="E2060" s="74">
        <f t="shared" si="99"/>
        <v>1</v>
      </c>
      <c r="F2060">
        <f t="shared" si="98"/>
        <v>2019</v>
      </c>
      <c r="G2060" s="93">
        <v>727</v>
      </c>
      <c r="H2060" s="93">
        <v>918</v>
      </c>
      <c r="I2060" s="93">
        <v>21835</v>
      </c>
      <c r="J2060" s="93">
        <v>0</v>
      </c>
      <c r="K2060" s="3">
        <f t="shared" si="100"/>
        <v>21835</v>
      </c>
      <c r="L2060" s="3"/>
      <c r="M2060" s="3"/>
      <c r="N2060" s="3"/>
      <c r="O2060" s="93">
        <v>37</v>
      </c>
      <c r="P2060" s="93">
        <v>7</v>
      </c>
      <c r="Q2060" s="93">
        <v>20</v>
      </c>
      <c r="R2060" s="129">
        <v>8.0000000000000004E-4</v>
      </c>
      <c r="S2060" s="129">
        <v>3.49941E-2</v>
      </c>
      <c r="T2060" s="94"/>
      <c r="U2060" s="94"/>
      <c r="V2060" s="94"/>
      <c r="W2060" s="94"/>
      <c r="X2060" s="93">
        <v>3141881</v>
      </c>
      <c r="Y2060" s="93">
        <v>5490761</v>
      </c>
      <c r="Z2060" s="93">
        <v>2044464</v>
      </c>
      <c r="AA2060" s="129">
        <v>23540.654453269999</v>
      </c>
      <c r="AB2060" s="129">
        <v>2665.8487133499998</v>
      </c>
    </row>
    <row r="2061" spans="1:28" x14ac:dyDescent="0.3">
      <c r="A2061" s="92" t="s">
        <v>28</v>
      </c>
      <c r="B2061" s="65" t="str">
        <f>VLOOKUP(A2061,'bank list with code'!$A$2:$C$114,3,FALSE)</f>
        <v>B073</v>
      </c>
      <c r="C2061" s="65" t="str">
        <f>VLOOKUP(B2061,'bank type'!$A$2:$B$87,2,FALSE)</f>
        <v>Private Sector Banks</v>
      </c>
      <c r="D2061" s="66">
        <v>43496</v>
      </c>
      <c r="E2061" s="74">
        <f t="shared" si="99"/>
        <v>1</v>
      </c>
      <c r="F2061">
        <f t="shared" si="98"/>
        <v>2019</v>
      </c>
      <c r="G2061" s="93">
        <v>1162</v>
      </c>
      <c r="H2061" s="93">
        <v>1136</v>
      </c>
      <c r="I2061" s="93">
        <v>22334</v>
      </c>
      <c r="J2061" s="93">
        <v>0</v>
      </c>
      <c r="K2061" s="3">
        <f t="shared" si="100"/>
        <v>22334</v>
      </c>
      <c r="L2061" s="3"/>
      <c r="M2061" s="3"/>
      <c r="N2061" s="3"/>
      <c r="O2061" s="93">
        <v>1922952</v>
      </c>
      <c r="P2061" s="93">
        <v>49926</v>
      </c>
      <c r="Q2061" s="93">
        <v>5391008</v>
      </c>
      <c r="R2061" s="129">
        <v>196.03890482</v>
      </c>
      <c r="S2061" s="129">
        <v>14781.393380330001</v>
      </c>
      <c r="T2061" s="94"/>
      <c r="U2061" s="94"/>
      <c r="V2061" s="94"/>
      <c r="W2061" s="94"/>
      <c r="X2061" s="93">
        <v>12149344</v>
      </c>
      <c r="Y2061" s="93">
        <v>8642345</v>
      </c>
      <c r="Z2061" s="93">
        <v>9600209</v>
      </c>
      <c r="AA2061" s="129">
        <v>33679.554991600002</v>
      </c>
      <c r="AB2061" s="129">
        <v>12396.552845159957</v>
      </c>
    </row>
    <row r="2062" spans="1:28" x14ac:dyDescent="0.3">
      <c r="A2062" s="92" t="s">
        <v>29</v>
      </c>
      <c r="B2062" s="65" t="str">
        <f>VLOOKUP(A2062,'bank list with code'!$A$2:$C$114,3,FALSE)</f>
        <v>B082</v>
      </c>
      <c r="C2062" s="65" t="str">
        <f>VLOOKUP(B2062,'bank type'!$A$2:$B$87,2,FALSE)</f>
        <v>Private Sector Banks</v>
      </c>
      <c r="D2062" s="66">
        <v>43496</v>
      </c>
      <c r="E2062" s="74">
        <f t="shared" si="99"/>
        <v>1</v>
      </c>
      <c r="F2062">
        <f t="shared" si="98"/>
        <v>2019</v>
      </c>
      <c r="G2062" s="93">
        <v>210</v>
      </c>
      <c r="H2062" s="93">
        <v>182</v>
      </c>
      <c r="I2062" s="93">
        <v>690689</v>
      </c>
      <c r="J2062" s="93">
        <v>0</v>
      </c>
      <c r="K2062" s="3">
        <f t="shared" si="100"/>
        <v>690689</v>
      </c>
      <c r="L2062" s="3"/>
      <c r="M2062" s="3"/>
      <c r="N2062" s="3"/>
      <c r="O2062" s="93">
        <v>1523025</v>
      </c>
      <c r="P2062" s="93">
        <v>74816</v>
      </c>
      <c r="Q2062" s="93">
        <v>4400454</v>
      </c>
      <c r="R2062" s="129">
        <v>288.50664647000002</v>
      </c>
      <c r="S2062" s="129">
        <v>15809.17078414</v>
      </c>
      <c r="T2062" s="94"/>
      <c r="U2062" s="94"/>
      <c r="V2062" s="94"/>
      <c r="W2062" s="94"/>
      <c r="X2062" s="93">
        <v>968058</v>
      </c>
      <c r="Y2062" s="93">
        <v>787410</v>
      </c>
      <c r="Z2062" s="93">
        <v>556379</v>
      </c>
      <c r="AA2062" s="129">
        <v>2718.3983011100049</v>
      </c>
      <c r="AB2062" s="129">
        <v>656.55012466003336</v>
      </c>
    </row>
    <row r="2063" spans="1:28" x14ac:dyDescent="0.3">
      <c r="A2063" s="92" t="s">
        <v>30</v>
      </c>
      <c r="B2063" s="65" t="str">
        <f>VLOOKUP(A2063,'bank list with code'!$A$2:$C$114,3,FALSE)</f>
        <v>B089</v>
      </c>
      <c r="C2063" s="65" t="str">
        <f>VLOOKUP(B2063,'bank type'!$A$2:$B$87,2,FALSE)</f>
        <v>Private Sector Banks</v>
      </c>
      <c r="D2063" s="66">
        <v>43496</v>
      </c>
      <c r="E2063" s="74">
        <f t="shared" si="99"/>
        <v>1</v>
      </c>
      <c r="F2063">
        <f t="shared" si="98"/>
        <v>2019</v>
      </c>
      <c r="G2063" s="93">
        <v>729</v>
      </c>
      <c r="H2063" s="93">
        <v>602</v>
      </c>
      <c r="I2063" s="93">
        <v>11102</v>
      </c>
      <c r="J2063" s="93">
        <v>0</v>
      </c>
      <c r="K2063" s="3">
        <f t="shared" si="100"/>
        <v>11102</v>
      </c>
      <c r="L2063" s="3"/>
      <c r="M2063" s="3"/>
      <c r="N2063" s="3"/>
      <c r="O2063" s="93">
        <v>0</v>
      </c>
      <c r="P2063" s="93">
        <v>0</v>
      </c>
      <c r="Q2063" s="93">
        <v>0</v>
      </c>
      <c r="R2063" s="129">
        <v>0</v>
      </c>
      <c r="S2063" s="129">
        <v>0</v>
      </c>
      <c r="T2063" s="94"/>
      <c r="U2063" s="94"/>
      <c r="V2063" s="94"/>
      <c r="W2063" s="94"/>
      <c r="X2063" s="93">
        <v>4424388</v>
      </c>
      <c r="Y2063" s="93">
        <v>2954716</v>
      </c>
      <c r="Z2063" s="93">
        <v>1857188</v>
      </c>
      <c r="AA2063" s="129">
        <v>11381.528789</v>
      </c>
      <c r="AB2063" s="129">
        <v>2485.5174440000001</v>
      </c>
    </row>
    <row r="2064" spans="1:28" x14ac:dyDescent="0.3">
      <c r="A2064" s="92" t="s">
        <v>31</v>
      </c>
      <c r="B2064" s="65" t="str">
        <f>VLOOKUP(A2064,'bank list with code'!$A$2:$C$114,3,FALSE)</f>
        <v>B100</v>
      </c>
      <c r="C2064" s="65" t="str">
        <f>VLOOKUP(B2064,'bank type'!$A$2:$B$87,2,FALSE)</f>
        <v>Private Sector Banks</v>
      </c>
      <c r="D2064" s="66">
        <v>43496</v>
      </c>
      <c r="E2064" s="74">
        <f t="shared" si="99"/>
        <v>1</v>
      </c>
      <c r="F2064">
        <f t="shared" si="98"/>
        <v>2019</v>
      </c>
      <c r="G2064" s="93">
        <v>472</v>
      </c>
      <c r="H2064" s="93">
        <v>680</v>
      </c>
      <c r="I2064" s="93">
        <v>4716</v>
      </c>
      <c r="J2064" s="93">
        <v>0</v>
      </c>
      <c r="K2064" s="3">
        <f t="shared" si="100"/>
        <v>4716</v>
      </c>
      <c r="L2064" s="3"/>
      <c r="M2064" s="3"/>
      <c r="N2064" s="3"/>
      <c r="O2064" s="93">
        <v>17935</v>
      </c>
      <c r="P2064" s="93">
        <v>2453</v>
      </c>
      <c r="Q2064" s="93">
        <v>45819</v>
      </c>
      <c r="R2064" s="129">
        <v>10.34588905</v>
      </c>
      <c r="S2064" s="129">
        <v>166.48087235</v>
      </c>
      <c r="T2064" s="94"/>
      <c r="U2064" s="94"/>
      <c r="V2064" s="94"/>
      <c r="W2064" s="94"/>
      <c r="X2064" s="93">
        <v>1302869</v>
      </c>
      <c r="Y2064" s="93">
        <v>4681498</v>
      </c>
      <c r="Z2064" s="93">
        <v>516238</v>
      </c>
      <c r="AA2064" s="129">
        <v>18806.3148</v>
      </c>
      <c r="AB2064" s="129">
        <v>768.79362514000002</v>
      </c>
    </row>
    <row r="2065" spans="1:28" x14ac:dyDescent="0.3">
      <c r="A2065" s="92" t="s">
        <v>32</v>
      </c>
      <c r="B2065" s="65" t="str">
        <f>VLOOKUP(A2065,'bank list with code'!$A$2:$C$114,3,FALSE)</f>
        <v>B101</v>
      </c>
      <c r="C2065" s="65" t="str">
        <f>VLOOKUP(B2065,'bank type'!$A$2:$B$87,2,FALSE)</f>
        <v>Private Sector Banks</v>
      </c>
      <c r="D2065" s="66">
        <v>43496</v>
      </c>
      <c r="E2065" s="74">
        <f t="shared" si="99"/>
        <v>1</v>
      </c>
      <c r="F2065">
        <f t="shared" si="98"/>
        <v>2019</v>
      </c>
      <c r="G2065" s="93">
        <v>445</v>
      </c>
      <c r="H2065" s="93">
        <v>602</v>
      </c>
      <c r="I2065" s="93">
        <v>5408</v>
      </c>
      <c r="J2065" s="93">
        <v>0</v>
      </c>
      <c r="K2065" s="3">
        <f t="shared" si="100"/>
        <v>5408</v>
      </c>
      <c r="L2065" s="3"/>
      <c r="M2065" s="3"/>
      <c r="N2065" s="3"/>
      <c r="O2065" s="93">
        <v>0</v>
      </c>
      <c r="P2065" s="93">
        <v>0</v>
      </c>
      <c r="Q2065" s="93">
        <v>0</v>
      </c>
      <c r="R2065" s="129">
        <v>0</v>
      </c>
      <c r="S2065" s="129">
        <v>0</v>
      </c>
      <c r="T2065" s="94"/>
      <c r="U2065" s="94"/>
      <c r="V2065" s="94"/>
      <c r="W2065" s="94"/>
      <c r="X2065" s="93">
        <v>1369916</v>
      </c>
      <c r="Y2065" s="93">
        <v>909432</v>
      </c>
      <c r="Z2065" s="93">
        <v>270548</v>
      </c>
      <c r="AA2065" s="129">
        <v>4016.1</v>
      </c>
      <c r="AB2065" s="129">
        <v>449.18599999999998</v>
      </c>
    </row>
    <row r="2066" spans="1:28" x14ac:dyDescent="0.3">
      <c r="A2066" s="92" t="s">
        <v>33</v>
      </c>
      <c r="B2066" s="65" t="str">
        <f>VLOOKUP(A2066,'bank list with code'!$A$2:$C$114,3,FALSE)</f>
        <v>B113</v>
      </c>
      <c r="C2066" s="65" t="str">
        <f>VLOOKUP(B2066,'bank type'!$A$2:$B$87,2,FALSE)</f>
        <v>Private Sector Banks</v>
      </c>
      <c r="D2066" s="66">
        <v>43496</v>
      </c>
      <c r="E2066" s="74">
        <f t="shared" si="99"/>
        <v>1</v>
      </c>
      <c r="F2066">
        <f t="shared" si="98"/>
        <v>2019</v>
      </c>
      <c r="G2066" s="93">
        <v>954</v>
      </c>
      <c r="H2066" s="93">
        <v>459</v>
      </c>
      <c r="I2066" s="93">
        <v>117499</v>
      </c>
      <c r="J2066" s="93">
        <v>0</v>
      </c>
      <c r="K2066" s="3">
        <f t="shared" si="100"/>
        <v>117499</v>
      </c>
      <c r="L2066" s="3"/>
      <c r="M2066" s="3"/>
      <c r="N2066" s="3"/>
      <c r="O2066" s="93">
        <v>452320</v>
      </c>
      <c r="P2066" s="93">
        <v>6638</v>
      </c>
      <c r="Q2066" s="93">
        <v>1467473</v>
      </c>
      <c r="R2066" s="129">
        <v>27.57547516</v>
      </c>
      <c r="S2066" s="129">
        <v>4098.5685960999999</v>
      </c>
      <c r="T2066" s="94"/>
      <c r="U2066" s="94"/>
      <c r="V2066" s="94"/>
      <c r="W2066" s="94"/>
      <c r="X2066" s="93">
        <v>2349645</v>
      </c>
      <c r="Y2066" s="93">
        <v>3233490</v>
      </c>
      <c r="Z2066" s="93">
        <v>3182038</v>
      </c>
      <c r="AA2066" s="129">
        <v>14287.074140999999</v>
      </c>
      <c r="AB2066" s="129">
        <v>4657.4912989499999</v>
      </c>
    </row>
    <row r="2067" spans="1:28" x14ac:dyDescent="0.3">
      <c r="A2067" s="92" t="s">
        <v>35</v>
      </c>
      <c r="B2067" s="65" t="str">
        <f>VLOOKUP(A2067,'bank list with code'!$A$2:$C$114,3,FALSE)</f>
        <v>B004</v>
      </c>
      <c r="C2067" s="65" t="str">
        <f>VLOOKUP(B2067,'bank type'!$A$2:$B$87,2,FALSE)</f>
        <v>Foreign Banks</v>
      </c>
      <c r="D2067" s="66">
        <v>43496</v>
      </c>
      <c r="E2067" s="74">
        <f t="shared" si="99"/>
        <v>1</v>
      </c>
      <c r="F2067">
        <f t="shared" si="98"/>
        <v>2019</v>
      </c>
      <c r="G2067" s="93">
        <v>0</v>
      </c>
      <c r="H2067" s="93">
        <v>0</v>
      </c>
      <c r="I2067" s="93">
        <v>42360</v>
      </c>
      <c r="J2067" s="93">
        <v>0</v>
      </c>
      <c r="K2067" s="3">
        <f t="shared" si="100"/>
        <v>42360</v>
      </c>
      <c r="L2067" s="3"/>
      <c r="M2067" s="3"/>
      <c r="N2067" s="3"/>
      <c r="O2067" s="93">
        <v>1400685</v>
      </c>
      <c r="P2067" s="93">
        <v>3334</v>
      </c>
      <c r="Q2067" s="93">
        <v>6843717</v>
      </c>
      <c r="R2067" s="129">
        <v>23.2363</v>
      </c>
      <c r="S2067" s="129">
        <v>47548.626287999999</v>
      </c>
      <c r="T2067" s="94"/>
      <c r="U2067" s="94"/>
      <c r="V2067" s="94"/>
      <c r="W2067" s="94"/>
      <c r="X2067" s="93">
        <v>0</v>
      </c>
      <c r="Y2067" s="93">
        <v>0</v>
      </c>
      <c r="Z2067" s="93">
        <v>0</v>
      </c>
      <c r="AA2067" s="129">
        <v>0</v>
      </c>
      <c r="AB2067" s="129">
        <v>0</v>
      </c>
    </row>
    <row r="2068" spans="1:28" x14ac:dyDescent="0.3">
      <c r="A2068" s="92" t="s">
        <v>36</v>
      </c>
      <c r="B2068" s="65" t="str">
        <f>VLOOKUP(A2068,'bank list with code'!$A$2:$C$114,3,FALSE)</f>
        <v>B011</v>
      </c>
      <c r="C2068" s="65" t="str">
        <f>VLOOKUP(B2068,'bank type'!$A$2:$B$87,2,FALSE)</f>
        <v>Foreign Banks</v>
      </c>
      <c r="D2068" s="66">
        <v>43496</v>
      </c>
      <c r="E2068" s="74">
        <f t="shared" si="99"/>
        <v>1</v>
      </c>
      <c r="F2068">
        <f t="shared" si="98"/>
        <v>2019</v>
      </c>
      <c r="G2068" s="93">
        <v>0</v>
      </c>
      <c r="H2068" s="93">
        <v>0</v>
      </c>
      <c r="I2068" s="93">
        <v>0</v>
      </c>
      <c r="J2068" s="93">
        <v>0</v>
      </c>
      <c r="K2068" s="3">
        <f t="shared" si="100"/>
        <v>0</v>
      </c>
      <c r="L2068" s="3"/>
      <c r="M2068" s="3"/>
      <c r="N2068" s="3"/>
      <c r="O2068" s="93">
        <v>21851</v>
      </c>
      <c r="P2068" s="93">
        <v>131</v>
      </c>
      <c r="Q2068" s="93">
        <v>55289</v>
      </c>
      <c r="R2068" s="129">
        <v>1.2154612600000001</v>
      </c>
      <c r="S2068" s="129">
        <v>362.4058923</v>
      </c>
      <c r="T2068" s="94"/>
      <c r="U2068" s="94"/>
      <c r="V2068" s="94"/>
      <c r="W2068" s="94"/>
      <c r="X2068" s="93">
        <v>0</v>
      </c>
      <c r="Y2068" s="93">
        <v>0</v>
      </c>
      <c r="Z2068" s="93">
        <v>0</v>
      </c>
      <c r="AA2068" s="129">
        <v>0</v>
      </c>
      <c r="AB2068" s="129">
        <v>0</v>
      </c>
    </row>
    <row r="2069" spans="1:28" x14ac:dyDescent="0.3">
      <c r="A2069" s="92" t="s">
        <v>37</v>
      </c>
      <c r="B2069" s="65" t="str">
        <f>VLOOKUP(A2069,'bank list with code'!$A$2:$C$114,3,FALSE)</f>
        <v>B017</v>
      </c>
      <c r="C2069" s="65" t="str">
        <f>VLOOKUP(B2069,'bank type'!$A$2:$B$87,2,FALSE)</f>
        <v>Foreign Banks</v>
      </c>
      <c r="D2069" s="66">
        <v>43496</v>
      </c>
      <c r="E2069" s="74">
        <f t="shared" si="99"/>
        <v>1</v>
      </c>
      <c r="F2069">
        <f t="shared" si="98"/>
        <v>2019</v>
      </c>
      <c r="G2069" s="93">
        <v>0</v>
      </c>
      <c r="H2069" s="93">
        <v>0</v>
      </c>
      <c r="I2069" s="93">
        <v>0</v>
      </c>
      <c r="J2069" s="93">
        <v>0</v>
      </c>
      <c r="K2069" s="3">
        <f t="shared" si="100"/>
        <v>0</v>
      </c>
      <c r="L2069" s="3"/>
      <c r="M2069" s="3"/>
      <c r="N2069" s="3"/>
      <c r="O2069" s="93">
        <v>0</v>
      </c>
      <c r="P2069" s="93">
        <v>0</v>
      </c>
      <c r="Q2069" s="93">
        <v>0</v>
      </c>
      <c r="R2069" s="129">
        <v>0</v>
      </c>
      <c r="S2069" s="129">
        <v>0</v>
      </c>
      <c r="T2069" s="94"/>
      <c r="U2069" s="94"/>
      <c r="V2069" s="94"/>
      <c r="W2069" s="94"/>
      <c r="X2069" s="93">
        <v>2772</v>
      </c>
      <c r="Y2069" s="93">
        <v>100</v>
      </c>
      <c r="Z2069" s="93">
        <v>119</v>
      </c>
      <c r="AA2069" s="129">
        <v>0.68067312000000002</v>
      </c>
      <c r="AB2069" s="129">
        <v>1.09747365</v>
      </c>
    </row>
    <row r="2070" spans="1:28" x14ac:dyDescent="0.3">
      <c r="A2070" s="92" t="s">
        <v>38</v>
      </c>
      <c r="B2070" s="65" t="str">
        <f>VLOOKUP(A2070,'bank list with code'!$A$2:$C$114,3,FALSE)</f>
        <v>B023</v>
      </c>
      <c r="C2070" s="65" t="str">
        <f>VLOOKUP(B2070,'bank type'!$A$2:$B$87,2,FALSE)</f>
        <v>Foreign Banks</v>
      </c>
      <c r="D2070" s="66">
        <v>43496</v>
      </c>
      <c r="E2070" s="74">
        <f t="shared" si="99"/>
        <v>1</v>
      </c>
      <c r="F2070">
        <f t="shared" si="98"/>
        <v>2019</v>
      </c>
      <c r="G2070" s="93">
        <v>47</v>
      </c>
      <c r="H2070" s="93">
        <v>484</v>
      </c>
      <c r="I2070" s="93">
        <v>34146</v>
      </c>
      <c r="J2070" s="93">
        <v>0</v>
      </c>
      <c r="K2070" s="3">
        <f t="shared" si="100"/>
        <v>34146</v>
      </c>
      <c r="L2070" s="3"/>
      <c r="M2070" s="3"/>
      <c r="N2070" s="3"/>
      <c r="O2070" s="93">
        <v>2707933</v>
      </c>
      <c r="P2070" s="93">
        <v>38359</v>
      </c>
      <c r="Q2070" s="93">
        <v>20900249</v>
      </c>
      <c r="R2070" s="129">
        <v>219.70446699999999</v>
      </c>
      <c r="S2070" s="129">
        <v>46073.577902999998</v>
      </c>
      <c r="T2070" s="94"/>
      <c r="U2070" s="94"/>
      <c r="V2070" s="94"/>
      <c r="W2070" s="94"/>
      <c r="X2070" s="93">
        <v>1616476</v>
      </c>
      <c r="Y2070" s="93">
        <v>2072199</v>
      </c>
      <c r="Z2070" s="93">
        <v>5421836</v>
      </c>
      <c r="AA2070" s="129">
        <v>8254.8811679999999</v>
      </c>
      <c r="AB2070" s="129">
        <v>9815.3282039999995</v>
      </c>
    </row>
    <row r="2071" spans="1:28" x14ac:dyDescent="0.3">
      <c r="A2071" s="92" t="s">
        <v>39</v>
      </c>
      <c r="B2071" s="65" t="str">
        <f>VLOOKUP(A2071,'bank list with code'!$A$2:$C$114,3,FALSE)</f>
        <v>B030</v>
      </c>
      <c r="C2071" s="65" t="str">
        <f>VLOOKUP(B2071,'bank type'!$A$2:$B$87,2,FALSE)</f>
        <v>Foreign Banks</v>
      </c>
      <c r="D2071" s="66">
        <v>43496</v>
      </c>
      <c r="E2071" s="74">
        <f t="shared" si="99"/>
        <v>1</v>
      </c>
      <c r="F2071">
        <f t="shared" si="98"/>
        <v>2019</v>
      </c>
      <c r="G2071" s="93">
        <v>7</v>
      </c>
      <c r="H2071" s="93">
        <v>27</v>
      </c>
      <c r="I2071" s="93">
        <v>0</v>
      </c>
      <c r="J2071" s="93">
        <v>0</v>
      </c>
      <c r="K2071" s="3">
        <f t="shared" si="100"/>
        <v>0</v>
      </c>
      <c r="L2071" s="3"/>
      <c r="M2071" s="3"/>
      <c r="N2071" s="3"/>
      <c r="O2071" s="93">
        <v>0</v>
      </c>
      <c r="P2071" s="93">
        <v>0</v>
      </c>
      <c r="Q2071" s="93">
        <v>0</v>
      </c>
      <c r="R2071" s="129">
        <v>0</v>
      </c>
      <c r="S2071" s="129">
        <v>0</v>
      </c>
      <c r="T2071" s="94"/>
      <c r="U2071" s="94"/>
      <c r="V2071" s="94"/>
      <c r="W2071" s="94"/>
      <c r="X2071" s="93">
        <v>2593174</v>
      </c>
      <c r="Y2071" s="93">
        <v>971189</v>
      </c>
      <c r="Z2071" s="93">
        <v>1429429</v>
      </c>
      <c r="AA2071" s="129">
        <v>1939.360846</v>
      </c>
      <c r="AB2071" s="129">
        <v>976.39165700000001</v>
      </c>
    </row>
    <row r="2072" spans="1:28" x14ac:dyDescent="0.3">
      <c r="A2072" s="92" t="s">
        <v>40</v>
      </c>
      <c r="B2072" s="65" t="str">
        <f>VLOOKUP(A2072,'bank list with code'!$A$2:$C$114,3,FALSE)</f>
        <v>B035</v>
      </c>
      <c r="C2072" s="65" t="str">
        <f>VLOOKUP(B2072,'bank type'!$A$2:$B$87,2,FALSE)</f>
        <v>Foreign Banks</v>
      </c>
      <c r="D2072" s="66">
        <v>43496</v>
      </c>
      <c r="E2072" s="74">
        <f t="shared" si="99"/>
        <v>1</v>
      </c>
      <c r="F2072">
        <f t="shared" si="98"/>
        <v>2019</v>
      </c>
      <c r="G2072" s="93">
        <v>13</v>
      </c>
      <c r="H2072" s="93">
        <v>18</v>
      </c>
      <c r="I2072" s="93">
        <v>0</v>
      </c>
      <c r="J2072" s="93">
        <v>0</v>
      </c>
      <c r="K2072" s="3">
        <f t="shared" si="100"/>
        <v>0</v>
      </c>
      <c r="L2072" s="3"/>
      <c r="M2072" s="3"/>
      <c r="N2072" s="3"/>
      <c r="O2072" s="93">
        <v>0</v>
      </c>
      <c r="P2072" s="93">
        <v>0</v>
      </c>
      <c r="Q2072" s="93">
        <v>0</v>
      </c>
      <c r="R2072" s="129">
        <v>0</v>
      </c>
      <c r="S2072" s="129">
        <v>0</v>
      </c>
      <c r="T2072" s="94"/>
      <c r="U2072" s="94"/>
      <c r="V2072" s="94"/>
      <c r="W2072" s="94"/>
      <c r="X2072" s="93">
        <v>122349</v>
      </c>
      <c r="Y2072" s="93">
        <v>113553</v>
      </c>
      <c r="Z2072" s="93">
        <v>212849</v>
      </c>
      <c r="AA2072" s="129">
        <v>534.44658900000002</v>
      </c>
      <c r="AB2072" s="129">
        <v>330.92739699999998</v>
      </c>
    </row>
    <row r="2073" spans="1:28" x14ac:dyDescent="0.3">
      <c r="A2073" s="92" t="s">
        <v>41</v>
      </c>
      <c r="B2073" s="65" t="str">
        <f>VLOOKUP(A2073,'bank list with code'!$A$2:$C$114,3,FALSE)</f>
        <v>B051</v>
      </c>
      <c r="C2073" s="65" t="str">
        <f>VLOOKUP(B2073,'bank type'!$A$2:$B$87,2,FALSE)</f>
        <v>Foreign Banks</v>
      </c>
      <c r="D2073" s="66">
        <v>43496</v>
      </c>
      <c r="E2073" s="74">
        <f t="shared" si="99"/>
        <v>1</v>
      </c>
      <c r="F2073">
        <f t="shared" si="98"/>
        <v>2019</v>
      </c>
      <c r="G2073" s="93">
        <v>45</v>
      </c>
      <c r="H2073" s="93">
        <v>43</v>
      </c>
      <c r="I2073" s="93">
        <v>0</v>
      </c>
      <c r="J2073" s="93">
        <v>0</v>
      </c>
      <c r="K2073" s="3">
        <f t="shared" si="100"/>
        <v>0</v>
      </c>
      <c r="L2073" s="3"/>
      <c r="M2073" s="3"/>
      <c r="N2073" s="3"/>
      <c r="O2073" s="93">
        <v>704468</v>
      </c>
      <c r="P2073" s="93">
        <v>4748</v>
      </c>
      <c r="Q2073" s="93">
        <v>2026791</v>
      </c>
      <c r="R2073" s="129">
        <v>33.36504</v>
      </c>
      <c r="S2073" s="129">
        <v>6010.2535109999999</v>
      </c>
      <c r="T2073" s="94"/>
      <c r="U2073" s="94"/>
      <c r="V2073" s="94"/>
      <c r="W2073" s="94"/>
      <c r="X2073" s="93">
        <v>431245</v>
      </c>
      <c r="Y2073" s="93">
        <v>300136</v>
      </c>
      <c r="Z2073" s="93">
        <v>638251</v>
      </c>
      <c r="AA2073" s="129">
        <v>1462.88183</v>
      </c>
      <c r="AB2073" s="129">
        <v>1109.4352369999999</v>
      </c>
    </row>
    <row r="2074" spans="1:28" x14ac:dyDescent="0.3">
      <c r="A2074" s="92" t="s">
        <v>42</v>
      </c>
      <c r="B2074" s="65" t="str">
        <f>VLOOKUP(A2074,'bank list with code'!$A$2:$C$114,3,FALSE)</f>
        <v>B090</v>
      </c>
      <c r="C2074" s="65" t="str">
        <f>VLOOKUP(B2074,'bank type'!$A$2:$B$87,2,FALSE)</f>
        <v>Foreign Banks</v>
      </c>
      <c r="D2074" s="66">
        <v>43496</v>
      </c>
      <c r="E2074" s="74">
        <f t="shared" si="99"/>
        <v>1</v>
      </c>
      <c r="F2074">
        <f t="shared" si="98"/>
        <v>2019</v>
      </c>
      <c r="G2074" s="93">
        <v>100</v>
      </c>
      <c r="H2074" s="93">
        <v>138</v>
      </c>
      <c r="I2074" s="93">
        <v>0</v>
      </c>
      <c r="J2074" s="93">
        <v>0</v>
      </c>
      <c r="K2074" s="3">
        <f t="shared" si="100"/>
        <v>0</v>
      </c>
      <c r="L2074" s="3"/>
      <c r="M2074" s="3"/>
      <c r="N2074" s="3"/>
      <c r="O2074" s="93">
        <v>1353672</v>
      </c>
      <c r="P2074" s="93">
        <v>5779</v>
      </c>
      <c r="Q2074" s="93">
        <v>4675646</v>
      </c>
      <c r="R2074" s="129">
        <v>31.716743999999998</v>
      </c>
      <c r="S2074" s="129">
        <v>11116.382539</v>
      </c>
      <c r="T2074" s="94"/>
      <c r="U2074" s="94"/>
      <c r="V2074" s="94"/>
      <c r="W2074" s="94"/>
      <c r="X2074" s="93">
        <v>1021713</v>
      </c>
      <c r="Y2074" s="93">
        <v>1941743</v>
      </c>
      <c r="Z2074" s="93">
        <v>3023023</v>
      </c>
      <c r="AA2074" s="129">
        <v>6273.6755720000001</v>
      </c>
      <c r="AB2074" s="129">
        <v>3301.779657</v>
      </c>
    </row>
    <row r="2075" spans="1:28" x14ac:dyDescent="0.3">
      <c r="A2075" s="92" t="s">
        <v>44</v>
      </c>
      <c r="B2075" s="65" t="str">
        <f>VLOOKUP(A2075,'bank list with code'!$A$2:$C$114,3,FALSE)</f>
        <v>B001</v>
      </c>
      <c r="C2075" s="65" t="str">
        <f>VLOOKUP(B2075,'bank type'!$A$2:$B$87,2,FALSE)</f>
        <v>Payment Banks</v>
      </c>
      <c r="D2075" s="66">
        <v>43496</v>
      </c>
      <c r="E2075" s="74">
        <f t="shared" si="99"/>
        <v>1</v>
      </c>
      <c r="F2075">
        <f t="shared" si="98"/>
        <v>2019</v>
      </c>
      <c r="G2075" s="93">
        <v>0</v>
      </c>
      <c r="H2075" s="93">
        <v>0</v>
      </c>
      <c r="I2075" s="93">
        <v>0</v>
      </c>
      <c r="J2075" s="93">
        <v>0</v>
      </c>
      <c r="K2075" s="3">
        <f t="shared" si="100"/>
        <v>0</v>
      </c>
      <c r="L2075" s="3"/>
      <c r="M2075" s="3"/>
      <c r="N2075" s="3"/>
      <c r="O2075" s="93">
        <v>0</v>
      </c>
      <c r="P2075" s="93">
        <v>0</v>
      </c>
      <c r="Q2075" s="93">
        <v>0</v>
      </c>
      <c r="R2075" s="129">
        <v>0</v>
      </c>
      <c r="S2075" s="129">
        <v>0</v>
      </c>
      <c r="T2075" s="94"/>
      <c r="U2075" s="94"/>
      <c r="V2075" s="94"/>
      <c r="W2075" s="94"/>
      <c r="X2075" s="93">
        <v>4423</v>
      </c>
      <c r="Y2075" s="93">
        <v>0</v>
      </c>
      <c r="Z2075" s="93">
        <v>5008</v>
      </c>
      <c r="AA2075" s="129">
        <v>0</v>
      </c>
      <c r="AB2075" s="129">
        <v>9.4950704500000001</v>
      </c>
    </row>
    <row r="2076" spans="1:28" x14ac:dyDescent="0.3">
      <c r="A2076" s="92" t="s">
        <v>45</v>
      </c>
      <c r="B2076" s="65" t="str">
        <f>VLOOKUP(A2076,'bank list with code'!$A$2:$C$114,3,FALSE)</f>
        <v>B002</v>
      </c>
      <c r="C2076" s="65" t="str">
        <f>VLOOKUP(B2076,'bank type'!$A$2:$B$87,2,FALSE)</f>
        <v>Payment Banks</v>
      </c>
      <c r="D2076" s="66">
        <v>43496</v>
      </c>
      <c r="E2076" s="74">
        <f t="shared" si="99"/>
        <v>1</v>
      </c>
      <c r="F2076">
        <f t="shared" si="98"/>
        <v>2019</v>
      </c>
      <c r="G2076" s="93">
        <v>0</v>
      </c>
      <c r="H2076" s="93">
        <v>0</v>
      </c>
      <c r="I2076" s="93">
        <v>0</v>
      </c>
      <c r="J2076" s="93">
        <v>0</v>
      </c>
      <c r="K2076" s="3">
        <f t="shared" si="100"/>
        <v>0</v>
      </c>
      <c r="L2076" s="3"/>
      <c r="M2076" s="3"/>
      <c r="N2076" s="3"/>
      <c r="O2076" s="93">
        <v>0</v>
      </c>
      <c r="P2076" s="93">
        <v>0</v>
      </c>
      <c r="Q2076" s="93">
        <v>0</v>
      </c>
      <c r="R2076" s="129">
        <v>0</v>
      </c>
      <c r="S2076" s="129">
        <v>0</v>
      </c>
      <c r="T2076" s="94"/>
      <c r="U2076" s="94"/>
      <c r="V2076" s="94"/>
      <c r="W2076" s="94"/>
      <c r="X2076" s="93">
        <v>2639545</v>
      </c>
      <c r="Y2076" s="93">
        <v>0</v>
      </c>
      <c r="Z2076" s="93">
        <v>813360</v>
      </c>
      <c r="AA2076" s="129">
        <v>0</v>
      </c>
      <c r="AB2076" s="129">
        <v>573.22464275999994</v>
      </c>
    </row>
    <row r="2077" spans="1:28" x14ac:dyDescent="0.3">
      <c r="A2077" s="92" t="s">
        <v>46</v>
      </c>
      <c r="B2077" s="65" t="str">
        <f>VLOOKUP(A2077,'bank list with code'!$A$2:$C$114,3,FALSE)</f>
        <v>B048</v>
      </c>
      <c r="C2077" s="65" t="str">
        <f>VLOOKUP(B2077,'bank type'!$A$2:$B$87,2,FALSE)</f>
        <v>Payment Banks</v>
      </c>
      <c r="D2077" s="66">
        <v>43496</v>
      </c>
      <c r="E2077" s="74">
        <f t="shared" si="99"/>
        <v>1</v>
      </c>
      <c r="F2077">
        <f t="shared" si="98"/>
        <v>2019</v>
      </c>
      <c r="G2077" s="93">
        <v>0</v>
      </c>
      <c r="H2077" s="93">
        <v>0</v>
      </c>
      <c r="I2077" s="93">
        <v>0</v>
      </c>
      <c r="J2077" s="93">
        <v>0</v>
      </c>
      <c r="K2077" s="3">
        <f t="shared" si="100"/>
        <v>0</v>
      </c>
      <c r="L2077" s="3"/>
      <c r="M2077" s="3"/>
      <c r="N2077" s="3"/>
      <c r="O2077" s="93">
        <v>0</v>
      </c>
      <c r="P2077" s="93">
        <v>0</v>
      </c>
      <c r="Q2077" s="93">
        <v>0</v>
      </c>
      <c r="R2077" s="129">
        <v>0</v>
      </c>
      <c r="S2077" s="129">
        <v>0</v>
      </c>
      <c r="T2077" s="94"/>
      <c r="U2077" s="94"/>
      <c r="V2077" s="94"/>
      <c r="W2077" s="94"/>
      <c r="X2077" s="93">
        <v>349073</v>
      </c>
      <c r="Y2077" s="93">
        <v>141023</v>
      </c>
      <c r="Z2077" s="93">
        <v>64275</v>
      </c>
      <c r="AA2077" s="129">
        <v>407.70888300000001</v>
      </c>
      <c r="AB2077" s="129">
        <v>51.445487610000001</v>
      </c>
    </row>
    <row r="2078" spans="1:28" x14ac:dyDescent="0.3">
      <c r="A2078" s="92" t="s">
        <v>47</v>
      </c>
      <c r="B2078" s="65" t="str">
        <f>VLOOKUP(A2078,'bank list with code'!$A$2:$C$114,3,FALSE)</f>
        <v>B059</v>
      </c>
      <c r="C2078" s="65" t="str">
        <f>VLOOKUP(B2078,'bank type'!$A$2:$B$87,2,FALSE)</f>
        <v>Payment Banks</v>
      </c>
      <c r="D2078" s="66">
        <v>43496</v>
      </c>
      <c r="E2078" s="74">
        <f t="shared" si="99"/>
        <v>1</v>
      </c>
      <c r="F2078">
        <f t="shared" si="98"/>
        <v>2019</v>
      </c>
      <c r="G2078" s="93">
        <v>0</v>
      </c>
      <c r="H2078" s="93">
        <v>0</v>
      </c>
      <c r="I2078" s="93">
        <v>0</v>
      </c>
      <c r="J2078" s="93">
        <v>0</v>
      </c>
      <c r="K2078" s="3">
        <f t="shared" si="100"/>
        <v>0</v>
      </c>
      <c r="L2078" s="3"/>
      <c r="M2078" s="3"/>
      <c r="N2078" s="3"/>
      <c r="O2078" s="93">
        <v>0</v>
      </c>
      <c r="P2078" s="93">
        <v>0</v>
      </c>
      <c r="Q2078" s="93">
        <v>0</v>
      </c>
      <c r="R2078" s="129">
        <v>0</v>
      </c>
      <c r="S2078" s="129">
        <v>0</v>
      </c>
      <c r="T2078" s="94"/>
      <c r="U2078" s="94"/>
      <c r="V2078" s="94"/>
      <c r="W2078" s="94"/>
      <c r="X2078" s="93">
        <v>0</v>
      </c>
      <c r="Y2078" s="93">
        <v>0</v>
      </c>
      <c r="Z2078" s="93">
        <v>0</v>
      </c>
      <c r="AA2078" s="129">
        <v>0</v>
      </c>
      <c r="AB2078" s="129">
        <v>0</v>
      </c>
    </row>
    <row r="2079" spans="1:28" x14ac:dyDescent="0.3">
      <c r="A2079" s="92" t="s">
        <v>72</v>
      </c>
      <c r="B2079" s="65" t="str">
        <f>VLOOKUP(A2079,'bank list with code'!$A$2:$C$114,3,FALSE)</f>
        <v>B067</v>
      </c>
      <c r="C2079" s="65" t="str">
        <f>VLOOKUP(B2079,'bank type'!$A$2:$B$87,2,FALSE)</f>
        <v>Payment Banks</v>
      </c>
      <c r="D2079" s="66">
        <v>43496</v>
      </c>
      <c r="E2079" s="74">
        <f t="shared" si="99"/>
        <v>1</v>
      </c>
      <c r="F2079">
        <f t="shared" si="98"/>
        <v>2019</v>
      </c>
      <c r="G2079" s="93">
        <v>0</v>
      </c>
      <c r="H2079" s="93">
        <v>0</v>
      </c>
      <c r="I2079" s="93">
        <v>0</v>
      </c>
      <c r="J2079" s="93">
        <v>0</v>
      </c>
      <c r="K2079" s="3">
        <f t="shared" si="100"/>
        <v>0</v>
      </c>
      <c r="L2079" s="3"/>
      <c r="M2079" s="3"/>
      <c r="N2079" s="3"/>
      <c r="O2079" s="93">
        <v>0</v>
      </c>
      <c r="P2079" s="93">
        <v>0</v>
      </c>
      <c r="Q2079" s="93">
        <v>0</v>
      </c>
      <c r="R2079" s="129">
        <v>0</v>
      </c>
      <c r="S2079" s="129">
        <v>0</v>
      </c>
      <c r="T2079" s="94"/>
      <c r="U2079" s="94"/>
      <c r="V2079" s="94"/>
      <c r="W2079" s="94"/>
      <c r="X2079" s="93">
        <v>0</v>
      </c>
      <c r="Y2079" s="93">
        <v>0</v>
      </c>
      <c r="Z2079" s="93">
        <v>0</v>
      </c>
      <c r="AA2079" s="129">
        <v>0</v>
      </c>
      <c r="AB2079" s="129">
        <v>0</v>
      </c>
    </row>
    <row r="2080" spans="1:28" x14ac:dyDescent="0.3">
      <c r="A2080" s="92" t="s">
        <v>49</v>
      </c>
      <c r="B2080" s="65" t="str">
        <f>VLOOKUP(A2080,'bank list with code'!$A$2:$C$114,3,FALSE)</f>
        <v>B077</v>
      </c>
      <c r="C2080" s="65" t="str">
        <f>VLOOKUP(B2080,'bank type'!$A$2:$B$87,2,FALSE)</f>
        <v>Payment Banks</v>
      </c>
      <c r="D2080" s="66">
        <v>43496</v>
      </c>
      <c r="E2080" s="74">
        <f t="shared" si="99"/>
        <v>1</v>
      </c>
      <c r="F2080">
        <f t="shared" si="98"/>
        <v>2019</v>
      </c>
      <c r="G2080" s="93">
        <v>0</v>
      </c>
      <c r="H2080" s="93">
        <v>0</v>
      </c>
      <c r="I2080" s="93">
        <v>0</v>
      </c>
      <c r="J2080" s="93">
        <v>0</v>
      </c>
      <c r="K2080" s="3">
        <f t="shared" si="100"/>
        <v>0</v>
      </c>
      <c r="L2080" s="3"/>
      <c r="M2080" s="3"/>
      <c r="N2080" s="3"/>
      <c r="O2080" s="93">
        <v>0</v>
      </c>
      <c r="P2080" s="93">
        <v>0</v>
      </c>
      <c r="Q2080" s="93">
        <v>0</v>
      </c>
      <c r="R2080" s="129">
        <v>0</v>
      </c>
      <c r="S2080" s="129">
        <v>0</v>
      </c>
      <c r="T2080" s="94"/>
      <c r="U2080" s="94"/>
      <c r="V2080" s="94"/>
      <c r="W2080" s="94"/>
      <c r="X2080" s="93">
        <v>16</v>
      </c>
      <c r="Y2080" s="93">
        <v>0</v>
      </c>
      <c r="Z2080" s="93">
        <v>41</v>
      </c>
      <c r="AA2080" s="129">
        <v>0</v>
      </c>
      <c r="AB2080" s="129">
        <v>3.9168800000000004E-2</v>
      </c>
    </row>
    <row r="2081" spans="1:28" x14ac:dyDescent="0.3">
      <c r="A2081" s="92" t="s">
        <v>50</v>
      </c>
      <c r="B2081" s="65" t="str">
        <f>VLOOKUP(A2081,'bank list with code'!$A$2:$C$114,3,FALSE)</f>
        <v>B079</v>
      </c>
      <c r="C2081" s="65" t="str">
        <f>VLOOKUP(B2081,'bank type'!$A$2:$B$87,2,FALSE)</f>
        <v>Payment Banks</v>
      </c>
      <c r="D2081" s="66">
        <v>43496</v>
      </c>
      <c r="E2081" s="74">
        <f t="shared" si="99"/>
        <v>1</v>
      </c>
      <c r="F2081">
        <f t="shared" si="98"/>
        <v>2019</v>
      </c>
      <c r="G2081" s="93">
        <v>1</v>
      </c>
      <c r="H2081" s="93">
        <v>0</v>
      </c>
      <c r="I2081" s="93">
        <v>0</v>
      </c>
      <c r="J2081" s="93">
        <v>0</v>
      </c>
      <c r="K2081" s="3">
        <f t="shared" si="100"/>
        <v>0</v>
      </c>
      <c r="L2081" s="3"/>
      <c r="M2081" s="3"/>
      <c r="N2081" s="3"/>
      <c r="O2081" s="93">
        <v>0</v>
      </c>
      <c r="P2081" s="93">
        <v>0</v>
      </c>
      <c r="Q2081" s="93">
        <v>0</v>
      </c>
      <c r="R2081" s="129">
        <v>0</v>
      </c>
      <c r="S2081" s="129">
        <v>0</v>
      </c>
      <c r="T2081" s="94"/>
      <c r="U2081" s="94"/>
      <c r="V2081" s="94"/>
      <c r="W2081" s="94"/>
      <c r="X2081" s="93">
        <v>42308287</v>
      </c>
      <c r="Y2081" s="93">
        <v>1108899</v>
      </c>
      <c r="Z2081" s="93">
        <v>2805676</v>
      </c>
      <c r="AA2081" s="129">
        <v>2848.69148</v>
      </c>
      <c r="AB2081" s="129">
        <v>1712.9099636299998</v>
      </c>
    </row>
    <row r="2082" spans="1:28" x14ac:dyDescent="0.3">
      <c r="A2082" s="92" t="s">
        <v>52</v>
      </c>
      <c r="B2082" s="65" t="str">
        <f>VLOOKUP(A2082,'bank list with code'!$A$2:$C$114,3,FALSE)</f>
        <v>B007</v>
      </c>
      <c r="C2082" s="65" t="str">
        <f>VLOOKUP(B2082,'bank type'!$A$2:$B$87,2,FALSE)</f>
        <v>Small Finance Banks</v>
      </c>
      <c r="D2082" s="66">
        <v>43496</v>
      </c>
      <c r="E2082" s="74">
        <f t="shared" si="99"/>
        <v>1</v>
      </c>
      <c r="F2082">
        <f t="shared" si="98"/>
        <v>2019</v>
      </c>
      <c r="G2082" s="93">
        <v>290</v>
      </c>
      <c r="H2082" s="93">
        <v>214</v>
      </c>
      <c r="I2082" s="93">
        <v>0</v>
      </c>
      <c r="J2082" s="93">
        <v>0</v>
      </c>
      <c r="K2082" s="3">
        <f t="shared" si="100"/>
        <v>0</v>
      </c>
      <c r="L2082" s="3"/>
      <c r="M2082" s="3"/>
      <c r="N2082" s="3"/>
      <c r="O2082" s="93">
        <v>0</v>
      </c>
      <c r="P2082" s="93">
        <v>0</v>
      </c>
      <c r="Q2082" s="93">
        <v>0</v>
      </c>
      <c r="R2082" s="129">
        <v>0</v>
      </c>
      <c r="S2082" s="129">
        <v>0</v>
      </c>
      <c r="T2082" s="94"/>
      <c r="U2082" s="94"/>
      <c r="V2082" s="94"/>
      <c r="W2082" s="94"/>
      <c r="X2082" s="93">
        <v>815627</v>
      </c>
      <c r="Y2082" s="93">
        <v>560843</v>
      </c>
      <c r="Z2082" s="93">
        <v>261520</v>
      </c>
      <c r="AA2082" s="129">
        <v>2983.583873</v>
      </c>
      <c r="AB2082" s="129">
        <v>428.70519189999999</v>
      </c>
    </row>
    <row r="2083" spans="1:28" x14ac:dyDescent="0.3">
      <c r="A2083" s="92" t="s">
        <v>53</v>
      </c>
      <c r="B2083" s="65" t="str">
        <f>VLOOKUP(A2083,'bank list with code'!$A$2:$C$114,3,FALSE)</f>
        <v>B019</v>
      </c>
      <c r="C2083" s="65" t="str">
        <f>VLOOKUP(B2083,'bank type'!$A$2:$B$87,2,FALSE)</f>
        <v>Small Finance Banks</v>
      </c>
      <c r="D2083" s="66">
        <v>43496</v>
      </c>
      <c r="E2083" s="74">
        <f t="shared" si="99"/>
        <v>1</v>
      </c>
      <c r="F2083">
        <f t="shared" si="98"/>
        <v>2019</v>
      </c>
      <c r="G2083" s="93">
        <v>123</v>
      </c>
      <c r="H2083" s="93">
        <v>2</v>
      </c>
      <c r="I2083" s="93">
        <v>0</v>
      </c>
      <c r="J2083" s="93">
        <v>0</v>
      </c>
      <c r="K2083" s="3">
        <f t="shared" si="100"/>
        <v>0</v>
      </c>
      <c r="L2083" s="3"/>
      <c r="M2083" s="3"/>
      <c r="N2083" s="3"/>
      <c r="O2083" s="93">
        <v>0</v>
      </c>
      <c r="P2083" s="93">
        <v>0</v>
      </c>
      <c r="Q2083" s="93">
        <v>0</v>
      </c>
      <c r="R2083" s="129">
        <v>0</v>
      </c>
      <c r="S2083" s="129">
        <v>0</v>
      </c>
      <c r="T2083" s="94"/>
      <c r="U2083" s="94"/>
      <c r="V2083" s="94"/>
      <c r="W2083" s="94"/>
      <c r="X2083" s="93">
        <v>87837</v>
      </c>
      <c r="Y2083" s="93">
        <v>95860</v>
      </c>
      <c r="Z2083" s="93">
        <v>35451</v>
      </c>
      <c r="AA2083" s="129">
        <v>304.49758400000002</v>
      </c>
      <c r="AB2083" s="129">
        <v>59.288078219999996</v>
      </c>
    </row>
    <row r="2084" spans="1:28" x14ac:dyDescent="0.3">
      <c r="A2084" s="92" t="s">
        <v>54</v>
      </c>
      <c r="B2084" s="65" t="str">
        <f>VLOOKUP(A2084,'bank list with code'!$A$2:$C$114,3,FALSE)</f>
        <v>B046</v>
      </c>
      <c r="C2084" s="65" t="str">
        <f>VLOOKUP(B2084,'bank type'!$A$2:$B$87,2,FALSE)</f>
        <v>Small Finance Banks</v>
      </c>
      <c r="D2084" s="66">
        <v>43496</v>
      </c>
      <c r="E2084" s="74">
        <f t="shared" si="99"/>
        <v>1</v>
      </c>
      <c r="F2084">
        <f t="shared" si="98"/>
        <v>2019</v>
      </c>
      <c r="G2084" s="93">
        <v>60</v>
      </c>
      <c r="H2084" s="93">
        <v>0</v>
      </c>
      <c r="I2084" s="93">
        <v>0</v>
      </c>
      <c r="J2084" s="93">
        <v>0</v>
      </c>
      <c r="K2084" s="3">
        <f t="shared" si="100"/>
        <v>0</v>
      </c>
      <c r="L2084" s="3"/>
      <c r="M2084" s="3"/>
      <c r="N2084" s="3"/>
      <c r="O2084" s="93">
        <v>0</v>
      </c>
      <c r="P2084" s="93">
        <v>0</v>
      </c>
      <c r="Q2084" s="93">
        <v>0</v>
      </c>
      <c r="R2084" s="129">
        <v>0</v>
      </c>
      <c r="S2084" s="129">
        <v>0</v>
      </c>
      <c r="T2084" s="94"/>
      <c r="U2084" s="94"/>
      <c r="V2084" s="94"/>
      <c r="W2084" s="94"/>
      <c r="X2084" s="93">
        <v>1046701</v>
      </c>
      <c r="Y2084" s="93">
        <v>360099</v>
      </c>
      <c r="Z2084" s="93">
        <v>12027</v>
      </c>
      <c r="AA2084" s="129">
        <v>1903</v>
      </c>
      <c r="AB2084" s="129">
        <v>8.98</v>
      </c>
    </row>
    <row r="2085" spans="1:28" x14ac:dyDescent="0.3">
      <c r="A2085" s="92" t="s">
        <v>55</v>
      </c>
      <c r="B2085" s="65" t="str">
        <f>VLOOKUP(A2085,'bank list with code'!$A$2:$C$114,3,FALSE)</f>
        <v>B041</v>
      </c>
      <c r="C2085" s="65" t="str">
        <f>VLOOKUP(B2085,'bank type'!$A$2:$B$87,2,FALSE)</f>
        <v>Small Finance Banks</v>
      </c>
      <c r="D2085" s="66">
        <v>43496</v>
      </c>
      <c r="E2085" s="74">
        <f t="shared" si="99"/>
        <v>1</v>
      </c>
      <c r="F2085">
        <f t="shared" si="98"/>
        <v>2019</v>
      </c>
      <c r="G2085" s="93">
        <v>320</v>
      </c>
      <c r="H2085" s="93">
        <v>1</v>
      </c>
      <c r="I2085" s="93">
        <v>0</v>
      </c>
      <c r="J2085" s="93">
        <v>0</v>
      </c>
      <c r="K2085" s="3">
        <f t="shared" si="100"/>
        <v>0</v>
      </c>
      <c r="L2085" s="3"/>
      <c r="M2085" s="3"/>
      <c r="N2085" s="3"/>
      <c r="O2085" s="93">
        <v>0</v>
      </c>
      <c r="P2085" s="93">
        <v>0</v>
      </c>
      <c r="Q2085" s="93">
        <v>0</v>
      </c>
      <c r="R2085" s="129">
        <v>0</v>
      </c>
      <c r="S2085" s="129">
        <v>0</v>
      </c>
      <c r="T2085" s="94"/>
      <c r="U2085" s="94"/>
      <c r="V2085" s="94"/>
      <c r="W2085" s="94"/>
      <c r="X2085" s="93">
        <v>500794</v>
      </c>
      <c r="Y2085" s="93">
        <v>958807</v>
      </c>
      <c r="Z2085" s="93">
        <v>136701</v>
      </c>
      <c r="AA2085" s="129">
        <v>3073.8578000000002</v>
      </c>
      <c r="AB2085" s="129">
        <v>232.21119797</v>
      </c>
    </row>
    <row r="2086" spans="1:28" x14ac:dyDescent="0.3">
      <c r="A2086" s="92" t="s">
        <v>56</v>
      </c>
      <c r="B2086" s="65" t="str">
        <f>VLOOKUP(A2086,'bank list with code'!$A$2:$C$114,3,FALSE)</f>
        <v>B043</v>
      </c>
      <c r="C2086" s="65" t="str">
        <f>VLOOKUP(B2086,'bank type'!$A$2:$B$87,2,FALSE)</f>
        <v>Small Finance Banks</v>
      </c>
      <c r="D2086" s="66">
        <v>43496</v>
      </c>
      <c r="E2086" s="74">
        <f t="shared" si="99"/>
        <v>1</v>
      </c>
      <c r="F2086">
        <f t="shared" si="98"/>
        <v>2019</v>
      </c>
      <c r="G2086" s="93">
        <v>116</v>
      </c>
      <c r="H2086" s="93">
        <v>2</v>
      </c>
      <c r="I2086" s="93">
        <v>0</v>
      </c>
      <c r="J2086" s="93">
        <v>0</v>
      </c>
      <c r="K2086" s="3">
        <f t="shared" si="100"/>
        <v>0</v>
      </c>
      <c r="L2086" s="3"/>
      <c r="M2086" s="3"/>
      <c r="N2086" s="3"/>
      <c r="O2086" s="93">
        <v>0</v>
      </c>
      <c r="P2086" s="93">
        <v>0</v>
      </c>
      <c r="Q2086" s="93">
        <v>0</v>
      </c>
      <c r="R2086" s="129">
        <v>0</v>
      </c>
      <c r="S2086" s="129">
        <v>0</v>
      </c>
      <c r="T2086" s="94"/>
      <c r="U2086" s="94"/>
      <c r="V2086" s="94"/>
      <c r="W2086" s="94"/>
      <c r="X2086" s="93">
        <v>2996314</v>
      </c>
      <c r="Y2086" s="93">
        <v>657104</v>
      </c>
      <c r="Z2086" s="93">
        <v>51988</v>
      </c>
      <c r="AA2086" s="129">
        <v>3604.4</v>
      </c>
      <c r="AB2086" s="129">
        <v>57</v>
      </c>
    </row>
    <row r="2087" spans="1:28" x14ac:dyDescent="0.3">
      <c r="A2087" s="92" t="s">
        <v>57</v>
      </c>
      <c r="B2087" s="65" t="str">
        <f>VLOOKUP(A2087,'bank list with code'!$A$2:$C$114,3,FALSE)</f>
        <v>B065</v>
      </c>
      <c r="C2087" s="65" t="str">
        <f>VLOOKUP(B2087,'bank type'!$A$2:$B$87,2,FALSE)</f>
        <v>Small Finance Banks</v>
      </c>
      <c r="D2087" s="66">
        <v>43496</v>
      </c>
      <c r="E2087" s="74">
        <f t="shared" si="99"/>
        <v>1</v>
      </c>
      <c r="F2087">
        <f t="shared" si="98"/>
        <v>2019</v>
      </c>
      <c r="G2087" s="93">
        <v>118</v>
      </c>
      <c r="H2087" s="93">
        <v>2</v>
      </c>
      <c r="I2087" s="93">
        <v>0</v>
      </c>
      <c r="J2087" s="93">
        <v>0</v>
      </c>
      <c r="K2087" s="3">
        <f t="shared" si="100"/>
        <v>0</v>
      </c>
      <c r="L2087" s="3"/>
      <c r="M2087" s="3"/>
      <c r="N2087" s="3"/>
      <c r="O2087" s="93">
        <v>0</v>
      </c>
      <c r="P2087" s="93">
        <v>0</v>
      </c>
      <c r="Q2087" s="93">
        <v>0</v>
      </c>
      <c r="R2087" s="129">
        <v>0</v>
      </c>
      <c r="S2087" s="129">
        <v>0</v>
      </c>
      <c r="T2087" s="94"/>
      <c r="U2087" s="94"/>
      <c r="V2087" s="94"/>
      <c r="W2087" s="94"/>
      <c r="X2087" s="93">
        <v>37269</v>
      </c>
      <c r="Y2087" s="93">
        <v>72290</v>
      </c>
      <c r="Z2087" s="93">
        <v>19728</v>
      </c>
      <c r="AA2087" s="129">
        <v>200.73439999999999</v>
      </c>
      <c r="AB2087" s="129">
        <v>16.862200260000002</v>
      </c>
    </row>
    <row r="2088" spans="1:28" x14ac:dyDescent="0.3">
      <c r="A2088" s="92" t="s">
        <v>58</v>
      </c>
      <c r="B2088" s="65" t="str">
        <f>VLOOKUP(A2088,'bank list with code'!$A$2:$C$114,3,FALSE)</f>
        <v>B075</v>
      </c>
      <c r="C2088" s="65" t="str">
        <f>VLOOKUP(B2088,'bank type'!$A$2:$B$87,2,FALSE)</f>
        <v>Small Finance Banks</v>
      </c>
      <c r="D2088" s="66">
        <v>43496</v>
      </c>
      <c r="E2088" s="74">
        <f t="shared" si="99"/>
        <v>1</v>
      </c>
      <c r="F2088">
        <f t="shared" si="98"/>
        <v>2019</v>
      </c>
      <c r="G2088" s="93">
        <v>0</v>
      </c>
      <c r="H2088" s="93">
        <v>0</v>
      </c>
      <c r="I2088" s="93">
        <v>0</v>
      </c>
      <c r="J2088" s="93">
        <v>0</v>
      </c>
      <c r="K2088" s="3">
        <f t="shared" si="100"/>
        <v>0</v>
      </c>
      <c r="L2088" s="3"/>
      <c r="M2088" s="3"/>
      <c r="N2088" s="3"/>
      <c r="O2088" s="93">
        <v>0</v>
      </c>
      <c r="P2088" s="93">
        <v>0</v>
      </c>
      <c r="Q2088" s="93">
        <v>0</v>
      </c>
      <c r="R2088" s="129">
        <v>0</v>
      </c>
      <c r="S2088" s="129">
        <v>0</v>
      </c>
      <c r="T2088" s="94"/>
      <c r="U2088" s="94"/>
      <c r="V2088" s="94"/>
      <c r="W2088" s="94"/>
      <c r="X2088" s="93">
        <v>37816</v>
      </c>
      <c r="Y2088" s="93">
        <v>2386</v>
      </c>
      <c r="Z2088" s="93">
        <v>551</v>
      </c>
      <c r="AA2088" s="129">
        <v>8.2544649999999997</v>
      </c>
      <c r="AB2088" s="129">
        <v>2.0690828400000001</v>
      </c>
    </row>
    <row r="2089" spans="1:28" x14ac:dyDescent="0.3">
      <c r="A2089" s="92" t="s">
        <v>59</v>
      </c>
      <c r="B2089" s="65" t="str">
        <f>VLOOKUP(A2089,'bank list with code'!$A$2:$C$114,3,FALSE)</f>
        <v>B097</v>
      </c>
      <c r="C2089" s="65" t="str">
        <f>VLOOKUP(B2089,'bank type'!$A$2:$B$87,2,FALSE)</f>
        <v>Small Finance Banks</v>
      </c>
      <c r="D2089" s="66">
        <v>43496</v>
      </c>
      <c r="E2089" s="74">
        <f t="shared" si="99"/>
        <v>1</v>
      </c>
      <c r="F2089">
        <f t="shared" si="98"/>
        <v>2019</v>
      </c>
      <c r="G2089" s="93">
        <v>24</v>
      </c>
      <c r="H2089" s="93">
        <v>1</v>
      </c>
      <c r="I2089" s="93">
        <v>0</v>
      </c>
      <c r="J2089" s="93">
        <v>0</v>
      </c>
      <c r="K2089" s="3">
        <f t="shared" si="100"/>
        <v>0</v>
      </c>
      <c r="L2089" s="3"/>
      <c r="M2089" s="3"/>
      <c r="N2089" s="3"/>
      <c r="O2089" s="93">
        <v>0</v>
      </c>
      <c r="P2089" s="93">
        <v>0</v>
      </c>
      <c r="Q2089" s="93">
        <v>0</v>
      </c>
      <c r="R2089" s="129">
        <v>0</v>
      </c>
      <c r="S2089" s="129">
        <v>0</v>
      </c>
      <c r="T2089" s="94"/>
      <c r="U2089" s="94"/>
      <c r="V2089" s="94"/>
      <c r="W2089" s="94"/>
      <c r="X2089" s="93">
        <v>12278</v>
      </c>
      <c r="Y2089" s="93">
        <v>32870</v>
      </c>
      <c r="Z2089" s="93">
        <v>6855</v>
      </c>
      <c r="AA2089" s="129">
        <v>59.96</v>
      </c>
      <c r="AB2089" s="129">
        <v>8.5385073200000008</v>
      </c>
    </row>
    <row r="2090" spans="1:28" x14ac:dyDescent="0.3">
      <c r="A2090" s="92" t="s">
        <v>60</v>
      </c>
      <c r="B2090" s="65" t="str">
        <f>VLOOKUP(A2090,'bank list with code'!$A$2:$C$114,3,FALSE)</f>
        <v>B103</v>
      </c>
      <c r="C2090" s="65" t="str">
        <f>VLOOKUP(B2090,'bank type'!$A$2:$B$87,2,FALSE)</f>
        <v>Small Finance Banks</v>
      </c>
      <c r="D2090" s="66">
        <v>43496</v>
      </c>
      <c r="E2090" s="74">
        <f t="shared" si="99"/>
        <v>1</v>
      </c>
      <c r="F2090">
        <f t="shared" si="98"/>
        <v>2019</v>
      </c>
      <c r="G2090" s="93">
        <v>377</v>
      </c>
      <c r="H2090" s="93">
        <v>3</v>
      </c>
      <c r="I2090" s="93">
        <v>0</v>
      </c>
      <c r="J2090" s="93">
        <v>0</v>
      </c>
      <c r="K2090" s="3">
        <f t="shared" si="100"/>
        <v>0</v>
      </c>
      <c r="L2090" s="3"/>
      <c r="M2090" s="3"/>
      <c r="N2090" s="3"/>
      <c r="O2090" s="93" t="s">
        <v>156</v>
      </c>
      <c r="P2090" s="93">
        <v>0</v>
      </c>
      <c r="Q2090" s="93">
        <v>0</v>
      </c>
      <c r="R2090" s="129">
        <v>0</v>
      </c>
      <c r="S2090" s="129">
        <v>0</v>
      </c>
      <c r="T2090" s="94"/>
      <c r="U2090" s="94"/>
      <c r="V2090" s="94"/>
      <c r="W2090" s="94"/>
      <c r="X2090" s="93">
        <v>2311664</v>
      </c>
      <c r="Y2090" s="93">
        <v>2120426</v>
      </c>
      <c r="Z2090" s="93">
        <v>219364</v>
      </c>
      <c r="AA2090" s="129">
        <v>8160.8912</v>
      </c>
      <c r="AB2090" s="129">
        <v>189.23782715999999</v>
      </c>
    </row>
    <row r="2091" spans="1:28" x14ac:dyDescent="0.3">
      <c r="A2091" s="92" t="s">
        <v>61</v>
      </c>
      <c r="B2091" s="65" t="str">
        <f>VLOOKUP(A2091,'bank list with code'!$A$2:$C$114,3,FALSE)</f>
        <v>B109</v>
      </c>
      <c r="C2091" s="65" t="str">
        <f>VLOOKUP(B2091,'bank type'!$A$2:$B$87,2,FALSE)</f>
        <v>Small Finance Banks</v>
      </c>
      <c r="D2091" s="66">
        <v>43496</v>
      </c>
      <c r="E2091" s="74">
        <f t="shared" si="99"/>
        <v>1</v>
      </c>
      <c r="F2091">
        <f t="shared" si="98"/>
        <v>2019</v>
      </c>
      <c r="G2091" s="93">
        <v>79</v>
      </c>
      <c r="H2091" s="93">
        <v>36</v>
      </c>
      <c r="I2091" s="93">
        <v>0</v>
      </c>
      <c r="J2091" s="93">
        <v>0</v>
      </c>
      <c r="K2091" s="3">
        <f t="shared" si="100"/>
        <v>0</v>
      </c>
      <c r="L2091" s="3"/>
      <c r="M2091" s="3"/>
      <c r="N2091" s="3"/>
      <c r="O2091" s="93">
        <v>0</v>
      </c>
      <c r="P2091" s="93">
        <v>0</v>
      </c>
      <c r="Q2091" s="93">
        <v>0</v>
      </c>
      <c r="R2091" s="129">
        <v>0</v>
      </c>
      <c r="S2091" s="129">
        <v>0</v>
      </c>
      <c r="T2091" s="94"/>
      <c r="U2091" s="94"/>
      <c r="V2091" s="94"/>
      <c r="W2091" s="94"/>
      <c r="X2091" s="93">
        <v>134927</v>
      </c>
      <c r="Y2091" s="93">
        <v>118332</v>
      </c>
      <c r="Z2091" s="93">
        <v>14384</v>
      </c>
      <c r="AA2091" s="129">
        <v>400.048</v>
      </c>
      <c r="AB2091" s="129">
        <v>19.22586132</v>
      </c>
    </row>
    <row r="2092" spans="1:28" x14ac:dyDescent="0.3">
      <c r="A2092" s="92" t="s">
        <v>117</v>
      </c>
      <c r="B2092" s="65" t="str">
        <f>VLOOKUP(A2092,'bank list with code'!$A$2:$C$114,3,FALSE)</f>
        <v>B003</v>
      </c>
      <c r="C2092" s="65" t="str">
        <f>VLOOKUP(B2092,'bank type'!$A$2:$B$87,2,FALSE)</f>
        <v>Public Sector Banks</v>
      </c>
      <c r="D2092" s="66">
        <v>43524</v>
      </c>
      <c r="E2092" s="74">
        <f t="shared" si="99"/>
        <v>2</v>
      </c>
      <c r="F2092">
        <f t="shared" si="98"/>
        <v>2019</v>
      </c>
      <c r="G2092" s="93">
        <v>631</v>
      </c>
      <c r="H2092" s="93">
        <v>200</v>
      </c>
      <c r="I2092" s="93">
        <v>3176</v>
      </c>
      <c r="J2092" s="93">
        <v>0</v>
      </c>
      <c r="K2092" s="3">
        <f t="shared" si="100"/>
        <v>3176</v>
      </c>
      <c r="L2092" s="3"/>
      <c r="M2092" s="3"/>
      <c r="N2092" s="3"/>
      <c r="O2092" s="93">
        <v>0</v>
      </c>
      <c r="P2092" s="93">
        <v>0</v>
      </c>
      <c r="Q2092" s="93">
        <v>0</v>
      </c>
      <c r="R2092" s="129">
        <v>0</v>
      </c>
      <c r="S2092" s="129">
        <v>0</v>
      </c>
      <c r="T2092" s="94"/>
      <c r="U2092" s="94"/>
      <c r="V2092" s="94"/>
      <c r="W2092" s="94"/>
      <c r="X2092" s="93">
        <v>6049046</v>
      </c>
      <c r="Y2092" s="93">
        <v>8736133</v>
      </c>
      <c r="Z2092" s="93">
        <v>2893368</v>
      </c>
      <c r="AA2092" s="129">
        <v>20881.724904630002</v>
      </c>
      <c r="AB2092" s="129">
        <v>2870.7838433800002</v>
      </c>
    </row>
    <row r="2093" spans="1:28" x14ac:dyDescent="0.3">
      <c r="A2093" s="92" t="s">
        <v>118</v>
      </c>
      <c r="B2093" s="65" t="str">
        <f>VLOOKUP(A2093,'bank list with code'!$A$2:$C$114,3,FALSE)</f>
        <v>B006</v>
      </c>
      <c r="C2093" s="65" t="str">
        <f>VLOOKUP(B2093,'bank type'!$A$2:$B$87,2,FALSE)</f>
        <v>Public Sector Banks</v>
      </c>
      <c r="D2093" s="66">
        <v>43524</v>
      </c>
      <c r="E2093" s="74">
        <f t="shared" si="99"/>
        <v>2</v>
      </c>
      <c r="F2093">
        <f t="shared" si="98"/>
        <v>2019</v>
      </c>
      <c r="G2093" s="93">
        <v>3025</v>
      </c>
      <c r="H2093" s="93">
        <v>773</v>
      </c>
      <c r="I2093" s="93">
        <v>15895</v>
      </c>
      <c r="J2093" s="93">
        <v>0</v>
      </c>
      <c r="K2093" s="3">
        <f t="shared" si="100"/>
        <v>15895</v>
      </c>
      <c r="L2093" s="3"/>
      <c r="M2093" s="3"/>
      <c r="N2093" s="3"/>
      <c r="O2093" s="93">
        <v>297282</v>
      </c>
      <c r="P2093" s="93">
        <v>14808</v>
      </c>
      <c r="Q2093" s="93">
        <v>523048</v>
      </c>
      <c r="R2093" s="129">
        <v>74.017484730000007</v>
      </c>
      <c r="S2093" s="129">
        <v>1288.0755718700002</v>
      </c>
      <c r="T2093" s="94"/>
      <c r="U2093" s="94"/>
      <c r="V2093" s="94"/>
      <c r="W2093" s="94"/>
      <c r="X2093" s="93">
        <v>28048189</v>
      </c>
      <c r="Y2093" s="93">
        <v>9846798</v>
      </c>
      <c r="Z2093" s="93">
        <v>5858733</v>
      </c>
      <c r="AA2093" s="129">
        <v>32749.022497000002</v>
      </c>
      <c r="AB2093" s="129">
        <v>7162.4</v>
      </c>
    </row>
    <row r="2094" spans="1:28" x14ac:dyDescent="0.3">
      <c r="A2094" s="92" t="s">
        <v>0</v>
      </c>
      <c r="B2094" s="65" t="str">
        <f>VLOOKUP(A2094,'bank list with code'!$A$2:$C$114,3,FALSE)</f>
        <v>B014</v>
      </c>
      <c r="C2094" s="65" t="str">
        <f>VLOOKUP(B2094,'bank type'!$A$2:$B$87,2,FALSE)</f>
        <v>Public Sector Banks</v>
      </c>
      <c r="D2094" s="66">
        <v>43524</v>
      </c>
      <c r="E2094" s="74">
        <f t="shared" si="99"/>
        <v>2</v>
      </c>
      <c r="F2094">
        <f t="shared" si="98"/>
        <v>2019</v>
      </c>
      <c r="G2094" s="93">
        <v>6430</v>
      </c>
      <c r="H2094" s="93">
        <v>3247</v>
      </c>
      <c r="I2094" s="93">
        <v>51960</v>
      </c>
      <c r="J2094" s="93">
        <v>0</v>
      </c>
      <c r="K2094" s="3">
        <f t="shared" si="100"/>
        <v>51960</v>
      </c>
      <c r="L2094" s="3"/>
      <c r="M2094" s="3"/>
      <c r="N2094" s="3"/>
      <c r="O2094" s="93">
        <v>216885</v>
      </c>
      <c r="P2094" s="93">
        <v>8515</v>
      </c>
      <c r="Q2094" s="93">
        <v>526791</v>
      </c>
      <c r="R2094" s="129">
        <v>32.438099999999999</v>
      </c>
      <c r="S2094" s="129">
        <v>1156.3783559999999</v>
      </c>
      <c r="T2094" s="94"/>
      <c r="U2094" s="94"/>
      <c r="V2094" s="94"/>
      <c r="W2094" s="94"/>
      <c r="X2094" s="93">
        <v>46316905</v>
      </c>
      <c r="Y2094" s="93">
        <v>19719888</v>
      </c>
      <c r="Z2094" s="93">
        <v>10904078</v>
      </c>
      <c r="AA2094" s="129">
        <v>84197.036039529994</v>
      </c>
      <c r="AB2094" s="129">
        <v>12860.367366209999</v>
      </c>
    </row>
    <row r="2095" spans="1:28" x14ac:dyDescent="0.3">
      <c r="A2095" s="92" t="s">
        <v>1</v>
      </c>
      <c r="B2095" s="65" t="str">
        <f>VLOOKUP(A2095,'bank list with code'!$A$2:$C$114,3,FALSE)</f>
        <v>B015</v>
      </c>
      <c r="C2095" s="65" t="str">
        <f>VLOOKUP(B2095,'bank type'!$A$2:$B$87,2,FALSE)</f>
        <v>Public Sector Banks</v>
      </c>
      <c r="D2095" s="66">
        <v>43524</v>
      </c>
      <c r="E2095" s="74">
        <f t="shared" si="99"/>
        <v>2</v>
      </c>
      <c r="F2095">
        <f t="shared" si="98"/>
        <v>2019</v>
      </c>
      <c r="G2095" s="93">
        <v>2596</v>
      </c>
      <c r="H2095" s="93">
        <v>3558</v>
      </c>
      <c r="I2095" s="93">
        <v>64884</v>
      </c>
      <c r="J2095" s="93">
        <v>0</v>
      </c>
      <c r="K2095" s="3">
        <f t="shared" si="100"/>
        <v>64884</v>
      </c>
      <c r="L2095" s="3"/>
      <c r="M2095" s="3"/>
      <c r="N2095" s="3"/>
      <c r="O2095" s="93">
        <v>184049</v>
      </c>
      <c r="P2095" s="93">
        <v>22048</v>
      </c>
      <c r="Q2095" s="93">
        <v>287734</v>
      </c>
      <c r="R2095" s="129">
        <v>122.53608940000001</v>
      </c>
      <c r="S2095" s="129">
        <v>716.95659666999995</v>
      </c>
      <c r="T2095" s="94"/>
      <c r="U2095" s="94"/>
      <c r="V2095" s="94"/>
      <c r="W2095" s="94"/>
      <c r="X2095" s="93">
        <v>59139931</v>
      </c>
      <c r="Y2095" s="93">
        <v>34343155</v>
      </c>
      <c r="Z2095" s="93">
        <v>8217880</v>
      </c>
      <c r="AA2095" s="129">
        <v>63170.719253579999</v>
      </c>
      <c r="AB2095" s="129">
        <v>8315.9352296100005</v>
      </c>
    </row>
    <row r="2096" spans="1:28" x14ac:dyDescent="0.3">
      <c r="A2096" s="92" t="s">
        <v>2</v>
      </c>
      <c r="B2096" s="65" t="str">
        <f>VLOOKUP(A2096,'bank list with code'!$A$2:$C$114,3,FALSE)</f>
        <v>B016</v>
      </c>
      <c r="C2096" s="65" t="str">
        <f>VLOOKUP(B2096,'bank type'!$A$2:$B$87,2,FALSE)</f>
        <v>Public Sector Banks</v>
      </c>
      <c r="D2096" s="66">
        <v>43524</v>
      </c>
      <c r="E2096" s="74">
        <f t="shared" si="99"/>
        <v>2</v>
      </c>
      <c r="F2096">
        <f t="shared" ref="F2096:F2159" si="101">YEAR(D2096)</f>
        <v>2019</v>
      </c>
      <c r="G2096" s="93">
        <v>1314</v>
      </c>
      <c r="H2096" s="93">
        <v>556</v>
      </c>
      <c r="I2096" s="93">
        <v>3105</v>
      </c>
      <c r="J2096" s="93">
        <v>0</v>
      </c>
      <c r="K2096" s="3">
        <f t="shared" si="100"/>
        <v>3105</v>
      </c>
      <c r="L2096" s="3"/>
      <c r="M2096" s="3"/>
      <c r="N2096" s="3"/>
      <c r="O2096" s="93">
        <v>0</v>
      </c>
      <c r="P2096" s="93">
        <v>0</v>
      </c>
      <c r="Q2096" s="93">
        <v>0</v>
      </c>
      <c r="R2096" s="129">
        <v>0</v>
      </c>
      <c r="S2096" s="129">
        <v>0</v>
      </c>
      <c r="T2096" s="94"/>
      <c r="U2096" s="94"/>
      <c r="V2096" s="94"/>
      <c r="W2096" s="94"/>
      <c r="X2096" s="93">
        <v>5085031</v>
      </c>
      <c r="Y2096" s="93">
        <v>6772706</v>
      </c>
      <c r="Z2096" s="93">
        <v>3983391</v>
      </c>
      <c r="AA2096" s="129">
        <v>24071.337363260001</v>
      </c>
      <c r="AB2096" s="129">
        <v>2867.23099116</v>
      </c>
    </row>
    <row r="2097" spans="1:28" x14ac:dyDescent="0.3">
      <c r="A2097" s="92" t="s">
        <v>3</v>
      </c>
      <c r="B2097" s="65" t="str">
        <f>VLOOKUP(A2097,'bank list with code'!$A$2:$C$114,3,FALSE)</f>
        <v>B018</v>
      </c>
      <c r="C2097" s="65" t="str">
        <f>VLOOKUP(B2097,'bank type'!$A$2:$B$87,2,FALSE)</f>
        <v>Public Sector Banks</v>
      </c>
      <c r="D2097" s="66">
        <v>43524</v>
      </c>
      <c r="E2097" s="74">
        <f t="shared" si="99"/>
        <v>2</v>
      </c>
      <c r="F2097">
        <f t="shared" si="101"/>
        <v>2019</v>
      </c>
      <c r="G2097" s="93">
        <v>4769</v>
      </c>
      <c r="H2097" s="93">
        <v>4107</v>
      </c>
      <c r="I2097" s="93">
        <v>20800</v>
      </c>
      <c r="J2097" s="93">
        <v>0</v>
      </c>
      <c r="K2097" s="3">
        <f t="shared" si="100"/>
        <v>20800</v>
      </c>
      <c r="L2097" s="3"/>
      <c r="M2097" s="3"/>
      <c r="N2097" s="3"/>
      <c r="O2097" s="93">
        <v>356237</v>
      </c>
      <c r="P2097" s="93">
        <v>42990</v>
      </c>
      <c r="Q2097" s="93">
        <v>588560</v>
      </c>
      <c r="R2097" s="129">
        <v>222.7973819</v>
      </c>
      <c r="S2097" s="129">
        <v>1196.0488047700001</v>
      </c>
      <c r="T2097" s="94"/>
      <c r="U2097" s="94"/>
      <c r="V2097" s="94"/>
      <c r="W2097" s="94"/>
      <c r="X2097" s="93">
        <v>36820396</v>
      </c>
      <c r="Y2097" s="93">
        <v>20462769</v>
      </c>
      <c r="Z2097" s="93">
        <v>10170485</v>
      </c>
      <c r="AA2097" s="129">
        <v>86751.671916970008</v>
      </c>
      <c r="AB2097" s="129">
        <v>12766.821738409999</v>
      </c>
    </row>
    <row r="2098" spans="1:28" x14ac:dyDescent="0.3">
      <c r="A2098" s="92" t="s">
        <v>4</v>
      </c>
      <c r="B2098" s="65" t="str">
        <f>VLOOKUP(A2098,'bank list with code'!$A$2:$C$114,3,FALSE)</f>
        <v>B022</v>
      </c>
      <c r="C2098" s="65" t="str">
        <f>VLOOKUP(B2098,'bank type'!$A$2:$B$87,2,FALSE)</f>
        <v>Public Sector Banks</v>
      </c>
      <c r="D2098" s="66">
        <v>43524</v>
      </c>
      <c r="E2098" s="74">
        <f t="shared" ref="E2098:E2161" si="102">MONTH(D2098)</f>
        <v>2</v>
      </c>
      <c r="F2098">
        <f t="shared" si="101"/>
        <v>2019</v>
      </c>
      <c r="G2098" s="93">
        <v>3081</v>
      </c>
      <c r="H2098" s="93">
        <v>1086</v>
      </c>
      <c r="I2098" s="93">
        <v>3379</v>
      </c>
      <c r="J2098" s="93">
        <v>0</v>
      </c>
      <c r="K2098" s="3">
        <f t="shared" si="100"/>
        <v>3379</v>
      </c>
      <c r="L2098" s="3"/>
      <c r="M2098" s="3"/>
      <c r="N2098" s="3"/>
      <c r="O2098" s="93">
        <v>93220</v>
      </c>
      <c r="P2098" s="93">
        <v>2187</v>
      </c>
      <c r="Q2098" s="93">
        <v>142782</v>
      </c>
      <c r="R2098" s="129">
        <v>9.473010630000001</v>
      </c>
      <c r="S2098" s="129">
        <v>313.72565942</v>
      </c>
      <c r="T2098" s="94"/>
      <c r="U2098" s="94"/>
      <c r="V2098" s="94"/>
      <c r="W2098" s="94"/>
      <c r="X2098" s="93">
        <v>18976200</v>
      </c>
      <c r="Y2098" s="93">
        <v>10239076</v>
      </c>
      <c r="Z2098" s="93">
        <v>5238091</v>
      </c>
      <c r="AA2098" s="129">
        <v>41314.883662</v>
      </c>
      <c r="AB2098" s="129">
        <v>6080.2550552100001</v>
      </c>
    </row>
    <row r="2099" spans="1:28" x14ac:dyDescent="0.3">
      <c r="A2099" s="92" t="s">
        <v>119</v>
      </c>
      <c r="B2099" s="65" t="str">
        <f>VLOOKUP(A2099,'bank list with code'!$A$2:$C$114,3,FALSE)</f>
        <v>B026</v>
      </c>
      <c r="C2099" s="65" t="str">
        <f>VLOOKUP(B2099,'bank type'!$A$2:$B$87,2,FALSE)</f>
        <v>Public Sector Banks</v>
      </c>
      <c r="D2099" s="66">
        <v>43524</v>
      </c>
      <c r="E2099" s="74">
        <f t="shared" si="102"/>
        <v>2</v>
      </c>
      <c r="F2099">
        <f t="shared" si="101"/>
        <v>2019</v>
      </c>
      <c r="G2099" s="93">
        <v>2359</v>
      </c>
      <c r="H2099" s="93">
        <v>658</v>
      </c>
      <c r="I2099" s="93">
        <v>161588</v>
      </c>
      <c r="J2099" s="93">
        <v>0</v>
      </c>
      <c r="K2099" s="3">
        <f t="shared" si="100"/>
        <v>161588</v>
      </c>
      <c r="L2099" s="3"/>
      <c r="M2099" s="3"/>
      <c r="N2099" s="3"/>
      <c r="O2099" s="93">
        <v>110149</v>
      </c>
      <c r="P2099" s="93">
        <v>1826</v>
      </c>
      <c r="Q2099" s="93">
        <v>135947</v>
      </c>
      <c r="R2099" s="129">
        <v>8.7505061499999996</v>
      </c>
      <c r="S2099" s="129">
        <v>323.04858146000004</v>
      </c>
      <c r="T2099" s="94"/>
      <c r="U2099" s="94"/>
      <c r="V2099" s="94"/>
      <c r="W2099" s="94"/>
      <c r="X2099" s="93">
        <v>13024108</v>
      </c>
      <c r="Y2099" s="93">
        <v>6659907</v>
      </c>
      <c r="Z2099" s="93">
        <v>3533072</v>
      </c>
      <c r="AA2099" s="129">
        <v>27109.537438740001</v>
      </c>
      <c r="AB2099" s="129">
        <v>4114.4507127199995</v>
      </c>
    </row>
    <row r="2100" spans="1:28" x14ac:dyDescent="0.3">
      <c r="A2100" s="92" t="s">
        <v>120</v>
      </c>
      <c r="B2100" s="65" t="str">
        <f>VLOOKUP(A2100,'bank list with code'!$A$2:$C$114,3,FALSE)</f>
        <v>B034</v>
      </c>
      <c r="C2100" s="65" t="str">
        <f>VLOOKUP(B2100,'bank type'!$A$2:$B$87,2,FALSE)</f>
        <v>Public Sector Banks</v>
      </c>
      <c r="D2100" s="66">
        <v>43524</v>
      </c>
      <c r="E2100" s="74">
        <f t="shared" si="102"/>
        <v>2</v>
      </c>
      <c r="F2100">
        <f t="shared" si="101"/>
        <v>2019</v>
      </c>
      <c r="G2100" s="93">
        <v>1221</v>
      </c>
      <c r="H2100" s="93">
        <v>292</v>
      </c>
      <c r="I2100" s="93">
        <v>5342</v>
      </c>
      <c r="J2100" s="93">
        <v>0</v>
      </c>
      <c r="K2100" s="3">
        <f t="shared" si="100"/>
        <v>5342</v>
      </c>
      <c r="L2100" s="3"/>
      <c r="M2100" s="3"/>
      <c r="N2100" s="3"/>
      <c r="O2100" s="93">
        <v>0</v>
      </c>
      <c r="P2100" s="93">
        <v>0</v>
      </c>
      <c r="Q2100" s="93">
        <v>0</v>
      </c>
      <c r="R2100" s="129">
        <v>0</v>
      </c>
      <c r="S2100" s="129">
        <v>0</v>
      </c>
      <c r="T2100" s="94"/>
      <c r="U2100" s="94"/>
      <c r="V2100" s="94"/>
      <c r="W2100" s="94"/>
      <c r="X2100" s="93">
        <v>5401680</v>
      </c>
      <c r="Y2100" s="93">
        <v>2967788</v>
      </c>
      <c r="Z2100" s="93">
        <v>1680293</v>
      </c>
      <c r="AA2100" s="129">
        <v>7705.1320999999998</v>
      </c>
      <c r="AB2100" s="129">
        <v>2153.9225270200004</v>
      </c>
    </row>
    <row r="2101" spans="1:28" x14ac:dyDescent="0.3">
      <c r="A2101" s="92" t="s">
        <v>5</v>
      </c>
      <c r="B2101" s="65" t="str">
        <f>VLOOKUP(A2101,'bank list with code'!$A$2:$C$114,3,FALSE)</f>
        <v>B060</v>
      </c>
      <c r="C2101" s="65" t="str">
        <f>VLOOKUP(B2101,'bank type'!$A$2:$B$87,2,FALSE)</f>
        <v>Public Sector Banks</v>
      </c>
      <c r="D2101" s="66">
        <v>43524</v>
      </c>
      <c r="E2101" s="74">
        <f t="shared" si="102"/>
        <v>2</v>
      </c>
      <c r="F2101">
        <f t="shared" si="101"/>
        <v>2019</v>
      </c>
      <c r="G2101" s="93">
        <v>3135</v>
      </c>
      <c r="H2101" s="93">
        <v>740</v>
      </c>
      <c r="I2101" s="93">
        <v>10591</v>
      </c>
      <c r="J2101" s="93">
        <v>0</v>
      </c>
      <c r="K2101" s="3">
        <f t="shared" si="100"/>
        <v>10591</v>
      </c>
      <c r="L2101" s="3"/>
      <c r="M2101" s="3"/>
      <c r="N2101" s="3"/>
      <c r="O2101" s="93">
        <v>87102</v>
      </c>
      <c r="P2101" s="93">
        <v>2656</v>
      </c>
      <c r="Q2101" s="93">
        <v>123776</v>
      </c>
      <c r="R2101" s="129">
        <v>15.2</v>
      </c>
      <c r="S2101" s="129">
        <v>264.39999999999998</v>
      </c>
      <c r="T2101" s="94"/>
      <c r="U2101" s="94"/>
      <c r="V2101" s="94"/>
      <c r="W2101" s="94"/>
      <c r="X2101" s="93">
        <v>18579046</v>
      </c>
      <c r="Y2101" s="93">
        <v>34072269</v>
      </c>
      <c r="Z2101" s="93">
        <v>6063928</v>
      </c>
      <c r="AA2101" s="129">
        <v>60591.8</v>
      </c>
      <c r="AB2101" s="129">
        <v>6508.2</v>
      </c>
    </row>
    <row r="2102" spans="1:28" x14ac:dyDescent="0.3">
      <c r="A2102" s="92" t="s">
        <v>6</v>
      </c>
      <c r="B2102" s="65" t="str">
        <f>VLOOKUP(A2102,'bank list with code'!$A$2:$C$114,3,FALSE)</f>
        <v>B061</v>
      </c>
      <c r="C2102" s="65" t="str">
        <f>VLOOKUP(B2102,'bank type'!$A$2:$B$87,2,FALSE)</f>
        <v>Public Sector Banks</v>
      </c>
      <c r="D2102" s="66">
        <v>43524</v>
      </c>
      <c r="E2102" s="74">
        <f t="shared" si="102"/>
        <v>2</v>
      </c>
      <c r="F2102">
        <f t="shared" si="101"/>
        <v>2019</v>
      </c>
      <c r="G2102" s="93">
        <v>2946</v>
      </c>
      <c r="H2102" s="93">
        <v>511</v>
      </c>
      <c r="I2102" s="93">
        <v>19750</v>
      </c>
      <c r="J2102" s="93">
        <v>0</v>
      </c>
      <c r="K2102" s="3">
        <f t="shared" si="100"/>
        <v>19750</v>
      </c>
      <c r="L2102" s="3"/>
      <c r="M2102" s="3"/>
      <c r="N2102" s="3"/>
      <c r="O2102" s="93">
        <v>57753</v>
      </c>
      <c r="P2102" s="93">
        <v>851</v>
      </c>
      <c r="Q2102" s="93">
        <v>82894</v>
      </c>
      <c r="R2102" s="129">
        <v>3.2488100000000002</v>
      </c>
      <c r="S2102" s="129">
        <v>162.03864400000001</v>
      </c>
      <c r="T2102" s="94"/>
      <c r="U2102" s="94"/>
      <c r="V2102" s="94"/>
      <c r="W2102" s="94"/>
      <c r="X2102" s="93">
        <v>16279422</v>
      </c>
      <c r="Y2102" s="93">
        <v>12500117</v>
      </c>
      <c r="Z2102" s="93">
        <v>4249000</v>
      </c>
      <c r="AA2102" s="129">
        <v>51104.098299999998</v>
      </c>
      <c r="AB2102" s="129">
        <v>5590.1119939999999</v>
      </c>
    </row>
    <row r="2103" spans="1:28" x14ac:dyDescent="0.3">
      <c r="A2103" s="92" t="s">
        <v>121</v>
      </c>
      <c r="B2103" s="65" t="str">
        <f>VLOOKUP(A2103,'bank list with code'!$A$2:$C$114,3,FALSE)</f>
        <v>B078</v>
      </c>
      <c r="C2103" s="65" t="str">
        <f>VLOOKUP(B2103,'bank type'!$A$2:$B$87,2,FALSE)</f>
        <v>Public Sector Banks</v>
      </c>
      <c r="D2103" s="66">
        <v>43524</v>
      </c>
      <c r="E2103" s="74">
        <f t="shared" si="102"/>
        <v>2</v>
      </c>
      <c r="F2103">
        <f t="shared" si="101"/>
        <v>2019</v>
      </c>
      <c r="G2103" s="93">
        <v>2342</v>
      </c>
      <c r="H2103" s="93">
        <v>283</v>
      </c>
      <c r="I2103" s="93">
        <v>8408</v>
      </c>
      <c r="J2103" s="93">
        <v>0</v>
      </c>
      <c r="K2103" s="3">
        <f t="shared" si="100"/>
        <v>8408</v>
      </c>
      <c r="L2103" s="3"/>
      <c r="M2103" s="3"/>
      <c r="N2103" s="3"/>
      <c r="O2103" s="93">
        <v>0</v>
      </c>
      <c r="P2103" s="93">
        <v>0</v>
      </c>
      <c r="Q2103" s="93">
        <v>0</v>
      </c>
      <c r="R2103" s="129">
        <v>0</v>
      </c>
      <c r="S2103" s="129">
        <v>0</v>
      </c>
      <c r="T2103" s="94"/>
      <c r="U2103" s="94"/>
      <c r="V2103" s="94"/>
      <c r="W2103" s="94"/>
      <c r="X2103" s="93">
        <v>11067454</v>
      </c>
      <c r="Y2103" s="93">
        <v>5097189</v>
      </c>
      <c r="Z2103" s="93">
        <v>3172071</v>
      </c>
      <c r="AA2103" s="129">
        <v>22382</v>
      </c>
      <c r="AB2103" s="129">
        <v>3702.7</v>
      </c>
    </row>
    <row r="2104" spans="1:28" x14ac:dyDescent="0.3">
      <c r="A2104" s="92" t="s">
        <v>7</v>
      </c>
      <c r="B2104" s="65" t="str">
        <f>VLOOKUP(A2104,'bank list with code'!$A$2:$C$114,3,FALSE)</f>
        <v>B080</v>
      </c>
      <c r="C2104" s="65" t="str">
        <f>VLOOKUP(B2104,'bank type'!$A$2:$B$87,2,FALSE)</f>
        <v>Public Sector Banks</v>
      </c>
      <c r="D2104" s="66">
        <v>43524</v>
      </c>
      <c r="E2104" s="74">
        <f t="shared" si="102"/>
        <v>2</v>
      </c>
      <c r="F2104">
        <f t="shared" si="101"/>
        <v>2019</v>
      </c>
      <c r="G2104" s="93">
        <v>1154</v>
      </c>
      <c r="H2104" s="93">
        <v>48</v>
      </c>
      <c r="I2104" s="93">
        <v>1066</v>
      </c>
      <c r="J2104" s="93">
        <v>0</v>
      </c>
      <c r="K2104" s="3">
        <f t="shared" si="100"/>
        <v>1066</v>
      </c>
      <c r="L2104" s="3"/>
      <c r="M2104" s="3"/>
      <c r="N2104" s="3"/>
      <c r="O2104" s="93">
        <v>0</v>
      </c>
      <c r="P2104" s="93">
        <v>0</v>
      </c>
      <c r="Q2104" s="93">
        <v>0</v>
      </c>
      <c r="R2104" s="129">
        <v>0</v>
      </c>
      <c r="S2104" s="129">
        <v>0</v>
      </c>
      <c r="T2104" s="94"/>
      <c r="U2104" s="94"/>
      <c r="V2104" s="94"/>
      <c r="W2104" s="94"/>
      <c r="X2104" s="93">
        <v>2025337</v>
      </c>
      <c r="Y2104" s="93">
        <v>1249067</v>
      </c>
      <c r="Z2104" s="93">
        <v>327481</v>
      </c>
      <c r="AA2104" s="129">
        <v>5210.2364090000001</v>
      </c>
      <c r="AB2104" s="129">
        <v>558.25995116000001</v>
      </c>
    </row>
    <row r="2105" spans="1:28" x14ac:dyDescent="0.3">
      <c r="A2105" s="92" t="s">
        <v>8</v>
      </c>
      <c r="B2105" s="65" t="str">
        <f>VLOOKUP(A2105,'bank list with code'!$A$2:$C$114,3,FALSE)</f>
        <v>B081</v>
      </c>
      <c r="C2105" s="65" t="str">
        <f>VLOOKUP(B2105,'bank type'!$A$2:$B$87,2,FALSE)</f>
        <v>Public Sector Banks</v>
      </c>
      <c r="D2105" s="66">
        <v>43524</v>
      </c>
      <c r="E2105" s="74">
        <f t="shared" si="102"/>
        <v>2</v>
      </c>
      <c r="F2105">
        <f t="shared" si="101"/>
        <v>2019</v>
      </c>
      <c r="G2105" s="93">
        <v>5332</v>
      </c>
      <c r="H2105" s="93">
        <v>3919</v>
      </c>
      <c r="I2105" s="93">
        <v>63465</v>
      </c>
      <c r="J2105" s="93">
        <v>0</v>
      </c>
      <c r="K2105" s="3">
        <f t="shared" si="100"/>
        <v>63465</v>
      </c>
      <c r="L2105" s="3"/>
      <c r="M2105" s="3"/>
      <c r="N2105" s="3"/>
      <c r="O2105" s="93">
        <v>333089</v>
      </c>
      <c r="P2105" s="93">
        <v>7410</v>
      </c>
      <c r="Q2105" s="93">
        <v>558175</v>
      </c>
      <c r="R2105" s="129">
        <v>33.494579180000002</v>
      </c>
      <c r="S2105" s="129">
        <v>1180.2497069600001</v>
      </c>
      <c r="T2105" s="94"/>
      <c r="U2105" s="94"/>
      <c r="V2105" s="94"/>
      <c r="W2105" s="94"/>
      <c r="X2105" s="93">
        <v>72673656</v>
      </c>
      <c r="Y2105" s="93">
        <v>21710308</v>
      </c>
      <c r="Z2105" s="93">
        <v>11828088</v>
      </c>
      <c r="AA2105" s="129">
        <v>97235.30545231</v>
      </c>
      <c r="AB2105" s="129">
        <v>15911.99130568</v>
      </c>
    </row>
    <row r="2106" spans="1:28" x14ac:dyDescent="0.3">
      <c r="A2106" s="92" t="s">
        <v>122</v>
      </c>
      <c r="B2106" s="65" t="str">
        <f>VLOOKUP(A2106,'bank list with code'!$A$2:$C$114,3,FALSE)</f>
        <v>B099</v>
      </c>
      <c r="C2106" s="65" t="str">
        <f>VLOOKUP(B2106,'bank type'!$A$2:$B$87,2,FALSE)</f>
        <v>Public Sector Banks</v>
      </c>
      <c r="D2106" s="66">
        <v>43524</v>
      </c>
      <c r="E2106" s="74">
        <f t="shared" si="102"/>
        <v>2</v>
      </c>
      <c r="F2106">
        <f t="shared" si="101"/>
        <v>2019</v>
      </c>
      <c r="G2106" s="93">
        <v>4096</v>
      </c>
      <c r="H2106" s="93">
        <v>404</v>
      </c>
      <c r="I2106" s="93">
        <v>7633</v>
      </c>
      <c r="J2106" s="93">
        <v>0</v>
      </c>
      <c r="K2106" s="3">
        <f t="shared" si="100"/>
        <v>7633</v>
      </c>
      <c r="L2106" s="3"/>
      <c r="M2106" s="3"/>
      <c r="N2106" s="3"/>
      <c r="O2106" s="93">
        <v>45866</v>
      </c>
      <c r="P2106" s="93">
        <v>2516</v>
      </c>
      <c r="Q2106" s="93">
        <v>149408</v>
      </c>
      <c r="R2106" s="129">
        <v>10.668580279999999</v>
      </c>
      <c r="S2106" s="129">
        <v>342.52275205000001</v>
      </c>
      <c r="T2106" s="94"/>
      <c r="U2106" s="94"/>
      <c r="V2106" s="94"/>
      <c r="W2106" s="94"/>
      <c r="X2106" s="93">
        <v>7707066</v>
      </c>
      <c r="Y2106" s="93">
        <v>8726239</v>
      </c>
      <c r="Z2106" s="93">
        <v>4575416</v>
      </c>
      <c r="AA2106" s="129">
        <v>34835.124142510002</v>
      </c>
      <c r="AB2106" s="129">
        <v>5141.1641813999995</v>
      </c>
    </row>
    <row r="2107" spans="1:28" x14ac:dyDescent="0.3">
      <c r="A2107" s="92" t="s">
        <v>9</v>
      </c>
      <c r="B2107" s="65" t="str">
        <f>VLOOKUP(A2107,'bank list with code'!$A$2:$C$114,3,FALSE)</f>
        <v>B102</v>
      </c>
      <c r="C2107" s="65" t="str">
        <f>VLOOKUP(B2107,'bank type'!$A$2:$B$87,2,FALSE)</f>
        <v>Public Sector Banks</v>
      </c>
      <c r="D2107" s="66">
        <v>43524</v>
      </c>
      <c r="E2107" s="74">
        <f t="shared" si="102"/>
        <v>2</v>
      </c>
      <c r="F2107">
        <f t="shared" si="101"/>
        <v>2019</v>
      </c>
      <c r="G2107" s="93">
        <v>2149</v>
      </c>
      <c r="H2107" s="93">
        <v>377</v>
      </c>
      <c r="I2107" s="93">
        <v>4622</v>
      </c>
      <c r="J2107" s="93">
        <v>0</v>
      </c>
      <c r="K2107" s="3">
        <f t="shared" si="100"/>
        <v>4622</v>
      </c>
      <c r="L2107" s="3"/>
      <c r="M2107" s="3"/>
      <c r="N2107" s="3"/>
      <c r="O2107" s="93">
        <v>0</v>
      </c>
      <c r="P2107" s="93">
        <v>0</v>
      </c>
      <c r="Q2107" s="93">
        <v>0</v>
      </c>
      <c r="R2107" s="129">
        <v>0</v>
      </c>
      <c r="S2107" s="129">
        <v>0</v>
      </c>
      <c r="T2107" s="94"/>
      <c r="U2107" s="94"/>
      <c r="V2107" s="94"/>
      <c r="W2107" s="94"/>
      <c r="X2107" s="93">
        <v>6587667</v>
      </c>
      <c r="Y2107" s="93">
        <v>5544454</v>
      </c>
      <c r="Z2107" s="93">
        <v>2799480</v>
      </c>
      <c r="AA2107" s="129">
        <v>21743.469378000002</v>
      </c>
      <c r="AB2107" s="129">
        <v>3432.0399640000001</v>
      </c>
    </row>
    <row r="2108" spans="1:28" x14ac:dyDescent="0.3">
      <c r="A2108" s="92" t="s">
        <v>10</v>
      </c>
      <c r="B2108" s="65" t="str">
        <f>VLOOKUP(A2108,'bank list with code'!$A$2:$C$114,3,FALSE)</f>
        <v>B105</v>
      </c>
      <c r="C2108" s="65" t="str">
        <f>VLOOKUP(B2108,'bank type'!$A$2:$B$87,2,FALSE)</f>
        <v>Public Sector Banks</v>
      </c>
      <c r="D2108" s="66">
        <v>43524</v>
      </c>
      <c r="E2108" s="74">
        <f t="shared" si="102"/>
        <v>2</v>
      </c>
      <c r="F2108">
        <f t="shared" si="101"/>
        <v>2019</v>
      </c>
      <c r="G2108" s="93">
        <v>3831</v>
      </c>
      <c r="H2108" s="93">
        <v>2748</v>
      </c>
      <c r="I2108" s="93">
        <v>50692</v>
      </c>
      <c r="J2108" s="93">
        <v>0</v>
      </c>
      <c r="K2108" s="3">
        <f t="shared" si="100"/>
        <v>50692</v>
      </c>
      <c r="L2108" s="3"/>
      <c r="M2108" s="3"/>
      <c r="N2108" s="3"/>
      <c r="O2108" s="93">
        <v>46567</v>
      </c>
      <c r="P2108" s="93">
        <v>3612</v>
      </c>
      <c r="Q2108" s="93">
        <v>192100</v>
      </c>
      <c r="R2108" s="129">
        <v>18.264426839999999</v>
      </c>
      <c r="S2108" s="129">
        <v>485.54303825</v>
      </c>
      <c r="T2108" s="94"/>
      <c r="U2108" s="94"/>
      <c r="V2108" s="94"/>
      <c r="W2108" s="94"/>
      <c r="X2108" s="93">
        <v>16180686</v>
      </c>
      <c r="Y2108" s="93">
        <v>27121255</v>
      </c>
      <c r="Z2108" s="93">
        <v>4217910</v>
      </c>
      <c r="AA2108" s="129">
        <v>76017.024558999998</v>
      </c>
      <c r="AB2108" s="129">
        <v>5865.9810397700003</v>
      </c>
    </row>
    <row r="2109" spans="1:28" x14ac:dyDescent="0.3">
      <c r="A2109" s="92" t="s">
        <v>123</v>
      </c>
      <c r="B2109" s="65" t="str">
        <f>VLOOKUP(A2109,'bank list with code'!$A$2:$C$114,3,FALSE)</f>
        <v>B106</v>
      </c>
      <c r="C2109" s="65" t="str">
        <f>VLOOKUP(B2109,'bank type'!$A$2:$B$87,2,FALSE)</f>
        <v>Public Sector Banks</v>
      </c>
      <c r="D2109" s="66">
        <v>43524</v>
      </c>
      <c r="E2109" s="74">
        <f t="shared" si="102"/>
        <v>2</v>
      </c>
      <c r="F2109">
        <f t="shared" si="101"/>
        <v>2019</v>
      </c>
      <c r="G2109" s="93">
        <v>1028</v>
      </c>
      <c r="H2109" s="93">
        <v>1049</v>
      </c>
      <c r="I2109" s="93">
        <v>5061</v>
      </c>
      <c r="J2109" s="93">
        <v>0</v>
      </c>
      <c r="K2109" s="3">
        <f t="shared" si="100"/>
        <v>5061</v>
      </c>
      <c r="L2109" s="3"/>
      <c r="M2109" s="3"/>
      <c r="N2109" s="3"/>
      <c r="O2109" s="93">
        <v>7431</v>
      </c>
      <c r="P2109" s="93">
        <v>223</v>
      </c>
      <c r="Q2109" s="93">
        <v>7046</v>
      </c>
      <c r="R2109" s="129">
        <v>0.9133</v>
      </c>
      <c r="S2109" s="129">
        <v>15.176098470000001</v>
      </c>
      <c r="T2109" s="94"/>
      <c r="U2109" s="94"/>
      <c r="V2109" s="94"/>
      <c r="W2109" s="94"/>
      <c r="X2109" s="93">
        <v>8001693</v>
      </c>
      <c r="Y2109" s="93">
        <v>6632823</v>
      </c>
      <c r="Z2109" s="93">
        <v>1772468</v>
      </c>
      <c r="AA2109" s="129">
        <v>24769.068135000001</v>
      </c>
      <c r="AB2109" s="129">
        <v>2230.6125659999998</v>
      </c>
    </row>
    <row r="2110" spans="1:28" x14ac:dyDescent="0.3">
      <c r="A2110" s="92" t="s">
        <v>124</v>
      </c>
      <c r="B2110" s="65" t="str">
        <f>VLOOKUP(A2110,'bank list with code'!$A$2:$C$114,3,FALSE)</f>
        <v>B111</v>
      </c>
      <c r="C2110" s="65" t="str">
        <f>VLOOKUP(B2110,'bank type'!$A$2:$B$87,2,FALSE)</f>
        <v>Public Sector Banks</v>
      </c>
      <c r="D2110" s="66">
        <v>43524</v>
      </c>
      <c r="E2110" s="74">
        <f t="shared" si="102"/>
        <v>2</v>
      </c>
      <c r="F2110">
        <f t="shared" si="101"/>
        <v>2019</v>
      </c>
      <c r="G2110" s="93">
        <v>1686</v>
      </c>
      <c r="H2110" s="93">
        <v>478</v>
      </c>
      <c r="I2110" s="93">
        <v>7586</v>
      </c>
      <c r="J2110" s="93">
        <v>0</v>
      </c>
      <c r="K2110" s="3">
        <f t="shared" si="100"/>
        <v>7586</v>
      </c>
      <c r="L2110" s="3"/>
      <c r="M2110" s="3"/>
      <c r="N2110" s="3"/>
      <c r="O2110" s="93">
        <v>64797</v>
      </c>
      <c r="P2110" s="93">
        <v>12470</v>
      </c>
      <c r="Q2110" s="93">
        <v>117462</v>
      </c>
      <c r="R2110" s="129">
        <v>57.938022369999999</v>
      </c>
      <c r="S2110" s="129">
        <v>329.23000793</v>
      </c>
      <c r="T2110" s="94"/>
      <c r="U2110" s="94"/>
      <c r="V2110" s="94"/>
      <c r="W2110" s="94"/>
      <c r="X2110" s="93">
        <v>5465550</v>
      </c>
      <c r="Y2110" s="93">
        <v>5907789</v>
      </c>
      <c r="Z2110" s="93">
        <v>2303340</v>
      </c>
      <c r="AA2110" s="129">
        <v>19708.591485000001</v>
      </c>
      <c r="AB2110" s="129">
        <v>3057.6473339999998</v>
      </c>
    </row>
    <row r="2111" spans="1:28" x14ac:dyDescent="0.3">
      <c r="A2111" s="92" t="s">
        <v>11</v>
      </c>
      <c r="B2111" s="65" t="str">
        <f>VLOOKUP(A2111,'bank list with code'!$A$2:$C$114,3,FALSE)</f>
        <v>B054</v>
      </c>
      <c r="C2111" s="65" t="str">
        <f>VLOOKUP(B2111,'bank type'!$A$2:$B$87,2,FALSE)</f>
        <v>Private Sector Banks</v>
      </c>
      <c r="D2111" s="66">
        <v>43524</v>
      </c>
      <c r="E2111" s="74">
        <f t="shared" si="102"/>
        <v>2</v>
      </c>
      <c r="F2111">
        <f t="shared" si="101"/>
        <v>2019</v>
      </c>
      <c r="G2111" s="93">
        <v>2202</v>
      </c>
      <c r="H2111" s="93">
        <v>1503</v>
      </c>
      <c r="I2111" s="93">
        <v>33058</v>
      </c>
      <c r="J2111" s="93">
        <v>0</v>
      </c>
      <c r="K2111" s="3">
        <f t="shared" si="100"/>
        <v>33058</v>
      </c>
      <c r="L2111" s="3"/>
      <c r="M2111" s="3"/>
      <c r="N2111" s="3"/>
      <c r="O2111" s="93">
        <v>32653</v>
      </c>
      <c r="P2111" s="93">
        <v>966</v>
      </c>
      <c r="Q2111" s="93">
        <v>116584</v>
      </c>
      <c r="R2111" s="129">
        <v>5.0367730000000002</v>
      </c>
      <c r="S2111" s="129">
        <v>278.41454099999999</v>
      </c>
      <c r="T2111" s="94"/>
      <c r="U2111" s="94"/>
      <c r="V2111" s="94"/>
      <c r="W2111" s="94"/>
      <c r="X2111" s="93">
        <v>12066447</v>
      </c>
      <c r="Y2111" s="93">
        <v>8946831</v>
      </c>
      <c r="Z2111" s="93">
        <v>5429599</v>
      </c>
      <c r="AA2111" s="129">
        <v>39164.625491119994</v>
      </c>
      <c r="AB2111" s="129">
        <v>7082.5970727799995</v>
      </c>
    </row>
    <row r="2112" spans="1:28" x14ac:dyDescent="0.3">
      <c r="A2112" s="92" t="s">
        <v>12</v>
      </c>
      <c r="B2112" s="65" t="str">
        <f>VLOOKUP(A2112,'bank list with code'!$A$2:$C$114,3,FALSE)</f>
        <v>B093</v>
      </c>
      <c r="C2112" s="65" t="str">
        <f>VLOOKUP(B2112,'bank type'!$A$2:$B$87,2,FALSE)</f>
        <v>Public Sector Banks</v>
      </c>
      <c r="D2112" s="66">
        <v>43524</v>
      </c>
      <c r="E2112" s="74">
        <f t="shared" si="102"/>
        <v>2</v>
      </c>
      <c r="F2112">
        <f t="shared" si="101"/>
        <v>2019</v>
      </c>
      <c r="G2112" s="93">
        <v>25560</v>
      </c>
      <c r="H2112" s="93">
        <v>32816</v>
      </c>
      <c r="I2112" s="93">
        <v>579508</v>
      </c>
      <c r="J2112" s="93">
        <v>0</v>
      </c>
      <c r="K2112" s="3">
        <f t="shared" si="100"/>
        <v>579508</v>
      </c>
      <c r="L2112" s="3"/>
      <c r="M2112" s="3"/>
      <c r="N2112" s="3"/>
      <c r="O2112" s="93">
        <v>7998808</v>
      </c>
      <c r="P2112" s="93">
        <v>135768</v>
      </c>
      <c r="Q2112" s="93">
        <v>22340028</v>
      </c>
      <c r="R2112" s="129">
        <v>522.00316699999996</v>
      </c>
      <c r="S2112" s="129">
        <v>85603.319444370005</v>
      </c>
      <c r="T2112" s="94"/>
      <c r="U2112" s="94"/>
      <c r="V2112" s="94"/>
      <c r="W2112" s="94"/>
      <c r="X2112" s="93">
        <v>326078311</v>
      </c>
      <c r="Y2112" s="93">
        <v>401232064</v>
      </c>
      <c r="Z2112" s="93">
        <v>98839407</v>
      </c>
      <c r="AA2112" s="129">
        <v>998075.51603472</v>
      </c>
      <c r="AB2112" s="129">
        <v>133178.95641608999</v>
      </c>
    </row>
    <row r="2113" spans="1:28" x14ac:dyDescent="0.3">
      <c r="A2113" s="92" t="s">
        <v>14</v>
      </c>
      <c r="B2113" s="65" t="str">
        <f>VLOOKUP(A2113,'bank list with code'!$A$2:$C$114,3,FALSE)</f>
        <v>B009</v>
      </c>
      <c r="C2113" s="65" t="str">
        <f>VLOOKUP(B2113,'bank type'!$A$2:$B$87,2,FALSE)</f>
        <v>Private Sector Banks</v>
      </c>
      <c r="D2113" s="66">
        <v>43524</v>
      </c>
      <c r="E2113" s="74">
        <f t="shared" si="102"/>
        <v>2</v>
      </c>
      <c r="F2113">
        <f t="shared" si="101"/>
        <v>2019</v>
      </c>
      <c r="G2113" s="93">
        <v>2033</v>
      </c>
      <c r="H2113" s="93">
        <v>10257</v>
      </c>
      <c r="I2113" s="93">
        <v>506161</v>
      </c>
      <c r="J2113" s="93">
        <v>0</v>
      </c>
      <c r="K2113" s="3">
        <f t="shared" si="100"/>
        <v>506161</v>
      </c>
      <c r="L2113" s="3"/>
      <c r="M2113" s="3"/>
      <c r="N2113" s="3"/>
      <c r="O2113" s="93">
        <v>5713303</v>
      </c>
      <c r="P2113" s="93">
        <v>89773</v>
      </c>
      <c r="Q2113" s="93">
        <v>13573383</v>
      </c>
      <c r="R2113" s="129">
        <v>387.382857</v>
      </c>
      <c r="S2113" s="129">
        <v>47298.788681999999</v>
      </c>
      <c r="T2113" s="94"/>
      <c r="U2113" s="94"/>
      <c r="V2113" s="94"/>
      <c r="W2113" s="94"/>
      <c r="X2113" s="93">
        <v>23862171</v>
      </c>
      <c r="Y2113" s="93">
        <v>26967163</v>
      </c>
      <c r="Z2113" s="93">
        <v>25041308</v>
      </c>
      <c r="AA2113" s="129">
        <v>135411.47411220998</v>
      </c>
      <c r="AB2113" s="129">
        <v>36671.159799758214</v>
      </c>
    </row>
    <row r="2114" spans="1:28" x14ac:dyDescent="0.3">
      <c r="A2114" s="92" t="s">
        <v>15</v>
      </c>
      <c r="B2114" s="65" t="str">
        <f>VLOOKUP(A2114,'bank list with code'!$A$2:$C$114,3,FALSE)</f>
        <v>B010</v>
      </c>
      <c r="C2114" s="65" t="str">
        <f>VLOOKUP(B2114,'bank type'!$A$2:$B$87,2,FALSE)</f>
        <v>Private Sector Banks</v>
      </c>
      <c r="D2114" s="66">
        <v>43524</v>
      </c>
      <c r="E2114" s="74">
        <f t="shared" si="102"/>
        <v>2</v>
      </c>
      <c r="F2114">
        <f t="shared" si="101"/>
        <v>2019</v>
      </c>
      <c r="G2114" s="93">
        <v>481</v>
      </c>
      <c r="H2114" s="93">
        <v>0</v>
      </c>
      <c r="I2114" s="93">
        <v>26045</v>
      </c>
      <c r="J2114" s="93">
        <v>0</v>
      </c>
      <c r="K2114" s="3">
        <f t="shared" si="100"/>
        <v>26045</v>
      </c>
      <c r="L2114" s="3"/>
      <c r="M2114" s="3"/>
      <c r="N2114" s="3"/>
      <c r="O2114" s="93">
        <v>0</v>
      </c>
      <c r="P2114" s="93">
        <v>0</v>
      </c>
      <c r="Q2114" s="93">
        <v>0</v>
      </c>
      <c r="R2114" s="129">
        <v>0</v>
      </c>
      <c r="S2114" s="129">
        <v>0</v>
      </c>
      <c r="T2114" s="94"/>
      <c r="U2114" s="94"/>
      <c r="V2114" s="94"/>
      <c r="W2114" s="94"/>
      <c r="X2114" s="93">
        <v>2789018</v>
      </c>
      <c r="Y2114" s="93">
        <v>1939588</v>
      </c>
      <c r="Z2114" s="93">
        <v>795328</v>
      </c>
      <c r="AA2114" s="129">
        <v>7188.6555179999996</v>
      </c>
      <c r="AB2114" s="129">
        <v>1107.27739404</v>
      </c>
    </row>
    <row r="2115" spans="1:28" x14ac:dyDescent="0.3">
      <c r="A2115" s="92" t="s">
        <v>16</v>
      </c>
      <c r="B2115" s="65" t="str">
        <f>VLOOKUP(A2115,'bank list with code'!$A$2:$C$114,3,FALSE)</f>
        <v>B021</v>
      </c>
      <c r="C2115" s="65" t="str">
        <f>VLOOKUP(B2115,'bank type'!$A$2:$B$87,2,FALSE)</f>
        <v>Private Sector Banks</v>
      </c>
      <c r="D2115" s="66">
        <v>43524</v>
      </c>
      <c r="E2115" s="74">
        <f t="shared" si="102"/>
        <v>2</v>
      </c>
      <c r="F2115">
        <f t="shared" si="101"/>
        <v>2019</v>
      </c>
      <c r="G2115" s="93">
        <v>228</v>
      </c>
      <c r="H2115" s="93">
        <v>46</v>
      </c>
      <c r="I2115" s="93">
        <v>0</v>
      </c>
      <c r="J2115" s="93">
        <v>0</v>
      </c>
      <c r="K2115" s="3">
        <f t="shared" si="100"/>
        <v>0</v>
      </c>
      <c r="L2115" s="3"/>
      <c r="M2115" s="3"/>
      <c r="N2115" s="3"/>
      <c r="O2115" s="93">
        <v>0</v>
      </c>
      <c r="P2115" s="93">
        <v>0</v>
      </c>
      <c r="Q2115" s="93">
        <v>0</v>
      </c>
      <c r="R2115" s="129">
        <v>0</v>
      </c>
      <c r="S2115" s="129">
        <v>0</v>
      </c>
      <c r="T2115" s="94"/>
      <c r="U2115" s="94"/>
      <c r="V2115" s="94"/>
      <c r="W2115" s="94"/>
      <c r="X2115" s="93">
        <v>1345486</v>
      </c>
      <c r="Y2115" s="93">
        <v>578900</v>
      </c>
      <c r="Z2115" s="93">
        <v>198944</v>
      </c>
      <c r="AA2115" s="129">
        <v>1890.33046528</v>
      </c>
      <c r="AB2115" s="129">
        <v>285.49706289</v>
      </c>
    </row>
    <row r="2116" spans="1:28" x14ac:dyDescent="0.3">
      <c r="A2116" s="92" t="s">
        <v>17</v>
      </c>
      <c r="B2116" s="65" t="str">
        <f>VLOOKUP(A2116,'bank list with code'!$A$2:$C$114,3,FALSE)</f>
        <v>B024</v>
      </c>
      <c r="C2116" s="65" t="str">
        <f>VLOOKUP(B2116,'bank type'!$A$2:$B$87,2,FALSE)</f>
        <v>Private Sector Banks</v>
      </c>
      <c r="D2116" s="66">
        <v>43524</v>
      </c>
      <c r="E2116" s="74">
        <f t="shared" si="102"/>
        <v>2</v>
      </c>
      <c r="F2116">
        <f t="shared" si="101"/>
        <v>2019</v>
      </c>
      <c r="G2116" s="93">
        <v>969</v>
      </c>
      <c r="H2116" s="93">
        <v>679</v>
      </c>
      <c r="I2116" s="93">
        <v>10146</v>
      </c>
      <c r="J2116" s="93">
        <v>0</v>
      </c>
      <c r="K2116" s="3">
        <f t="shared" si="100"/>
        <v>10146</v>
      </c>
      <c r="L2116" s="3"/>
      <c r="M2116" s="3"/>
      <c r="N2116" s="3"/>
      <c r="O2116" s="93">
        <v>6580</v>
      </c>
      <c r="P2116" s="93">
        <v>548</v>
      </c>
      <c r="Q2116" s="93">
        <v>19270</v>
      </c>
      <c r="R2116" s="129">
        <v>2.0258716899999998</v>
      </c>
      <c r="S2116" s="129">
        <v>52.717608460000001</v>
      </c>
      <c r="T2116" s="94"/>
      <c r="U2116" s="94"/>
      <c r="V2116" s="94"/>
      <c r="W2116" s="94"/>
      <c r="X2116" s="93">
        <v>1773176</v>
      </c>
      <c r="Y2116" s="93">
        <v>2321948</v>
      </c>
      <c r="Z2116" s="93">
        <v>775969</v>
      </c>
      <c r="AA2116" s="129">
        <v>10422.28108723</v>
      </c>
      <c r="AB2116" s="129">
        <v>975.29717491999997</v>
      </c>
    </row>
    <row r="2117" spans="1:28" x14ac:dyDescent="0.3">
      <c r="A2117" s="92" t="s">
        <v>18</v>
      </c>
      <c r="B2117" s="65" t="str">
        <f>VLOOKUP(A2117,'bank list with code'!$A$2:$C$114,3,FALSE)</f>
        <v>B032</v>
      </c>
      <c r="C2117" s="65" t="str">
        <f>VLOOKUP(B2117,'bank type'!$A$2:$B$87,2,FALSE)</f>
        <v>Private Sector Banks</v>
      </c>
      <c r="D2117" s="66">
        <v>43524</v>
      </c>
      <c r="E2117" s="74">
        <f t="shared" si="102"/>
        <v>2</v>
      </c>
      <c r="F2117">
        <f t="shared" si="101"/>
        <v>2019</v>
      </c>
      <c r="G2117" s="93">
        <v>285</v>
      </c>
      <c r="H2117" s="93">
        <v>219</v>
      </c>
      <c r="I2117" s="93">
        <v>5191</v>
      </c>
      <c r="J2117" s="93">
        <v>0</v>
      </c>
      <c r="K2117" s="3">
        <f t="shared" si="100"/>
        <v>5191</v>
      </c>
      <c r="L2117" s="3"/>
      <c r="M2117" s="3"/>
      <c r="N2117" s="3"/>
      <c r="O2117" s="93">
        <v>79988</v>
      </c>
      <c r="P2117" s="93">
        <v>22898</v>
      </c>
      <c r="Q2117" s="93">
        <v>135915</v>
      </c>
      <c r="R2117" s="129">
        <v>102.212525</v>
      </c>
      <c r="S2117" s="129">
        <v>147.53696600000001</v>
      </c>
      <c r="T2117" s="94"/>
      <c r="U2117" s="94"/>
      <c r="V2117" s="94"/>
      <c r="W2117" s="94"/>
      <c r="X2117" s="93">
        <v>520071</v>
      </c>
      <c r="Y2117" s="93">
        <v>524855</v>
      </c>
      <c r="Z2117" s="93">
        <v>344508</v>
      </c>
      <c r="AA2117" s="129">
        <v>2501.7264949999999</v>
      </c>
      <c r="AB2117" s="129">
        <v>625.42810099999997</v>
      </c>
    </row>
    <row r="2118" spans="1:28" x14ac:dyDescent="0.3">
      <c r="A2118" s="92" t="s">
        <v>19</v>
      </c>
      <c r="B2118" s="65" t="str">
        <f>VLOOKUP(A2118,'bank list with code'!$A$2:$C$114,3,FALSE)</f>
        <v>B038</v>
      </c>
      <c r="C2118" s="65" t="str">
        <f>VLOOKUP(B2118,'bank type'!$A$2:$B$87,2,FALSE)</f>
        <v>Private Sector Banks</v>
      </c>
      <c r="D2118" s="66">
        <v>43524</v>
      </c>
      <c r="E2118" s="74">
        <f t="shared" si="102"/>
        <v>2</v>
      </c>
      <c r="F2118">
        <f t="shared" si="101"/>
        <v>2019</v>
      </c>
      <c r="G2118" s="93">
        <v>208</v>
      </c>
      <c r="H2118" s="93">
        <v>138</v>
      </c>
      <c r="I2118" s="93">
        <v>1162</v>
      </c>
      <c r="J2118" s="93">
        <v>0</v>
      </c>
      <c r="K2118" s="3">
        <f t="shared" ref="K2118:K2181" si="103">SUM(I2118,J2118)</f>
        <v>1162</v>
      </c>
      <c r="L2118" s="3"/>
      <c r="M2118" s="3"/>
      <c r="N2118" s="3"/>
      <c r="O2118" s="93">
        <v>6499</v>
      </c>
      <c r="P2118" s="93">
        <v>106</v>
      </c>
      <c r="Q2118" s="93">
        <v>14776</v>
      </c>
      <c r="R2118" s="129">
        <v>0.39138200000000001</v>
      </c>
      <c r="S2118" s="129">
        <v>28.294418</v>
      </c>
      <c r="T2118" s="94"/>
      <c r="U2118" s="94"/>
      <c r="V2118" s="94"/>
      <c r="W2118" s="94"/>
      <c r="X2118" s="93">
        <v>414479</v>
      </c>
      <c r="Y2118" s="93">
        <v>543745</v>
      </c>
      <c r="Z2118" s="93">
        <v>218419</v>
      </c>
      <c r="AA2118" s="129">
        <v>1658.0399</v>
      </c>
      <c r="AB2118" s="129">
        <v>290.88678499999997</v>
      </c>
    </row>
    <row r="2119" spans="1:28" x14ac:dyDescent="0.3">
      <c r="A2119" s="92" t="s">
        <v>20</v>
      </c>
      <c r="B2119" s="65" t="str">
        <f>VLOOKUP(A2119,'bank list with code'!$A$2:$C$114,3,FALSE)</f>
        <v>B045</v>
      </c>
      <c r="C2119" s="65" t="str">
        <f>VLOOKUP(B2119,'bank type'!$A$2:$B$87,2,FALSE)</f>
        <v>Private Sector Banks</v>
      </c>
      <c r="D2119" s="66">
        <v>43524</v>
      </c>
      <c r="E2119" s="74">
        <f t="shared" si="102"/>
        <v>2</v>
      </c>
      <c r="F2119">
        <f t="shared" si="101"/>
        <v>2019</v>
      </c>
      <c r="G2119" s="93">
        <v>1179</v>
      </c>
      <c r="H2119" s="93">
        <v>489</v>
      </c>
      <c r="I2119" s="93">
        <v>9716</v>
      </c>
      <c r="J2119" s="93">
        <v>0</v>
      </c>
      <c r="K2119" s="3">
        <f t="shared" si="103"/>
        <v>9716</v>
      </c>
      <c r="L2119" s="3"/>
      <c r="M2119" s="3"/>
      <c r="N2119" s="3"/>
      <c r="O2119" s="93">
        <v>0</v>
      </c>
      <c r="P2119" s="93">
        <v>0</v>
      </c>
      <c r="Q2119" s="93">
        <v>0</v>
      </c>
      <c r="R2119" s="129">
        <v>0</v>
      </c>
      <c r="S2119" s="129">
        <v>0</v>
      </c>
      <c r="T2119" s="94"/>
      <c r="U2119" s="94"/>
      <c r="V2119" s="94"/>
      <c r="W2119" s="94"/>
      <c r="X2119" s="93">
        <v>5480333</v>
      </c>
      <c r="Y2119" s="93">
        <v>7455366</v>
      </c>
      <c r="Z2119" s="93">
        <v>4050566</v>
      </c>
      <c r="AA2119" s="129">
        <v>36918.025035539998</v>
      </c>
      <c r="AB2119" s="129">
        <v>5309.7837004700004</v>
      </c>
    </row>
    <row r="2120" spans="1:28" x14ac:dyDescent="0.3">
      <c r="A2120" s="92" t="s">
        <v>21</v>
      </c>
      <c r="B2120" s="65" t="str">
        <f>VLOOKUP(A2120,'bank list with code'!$A$2:$C$114,3,FALSE)</f>
        <v>B050</v>
      </c>
      <c r="C2120" s="65" t="str">
        <f>VLOOKUP(B2120,'bank type'!$A$2:$B$87,2,FALSE)</f>
        <v>Private Sector Banks</v>
      </c>
      <c r="D2120" s="66">
        <v>43524</v>
      </c>
      <c r="E2120" s="74">
        <f t="shared" si="102"/>
        <v>2</v>
      </c>
      <c r="F2120">
        <f t="shared" si="101"/>
        <v>2019</v>
      </c>
      <c r="G2120" s="93">
        <v>5989</v>
      </c>
      <c r="H2120" s="93">
        <v>7043</v>
      </c>
      <c r="I2120" s="93">
        <v>471641</v>
      </c>
      <c r="J2120" s="93">
        <v>0</v>
      </c>
      <c r="K2120" s="3">
        <f t="shared" si="103"/>
        <v>471641</v>
      </c>
      <c r="L2120" s="3"/>
      <c r="M2120" s="3"/>
      <c r="N2120" s="3"/>
      <c r="O2120" s="93">
        <v>12489925</v>
      </c>
      <c r="P2120" s="93">
        <v>173007</v>
      </c>
      <c r="Q2120" s="93">
        <v>38045263</v>
      </c>
      <c r="R2120" s="129">
        <v>999.70477800000003</v>
      </c>
      <c r="S2120" s="129">
        <v>134686.46109600001</v>
      </c>
      <c r="T2120" s="94"/>
      <c r="U2120" s="94"/>
      <c r="V2120" s="94"/>
      <c r="W2120" s="94"/>
      <c r="X2120" s="93">
        <v>26658610</v>
      </c>
      <c r="Y2120" s="93">
        <v>34783795</v>
      </c>
      <c r="Z2120" s="93">
        <v>42658714</v>
      </c>
      <c r="AA2120" s="129">
        <v>178057.86199</v>
      </c>
      <c r="AB2120" s="129">
        <v>58880.579018999997</v>
      </c>
    </row>
    <row r="2121" spans="1:28" x14ac:dyDescent="0.3">
      <c r="A2121" s="92" t="s">
        <v>22</v>
      </c>
      <c r="B2121" s="65" t="str">
        <f>VLOOKUP(A2121,'bank list with code'!$A$2:$C$114,3,FALSE)</f>
        <v>B053</v>
      </c>
      <c r="C2121" s="65" t="str">
        <f>VLOOKUP(B2121,'bank type'!$A$2:$B$87,2,FALSE)</f>
        <v>Private Sector Banks</v>
      </c>
      <c r="D2121" s="66">
        <v>43524</v>
      </c>
      <c r="E2121" s="74">
        <f t="shared" si="102"/>
        <v>2</v>
      </c>
      <c r="F2121">
        <f t="shared" si="101"/>
        <v>2019</v>
      </c>
      <c r="G2121" s="93">
        <v>5250</v>
      </c>
      <c r="H2121" s="93">
        <v>9711</v>
      </c>
      <c r="I2121" s="93">
        <v>384901</v>
      </c>
      <c r="J2121" s="93">
        <v>0</v>
      </c>
      <c r="K2121" s="3">
        <f t="shared" si="103"/>
        <v>384901</v>
      </c>
      <c r="L2121" s="3"/>
      <c r="M2121" s="3"/>
      <c r="N2121" s="3"/>
      <c r="O2121" s="93">
        <v>6428389</v>
      </c>
      <c r="P2121" s="93">
        <v>45973</v>
      </c>
      <c r="Q2121" s="93">
        <v>19811181</v>
      </c>
      <c r="R2121" s="129">
        <v>160.270734</v>
      </c>
      <c r="S2121" s="129">
        <v>54170.417217000002</v>
      </c>
      <c r="T2121" s="94"/>
      <c r="U2121" s="94"/>
      <c r="V2121" s="94"/>
      <c r="W2121" s="94"/>
      <c r="X2121" s="93">
        <v>45283613</v>
      </c>
      <c r="Y2121" s="93">
        <v>32065512</v>
      </c>
      <c r="Z2121" s="93">
        <v>36192841</v>
      </c>
      <c r="AA2121" s="129">
        <v>163380.88052599999</v>
      </c>
      <c r="AB2121" s="129">
        <v>50315.250171</v>
      </c>
    </row>
    <row r="2122" spans="1:28" x14ac:dyDescent="0.3">
      <c r="A2122" s="92" t="s">
        <v>23</v>
      </c>
      <c r="B2122" s="65" t="str">
        <f>VLOOKUP(A2122,'bank list with code'!$A$2:$C$114,3,FALSE)</f>
        <v>B056</v>
      </c>
      <c r="C2122" s="65" t="str">
        <f>VLOOKUP(B2122,'bank type'!$A$2:$B$87,2,FALSE)</f>
        <v>Private Sector Banks</v>
      </c>
      <c r="D2122" s="66">
        <v>43524</v>
      </c>
      <c r="E2122" s="74">
        <f t="shared" si="102"/>
        <v>2</v>
      </c>
      <c r="F2122">
        <f t="shared" si="101"/>
        <v>2019</v>
      </c>
      <c r="G2122" s="93">
        <v>107</v>
      </c>
      <c r="H2122" s="93">
        <v>6</v>
      </c>
      <c r="I2122" s="93">
        <v>1789</v>
      </c>
      <c r="J2122" s="93">
        <v>0</v>
      </c>
      <c r="K2122" s="3">
        <f t="shared" si="103"/>
        <v>1789</v>
      </c>
      <c r="L2122" s="3"/>
      <c r="M2122" s="3"/>
      <c r="N2122" s="3"/>
      <c r="O2122" s="93">
        <v>0</v>
      </c>
      <c r="P2122" s="93">
        <v>0</v>
      </c>
      <c r="Q2122" s="93">
        <v>0</v>
      </c>
      <c r="R2122" s="129">
        <v>0</v>
      </c>
      <c r="S2122" s="129">
        <v>0</v>
      </c>
      <c r="T2122" s="94"/>
      <c r="U2122" s="94"/>
      <c r="V2122" s="94"/>
      <c r="W2122" s="94"/>
      <c r="X2122" s="93">
        <v>1429815</v>
      </c>
      <c r="Y2122" s="93">
        <v>2113952</v>
      </c>
      <c r="Z2122" s="93">
        <v>1251968</v>
      </c>
      <c r="AA2122" s="129">
        <v>7225.9598010700001</v>
      </c>
      <c r="AB2122" s="129">
        <v>1128.9325222100001</v>
      </c>
    </row>
    <row r="2123" spans="1:28" x14ac:dyDescent="0.3">
      <c r="A2123" s="92" t="s">
        <v>24</v>
      </c>
      <c r="B2123" s="65" t="str">
        <f>VLOOKUP(A2123,'bank list with code'!$A$2:$C$114,3,FALSE)</f>
        <v>B062</v>
      </c>
      <c r="C2123" s="65" t="str">
        <f>VLOOKUP(B2123,'bank type'!$A$2:$B$87,2,FALSE)</f>
        <v>Private Sector Banks</v>
      </c>
      <c r="D2123" s="66">
        <v>43524</v>
      </c>
      <c r="E2123" s="74">
        <f t="shared" si="102"/>
        <v>2</v>
      </c>
      <c r="F2123">
        <f t="shared" si="101"/>
        <v>2019</v>
      </c>
      <c r="G2123" s="93">
        <v>1075</v>
      </c>
      <c r="H2123" s="93">
        <v>1416</v>
      </c>
      <c r="I2123" s="93">
        <v>86765</v>
      </c>
      <c r="J2123" s="93">
        <v>0</v>
      </c>
      <c r="K2123" s="3">
        <f t="shared" si="103"/>
        <v>86765</v>
      </c>
      <c r="L2123" s="3"/>
      <c r="M2123" s="3"/>
      <c r="N2123" s="3"/>
      <c r="O2123" s="93">
        <v>1033193</v>
      </c>
      <c r="P2123" s="93">
        <v>17414</v>
      </c>
      <c r="Q2123" s="93">
        <v>2972773</v>
      </c>
      <c r="R2123" s="129">
        <v>86.943668689999996</v>
      </c>
      <c r="S2123" s="129">
        <v>21880.418864269999</v>
      </c>
      <c r="T2123" s="94"/>
      <c r="U2123" s="94"/>
      <c r="V2123" s="94"/>
      <c r="W2123" s="94"/>
      <c r="X2123" s="93">
        <v>4742917</v>
      </c>
      <c r="Y2123" s="93">
        <v>3563484</v>
      </c>
      <c r="Z2123" s="93">
        <v>2487995</v>
      </c>
      <c r="AA2123" s="129">
        <v>16077.083667620002</v>
      </c>
      <c r="AB2123" s="129">
        <v>3791.4490000000001</v>
      </c>
    </row>
    <row r="2124" spans="1:28" x14ac:dyDescent="0.3">
      <c r="A2124" s="92" t="s">
        <v>25</v>
      </c>
      <c r="B2124" s="65" t="str">
        <f>VLOOKUP(A2124,'bank list with code'!$A$2:$C$114,3,FALSE)</f>
        <v>B063</v>
      </c>
      <c r="C2124" s="65" t="str">
        <f>VLOOKUP(B2124,'bank type'!$A$2:$B$87,2,FALSE)</f>
        <v>Private Sector Banks</v>
      </c>
      <c r="D2124" s="66">
        <v>43524</v>
      </c>
      <c r="E2124" s="74">
        <f t="shared" si="102"/>
        <v>2</v>
      </c>
      <c r="F2124">
        <f t="shared" si="101"/>
        <v>2019</v>
      </c>
      <c r="G2124" s="93">
        <v>728</v>
      </c>
      <c r="H2124" s="93">
        <v>557</v>
      </c>
      <c r="I2124" s="93">
        <v>17070</v>
      </c>
      <c r="J2124" s="93">
        <v>0</v>
      </c>
      <c r="K2124" s="3">
        <f t="shared" si="103"/>
        <v>17070</v>
      </c>
      <c r="L2124" s="3"/>
      <c r="M2124" s="3"/>
      <c r="N2124" s="3"/>
      <c r="O2124" s="93">
        <v>137750</v>
      </c>
      <c r="P2124" s="93">
        <v>8186</v>
      </c>
      <c r="Q2124" s="93">
        <v>194113</v>
      </c>
      <c r="R2124" s="129">
        <v>27.516427610000001</v>
      </c>
      <c r="S2124" s="129">
        <v>764.50927376000004</v>
      </c>
      <c r="T2124" s="94"/>
      <c r="U2124" s="94"/>
      <c r="V2124" s="94"/>
      <c r="W2124" s="94"/>
      <c r="X2124" s="93">
        <v>3767846</v>
      </c>
      <c r="Y2124" s="93">
        <v>5036588</v>
      </c>
      <c r="Z2124" s="93">
        <v>828070</v>
      </c>
      <c r="AA2124" s="129">
        <v>23544.595532169998</v>
      </c>
      <c r="AB2124" s="129">
        <v>2195.7598930999998</v>
      </c>
    </row>
    <row r="2125" spans="1:28" x14ac:dyDescent="0.3">
      <c r="A2125" s="92" t="s">
        <v>26</v>
      </c>
      <c r="B2125" s="65" t="str">
        <f>VLOOKUP(A2125,'bank list with code'!$A$2:$C$114,3,FALSE)</f>
        <v>B069</v>
      </c>
      <c r="C2125" s="65" t="str">
        <f>VLOOKUP(B2125,'bank type'!$A$2:$B$87,2,FALSE)</f>
        <v>Private Sector Banks</v>
      </c>
      <c r="D2125" s="66">
        <v>43524</v>
      </c>
      <c r="E2125" s="74">
        <f t="shared" si="102"/>
        <v>2</v>
      </c>
      <c r="F2125">
        <f t="shared" si="101"/>
        <v>2019</v>
      </c>
      <c r="G2125" s="93">
        <v>743</v>
      </c>
      <c r="H2125" s="93">
        <v>807</v>
      </c>
      <c r="I2125" s="93">
        <v>13374</v>
      </c>
      <c r="J2125" s="93">
        <v>0</v>
      </c>
      <c r="K2125" s="3">
        <f t="shared" si="103"/>
        <v>13374</v>
      </c>
      <c r="L2125" s="3"/>
      <c r="M2125" s="3"/>
      <c r="N2125" s="3"/>
      <c r="O2125" s="93">
        <v>0</v>
      </c>
      <c r="P2125" s="93">
        <v>0</v>
      </c>
      <c r="Q2125" s="93">
        <v>0</v>
      </c>
      <c r="R2125" s="129">
        <v>0</v>
      </c>
      <c r="S2125" s="129">
        <v>0</v>
      </c>
      <c r="T2125" s="94"/>
      <c r="U2125" s="94"/>
      <c r="V2125" s="94"/>
      <c r="W2125" s="94"/>
      <c r="X2125" s="93">
        <v>4978646</v>
      </c>
      <c r="Y2125" s="93">
        <v>4521877</v>
      </c>
      <c r="Z2125" s="93">
        <v>2597761</v>
      </c>
      <c r="AA2125" s="129">
        <v>17493.864988000001</v>
      </c>
      <c r="AB2125" s="129">
        <v>2921.5319030000001</v>
      </c>
    </row>
    <row r="2126" spans="1:28" x14ac:dyDescent="0.3">
      <c r="A2126" s="92" t="s">
        <v>27</v>
      </c>
      <c r="B2126" s="65" t="str">
        <f>VLOOKUP(A2126,'bank list with code'!$A$2:$C$114,3,FALSE)</f>
        <v>B070</v>
      </c>
      <c r="C2126" s="65" t="str">
        <f>VLOOKUP(B2126,'bank type'!$A$2:$B$87,2,FALSE)</f>
        <v>Private Sector Banks</v>
      </c>
      <c r="D2126" s="66">
        <v>43524</v>
      </c>
      <c r="E2126" s="74">
        <f t="shared" si="102"/>
        <v>2</v>
      </c>
      <c r="F2126">
        <f t="shared" si="101"/>
        <v>2019</v>
      </c>
      <c r="G2126" s="93">
        <v>729</v>
      </c>
      <c r="H2126" s="93">
        <v>918</v>
      </c>
      <c r="I2126" s="93">
        <v>21895</v>
      </c>
      <c r="J2126" s="93">
        <v>0</v>
      </c>
      <c r="K2126" s="3">
        <f t="shared" si="103"/>
        <v>21895</v>
      </c>
      <c r="L2126" s="3"/>
      <c r="M2126" s="3"/>
      <c r="N2126" s="3"/>
      <c r="O2126" s="93">
        <v>320</v>
      </c>
      <c r="P2126" s="93">
        <v>0</v>
      </c>
      <c r="Q2126" s="93">
        <v>91</v>
      </c>
      <c r="R2126" s="129">
        <v>0</v>
      </c>
      <c r="S2126" s="129">
        <v>0.15856938000000001</v>
      </c>
      <c r="T2126" s="94"/>
      <c r="U2126" s="94"/>
      <c r="V2126" s="94"/>
      <c r="W2126" s="94"/>
      <c r="X2126" s="93">
        <v>3269866</v>
      </c>
      <c r="Y2126" s="93">
        <v>5429936</v>
      </c>
      <c r="Z2126" s="93">
        <v>1851256</v>
      </c>
      <c r="AA2126" s="129">
        <v>23545.93260946</v>
      </c>
      <c r="AB2126" s="129">
        <v>2356.4424642199997</v>
      </c>
    </row>
    <row r="2127" spans="1:28" x14ac:dyDescent="0.3">
      <c r="A2127" s="92" t="s">
        <v>28</v>
      </c>
      <c r="B2127" s="65" t="str">
        <f>VLOOKUP(A2127,'bank list with code'!$A$2:$C$114,3,FALSE)</f>
        <v>B073</v>
      </c>
      <c r="C2127" s="65" t="str">
        <f>VLOOKUP(B2127,'bank type'!$A$2:$B$87,2,FALSE)</f>
        <v>Private Sector Banks</v>
      </c>
      <c r="D2127" s="66">
        <v>43524</v>
      </c>
      <c r="E2127" s="74">
        <f t="shared" si="102"/>
        <v>2</v>
      </c>
      <c r="F2127">
        <f t="shared" si="101"/>
        <v>2019</v>
      </c>
      <c r="G2127" s="93">
        <v>1172</v>
      </c>
      <c r="H2127" s="93">
        <v>1135</v>
      </c>
      <c r="I2127" s="93">
        <v>23529</v>
      </c>
      <c r="J2127" s="93">
        <v>0</v>
      </c>
      <c r="K2127" s="3">
        <f t="shared" si="103"/>
        <v>23529</v>
      </c>
      <c r="L2127" s="3"/>
      <c r="M2127" s="3"/>
      <c r="N2127" s="3"/>
      <c r="O2127" s="93">
        <v>1960630</v>
      </c>
      <c r="P2127" s="93">
        <v>45990</v>
      </c>
      <c r="Q2127" s="93">
        <v>4833713</v>
      </c>
      <c r="R2127" s="129">
        <v>183.19894608999999</v>
      </c>
      <c r="S2127" s="129">
        <v>13251.21693656</v>
      </c>
      <c r="T2127" s="94"/>
      <c r="U2127" s="94"/>
      <c r="V2127" s="94"/>
      <c r="W2127" s="94"/>
      <c r="X2127" s="93">
        <v>12117303</v>
      </c>
      <c r="Y2127" s="93">
        <v>8127961</v>
      </c>
      <c r="Z2127" s="93">
        <v>9035376</v>
      </c>
      <c r="AA2127" s="129">
        <v>32237.350462630002</v>
      </c>
      <c r="AB2127" s="129">
        <v>11332.481074210007</v>
      </c>
    </row>
    <row r="2128" spans="1:28" x14ac:dyDescent="0.3">
      <c r="A2128" s="92" t="s">
        <v>29</v>
      </c>
      <c r="B2128" s="65" t="str">
        <f>VLOOKUP(A2128,'bank list with code'!$A$2:$C$114,3,FALSE)</f>
        <v>B082</v>
      </c>
      <c r="C2128" s="65" t="str">
        <f>VLOOKUP(B2128,'bank type'!$A$2:$B$87,2,FALSE)</f>
        <v>Private Sector Banks</v>
      </c>
      <c r="D2128" s="66">
        <v>43524</v>
      </c>
      <c r="E2128" s="74">
        <f t="shared" si="102"/>
        <v>2</v>
      </c>
      <c r="F2128">
        <f t="shared" si="101"/>
        <v>2019</v>
      </c>
      <c r="G2128" s="93">
        <v>212</v>
      </c>
      <c r="H2128" s="93">
        <v>181</v>
      </c>
      <c r="I2128" s="93">
        <v>720721</v>
      </c>
      <c r="J2128" s="93">
        <v>0</v>
      </c>
      <c r="K2128" s="3">
        <f t="shared" si="103"/>
        <v>720721</v>
      </c>
      <c r="L2128" s="3"/>
      <c r="M2128" s="3"/>
      <c r="N2128" s="3"/>
      <c r="O2128" s="93">
        <v>1608371</v>
      </c>
      <c r="P2128" s="93">
        <v>72563</v>
      </c>
      <c r="Q2128" s="93">
        <v>4133834</v>
      </c>
      <c r="R2128" s="129">
        <v>283.93202456</v>
      </c>
      <c r="S2128" s="129">
        <v>14193.877760920001</v>
      </c>
      <c r="T2128" s="94"/>
      <c r="U2128" s="94"/>
      <c r="V2128" s="94"/>
      <c r="W2128" s="94"/>
      <c r="X2128" s="93">
        <v>956795</v>
      </c>
      <c r="Y2128" s="93">
        <v>733867</v>
      </c>
      <c r="Z2128" s="93">
        <v>509053</v>
      </c>
      <c r="AA2128" s="129">
        <v>2529.4307995999998</v>
      </c>
      <c r="AB2128" s="129">
        <v>609.65896398000007</v>
      </c>
    </row>
    <row r="2129" spans="1:28" x14ac:dyDescent="0.3">
      <c r="A2129" s="92" t="s">
        <v>30</v>
      </c>
      <c r="B2129" s="65" t="str">
        <f>VLOOKUP(A2129,'bank list with code'!$A$2:$C$114,3,FALSE)</f>
        <v>B089</v>
      </c>
      <c r="C2129" s="65" t="str">
        <f>VLOOKUP(B2129,'bank type'!$A$2:$B$87,2,FALSE)</f>
        <v>Private Sector Banks</v>
      </c>
      <c r="D2129" s="66">
        <v>43524</v>
      </c>
      <c r="E2129" s="74">
        <f t="shared" si="102"/>
        <v>2</v>
      </c>
      <c r="F2129">
        <f t="shared" si="101"/>
        <v>2019</v>
      </c>
      <c r="G2129" s="93">
        <v>728</v>
      </c>
      <c r="H2129" s="93">
        <v>599</v>
      </c>
      <c r="I2129" s="93">
        <v>11354</v>
      </c>
      <c r="J2129" s="93">
        <v>0</v>
      </c>
      <c r="K2129" s="3">
        <f t="shared" si="103"/>
        <v>11354</v>
      </c>
      <c r="L2129" s="3"/>
      <c r="M2129" s="3"/>
      <c r="N2129" s="3"/>
      <c r="O2129" s="93">
        <v>0</v>
      </c>
      <c r="P2129" s="93">
        <v>0</v>
      </c>
      <c r="Q2129" s="93">
        <v>0</v>
      </c>
      <c r="R2129" s="129">
        <v>0</v>
      </c>
      <c r="S2129" s="129">
        <v>0</v>
      </c>
      <c r="T2129" s="94"/>
      <c r="U2129" s="94"/>
      <c r="V2129" s="94"/>
      <c r="W2129" s="94"/>
      <c r="X2129" s="93">
        <v>4400704</v>
      </c>
      <c r="Y2129" s="93">
        <v>2844626</v>
      </c>
      <c r="Z2129" s="93">
        <v>1763702</v>
      </c>
      <c r="AA2129" s="129">
        <v>10845.142447</v>
      </c>
      <c r="AB2129" s="129">
        <v>2226.5564370000002</v>
      </c>
    </row>
    <row r="2130" spans="1:28" x14ac:dyDescent="0.3">
      <c r="A2130" s="92" t="s">
        <v>31</v>
      </c>
      <c r="B2130" s="65" t="str">
        <f>VLOOKUP(A2130,'bank list with code'!$A$2:$C$114,3,FALSE)</f>
        <v>B100</v>
      </c>
      <c r="C2130" s="65" t="str">
        <f>VLOOKUP(B2130,'bank type'!$A$2:$B$87,2,FALSE)</f>
        <v>Private Sector Banks</v>
      </c>
      <c r="D2130" s="66">
        <v>43524</v>
      </c>
      <c r="E2130" s="74">
        <f t="shared" si="102"/>
        <v>2</v>
      </c>
      <c r="F2130">
        <f t="shared" si="101"/>
        <v>2019</v>
      </c>
      <c r="G2130" s="93">
        <v>472</v>
      </c>
      <c r="H2130" s="93">
        <v>680</v>
      </c>
      <c r="I2130" s="93">
        <v>4663</v>
      </c>
      <c r="J2130" s="93">
        <v>0</v>
      </c>
      <c r="K2130" s="3">
        <f t="shared" si="103"/>
        <v>4663</v>
      </c>
      <c r="L2130" s="3"/>
      <c r="M2130" s="3"/>
      <c r="N2130" s="3"/>
      <c r="O2130" s="93">
        <v>18253</v>
      </c>
      <c r="P2130" s="93">
        <v>2386</v>
      </c>
      <c r="Q2130" s="93">
        <v>41790</v>
      </c>
      <c r="R2130" s="129">
        <v>10.1554</v>
      </c>
      <c r="S2130" s="129">
        <v>155.04726373</v>
      </c>
      <c r="T2130" s="94"/>
      <c r="U2130" s="94"/>
      <c r="V2130" s="94"/>
      <c r="W2130" s="94"/>
      <c r="X2130" s="93">
        <v>1352578</v>
      </c>
      <c r="Y2130" s="93">
        <v>4474609</v>
      </c>
      <c r="Z2130" s="93">
        <v>489313</v>
      </c>
      <c r="AA2130" s="129">
        <v>18269.114600000001</v>
      </c>
      <c r="AB2130" s="129">
        <v>705.96730879999996</v>
      </c>
    </row>
    <row r="2131" spans="1:28" x14ac:dyDescent="0.3">
      <c r="A2131" s="92" t="s">
        <v>32</v>
      </c>
      <c r="B2131" s="65" t="str">
        <f>VLOOKUP(A2131,'bank list with code'!$A$2:$C$114,3,FALSE)</f>
        <v>B101</v>
      </c>
      <c r="C2131" s="65" t="str">
        <f>VLOOKUP(B2131,'bank type'!$A$2:$B$87,2,FALSE)</f>
        <v>Private Sector Banks</v>
      </c>
      <c r="D2131" s="66">
        <v>43524</v>
      </c>
      <c r="E2131" s="74">
        <f t="shared" si="102"/>
        <v>2</v>
      </c>
      <c r="F2131">
        <f t="shared" si="101"/>
        <v>2019</v>
      </c>
      <c r="G2131" s="93">
        <v>448</v>
      </c>
      <c r="H2131" s="93">
        <v>600</v>
      </c>
      <c r="I2131" s="93">
        <v>5399</v>
      </c>
      <c r="J2131" s="93">
        <v>0</v>
      </c>
      <c r="K2131" s="3">
        <f t="shared" si="103"/>
        <v>5399</v>
      </c>
      <c r="L2131" s="3"/>
      <c r="M2131" s="3"/>
      <c r="N2131" s="3"/>
      <c r="O2131" s="93">
        <v>0</v>
      </c>
      <c r="P2131" s="93">
        <v>0</v>
      </c>
      <c r="Q2131" s="93">
        <v>0</v>
      </c>
      <c r="R2131" s="129">
        <v>0</v>
      </c>
      <c r="S2131" s="129">
        <v>0</v>
      </c>
      <c r="T2131" s="94"/>
      <c r="U2131" s="94"/>
      <c r="V2131" s="94"/>
      <c r="W2131" s="94"/>
      <c r="X2131" s="93">
        <v>1372534</v>
      </c>
      <c r="Y2131" s="93">
        <v>887866</v>
      </c>
      <c r="Z2131" s="93">
        <v>172958</v>
      </c>
      <c r="AA2131" s="129">
        <v>3991.5</v>
      </c>
      <c r="AB2131" s="129">
        <v>276.58300000000003</v>
      </c>
    </row>
    <row r="2132" spans="1:28" x14ac:dyDescent="0.3">
      <c r="A2132" s="92" t="s">
        <v>33</v>
      </c>
      <c r="B2132" s="65" t="str">
        <f>VLOOKUP(A2132,'bank list with code'!$A$2:$C$114,3,FALSE)</f>
        <v>B113</v>
      </c>
      <c r="C2132" s="65" t="str">
        <f>VLOOKUP(B2132,'bank type'!$A$2:$B$87,2,FALSE)</f>
        <v>Private Sector Banks</v>
      </c>
      <c r="D2132" s="66">
        <v>43524</v>
      </c>
      <c r="E2132" s="74">
        <f t="shared" si="102"/>
        <v>2</v>
      </c>
      <c r="F2132">
        <f t="shared" si="101"/>
        <v>2019</v>
      </c>
      <c r="G2132" s="93">
        <v>901</v>
      </c>
      <c r="H2132" s="93">
        <v>459</v>
      </c>
      <c r="I2132" s="93">
        <v>112603</v>
      </c>
      <c r="J2132" s="93">
        <v>0</v>
      </c>
      <c r="K2132" s="3">
        <f t="shared" si="103"/>
        <v>112603</v>
      </c>
      <c r="L2132" s="3"/>
      <c r="M2132" s="3"/>
      <c r="N2132" s="3"/>
      <c r="O2132" s="93">
        <v>478305</v>
      </c>
      <c r="P2132" s="93">
        <v>6699</v>
      </c>
      <c r="Q2132" s="93">
        <v>1378491</v>
      </c>
      <c r="R2132" s="129">
        <v>29.456306870000002</v>
      </c>
      <c r="S2132" s="129">
        <v>3613.3860291999999</v>
      </c>
      <c r="T2132" s="94"/>
      <c r="U2132" s="94"/>
      <c r="V2132" s="94"/>
      <c r="W2132" s="94"/>
      <c r="X2132" s="93">
        <v>2394449</v>
      </c>
      <c r="Y2132" s="93">
        <v>3069978</v>
      </c>
      <c r="Z2132" s="93">
        <v>2937167</v>
      </c>
      <c r="AA2132" s="129">
        <v>13443.921447999999</v>
      </c>
      <c r="AB2132" s="129">
        <v>4206.95898141</v>
      </c>
    </row>
    <row r="2133" spans="1:28" x14ac:dyDescent="0.3">
      <c r="A2133" s="92" t="s">
        <v>35</v>
      </c>
      <c r="B2133" s="65" t="str">
        <f>VLOOKUP(A2133,'bank list with code'!$A$2:$C$114,3,FALSE)</f>
        <v>B004</v>
      </c>
      <c r="C2133" s="65" t="str">
        <f>VLOOKUP(B2133,'bank type'!$A$2:$B$87,2,FALSE)</f>
        <v>Foreign Banks</v>
      </c>
      <c r="D2133" s="66">
        <v>43524</v>
      </c>
      <c r="E2133" s="74">
        <f t="shared" si="102"/>
        <v>2</v>
      </c>
      <c r="F2133">
        <f t="shared" si="101"/>
        <v>2019</v>
      </c>
      <c r="G2133" s="93">
        <v>0</v>
      </c>
      <c r="H2133" s="93">
        <v>0</v>
      </c>
      <c r="I2133" s="93">
        <v>42744</v>
      </c>
      <c r="J2133" s="93">
        <v>0</v>
      </c>
      <c r="K2133" s="3">
        <f t="shared" si="103"/>
        <v>42744</v>
      </c>
      <c r="L2133" s="3"/>
      <c r="M2133" s="3"/>
      <c r="N2133" s="3"/>
      <c r="O2133" s="93">
        <v>1430962</v>
      </c>
      <c r="P2133" s="93">
        <v>3182</v>
      </c>
      <c r="Q2133" s="93">
        <v>6316008</v>
      </c>
      <c r="R2133" s="129">
        <v>22.604099999999999</v>
      </c>
      <c r="S2133" s="129">
        <v>44819.645773999997</v>
      </c>
      <c r="T2133" s="94"/>
      <c r="U2133" s="94"/>
      <c r="V2133" s="94"/>
      <c r="W2133" s="94"/>
      <c r="X2133" s="93">
        <v>0</v>
      </c>
      <c r="Y2133" s="93">
        <v>0</v>
      </c>
      <c r="Z2133" s="93">
        <v>0</v>
      </c>
      <c r="AA2133" s="129">
        <v>0</v>
      </c>
      <c r="AB2133" s="129">
        <v>0</v>
      </c>
    </row>
    <row r="2134" spans="1:28" x14ac:dyDescent="0.3">
      <c r="A2134" s="92" t="s">
        <v>36</v>
      </c>
      <c r="B2134" s="65" t="str">
        <f>VLOOKUP(A2134,'bank list with code'!$A$2:$C$114,3,FALSE)</f>
        <v>B011</v>
      </c>
      <c r="C2134" s="65" t="str">
        <f>VLOOKUP(B2134,'bank type'!$A$2:$B$87,2,FALSE)</f>
        <v>Foreign Banks</v>
      </c>
      <c r="D2134" s="66">
        <v>43524</v>
      </c>
      <c r="E2134" s="74">
        <f t="shared" si="102"/>
        <v>2</v>
      </c>
      <c r="F2134">
        <f t="shared" si="101"/>
        <v>2019</v>
      </c>
      <c r="G2134" s="93">
        <v>0</v>
      </c>
      <c r="H2134" s="93">
        <v>0</v>
      </c>
      <c r="I2134" s="93">
        <v>0</v>
      </c>
      <c r="J2134" s="93">
        <v>0</v>
      </c>
      <c r="K2134" s="3">
        <f t="shared" si="103"/>
        <v>0</v>
      </c>
      <c r="L2134" s="3"/>
      <c r="M2134" s="3"/>
      <c r="N2134" s="3"/>
      <c r="O2134" s="93">
        <v>22349</v>
      </c>
      <c r="P2134" s="93">
        <v>139</v>
      </c>
      <c r="Q2134" s="93">
        <v>60063</v>
      </c>
      <c r="R2134" s="129">
        <v>1.5974548200000001</v>
      </c>
      <c r="S2134" s="129">
        <v>552.51603426999998</v>
      </c>
      <c r="T2134" s="94"/>
      <c r="U2134" s="94"/>
      <c r="V2134" s="94"/>
      <c r="W2134" s="94"/>
      <c r="X2134" s="93">
        <v>0</v>
      </c>
      <c r="Y2134" s="93">
        <v>0</v>
      </c>
      <c r="Z2134" s="93">
        <v>0</v>
      </c>
      <c r="AA2134" s="129">
        <v>0</v>
      </c>
      <c r="AB2134" s="129">
        <v>0</v>
      </c>
    </row>
    <row r="2135" spans="1:28" x14ac:dyDescent="0.3">
      <c r="A2135" s="92" t="s">
        <v>37</v>
      </c>
      <c r="B2135" s="65" t="str">
        <f>VLOOKUP(A2135,'bank list with code'!$A$2:$C$114,3,FALSE)</f>
        <v>B017</v>
      </c>
      <c r="C2135" s="65" t="str">
        <f>VLOOKUP(B2135,'bank type'!$A$2:$B$87,2,FALSE)</f>
        <v>Foreign Banks</v>
      </c>
      <c r="D2135" s="66">
        <v>43524</v>
      </c>
      <c r="E2135" s="74">
        <f t="shared" si="102"/>
        <v>2</v>
      </c>
      <c r="F2135">
        <f t="shared" si="101"/>
        <v>2019</v>
      </c>
      <c r="G2135" s="93">
        <v>0</v>
      </c>
      <c r="H2135" s="93">
        <v>0</v>
      </c>
      <c r="I2135" s="93">
        <v>0</v>
      </c>
      <c r="J2135" s="93">
        <v>0</v>
      </c>
      <c r="K2135" s="3">
        <f t="shared" si="103"/>
        <v>0</v>
      </c>
      <c r="L2135" s="3"/>
      <c r="M2135" s="3"/>
      <c r="N2135" s="3"/>
      <c r="O2135" s="93">
        <v>0</v>
      </c>
      <c r="P2135" s="93">
        <v>0</v>
      </c>
      <c r="Q2135" s="93">
        <v>0</v>
      </c>
      <c r="R2135" s="129">
        <v>0</v>
      </c>
      <c r="S2135" s="129">
        <v>0</v>
      </c>
      <c r="T2135" s="94"/>
      <c r="U2135" s="94"/>
      <c r="V2135" s="94"/>
      <c r="W2135" s="94"/>
      <c r="X2135" s="93">
        <v>2729</v>
      </c>
      <c r="Y2135" s="93">
        <v>91</v>
      </c>
      <c r="Z2135" s="93">
        <v>138</v>
      </c>
      <c r="AA2135" s="129">
        <v>0.62090122999999997</v>
      </c>
      <c r="AB2135" s="129">
        <v>0.46394950000000001</v>
      </c>
    </row>
    <row r="2136" spans="1:28" x14ac:dyDescent="0.3">
      <c r="A2136" s="92" t="s">
        <v>38</v>
      </c>
      <c r="B2136" s="65" t="str">
        <f>VLOOKUP(A2136,'bank list with code'!$A$2:$C$114,3,FALSE)</f>
        <v>B023</v>
      </c>
      <c r="C2136" s="65" t="str">
        <f>VLOOKUP(B2136,'bank type'!$A$2:$B$87,2,FALSE)</f>
        <v>Foreign Banks</v>
      </c>
      <c r="D2136" s="66">
        <v>43524</v>
      </c>
      <c r="E2136" s="74">
        <f t="shared" si="102"/>
        <v>2</v>
      </c>
      <c r="F2136">
        <f t="shared" si="101"/>
        <v>2019</v>
      </c>
      <c r="G2136" s="93">
        <v>47</v>
      </c>
      <c r="H2136" s="93">
        <v>483</v>
      </c>
      <c r="I2136" s="93">
        <v>34485</v>
      </c>
      <c r="J2136" s="93">
        <v>0</v>
      </c>
      <c r="K2136" s="3">
        <f t="shared" si="103"/>
        <v>34485</v>
      </c>
      <c r="L2136" s="3"/>
      <c r="M2136" s="3"/>
      <c r="N2136" s="3"/>
      <c r="O2136" s="93">
        <v>2709986</v>
      </c>
      <c r="P2136" s="93">
        <v>35217</v>
      </c>
      <c r="Q2136" s="93">
        <v>17936326</v>
      </c>
      <c r="R2136" s="129">
        <v>204.83719199999999</v>
      </c>
      <c r="S2136" s="129">
        <v>40499.492984999997</v>
      </c>
      <c r="T2136" s="94"/>
      <c r="U2136" s="94"/>
      <c r="V2136" s="94"/>
      <c r="W2136" s="94"/>
      <c r="X2136" s="93">
        <v>1615706</v>
      </c>
      <c r="Y2136" s="93">
        <v>1952663</v>
      </c>
      <c r="Z2136" s="93">
        <v>4973855</v>
      </c>
      <c r="AA2136" s="129">
        <v>7870.0266959999999</v>
      </c>
      <c r="AB2136" s="129">
        <v>8761.3151629999993</v>
      </c>
    </row>
    <row r="2137" spans="1:28" x14ac:dyDescent="0.3">
      <c r="A2137" s="92" t="s">
        <v>39</v>
      </c>
      <c r="B2137" s="65" t="str">
        <f>VLOOKUP(A2137,'bank list with code'!$A$2:$C$114,3,FALSE)</f>
        <v>B030</v>
      </c>
      <c r="C2137" s="65" t="str">
        <f>VLOOKUP(B2137,'bank type'!$A$2:$B$87,2,FALSE)</f>
        <v>Foreign Banks</v>
      </c>
      <c r="D2137" s="66">
        <v>43524</v>
      </c>
      <c r="E2137" s="74">
        <f t="shared" si="102"/>
        <v>2</v>
      </c>
      <c r="F2137">
        <f t="shared" si="101"/>
        <v>2019</v>
      </c>
      <c r="G2137" s="93">
        <v>7</v>
      </c>
      <c r="H2137" s="93">
        <v>27</v>
      </c>
      <c r="I2137" s="93">
        <v>0</v>
      </c>
      <c r="J2137" s="93">
        <v>0</v>
      </c>
      <c r="K2137" s="3">
        <f t="shared" si="103"/>
        <v>0</v>
      </c>
      <c r="L2137" s="3"/>
      <c r="M2137" s="3"/>
      <c r="N2137" s="3"/>
      <c r="O2137" s="93">
        <v>0</v>
      </c>
      <c r="P2137" s="93">
        <v>0</v>
      </c>
      <c r="Q2137" s="93">
        <v>0</v>
      </c>
      <c r="R2137" s="129">
        <v>0</v>
      </c>
      <c r="S2137" s="129">
        <v>0</v>
      </c>
      <c r="T2137" s="94"/>
      <c r="U2137" s="94"/>
      <c r="V2137" s="94"/>
      <c r="W2137" s="94"/>
      <c r="X2137" s="93">
        <v>2650262</v>
      </c>
      <c r="Y2137" s="93">
        <v>942355</v>
      </c>
      <c r="Z2137" s="93">
        <v>1338983</v>
      </c>
      <c r="AA2137" s="129">
        <v>1893.093214</v>
      </c>
      <c r="AB2137" s="129">
        <v>922.69741699999997</v>
      </c>
    </row>
    <row r="2138" spans="1:28" x14ac:dyDescent="0.3">
      <c r="A2138" s="92" t="s">
        <v>40</v>
      </c>
      <c r="B2138" s="65" t="str">
        <f>VLOOKUP(A2138,'bank list with code'!$A$2:$C$114,3,FALSE)</f>
        <v>B035</v>
      </c>
      <c r="C2138" s="65" t="str">
        <f>VLOOKUP(B2138,'bank type'!$A$2:$B$87,2,FALSE)</f>
        <v>Foreign Banks</v>
      </c>
      <c r="D2138" s="66">
        <v>43524</v>
      </c>
      <c r="E2138" s="74">
        <f t="shared" si="102"/>
        <v>2</v>
      </c>
      <c r="F2138">
        <f t="shared" si="101"/>
        <v>2019</v>
      </c>
      <c r="G2138" s="93">
        <v>13</v>
      </c>
      <c r="H2138" s="93">
        <v>18</v>
      </c>
      <c r="I2138" s="93">
        <v>0</v>
      </c>
      <c r="J2138" s="93">
        <v>0</v>
      </c>
      <c r="K2138" s="3">
        <f t="shared" si="103"/>
        <v>0</v>
      </c>
      <c r="L2138" s="3"/>
      <c r="M2138" s="3"/>
      <c r="N2138" s="3"/>
      <c r="O2138" s="93">
        <v>0</v>
      </c>
      <c r="P2138" s="93">
        <v>0</v>
      </c>
      <c r="Q2138" s="93">
        <v>0</v>
      </c>
      <c r="R2138" s="129">
        <v>0</v>
      </c>
      <c r="S2138" s="129">
        <v>0</v>
      </c>
      <c r="T2138" s="94"/>
      <c r="U2138" s="94"/>
      <c r="V2138" s="94"/>
      <c r="W2138" s="94"/>
      <c r="X2138" s="93">
        <v>123540</v>
      </c>
      <c r="Y2138" s="93">
        <v>104837</v>
      </c>
      <c r="Z2138" s="93">
        <v>189502</v>
      </c>
      <c r="AA2138" s="129">
        <v>496.74202400000001</v>
      </c>
      <c r="AB2138" s="129">
        <v>289.98314599999998</v>
      </c>
    </row>
    <row r="2139" spans="1:28" x14ac:dyDescent="0.3">
      <c r="A2139" s="92" t="s">
        <v>41</v>
      </c>
      <c r="B2139" s="65" t="str">
        <f>VLOOKUP(A2139,'bank list with code'!$A$2:$C$114,3,FALSE)</f>
        <v>B051</v>
      </c>
      <c r="C2139" s="65" t="str">
        <f>VLOOKUP(B2139,'bank type'!$A$2:$B$87,2,FALSE)</f>
        <v>Foreign Banks</v>
      </c>
      <c r="D2139" s="66">
        <v>43524</v>
      </c>
      <c r="E2139" s="74">
        <f t="shared" si="102"/>
        <v>2</v>
      </c>
      <c r="F2139">
        <f t="shared" si="101"/>
        <v>2019</v>
      </c>
      <c r="G2139" s="93">
        <v>45</v>
      </c>
      <c r="H2139" s="93">
        <v>43</v>
      </c>
      <c r="I2139" s="93">
        <v>0</v>
      </c>
      <c r="J2139" s="93">
        <v>0</v>
      </c>
      <c r="K2139" s="3">
        <f t="shared" si="103"/>
        <v>0</v>
      </c>
      <c r="L2139" s="3"/>
      <c r="M2139" s="3"/>
      <c r="N2139" s="3"/>
      <c r="O2139" s="93">
        <v>719754</v>
      </c>
      <c r="P2139" s="93">
        <v>4345</v>
      </c>
      <c r="Q2139" s="93">
        <v>1856281</v>
      </c>
      <c r="R2139" s="129">
        <v>30.664511000000001</v>
      </c>
      <c r="S2139" s="129">
        <v>5561.067352</v>
      </c>
      <c r="T2139" s="94"/>
      <c r="U2139" s="94"/>
      <c r="V2139" s="94"/>
      <c r="W2139" s="94"/>
      <c r="X2139" s="93">
        <v>444949</v>
      </c>
      <c r="Y2139" s="93">
        <v>324442</v>
      </c>
      <c r="Z2139" s="93">
        <v>657099</v>
      </c>
      <c r="AA2139" s="129">
        <v>7605.3308980000002</v>
      </c>
      <c r="AB2139" s="129">
        <v>1259.4843040000001</v>
      </c>
    </row>
    <row r="2140" spans="1:28" x14ac:dyDescent="0.3">
      <c r="A2140" s="92" t="s">
        <v>42</v>
      </c>
      <c r="B2140" s="65" t="str">
        <f>VLOOKUP(A2140,'bank list with code'!$A$2:$C$114,3,FALSE)</f>
        <v>B090</v>
      </c>
      <c r="C2140" s="65" t="str">
        <f>VLOOKUP(B2140,'bank type'!$A$2:$B$87,2,FALSE)</f>
        <v>Foreign Banks</v>
      </c>
      <c r="D2140" s="66">
        <v>43524</v>
      </c>
      <c r="E2140" s="74">
        <f t="shared" si="102"/>
        <v>2</v>
      </c>
      <c r="F2140">
        <f t="shared" si="101"/>
        <v>2019</v>
      </c>
      <c r="G2140" s="93">
        <v>100</v>
      </c>
      <c r="H2140" s="93">
        <v>130</v>
      </c>
      <c r="I2140" s="93">
        <v>0</v>
      </c>
      <c r="J2140" s="93">
        <v>0</v>
      </c>
      <c r="K2140" s="3">
        <f t="shared" si="103"/>
        <v>0</v>
      </c>
      <c r="L2140" s="3"/>
      <c r="M2140" s="3"/>
      <c r="N2140" s="3"/>
      <c r="O2140" s="93">
        <v>1285186</v>
      </c>
      <c r="P2140" s="93">
        <v>5327</v>
      </c>
      <c r="Q2140" s="93">
        <v>4120573</v>
      </c>
      <c r="R2140" s="129">
        <v>30.766159999999999</v>
      </c>
      <c r="S2140" s="129">
        <v>9630.894687</v>
      </c>
      <c r="T2140" s="94"/>
      <c r="U2140" s="94"/>
      <c r="V2140" s="94"/>
      <c r="W2140" s="94"/>
      <c r="X2140" s="93">
        <v>950079</v>
      </c>
      <c r="Y2140" s="93">
        <v>1809144</v>
      </c>
      <c r="Z2140" s="93">
        <v>2796424</v>
      </c>
      <c r="AA2140" s="129">
        <v>5916.1912279999997</v>
      </c>
      <c r="AB2140" s="129">
        <v>2979.5592929999998</v>
      </c>
    </row>
    <row r="2141" spans="1:28" x14ac:dyDescent="0.3">
      <c r="A2141" s="92" t="s">
        <v>44</v>
      </c>
      <c r="B2141" s="65" t="str">
        <f>VLOOKUP(A2141,'bank list with code'!$A$2:$C$114,3,FALSE)</f>
        <v>B001</v>
      </c>
      <c r="C2141" s="65" t="str">
        <f>VLOOKUP(B2141,'bank type'!$A$2:$B$87,2,FALSE)</f>
        <v>Payment Banks</v>
      </c>
      <c r="D2141" s="66">
        <v>43524</v>
      </c>
      <c r="E2141" s="74">
        <f t="shared" si="102"/>
        <v>2</v>
      </c>
      <c r="F2141">
        <f t="shared" si="101"/>
        <v>2019</v>
      </c>
      <c r="G2141" s="93">
        <v>0</v>
      </c>
      <c r="H2141" s="93">
        <v>0</v>
      </c>
      <c r="I2141" s="93">
        <v>0</v>
      </c>
      <c r="J2141" s="93">
        <v>0</v>
      </c>
      <c r="K2141" s="3">
        <f t="shared" si="103"/>
        <v>0</v>
      </c>
      <c r="L2141" s="3"/>
      <c r="M2141" s="3"/>
      <c r="N2141" s="3"/>
      <c r="O2141" s="93">
        <v>0</v>
      </c>
      <c r="P2141" s="93">
        <v>0</v>
      </c>
      <c r="Q2141" s="93">
        <v>0</v>
      </c>
      <c r="R2141" s="129">
        <v>0</v>
      </c>
      <c r="S2141" s="129">
        <v>0</v>
      </c>
      <c r="T2141" s="94"/>
      <c r="U2141" s="94"/>
      <c r="V2141" s="94"/>
      <c r="W2141" s="94"/>
      <c r="X2141" s="93">
        <v>4661</v>
      </c>
      <c r="Y2141" s="93">
        <v>0</v>
      </c>
      <c r="Z2141" s="93">
        <v>3075</v>
      </c>
      <c r="AA2141" s="129">
        <v>0</v>
      </c>
      <c r="AB2141" s="129">
        <v>5.8012154900000006</v>
      </c>
    </row>
    <row r="2142" spans="1:28" x14ac:dyDescent="0.3">
      <c r="A2142" s="92" t="s">
        <v>45</v>
      </c>
      <c r="B2142" s="65" t="str">
        <f>VLOOKUP(A2142,'bank list with code'!$A$2:$C$114,3,FALSE)</f>
        <v>B002</v>
      </c>
      <c r="C2142" s="65" t="str">
        <f>VLOOKUP(B2142,'bank type'!$A$2:$B$87,2,FALSE)</f>
        <v>Payment Banks</v>
      </c>
      <c r="D2142" s="66">
        <v>43524</v>
      </c>
      <c r="E2142" s="74">
        <f t="shared" si="102"/>
        <v>2</v>
      </c>
      <c r="F2142">
        <f t="shared" si="101"/>
        <v>2019</v>
      </c>
      <c r="G2142" s="93">
        <v>0</v>
      </c>
      <c r="H2142" s="93">
        <v>0</v>
      </c>
      <c r="I2142" s="93">
        <v>0</v>
      </c>
      <c r="J2142" s="93">
        <v>0</v>
      </c>
      <c r="K2142" s="3">
        <f t="shared" si="103"/>
        <v>0</v>
      </c>
      <c r="L2142" s="3"/>
      <c r="M2142" s="3"/>
      <c r="N2142" s="3"/>
      <c r="O2142" s="93">
        <v>0</v>
      </c>
      <c r="P2142" s="93">
        <v>0</v>
      </c>
      <c r="Q2142" s="93">
        <v>0</v>
      </c>
      <c r="R2142" s="129">
        <v>0</v>
      </c>
      <c r="S2142" s="129">
        <v>0</v>
      </c>
      <c r="T2142" s="94"/>
      <c r="U2142" s="94"/>
      <c r="V2142" s="94"/>
      <c r="W2142" s="94"/>
      <c r="X2142" s="93">
        <v>2793163</v>
      </c>
      <c r="Y2142" s="93">
        <v>0</v>
      </c>
      <c r="Z2142" s="93">
        <v>819088</v>
      </c>
      <c r="AA2142" s="129">
        <v>0</v>
      </c>
      <c r="AB2142" s="129">
        <v>522.76482541000007</v>
      </c>
    </row>
    <row r="2143" spans="1:28" x14ac:dyDescent="0.3">
      <c r="A2143" s="92" t="s">
        <v>46</v>
      </c>
      <c r="B2143" s="65" t="str">
        <f>VLOOKUP(A2143,'bank list with code'!$A$2:$C$114,3,FALSE)</f>
        <v>B048</v>
      </c>
      <c r="C2143" s="65" t="str">
        <f>VLOOKUP(B2143,'bank type'!$A$2:$B$87,2,FALSE)</f>
        <v>Payment Banks</v>
      </c>
      <c r="D2143" s="66">
        <v>43524</v>
      </c>
      <c r="E2143" s="74">
        <f t="shared" si="102"/>
        <v>2</v>
      </c>
      <c r="F2143">
        <f t="shared" si="101"/>
        <v>2019</v>
      </c>
      <c r="G2143" s="93">
        <v>0</v>
      </c>
      <c r="H2143" s="93">
        <v>0</v>
      </c>
      <c r="I2143" s="93">
        <v>0</v>
      </c>
      <c r="J2143" s="93">
        <v>0</v>
      </c>
      <c r="K2143" s="3">
        <f t="shared" si="103"/>
        <v>0</v>
      </c>
      <c r="L2143" s="3"/>
      <c r="M2143" s="3"/>
      <c r="N2143" s="3"/>
      <c r="O2143" s="93">
        <v>0</v>
      </c>
      <c r="P2143" s="93">
        <v>0</v>
      </c>
      <c r="Q2143" s="93">
        <v>0</v>
      </c>
      <c r="R2143" s="129">
        <v>0</v>
      </c>
      <c r="S2143" s="129">
        <v>0</v>
      </c>
      <c r="T2143" s="94"/>
      <c r="U2143" s="94"/>
      <c r="V2143" s="94"/>
      <c r="W2143" s="94"/>
      <c r="X2143" s="93">
        <v>387170</v>
      </c>
      <c r="Y2143" s="93">
        <v>159668</v>
      </c>
      <c r="Z2143" s="93">
        <v>70421</v>
      </c>
      <c r="AA2143" s="129">
        <v>488.4679845</v>
      </c>
      <c r="AB2143" s="129">
        <v>57.98938003</v>
      </c>
    </row>
    <row r="2144" spans="1:28" x14ac:dyDescent="0.3">
      <c r="A2144" s="92" t="s">
        <v>47</v>
      </c>
      <c r="B2144" s="65" t="str">
        <f>VLOOKUP(A2144,'bank list with code'!$A$2:$C$114,3,FALSE)</f>
        <v>B059</v>
      </c>
      <c r="C2144" s="65" t="str">
        <f>VLOOKUP(B2144,'bank type'!$A$2:$B$87,2,FALSE)</f>
        <v>Payment Banks</v>
      </c>
      <c r="D2144" s="66">
        <v>43524</v>
      </c>
      <c r="E2144" s="74">
        <f t="shared" si="102"/>
        <v>2</v>
      </c>
      <c r="F2144">
        <f t="shared" si="101"/>
        <v>2019</v>
      </c>
      <c r="G2144" s="93">
        <v>0</v>
      </c>
      <c r="H2144" s="93">
        <v>0</v>
      </c>
      <c r="I2144" s="93">
        <v>0</v>
      </c>
      <c r="J2144" s="93">
        <v>0</v>
      </c>
      <c r="K2144" s="3">
        <f t="shared" si="103"/>
        <v>0</v>
      </c>
      <c r="L2144" s="3"/>
      <c r="M2144" s="3"/>
      <c r="N2144" s="3"/>
      <c r="O2144" s="93">
        <v>0</v>
      </c>
      <c r="P2144" s="93">
        <v>0</v>
      </c>
      <c r="Q2144" s="93">
        <v>0</v>
      </c>
      <c r="R2144" s="129">
        <v>0</v>
      </c>
      <c r="S2144" s="129">
        <v>0</v>
      </c>
      <c r="T2144" s="94"/>
      <c r="U2144" s="94"/>
      <c r="V2144" s="94"/>
      <c r="W2144" s="94"/>
      <c r="X2144" s="93">
        <v>0</v>
      </c>
      <c r="Y2144" s="93">
        <v>0</v>
      </c>
      <c r="Z2144" s="93">
        <v>0</v>
      </c>
      <c r="AA2144" s="129">
        <v>0</v>
      </c>
      <c r="AB2144" s="129">
        <v>0</v>
      </c>
    </row>
    <row r="2145" spans="1:28" x14ac:dyDescent="0.3">
      <c r="A2145" s="92" t="s">
        <v>72</v>
      </c>
      <c r="B2145" s="65" t="str">
        <f>VLOOKUP(A2145,'bank list with code'!$A$2:$C$114,3,FALSE)</f>
        <v>B067</v>
      </c>
      <c r="C2145" s="65" t="str">
        <f>VLOOKUP(B2145,'bank type'!$A$2:$B$87,2,FALSE)</f>
        <v>Payment Banks</v>
      </c>
      <c r="D2145" s="66">
        <v>43524</v>
      </c>
      <c r="E2145" s="74">
        <f t="shared" si="102"/>
        <v>2</v>
      </c>
      <c r="F2145">
        <f t="shared" si="101"/>
        <v>2019</v>
      </c>
      <c r="G2145" s="93">
        <v>0</v>
      </c>
      <c r="H2145" s="93">
        <v>0</v>
      </c>
      <c r="I2145" s="93">
        <v>0</v>
      </c>
      <c r="J2145" s="93">
        <v>0</v>
      </c>
      <c r="K2145" s="3">
        <f t="shared" si="103"/>
        <v>0</v>
      </c>
      <c r="L2145" s="3"/>
      <c r="M2145" s="3"/>
      <c r="N2145" s="3"/>
      <c r="O2145" s="93">
        <v>0</v>
      </c>
      <c r="P2145" s="93">
        <v>0</v>
      </c>
      <c r="Q2145" s="93">
        <v>0</v>
      </c>
      <c r="R2145" s="129">
        <v>0</v>
      </c>
      <c r="S2145" s="129">
        <v>0</v>
      </c>
      <c r="T2145" s="94"/>
      <c r="U2145" s="94"/>
      <c r="V2145" s="94"/>
      <c r="W2145" s="94"/>
      <c r="X2145" s="93">
        <v>0</v>
      </c>
      <c r="Y2145" s="93">
        <v>0</v>
      </c>
      <c r="Z2145" s="93">
        <v>0</v>
      </c>
      <c r="AA2145" s="129">
        <v>0</v>
      </c>
      <c r="AB2145" s="129">
        <v>0</v>
      </c>
    </row>
    <row r="2146" spans="1:28" x14ac:dyDescent="0.3">
      <c r="A2146" s="92" t="s">
        <v>49</v>
      </c>
      <c r="B2146" s="65" t="str">
        <f>VLOOKUP(A2146,'bank list with code'!$A$2:$C$114,3,FALSE)</f>
        <v>B077</v>
      </c>
      <c r="C2146" s="65" t="str">
        <f>VLOOKUP(B2146,'bank type'!$A$2:$B$87,2,FALSE)</f>
        <v>Payment Banks</v>
      </c>
      <c r="D2146" s="66">
        <v>43524</v>
      </c>
      <c r="E2146" s="74">
        <f t="shared" si="102"/>
        <v>2</v>
      </c>
      <c r="F2146">
        <f t="shared" si="101"/>
        <v>2019</v>
      </c>
      <c r="G2146" s="93">
        <v>0</v>
      </c>
      <c r="H2146" s="93">
        <v>0</v>
      </c>
      <c r="I2146" s="93">
        <v>0</v>
      </c>
      <c r="J2146" s="93">
        <v>0</v>
      </c>
      <c r="K2146" s="3">
        <f t="shared" si="103"/>
        <v>0</v>
      </c>
      <c r="L2146" s="3"/>
      <c r="M2146" s="3"/>
      <c r="N2146" s="3"/>
      <c r="O2146" s="93">
        <v>0</v>
      </c>
      <c r="P2146" s="93">
        <v>0</v>
      </c>
      <c r="Q2146" s="93">
        <v>0</v>
      </c>
      <c r="R2146" s="129">
        <v>0</v>
      </c>
      <c r="S2146" s="129">
        <v>0</v>
      </c>
      <c r="T2146" s="94"/>
      <c r="U2146" s="94"/>
      <c r="V2146" s="94"/>
      <c r="W2146" s="94"/>
      <c r="X2146" s="93">
        <v>21</v>
      </c>
      <c r="Y2146" s="93">
        <v>1</v>
      </c>
      <c r="Z2146" s="93">
        <v>65</v>
      </c>
      <c r="AA2146" s="129">
        <v>5.0000000000000001E-4</v>
      </c>
      <c r="AB2146" s="129">
        <v>2.1186699999999999E-2</v>
      </c>
    </row>
    <row r="2147" spans="1:28" x14ac:dyDescent="0.3">
      <c r="A2147" s="92" t="s">
        <v>50</v>
      </c>
      <c r="B2147" s="65" t="str">
        <f>VLOOKUP(A2147,'bank list with code'!$A$2:$C$114,3,FALSE)</f>
        <v>B079</v>
      </c>
      <c r="C2147" s="65" t="str">
        <f>VLOOKUP(B2147,'bank type'!$A$2:$B$87,2,FALSE)</f>
        <v>Payment Banks</v>
      </c>
      <c r="D2147" s="66">
        <v>43524</v>
      </c>
      <c r="E2147" s="74">
        <f t="shared" si="102"/>
        <v>2</v>
      </c>
      <c r="F2147">
        <f t="shared" si="101"/>
        <v>2019</v>
      </c>
      <c r="G2147" s="93">
        <v>1</v>
      </c>
      <c r="H2147" s="93">
        <v>0</v>
      </c>
      <c r="I2147" s="93">
        <v>3928</v>
      </c>
      <c r="J2147" s="93">
        <v>0</v>
      </c>
      <c r="K2147" s="3">
        <f t="shared" si="103"/>
        <v>3928</v>
      </c>
      <c r="L2147" s="3"/>
      <c r="M2147" s="3"/>
      <c r="N2147" s="3"/>
      <c r="O2147" s="93">
        <v>0</v>
      </c>
      <c r="P2147" s="93">
        <v>0</v>
      </c>
      <c r="Q2147" s="93">
        <v>0</v>
      </c>
      <c r="R2147" s="129">
        <v>0</v>
      </c>
      <c r="S2147" s="129">
        <v>0</v>
      </c>
      <c r="T2147" s="94"/>
      <c r="U2147" s="94"/>
      <c r="V2147" s="94"/>
      <c r="W2147" s="94"/>
      <c r="X2147" s="93">
        <v>43079398</v>
      </c>
      <c r="Y2147" s="93">
        <v>1240414</v>
      </c>
      <c r="Z2147" s="93">
        <v>2623012</v>
      </c>
      <c r="AA2147" s="129">
        <v>3381.0073480000001</v>
      </c>
      <c r="AB2147" s="129">
        <v>1533.6947985500001</v>
      </c>
    </row>
    <row r="2148" spans="1:28" x14ac:dyDescent="0.3">
      <c r="A2148" s="92" t="s">
        <v>52</v>
      </c>
      <c r="B2148" s="65" t="str">
        <f>VLOOKUP(A2148,'bank list with code'!$A$2:$C$114,3,FALSE)</f>
        <v>B007</v>
      </c>
      <c r="C2148" s="65" t="str">
        <f>VLOOKUP(B2148,'bank type'!$A$2:$B$87,2,FALSE)</f>
        <v>Small Finance Banks</v>
      </c>
      <c r="D2148" s="66">
        <v>43524</v>
      </c>
      <c r="E2148" s="74">
        <f t="shared" si="102"/>
        <v>2</v>
      </c>
      <c r="F2148">
        <f t="shared" si="101"/>
        <v>2019</v>
      </c>
      <c r="G2148" s="93">
        <v>290</v>
      </c>
      <c r="H2148" s="93">
        <v>240</v>
      </c>
      <c r="I2148" s="93">
        <v>0</v>
      </c>
      <c r="J2148" s="93">
        <v>0</v>
      </c>
      <c r="K2148" s="3">
        <f t="shared" si="103"/>
        <v>0</v>
      </c>
      <c r="L2148" s="3"/>
      <c r="M2148" s="3"/>
      <c r="N2148" s="3"/>
      <c r="O2148" s="93">
        <v>0</v>
      </c>
      <c r="P2148" s="93">
        <v>0</v>
      </c>
      <c r="Q2148" s="93">
        <v>0</v>
      </c>
      <c r="R2148" s="129">
        <v>0</v>
      </c>
      <c r="S2148" s="129">
        <v>0</v>
      </c>
      <c r="T2148" s="94"/>
      <c r="U2148" s="94"/>
      <c r="V2148" s="94"/>
      <c r="W2148" s="94"/>
      <c r="X2148" s="93">
        <v>849129</v>
      </c>
      <c r="Y2148" s="93">
        <v>563875</v>
      </c>
      <c r="Z2148" s="93">
        <v>248631</v>
      </c>
      <c r="AA2148" s="129">
        <v>2969.5716280000001</v>
      </c>
      <c r="AB2148" s="129">
        <v>405.98504760000003</v>
      </c>
    </row>
    <row r="2149" spans="1:28" x14ac:dyDescent="0.3">
      <c r="A2149" s="92" t="s">
        <v>53</v>
      </c>
      <c r="B2149" s="65" t="str">
        <f>VLOOKUP(A2149,'bank list with code'!$A$2:$C$114,3,FALSE)</f>
        <v>B019</v>
      </c>
      <c r="C2149" s="65" t="str">
        <f>VLOOKUP(B2149,'bank type'!$A$2:$B$87,2,FALSE)</f>
        <v>Small Finance Banks</v>
      </c>
      <c r="D2149" s="66">
        <v>43524</v>
      </c>
      <c r="E2149" s="74">
        <f t="shared" si="102"/>
        <v>2</v>
      </c>
      <c r="F2149">
        <f t="shared" si="101"/>
        <v>2019</v>
      </c>
      <c r="G2149" s="93">
        <v>125</v>
      </c>
      <c r="H2149" s="93">
        <v>0</v>
      </c>
      <c r="I2149" s="93">
        <v>0</v>
      </c>
      <c r="J2149" s="93">
        <v>0</v>
      </c>
      <c r="K2149" s="3">
        <f t="shared" si="103"/>
        <v>0</v>
      </c>
      <c r="L2149" s="3"/>
      <c r="M2149" s="3"/>
      <c r="N2149" s="3"/>
      <c r="O2149" s="93">
        <v>0</v>
      </c>
      <c r="P2149" s="93">
        <v>0</v>
      </c>
      <c r="Q2149" s="93">
        <v>0</v>
      </c>
      <c r="R2149" s="129">
        <v>0</v>
      </c>
      <c r="S2149" s="129">
        <v>0</v>
      </c>
      <c r="T2149" s="94"/>
      <c r="U2149" s="94"/>
      <c r="V2149" s="94"/>
      <c r="W2149" s="94"/>
      <c r="X2149" s="93">
        <v>91181</v>
      </c>
      <c r="Y2149" s="93">
        <v>93179</v>
      </c>
      <c r="Z2149" s="93">
        <v>35829</v>
      </c>
      <c r="AA2149" s="129">
        <v>295.148482</v>
      </c>
      <c r="AB2149" s="129">
        <v>56.564349499999999</v>
      </c>
    </row>
    <row r="2150" spans="1:28" x14ac:dyDescent="0.3">
      <c r="A2150" s="92" t="s">
        <v>54</v>
      </c>
      <c r="B2150" s="65" t="str">
        <f>VLOOKUP(A2150,'bank list with code'!$A$2:$C$114,3,FALSE)</f>
        <v>B046</v>
      </c>
      <c r="C2150" s="65" t="str">
        <f>VLOOKUP(B2150,'bank type'!$A$2:$B$87,2,FALSE)</f>
        <v>Small Finance Banks</v>
      </c>
      <c r="D2150" s="66">
        <v>43524</v>
      </c>
      <c r="E2150" s="74">
        <f t="shared" si="102"/>
        <v>2</v>
      </c>
      <c r="F2150">
        <f t="shared" si="101"/>
        <v>2019</v>
      </c>
      <c r="G2150" s="93">
        <v>68</v>
      </c>
      <c r="H2150" s="93">
        <v>0</v>
      </c>
      <c r="I2150" s="93">
        <v>0</v>
      </c>
      <c r="J2150" s="93">
        <v>0</v>
      </c>
      <c r="K2150" s="3">
        <f t="shared" si="103"/>
        <v>0</v>
      </c>
      <c r="L2150" s="3"/>
      <c r="M2150" s="3"/>
      <c r="N2150" s="3"/>
      <c r="O2150" s="93">
        <v>0</v>
      </c>
      <c r="P2150" s="93">
        <v>0</v>
      </c>
      <c r="Q2150" s="93">
        <v>0</v>
      </c>
      <c r="R2150" s="129">
        <v>0</v>
      </c>
      <c r="S2150" s="129">
        <v>0</v>
      </c>
      <c r="T2150" s="94"/>
      <c r="U2150" s="94"/>
      <c r="V2150" s="94"/>
      <c r="W2150" s="94"/>
      <c r="X2150" s="95">
        <v>1135349</v>
      </c>
      <c r="Y2150" s="93">
        <v>503826</v>
      </c>
      <c r="Z2150" s="93">
        <v>11869</v>
      </c>
      <c r="AA2150" s="129">
        <v>2817.56</v>
      </c>
      <c r="AB2150" s="129">
        <v>9.23</v>
      </c>
    </row>
    <row r="2151" spans="1:28" x14ac:dyDescent="0.3">
      <c r="A2151" s="92" t="s">
        <v>55</v>
      </c>
      <c r="B2151" s="65" t="str">
        <f>VLOOKUP(A2151,'bank list with code'!$A$2:$C$114,3,FALSE)</f>
        <v>B041</v>
      </c>
      <c r="C2151" s="65" t="str">
        <f>VLOOKUP(B2151,'bank type'!$A$2:$B$87,2,FALSE)</f>
        <v>Small Finance Banks</v>
      </c>
      <c r="D2151" s="66">
        <v>43524</v>
      </c>
      <c r="E2151" s="74">
        <f t="shared" si="102"/>
        <v>2</v>
      </c>
      <c r="F2151">
        <f t="shared" si="101"/>
        <v>2019</v>
      </c>
      <c r="G2151" s="93">
        <v>320</v>
      </c>
      <c r="H2151" s="93">
        <v>2</v>
      </c>
      <c r="I2151" s="93">
        <v>0</v>
      </c>
      <c r="J2151" s="93">
        <v>0</v>
      </c>
      <c r="K2151" s="3">
        <f t="shared" si="103"/>
        <v>0</v>
      </c>
      <c r="L2151" s="3"/>
      <c r="M2151" s="3"/>
      <c r="N2151" s="3"/>
      <c r="O2151" s="93">
        <v>0</v>
      </c>
      <c r="P2151" s="93">
        <v>0</v>
      </c>
      <c r="Q2151" s="93">
        <v>0</v>
      </c>
      <c r="R2151" s="129">
        <v>0</v>
      </c>
      <c r="S2151" s="129">
        <v>0</v>
      </c>
      <c r="T2151" s="94"/>
      <c r="U2151" s="94"/>
      <c r="V2151" s="94"/>
      <c r="W2151" s="94"/>
      <c r="X2151" s="93">
        <v>512806</v>
      </c>
      <c r="Y2151" s="93">
        <v>836018</v>
      </c>
      <c r="Z2151" s="93">
        <v>118720</v>
      </c>
      <c r="AA2151" s="129">
        <v>2704.4432999999999</v>
      </c>
      <c r="AB2151" s="129">
        <v>234.85411149999999</v>
      </c>
    </row>
    <row r="2152" spans="1:28" x14ac:dyDescent="0.3">
      <c r="A2152" s="92" t="s">
        <v>56</v>
      </c>
      <c r="B2152" s="65" t="str">
        <f>VLOOKUP(A2152,'bank list with code'!$A$2:$C$114,3,FALSE)</f>
        <v>B043</v>
      </c>
      <c r="C2152" s="65" t="str">
        <f>VLOOKUP(B2152,'bank type'!$A$2:$B$87,2,FALSE)</f>
        <v>Small Finance Banks</v>
      </c>
      <c r="D2152" s="66">
        <v>43524</v>
      </c>
      <c r="E2152" s="74">
        <f t="shared" si="102"/>
        <v>2</v>
      </c>
      <c r="F2152">
        <f t="shared" si="101"/>
        <v>2019</v>
      </c>
      <c r="G2152" s="93">
        <v>121</v>
      </c>
      <c r="H2152" s="93">
        <v>2</v>
      </c>
      <c r="I2152" s="93">
        <v>0</v>
      </c>
      <c r="J2152" s="93">
        <v>0</v>
      </c>
      <c r="K2152" s="3">
        <f t="shared" si="103"/>
        <v>0</v>
      </c>
      <c r="L2152" s="3"/>
      <c r="M2152" s="3"/>
      <c r="N2152" s="3"/>
      <c r="O2152" s="93">
        <v>0</v>
      </c>
      <c r="P2152" s="93">
        <v>0</v>
      </c>
      <c r="Q2152" s="93">
        <v>0</v>
      </c>
      <c r="R2152" s="129">
        <v>0</v>
      </c>
      <c r="S2152" s="129">
        <v>0</v>
      </c>
      <c r="T2152" s="94"/>
      <c r="U2152" s="94"/>
      <c r="V2152" s="94"/>
      <c r="W2152" s="94"/>
      <c r="X2152" s="93">
        <v>3058203</v>
      </c>
      <c r="Y2152" s="93">
        <v>629051</v>
      </c>
      <c r="Z2152" s="93">
        <v>51898</v>
      </c>
      <c r="AA2152" s="129">
        <v>3736.3</v>
      </c>
      <c r="AB2152" s="129">
        <v>39</v>
      </c>
    </row>
    <row r="2153" spans="1:28" x14ac:dyDescent="0.3">
      <c r="A2153" s="92" t="s">
        <v>57</v>
      </c>
      <c r="B2153" s="65" t="str">
        <f>VLOOKUP(A2153,'bank list with code'!$A$2:$C$114,3,FALSE)</f>
        <v>B065</v>
      </c>
      <c r="C2153" s="65" t="str">
        <f>VLOOKUP(B2153,'bank type'!$A$2:$B$87,2,FALSE)</f>
        <v>Small Finance Banks</v>
      </c>
      <c r="D2153" s="66">
        <v>43524</v>
      </c>
      <c r="E2153" s="74">
        <f t="shared" si="102"/>
        <v>2</v>
      </c>
      <c r="F2153">
        <f t="shared" si="101"/>
        <v>2019</v>
      </c>
      <c r="G2153" s="93">
        <v>118</v>
      </c>
      <c r="H2153" s="93">
        <v>2</v>
      </c>
      <c r="I2153" s="93">
        <v>0</v>
      </c>
      <c r="J2153" s="93">
        <v>0</v>
      </c>
      <c r="K2153" s="3">
        <f t="shared" si="103"/>
        <v>0</v>
      </c>
      <c r="L2153" s="3"/>
      <c r="M2153" s="3"/>
      <c r="N2153" s="3"/>
      <c r="O2153" s="93">
        <v>0</v>
      </c>
      <c r="P2153" s="93">
        <v>0</v>
      </c>
      <c r="Q2153" s="93">
        <v>0</v>
      </c>
      <c r="R2153" s="129">
        <v>0</v>
      </c>
      <c r="S2153" s="129">
        <v>0</v>
      </c>
      <c r="T2153" s="94"/>
      <c r="U2153" s="94"/>
      <c r="V2153" s="94"/>
      <c r="W2153" s="94"/>
      <c r="X2153" s="93">
        <v>40620</v>
      </c>
      <c r="Y2153" s="93">
        <v>76852</v>
      </c>
      <c r="Z2153" s="93">
        <v>21553</v>
      </c>
      <c r="AA2153" s="129">
        <v>216.59800100000001</v>
      </c>
      <c r="AB2153" s="129">
        <v>17.873665170000002</v>
      </c>
    </row>
    <row r="2154" spans="1:28" x14ac:dyDescent="0.3">
      <c r="A2154" s="92" t="s">
        <v>58</v>
      </c>
      <c r="B2154" s="65" t="str">
        <f>VLOOKUP(A2154,'bank list with code'!$A$2:$C$114,3,FALSE)</f>
        <v>B075</v>
      </c>
      <c r="C2154" s="65" t="str">
        <f>VLOOKUP(B2154,'bank type'!$A$2:$B$87,2,FALSE)</f>
        <v>Small Finance Banks</v>
      </c>
      <c r="D2154" s="66">
        <v>43524</v>
      </c>
      <c r="E2154" s="74">
        <f t="shared" si="102"/>
        <v>2</v>
      </c>
      <c r="F2154">
        <f t="shared" si="101"/>
        <v>2019</v>
      </c>
      <c r="G2154" s="93">
        <v>0</v>
      </c>
      <c r="H2154" s="93">
        <v>0</v>
      </c>
      <c r="I2154" s="93">
        <v>0</v>
      </c>
      <c r="J2154" s="93">
        <v>0</v>
      </c>
      <c r="K2154" s="3">
        <f t="shared" si="103"/>
        <v>0</v>
      </c>
      <c r="L2154" s="3"/>
      <c r="M2154" s="3"/>
      <c r="N2154" s="3"/>
      <c r="O2154" s="93">
        <v>0</v>
      </c>
      <c r="P2154" s="93">
        <v>0</v>
      </c>
      <c r="Q2154" s="93">
        <v>0</v>
      </c>
      <c r="R2154" s="129">
        <v>0</v>
      </c>
      <c r="S2154" s="129">
        <v>0</v>
      </c>
      <c r="T2154" s="94"/>
      <c r="U2154" s="94"/>
      <c r="V2154" s="94"/>
      <c r="W2154" s="94"/>
      <c r="X2154" s="93">
        <v>44554</v>
      </c>
      <c r="Y2154" s="93">
        <v>4102</v>
      </c>
      <c r="Z2154" s="93">
        <v>993</v>
      </c>
      <c r="AA2154" s="129">
        <v>14.073549999999999</v>
      </c>
      <c r="AB2154" s="129">
        <v>3.34602895</v>
      </c>
    </row>
    <row r="2155" spans="1:28" x14ac:dyDescent="0.3">
      <c r="A2155" s="92" t="s">
        <v>59</v>
      </c>
      <c r="B2155" s="65" t="str">
        <f>VLOOKUP(A2155,'bank list with code'!$A$2:$C$114,3,FALSE)</f>
        <v>B097</v>
      </c>
      <c r="C2155" s="65" t="str">
        <f>VLOOKUP(B2155,'bank type'!$A$2:$B$87,2,FALSE)</f>
        <v>Small Finance Banks</v>
      </c>
      <c r="D2155" s="66">
        <v>43524</v>
      </c>
      <c r="E2155" s="74">
        <f t="shared" si="102"/>
        <v>2</v>
      </c>
      <c r="F2155">
        <f t="shared" si="101"/>
        <v>2019</v>
      </c>
      <c r="G2155" s="93">
        <v>24</v>
      </c>
      <c r="H2155" s="93">
        <v>1</v>
      </c>
      <c r="I2155" s="93">
        <v>0</v>
      </c>
      <c r="J2155" s="93">
        <v>0</v>
      </c>
      <c r="K2155" s="3">
        <f t="shared" si="103"/>
        <v>0</v>
      </c>
      <c r="L2155" s="3"/>
      <c r="M2155" s="3"/>
      <c r="N2155" s="3"/>
      <c r="O2155" s="93">
        <v>0</v>
      </c>
      <c r="P2155" s="93">
        <v>0</v>
      </c>
      <c r="Q2155" s="93">
        <v>0</v>
      </c>
      <c r="R2155" s="129">
        <v>0</v>
      </c>
      <c r="S2155" s="129">
        <v>0</v>
      </c>
      <c r="T2155" s="94"/>
      <c r="U2155" s="94"/>
      <c r="V2155" s="94"/>
      <c r="W2155" s="94"/>
      <c r="X2155" s="93">
        <v>13465</v>
      </c>
      <c r="Y2155" s="93">
        <v>28267</v>
      </c>
      <c r="Z2155" s="93">
        <v>6585</v>
      </c>
      <c r="AA2155" s="129">
        <v>53.127600000000001</v>
      </c>
      <c r="AB2155" s="129">
        <v>7.5250711799999994</v>
      </c>
    </row>
    <row r="2156" spans="1:28" x14ac:dyDescent="0.3">
      <c r="A2156" s="92" t="s">
        <v>60</v>
      </c>
      <c r="B2156" s="65" t="str">
        <f>VLOOKUP(A2156,'bank list with code'!$A$2:$C$114,3,FALSE)</f>
        <v>B103</v>
      </c>
      <c r="C2156" s="65" t="str">
        <f>VLOOKUP(B2156,'bank type'!$A$2:$B$87,2,FALSE)</f>
        <v>Small Finance Banks</v>
      </c>
      <c r="D2156" s="66">
        <v>43524</v>
      </c>
      <c r="E2156" s="74">
        <f t="shared" si="102"/>
        <v>2</v>
      </c>
      <c r="F2156">
        <f t="shared" si="101"/>
        <v>2019</v>
      </c>
      <c r="G2156" s="93">
        <v>379</v>
      </c>
      <c r="H2156" s="93">
        <v>3</v>
      </c>
      <c r="I2156" s="93">
        <v>0</v>
      </c>
      <c r="J2156" s="93">
        <v>0</v>
      </c>
      <c r="K2156" s="3">
        <f t="shared" si="103"/>
        <v>0</v>
      </c>
      <c r="L2156" s="3"/>
      <c r="M2156" s="3"/>
      <c r="N2156" s="3"/>
      <c r="O2156" s="93">
        <v>0</v>
      </c>
      <c r="P2156" s="93">
        <v>0</v>
      </c>
      <c r="Q2156" s="93">
        <v>0</v>
      </c>
      <c r="R2156" s="129">
        <v>0</v>
      </c>
      <c r="S2156" s="129">
        <v>0</v>
      </c>
      <c r="T2156" s="94"/>
      <c r="U2156" s="94"/>
      <c r="V2156" s="94"/>
      <c r="W2156" s="94"/>
      <c r="X2156" s="93">
        <v>2510357</v>
      </c>
      <c r="Y2156" s="93">
        <v>2064077</v>
      </c>
      <c r="Z2156" s="93">
        <v>219334</v>
      </c>
      <c r="AA2156" s="129">
        <v>8154.9245000000001</v>
      </c>
      <c r="AB2156" s="129">
        <v>185.13685133999999</v>
      </c>
    </row>
    <row r="2157" spans="1:28" x14ac:dyDescent="0.3">
      <c r="A2157" s="92" t="s">
        <v>61</v>
      </c>
      <c r="B2157" s="65" t="str">
        <f>VLOOKUP(A2157,'bank list with code'!$A$2:$C$114,3,FALSE)</f>
        <v>B109</v>
      </c>
      <c r="C2157" s="65" t="str">
        <f>VLOOKUP(B2157,'bank type'!$A$2:$B$87,2,FALSE)</f>
        <v>Small Finance Banks</v>
      </c>
      <c r="D2157" s="66">
        <v>43524</v>
      </c>
      <c r="E2157" s="74">
        <f t="shared" si="102"/>
        <v>2</v>
      </c>
      <c r="F2157">
        <f t="shared" si="101"/>
        <v>2019</v>
      </c>
      <c r="G2157" s="93">
        <v>80</v>
      </c>
      <c r="H2157" s="93">
        <v>36</v>
      </c>
      <c r="I2157" s="93">
        <v>0</v>
      </c>
      <c r="J2157" s="93">
        <v>0</v>
      </c>
      <c r="K2157" s="3">
        <f t="shared" si="103"/>
        <v>0</v>
      </c>
      <c r="L2157" s="3"/>
      <c r="M2157" s="3"/>
      <c r="N2157" s="3"/>
      <c r="O2157" s="93">
        <v>0</v>
      </c>
      <c r="P2157" s="93">
        <v>0</v>
      </c>
      <c r="Q2157" s="93">
        <v>0</v>
      </c>
      <c r="R2157" s="129">
        <v>0</v>
      </c>
      <c r="S2157" s="129">
        <v>0</v>
      </c>
      <c r="T2157" s="94"/>
      <c r="U2157" s="94"/>
      <c r="V2157" s="94"/>
      <c r="W2157" s="94"/>
      <c r="X2157" s="93">
        <v>152846</v>
      </c>
      <c r="Y2157" s="93">
        <v>108119</v>
      </c>
      <c r="Z2157" s="93">
        <v>35841</v>
      </c>
      <c r="AA2157" s="129">
        <v>273.01559300000002</v>
      </c>
      <c r="AB2157" s="129">
        <v>129.82060290000001</v>
      </c>
    </row>
    <row r="2158" spans="1:28" x14ac:dyDescent="0.3">
      <c r="A2158" s="92" t="s">
        <v>117</v>
      </c>
      <c r="B2158" s="65" t="str">
        <f>VLOOKUP(A2158,'bank list with code'!$A$2:$C$114,3,FALSE)</f>
        <v>B003</v>
      </c>
      <c r="C2158" s="65" t="str">
        <f>VLOOKUP(B2158,'bank type'!$A$2:$B$87,2,FALSE)</f>
        <v>Public Sector Banks</v>
      </c>
      <c r="D2158" s="66">
        <v>43555</v>
      </c>
      <c r="E2158" s="74">
        <f t="shared" si="102"/>
        <v>3</v>
      </c>
      <c r="F2158">
        <f t="shared" si="101"/>
        <v>2019</v>
      </c>
      <c r="G2158" s="93">
        <v>636</v>
      </c>
      <c r="H2158" s="93">
        <v>200</v>
      </c>
      <c r="I2158" s="93">
        <v>2995</v>
      </c>
      <c r="J2158" s="93">
        <v>0</v>
      </c>
      <c r="K2158" s="3">
        <f t="shared" si="103"/>
        <v>2995</v>
      </c>
      <c r="L2158" s="3"/>
      <c r="M2158" s="3"/>
      <c r="N2158" s="3"/>
      <c r="O2158" s="93">
        <v>0</v>
      </c>
      <c r="P2158" s="93">
        <v>0</v>
      </c>
      <c r="Q2158" s="93">
        <v>0</v>
      </c>
      <c r="R2158" s="129">
        <v>0</v>
      </c>
      <c r="S2158" s="129">
        <v>0</v>
      </c>
      <c r="T2158" s="94"/>
      <c r="U2158" s="94"/>
      <c r="V2158" s="94"/>
      <c r="W2158" s="94"/>
      <c r="X2158" s="93">
        <v>6086159</v>
      </c>
      <c r="Y2158" s="93">
        <v>9865903</v>
      </c>
      <c r="Z2158" s="93">
        <v>3498812</v>
      </c>
      <c r="AA2158" s="129">
        <v>22955.067504319999</v>
      </c>
      <c r="AB2158" s="129">
        <v>3346.9757627100003</v>
      </c>
    </row>
    <row r="2159" spans="1:28" x14ac:dyDescent="0.3">
      <c r="A2159" s="92" t="s">
        <v>118</v>
      </c>
      <c r="B2159" s="65" t="str">
        <f>VLOOKUP(A2159,'bank list with code'!$A$2:$C$114,3,FALSE)</f>
        <v>B006</v>
      </c>
      <c r="C2159" s="65" t="str">
        <f>VLOOKUP(B2159,'bank type'!$A$2:$B$87,2,FALSE)</f>
        <v>Public Sector Banks</v>
      </c>
      <c r="D2159" s="66">
        <v>43555</v>
      </c>
      <c r="E2159" s="74">
        <f t="shared" si="102"/>
        <v>3</v>
      </c>
      <c r="F2159">
        <f t="shared" si="101"/>
        <v>2019</v>
      </c>
      <c r="G2159" s="93">
        <v>3027</v>
      </c>
      <c r="H2159" s="93">
        <v>771</v>
      </c>
      <c r="I2159" s="93">
        <v>13571</v>
      </c>
      <c r="J2159" s="93">
        <v>0</v>
      </c>
      <c r="K2159" s="3">
        <f t="shared" si="103"/>
        <v>13571</v>
      </c>
      <c r="L2159" s="3"/>
      <c r="M2159" s="3"/>
      <c r="N2159" s="3"/>
      <c r="O2159" s="93">
        <v>301234</v>
      </c>
      <c r="P2159" s="93">
        <v>15055</v>
      </c>
      <c r="Q2159" s="93">
        <v>596804</v>
      </c>
      <c r="R2159" s="129">
        <v>75.793218289999999</v>
      </c>
      <c r="S2159" s="129">
        <v>1440.1834834799999</v>
      </c>
      <c r="T2159" s="94"/>
      <c r="U2159" s="94"/>
      <c r="V2159" s="94"/>
      <c r="W2159" s="94"/>
      <c r="X2159" s="93">
        <v>28429716</v>
      </c>
      <c r="Y2159" s="93">
        <v>10886763</v>
      </c>
      <c r="Z2159" s="93">
        <v>7047936</v>
      </c>
      <c r="AA2159" s="129">
        <v>35901.635435999997</v>
      </c>
      <c r="AB2159" s="129">
        <v>8547.3208877300003</v>
      </c>
    </row>
    <row r="2160" spans="1:28" x14ac:dyDescent="0.3">
      <c r="A2160" s="92" t="s">
        <v>0</v>
      </c>
      <c r="B2160" s="65" t="str">
        <f>VLOOKUP(A2160,'bank list with code'!$A$2:$C$114,3,FALSE)</f>
        <v>B014</v>
      </c>
      <c r="C2160" s="65" t="str">
        <f>VLOOKUP(B2160,'bank type'!$A$2:$B$87,2,FALSE)</f>
        <v>Public Sector Banks</v>
      </c>
      <c r="D2160" s="66">
        <v>43555</v>
      </c>
      <c r="E2160" s="74">
        <f t="shared" si="102"/>
        <v>3</v>
      </c>
      <c r="F2160">
        <f t="shared" ref="F2160:F2223" si="104">YEAR(D2160)</f>
        <v>2019</v>
      </c>
      <c r="G2160" s="93">
        <v>6329</v>
      </c>
      <c r="H2160" s="93">
        <v>3243</v>
      </c>
      <c r="I2160" s="93">
        <v>63250</v>
      </c>
      <c r="J2160" s="93">
        <v>0</v>
      </c>
      <c r="K2160" s="3">
        <f t="shared" si="103"/>
        <v>63250</v>
      </c>
      <c r="L2160" s="3"/>
      <c r="M2160" s="3"/>
      <c r="N2160" s="3"/>
      <c r="O2160" s="93">
        <v>231277</v>
      </c>
      <c r="P2160" s="93">
        <v>9723</v>
      </c>
      <c r="Q2160" s="93">
        <v>652002</v>
      </c>
      <c r="R2160" s="129">
        <v>39.131730950000005</v>
      </c>
      <c r="S2160" s="129">
        <v>1391.3257613000003</v>
      </c>
      <c r="T2160" s="94"/>
      <c r="U2160" s="94"/>
      <c r="V2160" s="94"/>
      <c r="W2160" s="94"/>
      <c r="X2160" s="93">
        <v>41940800</v>
      </c>
      <c r="Y2160" s="93">
        <v>21380280</v>
      </c>
      <c r="Z2160" s="93">
        <v>12629611</v>
      </c>
      <c r="AA2160" s="129">
        <v>90562.795954999994</v>
      </c>
      <c r="AB2160" s="129">
        <v>14164.85974</v>
      </c>
    </row>
    <row r="2161" spans="1:28" x14ac:dyDescent="0.3">
      <c r="A2161" s="92" t="s">
        <v>1</v>
      </c>
      <c r="B2161" s="65" t="str">
        <f>VLOOKUP(A2161,'bank list with code'!$A$2:$C$114,3,FALSE)</f>
        <v>B015</v>
      </c>
      <c r="C2161" s="65" t="str">
        <f>VLOOKUP(B2161,'bank type'!$A$2:$B$87,2,FALSE)</f>
        <v>Public Sector Banks</v>
      </c>
      <c r="D2161" s="66">
        <v>43555</v>
      </c>
      <c r="E2161" s="74">
        <f t="shared" si="102"/>
        <v>3</v>
      </c>
      <c r="F2161">
        <f t="shared" si="104"/>
        <v>2019</v>
      </c>
      <c r="G2161" s="93">
        <v>2615</v>
      </c>
      <c r="H2161" s="93">
        <v>3539</v>
      </c>
      <c r="I2161" s="93">
        <v>65372</v>
      </c>
      <c r="J2161" s="93">
        <v>0</v>
      </c>
      <c r="K2161" s="3">
        <f t="shared" si="103"/>
        <v>65372</v>
      </c>
      <c r="L2161" s="3"/>
      <c r="M2161" s="3"/>
      <c r="N2161" s="3"/>
      <c r="O2161" s="93">
        <v>184276</v>
      </c>
      <c r="P2161" s="93">
        <v>22372</v>
      </c>
      <c r="Q2161" s="93">
        <v>326507</v>
      </c>
      <c r="R2161" s="129">
        <v>126.45766481</v>
      </c>
      <c r="S2161" s="129">
        <v>804.51575023999999</v>
      </c>
      <c r="T2161" s="94"/>
      <c r="U2161" s="94"/>
      <c r="V2161" s="94"/>
      <c r="W2161" s="94"/>
      <c r="X2161" s="93">
        <v>59717057</v>
      </c>
      <c r="Y2161" s="93">
        <v>41902267</v>
      </c>
      <c r="Z2161" s="93">
        <v>10437370</v>
      </c>
      <c r="AA2161" s="129">
        <v>72364.781361480011</v>
      </c>
      <c r="AB2161" s="129">
        <v>10093.192417299999</v>
      </c>
    </row>
    <row r="2162" spans="1:28" x14ac:dyDescent="0.3">
      <c r="A2162" s="92" t="s">
        <v>2</v>
      </c>
      <c r="B2162" s="65" t="str">
        <f>VLOOKUP(A2162,'bank list with code'!$A$2:$C$114,3,FALSE)</f>
        <v>B016</v>
      </c>
      <c r="C2162" s="65" t="str">
        <f>VLOOKUP(B2162,'bank type'!$A$2:$B$87,2,FALSE)</f>
        <v>Public Sector Banks</v>
      </c>
      <c r="D2162" s="66">
        <v>43555</v>
      </c>
      <c r="E2162" s="74">
        <f t="shared" ref="E2162:E2225" si="105">MONTH(D2162)</f>
        <v>3</v>
      </c>
      <c r="F2162">
        <f t="shared" si="104"/>
        <v>2019</v>
      </c>
      <c r="G2162" s="93">
        <v>1306</v>
      </c>
      <c r="H2162" s="93">
        <v>552</v>
      </c>
      <c r="I2162" s="93">
        <v>3105</v>
      </c>
      <c r="J2162" s="93">
        <v>0</v>
      </c>
      <c r="K2162" s="3">
        <f t="shared" si="103"/>
        <v>3105</v>
      </c>
      <c r="L2162" s="3"/>
      <c r="M2162" s="3"/>
      <c r="N2162" s="3"/>
      <c r="O2162" s="93">
        <v>0</v>
      </c>
      <c r="P2162" s="93">
        <v>0</v>
      </c>
      <c r="Q2162" s="93">
        <v>0</v>
      </c>
      <c r="R2162" s="129">
        <v>0</v>
      </c>
      <c r="S2162" s="129">
        <v>0</v>
      </c>
      <c r="T2162" s="94"/>
      <c r="U2162" s="94"/>
      <c r="V2162" s="94"/>
      <c r="W2162" s="94"/>
      <c r="X2162" s="93">
        <v>5294791</v>
      </c>
      <c r="Y2162" s="93">
        <v>7781056</v>
      </c>
      <c r="Z2162" s="93">
        <v>2697764</v>
      </c>
      <c r="AA2162" s="129">
        <v>27986.758126869998</v>
      </c>
      <c r="AB2162" s="129">
        <v>3369.4574526099996</v>
      </c>
    </row>
    <row r="2163" spans="1:28" x14ac:dyDescent="0.3">
      <c r="A2163" s="92" t="s">
        <v>3</v>
      </c>
      <c r="B2163" s="65" t="str">
        <f>VLOOKUP(A2163,'bank list with code'!$A$2:$C$114,3,FALSE)</f>
        <v>B018</v>
      </c>
      <c r="C2163" s="65" t="str">
        <f>VLOOKUP(B2163,'bank type'!$A$2:$B$87,2,FALSE)</f>
        <v>Public Sector Banks</v>
      </c>
      <c r="D2163" s="66">
        <v>43555</v>
      </c>
      <c r="E2163" s="74">
        <f t="shared" si="105"/>
        <v>3</v>
      </c>
      <c r="F2163">
        <f t="shared" si="104"/>
        <v>2019</v>
      </c>
      <c r="G2163" s="93">
        <v>4756</v>
      </c>
      <c r="H2163" s="93">
        <v>4095</v>
      </c>
      <c r="I2163" s="93">
        <v>21363</v>
      </c>
      <c r="J2163" s="93">
        <v>0</v>
      </c>
      <c r="K2163" s="3">
        <f t="shared" si="103"/>
        <v>21363</v>
      </c>
      <c r="L2163" s="3"/>
      <c r="M2163" s="3"/>
      <c r="N2163" s="3"/>
      <c r="O2163" s="93">
        <v>369339</v>
      </c>
      <c r="P2163" s="93">
        <v>53649</v>
      </c>
      <c r="Q2163" s="93">
        <v>754684</v>
      </c>
      <c r="R2163" s="129">
        <v>282.11278606000002</v>
      </c>
      <c r="S2163" s="129">
        <v>1548.3910445900001</v>
      </c>
      <c r="T2163" s="94"/>
      <c r="U2163" s="94"/>
      <c r="V2163" s="94"/>
      <c r="W2163" s="94"/>
      <c r="X2163" s="93">
        <v>28147061</v>
      </c>
      <c r="Y2163" s="93">
        <v>23472287</v>
      </c>
      <c r="Z2163" s="93">
        <v>11785676</v>
      </c>
      <c r="AA2163" s="129">
        <v>98802.880504600005</v>
      </c>
      <c r="AB2163" s="129">
        <v>14515.93284109</v>
      </c>
    </row>
    <row r="2164" spans="1:28" x14ac:dyDescent="0.3">
      <c r="A2164" s="92" t="s">
        <v>4</v>
      </c>
      <c r="B2164" s="65" t="str">
        <f>VLOOKUP(A2164,'bank list with code'!$A$2:$C$114,3,FALSE)</f>
        <v>B022</v>
      </c>
      <c r="C2164" s="65" t="str">
        <f>VLOOKUP(B2164,'bank type'!$A$2:$B$87,2,FALSE)</f>
        <v>Public Sector Banks</v>
      </c>
      <c r="D2164" s="66">
        <v>43555</v>
      </c>
      <c r="E2164" s="74">
        <f t="shared" si="105"/>
        <v>3</v>
      </c>
      <c r="F2164">
        <f t="shared" si="104"/>
        <v>2019</v>
      </c>
      <c r="G2164" s="93">
        <v>2958</v>
      </c>
      <c r="H2164" s="93">
        <v>1008</v>
      </c>
      <c r="I2164" s="93">
        <v>3388</v>
      </c>
      <c r="J2164" s="93">
        <v>0</v>
      </c>
      <c r="K2164" s="3">
        <f t="shared" si="103"/>
        <v>3388</v>
      </c>
      <c r="L2164" s="3"/>
      <c r="M2164" s="3"/>
      <c r="N2164" s="3"/>
      <c r="O2164" s="93">
        <v>92838</v>
      </c>
      <c r="P2164" s="93">
        <v>2250</v>
      </c>
      <c r="Q2164" s="93">
        <v>162510</v>
      </c>
      <c r="R2164" s="129">
        <v>10.05498085</v>
      </c>
      <c r="S2164" s="129">
        <v>363.16001590000002</v>
      </c>
      <c r="T2164" s="94"/>
      <c r="U2164" s="94"/>
      <c r="V2164" s="94"/>
      <c r="W2164" s="94"/>
      <c r="X2164" s="93">
        <v>19562798</v>
      </c>
      <c r="Y2164" s="93">
        <v>11720606</v>
      </c>
      <c r="Z2164" s="93">
        <v>5746795</v>
      </c>
      <c r="AA2164" s="129">
        <v>47398.403687999999</v>
      </c>
      <c r="AB2164" s="129">
        <v>6862.1069075600008</v>
      </c>
    </row>
    <row r="2165" spans="1:28" x14ac:dyDescent="0.3">
      <c r="A2165" s="92" t="s">
        <v>119</v>
      </c>
      <c r="B2165" s="65" t="str">
        <f>VLOOKUP(A2165,'bank list with code'!$A$2:$C$114,3,FALSE)</f>
        <v>B026</v>
      </c>
      <c r="C2165" s="65" t="str">
        <f>VLOOKUP(B2165,'bank type'!$A$2:$B$87,2,FALSE)</f>
        <v>Public Sector Banks</v>
      </c>
      <c r="D2165" s="66">
        <v>43555</v>
      </c>
      <c r="E2165" s="74">
        <f t="shared" si="105"/>
        <v>3</v>
      </c>
      <c r="F2165">
        <f t="shared" si="104"/>
        <v>2019</v>
      </c>
      <c r="G2165" s="93">
        <v>2365</v>
      </c>
      <c r="H2165" s="93">
        <v>650</v>
      </c>
      <c r="I2165" s="93">
        <v>220683</v>
      </c>
      <c r="J2165" s="93">
        <v>0</v>
      </c>
      <c r="K2165" s="3">
        <f t="shared" si="103"/>
        <v>220683</v>
      </c>
      <c r="L2165" s="3"/>
      <c r="M2165" s="3"/>
      <c r="N2165" s="3"/>
      <c r="O2165" s="93">
        <v>110594</v>
      </c>
      <c r="P2165" s="93">
        <v>2131</v>
      </c>
      <c r="Q2165" s="93">
        <v>154683</v>
      </c>
      <c r="R2165" s="129">
        <v>10.6208455</v>
      </c>
      <c r="S2165" s="129">
        <v>370.93256826999999</v>
      </c>
      <c r="T2165" s="94"/>
      <c r="U2165" s="94"/>
      <c r="V2165" s="94"/>
      <c r="W2165" s="94"/>
      <c r="X2165" s="93">
        <v>7874230</v>
      </c>
      <c r="Y2165" s="93">
        <v>7449738</v>
      </c>
      <c r="Z2165" s="93">
        <v>4138161</v>
      </c>
      <c r="AA2165" s="129">
        <v>30008.117769560002</v>
      </c>
      <c r="AB2165" s="129">
        <v>4765.8116471899993</v>
      </c>
    </row>
    <row r="2166" spans="1:28" x14ac:dyDescent="0.3">
      <c r="A2166" s="92" t="s">
        <v>120</v>
      </c>
      <c r="B2166" s="65" t="str">
        <f>VLOOKUP(A2166,'bank list with code'!$A$2:$C$114,3,FALSE)</f>
        <v>B034</v>
      </c>
      <c r="C2166" s="65" t="str">
        <f>VLOOKUP(B2166,'bank type'!$A$2:$B$87,2,FALSE)</f>
        <v>Public Sector Banks</v>
      </c>
      <c r="D2166" s="66">
        <v>43555</v>
      </c>
      <c r="E2166" s="74">
        <f t="shared" si="105"/>
        <v>3</v>
      </c>
      <c r="F2166">
        <f t="shared" si="104"/>
        <v>2019</v>
      </c>
      <c r="G2166" s="93">
        <v>1225</v>
      </c>
      <c r="H2166" s="93">
        <v>288</v>
      </c>
      <c r="I2166" s="93">
        <v>5256</v>
      </c>
      <c r="J2166" s="93">
        <v>0</v>
      </c>
      <c r="K2166" s="3">
        <f t="shared" si="103"/>
        <v>5256</v>
      </c>
      <c r="L2166" s="3"/>
      <c r="M2166" s="3"/>
      <c r="N2166" s="3"/>
      <c r="O2166" s="93">
        <v>0</v>
      </c>
      <c r="P2166" s="93">
        <v>0</v>
      </c>
      <c r="Q2166" s="93">
        <v>0</v>
      </c>
      <c r="R2166" s="129">
        <v>0</v>
      </c>
      <c r="S2166" s="129">
        <v>0</v>
      </c>
      <c r="T2166" s="94"/>
      <c r="U2166" s="94"/>
      <c r="V2166" s="94"/>
      <c r="W2166" s="94"/>
      <c r="X2166" s="93">
        <v>5458969</v>
      </c>
      <c r="Y2166" s="93">
        <v>3182529</v>
      </c>
      <c r="Z2166" s="93">
        <v>2058351</v>
      </c>
      <c r="AA2166" s="129">
        <v>8425.8451999999997</v>
      </c>
      <c r="AB2166" s="129">
        <v>2518.4355645600003</v>
      </c>
    </row>
    <row r="2167" spans="1:28" x14ac:dyDescent="0.3">
      <c r="A2167" s="92" t="s">
        <v>5</v>
      </c>
      <c r="B2167" s="65" t="str">
        <f>VLOOKUP(A2167,'bank list with code'!$A$2:$C$114,3,FALSE)</f>
        <v>B060</v>
      </c>
      <c r="C2167" s="65" t="str">
        <f>VLOOKUP(B2167,'bank type'!$A$2:$B$87,2,FALSE)</f>
        <v>Public Sector Banks</v>
      </c>
      <c r="D2167" s="66">
        <v>43555</v>
      </c>
      <c r="E2167" s="74">
        <f t="shared" si="105"/>
        <v>3</v>
      </c>
      <c r="F2167">
        <f t="shared" si="104"/>
        <v>2019</v>
      </c>
      <c r="G2167" s="93">
        <v>3191</v>
      </c>
      <c r="H2167" s="93">
        <v>701</v>
      </c>
      <c r="I2167" s="93">
        <v>10988</v>
      </c>
      <c r="J2167" s="93">
        <v>0</v>
      </c>
      <c r="K2167" s="3">
        <f t="shared" si="103"/>
        <v>10988</v>
      </c>
      <c r="L2167" s="3"/>
      <c r="M2167" s="3"/>
      <c r="N2167" s="3"/>
      <c r="O2167" s="93">
        <v>87320</v>
      </c>
      <c r="P2167" s="93">
        <v>2903</v>
      </c>
      <c r="Q2167" s="93">
        <v>144314</v>
      </c>
      <c r="R2167" s="129">
        <v>16.3</v>
      </c>
      <c r="S2167" s="129">
        <v>322.5</v>
      </c>
      <c r="T2167" s="94"/>
      <c r="U2167" s="94"/>
      <c r="V2167" s="94"/>
      <c r="W2167" s="94"/>
      <c r="X2167" s="93">
        <v>14240397</v>
      </c>
      <c r="Y2167" s="93">
        <v>38591358</v>
      </c>
      <c r="Z2167" s="93">
        <v>7509188</v>
      </c>
      <c r="AA2167" s="129">
        <v>68160</v>
      </c>
      <c r="AB2167" s="129">
        <v>7870.7</v>
      </c>
    </row>
    <row r="2168" spans="1:28" x14ac:dyDescent="0.3">
      <c r="A2168" s="92" t="s">
        <v>6</v>
      </c>
      <c r="B2168" s="65" t="str">
        <f>VLOOKUP(A2168,'bank list with code'!$A$2:$C$114,3,FALSE)</f>
        <v>B061</v>
      </c>
      <c r="C2168" s="65" t="str">
        <f>VLOOKUP(B2168,'bank type'!$A$2:$B$87,2,FALSE)</f>
        <v>Public Sector Banks</v>
      </c>
      <c r="D2168" s="66">
        <v>43555</v>
      </c>
      <c r="E2168" s="74">
        <f t="shared" si="105"/>
        <v>3</v>
      </c>
      <c r="F2168">
        <f t="shared" si="104"/>
        <v>2019</v>
      </c>
      <c r="G2168" s="93">
        <v>2966</v>
      </c>
      <c r="H2168" s="93">
        <v>484</v>
      </c>
      <c r="I2168" s="93">
        <v>19750</v>
      </c>
      <c r="J2168" s="93">
        <v>0</v>
      </c>
      <c r="K2168" s="3">
        <f t="shared" si="103"/>
        <v>19750</v>
      </c>
      <c r="L2168" s="3"/>
      <c r="M2168" s="3"/>
      <c r="N2168" s="3"/>
      <c r="O2168" s="93">
        <v>58033</v>
      </c>
      <c r="P2168" s="93">
        <v>917</v>
      </c>
      <c r="Q2168" s="93">
        <v>95288</v>
      </c>
      <c r="R2168" s="129">
        <v>3.447489</v>
      </c>
      <c r="S2168" s="129">
        <v>184.708585</v>
      </c>
      <c r="T2168" s="94"/>
      <c r="U2168" s="94"/>
      <c r="V2168" s="94"/>
      <c r="W2168" s="94"/>
      <c r="X2168" s="93">
        <v>16469618</v>
      </c>
      <c r="Y2168" s="93">
        <v>14361737</v>
      </c>
      <c r="Z2168" s="93">
        <v>4761900</v>
      </c>
      <c r="AA2168" s="129">
        <v>58665.248200000002</v>
      </c>
      <c r="AB2168" s="129">
        <v>6220.9054969999997</v>
      </c>
    </row>
    <row r="2169" spans="1:28" x14ac:dyDescent="0.3">
      <c r="A2169" s="92" t="s">
        <v>121</v>
      </c>
      <c r="B2169" s="65" t="str">
        <f>VLOOKUP(A2169,'bank list with code'!$A$2:$C$114,3,FALSE)</f>
        <v>B078</v>
      </c>
      <c r="C2169" s="65" t="str">
        <f>VLOOKUP(B2169,'bank type'!$A$2:$B$87,2,FALSE)</f>
        <v>Public Sector Banks</v>
      </c>
      <c r="D2169" s="66">
        <v>43555</v>
      </c>
      <c r="E2169" s="74">
        <f t="shared" si="105"/>
        <v>3</v>
      </c>
      <c r="F2169">
        <f t="shared" si="104"/>
        <v>2019</v>
      </c>
      <c r="G2169" s="93">
        <v>2341</v>
      </c>
      <c r="H2169" s="93">
        <v>284</v>
      </c>
      <c r="I2169" s="93">
        <v>8657</v>
      </c>
      <c r="J2169" s="93">
        <v>0</v>
      </c>
      <c r="K2169" s="3">
        <f t="shared" si="103"/>
        <v>8657</v>
      </c>
      <c r="L2169" s="3"/>
      <c r="M2169" s="3"/>
      <c r="N2169" s="3"/>
      <c r="O2169" s="93">
        <v>0</v>
      </c>
      <c r="P2169" s="93">
        <v>0</v>
      </c>
      <c r="Q2169" s="93">
        <v>0</v>
      </c>
      <c r="R2169" s="129">
        <v>0</v>
      </c>
      <c r="S2169" s="129">
        <v>0</v>
      </c>
      <c r="T2169" s="94"/>
      <c r="U2169" s="94"/>
      <c r="V2169" s="94"/>
      <c r="W2169" s="94"/>
      <c r="X2169" s="93">
        <v>11179350</v>
      </c>
      <c r="Y2169" s="93">
        <v>5771122</v>
      </c>
      <c r="Z2169" s="93">
        <v>3761742</v>
      </c>
      <c r="AA2169" s="129">
        <v>24923.8</v>
      </c>
      <c r="AB2169" s="129">
        <v>4194.6000000000004</v>
      </c>
    </row>
    <row r="2170" spans="1:28" x14ac:dyDescent="0.3">
      <c r="A2170" s="92" t="s">
        <v>7</v>
      </c>
      <c r="B2170" s="65" t="str">
        <f>VLOOKUP(A2170,'bank list with code'!$A$2:$C$114,3,FALSE)</f>
        <v>B080</v>
      </c>
      <c r="C2170" s="65" t="str">
        <f>VLOOKUP(B2170,'bank type'!$A$2:$B$87,2,FALSE)</f>
        <v>Public Sector Banks</v>
      </c>
      <c r="D2170" s="66">
        <v>43555</v>
      </c>
      <c r="E2170" s="74">
        <f t="shared" si="105"/>
        <v>3</v>
      </c>
      <c r="F2170">
        <f t="shared" si="104"/>
        <v>2019</v>
      </c>
      <c r="G2170" s="93">
        <v>1153</v>
      </c>
      <c r="H2170" s="93">
        <v>48</v>
      </c>
      <c r="I2170" s="93">
        <v>1066</v>
      </c>
      <c r="J2170" s="93">
        <v>0</v>
      </c>
      <c r="K2170" s="3">
        <f t="shared" si="103"/>
        <v>1066</v>
      </c>
      <c r="L2170" s="3"/>
      <c r="M2170" s="3"/>
      <c r="N2170" s="3"/>
      <c r="O2170" s="93">
        <v>0</v>
      </c>
      <c r="P2170" s="93">
        <v>0</v>
      </c>
      <c r="Q2170" s="93">
        <v>0</v>
      </c>
      <c r="R2170" s="129">
        <v>0</v>
      </c>
      <c r="S2170" s="129">
        <v>0</v>
      </c>
      <c r="T2170" s="94"/>
      <c r="U2170" s="94"/>
      <c r="V2170" s="94"/>
      <c r="W2170" s="94"/>
      <c r="X2170" s="93">
        <v>2113514</v>
      </c>
      <c r="Y2170" s="93">
        <v>1467982</v>
      </c>
      <c r="Z2170" s="93">
        <v>412563</v>
      </c>
      <c r="AA2170" s="129">
        <v>6022.0930205799996</v>
      </c>
      <c r="AB2170" s="129">
        <v>679.20256387999973</v>
      </c>
    </row>
    <row r="2171" spans="1:28" x14ac:dyDescent="0.3">
      <c r="A2171" s="92" t="s">
        <v>8</v>
      </c>
      <c r="B2171" s="65" t="str">
        <f>VLOOKUP(A2171,'bank list with code'!$A$2:$C$114,3,FALSE)</f>
        <v>B081</v>
      </c>
      <c r="C2171" s="65" t="str">
        <f>VLOOKUP(B2171,'bank type'!$A$2:$B$87,2,FALSE)</f>
        <v>Public Sector Banks</v>
      </c>
      <c r="D2171" s="66">
        <v>43555</v>
      </c>
      <c r="E2171" s="74">
        <f t="shared" si="105"/>
        <v>3</v>
      </c>
      <c r="F2171">
        <f t="shared" si="104"/>
        <v>2019</v>
      </c>
      <c r="G2171" s="93">
        <v>5318</v>
      </c>
      <c r="H2171" s="93">
        <v>3937</v>
      </c>
      <c r="I2171" s="93">
        <v>64865</v>
      </c>
      <c r="J2171" s="93">
        <v>0</v>
      </c>
      <c r="K2171" s="3">
        <f t="shared" si="103"/>
        <v>64865</v>
      </c>
      <c r="L2171" s="3"/>
      <c r="M2171" s="3"/>
      <c r="N2171" s="3"/>
      <c r="O2171" s="93">
        <v>334113</v>
      </c>
      <c r="P2171" s="93">
        <v>8116</v>
      </c>
      <c r="Q2171" s="93">
        <v>647511</v>
      </c>
      <c r="R2171" s="129">
        <v>36.573143489999993</v>
      </c>
      <c r="S2171" s="129">
        <v>1360.65388308</v>
      </c>
      <c r="T2171" s="94"/>
      <c r="U2171" s="94"/>
      <c r="V2171" s="94"/>
      <c r="W2171" s="94"/>
      <c r="X2171" s="93">
        <v>73613373</v>
      </c>
      <c r="Y2171" s="93">
        <v>25135836</v>
      </c>
      <c r="Z2171" s="93">
        <v>14964814</v>
      </c>
      <c r="AA2171" s="129">
        <v>111309.90700581</v>
      </c>
      <c r="AB2171" s="129">
        <v>18820.180562109999</v>
      </c>
    </row>
    <row r="2172" spans="1:28" x14ac:dyDescent="0.3">
      <c r="A2172" s="92" t="s">
        <v>122</v>
      </c>
      <c r="B2172" s="65" t="str">
        <f>VLOOKUP(A2172,'bank list with code'!$A$2:$C$114,3,FALSE)</f>
        <v>B099</v>
      </c>
      <c r="C2172" s="65" t="str">
        <f>VLOOKUP(B2172,'bank type'!$A$2:$B$87,2,FALSE)</f>
        <v>Public Sector Banks</v>
      </c>
      <c r="D2172" s="66">
        <v>43555</v>
      </c>
      <c r="E2172" s="74">
        <f t="shared" si="105"/>
        <v>3</v>
      </c>
      <c r="F2172">
        <f t="shared" si="104"/>
        <v>2019</v>
      </c>
      <c r="G2172" s="93">
        <v>4104</v>
      </c>
      <c r="H2172" s="93">
        <v>405</v>
      </c>
      <c r="I2172" s="93">
        <v>8453</v>
      </c>
      <c r="J2172" s="93">
        <v>0</v>
      </c>
      <c r="K2172" s="3">
        <f t="shared" si="103"/>
        <v>8453</v>
      </c>
      <c r="L2172" s="3"/>
      <c r="M2172" s="3"/>
      <c r="N2172" s="3"/>
      <c r="O2172" s="93">
        <v>45722</v>
      </c>
      <c r="P2172" s="93">
        <v>3018</v>
      </c>
      <c r="Q2172" s="93">
        <v>173522</v>
      </c>
      <c r="R2172" s="129">
        <v>12.507590630000001</v>
      </c>
      <c r="S2172" s="129">
        <v>395.25065568000002</v>
      </c>
      <c r="T2172" s="94"/>
      <c r="U2172" s="94"/>
      <c r="V2172" s="94"/>
      <c r="W2172" s="94"/>
      <c r="X2172" s="93">
        <v>7998027</v>
      </c>
      <c r="Y2172" s="93">
        <v>9925997</v>
      </c>
      <c r="Z2172" s="93">
        <v>5565433</v>
      </c>
      <c r="AA2172" s="129">
        <v>39036.53173106</v>
      </c>
      <c r="AB2172" s="129">
        <v>6103.6283852099987</v>
      </c>
    </row>
    <row r="2173" spans="1:28" x14ac:dyDescent="0.3">
      <c r="A2173" s="92" t="s">
        <v>9</v>
      </c>
      <c r="B2173" s="65" t="str">
        <f>VLOOKUP(A2173,'bank list with code'!$A$2:$C$114,3,FALSE)</f>
        <v>B102</v>
      </c>
      <c r="C2173" s="65" t="str">
        <f>VLOOKUP(B2173,'bank type'!$A$2:$B$87,2,FALSE)</f>
        <v>Public Sector Banks</v>
      </c>
      <c r="D2173" s="66">
        <v>43555</v>
      </c>
      <c r="E2173" s="74">
        <f t="shared" si="105"/>
        <v>3</v>
      </c>
      <c r="F2173">
        <f t="shared" si="104"/>
        <v>2019</v>
      </c>
      <c r="G2173" s="93">
        <v>2030</v>
      </c>
      <c r="H2173" s="93">
        <v>328</v>
      </c>
      <c r="I2173" s="93">
        <v>4601</v>
      </c>
      <c r="J2173" s="93">
        <v>0</v>
      </c>
      <c r="K2173" s="3">
        <f t="shared" si="103"/>
        <v>4601</v>
      </c>
      <c r="L2173" s="3"/>
      <c r="M2173" s="3"/>
      <c r="N2173" s="3"/>
      <c r="O2173" s="93">
        <v>0</v>
      </c>
      <c r="P2173" s="93">
        <v>0</v>
      </c>
      <c r="Q2173" s="93">
        <v>0</v>
      </c>
      <c r="R2173" s="129">
        <v>0</v>
      </c>
      <c r="S2173" s="129">
        <v>0</v>
      </c>
      <c r="T2173" s="94"/>
      <c r="U2173" s="94"/>
      <c r="V2173" s="94"/>
      <c r="W2173" s="94"/>
      <c r="X2173" s="93">
        <v>6728826</v>
      </c>
      <c r="Y2173" s="93">
        <v>6099403</v>
      </c>
      <c r="Z2173" s="93">
        <v>3357992</v>
      </c>
      <c r="AA2173" s="129">
        <v>23569.98632</v>
      </c>
      <c r="AB2173" s="129">
        <v>3865.1540169999998</v>
      </c>
    </row>
    <row r="2174" spans="1:28" x14ac:dyDescent="0.3">
      <c r="A2174" s="92" t="s">
        <v>10</v>
      </c>
      <c r="B2174" s="65" t="str">
        <f>VLOOKUP(A2174,'bank list with code'!$A$2:$C$114,3,FALSE)</f>
        <v>B105</v>
      </c>
      <c r="C2174" s="65" t="str">
        <f>VLOOKUP(B2174,'bank type'!$A$2:$B$87,2,FALSE)</f>
        <v>Public Sector Banks</v>
      </c>
      <c r="D2174" s="66">
        <v>43555</v>
      </c>
      <c r="E2174" s="74">
        <f t="shared" si="105"/>
        <v>3</v>
      </c>
      <c r="F2174">
        <f t="shared" si="104"/>
        <v>2019</v>
      </c>
      <c r="G2174" s="93">
        <v>3864</v>
      </c>
      <c r="H2174" s="93">
        <v>2786</v>
      </c>
      <c r="I2174" s="93">
        <v>50905</v>
      </c>
      <c r="J2174" s="93">
        <v>0</v>
      </c>
      <c r="K2174" s="3">
        <f t="shared" si="103"/>
        <v>50905</v>
      </c>
      <c r="L2174" s="3"/>
      <c r="M2174" s="3"/>
      <c r="N2174" s="3"/>
      <c r="O2174" s="93">
        <v>46459</v>
      </c>
      <c r="P2174" s="93">
        <v>4074</v>
      </c>
      <c r="Q2174" s="93">
        <v>215859</v>
      </c>
      <c r="R2174" s="129">
        <v>20.40547591</v>
      </c>
      <c r="S2174" s="129">
        <v>560.05911008999999</v>
      </c>
      <c r="T2174" s="94"/>
      <c r="U2174" s="94"/>
      <c r="V2174" s="94"/>
      <c r="W2174" s="94"/>
      <c r="X2174" s="93">
        <v>16603141</v>
      </c>
      <c r="Y2174" s="93">
        <v>29827803</v>
      </c>
      <c r="Z2174" s="93">
        <v>4871284</v>
      </c>
      <c r="AA2174" s="129">
        <v>81862.982824000006</v>
      </c>
      <c r="AB2174" s="129">
        <v>6659.0229936999995</v>
      </c>
    </row>
    <row r="2175" spans="1:28" x14ac:dyDescent="0.3">
      <c r="A2175" s="92" t="s">
        <v>123</v>
      </c>
      <c r="B2175" s="65" t="str">
        <f>VLOOKUP(A2175,'bank list with code'!$A$2:$C$114,3,FALSE)</f>
        <v>B106</v>
      </c>
      <c r="C2175" s="65" t="str">
        <f>VLOOKUP(B2175,'bank type'!$A$2:$B$87,2,FALSE)</f>
        <v>Public Sector Banks</v>
      </c>
      <c r="D2175" s="66">
        <v>43555</v>
      </c>
      <c r="E2175" s="74">
        <f t="shared" si="105"/>
        <v>3</v>
      </c>
      <c r="F2175">
        <f t="shared" si="104"/>
        <v>2019</v>
      </c>
      <c r="G2175" s="93">
        <v>993</v>
      </c>
      <c r="H2175" s="93">
        <v>1024</v>
      </c>
      <c r="I2175" s="93">
        <v>5287</v>
      </c>
      <c r="J2175" s="93">
        <v>0</v>
      </c>
      <c r="K2175" s="3">
        <f t="shared" si="103"/>
        <v>5287</v>
      </c>
      <c r="L2175" s="3"/>
      <c r="M2175" s="3"/>
      <c r="N2175" s="3"/>
      <c r="O2175" s="93">
        <v>7505</v>
      </c>
      <c r="P2175" s="93">
        <v>283</v>
      </c>
      <c r="Q2175" s="93">
        <v>8363</v>
      </c>
      <c r="R2175" s="129">
        <v>1.1984999999999999</v>
      </c>
      <c r="S2175" s="129">
        <v>17.991223949999998</v>
      </c>
      <c r="T2175" s="94"/>
      <c r="U2175" s="94"/>
      <c r="V2175" s="94"/>
      <c r="W2175" s="94"/>
      <c r="X2175" s="93">
        <v>8152805</v>
      </c>
      <c r="Y2175" s="93">
        <v>8080291</v>
      </c>
      <c r="Z2175" s="93">
        <v>2323794</v>
      </c>
      <c r="AA2175" s="129">
        <v>29098.976572</v>
      </c>
      <c r="AB2175" s="129">
        <v>2743.2729429999999</v>
      </c>
    </row>
    <row r="2176" spans="1:28" x14ac:dyDescent="0.3">
      <c r="A2176" s="92" t="s">
        <v>124</v>
      </c>
      <c r="B2176" s="65" t="str">
        <f>VLOOKUP(A2176,'bank list with code'!$A$2:$C$114,3,FALSE)</f>
        <v>B111</v>
      </c>
      <c r="C2176" s="65" t="str">
        <f>VLOOKUP(B2176,'bank type'!$A$2:$B$87,2,FALSE)</f>
        <v>Public Sector Banks</v>
      </c>
      <c r="D2176" s="66">
        <v>43555</v>
      </c>
      <c r="E2176" s="74">
        <f t="shared" si="105"/>
        <v>3</v>
      </c>
      <c r="F2176">
        <f t="shared" si="104"/>
        <v>2019</v>
      </c>
      <c r="G2176" s="93">
        <v>1687</v>
      </c>
      <c r="H2176" s="93">
        <v>476</v>
      </c>
      <c r="I2176" s="93">
        <v>7515</v>
      </c>
      <c r="J2176" s="93">
        <v>0</v>
      </c>
      <c r="K2176" s="3">
        <f t="shared" si="103"/>
        <v>7515</v>
      </c>
      <c r="L2176" s="3"/>
      <c r="M2176" s="3"/>
      <c r="N2176" s="3"/>
      <c r="O2176" s="93">
        <v>64116</v>
      </c>
      <c r="P2176" s="93">
        <v>13015</v>
      </c>
      <c r="Q2176" s="93">
        <v>139089</v>
      </c>
      <c r="R2176" s="129">
        <v>62.310670799999997</v>
      </c>
      <c r="S2176" s="129">
        <v>366.04549645999998</v>
      </c>
      <c r="T2176" s="94"/>
      <c r="U2176" s="94"/>
      <c r="V2176" s="94"/>
      <c r="W2176" s="94"/>
      <c r="X2176" s="93">
        <v>5517977</v>
      </c>
      <c r="Y2176" s="93">
        <v>6582201</v>
      </c>
      <c r="Z2176" s="93">
        <v>2714923</v>
      </c>
      <c r="AA2176" s="129">
        <v>21931.618825000001</v>
      </c>
      <c r="AB2176" s="129">
        <v>3604.6776169999998</v>
      </c>
    </row>
    <row r="2177" spans="1:28" x14ac:dyDescent="0.3">
      <c r="A2177" s="92" t="s">
        <v>11</v>
      </c>
      <c r="B2177" s="65" t="str">
        <f>VLOOKUP(A2177,'bank list with code'!$A$2:$C$114,3,FALSE)</f>
        <v>B054</v>
      </c>
      <c r="C2177" s="65" t="str">
        <f>VLOOKUP(B2177,'bank type'!$A$2:$B$87,2,FALSE)</f>
        <v>Private Sector Banks</v>
      </c>
      <c r="D2177" s="66">
        <v>43555</v>
      </c>
      <c r="E2177" s="74">
        <f t="shared" si="105"/>
        <v>3</v>
      </c>
      <c r="F2177">
        <f t="shared" si="104"/>
        <v>2019</v>
      </c>
      <c r="G2177" s="93">
        <v>2203</v>
      </c>
      <c r="H2177" s="93">
        <v>1497</v>
      </c>
      <c r="I2177" s="93">
        <v>35148</v>
      </c>
      <c r="J2177" s="93">
        <v>0</v>
      </c>
      <c r="K2177" s="3">
        <f t="shared" si="103"/>
        <v>35148</v>
      </c>
      <c r="L2177" s="3"/>
      <c r="M2177" s="3"/>
      <c r="N2177" s="3"/>
      <c r="O2177" s="93">
        <v>33034</v>
      </c>
      <c r="P2177" s="93">
        <v>835</v>
      </c>
      <c r="Q2177" s="93">
        <v>127452</v>
      </c>
      <c r="R2177" s="129">
        <v>4.5484392699999994</v>
      </c>
      <c r="S2177" s="129">
        <v>309.81589912999999</v>
      </c>
      <c r="T2177" s="94"/>
      <c r="U2177" s="94"/>
      <c r="V2177" s="94"/>
      <c r="W2177" s="94"/>
      <c r="X2177" s="93">
        <v>12201426</v>
      </c>
      <c r="Y2177" s="93">
        <v>10005549</v>
      </c>
      <c r="Z2177" s="93">
        <v>6426278</v>
      </c>
      <c r="AA2177" s="129">
        <v>43780.32150903</v>
      </c>
      <c r="AB2177" s="129">
        <v>8207.2744195700016</v>
      </c>
    </row>
    <row r="2178" spans="1:28" x14ac:dyDescent="0.3">
      <c r="A2178" s="92" t="s">
        <v>12</v>
      </c>
      <c r="B2178" s="65" t="str">
        <f>VLOOKUP(A2178,'bank list with code'!$A$2:$C$114,3,FALSE)</f>
        <v>B093</v>
      </c>
      <c r="C2178" s="65" t="str">
        <f>VLOOKUP(B2178,'bank type'!$A$2:$B$87,2,FALSE)</f>
        <v>Public Sector Banks</v>
      </c>
      <c r="D2178" s="66">
        <v>43555</v>
      </c>
      <c r="E2178" s="74">
        <f t="shared" si="105"/>
        <v>3</v>
      </c>
      <c r="F2178">
        <f t="shared" si="104"/>
        <v>2019</v>
      </c>
      <c r="G2178" s="93">
        <v>25555</v>
      </c>
      <c r="H2178" s="93">
        <v>32860</v>
      </c>
      <c r="I2178" s="93">
        <v>575358</v>
      </c>
      <c r="J2178" s="93">
        <v>0</v>
      </c>
      <c r="K2178" s="3">
        <f t="shared" si="103"/>
        <v>575358</v>
      </c>
      <c r="L2178" s="3"/>
      <c r="M2178" s="3"/>
      <c r="N2178" s="3"/>
      <c r="O2178" s="93">
        <v>8271446</v>
      </c>
      <c r="P2178" s="93">
        <v>154499</v>
      </c>
      <c r="Q2178" s="93">
        <v>26511681</v>
      </c>
      <c r="R2178" s="129">
        <v>595.23168399999997</v>
      </c>
      <c r="S2178" s="129">
        <v>94264.163530879989</v>
      </c>
      <c r="T2178" s="94"/>
      <c r="U2178" s="94"/>
      <c r="V2178" s="94"/>
      <c r="W2178" s="94"/>
      <c r="X2178" s="93">
        <v>316263253</v>
      </c>
      <c r="Y2178" s="93">
        <v>417169584</v>
      </c>
      <c r="Z2178" s="93">
        <v>117614529</v>
      </c>
      <c r="AA2178" s="129">
        <v>1090231.99892819</v>
      </c>
      <c r="AB2178" s="129">
        <v>152455.43215179999</v>
      </c>
    </row>
    <row r="2179" spans="1:28" x14ac:dyDescent="0.3">
      <c r="A2179" s="92" t="s">
        <v>14</v>
      </c>
      <c r="B2179" s="65" t="str">
        <f>VLOOKUP(A2179,'bank list with code'!$A$2:$C$114,3,FALSE)</f>
        <v>B009</v>
      </c>
      <c r="C2179" s="65" t="str">
        <f>VLOOKUP(B2179,'bank type'!$A$2:$B$87,2,FALSE)</f>
        <v>Private Sector Banks</v>
      </c>
      <c r="D2179" s="66">
        <v>43555</v>
      </c>
      <c r="E2179" s="74">
        <f t="shared" si="105"/>
        <v>3</v>
      </c>
      <c r="F2179">
        <f t="shared" si="104"/>
        <v>2019</v>
      </c>
      <c r="G2179" s="93">
        <v>2006</v>
      </c>
      <c r="H2179" s="93">
        <v>9795</v>
      </c>
      <c r="I2179" s="93">
        <v>507409</v>
      </c>
      <c r="J2179" s="93">
        <v>0</v>
      </c>
      <c r="K2179" s="3">
        <f t="shared" si="103"/>
        <v>507409</v>
      </c>
      <c r="L2179" s="3"/>
      <c r="M2179" s="3"/>
      <c r="N2179" s="3"/>
      <c r="O2179" s="93">
        <v>5959857</v>
      </c>
      <c r="P2179" s="93">
        <v>102326</v>
      </c>
      <c r="Q2179" s="93">
        <v>15508823</v>
      </c>
      <c r="R2179" s="129">
        <v>442.15376500000002</v>
      </c>
      <c r="S2179" s="129">
        <v>62124.721469999997</v>
      </c>
      <c r="T2179" s="94"/>
      <c r="U2179" s="94"/>
      <c r="V2179" s="94"/>
      <c r="W2179" s="94"/>
      <c r="X2179" s="93">
        <v>24510625</v>
      </c>
      <c r="Y2179" s="93">
        <v>30384309</v>
      </c>
      <c r="Z2179" s="93">
        <v>28928098</v>
      </c>
      <c r="AA2179" s="129">
        <v>152110.11424678998</v>
      </c>
      <c r="AB2179" s="129">
        <v>41014.865738439999</v>
      </c>
    </row>
    <row r="2180" spans="1:28" x14ac:dyDescent="0.3">
      <c r="A2180" s="92" t="s">
        <v>15</v>
      </c>
      <c r="B2180" s="65" t="str">
        <f>VLOOKUP(A2180,'bank list with code'!$A$2:$C$114,3,FALSE)</f>
        <v>B010</v>
      </c>
      <c r="C2180" s="65" t="str">
        <f>VLOOKUP(B2180,'bank type'!$A$2:$B$87,2,FALSE)</f>
        <v>Private Sector Banks</v>
      </c>
      <c r="D2180" s="66">
        <v>43555</v>
      </c>
      <c r="E2180" s="74">
        <f t="shared" si="105"/>
        <v>3</v>
      </c>
      <c r="F2180">
        <f t="shared" si="104"/>
        <v>2019</v>
      </c>
      <c r="G2180" s="93">
        <v>481</v>
      </c>
      <c r="H2180" s="93">
        <v>0</v>
      </c>
      <c r="I2180" s="93">
        <v>26443</v>
      </c>
      <c r="J2180" s="93">
        <v>0</v>
      </c>
      <c r="K2180" s="3">
        <f t="shared" si="103"/>
        <v>26443</v>
      </c>
      <c r="L2180" s="3"/>
      <c r="M2180" s="3"/>
      <c r="N2180" s="3"/>
      <c r="O2180" s="93">
        <v>0</v>
      </c>
      <c r="P2180" s="93">
        <v>0</v>
      </c>
      <c r="Q2180" s="93">
        <v>0</v>
      </c>
      <c r="R2180" s="129">
        <v>0</v>
      </c>
      <c r="S2180" s="129">
        <v>0</v>
      </c>
      <c r="T2180" s="94"/>
      <c r="U2180" s="94"/>
      <c r="V2180" s="94"/>
      <c r="W2180" s="94"/>
      <c r="X2180" s="93">
        <v>2860124</v>
      </c>
      <c r="Y2180" s="93">
        <v>2235090</v>
      </c>
      <c r="Z2180" s="93">
        <v>881592</v>
      </c>
      <c r="AA2180" s="129">
        <v>8406.9566919999997</v>
      </c>
      <c r="AB2180" s="129">
        <v>1309.23536575</v>
      </c>
    </row>
    <row r="2181" spans="1:28" x14ac:dyDescent="0.3">
      <c r="A2181" s="92" t="s">
        <v>16</v>
      </c>
      <c r="B2181" s="65" t="str">
        <f>VLOOKUP(A2181,'bank list with code'!$A$2:$C$114,3,FALSE)</f>
        <v>B021</v>
      </c>
      <c r="C2181" s="65" t="str">
        <f>VLOOKUP(B2181,'bank type'!$A$2:$B$87,2,FALSE)</f>
        <v>Private Sector Banks</v>
      </c>
      <c r="D2181" s="66">
        <v>43555</v>
      </c>
      <c r="E2181" s="74">
        <f t="shared" si="105"/>
        <v>3</v>
      </c>
      <c r="F2181">
        <f t="shared" si="104"/>
        <v>2019</v>
      </c>
      <c r="G2181" s="93">
        <v>231</v>
      </c>
      <c r="H2181" s="93">
        <v>46</v>
      </c>
      <c r="I2181" s="93">
        <v>0</v>
      </c>
      <c r="J2181" s="93">
        <v>0</v>
      </c>
      <c r="K2181" s="3">
        <f t="shared" si="103"/>
        <v>0</v>
      </c>
      <c r="L2181" s="3"/>
      <c r="M2181" s="3"/>
      <c r="N2181" s="3"/>
      <c r="O2181" s="93">
        <v>0</v>
      </c>
      <c r="P2181" s="93">
        <v>0</v>
      </c>
      <c r="Q2181" s="93">
        <v>0</v>
      </c>
      <c r="R2181" s="129">
        <v>0</v>
      </c>
      <c r="S2181" s="129">
        <v>0</v>
      </c>
      <c r="T2181" s="94"/>
      <c r="U2181" s="94"/>
      <c r="V2181" s="94"/>
      <c r="W2181" s="94"/>
      <c r="X2181" s="93">
        <v>1350972</v>
      </c>
      <c r="Y2181" s="93">
        <v>598171</v>
      </c>
      <c r="Z2181" s="93">
        <v>236887</v>
      </c>
      <c r="AA2181" s="129">
        <v>1958.5717409400002</v>
      </c>
      <c r="AB2181" s="129">
        <v>311.79315158999998</v>
      </c>
    </row>
    <row r="2182" spans="1:28" x14ac:dyDescent="0.3">
      <c r="A2182" s="92" t="s">
        <v>17</v>
      </c>
      <c r="B2182" s="65" t="str">
        <f>VLOOKUP(A2182,'bank list with code'!$A$2:$C$114,3,FALSE)</f>
        <v>B024</v>
      </c>
      <c r="C2182" s="65" t="str">
        <f>VLOOKUP(B2182,'bank type'!$A$2:$B$87,2,FALSE)</f>
        <v>Private Sector Banks</v>
      </c>
      <c r="D2182" s="66">
        <v>43555</v>
      </c>
      <c r="E2182" s="74">
        <f t="shared" si="105"/>
        <v>3</v>
      </c>
      <c r="F2182">
        <f t="shared" si="104"/>
        <v>2019</v>
      </c>
      <c r="G2182" s="93">
        <v>999</v>
      </c>
      <c r="H2182" s="93">
        <v>686</v>
      </c>
      <c r="I2182" s="93">
        <v>10133</v>
      </c>
      <c r="J2182" s="93">
        <v>0</v>
      </c>
      <c r="K2182" s="3">
        <f t="shared" ref="K2182:K2245" si="106">SUM(I2182,J2182)</f>
        <v>10133</v>
      </c>
      <c r="L2182" s="3"/>
      <c r="M2182" s="3"/>
      <c r="N2182" s="3"/>
      <c r="O2182" s="93">
        <v>6701</v>
      </c>
      <c r="P2182" s="93">
        <v>540</v>
      </c>
      <c r="Q2182" s="93">
        <v>22008</v>
      </c>
      <c r="R2182" s="129">
        <v>2.2054</v>
      </c>
      <c r="S2182" s="129">
        <v>60.15575999</v>
      </c>
      <c r="T2182" s="94"/>
      <c r="U2182" s="94"/>
      <c r="V2182" s="94"/>
      <c r="W2182" s="94"/>
      <c r="X2182" s="93">
        <v>1799807</v>
      </c>
      <c r="Y2182" s="93">
        <v>2636394</v>
      </c>
      <c r="Z2182" s="93">
        <v>902963</v>
      </c>
      <c r="AA2182" s="129">
        <v>11872.851483840001</v>
      </c>
      <c r="AB2182" s="129">
        <v>1144.3220848800001</v>
      </c>
    </row>
    <row r="2183" spans="1:28" x14ac:dyDescent="0.3">
      <c r="A2183" s="92" t="s">
        <v>18</v>
      </c>
      <c r="B2183" s="65" t="str">
        <f>VLOOKUP(A2183,'bank list with code'!$A$2:$C$114,3,FALSE)</f>
        <v>B032</v>
      </c>
      <c r="C2183" s="65" t="str">
        <f>VLOOKUP(B2183,'bank type'!$A$2:$B$87,2,FALSE)</f>
        <v>Private Sector Banks</v>
      </c>
      <c r="D2183" s="66">
        <v>43555</v>
      </c>
      <c r="E2183" s="74">
        <f t="shared" si="105"/>
        <v>3</v>
      </c>
      <c r="F2183">
        <f t="shared" si="104"/>
        <v>2019</v>
      </c>
      <c r="G2183" s="93">
        <v>285</v>
      </c>
      <c r="H2183" s="93">
        <v>219</v>
      </c>
      <c r="I2183" s="93">
        <v>5400</v>
      </c>
      <c r="J2183" s="93">
        <v>0</v>
      </c>
      <c r="K2183" s="3">
        <f t="shared" si="106"/>
        <v>5400</v>
      </c>
      <c r="L2183" s="3"/>
      <c r="M2183" s="3"/>
      <c r="N2183" s="3"/>
      <c r="O2183" s="93">
        <v>85477</v>
      </c>
      <c r="P2183" s="93">
        <v>22977</v>
      </c>
      <c r="Q2183" s="93">
        <v>155821</v>
      </c>
      <c r="R2183" s="129">
        <v>112.480495</v>
      </c>
      <c r="S2183" s="129">
        <v>193.02927399999999</v>
      </c>
      <c r="T2183" s="94"/>
      <c r="U2183" s="94"/>
      <c r="V2183" s="94"/>
      <c r="W2183" s="94"/>
      <c r="X2183" s="93">
        <v>516725</v>
      </c>
      <c r="Y2183" s="93">
        <v>558313</v>
      </c>
      <c r="Z2183" s="93">
        <v>401245</v>
      </c>
      <c r="AA2183" s="129">
        <v>2825.954698</v>
      </c>
      <c r="AB2183" s="129">
        <v>722.02596200000005</v>
      </c>
    </row>
    <row r="2184" spans="1:28" x14ac:dyDescent="0.3">
      <c r="A2184" s="92" t="s">
        <v>19</v>
      </c>
      <c r="B2184" s="65" t="str">
        <f>VLOOKUP(A2184,'bank list with code'!$A$2:$C$114,3,FALSE)</f>
        <v>B038</v>
      </c>
      <c r="C2184" s="65" t="str">
        <f>VLOOKUP(B2184,'bank type'!$A$2:$B$87,2,FALSE)</f>
        <v>Private Sector Banks</v>
      </c>
      <c r="D2184" s="66">
        <v>43555</v>
      </c>
      <c r="E2184" s="74">
        <f t="shared" si="105"/>
        <v>3</v>
      </c>
      <c r="F2184">
        <f t="shared" si="104"/>
        <v>2019</v>
      </c>
      <c r="G2184" s="93">
        <v>208</v>
      </c>
      <c r="H2184" s="93">
        <v>138</v>
      </c>
      <c r="I2184" s="93">
        <v>1192</v>
      </c>
      <c r="J2184" s="93">
        <v>0</v>
      </c>
      <c r="K2184" s="3">
        <f t="shared" si="106"/>
        <v>1192</v>
      </c>
      <c r="L2184" s="3"/>
      <c r="M2184" s="3"/>
      <c r="N2184" s="3"/>
      <c r="O2184" s="93">
        <v>6613</v>
      </c>
      <c r="P2184" s="93">
        <v>83</v>
      </c>
      <c r="Q2184" s="93">
        <v>15584</v>
      </c>
      <c r="R2184" s="129">
        <v>0.3165</v>
      </c>
      <c r="S2184" s="129">
        <v>31.247653</v>
      </c>
      <c r="T2184" s="94"/>
      <c r="U2184" s="94"/>
      <c r="V2184" s="94"/>
      <c r="W2184" s="94"/>
      <c r="X2184" s="93">
        <v>417319</v>
      </c>
      <c r="Y2184" s="93">
        <v>588978</v>
      </c>
      <c r="Z2184" s="93">
        <v>258861</v>
      </c>
      <c r="AA2184" s="129">
        <v>1872.59</v>
      </c>
      <c r="AB2184" s="129">
        <v>353.64804800000002</v>
      </c>
    </row>
    <row r="2185" spans="1:28" x14ac:dyDescent="0.3">
      <c r="A2185" s="92" t="s">
        <v>20</v>
      </c>
      <c r="B2185" s="65" t="str">
        <f>VLOOKUP(A2185,'bank list with code'!$A$2:$C$114,3,FALSE)</f>
        <v>B045</v>
      </c>
      <c r="C2185" s="65" t="str">
        <f>VLOOKUP(B2185,'bank type'!$A$2:$B$87,2,FALSE)</f>
        <v>Private Sector Banks</v>
      </c>
      <c r="D2185" s="66">
        <v>43555</v>
      </c>
      <c r="E2185" s="74">
        <f t="shared" si="105"/>
        <v>3</v>
      </c>
      <c r="F2185">
        <f t="shared" si="104"/>
        <v>2019</v>
      </c>
      <c r="G2185" s="93">
        <v>1179</v>
      </c>
      <c r="H2185" s="93">
        <v>490</v>
      </c>
      <c r="I2185" s="93">
        <v>7754</v>
      </c>
      <c r="J2185" s="93">
        <v>0</v>
      </c>
      <c r="K2185" s="3">
        <f t="shared" si="106"/>
        <v>7754</v>
      </c>
      <c r="L2185" s="3"/>
      <c r="M2185" s="3"/>
      <c r="N2185" s="3"/>
      <c r="O2185" s="93">
        <v>0</v>
      </c>
      <c r="P2185" s="93">
        <v>0</v>
      </c>
      <c r="Q2185" s="93">
        <v>0</v>
      </c>
      <c r="R2185" s="129">
        <v>0</v>
      </c>
      <c r="S2185" s="129">
        <v>0</v>
      </c>
      <c r="T2185" s="94"/>
      <c r="U2185" s="94"/>
      <c r="V2185" s="94"/>
      <c r="W2185" s="94"/>
      <c r="X2185" s="93">
        <v>5591695</v>
      </c>
      <c r="Y2185" s="93">
        <v>8443260</v>
      </c>
      <c r="Z2185" s="93">
        <v>4826255</v>
      </c>
      <c r="AA2185" s="129">
        <v>42159.619483270006</v>
      </c>
      <c r="AB2185" s="129">
        <v>6295.4795857299996</v>
      </c>
    </row>
    <row r="2186" spans="1:28" x14ac:dyDescent="0.3">
      <c r="A2186" s="92" t="s">
        <v>21</v>
      </c>
      <c r="B2186" s="65" t="str">
        <f>VLOOKUP(A2186,'bank list with code'!$A$2:$C$114,3,FALSE)</f>
        <v>B050</v>
      </c>
      <c r="C2186" s="65" t="str">
        <f>VLOOKUP(B2186,'bank type'!$A$2:$B$87,2,FALSE)</f>
        <v>Private Sector Banks</v>
      </c>
      <c r="D2186" s="66">
        <v>43555</v>
      </c>
      <c r="E2186" s="74">
        <f t="shared" si="105"/>
        <v>3</v>
      </c>
      <c r="F2186">
        <f t="shared" si="104"/>
        <v>2019</v>
      </c>
      <c r="G2186" s="93">
        <v>6036</v>
      </c>
      <c r="H2186" s="93">
        <v>7124</v>
      </c>
      <c r="I2186" s="93">
        <v>490180</v>
      </c>
      <c r="J2186" s="93">
        <v>0</v>
      </c>
      <c r="K2186" s="3">
        <f t="shared" si="106"/>
        <v>490180</v>
      </c>
      <c r="L2186" s="3"/>
      <c r="M2186" s="3"/>
      <c r="N2186" s="3"/>
      <c r="O2186" s="93">
        <v>12486918</v>
      </c>
      <c r="P2186" s="93">
        <v>190903</v>
      </c>
      <c r="Q2186" s="93">
        <v>43869321</v>
      </c>
      <c r="R2186" s="129">
        <v>1104.071645</v>
      </c>
      <c r="S2186" s="129">
        <v>161072.836591</v>
      </c>
      <c r="T2186" s="94"/>
      <c r="U2186" s="94"/>
      <c r="V2186" s="94"/>
      <c r="W2186" s="94"/>
      <c r="X2186" s="93">
        <v>26997235</v>
      </c>
      <c r="Y2186" s="93">
        <v>39437806</v>
      </c>
      <c r="Z2186" s="93">
        <v>49727712</v>
      </c>
      <c r="AA2186" s="129">
        <v>201946.84072599999</v>
      </c>
      <c r="AB2186" s="129">
        <v>70639.152973000004</v>
      </c>
    </row>
    <row r="2187" spans="1:28" x14ac:dyDescent="0.3">
      <c r="A2187" s="92" t="s">
        <v>22</v>
      </c>
      <c r="B2187" s="65" t="str">
        <f>VLOOKUP(A2187,'bank list with code'!$A$2:$C$114,3,FALSE)</f>
        <v>B053</v>
      </c>
      <c r="C2187" s="65" t="str">
        <f>VLOOKUP(B2187,'bank type'!$A$2:$B$87,2,FALSE)</f>
        <v>Private Sector Banks</v>
      </c>
      <c r="D2187" s="66">
        <v>43555</v>
      </c>
      <c r="E2187" s="74">
        <f t="shared" si="105"/>
        <v>3</v>
      </c>
      <c r="F2187">
        <f t="shared" si="104"/>
        <v>2019</v>
      </c>
      <c r="G2187" s="93">
        <v>5237</v>
      </c>
      <c r="H2187" s="93">
        <v>9750</v>
      </c>
      <c r="I2187" s="93">
        <v>391625</v>
      </c>
      <c r="J2187" s="93">
        <v>0</v>
      </c>
      <c r="K2187" s="3">
        <f t="shared" si="106"/>
        <v>391625</v>
      </c>
      <c r="L2187" s="3"/>
      <c r="M2187" s="3"/>
      <c r="N2187" s="3"/>
      <c r="O2187" s="93">
        <v>6645716</v>
      </c>
      <c r="P2187" s="93">
        <v>52688</v>
      </c>
      <c r="Q2187" s="93">
        <v>22836023</v>
      </c>
      <c r="R2187" s="129">
        <v>185.51984899999999</v>
      </c>
      <c r="S2187" s="129">
        <v>62152.568604</v>
      </c>
      <c r="T2187" s="94"/>
      <c r="U2187" s="94"/>
      <c r="V2187" s="94"/>
      <c r="W2187" s="94"/>
      <c r="X2187" s="93">
        <v>44787752</v>
      </c>
      <c r="Y2187" s="93">
        <v>35862767</v>
      </c>
      <c r="Z2187" s="93">
        <v>41971028</v>
      </c>
      <c r="AA2187" s="129">
        <v>183292.045228</v>
      </c>
      <c r="AB2187" s="129">
        <v>59136.925469000002</v>
      </c>
    </row>
    <row r="2188" spans="1:28" x14ac:dyDescent="0.3">
      <c r="A2188" s="92" t="s">
        <v>23</v>
      </c>
      <c r="B2188" s="65" t="str">
        <f>VLOOKUP(A2188,'bank list with code'!$A$2:$C$114,3,FALSE)</f>
        <v>B056</v>
      </c>
      <c r="C2188" s="65" t="str">
        <f>VLOOKUP(B2188,'bank type'!$A$2:$B$87,2,FALSE)</f>
        <v>Private Sector Banks</v>
      </c>
      <c r="D2188" s="66">
        <v>43555</v>
      </c>
      <c r="E2188" s="74">
        <f t="shared" si="105"/>
        <v>3</v>
      </c>
      <c r="F2188">
        <f t="shared" si="104"/>
        <v>2019</v>
      </c>
      <c r="G2188" s="93">
        <v>107</v>
      </c>
      <c r="H2188" s="93">
        <v>6</v>
      </c>
      <c r="I2188" s="93">
        <v>1803</v>
      </c>
      <c r="J2188" s="93">
        <v>0</v>
      </c>
      <c r="K2188" s="3">
        <f t="shared" si="106"/>
        <v>1803</v>
      </c>
      <c r="L2188" s="3"/>
      <c r="M2188" s="3"/>
      <c r="N2188" s="3"/>
      <c r="O2188" s="93">
        <v>0</v>
      </c>
      <c r="P2188" s="93">
        <v>0</v>
      </c>
      <c r="Q2188" s="93">
        <v>0</v>
      </c>
      <c r="R2188" s="129">
        <v>0</v>
      </c>
      <c r="S2188" s="129">
        <v>0</v>
      </c>
      <c r="T2188" s="94"/>
      <c r="U2188" s="94"/>
      <c r="V2188" s="94"/>
      <c r="W2188" s="94"/>
      <c r="X2188" s="93">
        <v>1463355</v>
      </c>
      <c r="Y2188" s="93">
        <v>2391005</v>
      </c>
      <c r="Z2188" s="93">
        <v>1488620</v>
      </c>
      <c r="AA2188" s="129">
        <v>8486.9395939999995</v>
      </c>
      <c r="AB2188" s="129">
        <v>1381.9439083999998</v>
      </c>
    </row>
    <row r="2189" spans="1:28" x14ac:dyDescent="0.3">
      <c r="A2189" s="92" t="s">
        <v>24</v>
      </c>
      <c r="B2189" s="65" t="str">
        <f>VLOOKUP(A2189,'bank list with code'!$A$2:$C$114,3,FALSE)</f>
        <v>B062</v>
      </c>
      <c r="C2189" s="65" t="str">
        <f>VLOOKUP(B2189,'bank type'!$A$2:$B$87,2,FALSE)</f>
        <v>Private Sector Banks</v>
      </c>
      <c r="D2189" s="66">
        <v>43555</v>
      </c>
      <c r="E2189" s="74">
        <f t="shared" si="105"/>
        <v>3</v>
      </c>
      <c r="F2189">
        <f t="shared" si="104"/>
        <v>2019</v>
      </c>
      <c r="G2189" s="93">
        <v>1084</v>
      </c>
      <c r="H2189" s="93">
        <v>1461</v>
      </c>
      <c r="I2189" s="93">
        <v>91910</v>
      </c>
      <c r="J2189" s="93">
        <v>0</v>
      </c>
      <c r="K2189" s="3">
        <f t="shared" si="106"/>
        <v>91910</v>
      </c>
      <c r="L2189" s="3"/>
      <c r="M2189" s="3"/>
      <c r="N2189" s="3"/>
      <c r="O2189" s="93">
        <v>1062264</v>
      </c>
      <c r="P2189" s="93">
        <v>19799</v>
      </c>
      <c r="Q2189" s="93">
        <v>3425617</v>
      </c>
      <c r="R2189" s="129">
        <v>99.541554959999999</v>
      </c>
      <c r="S2189" s="129">
        <v>32795.122810569999</v>
      </c>
      <c r="T2189" s="94"/>
      <c r="U2189" s="94"/>
      <c r="V2189" s="94"/>
      <c r="W2189" s="94"/>
      <c r="X2189" s="93">
        <v>4804527</v>
      </c>
      <c r="Y2189" s="93">
        <v>3859084</v>
      </c>
      <c r="Z2189" s="93">
        <v>2906935</v>
      </c>
      <c r="AA2189" s="129">
        <v>17696.255307150001</v>
      </c>
      <c r="AB2189" s="129">
        <v>4441.3</v>
      </c>
    </row>
    <row r="2190" spans="1:28" x14ac:dyDescent="0.3">
      <c r="A2190" s="92" t="s">
        <v>25</v>
      </c>
      <c r="B2190" s="65" t="str">
        <f>VLOOKUP(A2190,'bank list with code'!$A$2:$C$114,3,FALSE)</f>
        <v>B063</v>
      </c>
      <c r="C2190" s="65" t="str">
        <f>VLOOKUP(B2190,'bank type'!$A$2:$B$87,2,FALSE)</f>
        <v>Private Sector Banks</v>
      </c>
      <c r="D2190" s="66">
        <v>43555</v>
      </c>
      <c r="E2190" s="74">
        <f t="shared" si="105"/>
        <v>3</v>
      </c>
      <c r="F2190">
        <f t="shared" si="104"/>
        <v>2019</v>
      </c>
      <c r="G2190" s="93">
        <v>731</v>
      </c>
      <c r="H2190" s="93">
        <v>560</v>
      </c>
      <c r="I2190" s="93">
        <v>16460</v>
      </c>
      <c r="J2190" s="93">
        <v>0</v>
      </c>
      <c r="K2190" s="3">
        <f t="shared" si="106"/>
        <v>16460</v>
      </c>
      <c r="L2190" s="3"/>
      <c r="M2190" s="3"/>
      <c r="N2190" s="3"/>
      <c r="O2190" s="93">
        <v>139657</v>
      </c>
      <c r="P2190" s="93">
        <v>9448</v>
      </c>
      <c r="Q2190" s="93">
        <v>227561</v>
      </c>
      <c r="R2190" s="129">
        <v>31.091585139999999</v>
      </c>
      <c r="S2190" s="129">
        <v>970.37344642999994</v>
      </c>
      <c r="T2190" s="94"/>
      <c r="U2190" s="94"/>
      <c r="V2190" s="94"/>
      <c r="W2190" s="94"/>
      <c r="X2190" s="93">
        <v>3833151</v>
      </c>
      <c r="Y2190" s="93">
        <v>6425261</v>
      </c>
      <c r="Z2190" s="93">
        <v>1040833</v>
      </c>
      <c r="AA2190" s="129">
        <v>28754.89096637</v>
      </c>
      <c r="AB2190" s="129">
        <v>2840.2527867700001</v>
      </c>
    </row>
    <row r="2191" spans="1:28" x14ac:dyDescent="0.3">
      <c r="A2191" s="92" t="s">
        <v>26</v>
      </c>
      <c r="B2191" s="65" t="str">
        <f>VLOOKUP(A2191,'bank list with code'!$A$2:$C$114,3,FALSE)</f>
        <v>B069</v>
      </c>
      <c r="C2191" s="65" t="str">
        <f>VLOOKUP(B2191,'bank type'!$A$2:$B$87,2,FALSE)</f>
        <v>Private Sector Banks</v>
      </c>
      <c r="D2191" s="66">
        <v>43555</v>
      </c>
      <c r="E2191" s="74">
        <f t="shared" si="105"/>
        <v>3</v>
      </c>
      <c r="F2191">
        <f t="shared" si="104"/>
        <v>2019</v>
      </c>
      <c r="G2191" s="93">
        <v>734</v>
      </c>
      <c r="H2191" s="93">
        <v>806</v>
      </c>
      <c r="I2191" s="93">
        <v>12816</v>
      </c>
      <c r="J2191" s="93">
        <v>0</v>
      </c>
      <c r="K2191" s="3">
        <f t="shared" si="106"/>
        <v>12816</v>
      </c>
      <c r="L2191" s="3"/>
      <c r="M2191" s="3"/>
      <c r="N2191" s="3"/>
      <c r="O2191" s="93">
        <v>0</v>
      </c>
      <c r="P2191" s="93">
        <v>0</v>
      </c>
      <c r="Q2191" s="93">
        <v>0</v>
      </c>
      <c r="R2191" s="129">
        <v>0</v>
      </c>
      <c r="S2191" s="129">
        <v>0</v>
      </c>
      <c r="T2191" s="94"/>
      <c r="U2191" s="94"/>
      <c r="V2191" s="94"/>
      <c r="W2191" s="94"/>
      <c r="X2191" s="93">
        <v>5046808</v>
      </c>
      <c r="Y2191" s="93">
        <v>5172841</v>
      </c>
      <c r="Z2191" s="93">
        <v>3122365</v>
      </c>
      <c r="AA2191" s="129">
        <v>19710.721281950002</v>
      </c>
      <c r="AB2191" s="129">
        <v>3537.9146367500002</v>
      </c>
    </row>
    <row r="2192" spans="1:28" x14ac:dyDescent="0.3">
      <c r="A2192" s="92" t="s">
        <v>27</v>
      </c>
      <c r="B2192" s="65" t="str">
        <f>VLOOKUP(A2192,'bank list with code'!$A$2:$C$114,3,FALSE)</f>
        <v>B070</v>
      </c>
      <c r="C2192" s="65" t="str">
        <f>VLOOKUP(B2192,'bank type'!$A$2:$B$87,2,FALSE)</f>
        <v>Private Sector Banks</v>
      </c>
      <c r="D2192" s="66">
        <v>43555</v>
      </c>
      <c r="E2192" s="74">
        <f t="shared" si="105"/>
        <v>3</v>
      </c>
      <c r="F2192">
        <f t="shared" si="104"/>
        <v>2019</v>
      </c>
      <c r="G2192" s="93">
        <v>729</v>
      </c>
      <c r="H2192" s="93">
        <v>916</v>
      </c>
      <c r="I2192" s="93">
        <v>21959</v>
      </c>
      <c r="J2192" s="93">
        <v>0</v>
      </c>
      <c r="K2192" s="3">
        <f t="shared" si="106"/>
        <v>21959</v>
      </c>
      <c r="L2192" s="3"/>
      <c r="M2192" s="3"/>
      <c r="N2192" s="3"/>
      <c r="O2192" s="93">
        <v>1118</v>
      </c>
      <c r="P2192" s="93">
        <v>11</v>
      </c>
      <c r="Q2192" s="93">
        <v>381</v>
      </c>
      <c r="R2192" s="129">
        <v>6.2E-2</v>
      </c>
      <c r="S2192" s="129">
        <v>3.6736219800000001</v>
      </c>
      <c r="T2192" s="94"/>
      <c r="U2192" s="94"/>
      <c r="V2192" s="94"/>
      <c r="W2192" s="94"/>
      <c r="X2192" s="93">
        <v>3366307</v>
      </c>
      <c r="Y2192" s="93">
        <v>6191412</v>
      </c>
      <c r="Z2192" s="93">
        <v>2166889</v>
      </c>
      <c r="AA2192" s="129">
        <v>26824.250633979998</v>
      </c>
      <c r="AB2192" s="129">
        <v>2736.6289896799999</v>
      </c>
    </row>
    <row r="2193" spans="1:28" x14ac:dyDescent="0.3">
      <c r="A2193" s="92" t="s">
        <v>28</v>
      </c>
      <c r="B2193" s="65" t="str">
        <f>VLOOKUP(A2193,'bank list with code'!$A$2:$C$114,3,FALSE)</f>
        <v>B073</v>
      </c>
      <c r="C2193" s="65" t="str">
        <f>VLOOKUP(B2193,'bank type'!$A$2:$B$87,2,FALSE)</f>
        <v>Private Sector Banks</v>
      </c>
      <c r="D2193" s="66">
        <v>43555</v>
      </c>
      <c r="E2193" s="74">
        <f t="shared" si="105"/>
        <v>3</v>
      </c>
      <c r="F2193">
        <f t="shared" si="104"/>
        <v>2019</v>
      </c>
      <c r="G2193" s="93">
        <v>1184</v>
      </c>
      <c r="H2193" s="93">
        <v>1168</v>
      </c>
      <c r="I2193" s="93">
        <v>24449</v>
      </c>
      <c r="J2193" s="93">
        <v>0</v>
      </c>
      <c r="K2193" s="3">
        <f t="shared" si="106"/>
        <v>24449</v>
      </c>
      <c r="L2193" s="3"/>
      <c r="M2193" s="3"/>
      <c r="N2193" s="3"/>
      <c r="O2193" s="93">
        <v>2002733</v>
      </c>
      <c r="P2193" s="93">
        <v>51268</v>
      </c>
      <c r="Q2193" s="93">
        <v>5606381</v>
      </c>
      <c r="R2193" s="129">
        <v>205.50707199000001</v>
      </c>
      <c r="S2193" s="129">
        <v>16323.786718129999</v>
      </c>
      <c r="T2193" s="94"/>
      <c r="U2193" s="94"/>
      <c r="V2193" s="94"/>
      <c r="W2193" s="94"/>
      <c r="X2193" s="93">
        <v>12397308</v>
      </c>
      <c r="Y2193" s="93">
        <v>9198037</v>
      </c>
      <c r="Z2193" s="93">
        <v>10526029</v>
      </c>
      <c r="AA2193" s="129">
        <v>36424.114226660007</v>
      </c>
      <c r="AB2193" s="129">
        <v>13260.925826670002</v>
      </c>
    </row>
    <row r="2194" spans="1:28" x14ac:dyDescent="0.3">
      <c r="A2194" s="92" t="s">
        <v>29</v>
      </c>
      <c r="B2194" s="65" t="str">
        <f>VLOOKUP(A2194,'bank list with code'!$A$2:$C$114,3,FALSE)</f>
        <v>B082</v>
      </c>
      <c r="C2194" s="65" t="str">
        <f>VLOOKUP(B2194,'bank type'!$A$2:$B$87,2,FALSE)</f>
        <v>Private Sector Banks</v>
      </c>
      <c r="D2194" s="66">
        <v>43555</v>
      </c>
      <c r="E2194" s="74">
        <f t="shared" si="105"/>
        <v>3</v>
      </c>
      <c r="F2194">
        <f t="shared" si="104"/>
        <v>2019</v>
      </c>
      <c r="G2194" s="93">
        <v>208</v>
      </c>
      <c r="H2194" s="93">
        <v>133</v>
      </c>
      <c r="I2194" s="93">
        <v>692766</v>
      </c>
      <c r="J2194" s="93">
        <v>0</v>
      </c>
      <c r="K2194" s="3">
        <f t="shared" si="106"/>
        <v>692766</v>
      </c>
      <c r="L2194" s="3"/>
      <c r="M2194" s="3"/>
      <c r="N2194" s="3"/>
      <c r="O2194" s="93">
        <v>1715101</v>
      </c>
      <c r="P2194" s="93">
        <v>57722</v>
      </c>
      <c r="Q2194" s="93">
        <v>4753154</v>
      </c>
      <c r="R2194" s="129">
        <v>140.32283562999999</v>
      </c>
      <c r="S2194" s="129">
        <v>16417.229673959999</v>
      </c>
      <c r="T2194" s="94"/>
      <c r="U2194" s="94"/>
      <c r="V2194" s="94"/>
      <c r="W2194" s="94"/>
      <c r="X2194" s="93">
        <v>698462</v>
      </c>
      <c r="Y2194" s="93">
        <v>800916</v>
      </c>
      <c r="Z2194" s="93">
        <v>600628</v>
      </c>
      <c r="AA2194" s="129">
        <v>2837.2426368400024</v>
      </c>
      <c r="AB2194" s="129">
        <v>718.99126849002118</v>
      </c>
    </row>
    <row r="2195" spans="1:28" x14ac:dyDescent="0.3">
      <c r="A2195" s="92" t="s">
        <v>30</v>
      </c>
      <c r="B2195" s="65" t="str">
        <f>VLOOKUP(A2195,'bank list with code'!$A$2:$C$114,3,FALSE)</f>
        <v>B089</v>
      </c>
      <c r="C2195" s="65" t="str">
        <f>VLOOKUP(B2195,'bank type'!$A$2:$B$87,2,FALSE)</f>
        <v>Private Sector Banks</v>
      </c>
      <c r="D2195" s="66">
        <v>43555</v>
      </c>
      <c r="E2195" s="74">
        <f t="shared" si="105"/>
        <v>3</v>
      </c>
      <c r="F2195">
        <f t="shared" si="104"/>
        <v>2019</v>
      </c>
      <c r="G2195" s="93">
        <v>795</v>
      </c>
      <c r="H2195" s="93">
        <v>608</v>
      </c>
      <c r="I2195" s="93">
        <v>11603</v>
      </c>
      <c r="J2195" s="93">
        <v>0</v>
      </c>
      <c r="K2195" s="3">
        <f t="shared" si="106"/>
        <v>11603</v>
      </c>
      <c r="L2195" s="3"/>
      <c r="M2195" s="3"/>
      <c r="N2195" s="3"/>
      <c r="O2195" s="93">
        <v>0</v>
      </c>
      <c r="P2195" s="93">
        <v>0</v>
      </c>
      <c r="Q2195" s="93">
        <v>0</v>
      </c>
      <c r="R2195" s="129">
        <v>0</v>
      </c>
      <c r="S2195" s="129">
        <v>0</v>
      </c>
      <c r="T2195" s="94"/>
      <c r="U2195" s="94"/>
      <c r="V2195" s="94"/>
      <c r="W2195" s="94"/>
      <c r="X2195" s="93">
        <v>4417223</v>
      </c>
      <c r="Y2195" s="93">
        <v>3225423</v>
      </c>
      <c r="Z2195" s="93">
        <v>2061568</v>
      </c>
      <c r="AA2195" s="129">
        <v>12483.613555</v>
      </c>
      <c r="AB2195" s="129">
        <v>2645.9278770000001</v>
      </c>
    </row>
    <row r="2196" spans="1:28" x14ac:dyDescent="0.3">
      <c r="A2196" s="92" t="s">
        <v>31</v>
      </c>
      <c r="B2196" s="65" t="str">
        <f>VLOOKUP(A2196,'bank list with code'!$A$2:$C$114,3,FALSE)</f>
        <v>B100</v>
      </c>
      <c r="C2196" s="65" t="str">
        <f>VLOOKUP(B2196,'bank type'!$A$2:$B$87,2,FALSE)</f>
        <v>Private Sector Banks</v>
      </c>
      <c r="D2196" s="66">
        <v>43555</v>
      </c>
      <c r="E2196" s="74">
        <f t="shared" si="105"/>
        <v>3</v>
      </c>
      <c r="F2196">
        <f t="shared" si="104"/>
        <v>2019</v>
      </c>
      <c r="G2196" s="93">
        <v>472</v>
      </c>
      <c r="H2196" s="93">
        <v>680</v>
      </c>
      <c r="I2196" s="93">
        <v>4668</v>
      </c>
      <c r="J2196" s="93">
        <v>0</v>
      </c>
      <c r="K2196" s="3">
        <f t="shared" si="106"/>
        <v>4668</v>
      </c>
      <c r="L2196" s="3"/>
      <c r="M2196" s="3"/>
      <c r="N2196" s="3"/>
      <c r="O2196" s="93">
        <v>18465</v>
      </c>
      <c r="P2196" s="93">
        <v>2805</v>
      </c>
      <c r="Q2196" s="93">
        <v>49761</v>
      </c>
      <c r="R2196" s="129">
        <v>11.80075006</v>
      </c>
      <c r="S2196" s="129">
        <v>182.32677632999997</v>
      </c>
      <c r="T2196" s="94"/>
      <c r="U2196" s="94"/>
      <c r="V2196" s="94"/>
      <c r="W2196" s="94"/>
      <c r="X2196" s="93">
        <v>1401414</v>
      </c>
      <c r="Y2196" s="93">
        <v>5093514</v>
      </c>
      <c r="Z2196" s="93">
        <v>614578</v>
      </c>
      <c r="AA2196" s="129">
        <v>20755.029399999999</v>
      </c>
      <c r="AB2196" s="129">
        <v>882.63040530000012</v>
      </c>
    </row>
    <row r="2197" spans="1:28" x14ac:dyDescent="0.3">
      <c r="A2197" s="92" t="s">
        <v>32</v>
      </c>
      <c r="B2197" s="65" t="str">
        <f>VLOOKUP(A2197,'bank list with code'!$A$2:$C$114,3,FALSE)</f>
        <v>B101</v>
      </c>
      <c r="C2197" s="65" t="str">
        <f>VLOOKUP(B2197,'bank type'!$A$2:$B$87,2,FALSE)</f>
        <v>Private Sector Banks</v>
      </c>
      <c r="D2197" s="66">
        <v>43555</v>
      </c>
      <c r="E2197" s="74">
        <f t="shared" si="105"/>
        <v>3</v>
      </c>
      <c r="F2197">
        <f t="shared" si="104"/>
        <v>2019</v>
      </c>
      <c r="G2197" s="93">
        <v>448</v>
      </c>
      <c r="H2197" s="93">
        <v>600</v>
      </c>
      <c r="I2197" s="93">
        <v>5344</v>
      </c>
      <c r="J2197" s="93">
        <v>0</v>
      </c>
      <c r="K2197" s="3">
        <f t="shared" si="106"/>
        <v>5344</v>
      </c>
      <c r="L2197" s="3"/>
      <c r="M2197" s="3"/>
      <c r="N2197" s="3"/>
      <c r="O2197" s="93">
        <v>0</v>
      </c>
      <c r="P2197" s="93">
        <v>0</v>
      </c>
      <c r="Q2197" s="93">
        <v>0</v>
      </c>
      <c r="R2197" s="129">
        <v>0</v>
      </c>
      <c r="S2197" s="129">
        <v>0</v>
      </c>
      <c r="T2197" s="94"/>
      <c r="U2197" s="94"/>
      <c r="V2197" s="94"/>
      <c r="W2197" s="94"/>
      <c r="X2197" s="93">
        <v>1377893</v>
      </c>
      <c r="Y2197" s="93">
        <v>988955</v>
      </c>
      <c r="Z2197" s="93">
        <v>292431</v>
      </c>
      <c r="AA2197" s="129">
        <v>4563.3</v>
      </c>
      <c r="AB2197" s="129">
        <v>458.62400000000008</v>
      </c>
    </row>
    <row r="2198" spans="1:28" x14ac:dyDescent="0.3">
      <c r="A2198" s="92" t="s">
        <v>33</v>
      </c>
      <c r="B2198" s="65" t="str">
        <f>VLOOKUP(A2198,'bank list with code'!$A$2:$C$114,3,FALSE)</f>
        <v>B113</v>
      </c>
      <c r="C2198" s="65" t="str">
        <f>VLOOKUP(B2198,'bank type'!$A$2:$B$87,2,FALSE)</f>
        <v>Private Sector Banks</v>
      </c>
      <c r="D2198" s="66">
        <v>43555</v>
      </c>
      <c r="E2198" s="74">
        <f t="shared" si="105"/>
        <v>3</v>
      </c>
      <c r="F2198">
        <f t="shared" si="104"/>
        <v>2019</v>
      </c>
      <c r="G2198" s="93">
        <v>840</v>
      </c>
      <c r="H2198" s="93">
        <v>460</v>
      </c>
      <c r="I2198" s="93">
        <v>117148</v>
      </c>
      <c r="J2198" s="93">
        <v>0</v>
      </c>
      <c r="K2198" s="3">
        <f t="shared" si="106"/>
        <v>117148</v>
      </c>
      <c r="L2198" s="3"/>
      <c r="M2198" s="3"/>
      <c r="N2198" s="3"/>
      <c r="O2198" s="93">
        <v>499505</v>
      </c>
      <c r="P2198" s="93">
        <v>7420</v>
      </c>
      <c r="Q2198" s="93">
        <v>1577676</v>
      </c>
      <c r="R2198" s="129">
        <v>31.072824230000002</v>
      </c>
      <c r="S2198" s="129">
        <v>4475.3664015099994</v>
      </c>
      <c r="T2198" s="94"/>
      <c r="U2198" s="94"/>
      <c r="V2198" s="94"/>
      <c r="W2198" s="94"/>
      <c r="X2198" s="93">
        <v>2442334</v>
      </c>
      <c r="Y2198" s="93">
        <v>3388762</v>
      </c>
      <c r="Z2198" s="93">
        <v>3394957</v>
      </c>
      <c r="AA2198" s="129">
        <v>14887.255216</v>
      </c>
      <c r="AB2198" s="129">
        <v>4879.6713659400002</v>
      </c>
    </row>
    <row r="2199" spans="1:28" x14ac:dyDescent="0.3">
      <c r="A2199" s="92" t="s">
        <v>35</v>
      </c>
      <c r="B2199" s="65" t="str">
        <f>VLOOKUP(A2199,'bank list with code'!$A$2:$C$114,3,FALSE)</f>
        <v>B004</v>
      </c>
      <c r="C2199" s="65" t="str">
        <f>VLOOKUP(B2199,'bank type'!$A$2:$B$87,2,FALSE)</f>
        <v>Foreign Banks</v>
      </c>
      <c r="D2199" s="66">
        <v>43555</v>
      </c>
      <c r="E2199" s="74">
        <f t="shared" si="105"/>
        <v>3</v>
      </c>
      <c r="F2199">
        <f t="shared" si="104"/>
        <v>2019</v>
      </c>
      <c r="G2199" s="93">
        <v>0</v>
      </c>
      <c r="H2199" s="93">
        <v>0</v>
      </c>
      <c r="I2199" s="93">
        <v>43253</v>
      </c>
      <c r="J2199" s="93">
        <v>0</v>
      </c>
      <c r="K2199" s="3">
        <f t="shared" si="106"/>
        <v>43253</v>
      </c>
      <c r="L2199" s="3"/>
      <c r="M2199" s="3"/>
      <c r="N2199" s="3"/>
      <c r="O2199" s="93">
        <v>1461191</v>
      </c>
      <c r="P2199" s="93">
        <v>3420</v>
      </c>
      <c r="Q2199" s="93">
        <v>7107909</v>
      </c>
      <c r="R2199" s="129">
        <v>24.765499999999999</v>
      </c>
      <c r="S2199" s="129">
        <v>52646.454399000002</v>
      </c>
      <c r="T2199" s="94"/>
      <c r="U2199" s="94"/>
      <c r="V2199" s="94"/>
      <c r="W2199" s="94"/>
      <c r="X2199" s="93">
        <v>0</v>
      </c>
      <c r="Y2199" s="93">
        <v>0</v>
      </c>
      <c r="Z2199" s="93">
        <v>0</v>
      </c>
      <c r="AA2199" s="129">
        <v>0</v>
      </c>
      <c r="AB2199" s="129">
        <v>0</v>
      </c>
    </row>
    <row r="2200" spans="1:28" x14ac:dyDescent="0.3">
      <c r="A2200" s="92" t="s">
        <v>36</v>
      </c>
      <c r="B2200" s="65" t="str">
        <f>VLOOKUP(A2200,'bank list with code'!$A$2:$C$114,3,FALSE)</f>
        <v>B011</v>
      </c>
      <c r="C2200" s="65" t="str">
        <f>VLOOKUP(B2200,'bank type'!$A$2:$B$87,2,FALSE)</f>
        <v>Foreign Banks</v>
      </c>
      <c r="D2200" s="66">
        <v>43555</v>
      </c>
      <c r="E2200" s="74">
        <f t="shared" si="105"/>
        <v>3</v>
      </c>
      <c r="F2200">
        <f t="shared" si="104"/>
        <v>2019</v>
      </c>
      <c r="G2200" s="93">
        <v>0</v>
      </c>
      <c r="H2200" s="93">
        <v>0</v>
      </c>
      <c r="I2200" s="93">
        <v>0</v>
      </c>
      <c r="J2200" s="93">
        <v>0</v>
      </c>
      <c r="K2200" s="3">
        <f t="shared" si="106"/>
        <v>0</v>
      </c>
      <c r="L2200" s="3"/>
      <c r="M2200" s="3"/>
      <c r="N2200" s="3"/>
      <c r="O2200" s="93">
        <v>23038</v>
      </c>
      <c r="P2200" s="93">
        <v>168</v>
      </c>
      <c r="Q2200" s="93">
        <v>61715</v>
      </c>
      <c r="R2200" s="129">
        <v>1.56704416</v>
      </c>
      <c r="S2200" s="129">
        <v>460.53936669000001</v>
      </c>
      <c r="T2200" s="94"/>
      <c r="U2200" s="94"/>
      <c r="V2200" s="94"/>
      <c r="W2200" s="94"/>
      <c r="X2200" s="93">
        <v>0</v>
      </c>
      <c r="Y2200" s="93">
        <v>0</v>
      </c>
      <c r="Z2200" s="93">
        <v>0</v>
      </c>
      <c r="AA2200" s="129">
        <v>0</v>
      </c>
      <c r="AB2200" s="129">
        <v>0</v>
      </c>
    </row>
    <row r="2201" spans="1:28" x14ac:dyDescent="0.3">
      <c r="A2201" s="92" t="s">
        <v>37</v>
      </c>
      <c r="B2201" s="65" t="str">
        <f>VLOOKUP(A2201,'bank list with code'!$A$2:$C$114,3,FALSE)</f>
        <v>B017</v>
      </c>
      <c r="C2201" s="65" t="str">
        <f>VLOOKUP(B2201,'bank type'!$A$2:$B$87,2,FALSE)</f>
        <v>Foreign Banks</v>
      </c>
      <c r="D2201" s="66">
        <v>43555</v>
      </c>
      <c r="E2201" s="74">
        <f t="shared" si="105"/>
        <v>3</v>
      </c>
      <c r="F2201">
        <f t="shared" si="104"/>
        <v>2019</v>
      </c>
      <c r="G2201" s="93">
        <v>0</v>
      </c>
      <c r="H2201" s="93">
        <v>0</v>
      </c>
      <c r="I2201" s="93">
        <v>0</v>
      </c>
      <c r="J2201" s="93">
        <v>0</v>
      </c>
      <c r="K2201" s="3">
        <f t="shared" si="106"/>
        <v>0</v>
      </c>
      <c r="L2201" s="3"/>
      <c r="M2201" s="3"/>
      <c r="N2201" s="3"/>
      <c r="O2201" s="93">
        <v>0</v>
      </c>
      <c r="P2201" s="93">
        <v>0</v>
      </c>
      <c r="Q2201" s="93">
        <v>0</v>
      </c>
      <c r="R2201" s="129">
        <v>0</v>
      </c>
      <c r="S2201" s="129">
        <v>0</v>
      </c>
      <c r="T2201" s="94"/>
      <c r="U2201" s="94"/>
      <c r="V2201" s="94"/>
      <c r="W2201" s="94"/>
      <c r="X2201" s="93">
        <v>2709</v>
      </c>
      <c r="Y2201" s="93">
        <v>148</v>
      </c>
      <c r="Z2201" s="93">
        <v>161</v>
      </c>
      <c r="AA2201" s="129">
        <v>1.07962293</v>
      </c>
      <c r="AB2201" s="129">
        <v>0.43109374</v>
      </c>
    </row>
    <row r="2202" spans="1:28" x14ac:dyDescent="0.3">
      <c r="A2202" s="92" t="s">
        <v>38</v>
      </c>
      <c r="B2202" s="65" t="str">
        <f>VLOOKUP(A2202,'bank list with code'!$A$2:$C$114,3,FALSE)</f>
        <v>B023</v>
      </c>
      <c r="C2202" s="65" t="str">
        <f>VLOOKUP(B2202,'bank type'!$A$2:$B$87,2,FALSE)</f>
        <v>Foreign Banks</v>
      </c>
      <c r="D2202" s="66">
        <v>43555</v>
      </c>
      <c r="E2202" s="74">
        <f t="shared" si="105"/>
        <v>3</v>
      </c>
      <c r="F2202">
        <f t="shared" si="104"/>
        <v>2019</v>
      </c>
      <c r="G2202" s="93">
        <v>47</v>
      </c>
      <c r="H2202" s="93">
        <v>484</v>
      </c>
      <c r="I2202" s="93">
        <v>34744</v>
      </c>
      <c r="J2202" s="93">
        <v>0</v>
      </c>
      <c r="K2202" s="3">
        <f t="shared" si="106"/>
        <v>34744</v>
      </c>
      <c r="L2202" s="3"/>
      <c r="M2202" s="3"/>
      <c r="N2202" s="3"/>
      <c r="O2202" s="93">
        <v>2710776</v>
      </c>
      <c r="P2202" s="93">
        <v>38037</v>
      </c>
      <c r="Q2202" s="93">
        <v>19820864</v>
      </c>
      <c r="R2202" s="129">
        <v>227.78955300000001</v>
      </c>
      <c r="S2202" s="129">
        <v>45025.479811999998</v>
      </c>
      <c r="T2202" s="94"/>
      <c r="U2202" s="94"/>
      <c r="V2202" s="94"/>
      <c r="W2202" s="94"/>
      <c r="X2202" s="93">
        <v>1618281</v>
      </c>
      <c r="Y2202" s="93">
        <v>2234202</v>
      </c>
      <c r="Z2202" s="93">
        <v>6239556</v>
      </c>
      <c r="AA2202" s="129">
        <v>9120.0128839999998</v>
      </c>
      <c r="AB2202" s="129">
        <v>11483.679005</v>
      </c>
    </row>
    <row r="2203" spans="1:28" x14ac:dyDescent="0.3">
      <c r="A2203" s="92" t="s">
        <v>39</v>
      </c>
      <c r="B2203" s="65" t="str">
        <f>VLOOKUP(A2203,'bank list with code'!$A$2:$C$114,3,FALSE)</f>
        <v>B030</v>
      </c>
      <c r="C2203" s="65" t="str">
        <f>VLOOKUP(B2203,'bank type'!$A$2:$B$87,2,FALSE)</f>
        <v>Foreign Banks</v>
      </c>
      <c r="D2203" s="66">
        <v>43555</v>
      </c>
      <c r="E2203" s="74">
        <f t="shared" si="105"/>
        <v>3</v>
      </c>
      <c r="F2203">
        <f t="shared" si="104"/>
        <v>2019</v>
      </c>
      <c r="G2203" s="93">
        <v>16</v>
      </c>
      <c r="H2203" s="93">
        <v>27</v>
      </c>
      <c r="I2203" s="93">
        <v>0</v>
      </c>
      <c r="J2203" s="93">
        <v>0</v>
      </c>
      <c r="K2203" s="3">
        <f t="shared" si="106"/>
        <v>0</v>
      </c>
      <c r="L2203" s="3"/>
      <c r="M2203" s="3"/>
      <c r="N2203" s="3"/>
      <c r="O2203" s="93">
        <v>0</v>
      </c>
      <c r="P2203" s="93">
        <v>0</v>
      </c>
      <c r="Q2203" s="93">
        <v>0</v>
      </c>
      <c r="R2203" s="129">
        <v>0</v>
      </c>
      <c r="S2203" s="129">
        <v>0</v>
      </c>
      <c r="T2203" s="94"/>
      <c r="U2203" s="94"/>
      <c r="V2203" s="94"/>
      <c r="W2203" s="94"/>
      <c r="X2203" s="93">
        <v>2598413</v>
      </c>
      <c r="Y2203" s="93">
        <v>1064801</v>
      </c>
      <c r="Z2203" s="93">
        <v>1570221</v>
      </c>
      <c r="AA2203" s="129">
        <v>2144.0802916099997</v>
      </c>
      <c r="AB2203" s="129">
        <v>1104.5257979100002</v>
      </c>
    </row>
    <row r="2204" spans="1:28" x14ac:dyDescent="0.3">
      <c r="A2204" s="92" t="s">
        <v>40</v>
      </c>
      <c r="B2204" s="65" t="str">
        <f>VLOOKUP(A2204,'bank list with code'!$A$2:$C$114,3,FALSE)</f>
        <v>B035</v>
      </c>
      <c r="C2204" s="65" t="str">
        <f>VLOOKUP(B2204,'bank type'!$A$2:$B$87,2,FALSE)</f>
        <v>Foreign Banks</v>
      </c>
      <c r="D2204" s="66">
        <v>43555</v>
      </c>
      <c r="E2204" s="74">
        <f t="shared" si="105"/>
        <v>3</v>
      </c>
      <c r="F2204">
        <f t="shared" si="104"/>
        <v>2019</v>
      </c>
      <c r="G2204" s="93">
        <v>13</v>
      </c>
      <c r="H2204" s="93">
        <v>19</v>
      </c>
      <c r="I2204" s="93">
        <v>0</v>
      </c>
      <c r="J2204" s="93">
        <v>0</v>
      </c>
      <c r="K2204" s="3">
        <f t="shared" si="106"/>
        <v>0</v>
      </c>
      <c r="L2204" s="3"/>
      <c r="M2204" s="3"/>
      <c r="N2204" s="3"/>
      <c r="O2204" s="93">
        <v>0</v>
      </c>
      <c r="P2204" s="93">
        <v>0</v>
      </c>
      <c r="Q2204" s="93">
        <v>0</v>
      </c>
      <c r="R2204" s="129">
        <v>0</v>
      </c>
      <c r="S2204" s="129">
        <v>0</v>
      </c>
      <c r="T2204" s="94"/>
      <c r="U2204" s="94"/>
      <c r="V2204" s="94"/>
      <c r="W2204" s="94"/>
      <c r="X2204" s="93">
        <v>127458</v>
      </c>
      <c r="Y2204" s="93">
        <v>119439</v>
      </c>
      <c r="Z2204" s="93">
        <v>224171</v>
      </c>
      <c r="AA2204" s="129">
        <v>573.57914900000003</v>
      </c>
      <c r="AB2204" s="129">
        <v>347.84437600000001</v>
      </c>
    </row>
    <row r="2205" spans="1:28" x14ac:dyDescent="0.3">
      <c r="A2205" s="92" t="s">
        <v>41</v>
      </c>
      <c r="B2205" s="65" t="str">
        <f>VLOOKUP(A2205,'bank list with code'!$A$2:$C$114,3,FALSE)</f>
        <v>B051</v>
      </c>
      <c r="C2205" s="65" t="str">
        <f>VLOOKUP(B2205,'bank type'!$A$2:$B$87,2,FALSE)</f>
        <v>Foreign Banks</v>
      </c>
      <c r="D2205" s="66">
        <v>43555</v>
      </c>
      <c r="E2205" s="74">
        <f t="shared" si="105"/>
        <v>3</v>
      </c>
      <c r="F2205">
        <f t="shared" si="104"/>
        <v>2019</v>
      </c>
      <c r="G2205" s="93">
        <v>45</v>
      </c>
      <c r="H2205" s="93">
        <v>43</v>
      </c>
      <c r="I2205" s="93">
        <v>0</v>
      </c>
      <c r="J2205" s="93">
        <v>0</v>
      </c>
      <c r="K2205" s="3">
        <f t="shared" si="106"/>
        <v>0</v>
      </c>
      <c r="L2205" s="3"/>
      <c r="M2205" s="3"/>
      <c r="N2205" s="3"/>
      <c r="O2205" s="93">
        <v>735385</v>
      </c>
      <c r="P2205" s="93">
        <v>4880</v>
      </c>
      <c r="Q2205" s="93">
        <v>2159974</v>
      </c>
      <c r="R2205" s="129">
        <v>34.775477000000002</v>
      </c>
      <c r="S2205" s="129">
        <v>7191.822451</v>
      </c>
      <c r="T2205" s="94"/>
      <c r="U2205" s="94"/>
      <c r="V2205" s="94"/>
      <c r="W2205" s="94"/>
      <c r="X2205" s="93">
        <v>449293</v>
      </c>
      <c r="Y2205" s="93">
        <v>373746</v>
      </c>
      <c r="Z2205" s="93">
        <v>476888</v>
      </c>
      <c r="AA2205" s="129">
        <v>7996.9583000000002</v>
      </c>
      <c r="AB2205" s="129">
        <v>1426.720757</v>
      </c>
    </row>
    <row r="2206" spans="1:28" x14ac:dyDescent="0.3">
      <c r="A2206" s="92" t="s">
        <v>42</v>
      </c>
      <c r="B2206" s="65" t="str">
        <f>VLOOKUP(A2206,'bank list with code'!$A$2:$C$114,3,FALSE)</f>
        <v>B090</v>
      </c>
      <c r="C2206" s="65" t="str">
        <f>VLOOKUP(B2206,'bank type'!$A$2:$B$87,2,FALSE)</f>
        <v>Foreign Banks</v>
      </c>
      <c r="D2206" s="66">
        <v>43555</v>
      </c>
      <c r="E2206" s="74">
        <f t="shared" si="105"/>
        <v>3</v>
      </c>
      <c r="F2206">
        <f t="shared" si="104"/>
        <v>2019</v>
      </c>
      <c r="G2206" s="93">
        <v>100</v>
      </c>
      <c r="H2206" s="93">
        <v>120</v>
      </c>
      <c r="I2206" s="93">
        <v>0</v>
      </c>
      <c r="J2206" s="93">
        <v>0</v>
      </c>
      <c r="K2206" s="3">
        <f t="shared" si="106"/>
        <v>0</v>
      </c>
      <c r="L2206" s="3"/>
      <c r="M2206" s="3"/>
      <c r="N2206" s="3"/>
      <c r="O2206" s="93">
        <v>1290826</v>
      </c>
      <c r="P2206" s="93">
        <v>5402</v>
      </c>
      <c r="Q2206" s="93">
        <v>4502576</v>
      </c>
      <c r="R2206" s="129">
        <v>31.545141999999998</v>
      </c>
      <c r="S2206" s="129">
        <v>10811.699294</v>
      </c>
      <c r="T2206" s="94"/>
      <c r="U2206" s="94"/>
      <c r="V2206" s="94"/>
      <c r="W2206" s="94"/>
      <c r="X2206" s="93">
        <v>985202</v>
      </c>
      <c r="Y2206" s="93">
        <v>2053349</v>
      </c>
      <c r="Z2206" s="93">
        <v>3212120</v>
      </c>
      <c r="AA2206" s="129">
        <v>6866.3197440000004</v>
      </c>
      <c r="AB2206" s="129">
        <v>3533.4736640000001</v>
      </c>
    </row>
    <row r="2207" spans="1:28" x14ac:dyDescent="0.3">
      <c r="A2207" s="92" t="s">
        <v>44</v>
      </c>
      <c r="B2207" s="65" t="str">
        <f>VLOOKUP(A2207,'bank list with code'!$A$2:$C$114,3,FALSE)</f>
        <v>B001</v>
      </c>
      <c r="C2207" s="65" t="str">
        <f>VLOOKUP(B2207,'bank type'!$A$2:$B$87,2,FALSE)</f>
        <v>Payment Banks</v>
      </c>
      <c r="D2207" s="66">
        <v>43555</v>
      </c>
      <c r="E2207" s="74">
        <f t="shared" si="105"/>
        <v>3</v>
      </c>
      <c r="F2207">
        <f t="shared" si="104"/>
        <v>2019</v>
      </c>
      <c r="G2207" s="93">
        <v>0</v>
      </c>
      <c r="H2207" s="93">
        <v>0</v>
      </c>
      <c r="I2207" s="93">
        <v>0</v>
      </c>
      <c r="J2207" s="93">
        <v>0</v>
      </c>
      <c r="K2207" s="3">
        <f t="shared" si="106"/>
        <v>0</v>
      </c>
      <c r="L2207" s="3"/>
      <c r="M2207" s="3"/>
      <c r="N2207" s="3"/>
      <c r="O2207" s="93">
        <v>0</v>
      </c>
      <c r="P2207" s="93">
        <v>0</v>
      </c>
      <c r="Q2207" s="93">
        <v>0</v>
      </c>
      <c r="R2207" s="129">
        <v>0</v>
      </c>
      <c r="S2207" s="129">
        <v>0</v>
      </c>
      <c r="T2207" s="94"/>
      <c r="U2207" s="94"/>
      <c r="V2207" s="94"/>
      <c r="W2207" s="94"/>
      <c r="X2207" s="93">
        <v>4781</v>
      </c>
      <c r="Y2207" s="93">
        <v>0</v>
      </c>
      <c r="Z2207" s="93">
        <v>1949</v>
      </c>
      <c r="AA2207" s="129">
        <v>0</v>
      </c>
      <c r="AB2207" s="129">
        <v>2.6118419400000001</v>
      </c>
    </row>
    <row r="2208" spans="1:28" x14ac:dyDescent="0.3">
      <c r="A2208" s="92" t="s">
        <v>45</v>
      </c>
      <c r="B2208" s="65" t="str">
        <f>VLOOKUP(A2208,'bank list with code'!$A$2:$C$114,3,FALSE)</f>
        <v>B002</v>
      </c>
      <c r="C2208" s="65" t="str">
        <f>VLOOKUP(B2208,'bank type'!$A$2:$B$87,2,FALSE)</f>
        <v>Payment Banks</v>
      </c>
      <c r="D2208" s="66">
        <v>43555</v>
      </c>
      <c r="E2208" s="74">
        <f t="shared" si="105"/>
        <v>3</v>
      </c>
      <c r="F2208">
        <f t="shared" si="104"/>
        <v>2019</v>
      </c>
      <c r="G2208" s="93">
        <v>0</v>
      </c>
      <c r="H2208" s="93">
        <v>0</v>
      </c>
      <c r="I2208" s="93">
        <v>0</v>
      </c>
      <c r="J2208" s="93">
        <v>0</v>
      </c>
      <c r="K2208" s="3">
        <f t="shared" si="106"/>
        <v>0</v>
      </c>
      <c r="L2208" s="3"/>
      <c r="M2208" s="3"/>
      <c r="N2208" s="3"/>
      <c r="O2208" s="93">
        <v>0</v>
      </c>
      <c r="P2208" s="93">
        <v>0</v>
      </c>
      <c r="Q2208" s="93">
        <v>0</v>
      </c>
      <c r="R2208" s="129">
        <v>0</v>
      </c>
      <c r="S2208" s="129">
        <v>0</v>
      </c>
      <c r="T2208" s="94"/>
      <c r="U2208" s="94"/>
      <c r="V2208" s="94"/>
      <c r="W2208" s="94"/>
      <c r="X2208" s="93">
        <v>2975319</v>
      </c>
      <c r="Y2208" s="93">
        <v>0</v>
      </c>
      <c r="Z2208" s="93">
        <v>918166</v>
      </c>
      <c r="AA2208" s="129">
        <v>0</v>
      </c>
      <c r="AB2208" s="129">
        <v>567.20336550000002</v>
      </c>
    </row>
    <row r="2209" spans="1:28" x14ac:dyDescent="0.3">
      <c r="A2209" s="92" t="s">
        <v>46</v>
      </c>
      <c r="B2209" s="65" t="str">
        <f>VLOOKUP(A2209,'bank list with code'!$A$2:$C$114,3,FALSE)</f>
        <v>B048</v>
      </c>
      <c r="C2209" s="65" t="str">
        <f>VLOOKUP(B2209,'bank type'!$A$2:$B$87,2,FALSE)</f>
        <v>Payment Banks</v>
      </c>
      <c r="D2209" s="66">
        <v>43555</v>
      </c>
      <c r="E2209" s="74">
        <f t="shared" si="105"/>
        <v>3</v>
      </c>
      <c r="F2209">
        <f t="shared" si="104"/>
        <v>2019</v>
      </c>
      <c r="G2209" s="93">
        <v>0</v>
      </c>
      <c r="H2209" s="93">
        <v>0</v>
      </c>
      <c r="I2209" s="93">
        <v>264</v>
      </c>
      <c r="J2209" s="93">
        <v>0</v>
      </c>
      <c r="K2209" s="3">
        <f t="shared" si="106"/>
        <v>264</v>
      </c>
      <c r="L2209" s="3"/>
      <c r="M2209" s="3"/>
      <c r="N2209" s="3"/>
      <c r="O2209" s="93">
        <v>0</v>
      </c>
      <c r="P2209" s="93">
        <v>0</v>
      </c>
      <c r="Q2209" s="93">
        <v>0</v>
      </c>
      <c r="R2209" s="129">
        <v>0</v>
      </c>
      <c r="S2209" s="129">
        <v>0</v>
      </c>
      <c r="T2209" s="94"/>
      <c r="U2209" s="94"/>
      <c r="V2209" s="94"/>
      <c r="W2209" s="94"/>
      <c r="X2209" s="93">
        <v>426275</v>
      </c>
      <c r="Y2209" s="93">
        <v>206786</v>
      </c>
      <c r="Z2209" s="93">
        <v>99637</v>
      </c>
      <c r="AA2209" s="129">
        <v>630.42679299999998</v>
      </c>
      <c r="AB2209" s="129">
        <v>77.614677639999996</v>
      </c>
    </row>
    <row r="2210" spans="1:28" x14ac:dyDescent="0.3">
      <c r="A2210" s="92" t="s">
        <v>47</v>
      </c>
      <c r="B2210" s="65" t="str">
        <f>VLOOKUP(A2210,'bank list with code'!$A$2:$C$114,3,FALSE)</f>
        <v>B059</v>
      </c>
      <c r="C2210" s="65" t="str">
        <f>VLOOKUP(B2210,'bank type'!$A$2:$B$87,2,FALSE)</f>
        <v>Payment Banks</v>
      </c>
      <c r="D2210" s="66">
        <v>43555</v>
      </c>
      <c r="E2210" s="74">
        <f t="shared" si="105"/>
        <v>3</v>
      </c>
      <c r="F2210">
        <f t="shared" si="104"/>
        <v>2019</v>
      </c>
      <c r="G2210" s="93">
        <v>0</v>
      </c>
      <c r="H2210" s="93">
        <v>0</v>
      </c>
      <c r="I2210" s="93">
        <v>0</v>
      </c>
      <c r="J2210" s="93">
        <v>0</v>
      </c>
      <c r="K2210" s="3">
        <f t="shared" si="106"/>
        <v>0</v>
      </c>
      <c r="L2210" s="3"/>
      <c r="M2210" s="3"/>
      <c r="N2210" s="3"/>
      <c r="O2210" s="93">
        <v>0</v>
      </c>
      <c r="P2210" s="93">
        <v>0</v>
      </c>
      <c r="Q2210" s="93">
        <v>0</v>
      </c>
      <c r="R2210" s="129">
        <v>0</v>
      </c>
      <c r="S2210" s="129">
        <v>0</v>
      </c>
      <c r="T2210" s="94"/>
      <c r="U2210" s="94"/>
      <c r="V2210" s="94"/>
      <c r="W2210" s="94"/>
      <c r="X2210" s="93">
        <v>0</v>
      </c>
      <c r="Y2210" s="93">
        <v>0</v>
      </c>
      <c r="Z2210" s="93">
        <v>0</v>
      </c>
      <c r="AA2210" s="129">
        <v>0</v>
      </c>
      <c r="AB2210" s="129">
        <v>0</v>
      </c>
    </row>
    <row r="2211" spans="1:28" x14ac:dyDescent="0.3">
      <c r="A2211" s="92" t="s">
        <v>72</v>
      </c>
      <c r="B2211" s="65" t="str">
        <f>VLOOKUP(A2211,'bank list with code'!$A$2:$C$114,3,FALSE)</f>
        <v>B067</v>
      </c>
      <c r="C2211" s="65" t="str">
        <f>VLOOKUP(B2211,'bank type'!$A$2:$B$87,2,FALSE)</f>
        <v>Payment Banks</v>
      </c>
      <c r="D2211" s="66">
        <v>43555</v>
      </c>
      <c r="E2211" s="74">
        <f t="shared" si="105"/>
        <v>3</v>
      </c>
      <c r="F2211">
        <f t="shared" si="104"/>
        <v>2019</v>
      </c>
      <c r="G2211" s="93">
        <v>0</v>
      </c>
      <c r="H2211" s="93">
        <v>0</v>
      </c>
      <c r="I2211" s="93">
        <v>0</v>
      </c>
      <c r="J2211" s="93">
        <v>0</v>
      </c>
      <c r="K2211" s="3">
        <f t="shared" si="106"/>
        <v>0</v>
      </c>
      <c r="L2211" s="3"/>
      <c r="M2211" s="3"/>
      <c r="N2211" s="3"/>
      <c r="O2211" s="93">
        <v>0</v>
      </c>
      <c r="P2211" s="93">
        <v>0</v>
      </c>
      <c r="Q2211" s="93">
        <v>0</v>
      </c>
      <c r="R2211" s="129">
        <v>0</v>
      </c>
      <c r="S2211" s="129">
        <v>0</v>
      </c>
      <c r="T2211" s="94"/>
      <c r="U2211" s="94"/>
      <c r="V2211" s="94"/>
      <c r="W2211" s="94"/>
      <c r="X2211" s="93">
        <v>0</v>
      </c>
      <c r="Y2211" s="93">
        <v>0</v>
      </c>
      <c r="Z2211" s="93">
        <v>0</v>
      </c>
      <c r="AA2211" s="129">
        <v>0</v>
      </c>
      <c r="AB2211" s="129">
        <v>0</v>
      </c>
    </row>
    <row r="2212" spans="1:28" x14ac:dyDescent="0.3">
      <c r="A2212" s="92" t="s">
        <v>49</v>
      </c>
      <c r="B2212" s="65" t="str">
        <f>VLOOKUP(A2212,'bank list with code'!$A$2:$C$114,3,FALSE)</f>
        <v>B077</v>
      </c>
      <c r="C2212" s="65" t="str">
        <f>VLOOKUP(B2212,'bank type'!$A$2:$B$87,2,FALSE)</f>
        <v>Payment Banks</v>
      </c>
      <c r="D2212" s="66">
        <v>43555</v>
      </c>
      <c r="E2212" s="74">
        <f t="shared" si="105"/>
        <v>3</v>
      </c>
      <c r="F2212">
        <f t="shared" si="104"/>
        <v>2019</v>
      </c>
      <c r="G2212" s="93">
        <v>0</v>
      </c>
      <c r="H2212" s="93">
        <v>0</v>
      </c>
      <c r="I2212" s="93">
        <v>0</v>
      </c>
      <c r="J2212" s="93">
        <v>0</v>
      </c>
      <c r="K2212" s="3">
        <f t="shared" si="106"/>
        <v>0</v>
      </c>
      <c r="L2212" s="3"/>
      <c r="M2212" s="3"/>
      <c r="N2212" s="3"/>
      <c r="O2212" s="93">
        <v>0</v>
      </c>
      <c r="P2212" s="93">
        <v>0</v>
      </c>
      <c r="Q2212" s="93">
        <v>0</v>
      </c>
      <c r="R2212" s="129">
        <v>0</v>
      </c>
      <c r="S2212" s="129">
        <v>0</v>
      </c>
      <c r="T2212" s="94"/>
      <c r="U2212" s="94"/>
      <c r="V2212" s="94"/>
      <c r="W2212" s="94"/>
      <c r="X2212" s="93">
        <v>85</v>
      </c>
      <c r="Y2212" s="93">
        <v>17</v>
      </c>
      <c r="Z2212" s="93">
        <v>98</v>
      </c>
      <c r="AA2212" s="129">
        <v>1.2500000000000001E-2</v>
      </c>
      <c r="AB2212" s="129">
        <v>3.689241E-2</v>
      </c>
    </row>
    <row r="2213" spans="1:28" x14ac:dyDescent="0.3">
      <c r="A2213" s="92" t="s">
        <v>50</v>
      </c>
      <c r="B2213" s="65" t="str">
        <f>VLOOKUP(A2213,'bank list with code'!$A$2:$C$114,3,FALSE)</f>
        <v>B079</v>
      </c>
      <c r="C2213" s="65" t="str">
        <f>VLOOKUP(B2213,'bank type'!$A$2:$B$87,2,FALSE)</f>
        <v>Payment Banks</v>
      </c>
      <c r="D2213" s="66">
        <v>43555</v>
      </c>
      <c r="E2213" s="74">
        <f t="shared" si="105"/>
        <v>3</v>
      </c>
      <c r="F2213">
        <f t="shared" si="104"/>
        <v>2019</v>
      </c>
      <c r="G2213" s="93">
        <v>2</v>
      </c>
      <c r="H2213" s="93">
        <v>0</v>
      </c>
      <c r="I2213" s="93">
        <v>11330</v>
      </c>
      <c r="J2213" s="93">
        <v>0</v>
      </c>
      <c r="K2213" s="3">
        <f t="shared" si="106"/>
        <v>11330</v>
      </c>
      <c r="L2213" s="3"/>
      <c r="M2213" s="3"/>
      <c r="N2213" s="3"/>
      <c r="O2213" s="93">
        <v>0</v>
      </c>
      <c r="P2213" s="93">
        <v>0</v>
      </c>
      <c r="Q2213" s="93">
        <v>0</v>
      </c>
      <c r="R2213" s="129">
        <v>0</v>
      </c>
      <c r="S2213" s="129">
        <v>0</v>
      </c>
      <c r="T2213" s="94"/>
      <c r="U2213" s="94"/>
      <c r="V2213" s="94"/>
      <c r="W2213" s="94"/>
      <c r="X2213" s="93">
        <v>44089844</v>
      </c>
      <c r="Y2213" s="93">
        <v>1585345</v>
      </c>
      <c r="Z2213" s="93">
        <v>3204566</v>
      </c>
      <c r="AA2213" s="129">
        <v>4424.9845109999997</v>
      </c>
      <c r="AB2213" s="129">
        <v>1881.4029128499999</v>
      </c>
    </row>
    <row r="2214" spans="1:28" x14ac:dyDescent="0.3">
      <c r="A2214" s="92" t="s">
        <v>52</v>
      </c>
      <c r="B2214" s="65" t="str">
        <f>VLOOKUP(A2214,'bank list with code'!$A$2:$C$114,3,FALSE)</f>
        <v>B007</v>
      </c>
      <c r="C2214" s="65" t="str">
        <f>VLOOKUP(B2214,'bank type'!$A$2:$B$87,2,FALSE)</f>
        <v>Small Finance Banks</v>
      </c>
      <c r="D2214" s="66">
        <v>43555</v>
      </c>
      <c r="E2214" s="74">
        <f t="shared" si="105"/>
        <v>3</v>
      </c>
      <c r="F2214">
        <f t="shared" si="104"/>
        <v>2019</v>
      </c>
      <c r="G2214" s="93">
        <v>290</v>
      </c>
      <c r="H2214" s="93">
        <v>253</v>
      </c>
      <c r="I2214" s="93">
        <v>0</v>
      </c>
      <c r="J2214" s="93">
        <v>0</v>
      </c>
      <c r="K2214" s="3">
        <f t="shared" si="106"/>
        <v>0</v>
      </c>
      <c r="L2214" s="3"/>
      <c r="M2214" s="3"/>
      <c r="N2214" s="3"/>
      <c r="O2214" s="93">
        <v>0</v>
      </c>
      <c r="P2214" s="93">
        <v>0</v>
      </c>
      <c r="Q2214" s="93">
        <v>0</v>
      </c>
      <c r="R2214" s="129">
        <v>0</v>
      </c>
      <c r="S2214" s="129">
        <v>0</v>
      </c>
      <c r="T2214" s="94"/>
      <c r="U2214" s="94"/>
      <c r="V2214" s="94"/>
      <c r="W2214" s="94"/>
      <c r="X2214" s="93">
        <v>885141</v>
      </c>
      <c r="Y2214" s="93">
        <v>615471</v>
      </c>
      <c r="Z2214" s="93">
        <v>304272</v>
      </c>
      <c r="AA2214" s="129">
        <v>3372.1523699999998</v>
      </c>
      <c r="AB2214" s="129">
        <v>460.1123647</v>
      </c>
    </row>
    <row r="2215" spans="1:28" x14ac:dyDescent="0.3">
      <c r="A2215" s="92" t="s">
        <v>53</v>
      </c>
      <c r="B2215" s="65" t="str">
        <f>VLOOKUP(A2215,'bank list with code'!$A$2:$C$114,3,FALSE)</f>
        <v>B019</v>
      </c>
      <c r="C2215" s="65" t="str">
        <f>VLOOKUP(B2215,'bank type'!$A$2:$B$87,2,FALSE)</f>
        <v>Small Finance Banks</v>
      </c>
      <c r="D2215" s="66">
        <v>43555</v>
      </c>
      <c r="E2215" s="74">
        <f t="shared" si="105"/>
        <v>3</v>
      </c>
      <c r="F2215">
        <f t="shared" si="104"/>
        <v>2019</v>
      </c>
      <c r="G2215" s="93">
        <v>128</v>
      </c>
      <c r="H2215" s="93">
        <v>1</v>
      </c>
      <c r="I2215" s="93">
        <v>0</v>
      </c>
      <c r="J2215" s="93">
        <v>0</v>
      </c>
      <c r="K2215" s="3">
        <f t="shared" si="106"/>
        <v>0</v>
      </c>
      <c r="L2215" s="3"/>
      <c r="M2215" s="3"/>
      <c r="N2215" s="3"/>
      <c r="O2215" s="93">
        <v>0</v>
      </c>
      <c r="P2215" s="93">
        <v>0</v>
      </c>
      <c r="Q2215" s="93">
        <v>0</v>
      </c>
      <c r="R2215" s="129">
        <v>0</v>
      </c>
      <c r="S2215" s="129">
        <v>0</v>
      </c>
      <c r="T2215" s="94"/>
      <c r="U2215" s="94"/>
      <c r="V2215" s="94"/>
      <c r="W2215" s="94"/>
      <c r="X2215" s="93">
        <v>94273</v>
      </c>
      <c r="Y2215" s="93">
        <v>107125</v>
      </c>
      <c r="Z2215" s="93">
        <v>43390</v>
      </c>
      <c r="AA2215" s="129">
        <v>357.24251099999998</v>
      </c>
      <c r="AB2215" s="129">
        <v>67.584374209999993</v>
      </c>
    </row>
    <row r="2216" spans="1:28" x14ac:dyDescent="0.3">
      <c r="A2216" s="92" t="s">
        <v>54</v>
      </c>
      <c r="B2216" s="65" t="str">
        <f>VLOOKUP(A2216,'bank list with code'!$A$2:$C$114,3,FALSE)</f>
        <v>B046</v>
      </c>
      <c r="C2216" s="65" t="str">
        <f>VLOOKUP(B2216,'bank type'!$A$2:$B$87,2,FALSE)</f>
        <v>Small Finance Banks</v>
      </c>
      <c r="D2216" s="66">
        <v>43555</v>
      </c>
      <c r="E2216" s="74">
        <f t="shared" si="105"/>
        <v>3</v>
      </c>
      <c r="F2216">
        <f t="shared" si="104"/>
        <v>2019</v>
      </c>
      <c r="G2216" s="93">
        <v>71</v>
      </c>
      <c r="H2216" s="93">
        <v>0</v>
      </c>
      <c r="I2216" s="93">
        <v>0</v>
      </c>
      <c r="J2216" s="93">
        <v>0</v>
      </c>
      <c r="K2216" s="3">
        <f t="shared" si="106"/>
        <v>0</v>
      </c>
      <c r="L2216" s="3"/>
      <c r="M2216" s="3"/>
      <c r="N2216" s="3"/>
      <c r="O2216" s="93">
        <v>0</v>
      </c>
      <c r="P2216" s="93">
        <v>0</v>
      </c>
      <c r="Q2216" s="93">
        <v>0</v>
      </c>
      <c r="R2216" s="129">
        <v>0</v>
      </c>
      <c r="S2216" s="129">
        <v>0</v>
      </c>
      <c r="T2216" s="94"/>
      <c r="U2216" s="94"/>
      <c r="V2216" s="94"/>
      <c r="W2216" s="94"/>
      <c r="X2216" s="93">
        <v>1227279</v>
      </c>
      <c r="Y2216" s="93">
        <v>725277</v>
      </c>
      <c r="Z2216" s="93">
        <v>15417</v>
      </c>
      <c r="AA2216" s="129">
        <v>4111.2700000000004</v>
      </c>
      <c r="AB2216" s="129">
        <v>11.17</v>
      </c>
    </row>
    <row r="2217" spans="1:28" x14ac:dyDescent="0.3">
      <c r="A2217" s="92" t="s">
        <v>55</v>
      </c>
      <c r="B2217" s="65" t="str">
        <f>VLOOKUP(A2217,'bank list with code'!$A$2:$C$114,3,FALSE)</f>
        <v>B041</v>
      </c>
      <c r="C2217" s="65" t="str">
        <f>VLOOKUP(B2217,'bank type'!$A$2:$B$87,2,FALSE)</f>
        <v>Small Finance Banks</v>
      </c>
      <c r="D2217" s="66">
        <v>43555</v>
      </c>
      <c r="E2217" s="74">
        <f t="shared" si="105"/>
        <v>3</v>
      </c>
      <c r="F2217">
        <f t="shared" si="104"/>
        <v>2019</v>
      </c>
      <c r="G2217" s="93">
        <v>320</v>
      </c>
      <c r="H2217" s="93">
        <v>2</v>
      </c>
      <c r="I2217" s="93">
        <v>0</v>
      </c>
      <c r="J2217" s="93">
        <v>0</v>
      </c>
      <c r="K2217" s="3">
        <f t="shared" si="106"/>
        <v>0</v>
      </c>
      <c r="L2217" s="3"/>
      <c r="M2217" s="3"/>
      <c r="N2217" s="3"/>
      <c r="O2217" s="93">
        <v>0</v>
      </c>
      <c r="P2217" s="93">
        <v>0</v>
      </c>
      <c r="Q2217" s="93">
        <v>0</v>
      </c>
      <c r="R2217" s="129">
        <v>0</v>
      </c>
      <c r="S2217" s="129">
        <v>0</v>
      </c>
      <c r="T2217" s="94"/>
      <c r="U2217" s="94"/>
      <c r="V2217" s="94"/>
      <c r="W2217" s="94"/>
      <c r="X2217" s="93">
        <v>523036</v>
      </c>
      <c r="Y2217" s="93">
        <v>943721</v>
      </c>
      <c r="Z2217" s="93">
        <v>147700</v>
      </c>
      <c r="AA2217" s="129">
        <v>3010.5477000000001</v>
      </c>
      <c r="AB2217" s="129">
        <v>315.42524784</v>
      </c>
    </row>
    <row r="2218" spans="1:28" x14ac:dyDescent="0.3">
      <c r="A2218" s="92" t="s">
        <v>56</v>
      </c>
      <c r="B2218" s="65" t="str">
        <f>VLOOKUP(A2218,'bank list with code'!$A$2:$C$114,3,FALSE)</f>
        <v>B043</v>
      </c>
      <c r="C2218" s="65" t="str">
        <f>VLOOKUP(B2218,'bank type'!$A$2:$B$87,2,FALSE)</f>
        <v>Small Finance Banks</v>
      </c>
      <c r="D2218" s="66">
        <v>43555</v>
      </c>
      <c r="E2218" s="74">
        <f t="shared" si="105"/>
        <v>3</v>
      </c>
      <c r="F2218">
        <f t="shared" si="104"/>
        <v>2019</v>
      </c>
      <c r="G2218" s="93">
        <v>121</v>
      </c>
      <c r="H2218" s="93">
        <v>2</v>
      </c>
      <c r="I2218" s="93">
        <v>0</v>
      </c>
      <c r="J2218" s="93">
        <v>0</v>
      </c>
      <c r="K2218" s="3">
        <f t="shared" si="106"/>
        <v>0</v>
      </c>
      <c r="L2218" s="3"/>
      <c r="M2218" s="3"/>
      <c r="N2218" s="3"/>
      <c r="O2218" s="93">
        <v>0</v>
      </c>
      <c r="P2218" s="93">
        <v>0</v>
      </c>
      <c r="Q2218" s="93">
        <v>0</v>
      </c>
      <c r="R2218" s="129">
        <v>0</v>
      </c>
      <c r="S2218" s="129">
        <v>0</v>
      </c>
      <c r="T2218" s="94"/>
      <c r="U2218" s="94"/>
      <c r="V2218" s="94"/>
      <c r="W2218" s="94"/>
      <c r="X2218" s="93">
        <v>3108350</v>
      </c>
      <c r="Y2218" s="93">
        <v>643714</v>
      </c>
      <c r="Z2218" s="93">
        <v>64861</v>
      </c>
      <c r="AA2218" s="129">
        <v>3803.6</v>
      </c>
      <c r="AB2218" s="129">
        <v>53</v>
      </c>
    </row>
    <row r="2219" spans="1:28" x14ac:dyDescent="0.3">
      <c r="A2219" s="92" t="s">
        <v>57</v>
      </c>
      <c r="B2219" s="65" t="str">
        <f>VLOOKUP(A2219,'bank list with code'!$A$2:$C$114,3,FALSE)</f>
        <v>B065</v>
      </c>
      <c r="C2219" s="65" t="str">
        <f>VLOOKUP(B2219,'bank type'!$A$2:$B$87,2,FALSE)</f>
        <v>Small Finance Banks</v>
      </c>
      <c r="D2219" s="66">
        <v>43555</v>
      </c>
      <c r="E2219" s="74">
        <f t="shared" si="105"/>
        <v>3</v>
      </c>
      <c r="F2219">
        <f t="shared" si="104"/>
        <v>2019</v>
      </c>
      <c r="G2219" s="93">
        <v>119</v>
      </c>
      <c r="H2219" s="93">
        <v>3</v>
      </c>
      <c r="I2219" s="93">
        <v>0</v>
      </c>
      <c r="J2219" s="93">
        <v>0</v>
      </c>
      <c r="K2219" s="3">
        <f t="shared" si="106"/>
        <v>0</v>
      </c>
      <c r="L2219" s="3"/>
      <c r="M2219" s="3"/>
      <c r="N2219" s="3"/>
      <c r="O2219" s="93">
        <v>0</v>
      </c>
      <c r="P2219" s="93">
        <v>0</v>
      </c>
      <c r="Q2219" s="93">
        <v>0</v>
      </c>
      <c r="R2219" s="129">
        <v>0</v>
      </c>
      <c r="S2219" s="129">
        <v>0</v>
      </c>
      <c r="T2219" s="94"/>
      <c r="U2219" s="94"/>
      <c r="V2219" s="94"/>
      <c r="W2219" s="94"/>
      <c r="X2219" s="93">
        <v>72215</v>
      </c>
      <c r="Y2219" s="93">
        <v>90478</v>
      </c>
      <c r="Z2219" s="93">
        <v>29534</v>
      </c>
      <c r="AA2219" s="129">
        <v>268.70890900000001</v>
      </c>
      <c r="AB2219" s="129">
        <v>30.528348059999999</v>
      </c>
    </row>
    <row r="2220" spans="1:28" x14ac:dyDescent="0.3">
      <c r="A2220" s="92" t="s">
        <v>58</v>
      </c>
      <c r="B2220" s="65" t="str">
        <f>VLOOKUP(A2220,'bank list with code'!$A$2:$C$114,3,FALSE)</f>
        <v>B075</v>
      </c>
      <c r="C2220" s="65" t="str">
        <f>VLOOKUP(B2220,'bank type'!$A$2:$B$87,2,FALSE)</f>
        <v>Small Finance Banks</v>
      </c>
      <c r="D2220" s="66">
        <v>43555</v>
      </c>
      <c r="E2220" s="74">
        <f t="shared" si="105"/>
        <v>3</v>
      </c>
      <c r="F2220">
        <f t="shared" si="104"/>
        <v>2019</v>
      </c>
      <c r="G2220" s="93">
        <v>0</v>
      </c>
      <c r="H2220" s="93">
        <v>0</v>
      </c>
      <c r="I2220" s="93">
        <v>0</v>
      </c>
      <c r="J2220" s="93">
        <v>0</v>
      </c>
      <c r="K2220" s="3">
        <f t="shared" si="106"/>
        <v>0</v>
      </c>
      <c r="L2220" s="3"/>
      <c r="M2220" s="3"/>
      <c r="N2220" s="3"/>
      <c r="O2220" s="93">
        <v>0</v>
      </c>
      <c r="P2220" s="93">
        <v>0</v>
      </c>
      <c r="Q2220" s="93">
        <v>0</v>
      </c>
      <c r="R2220" s="129">
        <v>0</v>
      </c>
      <c r="S2220" s="129">
        <v>0</v>
      </c>
      <c r="T2220" s="94"/>
      <c r="U2220" s="94"/>
      <c r="V2220" s="94"/>
      <c r="W2220" s="94"/>
      <c r="X2220" s="93">
        <v>51089</v>
      </c>
      <c r="Y2220" s="93">
        <v>8882</v>
      </c>
      <c r="Z2220" s="93">
        <v>2172</v>
      </c>
      <c r="AA2220" s="129">
        <v>34.706690000000002</v>
      </c>
      <c r="AB2220" s="129">
        <v>10.00404363</v>
      </c>
    </row>
    <row r="2221" spans="1:28" x14ac:dyDescent="0.3">
      <c r="A2221" s="92" t="s">
        <v>59</v>
      </c>
      <c r="B2221" s="65" t="str">
        <f>VLOOKUP(A2221,'bank list with code'!$A$2:$C$114,3,FALSE)</f>
        <v>B097</v>
      </c>
      <c r="C2221" s="65" t="str">
        <f>VLOOKUP(B2221,'bank type'!$A$2:$B$87,2,FALSE)</f>
        <v>Small Finance Banks</v>
      </c>
      <c r="D2221" s="66">
        <v>43555</v>
      </c>
      <c r="E2221" s="74">
        <f t="shared" si="105"/>
        <v>3</v>
      </c>
      <c r="F2221">
        <f t="shared" si="104"/>
        <v>2019</v>
      </c>
      <c r="G2221" s="93">
        <v>23</v>
      </c>
      <c r="H2221" s="93">
        <v>1</v>
      </c>
      <c r="I2221" s="93">
        <v>0</v>
      </c>
      <c r="J2221" s="93">
        <v>0</v>
      </c>
      <c r="K2221" s="3">
        <f t="shared" si="106"/>
        <v>0</v>
      </c>
      <c r="L2221" s="3"/>
      <c r="M2221" s="3"/>
      <c r="N2221" s="3"/>
      <c r="O2221" s="93">
        <v>0</v>
      </c>
      <c r="P2221" s="93">
        <v>0</v>
      </c>
      <c r="Q2221" s="93">
        <v>0</v>
      </c>
      <c r="R2221" s="129">
        <v>0</v>
      </c>
      <c r="S2221" s="129">
        <v>0</v>
      </c>
      <c r="T2221" s="94"/>
      <c r="U2221" s="94"/>
      <c r="V2221" s="94"/>
      <c r="W2221" s="94"/>
      <c r="X2221" s="93">
        <v>15094</v>
      </c>
      <c r="Y2221" s="93">
        <v>33319</v>
      </c>
      <c r="Z2221" s="93">
        <v>8534</v>
      </c>
      <c r="AA2221" s="129">
        <v>61.663699999999999</v>
      </c>
      <c r="AB2221" s="129">
        <v>9.2505503400000002</v>
      </c>
    </row>
    <row r="2222" spans="1:28" x14ac:dyDescent="0.3">
      <c r="A2222" s="92" t="s">
        <v>60</v>
      </c>
      <c r="B2222" s="65" t="str">
        <f>VLOOKUP(A2222,'bank list with code'!$A$2:$C$114,3,FALSE)</f>
        <v>B103</v>
      </c>
      <c r="C2222" s="65" t="str">
        <f>VLOOKUP(B2222,'bank type'!$A$2:$B$87,2,FALSE)</f>
        <v>Small Finance Banks</v>
      </c>
      <c r="D2222" s="66">
        <v>43555</v>
      </c>
      <c r="E2222" s="74">
        <f t="shared" si="105"/>
        <v>3</v>
      </c>
      <c r="F2222">
        <f t="shared" si="104"/>
        <v>2019</v>
      </c>
      <c r="G2222" s="93">
        <v>382</v>
      </c>
      <c r="H2222" s="93">
        <v>3</v>
      </c>
      <c r="I2222" s="93">
        <v>0</v>
      </c>
      <c r="J2222" s="93">
        <v>0</v>
      </c>
      <c r="K2222" s="3">
        <f t="shared" si="106"/>
        <v>0</v>
      </c>
      <c r="L2222" s="3"/>
      <c r="M2222" s="3"/>
      <c r="N2222" s="3"/>
      <c r="O2222" s="93">
        <v>0</v>
      </c>
      <c r="P2222" s="93">
        <v>0</v>
      </c>
      <c r="Q2222" s="93">
        <v>0</v>
      </c>
      <c r="R2222" s="129">
        <v>0</v>
      </c>
      <c r="S2222" s="129">
        <v>0</v>
      </c>
      <c r="T2222" s="94"/>
      <c r="U2222" s="94"/>
      <c r="V2222" s="94"/>
      <c r="W2222" s="94"/>
      <c r="X2222" s="93">
        <v>2715237</v>
      </c>
      <c r="Y2222" s="93">
        <v>2400783</v>
      </c>
      <c r="Z2222" s="93">
        <v>283485</v>
      </c>
      <c r="AA2222" s="129">
        <v>10043.948399999999</v>
      </c>
      <c r="AB2222" s="129">
        <v>239.55830312000001</v>
      </c>
    </row>
    <row r="2223" spans="1:28" x14ac:dyDescent="0.3">
      <c r="A2223" s="92" t="s">
        <v>61</v>
      </c>
      <c r="B2223" s="65" t="str">
        <f>VLOOKUP(A2223,'bank list with code'!$A$2:$C$114,3,FALSE)</f>
        <v>B109</v>
      </c>
      <c r="C2223" s="65" t="str">
        <f>VLOOKUP(B2223,'bank type'!$A$2:$B$87,2,FALSE)</f>
        <v>Small Finance Banks</v>
      </c>
      <c r="D2223" s="66">
        <v>43555</v>
      </c>
      <c r="E2223" s="74">
        <f t="shared" si="105"/>
        <v>3</v>
      </c>
      <c r="F2223">
        <f t="shared" si="104"/>
        <v>2019</v>
      </c>
      <c r="G2223" s="93">
        <v>87</v>
      </c>
      <c r="H2223" s="93">
        <v>36</v>
      </c>
      <c r="I2223" s="93">
        <v>0</v>
      </c>
      <c r="J2223" s="93">
        <v>0</v>
      </c>
      <c r="K2223" s="3">
        <f t="shared" si="106"/>
        <v>0</v>
      </c>
      <c r="L2223" s="3"/>
      <c r="M2223" s="3"/>
      <c r="N2223" s="3"/>
      <c r="O2223" s="93">
        <v>0</v>
      </c>
      <c r="P2223" s="93">
        <v>0</v>
      </c>
      <c r="Q2223" s="93">
        <v>0</v>
      </c>
      <c r="R2223" s="129">
        <v>0</v>
      </c>
      <c r="S2223" s="129">
        <v>0</v>
      </c>
      <c r="T2223" s="94"/>
      <c r="U2223" s="94"/>
      <c r="V2223" s="94"/>
      <c r="W2223" s="94"/>
      <c r="X2223" s="93">
        <v>169464</v>
      </c>
      <c r="Y2223" s="93">
        <v>76546</v>
      </c>
      <c r="Z2223" s="93">
        <v>43392</v>
      </c>
      <c r="AA2223" s="129">
        <v>301.94116100000002</v>
      </c>
      <c r="AB2223" s="129">
        <v>168.90824799999999</v>
      </c>
    </row>
    <row r="2224" spans="1:28" x14ac:dyDescent="0.3">
      <c r="A2224" s="83" t="s">
        <v>117</v>
      </c>
      <c r="B2224" s="65" t="str">
        <f>VLOOKUP(A2224,'bank list with code'!$A$2:$C$114,3,FALSE)</f>
        <v>B003</v>
      </c>
      <c r="C2224" s="65" t="str">
        <f>VLOOKUP(B2224,'bank type'!$A$2:$B$87,2,FALSE)</f>
        <v>Public Sector Banks</v>
      </c>
      <c r="D2224" s="66">
        <v>43585</v>
      </c>
      <c r="E2224" s="74">
        <f t="shared" si="105"/>
        <v>4</v>
      </c>
      <c r="F2224">
        <f t="shared" ref="F2224:F2287" si="107">YEAR(D2224)</f>
        <v>2019</v>
      </c>
      <c r="G2224" s="84">
        <v>663</v>
      </c>
      <c r="H2224" s="84">
        <v>199</v>
      </c>
      <c r="I2224" s="84">
        <v>3059</v>
      </c>
      <c r="J2224" s="84">
        <v>0</v>
      </c>
      <c r="K2224" s="3">
        <f t="shared" si="106"/>
        <v>3059</v>
      </c>
      <c r="L2224" s="3"/>
      <c r="M2224" s="3"/>
      <c r="N2224" s="3"/>
      <c r="O2224" s="84">
        <v>0</v>
      </c>
      <c r="P2224" s="84">
        <v>0</v>
      </c>
      <c r="Q2224" s="84">
        <v>0</v>
      </c>
      <c r="R2224" s="127">
        <v>0</v>
      </c>
      <c r="S2224" s="127">
        <v>0</v>
      </c>
      <c r="T2224" s="85"/>
      <c r="U2224" s="85"/>
      <c r="V2224" s="85"/>
      <c r="W2224" s="85"/>
      <c r="X2224" s="84">
        <v>5722168</v>
      </c>
      <c r="Y2224" s="84">
        <v>9356089</v>
      </c>
      <c r="Z2224" s="84">
        <v>3250179</v>
      </c>
      <c r="AA2224" s="127">
        <v>22057.394805259999</v>
      </c>
      <c r="AB2224" s="127">
        <v>3247.7893250499997</v>
      </c>
    </row>
    <row r="2225" spans="1:28" x14ac:dyDescent="0.3">
      <c r="A2225" s="83" t="s">
        <v>118</v>
      </c>
      <c r="B2225" s="65" t="str">
        <f>VLOOKUP(A2225,'bank list with code'!$A$2:$C$114,3,FALSE)</f>
        <v>B006</v>
      </c>
      <c r="C2225" s="65" t="str">
        <f>VLOOKUP(B2225,'bank type'!$A$2:$B$87,2,FALSE)</f>
        <v>Public Sector Banks</v>
      </c>
      <c r="D2225" s="66">
        <v>43585</v>
      </c>
      <c r="E2225" s="74">
        <f t="shared" si="105"/>
        <v>4</v>
      </c>
      <c r="F2225">
        <f t="shared" si="107"/>
        <v>2019</v>
      </c>
      <c r="G2225" s="84">
        <v>3023</v>
      </c>
      <c r="H2225" s="84">
        <v>774</v>
      </c>
      <c r="I2225" s="84">
        <v>13777</v>
      </c>
      <c r="J2225" s="84">
        <v>0</v>
      </c>
      <c r="K2225" s="3">
        <f t="shared" si="106"/>
        <v>13777</v>
      </c>
      <c r="L2225" s="3"/>
      <c r="M2225" s="3"/>
      <c r="N2225" s="3"/>
      <c r="O2225" s="84">
        <v>301979</v>
      </c>
      <c r="P2225" s="84">
        <v>11790</v>
      </c>
      <c r="Q2225" s="84">
        <v>594667</v>
      </c>
      <c r="R2225" s="127">
        <v>56.52457914</v>
      </c>
      <c r="S2225" s="127">
        <v>1438.7442320600003</v>
      </c>
      <c r="T2225" s="85"/>
      <c r="U2225" s="85"/>
      <c r="V2225" s="85"/>
      <c r="W2225" s="85"/>
      <c r="X2225" s="84">
        <v>28604273</v>
      </c>
      <c r="Y2225" s="84">
        <v>9745000</v>
      </c>
      <c r="Z2225" s="84">
        <v>6948815</v>
      </c>
      <c r="AA2225" s="127">
        <v>33779.454582999999</v>
      </c>
      <c r="AB2225" s="127">
        <v>8832.7422572300002</v>
      </c>
    </row>
    <row r="2226" spans="1:28" x14ac:dyDescent="0.3">
      <c r="A2226" s="83" t="s">
        <v>0</v>
      </c>
      <c r="B2226" s="65" t="str">
        <f>VLOOKUP(A2226,'bank list with code'!$A$2:$C$114,3,FALSE)</f>
        <v>B014</v>
      </c>
      <c r="C2226" s="65" t="str">
        <f>VLOOKUP(B2226,'bank type'!$A$2:$B$87,2,FALSE)</f>
        <v>Public Sector Banks</v>
      </c>
      <c r="D2226" s="66">
        <v>43585</v>
      </c>
      <c r="E2226" s="74">
        <f t="shared" ref="E2226:E2289" si="108">MONTH(D2226)</f>
        <v>4</v>
      </c>
      <c r="F2226">
        <f t="shared" si="107"/>
        <v>2019</v>
      </c>
      <c r="G2226" s="84">
        <v>9126</v>
      </c>
      <c r="H2226" s="84">
        <v>3980</v>
      </c>
      <c r="I2226" s="84">
        <v>79813</v>
      </c>
      <c r="J2226" s="84">
        <v>0</v>
      </c>
      <c r="K2226" s="3">
        <f t="shared" si="106"/>
        <v>79813</v>
      </c>
      <c r="L2226" s="3"/>
      <c r="M2226" s="3"/>
      <c r="N2226" s="3"/>
      <c r="O2226" s="84">
        <v>305936</v>
      </c>
      <c r="P2226" s="84">
        <v>19455</v>
      </c>
      <c r="Q2226" s="84">
        <v>789597</v>
      </c>
      <c r="R2226" s="127">
        <v>85.370014999999995</v>
      </c>
      <c r="S2226" s="127">
        <v>1722.8972550000001</v>
      </c>
      <c r="T2226" s="85"/>
      <c r="U2226" s="85"/>
      <c r="V2226" s="85"/>
      <c r="W2226" s="85"/>
      <c r="X2226" s="84">
        <v>48279337</v>
      </c>
      <c r="Y2226" s="84">
        <v>30539459</v>
      </c>
      <c r="Z2226" s="84">
        <v>16472373</v>
      </c>
      <c r="AA2226" s="127">
        <v>119082.92777900001</v>
      </c>
      <c r="AB2226" s="127">
        <v>20235.210329000001</v>
      </c>
    </row>
    <row r="2227" spans="1:28" x14ac:dyDescent="0.3">
      <c r="A2227" s="83" t="s">
        <v>1</v>
      </c>
      <c r="B2227" s="65" t="str">
        <f>VLOOKUP(A2227,'bank list with code'!$A$2:$C$114,3,FALSE)</f>
        <v>B015</v>
      </c>
      <c r="C2227" s="65" t="str">
        <f>VLOOKUP(B2227,'bank type'!$A$2:$B$87,2,FALSE)</f>
        <v>Public Sector Banks</v>
      </c>
      <c r="D2227" s="66">
        <v>43585</v>
      </c>
      <c r="E2227" s="74">
        <f t="shared" si="108"/>
        <v>4</v>
      </c>
      <c r="F2227">
        <f t="shared" si="107"/>
        <v>2019</v>
      </c>
      <c r="G2227" s="84">
        <v>2643</v>
      </c>
      <c r="H2227" s="84">
        <v>3511</v>
      </c>
      <c r="I2227" s="84">
        <v>57313</v>
      </c>
      <c r="J2227" s="84">
        <v>0</v>
      </c>
      <c r="K2227" s="3">
        <f t="shared" si="106"/>
        <v>57313</v>
      </c>
      <c r="L2227" s="3"/>
      <c r="M2227" s="3"/>
      <c r="N2227" s="3"/>
      <c r="O2227" s="84">
        <v>183907</v>
      </c>
      <c r="P2227" s="84">
        <v>21369</v>
      </c>
      <c r="Q2227" s="84">
        <v>353591</v>
      </c>
      <c r="R2227" s="127">
        <v>119.72864446999999</v>
      </c>
      <c r="S2227" s="127">
        <v>870.56844323999997</v>
      </c>
      <c r="T2227" s="85"/>
      <c r="U2227" s="85"/>
      <c r="V2227" s="85"/>
      <c r="W2227" s="85"/>
      <c r="X2227" s="84">
        <v>36241516</v>
      </c>
      <c r="Y2227" s="84">
        <v>18760046</v>
      </c>
      <c r="Z2227" s="84">
        <v>10598907</v>
      </c>
      <c r="AA2227" s="127">
        <v>69156.546097279992</v>
      </c>
      <c r="AB2227" s="127">
        <v>10826.374891129999</v>
      </c>
    </row>
    <row r="2228" spans="1:28" x14ac:dyDescent="0.3">
      <c r="A2228" s="96" t="s">
        <v>2</v>
      </c>
      <c r="B2228" s="65" t="str">
        <f>VLOOKUP(A2228,'bank list with code'!$A$2:$C$114,3,FALSE)</f>
        <v>B016</v>
      </c>
      <c r="C2228" s="65" t="str">
        <f>VLOOKUP(B2228,'bank type'!$A$2:$B$87,2,FALSE)</f>
        <v>Public Sector Banks</v>
      </c>
      <c r="D2228" s="66">
        <v>43585</v>
      </c>
      <c r="E2228" s="74">
        <f t="shared" si="108"/>
        <v>4</v>
      </c>
      <c r="F2228">
        <f t="shared" si="107"/>
        <v>2019</v>
      </c>
      <c r="G2228" s="84">
        <v>1306</v>
      </c>
      <c r="H2228" s="84">
        <v>554</v>
      </c>
      <c r="I2228" s="84">
        <v>2350</v>
      </c>
      <c r="J2228" s="84">
        <v>0</v>
      </c>
      <c r="K2228" s="3">
        <f t="shared" si="106"/>
        <v>2350</v>
      </c>
      <c r="L2228" s="3"/>
      <c r="M2228" s="3"/>
      <c r="N2228" s="3"/>
      <c r="O2228" s="84">
        <v>0</v>
      </c>
      <c r="P2228" s="84">
        <v>0</v>
      </c>
      <c r="Q2228" s="84">
        <v>0</v>
      </c>
      <c r="R2228" s="127">
        <v>0</v>
      </c>
      <c r="S2228" s="127">
        <v>0</v>
      </c>
      <c r="T2228" s="85"/>
      <c r="U2228" s="85"/>
      <c r="V2228" s="85"/>
      <c r="W2228" s="85"/>
      <c r="X2228" s="84">
        <v>5468285</v>
      </c>
      <c r="Y2228" s="84">
        <v>7375325</v>
      </c>
      <c r="Z2228" s="84">
        <v>4942538</v>
      </c>
      <c r="AA2228" s="127">
        <v>26967.141295099998</v>
      </c>
      <c r="AB2228" s="127">
        <v>5141.3130000800002</v>
      </c>
    </row>
    <row r="2229" spans="1:28" x14ac:dyDescent="0.3">
      <c r="A2229" s="83" t="s">
        <v>3</v>
      </c>
      <c r="B2229" s="65" t="str">
        <f>VLOOKUP(A2229,'bank list with code'!$A$2:$C$114,3,FALSE)</f>
        <v>B018</v>
      </c>
      <c r="C2229" s="65" t="str">
        <f>VLOOKUP(B2229,'bank type'!$A$2:$B$87,2,FALSE)</f>
        <v>Public Sector Banks</v>
      </c>
      <c r="D2229" s="66">
        <v>43585</v>
      </c>
      <c r="E2229" s="74">
        <f t="shared" si="108"/>
        <v>4</v>
      </c>
      <c r="F2229">
        <f t="shared" si="107"/>
        <v>2019</v>
      </c>
      <c r="G2229" s="84">
        <v>4770</v>
      </c>
      <c r="H2229" s="84">
        <v>4085</v>
      </c>
      <c r="I2229" s="84">
        <v>21764</v>
      </c>
      <c r="J2229" s="84">
        <v>0</v>
      </c>
      <c r="K2229" s="3">
        <f t="shared" si="106"/>
        <v>21764</v>
      </c>
      <c r="L2229" s="3"/>
      <c r="M2229" s="3"/>
      <c r="N2229" s="3"/>
      <c r="O2229" s="84">
        <v>371193</v>
      </c>
      <c r="P2229" s="84">
        <v>46493</v>
      </c>
      <c r="Q2229" s="84">
        <v>649256</v>
      </c>
      <c r="R2229" s="127">
        <v>248.13658962</v>
      </c>
      <c r="S2229" s="127">
        <v>1348.38425001</v>
      </c>
      <c r="T2229" s="85"/>
      <c r="U2229" s="85"/>
      <c r="V2229" s="85"/>
      <c r="W2229" s="85"/>
      <c r="X2229" s="84">
        <v>28881276</v>
      </c>
      <c r="Y2229" s="84">
        <v>22444834</v>
      </c>
      <c r="Z2229" s="84">
        <v>12707196</v>
      </c>
      <c r="AA2229" s="127">
        <v>97219.765003389999</v>
      </c>
      <c r="AB2229" s="127">
        <v>16514.041194770001</v>
      </c>
    </row>
    <row r="2230" spans="1:28" x14ac:dyDescent="0.3">
      <c r="A2230" s="83" t="s">
        <v>4</v>
      </c>
      <c r="B2230" s="65" t="str">
        <f>VLOOKUP(A2230,'bank list with code'!$A$2:$C$114,3,FALSE)</f>
        <v>B022</v>
      </c>
      <c r="C2230" s="65" t="str">
        <f>VLOOKUP(B2230,'bank type'!$A$2:$B$87,2,FALSE)</f>
        <v>Public Sector Banks</v>
      </c>
      <c r="D2230" s="66">
        <v>43585</v>
      </c>
      <c r="E2230" s="74">
        <f t="shared" si="108"/>
        <v>4</v>
      </c>
      <c r="F2230">
        <f t="shared" si="107"/>
        <v>2019</v>
      </c>
      <c r="G2230" s="84">
        <v>2834</v>
      </c>
      <c r="H2230" s="84">
        <v>952</v>
      </c>
      <c r="I2230" s="84">
        <v>3388</v>
      </c>
      <c r="J2230" s="84">
        <v>0</v>
      </c>
      <c r="K2230" s="3">
        <f t="shared" si="106"/>
        <v>3388</v>
      </c>
      <c r="L2230" s="3"/>
      <c r="M2230" s="3"/>
      <c r="N2230" s="3"/>
      <c r="O2230" s="84">
        <v>92570</v>
      </c>
      <c r="P2230" s="84">
        <v>2254</v>
      </c>
      <c r="Q2230" s="84">
        <v>172607</v>
      </c>
      <c r="R2230" s="127">
        <v>10.280228359999999</v>
      </c>
      <c r="S2230" s="127">
        <v>370.54415143</v>
      </c>
      <c r="T2230" s="85"/>
      <c r="U2230" s="85"/>
      <c r="V2230" s="85"/>
      <c r="W2230" s="85"/>
      <c r="X2230" s="84">
        <v>20859693</v>
      </c>
      <c r="Y2230" s="84">
        <v>11497274</v>
      </c>
      <c r="Z2230" s="84">
        <v>6248048</v>
      </c>
      <c r="AA2230" s="127">
        <v>48144.239034999999</v>
      </c>
      <c r="AB2230" s="127">
        <v>7673.10592696</v>
      </c>
    </row>
    <row r="2231" spans="1:28" x14ac:dyDescent="0.3">
      <c r="A2231" s="83" t="s">
        <v>119</v>
      </c>
      <c r="B2231" s="65" t="str">
        <f>VLOOKUP(A2231,'bank list with code'!$A$2:$C$114,3,FALSE)</f>
        <v>B026</v>
      </c>
      <c r="C2231" s="65" t="str">
        <f>VLOOKUP(B2231,'bank type'!$A$2:$B$87,2,FALSE)</f>
        <v>Public Sector Banks</v>
      </c>
      <c r="D2231" s="66">
        <v>43585</v>
      </c>
      <c r="E2231" s="74">
        <f t="shared" si="108"/>
        <v>4</v>
      </c>
      <c r="F2231">
        <f t="shared" si="107"/>
        <v>2019</v>
      </c>
      <c r="G2231" s="84">
        <v>2365</v>
      </c>
      <c r="H2231" s="84">
        <v>648</v>
      </c>
      <c r="I2231" s="84">
        <v>222738</v>
      </c>
      <c r="J2231" s="84">
        <v>0</v>
      </c>
      <c r="K2231" s="3">
        <f t="shared" si="106"/>
        <v>222738</v>
      </c>
      <c r="L2231" s="3"/>
      <c r="M2231" s="3"/>
      <c r="N2231" s="3"/>
      <c r="O2231" s="84">
        <v>110822</v>
      </c>
      <c r="P2231" s="84">
        <v>2143</v>
      </c>
      <c r="Q2231" s="84">
        <v>169214</v>
      </c>
      <c r="R2231" s="127">
        <v>10.1199514</v>
      </c>
      <c r="S2231" s="127">
        <v>402.23891794000002</v>
      </c>
      <c r="T2231" s="85"/>
      <c r="U2231" s="85"/>
      <c r="V2231" s="85"/>
      <c r="W2231" s="85"/>
      <c r="X2231" s="84">
        <v>7998550</v>
      </c>
      <c r="Y2231" s="84">
        <v>6958597</v>
      </c>
      <c r="Z2231" s="84">
        <v>4072890</v>
      </c>
      <c r="AA2231" s="127">
        <v>28850.00858351</v>
      </c>
      <c r="AB2231" s="127">
        <v>4896.0695633000005</v>
      </c>
    </row>
    <row r="2232" spans="1:28" x14ac:dyDescent="0.3">
      <c r="A2232" s="83" t="s">
        <v>5</v>
      </c>
      <c r="B2232" s="65" t="str">
        <f>VLOOKUP(A2232,'bank list with code'!$A$2:$C$114,3,FALSE)</f>
        <v>B060</v>
      </c>
      <c r="C2232" s="65" t="str">
        <f>VLOOKUP(B2232,'bank type'!$A$2:$B$87,2,FALSE)</f>
        <v>Public Sector Banks</v>
      </c>
      <c r="D2232" s="66">
        <v>43585</v>
      </c>
      <c r="E2232" s="74">
        <f t="shared" si="108"/>
        <v>4</v>
      </c>
      <c r="F2232">
        <f t="shared" si="107"/>
        <v>2019</v>
      </c>
      <c r="G2232" s="84">
        <v>3166</v>
      </c>
      <c r="H2232" s="84">
        <v>725</v>
      </c>
      <c r="I2232" s="84">
        <v>11022</v>
      </c>
      <c r="J2232" s="84">
        <v>0</v>
      </c>
      <c r="K2232" s="3">
        <f t="shared" si="106"/>
        <v>11022</v>
      </c>
      <c r="L2232" s="3"/>
      <c r="M2232" s="3"/>
      <c r="N2232" s="3"/>
      <c r="O2232" s="84">
        <v>87553</v>
      </c>
      <c r="P2232" s="84">
        <v>2664</v>
      </c>
      <c r="Q2232" s="84">
        <v>140448</v>
      </c>
      <c r="R2232" s="127">
        <v>15.1</v>
      </c>
      <c r="S2232" s="127">
        <v>314.60000000000002</v>
      </c>
      <c r="T2232" s="85"/>
      <c r="U2232" s="85"/>
      <c r="V2232" s="85"/>
      <c r="W2232" s="85"/>
      <c r="X2232" s="84">
        <v>14395004</v>
      </c>
      <c r="Y2232" s="84">
        <v>34062346</v>
      </c>
      <c r="Z2232" s="84">
        <v>7877588</v>
      </c>
      <c r="AA2232" s="127">
        <v>65218.9</v>
      </c>
      <c r="AB2232" s="127">
        <v>8423.6</v>
      </c>
    </row>
    <row r="2233" spans="1:28" x14ac:dyDescent="0.3">
      <c r="A2233" s="83" t="s">
        <v>6</v>
      </c>
      <c r="B2233" s="65" t="str">
        <f>VLOOKUP(A2233,'bank list with code'!$A$2:$C$114,3,FALSE)</f>
        <v>B061</v>
      </c>
      <c r="C2233" s="65" t="str">
        <f>VLOOKUP(B2233,'bank type'!$A$2:$B$87,2,FALSE)</f>
        <v>Public Sector Banks</v>
      </c>
      <c r="D2233" s="66">
        <v>43585</v>
      </c>
      <c r="E2233" s="74">
        <f t="shared" si="108"/>
        <v>4</v>
      </c>
      <c r="F2233">
        <f t="shared" si="107"/>
        <v>2019</v>
      </c>
      <c r="G2233" s="84">
        <v>2968</v>
      </c>
      <c r="H2233" s="84">
        <v>466</v>
      </c>
      <c r="I2233" s="84">
        <v>19750</v>
      </c>
      <c r="J2233" s="84">
        <v>0</v>
      </c>
      <c r="K2233" s="3">
        <f t="shared" si="106"/>
        <v>19750</v>
      </c>
      <c r="L2233" s="3"/>
      <c r="M2233" s="3"/>
      <c r="N2233" s="3"/>
      <c r="O2233" s="84">
        <v>58197</v>
      </c>
      <c r="P2233" s="84">
        <v>952</v>
      </c>
      <c r="Q2233" s="84">
        <v>97384</v>
      </c>
      <c r="R2233" s="127">
        <v>3.8055590000000001</v>
      </c>
      <c r="S2233" s="127">
        <v>188.74639400000001</v>
      </c>
      <c r="T2233" s="85"/>
      <c r="U2233" s="85"/>
      <c r="V2233" s="85"/>
      <c r="W2233" s="85"/>
      <c r="X2233" s="84">
        <v>16584511</v>
      </c>
      <c r="Y2233" s="84">
        <v>13335845</v>
      </c>
      <c r="Z2233" s="84">
        <v>4806176</v>
      </c>
      <c r="AA2233" s="127">
        <v>56373.416700000002</v>
      </c>
      <c r="AB2233" s="127">
        <v>6421.481366</v>
      </c>
    </row>
    <row r="2234" spans="1:28" x14ac:dyDescent="0.3">
      <c r="A2234" s="83" t="s">
        <v>121</v>
      </c>
      <c r="B2234" s="65" t="str">
        <f>VLOOKUP(A2234,'bank list with code'!$A$2:$C$114,3,FALSE)</f>
        <v>B078</v>
      </c>
      <c r="C2234" s="65" t="str">
        <f>VLOOKUP(B2234,'bank type'!$A$2:$B$87,2,FALSE)</f>
        <v>Public Sector Banks</v>
      </c>
      <c r="D2234" s="66">
        <v>43585</v>
      </c>
      <c r="E2234" s="74">
        <f t="shared" si="108"/>
        <v>4</v>
      </c>
      <c r="F2234">
        <f t="shared" si="107"/>
        <v>2019</v>
      </c>
      <c r="G2234" s="84">
        <v>2340</v>
      </c>
      <c r="H2234" s="84">
        <v>284</v>
      </c>
      <c r="I2234" s="84">
        <v>8914</v>
      </c>
      <c r="J2234" s="84">
        <v>0</v>
      </c>
      <c r="K2234" s="3">
        <f t="shared" si="106"/>
        <v>8914</v>
      </c>
      <c r="L2234" s="3"/>
      <c r="M2234" s="3"/>
      <c r="N2234" s="3"/>
      <c r="O2234" s="84">
        <v>0</v>
      </c>
      <c r="P2234" s="84">
        <v>0</v>
      </c>
      <c r="Q2234" s="84">
        <v>0</v>
      </c>
      <c r="R2234" s="127">
        <v>0</v>
      </c>
      <c r="S2234" s="127">
        <v>0</v>
      </c>
      <c r="T2234" s="85"/>
      <c r="U2234" s="85"/>
      <c r="V2234" s="85"/>
      <c r="W2234" s="85"/>
      <c r="X2234" s="84">
        <v>11236237</v>
      </c>
      <c r="Y2234" s="84">
        <v>5649651</v>
      </c>
      <c r="Z2234" s="84">
        <v>3765005</v>
      </c>
      <c r="AA2234" s="127">
        <v>24835.1</v>
      </c>
      <c r="AB2234" s="127">
        <v>4262.2</v>
      </c>
    </row>
    <row r="2235" spans="1:28" x14ac:dyDescent="0.3">
      <c r="A2235" s="83" t="s">
        <v>7</v>
      </c>
      <c r="B2235" s="65" t="str">
        <f>VLOOKUP(A2235,'bank list with code'!$A$2:$C$114,3,FALSE)</f>
        <v>B080</v>
      </c>
      <c r="C2235" s="65" t="str">
        <f>VLOOKUP(B2235,'bank type'!$A$2:$B$87,2,FALSE)</f>
        <v>Public Sector Banks</v>
      </c>
      <c r="D2235" s="66">
        <v>43585</v>
      </c>
      <c r="E2235" s="74">
        <f t="shared" si="108"/>
        <v>4</v>
      </c>
      <c r="F2235">
        <f t="shared" si="107"/>
        <v>2019</v>
      </c>
      <c r="G2235" s="84">
        <v>1153</v>
      </c>
      <c r="H2235" s="84">
        <v>48</v>
      </c>
      <c r="I2235" s="84">
        <v>1066</v>
      </c>
      <c r="J2235" s="84">
        <v>0</v>
      </c>
      <c r="K2235" s="3">
        <f t="shared" si="106"/>
        <v>1066</v>
      </c>
      <c r="L2235" s="3"/>
      <c r="M2235" s="3"/>
      <c r="N2235" s="3"/>
      <c r="O2235" s="84">
        <v>0</v>
      </c>
      <c r="P2235" s="84">
        <v>0</v>
      </c>
      <c r="Q2235" s="84">
        <v>0</v>
      </c>
      <c r="R2235" s="127">
        <v>0</v>
      </c>
      <c r="S2235" s="127">
        <v>0</v>
      </c>
      <c r="T2235" s="85"/>
      <c r="U2235" s="85"/>
      <c r="V2235" s="85"/>
      <c r="W2235" s="85"/>
      <c r="X2235" s="84">
        <v>2164083</v>
      </c>
      <c r="Y2235" s="84">
        <v>1440328</v>
      </c>
      <c r="Z2235" s="84">
        <v>423704</v>
      </c>
      <c r="AA2235" s="127">
        <v>6062.0560089999999</v>
      </c>
      <c r="AB2235" s="127">
        <v>723.14454439999997</v>
      </c>
    </row>
    <row r="2236" spans="1:28" x14ac:dyDescent="0.3">
      <c r="A2236" s="83" t="s">
        <v>8</v>
      </c>
      <c r="B2236" s="65" t="str">
        <f>VLOOKUP(A2236,'bank list with code'!$A$2:$C$114,3,FALSE)</f>
        <v>B081</v>
      </c>
      <c r="C2236" s="65" t="str">
        <f>VLOOKUP(B2236,'bank type'!$A$2:$B$87,2,FALSE)</f>
        <v>Public Sector Banks</v>
      </c>
      <c r="D2236" s="66">
        <v>43585</v>
      </c>
      <c r="E2236" s="74">
        <f t="shared" si="108"/>
        <v>4</v>
      </c>
      <c r="F2236">
        <f t="shared" si="107"/>
        <v>2019</v>
      </c>
      <c r="G2236" s="84">
        <v>5272</v>
      </c>
      <c r="H2236" s="84">
        <v>3815</v>
      </c>
      <c r="I2236" s="84">
        <v>66127</v>
      </c>
      <c r="J2236" s="84">
        <v>0</v>
      </c>
      <c r="K2236" s="3">
        <f t="shared" si="106"/>
        <v>66127</v>
      </c>
      <c r="L2236" s="3"/>
      <c r="M2236" s="3"/>
      <c r="N2236" s="3"/>
      <c r="O2236" s="84">
        <v>334852</v>
      </c>
      <c r="P2236" s="84">
        <v>7711</v>
      </c>
      <c r="Q2236" s="84">
        <v>644848</v>
      </c>
      <c r="R2236" s="127">
        <v>34.033289780000004</v>
      </c>
      <c r="S2236" s="127">
        <v>1325.6481463999999</v>
      </c>
      <c r="T2236" s="85"/>
      <c r="U2236" s="85"/>
      <c r="V2236" s="85"/>
      <c r="W2236" s="85"/>
      <c r="X2236" s="84">
        <v>74156192</v>
      </c>
      <c r="Y2236" s="84">
        <v>24808441</v>
      </c>
      <c r="Z2236" s="84">
        <v>14843252</v>
      </c>
      <c r="AA2236" s="127">
        <v>113231.15538938</v>
      </c>
      <c r="AB2236" s="127">
        <v>19253.56640512</v>
      </c>
    </row>
    <row r="2237" spans="1:28" x14ac:dyDescent="0.3">
      <c r="A2237" s="83" t="s">
        <v>122</v>
      </c>
      <c r="B2237" s="65" t="str">
        <f>VLOOKUP(A2237,'bank list with code'!$A$2:$C$114,3,FALSE)</f>
        <v>B099</v>
      </c>
      <c r="C2237" s="65" t="str">
        <f>VLOOKUP(B2237,'bank type'!$A$2:$B$87,2,FALSE)</f>
        <v>Public Sector Banks</v>
      </c>
      <c r="D2237" s="66">
        <v>43585</v>
      </c>
      <c r="E2237" s="74">
        <f t="shared" si="108"/>
        <v>4</v>
      </c>
      <c r="F2237">
        <f t="shared" si="107"/>
        <v>2019</v>
      </c>
      <c r="G2237" s="84">
        <v>4115</v>
      </c>
      <c r="H2237" s="84">
        <v>407</v>
      </c>
      <c r="I2237" s="84">
        <v>8829</v>
      </c>
      <c r="J2237" s="84">
        <v>0</v>
      </c>
      <c r="K2237" s="3">
        <f t="shared" si="106"/>
        <v>8829</v>
      </c>
      <c r="L2237" s="3"/>
      <c r="M2237" s="3"/>
      <c r="N2237" s="3"/>
      <c r="O2237" s="84">
        <v>46099</v>
      </c>
      <c r="P2237" s="84">
        <v>2674</v>
      </c>
      <c r="Q2237" s="84">
        <v>185768</v>
      </c>
      <c r="R2237" s="127">
        <v>11.52140837</v>
      </c>
      <c r="S2237" s="127">
        <v>422.42782806000002</v>
      </c>
      <c r="T2237" s="85"/>
      <c r="U2237" s="85"/>
      <c r="V2237" s="85"/>
      <c r="W2237" s="85"/>
      <c r="X2237" s="84">
        <v>8313504</v>
      </c>
      <c r="Y2237" s="84">
        <v>9405257</v>
      </c>
      <c r="Z2237" s="84">
        <v>5558837</v>
      </c>
      <c r="AA2237" s="127">
        <v>38504.522340690004</v>
      </c>
      <c r="AB2237" s="127">
        <v>6352.5627455100002</v>
      </c>
    </row>
    <row r="2238" spans="1:28" x14ac:dyDescent="0.3">
      <c r="A2238" s="83" t="s">
        <v>9</v>
      </c>
      <c r="B2238" s="65" t="str">
        <f>VLOOKUP(A2238,'bank list with code'!$A$2:$C$114,3,FALSE)</f>
        <v>B102</v>
      </c>
      <c r="C2238" s="65" t="str">
        <f>VLOOKUP(B2238,'bank type'!$A$2:$B$87,2,FALSE)</f>
        <v>Public Sector Banks</v>
      </c>
      <c r="D2238" s="66">
        <v>43585</v>
      </c>
      <c r="E2238" s="74">
        <f t="shared" si="108"/>
        <v>4</v>
      </c>
      <c r="F2238">
        <f t="shared" si="107"/>
        <v>2019</v>
      </c>
      <c r="G2238" s="84">
        <v>2030</v>
      </c>
      <c r="H2238" s="84">
        <v>323</v>
      </c>
      <c r="I2238" s="84">
        <v>4604</v>
      </c>
      <c r="J2238" s="84">
        <v>0</v>
      </c>
      <c r="K2238" s="3">
        <f t="shared" si="106"/>
        <v>4604</v>
      </c>
      <c r="L2238" s="3"/>
      <c r="M2238" s="3"/>
      <c r="N2238" s="3"/>
      <c r="O2238" s="84">
        <v>0</v>
      </c>
      <c r="P2238" s="84">
        <v>0</v>
      </c>
      <c r="Q2238" s="84">
        <v>0</v>
      </c>
      <c r="R2238" s="127">
        <v>0</v>
      </c>
      <c r="S2238" s="127">
        <v>0</v>
      </c>
      <c r="T2238" s="85"/>
      <c r="U2238" s="85"/>
      <c r="V2238" s="85"/>
      <c r="W2238" s="85"/>
      <c r="X2238" s="84">
        <v>6825447</v>
      </c>
      <c r="Y2238" s="84">
        <v>5879795</v>
      </c>
      <c r="Z2238" s="84">
        <v>3520750</v>
      </c>
      <c r="AA2238" s="127">
        <v>23281.59318</v>
      </c>
      <c r="AB2238" s="127">
        <v>4166.6704410000002</v>
      </c>
    </row>
    <row r="2239" spans="1:28" x14ac:dyDescent="0.3">
      <c r="A2239" s="83" t="s">
        <v>10</v>
      </c>
      <c r="B2239" s="65" t="str">
        <f>VLOOKUP(A2239,'bank list with code'!$A$2:$C$114,3,FALSE)</f>
        <v>B105</v>
      </c>
      <c r="C2239" s="65" t="str">
        <f>VLOOKUP(B2239,'bank type'!$A$2:$B$87,2,FALSE)</f>
        <v>Public Sector Banks</v>
      </c>
      <c r="D2239" s="66">
        <v>43585</v>
      </c>
      <c r="E2239" s="74">
        <f t="shared" si="108"/>
        <v>4</v>
      </c>
      <c r="F2239">
        <f t="shared" si="107"/>
        <v>2019</v>
      </c>
      <c r="G2239" s="84">
        <v>3904</v>
      </c>
      <c r="H2239" s="84">
        <v>2775</v>
      </c>
      <c r="I2239" s="84">
        <v>51093</v>
      </c>
      <c r="J2239" s="84">
        <v>0</v>
      </c>
      <c r="K2239" s="3">
        <f t="shared" si="106"/>
        <v>51093</v>
      </c>
      <c r="L2239" s="3"/>
      <c r="M2239" s="3"/>
      <c r="N2239" s="3"/>
      <c r="O2239" s="84">
        <v>47578</v>
      </c>
      <c r="P2239" s="84">
        <v>3890</v>
      </c>
      <c r="Q2239" s="84">
        <v>229993</v>
      </c>
      <c r="R2239" s="127">
        <v>19.519555489999998</v>
      </c>
      <c r="S2239" s="127">
        <v>599.84019637999995</v>
      </c>
      <c r="T2239" s="85"/>
      <c r="U2239" s="85"/>
      <c r="V2239" s="85"/>
      <c r="W2239" s="85"/>
      <c r="X2239" s="84">
        <v>16863450</v>
      </c>
      <c r="Y2239" s="84">
        <v>27901060</v>
      </c>
      <c r="Z2239" s="84">
        <v>10506114</v>
      </c>
      <c r="AA2239" s="127">
        <v>86988.315122</v>
      </c>
      <c r="AB2239" s="127">
        <v>11230.10190308</v>
      </c>
    </row>
    <row r="2240" spans="1:28" x14ac:dyDescent="0.3">
      <c r="A2240" s="83" t="s">
        <v>123</v>
      </c>
      <c r="B2240" s="65" t="str">
        <f>VLOOKUP(A2240,'bank list with code'!$A$2:$C$114,3,FALSE)</f>
        <v>B106</v>
      </c>
      <c r="C2240" s="65" t="str">
        <f>VLOOKUP(B2240,'bank type'!$A$2:$B$87,2,FALSE)</f>
        <v>Public Sector Banks</v>
      </c>
      <c r="D2240" s="66">
        <v>43585</v>
      </c>
      <c r="E2240" s="74">
        <f t="shared" si="108"/>
        <v>4</v>
      </c>
      <c r="F2240">
        <f t="shared" si="107"/>
        <v>2019</v>
      </c>
      <c r="G2240" s="84">
        <v>996</v>
      </c>
      <c r="H2240" s="84">
        <v>1021</v>
      </c>
      <c r="I2240" s="84">
        <v>5462</v>
      </c>
      <c r="J2240" s="84">
        <v>0</v>
      </c>
      <c r="K2240" s="3">
        <f t="shared" si="106"/>
        <v>5462</v>
      </c>
      <c r="L2240" s="3"/>
      <c r="M2240" s="3"/>
      <c r="N2240" s="3"/>
      <c r="O2240" s="84">
        <v>7538</v>
      </c>
      <c r="P2240" s="84">
        <v>242</v>
      </c>
      <c r="Q2240" s="84">
        <v>9278</v>
      </c>
      <c r="R2240" s="127">
        <v>1.0216000000000001</v>
      </c>
      <c r="S2240" s="127">
        <v>21.916442350000001</v>
      </c>
      <c r="T2240" s="85"/>
      <c r="U2240" s="85"/>
      <c r="V2240" s="85"/>
      <c r="W2240" s="85"/>
      <c r="X2240" s="84">
        <v>8247430</v>
      </c>
      <c r="Y2240" s="84">
        <v>7807532</v>
      </c>
      <c r="Z2240" s="84">
        <v>2356887</v>
      </c>
      <c r="AA2240" s="127">
        <v>28301.703709000001</v>
      </c>
      <c r="AB2240" s="127">
        <v>2931.2013569999999</v>
      </c>
    </row>
    <row r="2241" spans="1:28" x14ac:dyDescent="0.3">
      <c r="A2241" s="83" t="s">
        <v>11</v>
      </c>
      <c r="B2241" s="65" t="str">
        <f>VLOOKUP(A2241,'bank list with code'!$A$2:$C$114,3,FALSE)</f>
        <v>B054</v>
      </c>
      <c r="C2241" s="65" t="str">
        <f>VLOOKUP(B2241,'bank type'!$A$2:$B$87,2,FALSE)</f>
        <v>Private Sector Banks</v>
      </c>
      <c r="D2241" s="66">
        <v>43585</v>
      </c>
      <c r="E2241" s="74">
        <f t="shared" si="108"/>
        <v>4</v>
      </c>
      <c r="F2241">
        <f t="shared" si="107"/>
        <v>2019</v>
      </c>
      <c r="G2241" s="84">
        <v>2204</v>
      </c>
      <c r="H2241" s="84">
        <v>1497</v>
      </c>
      <c r="I2241" s="84">
        <v>34578</v>
      </c>
      <c r="J2241" s="84">
        <v>0</v>
      </c>
      <c r="K2241" s="3">
        <f t="shared" si="106"/>
        <v>34578</v>
      </c>
      <c r="L2241" s="3"/>
      <c r="M2241" s="3"/>
      <c r="N2241" s="3"/>
      <c r="O2241" s="84">
        <v>33138</v>
      </c>
      <c r="P2241" s="84">
        <v>867</v>
      </c>
      <c r="Q2241" s="84">
        <v>138805</v>
      </c>
      <c r="R2241" s="127">
        <v>4.7343334000000006</v>
      </c>
      <c r="S2241" s="127">
        <v>335.47402570999998</v>
      </c>
      <c r="T2241" s="85"/>
      <c r="U2241" s="85"/>
      <c r="V2241" s="85"/>
      <c r="W2241" s="85"/>
      <c r="X2241" s="84">
        <v>12283024</v>
      </c>
      <c r="Y2241" s="84">
        <v>9476616</v>
      </c>
      <c r="Z2241" s="84">
        <v>6386545</v>
      </c>
      <c r="AA2241" s="127">
        <v>42078.305652709998</v>
      </c>
      <c r="AB2241" s="127">
        <v>8390.9577056899998</v>
      </c>
    </row>
    <row r="2242" spans="1:28" x14ac:dyDescent="0.3">
      <c r="A2242" s="83" t="s">
        <v>12</v>
      </c>
      <c r="B2242" s="65" t="str">
        <f>VLOOKUP(A2242,'bank list with code'!$A$2:$C$114,3,FALSE)</f>
        <v>B093</v>
      </c>
      <c r="C2242" s="65" t="str">
        <f>VLOOKUP(B2242,'bank type'!$A$2:$B$87,2,FALSE)</f>
        <v>Public Sector Banks</v>
      </c>
      <c r="D2242" s="66">
        <v>43585</v>
      </c>
      <c r="E2242" s="74">
        <f t="shared" si="108"/>
        <v>4</v>
      </c>
      <c r="F2242">
        <f t="shared" si="107"/>
        <v>2019</v>
      </c>
      <c r="G2242" s="84">
        <v>25583</v>
      </c>
      <c r="H2242" s="84">
        <v>32885</v>
      </c>
      <c r="I2242" s="84">
        <v>580765</v>
      </c>
      <c r="J2242" s="84">
        <v>0</v>
      </c>
      <c r="K2242" s="3">
        <f t="shared" si="106"/>
        <v>580765</v>
      </c>
      <c r="L2242" s="3"/>
      <c r="M2242" s="3"/>
      <c r="N2242" s="3"/>
      <c r="O2242" s="84">
        <v>8545759</v>
      </c>
      <c r="P2242" s="84">
        <v>154499</v>
      </c>
      <c r="Q2242" s="84">
        <v>26511681</v>
      </c>
      <c r="R2242" s="127">
        <v>595.23168399999997</v>
      </c>
      <c r="S2242" s="127">
        <v>94792.482470380026</v>
      </c>
      <c r="T2242" s="85"/>
      <c r="U2242" s="85"/>
      <c r="V2242" s="85"/>
      <c r="W2242" s="85"/>
      <c r="X2242" s="84">
        <v>297073038</v>
      </c>
      <c r="Y2242" s="84">
        <v>382742667</v>
      </c>
      <c r="Z2242" s="84">
        <v>118453038</v>
      </c>
      <c r="AA2242" s="127">
        <v>1100651.2958477901</v>
      </c>
      <c r="AB2242" s="127">
        <v>164191.48264698999</v>
      </c>
    </row>
    <row r="2243" spans="1:28" x14ac:dyDescent="0.3">
      <c r="A2243" s="83" t="s">
        <v>14</v>
      </c>
      <c r="B2243" s="65" t="str">
        <f>VLOOKUP(A2243,'bank list with code'!$A$2:$C$114,3,FALSE)</f>
        <v>B009</v>
      </c>
      <c r="C2243" s="65" t="str">
        <f>VLOOKUP(B2243,'bank type'!$A$2:$B$87,2,FALSE)</f>
        <v>Private Sector Banks</v>
      </c>
      <c r="D2243" s="66">
        <v>43585</v>
      </c>
      <c r="E2243" s="74">
        <f t="shared" si="108"/>
        <v>4</v>
      </c>
      <c r="F2243">
        <f t="shared" si="107"/>
        <v>2019</v>
      </c>
      <c r="G2243" s="84">
        <v>5261</v>
      </c>
      <c r="H2243" s="84">
        <v>11571</v>
      </c>
      <c r="I2243" s="84">
        <v>504004</v>
      </c>
      <c r="J2243" s="84">
        <v>0</v>
      </c>
      <c r="K2243" s="3">
        <f t="shared" si="106"/>
        <v>504004</v>
      </c>
      <c r="L2243" s="3"/>
      <c r="M2243" s="3"/>
      <c r="N2243" s="3"/>
      <c r="O2243" s="84">
        <v>6076537</v>
      </c>
      <c r="P2243" s="84">
        <v>106673</v>
      </c>
      <c r="Q2243" s="84">
        <v>16552071</v>
      </c>
      <c r="R2243" s="127">
        <v>455.035372</v>
      </c>
      <c r="S2243" s="127">
        <v>60699.963273000001</v>
      </c>
      <c r="T2243" s="85"/>
      <c r="U2243" s="85"/>
      <c r="V2243" s="85"/>
      <c r="W2243" s="85"/>
      <c r="X2243" s="84">
        <v>24513438</v>
      </c>
      <c r="Y2243" s="84">
        <v>28563247</v>
      </c>
      <c r="Z2243" s="84">
        <v>28348998</v>
      </c>
      <c r="AA2243" s="127">
        <v>144103.58735616002</v>
      </c>
      <c r="AB2243" s="127">
        <v>41149.600924999999</v>
      </c>
    </row>
    <row r="2244" spans="1:28" x14ac:dyDescent="0.3">
      <c r="A2244" s="83" t="s">
        <v>15</v>
      </c>
      <c r="B2244" s="65" t="str">
        <f>VLOOKUP(A2244,'bank list with code'!$A$2:$C$114,3,FALSE)</f>
        <v>B010</v>
      </c>
      <c r="C2244" s="65" t="str">
        <f>VLOOKUP(B2244,'bank type'!$A$2:$B$87,2,FALSE)</f>
        <v>Private Sector Banks</v>
      </c>
      <c r="D2244" s="66">
        <v>43585</v>
      </c>
      <c r="E2244" s="74">
        <f t="shared" si="108"/>
        <v>4</v>
      </c>
      <c r="F2244">
        <f t="shared" si="107"/>
        <v>2019</v>
      </c>
      <c r="G2244" s="84">
        <v>481</v>
      </c>
      <c r="H2244" s="84">
        <v>0</v>
      </c>
      <c r="I2244" s="84">
        <v>26907</v>
      </c>
      <c r="J2244" s="84">
        <v>0</v>
      </c>
      <c r="K2244" s="3">
        <f t="shared" si="106"/>
        <v>26907</v>
      </c>
      <c r="L2244" s="3"/>
      <c r="M2244" s="3"/>
      <c r="N2244" s="3"/>
      <c r="O2244" s="84">
        <v>0</v>
      </c>
      <c r="P2244" s="84">
        <v>0</v>
      </c>
      <c r="Q2244" s="84">
        <v>0</v>
      </c>
      <c r="R2244" s="127">
        <v>0</v>
      </c>
      <c r="S2244" s="127">
        <v>0</v>
      </c>
      <c r="T2244" s="85"/>
      <c r="U2244" s="85"/>
      <c r="V2244" s="85"/>
      <c r="W2244" s="85"/>
      <c r="X2244" s="84">
        <v>2915615</v>
      </c>
      <c r="Y2244" s="84">
        <v>2142270</v>
      </c>
      <c r="Z2244" s="84">
        <v>881592</v>
      </c>
      <c r="AA2244" s="127">
        <v>8269.0138669999997</v>
      </c>
      <c r="AB2244" s="127">
        <v>1309.23536575</v>
      </c>
    </row>
    <row r="2245" spans="1:28" x14ac:dyDescent="0.3">
      <c r="A2245" s="83" t="s">
        <v>16</v>
      </c>
      <c r="B2245" s="65" t="str">
        <f>VLOOKUP(A2245,'bank list with code'!$A$2:$C$114,3,FALSE)</f>
        <v>B021</v>
      </c>
      <c r="C2245" s="65" t="str">
        <f>VLOOKUP(B2245,'bank type'!$A$2:$B$87,2,FALSE)</f>
        <v>Private Sector Banks</v>
      </c>
      <c r="D2245" s="66">
        <v>43585</v>
      </c>
      <c r="E2245" s="74">
        <f t="shared" si="108"/>
        <v>4</v>
      </c>
      <c r="F2245">
        <f t="shared" si="107"/>
        <v>2019</v>
      </c>
      <c r="G2245" s="84">
        <v>235</v>
      </c>
      <c r="H2245" s="84">
        <v>46</v>
      </c>
      <c r="I2245" s="84">
        <v>0</v>
      </c>
      <c r="J2245" s="84">
        <v>0</v>
      </c>
      <c r="K2245" s="3">
        <f t="shared" si="106"/>
        <v>0</v>
      </c>
      <c r="L2245" s="3"/>
      <c r="M2245" s="3"/>
      <c r="N2245" s="3"/>
      <c r="O2245" s="84">
        <v>0</v>
      </c>
      <c r="P2245" s="84">
        <v>0</v>
      </c>
      <c r="Q2245" s="84">
        <v>0</v>
      </c>
      <c r="R2245" s="127">
        <v>0</v>
      </c>
      <c r="S2245" s="127">
        <v>0</v>
      </c>
      <c r="T2245" s="85"/>
      <c r="U2245" s="85"/>
      <c r="V2245" s="85"/>
      <c r="W2245" s="85"/>
      <c r="X2245" s="84">
        <v>597437</v>
      </c>
      <c r="Y2245" s="84">
        <v>642691</v>
      </c>
      <c r="Z2245" s="84">
        <v>153545</v>
      </c>
      <c r="AA2245" s="127">
        <v>1931.1782000000001</v>
      </c>
      <c r="AB2245" s="127">
        <v>254.79258300000001</v>
      </c>
    </row>
    <row r="2246" spans="1:28" x14ac:dyDescent="0.3">
      <c r="A2246" s="83" t="s">
        <v>17</v>
      </c>
      <c r="B2246" s="65" t="str">
        <f>VLOOKUP(A2246,'bank list with code'!$A$2:$C$114,3,FALSE)</f>
        <v>B024</v>
      </c>
      <c r="C2246" s="65" t="str">
        <f>VLOOKUP(B2246,'bank type'!$A$2:$B$87,2,FALSE)</f>
        <v>Private Sector Banks</v>
      </c>
      <c r="D2246" s="66">
        <v>43585</v>
      </c>
      <c r="E2246" s="74">
        <f t="shared" si="108"/>
        <v>4</v>
      </c>
      <c r="F2246">
        <f t="shared" si="107"/>
        <v>2019</v>
      </c>
      <c r="G2246" s="84">
        <v>1008</v>
      </c>
      <c r="H2246" s="84">
        <v>684</v>
      </c>
      <c r="I2246" s="84">
        <v>9930</v>
      </c>
      <c r="J2246" s="84">
        <v>0</v>
      </c>
      <c r="K2246" s="3">
        <f t="shared" ref="K2246:K2309" si="109">SUM(I2246,J2246)</f>
        <v>9930</v>
      </c>
      <c r="L2246" s="3"/>
      <c r="M2246" s="3"/>
      <c r="N2246" s="3"/>
      <c r="O2246" s="84">
        <v>6738</v>
      </c>
      <c r="P2246" s="84">
        <v>617</v>
      </c>
      <c r="Q2246" s="84">
        <v>22583</v>
      </c>
      <c r="R2246" s="127">
        <v>2.6570923199999998</v>
      </c>
      <c r="S2246" s="127">
        <v>59.402201229999996</v>
      </c>
      <c r="T2246" s="85"/>
      <c r="U2246" s="85"/>
      <c r="V2246" s="85"/>
      <c r="W2246" s="85"/>
      <c r="X2246" s="84">
        <v>1818150</v>
      </c>
      <c r="Y2246" s="84">
        <v>2413621</v>
      </c>
      <c r="Z2246" s="84">
        <v>918070</v>
      </c>
      <c r="AA2246" s="127">
        <v>11100.306329700001</v>
      </c>
      <c r="AB2246" s="127">
        <v>1162.0997309499999</v>
      </c>
    </row>
    <row r="2247" spans="1:28" x14ac:dyDescent="0.3">
      <c r="A2247" s="83" t="s">
        <v>18</v>
      </c>
      <c r="B2247" s="65" t="str">
        <f>VLOOKUP(A2247,'bank list with code'!$A$2:$C$114,3,FALSE)</f>
        <v>B032</v>
      </c>
      <c r="C2247" s="65" t="str">
        <f>VLOOKUP(B2247,'bank type'!$A$2:$B$87,2,FALSE)</f>
        <v>Private Sector Banks</v>
      </c>
      <c r="D2247" s="66">
        <v>43585</v>
      </c>
      <c r="E2247" s="74">
        <f t="shared" si="108"/>
        <v>4</v>
      </c>
      <c r="F2247">
        <f t="shared" si="107"/>
        <v>2019</v>
      </c>
      <c r="G2247" s="84">
        <v>285</v>
      </c>
      <c r="H2247" s="84">
        <v>218</v>
      </c>
      <c r="I2247" s="84">
        <v>5444</v>
      </c>
      <c r="J2247" s="84">
        <v>0</v>
      </c>
      <c r="K2247" s="3">
        <f t="shared" si="109"/>
        <v>5444</v>
      </c>
      <c r="L2247" s="3"/>
      <c r="M2247" s="3"/>
      <c r="N2247" s="3"/>
      <c r="O2247" s="84">
        <v>92043</v>
      </c>
      <c r="P2247" s="84">
        <v>22233</v>
      </c>
      <c r="Q2247" s="84">
        <v>156612</v>
      </c>
      <c r="R2247" s="127">
        <v>115.76296499999999</v>
      </c>
      <c r="S2247" s="127">
        <v>239.37541100000001</v>
      </c>
      <c r="T2247" s="85"/>
      <c r="U2247" s="85"/>
      <c r="V2247" s="85"/>
      <c r="W2247" s="85"/>
      <c r="X2247" s="84">
        <v>533902</v>
      </c>
      <c r="Y2247" s="84">
        <v>537892</v>
      </c>
      <c r="Z2247" s="84">
        <v>396840</v>
      </c>
      <c r="AA2247" s="127">
        <v>2741.3298239999999</v>
      </c>
      <c r="AB2247" s="127">
        <v>738.87289799999996</v>
      </c>
    </row>
    <row r="2248" spans="1:28" x14ac:dyDescent="0.3">
      <c r="A2248" s="83" t="s">
        <v>19</v>
      </c>
      <c r="B2248" s="65" t="str">
        <f>VLOOKUP(A2248,'bank list with code'!$A$2:$C$114,3,FALSE)</f>
        <v>B038</v>
      </c>
      <c r="C2248" s="65" t="str">
        <f>VLOOKUP(B2248,'bank type'!$A$2:$B$87,2,FALSE)</f>
        <v>Private Sector Banks</v>
      </c>
      <c r="D2248" s="66">
        <v>43585</v>
      </c>
      <c r="E2248" s="74">
        <f t="shared" si="108"/>
        <v>4</v>
      </c>
      <c r="F2248">
        <f t="shared" si="107"/>
        <v>2019</v>
      </c>
      <c r="G2248" s="84">
        <v>209</v>
      </c>
      <c r="H2248" s="84">
        <v>137</v>
      </c>
      <c r="I2248" s="84">
        <v>1205</v>
      </c>
      <c r="J2248" s="84">
        <v>0</v>
      </c>
      <c r="K2248" s="3">
        <f t="shared" si="109"/>
        <v>1205</v>
      </c>
      <c r="L2248" s="3"/>
      <c r="M2248" s="3"/>
      <c r="N2248" s="3"/>
      <c r="O2248" s="84">
        <v>6600</v>
      </c>
      <c r="P2248" s="84">
        <v>84</v>
      </c>
      <c r="Q2248" s="84">
        <v>16983</v>
      </c>
      <c r="R2248" s="127">
        <v>0.2843</v>
      </c>
      <c r="S2248" s="127">
        <v>33.354975000000003</v>
      </c>
      <c r="T2248" s="85"/>
      <c r="U2248" s="85"/>
      <c r="V2248" s="85"/>
      <c r="W2248" s="85"/>
      <c r="X2248" s="84">
        <v>421947</v>
      </c>
      <c r="Y2248" s="84">
        <v>554641</v>
      </c>
      <c r="Z2248" s="84">
        <v>265593</v>
      </c>
      <c r="AA2248" s="127">
        <v>1861.2514000000001</v>
      </c>
      <c r="AB2248" s="127">
        <v>383.49879600000003</v>
      </c>
    </row>
    <row r="2249" spans="1:28" x14ac:dyDescent="0.3">
      <c r="A2249" s="83" t="s">
        <v>20</v>
      </c>
      <c r="B2249" s="65" t="str">
        <f>VLOOKUP(A2249,'bank list with code'!$A$2:$C$114,3,FALSE)</f>
        <v>B045</v>
      </c>
      <c r="C2249" s="65" t="str">
        <f>VLOOKUP(B2249,'bank type'!$A$2:$B$87,2,FALSE)</f>
        <v>Private Sector Banks</v>
      </c>
      <c r="D2249" s="66">
        <v>43585</v>
      </c>
      <c r="E2249" s="74">
        <f t="shared" si="108"/>
        <v>4</v>
      </c>
      <c r="F2249">
        <f t="shared" si="107"/>
        <v>2019</v>
      </c>
      <c r="G2249" s="84">
        <v>1168</v>
      </c>
      <c r="H2249" s="84">
        <v>487</v>
      </c>
      <c r="I2249" s="84">
        <v>6982</v>
      </c>
      <c r="J2249" s="84">
        <v>0</v>
      </c>
      <c r="K2249" s="3">
        <f t="shared" si="109"/>
        <v>6982</v>
      </c>
      <c r="L2249" s="3"/>
      <c r="M2249" s="3"/>
      <c r="N2249" s="3"/>
      <c r="O2249" s="84">
        <v>0</v>
      </c>
      <c r="P2249" s="84">
        <v>0</v>
      </c>
      <c r="Q2249" s="84">
        <v>0</v>
      </c>
      <c r="R2249" s="127">
        <v>0</v>
      </c>
      <c r="S2249" s="127">
        <v>0</v>
      </c>
      <c r="T2249" s="85"/>
      <c r="U2249" s="85"/>
      <c r="V2249" s="85"/>
      <c r="W2249" s="85"/>
      <c r="X2249" s="84">
        <v>5686297</v>
      </c>
      <c r="Y2249" s="84">
        <v>8006462</v>
      </c>
      <c r="Z2249" s="84">
        <v>4929536</v>
      </c>
      <c r="AA2249" s="127">
        <v>40916.887496970005</v>
      </c>
      <c r="AB2249" s="127">
        <v>6874.0438144299997</v>
      </c>
    </row>
    <row r="2250" spans="1:28" x14ac:dyDescent="0.3">
      <c r="A2250" s="83" t="s">
        <v>21</v>
      </c>
      <c r="B2250" s="65" t="str">
        <f>VLOOKUP(A2250,'bank list with code'!$A$2:$C$114,3,FALSE)</f>
        <v>B050</v>
      </c>
      <c r="C2250" s="65" t="str">
        <f>VLOOKUP(B2250,'bank type'!$A$2:$B$87,2,FALSE)</f>
        <v>Private Sector Banks</v>
      </c>
      <c r="D2250" s="66">
        <v>43585</v>
      </c>
      <c r="E2250" s="74">
        <f t="shared" si="108"/>
        <v>4</v>
      </c>
      <c r="F2250">
        <f t="shared" si="107"/>
        <v>2019</v>
      </c>
      <c r="G2250" s="84">
        <v>6069</v>
      </c>
      <c r="H2250" s="84">
        <v>7193</v>
      </c>
      <c r="I2250" s="84">
        <v>531547</v>
      </c>
      <c r="J2250" s="84">
        <v>0</v>
      </c>
      <c r="K2250" s="3">
        <f t="shared" si="109"/>
        <v>531547</v>
      </c>
      <c r="L2250" s="3"/>
      <c r="M2250" s="3"/>
      <c r="N2250" s="3"/>
      <c r="O2250" s="84">
        <v>12574139</v>
      </c>
      <c r="P2250" s="84">
        <v>180818</v>
      </c>
      <c r="Q2250" s="84">
        <v>44680208</v>
      </c>
      <c r="R2250" s="127">
        <v>1035.074507</v>
      </c>
      <c r="S2250" s="127">
        <v>161032.84456200001</v>
      </c>
      <c r="T2250" s="85"/>
      <c r="U2250" s="85"/>
      <c r="V2250" s="85"/>
      <c r="W2250" s="85"/>
      <c r="X2250" s="84">
        <v>27425468</v>
      </c>
      <c r="Y2250" s="84">
        <v>37099927</v>
      </c>
      <c r="Z2250" s="84">
        <v>48489873</v>
      </c>
      <c r="AA2250" s="127">
        <v>191832.45587000001</v>
      </c>
      <c r="AB2250" s="127">
        <v>71518.773362000007</v>
      </c>
    </row>
    <row r="2251" spans="1:28" x14ac:dyDescent="0.3">
      <c r="A2251" s="83" t="s">
        <v>22</v>
      </c>
      <c r="B2251" s="65" t="str">
        <f>VLOOKUP(A2251,'bank list with code'!$A$2:$C$114,3,FALSE)</f>
        <v>B053</v>
      </c>
      <c r="C2251" s="65" t="str">
        <f>VLOOKUP(B2251,'bank type'!$A$2:$B$87,2,FALSE)</f>
        <v>Private Sector Banks</v>
      </c>
      <c r="D2251" s="66">
        <v>43585</v>
      </c>
      <c r="E2251" s="74">
        <f t="shared" si="108"/>
        <v>4</v>
      </c>
      <c r="F2251">
        <f t="shared" si="107"/>
        <v>2019</v>
      </c>
      <c r="G2251" s="84">
        <v>5216</v>
      </c>
      <c r="H2251" s="84">
        <v>9800</v>
      </c>
      <c r="I2251" s="84">
        <v>353347</v>
      </c>
      <c r="J2251" s="84">
        <v>0</v>
      </c>
      <c r="K2251" s="3">
        <f t="shared" si="109"/>
        <v>353347</v>
      </c>
      <c r="L2251" s="3"/>
      <c r="M2251" s="3"/>
      <c r="N2251" s="3"/>
      <c r="O2251" s="84">
        <v>6826140</v>
      </c>
      <c r="P2251" s="84">
        <v>51413</v>
      </c>
      <c r="Q2251" s="84">
        <v>23600721</v>
      </c>
      <c r="R2251" s="127">
        <v>180.602374</v>
      </c>
      <c r="S2251" s="127">
        <v>65059.624750000003</v>
      </c>
      <c r="T2251" s="85"/>
      <c r="U2251" s="85"/>
      <c r="V2251" s="85"/>
      <c r="W2251" s="85"/>
      <c r="X2251" s="84">
        <v>44769955</v>
      </c>
      <c r="Y2251" s="84">
        <v>33797897</v>
      </c>
      <c r="Z2251" s="84">
        <v>40926673</v>
      </c>
      <c r="AA2251" s="127">
        <v>174744.92726200001</v>
      </c>
      <c r="AB2251" s="127">
        <v>58265.673869999999</v>
      </c>
    </row>
    <row r="2252" spans="1:28" x14ac:dyDescent="0.3">
      <c r="A2252" s="83" t="s">
        <v>23</v>
      </c>
      <c r="B2252" s="65" t="str">
        <f>VLOOKUP(A2252,'bank list with code'!$A$2:$C$114,3,FALSE)</f>
        <v>B056</v>
      </c>
      <c r="C2252" s="65" t="str">
        <f>VLOOKUP(B2252,'bank type'!$A$2:$B$87,2,FALSE)</f>
        <v>Private Sector Banks</v>
      </c>
      <c r="D2252" s="66">
        <v>43585</v>
      </c>
      <c r="E2252" s="74">
        <f t="shared" si="108"/>
        <v>4</v>
      </c>
      <c r="F2252">
        <f t="shared" si="107"/>
        <v>2019</v>
      </c>
      <c r="G2252" s="84">
        <v>137</v>
      </c>
      <c r="H2252" s="84">
        <v>6</v>
      </c>
      <c r="I2252" s="84">
        <v>1807</v>
      </c>
      <c r="J2252" s="84">
        <v>0</v>
      </c>
      <c r="K2252" s="3">
        <f t="shared" si="109"/>
        <v>1807</v>
      </c>
      <c r="L2252" s="3"/>
      <c r="M2252" s="3"/>
      <c r="N2252" s="3"/>
      <c r="O2252" s="84">
        <v>0</v>
      </c>
      <c r="P2252" s="84">
        <v>0</v>
      </c>
      <c r="Q2252" s="84">
        <v>0</v>
      </c>
      <c r="R2252" s="127">
        <v>0</v>
      </c>
      <c r="S2252" s="127">
        <v>0</v>
      </c>
      <c r="T2252" s="85"/>
      <c r="U2252" s="85"/>
      <c r="V2252" s="85"/>
      <c r="W2252" s="85"/>
      <c r="X2252" s="84">
        <v>1491191</v>
      </c>
      <c r="Y2252" s="84">
        <v>2253757</v>
      </c>
      <c r="Z2252" s="84">
        <v>1473857</v>
      </c>
      <c r="AA2252" s="127">
        <v>8430.1634650200012</v>
      </c>
      <c r="AB2252" s="127">
        <v>1393.4838102799999</v>
      </c>
    </row>
    <row r="2253" spans="1:28" x14ac:dyDescent="0.3">
      <c r="A2253" s="83" t="s">
        <v>24</v>
      </c>
      <c r="B2253" s="65" t="str">
        <f>VLOOKUP(A2253,'bank list with code'!$A$2:$C$114,3,FALSE)</f>
        <v>B062</v>
      </c>
      <c r="C2253" s="65" t="str">
        <f>VLOOKUP(B2253,'bank type'!$A$2:$B$87,2,FALSE)</f>
        <v>Private Sector Banks</v>
      </c>
      <c r="D2253" s="66">
        <v>43585</v>
      </c>
      <c r="E2253" s="74">
        <f t="shared" si="108"/>
        <v>4</v>
      </c>
      <c r="F2253">
        <f t="shared" si="107"/>
        <v>2019</v>
      </c>
      <c r="G2253" s="84">
        <v>1091</v>
      </c>
      <c r="H2253" s="84">
        <v>1493</v>
      </c>
      <c r="I2253" s="84">
        <v>93510</v>
      </c>
      <c r="J2253" s="84">
        <v>0</v>
      </c>
      <c r="K2253" s="3">
        <f t="shared" si="109"/>
        <v>93510</v>
      </c>
      <c r="L2253" s="3"/>
      <c r="M2253" s="3"/>
      <c r="N2253" s="3"/>
      <c r="O2253" s="84">
        <v>1090367</v>
      </c>
      <c r="P2253" s="84">
        <v>19259</v>
      </c>
      <c r="Q2253" s="84">
        <v>3477597</v>
      </c>
      <c r="R2253" s="127">
        <v>96.169950689999993</v>
      </c>
      <c r="S2253" s="127">
        <v>26447.190788020001</v>
      </c>
      <c r="T2253" s="85"/>
      <c r="U2253" s="85"/>
      <c r="V2253" s="85"/>
      <c r="W2253" s="85"/>
      <c r="X2253" s="84">
        <v>4869822</v>
      </c>
      <c r="Y2253" s="84">
        <v>3638009</v>
      </c>
      <c r="Z2253" s="84">
        <v>2878688</v>
      </c>
      <c r="AA2253" s="127">
        <v>16559.224195719999</v>
      </c>
      <c r="AB2253" s="127">
        <v>4341.6139999999996</v>
      </c>
    </row>
    <row r="2254" spans="1:28" x14ac:dyDescent="0.3">
      <c r="A2254" s="83" t="s">
        <v>25</v>
      </c>
      <c r="B2254" s="65" t="str">
        <f>VLOOKUP(A2254,'bank list with code'!$A$2:$C$114,3,FALSE)</f>
        <v>B063</v>
      </c>
      <c r="C2254" s="65" t="str">
        <f>VLOOKUP(B2254,'bank type'!$A$2:$B$87,2,FALSE)</f>
        <v>Private Sector Banks</v>
      </c>
      <c r="D2254" s="66">
        <v>43585</v>
      </c>
      <c r="E2254" s="74">
        <f t="shared" si="108"/>
        <v>4</v>
      </c>
      <c r="F2254">
        <f t="shared" si="107"/>
        <v>2019</v>
      </c>
      <c r="G2254" s="84">
        <v>732</v>
      </c>
      <c r="H2254" s="84">
        <v>565</v>
      </c>
      <c r="I2254" s="84">
        <v>16547</v>
      </c>
      <c r="J2254" s="84">
        <v>0</v>
      </c>
      <c r="K2254" s="3">
        <f t="shared" si="109"/>
        <v>16547</v>
      </c>
      <c r="L2254" s="3"/>
      <c r="M2254" s="3"/>
      <c r="N2254" s="3"/>
      <c r="O2254" s="84">
        <v>140008</v>
      </c>
      <c r="P2254" s="84">
        <v>8998</v>
      </c>
      <c r="Q2254" s="84">
        <v>245506</v>
      </c>
      <c r="R2254" s="127">
        <v>29.26324593</v>
      </c>
      <c r="S2254" s="127">
        <v>943.52444134000007</v>
      </c>
      <c r="T2254" s="85"/>
      <c r="U2254" s="85"/>
      <c r="V2254" s="85"/>
      <c r="W2254" s="85"/>
      <c r="X2254" s="84">
        <v>3879298</v>
      </c>
      <c r="Y2254" s="84">
        <v>6612555</v>
      </c>
      <c r="Z2254" s="84">
        <v>1083939</v>
      </c>
      <c r="AA2254" s="127">
        <v>30157.33169114</v>
      </c>
      <c r="AB2254" s="127">
        <v>2908.6630843299999</v>
      </c>
    </row>
    <row r="2255" spans="1:28" x14ac:dyDescent="0.3">
      <c r="A2255" s="83" t="s">
        <v>26</v>
      </c>
      <c r="B2255" s="65" t="str">
        <f>VLOOKUP(A2255,'bank list with code'!$A$2:$C$114,3,FALSE)</f>
        <v>B069</v>
      </c>
      <c r="C2255" s="65" t="str">
        <f>VLOOKUP(B2255,'bank type'!$A$2:$B$87,2,FALSE)</f>
        <v>Private Sector Banks</v>
      </c>
      <c r="D2255" s="66">
        <v>43585</v>
      </c>
      <c r="E2255" s="74">
        <f t="shared" si="108"/>
        <v>4</v>
      </c>
      <c r="F2255">
        <f t="shared" si="107"/>
        <v>2019</v>
      </c>
      <c r="G2255" s="84">
        <v>734</v>
      </c>
      <c r="H2255" s="84">
        <v>806</v>
      </c>
      <c r="I2255" s="84">
        <v>12387</v>
      </c>
      <c r="J2255" s="84">
        <v>0</v>
      </c>
      <c r="K2255" s="3">
        <f t="shared" si="109"/>
        <v>12387</v>
      </c>
      <c r="L2255" s="3"/>
      <c r="M2255" s="3"/>
      <c r="N2255" s="3"/>
      <c r="O2255" s="84">
        <v>0</v>
      </c>
      <c r="P2255" s="84">
        <v>0</v>
      </c>
      <c r="Q2255" s="84">
        <v>0</v>
      </c>
      <c r="R2255" s="127">
        <v>0</v>
      </c>
      <c r="S2255" s="127">
        <v>0</v>
      </c>
      <c r="T2255" s="85"/>
      <c r="U2255" s="85"/>
      <c r="V2255" s="85"/>
      <c r="W2255" s="85"/>
      <c r="X2255" s="84">
        <v>4735120</v>
      </c>
      <c r="Y2255" s="84">
        <v>4700391</v>
      </c>
      <c r="Z2255" s="84">
        <v>2995641</v>
      </c>
      <c r="AA2255" s="127">
        <v>18460.122646</v>
      </c>
      <c r="AB2255" s="127">
        <v>3611.1497450000002</v>
      </c>
    </row>
    <row r="2256" spans="1:28" x14ac:dyDescent="0.3">
      <c r="A2256" s="83" t="s">
        <v>27</v>
      </c>
      <c r="B2256" s="65" t="str">
        <f>VLOOKUP(A2256,'bank list with code'!$A$2:$C$114,3,FALSE)</f>
        <v>B070</v>
      </c>
      <c r="C2256" s="65" t="str">
        <f>VLOOKUP(B2256,'bank type'!$A$2:$B$87,2,FALSE)</f>
        <v>Private Sector Banks</v>
      </c>
      <c r="D2256" s="66">
        <v>43585</v>
      </c>
      <c r="E2256" s="74">
        <f t="shared" si="108"/>
        <v>4</v>
      </c>
      <c r="F2256">
        <f t="shared" si="107"/>
        <v>2019</v>
      </c>
      <c r="G2256" s="84">
        <v>730</v>
      </c>
      <c r="H2256" s="84">
        <v>913</v>
      </c>
      <c r="I2256" s="84">
        <v>21818</v>
      </c>
      <c r="J2256" s="84">
        <v>0</v>
      </c>
      <c r="K2256" s="3">
        <f t="shared" si="109"/>
        <v>21818</v>
      </c>
      <c r="L2256" s="3"/>
      <c r="M2256" s="3"/>
      <c r="N2256" s="3"/>
      <c r="O2256" s="84">
        <v>1459</v>
      </c>
      <c r="P2256" s="84">
        <v>55</v>
      </c>
      <c r="Q2256" s="84">
        <v>1579</v>
      </c>
      <c r="R2256" s="127">
        <v>0.3342</v>
      </c>
      <c r="S2256" s="127">
        <v>24.52111098</v>
      </c>
      <c r="T2256" s="85"/>
      <c r="U2256" s="85"/>
      <c r="V2256" s="85"/>
      <c r="W2256" s="85"/>
      <c r="X2256" s="84">
        <v>3437756</v>
      </c>
      <c r="Y2256" s="84">
        <v>5715987</v>
      </c>
      <c r="Z2256" s="84">
        <v>2189854</v>
      </c>
      <c r="AA2256" s="127">
        <v>25242.610719419998</v>
      </c>
      <c r="AB2256" s="127">
        <v>2793.7205429599999</v>
      </c>
    </row>
    <row r="2257" spans="1:28" x14ac:dyDescent="0.3">
      <c r="A2257" s="83" t="s">
        <v>28</v>
      </c>
      <c r="B2257" s="65" t="str">
        <f>VLOOKUP(A2257,'bank list with code'!$A$2:$C$114,3,FALSE)</f>
        <v>B073</v>
      </c>
      <c r="C2257" s="65" t="str">
        <f>VLOOKUP(B2257,'bank type'!$A$2:$B$87,2,FALSE)</f>
        <v>Private Sector Banks</v>
      </c>
      <c r="D2257" s="66">
        <v>43585</v>
      </c>
      <c r="E2257" s="74">
        <f t="shared" si="108"/>
        <v>4</v>
      </c>
      <c r="F2257">
        <f t="shared" si="107"/>
        <v>2019</v>
      </c>
      <c r="G2257" s="84">
        <v>1191</v>
      </c>
      <c r="H2257" s="84">
        <v>1181</v>
      </c>
      <c r="I2257" s="84">
        <v>25001</v>
      </c>
      <c r="J2257" s="84">
        <v>0</v>
      </c>
      <c r="K2257" s="3">
        <f t="shared" si="109"/>
        <v>25001</v>
      </c>
      <c r="L2257" s="3"/>
      <c r="M2257" s="3"/>
      <c r="N2257" s="3"/>
      <c r="O2257" s="84">
        <v>2041986</v>
      </c>
      <c r="P2257" s="84">
        <v>50451</v>
      </c>
      <c r="Q2257" s="84">
        <v>5670230</v>
      </c>
      <c r="R2257" s="127">
        <v>201.27247318000002</v>
      </c>
      <c r="S2257" s="127">
        <v>15824.109100720001</v>
      </c>
      <c r="T2257" s="85"/>
      <c r="U2257" s="85"/>
      <c r="V2257" s="85"/>
      <c r="W2257" s="85"/>
      <c r="X2257" s="84">
        <v>12660912</v>
      </c>
      <c r="Y2257" s="84">
        <v>8659522</v>
      </c>
      <c r="Z2257" s="84">
        <v>10437595</v>
      </c>
      <c r="AA2257" s="127">
        <v>34708.142063719999</v>
      </c>
      <c r="AB2257" s="127">
        <v>13046.52593242998</v>
      </c>
    </row>
    <row r="2258" spans="1:28" x14ac:dyDescent="0.3">
      <c r="A2258" s="83" t="s">
        <v>29</v>
      </c>
      <c r="B2258" s="65" t="str">
        <f>VLOOKUP(A2258,'bank list with code'!$A$2:$C$114,3,FALSE)</f>
        <v>B082</v>
      </c>
      <c r="C2258" s="65" t="str">
        <f>VLOOKUP(B2258,'bank type'!$A$2:$B$87,2,FALSE)</f>
        <v>Private Sector Banks</v>
      </c>
      <c r="D2258" s="66">
        <v>43585</v>
      </c>
      <c r="E2258" s="74">
        <f t="shared" si="108"/>
        <v>4</v>
      </c>
      <c r="F2258">
        <f t="shared" si="107"/>
        <v>2019</v>
      </c>
      <c r="G2258" s="84">
        <v>224</v>
      </c>
      <c r="H2258" s="84">
        <v>135</v>
      </c>
      <c r="I2258" s="84">
        <v>715510</v>
      </c>
      <c r="J2258" s="84">
        <v>0</v>
      </c>
      <c r="K2258" s="3">
        <f t="shared" si="109"/>
        <v>715510</v>
      </c>
      <c r="L2258" s="3"/>
      <c r="M2258" s="3"/>
      <c r="N2258" s="3"/>
      <c r="O2258" s="84">
        <v>1813481</v>
      </c>
      <c r="P2258" s="84">
        <v>87127</v>
      </c>
      <c r="Q2258" s="84">
        <v>5326074</v>
      </c>
      <c r="R2258" s="127">
        <v>340.35138876999997</v>
      </c>
      <c r="S2258" s="127">
        <v>18358.598435380001</v>
      </c>
      <c r="T2258" s="85"/>
      <c r="U2258" s="85"/>
      <c r="V2258" s="85"/>
      <c r="W2258" s="85"/>
      <c r="X2258" s="84">
        <v>712538</v>
      </c>
      <c r="Y2258" s="84">
        <v>768514</v>
      </c>
      <c r="Z2258" s="84">
        <v>595479</v>
      </c>
      <c r="AA2258" s="127">
        <v>2752.6724922599997</v>
      </c>
      <c r="AB2258" s="127">
        <v>712.82053654999993</v>
      </c>
    </row>
    <row r="2259" spans="1:28" x14ac:dyDescent="0.3">
      <c r="A2259" s="83" t="s">
        <v>30</v>
      </c>
      <c r="B2259" s="65" t="str">
        <f>VLOOKUP(A2259,'bank list with code'!$A$2:$C$114,3,FALSE)</f>
        <v>B089</v>
      </c>
      <c r="C2259" s="65" t="str">
        <f>VLOOKUP(B2259,'bank type'!$A$2:$B$87,2,FALSE)</f>
        <v>Private Sector Banks</v>
      </c>
      <c r="D2259" s="66">
        <v>43585</v>
      </c>
      <c r="E2259" s="74">
        <f t="shared" si="108"/>
        <v>4</v>
      </c>
      <c r="F2259">
        <f t="shared" si="107"/>
        <v>2019</v>
      </c>
      <c r="G2259" s="84">
        <v>797</v>
      </c>
      <c r="H2259" s="84">
        <v>609</v>
      </c>
      <c r="I2259" s="84">
        <v>11686</v>
      </c>
      <c r="J2259" s="84">
        <v>0</v>
      </c>
      <c r="K2259" s="3">
        <f t="shared" si="109"/>
        <v>11686</v>
      </c>
      <c r="L2259" s="3"/>
      <c r="M2259" s="3"/>
      <c r="N2259" s="3"/>
      <c r="O2259" s="84">
        <v>0</v>
      </c>
      <c r="P2259" s="84">
        <v>0</v>
      </c>
      <c r="Q2259" s="84">
        <v>0</v>
      </c>
      <c r="R2259" s="127">
        <v>0</v>
      </c>
      <c r="S2259" s="127">
        <v>0</v>
      </c>
      <c r="T2259" s="85"/>
      <c r="U2259" s="85"/>
      <c r="V2259" s="85"/>
      <c r="W2259" s="85"/>
      <c r="X2259" s="84">
        <v>2846342</v>
      </c>
      <c r="Y2259" s="84">
        <v>2965451</v>
      </c>
      <c r="Z2259" s="84">
        <v>2023623</v>
      </c>
      <c r="AA2259" s="127">
        <v>12088.002635999999</v>
      </c>
      <c r="AB2259" s="127">
        <v>2855.2225669999998</v>
      </c>
    </row>
    <row r="2260" spans="1:28" x14ac:dyDescent="0.3">
      <c r="A2260" s="83" t="s">
        <v>31</v>
      </c>
      <c r="B2260" s="65" t="str">
        <f>VLOOKUP(A2260,'bank list with code'!$A$2:$C$114,3,FALSE)</f>
        <v>B100</v>
      </c>
      <c r="C2260" s="65" t="str">
        <f>VLOOKUP(B2260,'bank type'!$A$2:$B$87,2,FALSE)</f>
        <v>Private Sector Banks</v>
      </c>
      <c r="D2260" s="66">
        <v>43585</v>
      </c>
      <c r="E2260" s="74">
        <f t="shared" si="108"/>
        <v>4</v>
      </c>
      <c r="F2260">
        <f t="shared" si="107"/>
        <v>2019</v>
      </c>
      <c r="G2260" s="84">
        <v>472</v>
      </c>
      <c r="H2260" s="84">
        <v>680</v>
      </c>
      <c r="I2260" s="84">
        <v>4630</v>
      </c>
      <c r="J2260" s="84">
        <v>0</v>
      </c>
      <c r="K2260" s="3">
        <f t="shared" si="109"/>
        <v>4630</v>
      </c>
      <c r="L2260" s="3"/>
      <c r="M2260" s="3"/>
      <c r="N2260" s="3"/>
      <c r="O2260" s="84">
        <v>19018</v>
      </c>
      <c r="P2260" s="84">
        <v>2262</v>
      </c>
      <c r="Q2260" s="84">
        <v>50277</v>
      </c>
      <c r="R2260" s="127">
        <v>10.3081006</v>
      </c>
      <c r="S2260" s="127">
        <v>179.17383857999999</v>
      </c>
      <c r="T2260" s="85"/>
      <c r="U2260" s="85"/>
      <c r="V2260" s="85"/>
      <c r="W2260" s="85"/>
      <c r="X2260" s="84">
        <v>1424751</v>
      </c>
      <c r="Y2260" s="84">
        <v>4641082</v>
      </c>
      <c r="Z2260" s="84">
        <v>658975</v>
      </c>
      <c r="AA2260" s="127">
        <v>19444.322199999999</v>
      </c>
      <c r="AB2260" s="127">
        <v>962.70664359999989</v>
      </c>
    </row>
    <row r="2261" spans="1:28" x14ac:dyDescent="0.3">
      <c r="A2261" s="83" t="s">
        <v>32</v>
      </c>
      <c r="B2261" s="65" t="str">
        <f>VLOOKUP(A2261,'bank list with code'!$A$2:$C$114,3,FALSE)</f>
        <v>B101</v>
      </c>
      <c r="C2261" s="65" t="str">
        <f>VLOOKUP(B2261,'bank type'!$A$2:$B$87,2,FALSE)</f>
        <v>Private Sector Banks</v>
      </c>
      <c r="D2261" s="66">
        <v>43585</v>
      </c>
      <c r="E2261" s="74">
        <f t="shared" si="108"/>
        <v>4</v>
      </c>
      <c r="F2261">
        <f t="shared" si="107"/>
        <v>2019</v>
      </c>
      <c r="G2261" s="84">
        <v>449</v>
      </c>
      <c r="H2261" s="84">
        <v>599</v>
      </c>
      <c r="I2261" s="84">
        <v>4983</v>
      </c>
      <c r="J2261" s="84">
        <v>0</v>
      </c>
      <c r="K2261" s="3">
        <f t="shared" si="109"/>
        <v>4983</v>
      </c>
      <c r="L2261" s="3"/>
      <c r="M2261" s="3"/>
      <c r="N2261" s="3"/>
      <c r="O2261" s="84">
        <v>0</v>
      </c>
      <c r="P2261" s="84">
        <v>0</v>
      </c>
      <c r="Q2261" s="84">
        <v>0</v>
      </c>
      <c r="R2261" s="127">
        <v>0</v>
      </c>
      <c r="S2261" s="127">
        <v>0</v>
      </c>
      <c r="T2261" s="85"/>
      <c r="U2261" s="85"/>
      <c r="V2261" s="85"/>
      <c r="W2261" s="85"/>
      <c r="X2261" s="84">
        <v>1376056</v>
      </c>
      <c r="Y2261" s="84">
        <v>925486</v>
      </c>
      <c r="Z2261" s="84">
        <v>302058</v>
      </c>
      <c r="AA2261" s="127">
        <v>4202.7</v>
      </c>
      <c r="AB2261" s="127">
        <v>486.80099999999999</v>
      </c>
    </row>
    <row r="2262" spans="1:28" x14ac:dyDescent="0.3">
      <c r="A2262" s="83" t="s">
        <v>33</v>
      </c>
      <c r="B2262" s="65" t="str">
        <f>VLOOKUP(A2262,'bank list with code'!$A$2:$C$114,3,FALSE)</f>
        <v>B113</v>
      </c>
      <c r="C2262" s="65" t="str">
        <f>VLOOKUP(B2262,'bank type'!$A$2:$B$87,2,FALSE)</f>
        <v>Private Sector Banks</v>
      </c>
      <c r="D2262" s="66">
        <v>43585</v>
      </c>
      <c r="E2262" s="74">
        <f t="shared" si="108"/>
        <v>4</v>
      </c>
      <c r="F2262">
        <f t="shared" si="107"/>
        <v>2019</v>
      </c>
      <c r="G2262" s="84">
        <v>911</v>
      </c>
      <c r="H2262" s="84">
        <v>419</v>
      </c>
      <c r="I2262" s="84">
        <v>119358</v>
      </c>
      <c r="J2262" s="84">
        <v>0</v>
      </c>
      <c r="K2262" s="3">
        <f t="shared" si="109"/>
        <v>119358</v>
      </c>
      <c r="L2262" s="3"/>
      <c r="M2262" s="3"/>
      <c r="N2262" s="3"/>
      <c r="O2262" s="84">
        <v>520031</v>
      </c>
      <c r="P2262" s="84">
        <v>7665</v>
      </c>
      <c r="Q2262" s="84">
        <v>1694680</v>
      </c>
      <c r="R2262" s="127">
        <v>31.32916612</v>
      </c>
      <c r="S2262" s="127">
        <v>4870.7658423299999</v>
      </c>
      <c r="T2262" s="85"/>
      <c r="U2262" s="85"/>
      <c r="V2262" s="85"/>
      <c r="W2262" s="85"/>
      <c r="X2262" s="84">
        <v>2474297</v>
      </c>
      <c r="Y2262" s="84">
        <v>3204720</v>
      </c>
      <c r="Z2262" s="84">
        <v>3356980</v>
      </c>
      <c r="AA2262" s="127">
        <v>13998.460297</v>
      </c>
      <c r="AB2262" s="127">
        <v>4863.0864796400001</v>
      </c>
    </row>
    <row r="2263" spans="1:28" x14ac:dyDescent="0.3">
      <c r="A2263" s="83" t="s">
        <v>35</v>
      </c>
      <c r="B2263" s="65" t="str">
        <f>VLOOKUP(A2263,'bank list with code'!$A$2:$C$114,3,FALSE)</f>
        <v>B004</v>
      </c>
      <c r="C2263" s="65" t="str">
        <f>VLOOKUP(B2263,'bank type'!$A$2:$B$87,2,FALSE)</f>
        <v>Foreign Banks</v>
      </c>
      <c r="D2263" s="66">
        <v>43585</v>
      </c>
      <c r="E2263" s="74">
        <f t="shared" si="108"/>
        <v>4</v>
      </c>
      <c r="F2263">
        <f t="shared" si="107"/>
        <v>2019</v>
      </c>
      <c r="G2263" s="84">
        <v>0</v>
      </c>
      <c r="H2263" s="84">
        <v>0</v>
      </c>
      <c r="I2263" s="84">
        <v>43952</v>
      </c>
      <c r="J2263" s="84">
        <v>0</v>
      </c>
      <c r="K2263" s="3">
        <f t="shared" si="109"/>
        <v>43952</v>
      </c>
      <c r="L2263" s="3"/>
      <c r="M2263" s="3"/>
      <c r="N2263" s="3"/>
      <c r="O2263" s="84">
        <v>1487185</v>
      </c>
      <c r="P2263" s="84">
        <v>2855</v>
      </c>
      <c r="Q2263" s="84">
        <v>6890763</v>
      </c>
      <c r="R2263" s="127">
        <v>20.476400000000002</v>
      </c>
      <c r="S2263" s="127">
        <v>52227.611222</v>
      </c>
      <c r="T2263" s="85"/>
      <c r="U2263" s="85"/>
      <c r="V2263" s="85"/>
      <c r="W2263" s="85"/>
      <c r="X2263" s="84">
        <v>0</v>
      </c>
      <c r="Y2263" s="84">
        <v>0</v>
      </c>
      <c r="Z2263" s="84">
        <v>0</v>
      </c>
      <c r="AA2263" s="127">
        <v>0</v>
      </c>
      <c r="AB2263" s="127">
        <v>0</v>
      </c>
    </row>
    <row r="2264" spans="1:28" x14ac:dyDescent="0.3">
      <c r="A2264" s="83" t="s">
        <v>36</v>
      </c>
      <c r="B2264" s="65" t="str">
        <f>VLOOKUP(A2264,'bank list with code'!$A$2:$C$114,3,FALSE)</f>
        <v>B011</v>
      </c>
      <c r="C2264" s="65" t="str">
        <f>VLOOKUP(B2264,'bank type'!$A$2:$B$87,2,FALSE)</f>
        <v>Foreign Banks</v>
      </c>
      <c r="D2264" s="66">
        <v>43585</v>
      </c>
      <c r="E2264" s="74">
        <f t="shared" si="108"/>
        <v>4</v>
      </c>
      <c r="F2264">
        <f t="shared" si="107"/>
        <v>2019</v>
      </c>
      <c r="G2264" s="84">
        <v>0</v>
      </c>
      <c r="H2264" s="84">
        <v>0</v>
      </c>
      <c r="I2264" s="84">
        <v>0</v>
      </c>
      <c r="J2264" s="84">
        <v>0</v>
      </c>
      <c r="K2264" s="3">
        <f t="shared" si="109"/>
        <v>0</v>
      </c>
      <c r="L2264" s="3"/>
      <c r="M2264" s="3"/>
      <c r="N2264" s="3"/>
      <c r="O2264" s="84">
        <v>23256</v>
      </c>
      <c r="P2264" s="84">
        <v>185</v>
      </c>
      <c r="Q2264" s="84">
        <v>66816</v>
      </c>
      <c r="R2264" s="127">
        <v>1.7139746299999998</v>
      </c>
      <c r="S2264" s="127">
        <v>521.75735428999997</v>
      </c>
      <c r="T2264" s="85"/>
      <c r="U2264" s="85"/>
      <c r="V2264" s="85"/>
      <c r="W2264" s="85"/>
      <c r="X2264" s="84">
        <v>0</v>
      </c>
      <c r="Y2264" s="84">
        <v>0</v>
      </c>
      <c r="Z2264" s="84">
        <v>0</v>
      </c>
      <c r="AA2264" s="127">
        <v>0</v>
      </c>
      <c r="AB2264" s="127">
        <v>0</v>
      </c>
    </row>
    <row r="2265" spans="1:28" x14ac:dyDescent="0.3">
      <c r="A2265" s="83" t="s">
        <v>37</v>
      </c>
      <c r="B2265" s="65" t="str">
        <f>VLOOKUP(A2265,'bank list with code'!$A$2:$C$114,3,FALSE)</f>
        <v>B017</v>
      </c>
      <c r="C2265" s="65" t="str">
        <f>VLOOKUP(B2265,'bank type'!$A$2:$B$87,2,FALSE)</f>
        <v>Foreign Banks</v>
      </c>
      <c r="D2265" s="66">
        <v>43585</v>
      </c>
      <c r="E2265" s="74">
        <f t="shared" si="108"/>
        <v>4</v>
      </c>
      <c r="F2265">
        <f t="shared" si="107"/>
        <v>2019</v>
      </c>
      <c r="G2265" s="84">
        <v>0</v>
      </c>
      <c r="H2265" s="84">
        <v>0</v>
      </c>
      <c r="I2265" s="84">
        <v>0</v>
      </c>
      <c r="J2265" s="84">
        <v>0</v>
      </c>
      <c r="K2265" s="3">
        <f t="shared" si="109"/>
        <v>0</v>
      </c>
      <c r="L2265" s="3"/>
      <c r="M2265" s="3"/>
      <c r="N2265" s="3"/>
      <c r="O2265" s="84">
        <v>0</v>
      </c>
      <c r="P2265" s="84">
        <v>0</v>
      </c>
      <c r="Q2265" s="84">
        <v>0</v>
      </c>
      <c r="R2265" s="127">
        <v>0</v>
      </c>
      <c r="S2265" s="127">
        <v>0</v>
      </c>
      <c r="T2265" s="85"/>
      <c r="U2265" s="85"/>
      <c r="V2265" s="85"/>
      <c r="W2265" s="85"/>
      <c r="X2265" s="84">
        <v>2699</v>
      </c>
      <c r="Y2265" s="84">
        <v>113</v>
      </c>
      <c r="Z2265" s="84">
        <v>169</v>
      </c>
      <c r="AA2265" s="127">
        <v>0.84041541000000008</v>
      </c>
      <c r="AB2265" s="127">
        <v>0.49590801000000001</v>
      </c>
    </row>
    <row r="2266" spans="1:28" x14ac:dyDescent="0.3">
      <c r="A2266" s="83" t="s">
        <v>38</v>
      </c>
      <c r="B2266" s="65" t="str">
        <f>VLOOKUP(A2266,'bank list with code'!$A$2:$C$114,3,FALSE)</f>
        <v>B023</v>
      </c>
      <c r="C2266" s="65" t="str">
        <f>VLOOKUP(B2266,'bank type'!$A$2:$B$87,2,FALSE)</f>
        <v>Foreign Banks</v>
      </c>
      <c r="D2266" s="66">
        <v>43585</v>
      </c>
      <c r="E2266" s="74">
        <f t="shared" si="108"/>
        <v>4</v>
      </c>
      <c r="F2266">
        <f t="shared" si="107"/>
        <v>2019</v>
      </c>
      <c r="G2266" s="84">
        <v>47</v>
      </c>
      <c r="H2266" s="84">
        <v>479</v>
      </c>
      <c r="I2266" s="84">
        <v>34827</v>
      </c>
      <c r="J2266" s="84">
        <v>0</v>
      </c>
      <c r="K2266" s="3">
        <f t="shared" si="109"/>
        <v>34827</v>
      </c>
      <c r="L2266" s="3"/>
      <c r="M2266" s="3"/>
      <c r="N2266" s="3"/>
      <c r="O2266" s="84">
        <v>2712405</v>
      </c>
      <c r="P2266" s="84">
        <v>37523</v>
      </c>
      <c r="Q2266" s="84">
        <v>21079180</v>
      </c>
      <c r="R2266" s="127">
        <v>219.09131600000001</v>
      </c>
      <c r="S2266" s="127">
        <v>48294.155421000003</v>
      </c>
      <c r="T2266" s="85"/>
      <c r="U2266" s="85"/>
      <c r="V2266" s="85"/>
      <c r="W2266" s="85"/>
      <c r="X2266" s="84">
        <v>1623826</v>
      </c>
      <c r="Y2266" s="84">
        <v>2008991</v>
      </c>
      <c r="Z2266" s="84">
        <v>5393415</v>
      </c>
      <c r="AA2266" s="127">
        <v>8229.0008049999997</v>
      </c>
      <c r="AB2266" s="127">
        <v>9755.8703729999997</v>
      </c>
    </row>
    <row r="2267" spans="1:28" x14ac:dyDescent="0.3">
      <c r="A2267" s="83" t="s">
        <v>39</v>
      </c>
      <c r="B2267" s="65" t="str">
        <f>VLOOKUP(A2267,'bank list with code'!$A$2:$C$114,3,FALSE)</f>
        <v>B030</v>
      </c>
      <c r="C2267" s="65" t="str">
        <f>VLOOKUP(B2267,'bank type'!$A$2:$B$87,2,FALSE)</f>
        <v>Foreign Banks</v>
      </c>
      <c r="D2267" s="66">
        <v>43585</v>
      </c>
      <c r="E2267" s="74">
        <f t="shared" si="108"/>
        <v>4</v>
      </c>
      <c r="F2267">
        <f t="shared" si="107"/>
        <v>2019</v>
      </c>
      <c r="G2267" s="84">
        <v>16</v>
      </c>
      <c r="H2267" s="84">
        <v>28</v>
      </c>
      <c r="I2267" s="84">
        <v>0</v>
      </c>
      <c r="J2267" s="84">
        <v>0</v>
      </c>
      <c r="K2267" s="3">
        <f t="shared" si="109"/>
        <v>0</v>
      </c>
      <c r="L2267" s="3"/>
      <c r="M2267" s="3"/>
      <c r="N2267" s="3"/>
      <c r="O2267" s="84">
        <v>0</v>
      </c>
      <c r="P2267" s="84">
        <v>0</v>
      </c>
      <c r="Q2267" s="84">
        <v>0</v>
      </c>
      <c r="R2267" s="127">
        <v>0</v>
      </c>
      <c r="S2267" s="127">
        <v>0</v>
      </c>
      <c r="T2267" s="85"/>
      <c r="U2267" s="85"/>
      <c r="V2267" s="85"/>
      <c r="W2267" s="85"/>
      <c r="X2267" s="84">
        <v>2642059</v>
      </c>
      <c r="Y2267" s="84">
        <v>1024819</v>
      </c>
      <c r="Z2267" s="84">
        <v>1633547</v>
      </c>
      <c r="AA2267" s="127">
        <v>2117.9038430000001</v>
      </c>
      <c r="AB2267" s="127">
        <v>1157.114689</v>
      </c>
    </row>
    <row r="2268" spans="1:28" x14ac:dyDescent="0.3">
      <c r="A2268" s="83" t="s">
        <v>40</v>
      </c>
      <c r="B2268" s="65" t="str">
        <f>VLOOKUP(A2268,'bank list with code'!$A$2:$C$114,3,FALSE)</f>
        <v>B035</v>
      </c>
      <c r="C2268" s="65" t="str">
        <f>VLOOKUP(B2268,'bank type'!$A$2:$B$87,2,FALSE)</f>
        <v>Foreign Banks</v>
      </c>
      <c r="D2268" s="66">
        <v>43585</v>
      </c>
      <c r="E2268" s="74">
        <f t="shared" si="108"/>
        <v>4</v>
      </c>
      <c r="F2268">
        <f t="shared" si="107"/>
        <v>2019</v>
      </c>
      <c r="G2268" s="84">
        <v>13</v>
      </c>
      <c r="H2268" s="84">
        <v>19</v>
      </c>
      <c r="I2268" s="84">
        <v>0</v>
      </c>
      <c r="J2268" s="84">
        <v>0</v>
      </c>
      <c r="K2268" s="3">
        <f t="shared" si="109"/>
        <v>0</v>
      </c>
      <c r="L2268" s="3"/>
      <c r="M2268" s="3"/>
      <c r="N2268" s="3"/>
      <c r="O2268" s="84">
        <v>0</v>
      </c>
      <c r="P2268" s="84">
        <v>0</v>
      </c>
      <c r="Q2268" s="84">
        <v>0</v>
      </c>
      <c r="R2268" s="127">
        <v>0</v>
      </c>
      <c r="S2268" s="127">
        <v>0</v>
      </c>
      <c r="T2268" s="85"/>
      <c r="U2268" s="85"/>
      <c r="V2268" s="85"/>
      <c r="W2268" s="85"/>
      <c r="X2268" s="84">
        <v>128799</v>
      </c>
      <c r="Y2268" s="84">
        <v>113197</v>
      </c>
      <c r="Z2268" s="84">
        <v>217023</v>
      </c>
      <c r="AA2268" s="127">
        <v>548.78322400000002</v>
      </c>
      <c r="AB2268" s="127">
        <v>351.80336699999998</v>
      </c>
    </row>
    <row r="2269" spans="1:28" x14ac:dyDescent="0.3">
      <c r="A2269" s="83" t="s">
        <v>41</v>
      </c>
      <c r="B2269" s="65" t="str">
        <f>VLOOKUP(A2269,'bank list with code'!$A$2:$C$114,3,FALSE)</f>
        <v>B051</v>
      </c>
      <c r="C2269" s="65" t="str">
        <f>VLOOKUP(B2269,'bank type'!$A$2:$B$87,2,FALSE)</f>
        <v>Foreign Banks</v>
      </c>
      <c r="D2269" s="66">
        <v>43585</v>
      </c>
      <c r="E2269" s="74">
        <f t="shared" si="108"/>
        <v>4</v>
      </c>
      <c r="F2269">
        <f t="shared" si="107"/>
        <v>2019</v>
      </c>
      <c r="G2269" s="84">
        <v>45</v>
      </c>
      <c r="H2269" s="84">
        <v>44</v>
      </c>
      <c r="I2269" s="84">
        <v>0</v>
      </c>
      <c r="J2269" s="84">
        <v>0</v>
      </c>
      <c r="K2269" s="3">
        <f t="shared" si="109"/>
        <v>0</v>
      </c>
      <c r="L2269" s="3"/>
      <c r="M2269" s="3"/>
      <c r="N2269" s="3"/>
      <c r="O2269" s="84">
        <v>748451</v>
      </c>
      <c r="P2269" s="84">
        <v>4443</v>
      </c>
      <c r="Q2269" s="84">
        <v>2111038</v>
      </c>
      <c r="R2269" s="127">
        <v>31.1494</v>
      </c>
      <c r="S2269" s="127">
        <v>6903.0613549999998</v>
      </c>
      <c r="T2269" s="85"/>
      <c r="U2269" s="85"/>
      <c r="V2269" s="85"/>
      <c r="W2269" s="85"/>
      <c r="X2269" s="84">
        <v>456475</v>
      </c>
      <c r="Y2269" s="84">
        <v>354351</v>
      </c>
      <c r="Z2269" s="84">
        <v>471817</v>
      </c>
      <c r="AA2269" s="127">
        <v>7349.6095649999997</v>
      </c>
      <c r="AB2269" s="127">
        <v>1457.565642</v>
      </c>
    </row>
    <row r="2270" spans="1:28" x14ac:dyDescent="0.3">
      <c r="A2270" s="83" t="s">
        <v>42</v>
      </c>
      <c r="B2270" s="65" t="str">
        <f>VLOOKUP(A2270,'bank list with code'!$A$2:$C$114,3,FALSE)</f>
        <v>B090</v>
      </c>
      <c r="C2270" s="65" t="str">
        <f>VLOOKUP(B2270,'bank type'!$A$2:$B$87,2,FALSE)</f>
        <v>Foreign Banks</v>
      </c>
      <c r="D2270" s="66">
        <v>43585</v>
      </c>
      <c r="E2270" s="74">
        <f t="shared" si="108"/>
        <v>4</v>
      </c>
      <c r="F2270">
        <f t="shared" si="107"/>
        <v>2019</v>
      </c>
      <c r="G2270" s="84">
        <v>101</v>
      </c>
      <c r="H2270" s="84">
        <v>122</v>
      </c>
      <c r="I2270" s="84">
        <v>0</v>
      </c>
      <c r="J2270" s="84">
        <v>0</v>
      </c>
      <c r="K2270" s="3">
        <f t="shared" si="109"/>
        <v>0</v>
      </c>
      <c r="L2270" s="3"/>
      <c r="M2270" s="3"/>
      <c r="N2270" s="3"/>
      <c r="O2270" s="84">
        <v>1289826</v>
      </c>
      <c r="P2270" s="84">
        <v>5192</v>
      </c>
      <c r="Q2270" s="84">
        <v>4590531</v>
      </c>
      <c r="R2270" s="127">
        <v>30.578216999999999</v>
      </c>
      <c r="S2270" s="127">
        <v>11266.801826000001</v>
      </c>
      <c r="T2270" s="85"/>
      <c r="U2270" s="85"/>
      <c r="V2270" s="85"/>
      <c r="W2270" s="85"/>
      <c r="X2270" s="84">
        <v>961898</v>
      </c>
      <c r="Y2270" s="84">
        <v>1862936</v>
      </c>
      <c r="Z2270" s="84">
        <v>3133597</v>
      </c>
      <c r="AA2270" s="127">
        <v>6259.8850970000003</v>
      </c>
      <c r="AB2270" s="127">
        <v>3508.332805</v>
      </c>
    </row>
    <row r="2271" spans="1:28" x14ac:dyDescent="0.3">
      <c r="A2271" s="83" t="s">
        <v>44</v>
      </c>
      <c r="B2271" s="65" t="str">
        <f>VLOOKUP(A2271,'bank list with code'!$A$2:$C$114,3,FALSE)</f>
        <v>B001</v>
      </c>
      <c r="C2271" s="65" t="str">
        <f>VLOOKUP(B2271,'bank type'!$A$2:$B$87,2,FALSE)</f>
        <v>Payment Banks</v>
      </c>
      <c r="D2271" s="66">
        <v>43585</v>
      </c>
      <c r="E2271" s="74">
        <f t="shared" si="108"/>
        <v>4</v>
      </c>
      <c r="F2271">
        <f t="shared" si="107"/>
        <v>2019</v>
      </c>
      <c r="G2271" s="84">
        <v>0</v>
      </c>
      <c r="H2271" s="84">
        <v>0</v>
      </c>
      <c r="I2271" s="84">
        <v>0</v>
      </c>
      <c r="J2271" s="84">
        <v>0</v>
      </c>
      <c r="K2271" s="3">
        <f t="shared" si="109"/>
        <v>0</v>
      </c>
      <c r="L2271" s="3"/>
      <c r="M2271" s="3"/>
      <c r="N2271" s="3"/>
      <c r="O2271" s="84">
        <v>0</v>
      </c>
      <c r="P2271" s="84">
        <v>0</v>
      </c>
      <c r="Q2271" s="84">
        <v>0</v>
      </c>
      <c r="R2271" s="127">
        <v>0</v>
      </c>
      <c r="S2271" s="127">
        <v>0</v>
      </c>
      <c r="T2271" s="85"/>
      <c r="U2271" s="85"/>
      <c r="V2271" s="85"/>
      <c r="W2271" s="85"/>
      <c r="X2271" s="84">
        <v>4808</v>
      </c>
      <c r="Y2271" s="84">
        <v>0</v>
      </c>
      <c r="Z2271" s="84">
        <v>767</v>
      </c>
      <c r="AA2271" s="127">
        <v>0</v>
      </c>
      <c r="AB2271" s="127">
        <v>0.48952259000000004</v>
      </c>
    </row>
    <row r="2272" spans="1:28" x14ac:dyDescent="0.3">
      <c r="A2272" s="83" t="s">
        <v>45</v>
      </c>
      <c r="B2272" s="65" t="str">
        <f>VLOOKUP(A2272,'bank list with code'!$A$2:$C$114,3,FALSE)</f>
        <v>B002</v>
      </c>
      <c r="C2272" s="65" t="str">
        <f>VLOOKUP(B2272,'bank type'!$A$2:$B$87,2,FALSE)</f>
        <v>Payment Banks</v>
      </c>
      <c r="D2272" s="66">
        <v>43585</v>
      </c>
      <c r="E2272" s="74">
        <f t="shared" si="108"/>
        <v>4</v>
      </c>
      <c r="F2272">
        <f t="shared" si="107"/>
        <v>2019</v>
      </c>
      <c r="G2272" s="84">
        <v>0</v>
      </c>
      <c r="H2272" s="84">
        <v>0</v>
      </c>
      <c r="I2272" s="84">
        <v>0</v>
      </c>
      <c r="J2272" s="84">
        <v>0</v>
      </c>
      <c r="K2272" s="3">
        <f t="shared" si="109"/>
        <v>0</v>
      </c>
      <c r="L2272" s="3"/>
      <c r="M2272" s="3"/>
      <c r="N2272" s="3"/>
      <c r="O2272" s="84">
        <v>0</v>
      </c>
      <c r="P2272" s="84">
        <v>0</v>
      </c>
      <c r="Q2272" s="84">
        <v>0</v>
      </c>
      <c r="R2272" s="127">
        <v>0</v>
      </c>
      <c r="S2272" s="127">
        <v>0</v>
      </c>
      <c r="T2272" s="85"/>
      <c r="U2272" s="85"/>
      <c r="V2272" s="85"/>
      <c r="W2272" s="85"/>
      <c r="X2272" s="84">
        <v>949155</v>
      </c>
      <c r="Y2272" s="84">
        <v>0</v>
      </c>
      <c r="Z2272" s="84">
        <v>1049535</v>
      </c>
      <c r="AA2272" s="127">
        <v>0</v>
      </c>
      <c r="AB2272" s="127">
        <v>573.25190267999994</v>
      </c>
    </row>
    <row r="2273" spans="1:28" x14ac:dyDescent="0.3">
      <c r="A2273" s="83" t="s">
        <v>46</v>
      </c>
      <c r="B2273" s="65" t="str">
        <f>VLOOKUP(A2273,'bank list with code'!$A$2:$C$114,3,FALSE)</f>
        <v>B048</v>
      </c>
      <c r="C2273" s="65" t="str">
        <f>VLOOKUP(B2273,'bank type'!$A$2:$B$87,2,FALSE)</f>
        <v>Payment Banks</v>
      </c>
      <c r="D2273" s="66">
        <v>43585</v>
      </c>
      <c r="E2273" s="74">
        <f t="shared" si="108"/>
        <v>4</v>
      </c>
      <c r="F2273">
        <f t="shared" si="107"/>
        <v>2019</v>
      </c>
      <c r="G2273" s="84">
        <v>0</v>
      </c>
      <c r="H2273" s="84">
        <v>0</v>
      </c>
      <c r="I2273" s="84">
        <v>262</v>
      </c>
      <c r="J2273" s="84">
        <v>0</v>
      </c>
      <c r="K2273" s="3">
        <f t="shared" si="109"/>
        <v>262</v>
      </c>
      <c r="L2273" s="3"/>
      <c r="M2273" s="3"/>
      <c r="N2273" s="3"/>
      <c r="O2273" s="84">
        <v>0</v>
      </c>
      <c r="P2273" s="84">
        <v>0</v>
      </c>
      <c r="Q2273" s="84">
        <v>0</v>
      </c>
      <c r="R2273" s="127">
        <v>0</v>
      </c>
      <c r="S2273" s="127">
        <v>0</v>
      </c>
      <c r="T2273" s="85"/>
      <c r="U2273" s="85"/>
      <c r="V2273" s="85"/>
      <c r="W2273" s="85"/>
      <c r="X2273" s="84">
        <v>464140</v>
      </c>
      <c r="Y2273" s="84">
        <v>208317</v>
      </c>
      <c r="Z2273" s="84">
        <v>113363</v>
      </c>
      <c r="AA2273" s="127">
        <v>665.27091800000005</v>
      </c>
      <c r="AB2273" s="127">
        <v>81.097371390000006</v>
      </c>
    </row>
    <row r="2274" spans="1:28" x14ac:dyDescent="0.3">
      <c r="A2274" s="83" t="s">
        <v>47</v>
      </c>
      <c r="B2274" s="65" t="str">
        <f>VLOOKUP(A2274,'bank list with code'!$A$2:$C$114,3,FALSE)</f>
        <v>B059</v>
      </c>
      <c r="C2274" s="65" t="str">
        <f>VLOOKUP(B2274,'bank type'!$A$2:$B$87,2,FALSE)</f>
        <v>Payment Banks</v>
      </c>
      <c r="D2274" s="66">
        <v>43585</v>
      </c>
      <c r="E2274" s="74">
        <f t="shared" si="108"/>
        <v>4</v>
      </c>
      <c r="F2274">
        <f t="shared" si="107"/>
        <v>2019</v>
      </c>
      <c r="G2274" s="84">
        <v>0</v>
      </c>
      <c r="H2274" s="84">
        <v>0</v>
      </c>
      <c r="I2274" s="84">
        <v>0</v>
      </c>
      <c r="J2274" s="84">
        <v>0</v>
      </c>
      <c r="K2274" s="3">
        <f t="shared" si="109"/>
        <v>0</v>
      </c>
      <c r="L2274" s="3"/>
      <c r="M2274" s="3"/>
      <c r="N2274" s="3"/>
      <c r="O2274" s="84">
        <v>0</v>
      </c>
      <c r="P2274" s="84">
        <v>0</v>
      </c>
      <c r="Q2274" s="84">
        <v>0</v>
      </c>
      <c r="R2274" s="127">
        <v>0</v>
      </c>
      <c r="S2274" s="127">
        <v>0</v>
      </c>
      <c r="T2274" s="85"/>
      <c r="U2274" s="85"/>
      <c r="V2274" s="85"/>
      <c r="W2274" s="85"/>
      <c r="X2274" s="84">
        <v>0</v>
      </c>
      <c r="Y2274" s="84">
        <v>0</v>
      </c>
      <c r="Z2274" s="84">
        <v>0</v>
      </c>
      <c r="AA2274" s="127">
        <v>0</v>
      </c>
      <c r="AB2274" s="127">
        <v>0</v>
      </c>
    </row>
    <row r="2275" spans="1:28" x14ac:dyDescent="0.3">
      <c r="A2275" s="83" t="s">
        <v>72</v>
      </c>
      <c r="B2275" s="65" t="str">
        <f>VLOOKUP(A2275,'bank list with code'!$A$2:$C$114,3,FALSE)</f>
        <v>B067</v>
      </c>
      <c r="C2275" s="65" t="str">
        <f>VLOOKUP(B2275,'bank type'!$A$2:$B$87,2,FALSE)</f>
        <v>Payment Banks</v>
      </c>
      <c r="D2275" s="66">
        <v>43585</v>
      </c>
      <c r="E2275" s="74">
        <f t="shared" si="108"/>
        <v>4</v>
      </c>
      <c r="F2275">
        <f t="shared" si="107"/>
        <v>2019</v>
      </c>
      <c r="G2275" s="84">
        <v>0</v>
      </c>
      <c r="H2275" s="84">
        <v>0</v>
      </c>
      <c r="I2275" s="84">
        <v>0</v>
      </c>
      <c r="J2275" s="84">
        <v>0</v>
      </c>
      <c r="K2275" s="3">
        <f t="shared" si="109"/>
        <v>0</v>
      </c>
      <c r="L2275" s="3"/>
      <c r="M2275" s="3"/>
      <c r="N2275" s="3"/>
      <c r="O2275" s="84">
        <v>0</v>
      </c>
      <c r="P2275" s="84">
        <v>0</v>
      </c>
      <c r="Q2275" s="84">
        <v>0</v>
      </c>
      <c r="R2275" s="127">
        <v>0</v>
      </c>
      <c r="S2275" s="127">
        <v>0</v>
      </c>
      <c r="T2275" s="85"/>
      <c r="U2275" s="85"/>
      <c r="V2275" s="85"/>
      <c r="W2275" s="85"/>
      <c r="X2275" s="84">
        <v>0</v>
      </c>
      <c r="Y2275" s="84">
        <v>0</v>
      </c>
      <c r="Z2275" s="84">
        <v>0</v>
      </c>
      <c r="AA2275" s="127">
        <v>0</v>
      </c>
      <c r="AB2275" s="127">
        <v>0</v>
      </c>
    </row>
    <row r="2276" spans="1:28" x14ac:dyDescent="0.3">
      <c r="A2276" s="83" t="s">
        <v>49</v>
      </c>
      <c r="B2276" s="65" t="str">
        <f>VLOOKUP(A2276,'bank list with code'!$A$2:$C$114,3,FALSE)</f>
        <v>B077</v>
      </c>
      <c r="C2276" s="65" t="str">
        <f>VLOOKUP(B2276,'bank type'!$A$2:$B$87,2,FALSE)</f>
        <v>Payment Banks</v>
      </c>
      <c r="D2276" s="66">
        <v>43585</v>
      </c>
      <c r="E2276" s="74">
        <f t="shared" si="108"/>
        <v>4</v>
      </c>
      <c r="F2276">
        <f t="shared" si="107"/>
        <v>2019</v>
      </c>
      <c r="G2276" s="84">
        <v>0</v>
      </c>
      <c r="H2276" s="84">
        <v>0</v>
      </c>
      <c r="I2276" s="84">
        <v>0</v>
      </c>
      <c r="J2276" s="84">
        <v>0</v>
      </c>
      <c r="K2276" s="3">
        <f t="shared" si="109"/>
        <v>0</v>
      </c>
      <c r="L2276" s="3"/>
      <c r="M2276" s="3"/>
      <c r="N2276" s="3"/>
      <c r="O2276" s="84">
        <v>0</v>
      </c>
      <c r="P2276" s="84">
        <v>0</v>
      </c>
      <c r="Q2276" s="84">
        <v>0</v>
      </c>
      <c r="R2276" s="127">
        <v>0</v>
      </c>
      <c r="S2276" s="127">
        <v>0</v>
      </c>
      <c r="T2276" s="85"/>
      <c r="U2276" s="85"/>
      <c r="V2276" s="85"/>
      <c r="W2276" s="85"/>
      <c r="X2276" s="84">
        <v>100</v>
      </c>
      <c r="Y2276" s="84">
        <v>11</v>
      </c>
      <c r="Z2276" s="84">
        <v>52</v>
      </c>
      <c r="AA2276" s="127">
        <v>1.4500000000000001E-2</v>
      </c>
      <c r="AB2276" s="127">
        <v>1.62548E-2</v>
      </c>
    </row>
    <row r="2277" spans="1:28" x14ac:dyDescent="0.3">
      <c r="A2277" s="83" t="s">
        <v>50</v>
      </c>
      <c r="B2277" s="65" t="str">
        <f>VLOOKUP(A2277,'bank list with code'!$A$2:$C$114,3,FALSE)</f>
        <v>B079</v>
      </c>
      <c r="C2277" s="65" t="str">
        <f>VLOOKUP(B2277,'bank type'!$A$2:$B$87,2,FALSE)</f>
        <v>Payment Banks</v>
      </c>
      <c r="D2277" s="66">
        <v>43585</v>
      </c>
      <c r="E2277" s="74">
        <f t="shared" si="108"/>
        <v>4</v>
      </c>
      <c r="F2277">
        <f t="shared" si="107"/>
        <v>2019</v>
      </c>
      <c r="G2277" s="84">
        <v>2</v>
      </c>
      <c r="H2277" s="84">
        <v>0</v>
      </c>
      <c r="I2277" s="84">
        <v>15565</v>
      </c>
      <c r="J2277" s="84">
        <v>0</v>
      </c>
      <c r="K2277" s="3">
        <f t="shared" si="109"/>
        <v>15565</v>
      </c>
      <c r="L2277" s="3"/>
      <c r="M2277" s="3"/>
      <c r="N2277" s="3"/>
      <c r="O2277" s="84">
        <v>0</v>
      </c>
      <c r="P2277" s="84">
        <v>0</v>
      </c>
      <c r="Q2277" s="84">
        <v>0</v>
      </c>
      <c r="R2277" s="127">
        <v>0</v>
      </c>
      <c r="S2277" s="127">
        <v>0</v>
      </c>
      <c r="T2277" s="85"/>
      <c r="U2277" s="85"/>
      <c r="V2277" s="85"/>
      <c r="W2277" s="85"/>
      <c r="X2277" s="84">
        <v>45335254</v>
      </c>
      <c r="Y2277" s="84">
        <v>1487498</v>
      </c>
      <c r="Z2277" s="84">
        <v>3024375</v>
      </c>
      <c r="AA2277" s="127">
        <v>4355.207281</v>
      </c>
      <c r="AB2277" s="127">
        <v>1855.0654931200004</v>
      </c>
    </row>
    <row r="2278" spans="1:28" x14ac:dyDescent="0.3">
      <c r="A2278" s="83" t="s">
        <v>52</v>
      </c>
      <c r="B2278" s="65" t="str">
        <f>VLOOKUP(A2278,'bank list with code'!$A$2:$C$114,3,FALSE)</f>
        <v>B007</v>
      </c>
      <c r="C2278" s="65" t="str">
        <f>VLOOKUP(B2278,'bank type'!$A$2:$B$87,2,FALSE)</f>
        <v>Small Finance Banks</v>
      </c>
      <c r="D2278" s="66">
        <v>43585</v>
      </c>
      <c r="E2278" s="74">
        <f t="shared" si="108"/>
        <v>4</v>
      </c>
      <c r="F2278">
        <f t="shared" si="107"/>
        <v>2019</v>
      </c>
      <c r="G2278" s="84">
        <v>290</v>
      </c>
      <c r="H2278" s="84">
        <v>256</v>
      </c>
      <c r="I2278" s="84">
        <v>0</v>
      </c>
      <c r="J2278" s="84">
        <v>0</v>
      </c>
      <c r="K2278" s="3">
        <f t="shared" si="109"/>
        <v>0</v>
      </c>
      <c r="L2278" s="3"/>
      <c r="M2278" s="3"/>
      <c r="N2278" s="3"/>
      <c r="O2278" s="84">
        <v>0</v>
      </c>
      <c r="P2278" s="84">
        <v>0</v>
      </c>
      <c r="Q2278" s="84">
        <v>0</v>
      </c>
      <c r="R2278" s="127">
        <v>0</v>
      </c>
      <c r="S2278" s="127">
        <v>0</v>
      </c>
      <c r="T2278" s="85"/>
      <c r="U2278" s="85"/>
      <c r="V2278" s="85"/>
      <c r="W2278" s="85"/>
      <c r="X2278" s="84">
        <v>916052</v>
      </c>
      <c r="Y2278" s="84">
        <v>603524</v>
      </c>
      <c r="Z2278" s="84">
        <v>310826</v>
      </c>
      <c r="AA2278" s="127">
        <v>3349.6046409999999</v>
      </c>
      <c r="AB2278" s="127">
        <v>448.59999900000003</v>
      </c>
    </row>
    <row r="2279" spans="1:28" x14ac:dyDescent="0.3">
      <c r="A2279" s="83" t="s">
        <v>53</v>
      </c>
      <c r="B2279" s="65" t="str">
        <f>VLOOKUP(A2279,'bank list with code'!$A$2:$C$114,3,FALSE)</f>
        <v>B019</v>
      </c>
      <c r="C2279" s="65" t="str">
        <f>VLOOKUP(B2279,'bank type'!$A$2:$B$87,2,FALSE)</f>
        <v>Small Finance Banks</v>
      </c>
      <c r="D2279" s="66">
        <v>43585</v>
      </c>
      <c r="E2279" s="74">
        <f t="shared" si="108"/>
        <v>4</v>
      </c>
      <c r="F2279">
        <f t="shared" si="107"/>
        <v>2019</v>
      </c>
      <c r="G2279" s="84">
        <v>130</v>
      </c>
      <c r="H2279" s="84">
        <v>1</v>
      </c>
      <c r="I2279" s="84">
        <v>0</v>
      </c>
      <c r="J2279" s="84">
        <v>0</v>
      </c>
      <c r="K2279" s="3">
        <f t="shared" si="109"/>
        <v>0</v>
      </c>
      <c r="L2279" s="3"/>
      <c r="M2279" s="3"/>
      <c r="N2279" s="3"/>
      <c r="O2279" s="84">
        <v>0</v>
      </c>
      <c r="P2279" s="84">
        <v>0</v>
      </c>
      <c r="Q2279" s="84">
        <v>0</v>
      </c>
      <c r="R2279" s="127">
        <v>0</v>
      </c>
      <c r="S2279" s="127">
        <v>0</v>
      </c>
      <c r="T2279" s="85"/>
      <c r="U2279" s="85"/>
      <c r="V2279" s="85"/>
      <c r="W2279" s="85"/>
      <c r="X2279" s="84">
        <v>97056</v>
      </c>
      <c r="Y2279" s="84">
        <v>75440</v>
      </c>
      <c r="Z2279" s="84">
        <v>43301</v>
      </c>
      <c r="AA2279" s="127">
        <v>342.38842599999998</v>
      </c>
      <c r="AB2279" s="127">
        <v>64.290638659999999</v>
      </c>
    </row>
    <row r="2280" spans="1:28" x14ac:dyDescent="0.3">
      <c r="A2280" s="83" t="s">
        <v>54</v>
      </c>
      <c r="B2280" s="65" t="str">
        <f>VLOOKUP(A2280,'bank list with code'!$A$2:$C$114,3,FALSE)</f>
        <v>B046</v>
      </c>
      <c r="C2280" s="65" t="str">
        <f>VLOOKUP(B2280,'bank type'!$A$2:$B$87,2,FALSE)</f>
        <v>Small Finance Banks</v>
      </c>
      <c r="D2280" s="66">
        <v>43585</v>
      </c>
      <c r="E2280" s="74">
        <f t="shared" si="108"/>
        <v>4</v>
      </c>
      <c r="F2280">
        <f t="shared" si="107"/>
        <v>2019</v>
      </c>
      <c r="G2280" s="84">
        <v>74</v>
      </c>
      <c r="H2280" s="84">
        <v>0</v>
      </c>
      <c r="I2280" s="84">
        <v>0</v>
      </c>
      <c r="J2280" s="84">
        <v>0</v>
      </c>
      <c r="K2280" s="3">
        <f t="shared" si="109"/>
        <v>0</v>
      </c>
      <c r="L2280" s="3"/>
      <c r="M2280" s="3"/>
      <c r="N2280" s="3"/>
      <c r="O2280" s="84">
        <v>0</v>
      </c>
      <c r="P2280" s="84">
        <v>0</v>
      </c>
      <c r="Q2280" s="84">
        <v>0</v>
      </c>
      <c r="R2280" s="127">
        <v>0</v>
      </c>
      <c r="S2280" s="127">
        <v>0</v>
      </c>
      <c r="T2280" s="85"/>
      <c r="U2280" s="85"/>
      <c r="V2280" s="85"/>
      <c r="W2280" s="85"/>
      <c r="X2280" s="84">
        <v>914586</v>
      </c>
      <c r="Y2280" s="84">
        <v>557608</v>
      </c>
      <c r="Z2280" s="84">
        <v>17026</v>
      </c>
      <c r="AA2280" s="127">
        <v>2971.99</v>
      </c>
      <c r="AB2280" s="127">
        <v>12.67</v>
      </c>
    </row>
    <row r="2281" spans="1:28" x14ac:dyDescent="0.3">
      <c r="A2281" s="83" t="s">
        <v>55</v>
      </c>
      <c r="B2281" s="65" t="str">
        <f>VLOOKUP(A2281,'bank list with code'!$A$2:$C$114,3,FALSE)</f>
        <v>B041</v>
      </c>
      <c r="C2281" s="65" t="str">
        <f>VLOOKUP(B2281,'bank type'!$A$2:$B$87,2,FALSE)</f>
        <v>Small Finance Banks</v>
      </c>
      <c r="D2281" s="66">
        <v>43585</v>
      </c>
      <c r="E2281" s="74">
        <f t="shared" si="108"/>
        <v>4</v>
      </c>
      <c r="F2281">
        <f t="shared" si="107"/>
        <v>2019</v>
      </c>
      <c r="G2281" s="84">
        <v>320</v>
      </c>
      <c r="H2281" s="84">
        <v>2</v>
      </c>
      <c r="I2281" s="84">
        <v>0</v>
      </c>
      <c r="J2281" s="84">
        <v>0</v>
      </c>
      <c r="K2281" s="3">
        <f t="shared" si="109"/>
        <v>0</v>
      </c>
      <c r="L2281" s="3"/>
      <c r="M2281" s="3"/>
      <c r="N2281" s="3"/>
      <c r="O2281" s="84">
        <v>0</v>
      </c>
      <c r="P2281" s="84">
        <v>0</v>
      </c>
      <c r="Q2281" s="84">
        <v>0</v>
      </c>
      <c r="R2281" s="127">
        <v>0</v>
      </c>
      <c r="S2281" s="127">
        <v>0</v>
      </c>
      <c r="T2281" s="85"/>
      <c r="U2281" s="85"/>
      <c r="V2281" s="85"/>
      <c r="W2281" s="85"/>
      <c r="X2281" s="84">
        <v>531700</v>
      </c>
      <c r="Y2281" s="84">
        <v>965899</v>
      </c>
      <c r="Z2281" s="84">
        <v>146534</v>
      </c>
      <c r="AA2281" s="127">
        <v>2584.8818000000001</v>
      </c>
      <c r="AB2281" s="127">
        <v>329.27788492000002</v>
      </c>
    </row>
    <row r="2282" spans="1:28" x14ac:dyDescent="0.3">
      <c r="A2282" s="83" t="s">
        <v>56</v>
      </c>
      <c r="B2282" s="65" t="str">
        <f>VLOOKUP(A2282,'bank list with code'!$A$2:$C$114,3,FALSE)</f>
        <v>B043</v>
      </c>
      <c r="C2282" s="65" t="str">
        <f>VLOOKUP(B2282,'bank type'!$A$2:$B$87,2,FALSE)</f>
        <v>Small Finance Banks</v>
      </c>
      <c r="D2282" s="66">
        <v>43585</v>
      </c>
      <c r="E2282" s="74">
        <f t="shared" si="108"/>
        <v>4</v>
      </c>
      <c r="F2282">
        <f t="shared" si="107"/>
        <v>2019</v>
      </c>
      <c r="G2282" s="84">
        <v>130</v>
      </c>
      <c r="H2282" s="84">
        <v>2</v>
      </c>
      <c r="I2282" s="84">
        <v>0</v>
      </c>
      <c r="J2282" s="84">
        <v>0</v>
      </c>
      <c r="K2282" s="3">
        <f t="shared" si="109"/>
        <v>0</v>
      </c>
      <c r="L2282" s="3"/>
      <c r="M2282" s="3"/>
      <c r="N2282" s="3"/>
      <c r="O2282" s="84">
        <v>0</v>
      </c>
      <c r="P2282" s="84">
        <v>0</v>
      </c>
      <c r="Q2282" s="84">
        <v>0</v>
      </c>
      <c r="R2282" s="127">
        <v>0</v>
      </c>
      <c r="S2282" s="127">
        <v>0</v>
      </c>
      <c r="T2282" s="85"/>
      <c r="U2282" s="85"/>
      <c r="V2282" s="85"/>
      <c r="W2282" s="85"/>
      <c r="X2282" s="84">
        <v>3141718</v>
      </c>
      <c r="Y2282" s="84">
        <v>497941</v>
      </c>
      <c r="Z2282" s="84">
        <v>69964</v>
      </c>
      <c r="AA2282" s="127">
        <v>2807</v>
      </c>
      <c r="AB2282" s="127">
        <v>61</v>
      </c>
    </row>
    <row r="2283" spans="1:28" x14ac:dyDescent="0.3">
      <c r="A2283" s="83" t="s">
        <v>57</v>
      </c>
      <c r="B2283" s="65" t="str">
        <f>VLOOKUP(A2283,'bank list with code'!$A$2:$C$114,3,FALSE)</f>
        <v>B065</v>
      </c>
      <c r="C2283" s="65" t="str">
        <f>VLOOKUP(B2283,'bank type'!$A$2:$B$87,2,FALSE)</f>
        <v>Small Finance Banks</v>
      </c>
      <c r="D2283" s="66">
        <v>43585</v>
      </c>
      <c r="E2283" s="74">
        <f t="shared" si="108"/>
        <v>4</v>
      </c>
      <c r="F2283">
        <f t="shared" si="107"/>
        <v>2019</v>
      </c>
      <c r="G2283" s="84">
        <v>120</v>
      </c>
      <c r="H2283" s="84">
        <v>3</v>
      </c>
      <c r="I2283" s="84">
        <v>0</v>
      </c>
      <c r="J2283" s="84">
        <v>0</v>
      </c>
      <c r="K2283" s="3">
        <f t="shared" si="109"/>
        <v>0</v>
      </c>
      <c r="L2283" s="3"/>
      <c r="M2283" s="3"/>
      <c r="N2283" s="3"/>
      <c r="O2283" s="84">
        <v>0</v>
      </c>
      <c r="P2283" s="84">
        <v>0</v>
      </c>
      <c r="Q2283" s="84">
        <v>0</v>
      </c>
      <c r="R2283" s="127">
        <v>0</v>
      </c>
      <c r="S2283" s="127">
        <v>0</v>
      </c>
      <c r="T2283" s="85"/>
      <c r="U2283" s="85"/>
      <c r="V2283" s="85"/>
      <c r="W2283" s="85"/>
      <c r="X2283" s="84">
        <v>142215</v>
      </c>
      <c r="Y2283" s="84">
        <v>111109</v>
      </c>
      <c r="Z2283" s="84">
        <v>46116</v>
      </c>
      <c r="AA2283" s="127">
        <v>377.7638</v>
      </c>
      <c r="AB2283" s="127">
        <v>58.412473990000002</v>
      </c>
    </row>
    <row r="2284" spans="1:28" x14ac:dyDescent="0.3">
      <c r="A2284" s="83" t="s">
        <v>58</v>
      </c>
      <c r="B2284" s="65" t="str">
        <f>VLOOKUP(A2284,'bank list with code'!$A$2:$C$114,3,FALSE)</f>
        <v>B075</v>
      </c>
      <c r="C2284" s="65" t="str">
        <f>VLOOKUP(B2284,'bank type'!$A$2:$B$87,2,FALSE)</f>
        <v>Small Finance Banks</v>
      </c>
      <c r="D2284" s="66">
        <v>43585</v>
      </c>
      <c r="E2284" s="74">
        <f t="shared" si="108"/>
        <v>4</v>
      </c>
      <c r="F2284">
        <f t="shared" si="107"/>
        <v>2019</v>
      </c>
      <c r="G2284" s="84">
        <v>0</v>
      </c>
      <c r="H2284" s="84">
        <v>0</v>
      </c>
      <c r="I2284" s="84">
        <v>0</v>
      </c>
      <c r="J2284" s="84">
        <v>0</v>
      </c>
      <c r="K2284" s="3">
        <f t="shared" si="109"/>
        <v>0</v>
      </c>
      <c r="L2284" s="3"/>
      <c r="M2284" s="3"/>
      <c r="N2284" s="3"/>
      <c r="O2284" s="84">
        <v>0</v>
      </c>
      <c r="P2284" s="84">
        <v>0</v>
      </c>
      <c r="Q2284" s="84">
        <v>0</v>
      </c>
      <c r="R2284" s="127">
        <v>0</v>
      </c>
      <c r="S2284" s="127">
        <v>0</v>
      </c>
      <c r="T2284" s="85"/>
      <c r="U2284" s="85"/>
      <c r="V2284" s="85"/>
      <c r="W2284" s="85"/>
      <c r="X2284" s="84">
        <v>53626</v>
      </c>
      <c r="Y2284" s="84">
        <v>7919</v>
      </c>
      <c r="Z2284" s="84">
        <v>2179</v>
      </c>
      <c r="AA2284" s="127">
        <v>30.097829999999998</v>
      </c>
      <c r="AB2284" s="127">
        <v>9.0998920600000002</v>
      </c>
    </row>
    <row r="2285" spans="1:28" x14ac:dyDescent="0.3">
      <c r="A2285" s="83" t="s">
        <v>59</v>
      </c>
      <c r="B2285" s="65" t="str">
        <f>VLOOKUP(A2285,'bank list with code'!$A$2:$C$114,3,FALSE)</f>
        <v>B097</v>
      </c>
      <c r="C2285" s="65" t="str">
        <f>VLOOKUP(B2285,'bank type'!$A$2:$B$87,2,FALSE)</f>
        <v>Small Finance Banks</v>
      </c>
      <c r="D2285" s="66">
        <v>43585</v>
      </c>
      <c r="E2285" s="74">
        <f t="shared" si="108"/>
        <v>4</v>
      </c>
      <c r="F2285">
        <f t="shared" si="107"/>
        <v>2019</v>
      </c>
      <c r="G2285" s="84">
        <v>25</v>
      </c>
      <c r="H2285" s="84">
        <v>1</v>
      </c>
      <c r="I2285" s="84">
        <v>0</v>
      </c>
      <c r="J2285" s="84">
        <v>0</v>
      </c>
      <c r="K2285" s="3">
        <f t="shared" si="109"/>
        <v>0</v>
      </c>
      <c r="L2285" s="3"/>
      <c r="M2285" s="3"/>
      <c r="N2285" s="3"/>
      <c r="O2285" s="84">
        <v>0</v>
      </c>
      <c r="P2285" s="84">
        <v>0</v>
      </c>
      <c r="Q2285" s="84">
        <v>0</v>
      </c>
      <c r="R2285" s="127">
        <v>0</v>
      </c>
      <c r="S2285" s="127">
        <v>0</v>
      </c>
      <c r="T2285" s="85"/>
      <c r="U2285" s="85"/>
      <c r="V2285" s="85"/>
      <c r="W2285" s="85"/>
      <c r="X2285" s="84">
        <v>16269</v>
      </c>
      <c r="Y2285" s="84">
        <v>34995</v>
      </c>
      <c r="Z2285" s="84">
        <v>10036</v>
      </c>
      <c r="AA2285" s="127">
        <v>65.716099999999997</v>
      </c>
      <c r="AB2285" s="127">
        <v>13.144662070000001</v>
      </c>
    </row>
    <row r="2286" spans="1:28" x14ac:dyDescent="0.3">
      <c r="A2286" s="83" t="s">
        <v>60</v>
      </c>
      <c r="B2286" s="65" t="str">
        <f>VLOOKUP(A2286,'bank list with code'!$A$2:$C$114,3,FALSE)</f>
        <v>B103</v>
      </c>
      <c r="C2286" s="65" t="str">
        <f>VLOOKUP(B2286,'bank type'!$A$2:$B$87,2,FALSE)</f>
        <v>Small Finance Banks</v>
      </c>
      <c r="D2286" s="66">
        <v>43585</v>
      </c>
      <c r="E2286" s="74">
        <f t="shared" si="108"/>
        <v>4</v>
      </c>
      <c r="F2286">
        <f t="shared" si="107"/>
        <v>2019</v>
      </c>
      <c r="G2286" s="84">
        <v>383</v>
      </c>
      <c r="H2286" s="84">
        <v>3</v>
      </c>
      <c r="I2286" s="84">
        <v>0</v>
      </c>
      <c r="J2286" s="84">
        <v>0</v>
      </c>
      <c r="K2286" s="3">
        <f t="shared" si="109"/>
        <v>0</v>
      </c>
      <c r="L2286" s="3"/>
      <c r="M2286" s="3"/>
      <c r="N2286" s="3"/>
      <c r="O2286" s="84">
        <v>0</v>
      </c>
      <c r="P2286" s="84">
        <v>0</v>
      </c>
      <c r="Q2286" s="84">
        <v>0</v>
      </c>
      <c r="R2286" s="127">
        <v>0</v>
      </c>
      <c r="S2286" s="127">
        <v>0</v>
      </c>
      <c r="T2286" s="85"/>
      <c r="U2286" s="85"/>
      <c r="V2286" s="85"/>
      <c r="W2286" s="85"/>
      <c r="X2286" s="84">
        <v>2943937</v>
      </c>
      <c r="Y2286" s="84">
        <v>1872619</v>
      </c>
      <c r="Z2286" s="84">
        <v>302905</v>
      </c>
      <c r="AA2286" s="127">
        <v>7159.9624999999996</v>
      </c>
      <c r="AB2286" s="127">
        <v>233.44882549000002</v>
      </c>
    </row>
    <row r="2287" spans="1:28" x14ac:dyDescent="0.3">
      <c r="A2287" s="83" t="s">
        <v>61</v>
      </c>
      <c r="B2287" s="65" t="str">
        <f>VLOOKUP(A2287,'bank list with code'!$A$2:$C$114,3,FALSE)</f>
        <v>B109</v>
      </c>
      <c r="C2287" s="65" t="str">
        <f>VLOOKUP(B2287,'bank type'!$A$2:$B$87,2,FALSE)</f>
        <v>Small Finance Banks</v>
      </c>
      <c r="D2287" s="66">
        <v>43585</v>
      </c>
      <c r="E2287" s="74">
        <f t="shared" si="108"/>
        <v>4</v>
      </c>
      <c r="F2287">
        <f t="shared" si="107"/>
        <v>2019</v>
      </c>
      <c r="G2287" s="84">
        <v>87</v>
      </c>
      <c r="H2287" s="84">
        <v>36</v>
      </c>
      <c r="I2287" s="84">
        <v>0</v>
      </c>
      <c r="J2287" s="84">
        <v>0</v>
      </c>
      <c r="K2287" s="3">
        <f t="shared" si="109"/>
        <v>0</v>
      </c>
      <c r="L2287" s="3"/>
      <c r="M2287" s="3"/>
      <c r="N2287" s="3"/>
      <c r="O2287" s="84">
        <v>0</v>
      </c>
      <c r="P2287" s="84">
        <v>0</v>
      </c>
      <c r="Q2287" s="84">
        <v>0</v>
      </c>
      <c r="R2287" s="127">
        <v>0</v>
      </c>
      <c r="S2287" s="127">
        <v>0</v>
      </c>
      <c r="T2287" s="85"/>
      <c r="U2287" s="85"/>
      <c r="V2287" s="85"/>
      <c r="W2287" s="85"/>
      <c r="X2287" s="84">
        <v>181041</v>
      </c>
      <c r="Y2287" s="84">
        <v>91478</v>
      </c>
      <c r="Z2287" s="84">
        <v>47505</v>
      </c>
      <c r="AA2287" s="127">
        <v>418.88721482</v>
      </c>
      <c r="AB2287" s="127">
        <v>191.68063811000022</v>
      </c>
    </row>
    <row r="2288" spans="1:28" x14ac:dyDescent="0.3">
      <c r="A2288" s="83" t="s">
        <v>117</v>
      </c>
      <c r="B2288" s="65" t="str">
        <f>VLOOKUP(A2288,'bank list with code'!$A$2:$C$114,3,FALSE)</f>
        <v>B003</v>
      </c>
      <c r="C2288" s="65" t="str">
        <f>VLOOKUP(B2288,'bank type'!$A$2:$B$87,2,FALSE)</f>
        <v>Public Sector Banks</v>
      </c>
      <c r="D2288" s="66">
        <v>43616</v>
      </c>
      <c r="E2288" s="74">
        <f t="shared" si="108"/>
        <v>5</v>
      </c>
      <c r="F2288">
        <f t="shared" ref="F2288:F2351" si="110">YEAR(D2288)</f>
        <v>2019</v>
      </c>
      <c r="G2288" s="84">
        <v>761</v>
      </c>
      <c r="H2288" s="84">
        <v>196</v>
      </c>
      <c r="I2288" s="84">
        <v>3116</v>
      </c>
      <c r="J2288" s="84">
        <v>0</v>
      </c>
      <c r="K2288" s="3">
        <f t="shared" si="109"/>
        <v>3116</v>
      </c>
      <c r="L2288" s="3"/>
      <c r="M2288" s="3"/>
      <c r="N2288" s="3"/>
      <c r="O2288" s="84">
        <v>0</v>
      </c>
      <c r="P2288" s="84">
        <v>0</v>
      </c>
      <c r="Q2288" s="84">
        <v>0</v>
      </c>
      <c r="R2288" s="127">
        <v>0</v>
      </c>
      <c r="S2288" s="127">
        <v>0</v>
      </c>
      <c r="T2288" s="85"/>
      <c r="U2288" s="85"/>
      <c r="V2288" s="85"/>
      <c r="W2288" s="85"/>
      <c r="X2288" s="84">
        <v>5910582</v>
      </c>
      <c r="Y2288" s="84">
        <v>9068676</v>
      </c>
      <c r="Z2288" s="84">
        <v>3259136</v>
      </c>
      <c r="AA2288" s="127">
        <v>22773.785278949999</v>
      </c>
      <c r="AB2288" s="127">
        <v>3491.7932705900002</v>
      </c>
    </row>
    <row r="2289" spans="1:28" x14ac:dyDescent="0.3">
      <c r="A2289" s="83" t="s">
        <v>118</v>
      </c>
      <c r="B2289" s="65" t="str">
        <f>VLOOKUP(A2289,'bank list with code'!$A$2:$C$114,3,FALSE)</f>
        <v>B006</v>
      </c>
      <c r="C2289" s="65" t="str">
        <f>VLOOKUP(B2289,'bank type'!$A$2:$B$87,2,FALSE)</f>
        <v>Public Sector Banks</v>
      </c>
      <c r="D2289" s="66">
        <v>43616</v>
      </c>
      <c r="E2289" s="74">
        <f t="shared" si="108"/>
        <v>5</v>
      </c>
      <c r="F2289">
        <f t="shared" si="110"/>
        <v>2019</v>
      </c>
      <c r="G2289" s="84">
        <v>3023</v>
      </c>
      <c r="H2289" s="84">
        <v>773</v>
      </c>
      <c r="I2289" s="84">
        <v>13777</v>
      </c>
      <c r="J2289" s="84">
        <v>0</v>
      </c>
      <c r="K2289" s="3">
        <f t="shared" si="109"/>
        <v>13777</v>
      </c>
      <c r="L2289" s="3"/>
      <c r="M2289" s="3"/>
      <c r="N2289" s="3"/>
      <c r="O2289" s="84">
        <v>303397</v>
      </c>
      <c r="P2289" s="84">
        <v>13624</v>
      </c>
      <c r="Q2289" s="84">
        <v>615600</v>
      </c>
      <c r="R2289" s="127">
        <v>62.738464840000006</v>
      </c>
      <c r="S2289" s="127">
        <v>1495.7887020399999</v>
      </c>
      <c r="T2289" s="85"/>
      <c r="U2289" s="85"/>
      <c r="V2289" s="85"/>
      <c r="W2289" s="85"/>
      <c r="X2289" s="84">
        <v>28852129</v>
      </c>
      <c r="Y2289" s="84">
        <v>10811586</v>
      </c>
      <c r="Z2289" s="84">
        <v>6953162</v>
      </c>
      <c r="AA2289" s="127">
        <v>38154.666442139998</v>
      </c>
      <c r="AB2289" s="127">
        <v>9341.2999999999993</v>
      </c>
    </row>
    <row r="2290" spans="1:28" x14ac:dyDescent="0.3">
      <c r="A2290" s="83" t="s">
        <v>0</v>
      </c>
      <c r="B2290" s="65" t="str">
        <f>VLOOKUP(A2290,'bank list with code'!$A$2:$C$114,3,FALSE)</f>
        <v>B014</v>
      </c>
      <c r="C2290" s="65" t="str">
        <f>VLOOKUP(B2290,'bank type'!$A$2:$B$87,2,FALSE)</f>
        <v>Public Sector Banks</v>
      </c>
      <c r="D2290" s="66">
        <v>43616</v>
      </c>
      <c r="E2290" s="74">
        <f t="shared" ref="E2290:E2353" si="111">MONTH(D2290)</f>
        <v>5</v>
      </c>
      <c r="F2290">
        <f t="shared" si="110"/>
        <v>2019</v>
      </c>
      <c r="G2290" s="84">
        <v>9321</v>
      </c>
      <c r="H2290" s="84">
        <v>3850</v>
      </c>
      <c r="I2290" s="84">
        <v>78791</v>
      </c>
      <c r="J2290" s="84">
        <v>0</v>
      </c>
      <c r="K2290" s="3">
        <f t="shared" si="109"/>
        <v>78791</v>
      </c>
      <c r="L2290" s="3"/>
      <c r="M2290" s="3"/>
      <c r="N2290" s="3"/>
      <c r="O2290" s="84">
        <v>324275</v>
      </c>
      <c r="P2290" s="84">
        <v>21107</v>
      </c>
      <c r="Q2290" s="84">
        <v>838895</v>
      </c>
      <c r="R2290" s="127">
        <v>92.758063770000007</v>
      </c>
      <c r="S2290" s="127">
        <v>1883.9720698699998</v>
      </c>
      <c r="T2290" s="85"/>
      <c r="U2290" s="85"/>
      <c r="V2290" s="85"/>
      <c r="W2290" s="85"/>
      <c r="X2290" s="84">
        <v>48888337</v>
      </c>
      <c r="Y2290" s="84">
        <v>32035602</v>
      </c>
      <c r="Z2290" s="84">
        <v>16675739</v>
      </c>
      <c r="AA2290" s="127">
        <v>125633.46202557001</v>
      </c>
      <c r="AB2290" s="127">
        <v>14651.528984770004</v>
      </c>
    </row>
    <row r="2291" spans="1:28" x14ac:dyDescent="0.3">
      <c r="A2291" s="83" t="s">
        <v>1</v>
      </c>
      <c r="B2291" s="65" t="str">
        <f>VLOOKUP(A2291,'bank list with code'!$A$2:$C$114,3,FALSE)</f>
        <v>B015</v>
      </c>
      <c r="C2291" s="65" t="str">
        <f>VLOOKUP(B2291,'bank type'!$A$2:$B$87,2,FALSE)</f>
        <v>Public Sector Banks</v>
      </c>
      <c r="D2291" s="66">
        <v>43616</v>
      </c>
      <c r="E2291" s="74">
        <f t="shared" si="111"/>
        <v>5</v>
      </c>
      <c r="F2291">
        <f t="shared" si="110"/>
        <v>2019</v>
      </c>
      <c r="G2291" s="84">
        <v>2645</v>
      </c>
      <c r="H2291" s="84">
        <v>3509</v>
      </c>
      <c r="I2291" s="84">
        <v>67740</v>
      </c>
      <c r="J2291" s="84">
        <v>0</v>
      </c>
      <c r="K2291" s="3">
        <f t="shared" si="109"/>
        <v>67740</v>
      </c>
      <c r="L2291" s="3"/>
      <c r="M2291" s="3"/>
      <c r="N2291" s="3"/>
      <c r="O2291" s="84">
        <v>185605</v>
      </c>
      <c r="P2291" s="84">
        <v>22457</v>
      </c>
      <c r="Q2291" s="84">
        <v>344241</v>
      </c>
      <c r="R2291" s="127">
        <v>127.08675517</v>
      </c>
      <c r="S2291" s="127">
        <v>849.79220488999999</v>
      </c>
      <c r="T2291" s="85"/>
      <c r="U2291" s="85"/>
      <c r="V2291" s="85"/>
      <c r="W2291" s="85"/>
      <c r="X2291" s="84">
        <v>36822577</v>
      </c>
      <c r="Y2291" s="84">
        <v>19297659</v>
      </c>
      <c r="Z2291" s="84">
        <v>10305371</v>
      </c>
      <c r="AA2291" s="127">
        <v>70860.315524780002</v>
      </c>
      <c r="AB2291" s="127">
        <v>11220.117555629999</v>
      </c>
    </row>
    <row r="2292" spans="1:28" x14ac:dyDescent="0.3">
      <c r="A2292" s="96" t="s">
        <v>2</v>
      </c>
      <c r="B2292" s="65" t="str">
        <f>VLOOKUP(A2292,'bank list with code'!$A$2:$C$114,3,FALSE)</f>
        <v>B016</v>
      </c>
      <c r="C2292" s="65" t="str">
        <f>VLOOKUP(B2292,'bank type'!$A$2:$B$87,2,FALSE)</f>
        <v>Public Sector Banks</v>
      </c>
      <c r="D2292" s="66">
        <v>43616</v>
      </c>
      <c r="E2292" s="74">
        <f t="shared" si="111"/>
        <v>5</v>
      </c>
      <c r="F2292">
        <f t="shared" si="110"/>
        <v>2019</v>
      </c>
      <c r="G2292" s="84">
        <v>1306</v>
      </c>
      <c r="H2292" s="84">
        <v>554</v>
      </c>
      <c r="I2292" s="84">
        <v>2350</v>
      </c>
      <c r="J2292" s="84">
        <v>0</v>
      </c>
      <c r="K2292" s="3">
        <f t="shared" si="109"/>
        <v>2350</v>
      </c>
      <c r="L2292" s="3"/>
      <c r="M2292" s="3"/>
      <c r="N2292" s="3"/>
      <c r="O2292" s="84">
        <v>0</v>
      </c>
      <c r="P2292" s="84">
        <v>0</v>
      </c>
      <c r="Q2292" s="84">
        <v>0</v>
      </c>
      <c r="R2292" s="127">
        <v>0</v>
      </c>
      <c r="S2292" s="127">
        <v>0</v>
      </c>
      <c r="T2292" s="85"/>
      <c r="U2292" s="85"/>
      <c r="V2292" s="85"/>
      <c r="W2292" s="85"/>
      <c r="X2292" s="84">
        <v>5649325</v>
      </c>
      <c r="Y2292" s="84">
        <v>7684055</v>
      </c>
      <c r="Z2292" s="84">
        <v>4955403</v>
      </c>
      <c r="AA2292" s="127">
        <v>28463.64911455</v>
      </c>
      <c r="AB2292" s="127">
        <v>5602.6251395600002</v>
      </c>
    </row>
    <row r="2293" spans="1:28" x14ac:dyDescent="0.3">
      <c r="A2293" s="83" t="s">
        <v>3</v>
      </c>
      <c r="B2293" s="65" t="str">
        <f>VLOOKUP(A2293,'bank list with code'!$A$2:$C$114,3,FALSE)</f>
        <v>B018</v>
      </c>
      <c r="C2293" s="65" t="str">
        <f>VLOOKUP(B2293,'bank type'!$A$2:$B$87,2,FALSE)</f>
        <v>Public Sector Banks</v>
      </c>
      <c r="D2293" s="66">
        <v>43616</v>
      </c>
      <c r="E2293" s="74">
        <f t="shared" si="111"/>
        <v>5</v>
      </c>
      <c r="F2293">
        <f t="shared" si="110"/>
        <v>2019</v>
      </c>
      <c r="G2293" s="84">
        <v>4760</v>
      </c>
      <c r="H2293" s="84">
        <v>4077</v>
      </c>
      <c r="I2293" s="84">
        <v>21910</v>
      </c>
      <c r="J2293" s="84">
        <v>0</v>
      </c>
      <c r="K2293" s="3">
        <f t="shared" si="109"/>
        <v>21910</v>
      </c>
      <c r="L2293" s="3"/>
      <c r="M2293" s="3"/>
      <c r="N2293" s="3"/>
      <c r="O2293" s="84">
        <v>381745</v>
      </c>
      <c r="P2293" s="84">
        <v>52412</v>
      </c>
      <c r="Q2293" s="84">
        <v>786726</v>
      </c>
      <c r="R2293" s="127">
        <v>280.07517999999999</v>
      </c>
      <c r="S2293" s="127">
        <v>1628.261231</v>
      </c>
      <c r="T2293" s="85"/>
      <c r="U2293" s="85"/>
      <c r="V2293" s="85"/>
      <c r="W2293" s="85"/>
      <c r="X2293" s="84">
        <v>18437346</v>
      </c>
      <c r="Y2293" s="84">
        <v>23759272</v>
      </c>
      <c r="Z2293" s="84">
        <v>12679492</v>
      </c>
      <c r="AA2293" s="127">
        <v>103930.213653</v>
      </c>
      <c r="AB2293" s="127">
        <v>17451.547784999999</v>
      </c>
    </row>
    <row r="2294" spans="1:28" x14ac:dyDescent="0.3">
      <c r="A2294" s="83" t="s">
        <v>4</v>
      </c>
      <c r="B2294" s="65" t="str">
        <f>VLOOKUP(A2294,'bank list with code'!$A$2:$C$114,3,FALSE)</f>
        <v>B022</v>
      </c>
      <c r="C2294" s="65" t="str">
        <f>VLOOKUP(B2294,'bank type'!$A$2:$B$87,2,FALSE)</f>
        <v>Public Sector Banks</v>
      </c>
      <c r="D2294" s="66">
        <v>43616</v>
      </c>
      <c r="E2294" s="74">
        <f t="shared" si="111"/>
        <v>5</v>
      </c>
      <c r="F2294">
        <f t="shared" si="110"/>
        <v>2019</v>
      </c>
      <c r="G2294" s="84">
        <v>2668</v>
      </c>
      <c r="H2294" s="84">
        <v>896</v>
      </c>
      <c r="I2294" s="84">
        <v>3384</v>
      </c>
      <c r="J2294" s="84">
        <v>0</v>
      </c>
      <c r="K2294" s="3">
        <f t="shared" si="109"/>
        <v>3384</v>
      </c>
      <c r="L2294" s="3"/>
      <c r="M2294" s="3"/>
      <c r="N2294" s="3"/>
      <c r="O2294" s="84">
        <v>92317</v>
      </c>
      <c r="P2294" s="84">
        <v>2422</v>
      </c>
      <c r="Q2294" s="84">
        <v>163157</v>
      </c>
      <c r="R2294" s="127">
        <v>11.30339128</v>
      </c>
      <c r="S2294" s="127">
        <v>364.37654555</v>
      </c>
      <c r="T2294" s="85"/>
      <c r="U2294" s="85"/>
      <c r="V2294" s="85"/>
      <c r="W2294" s="85"/>
      <c r="X2294" s="84">
        <v>21197500</v>
      </c>
      <c r="Y2294" s="84">
        <v>11821816</v>
      </c>
      <c r="Z2294" s="84">
        <v>6037334</v>
      </c>
      <c r="AA2294" s="127">
        <v>49359.594925999998</v>
      </c>
      <c r="AB2294" s="127">
        <v>8047.9985360800001</v>
      </c>
    </row>
    <row r="2295" spans="1:28" x14ac:dyDescent="0.3">
      <c r="A2295" s="83" t="s">
        <v>119</v>
      </c>
      <c r="B2295" s="65" t="str">
        <f>VLOOKUP(A2295,'bank list with code'!$A$2:$C$114,3,FALSE)</f>
        <v>B026</v>
      </c>
      <c r="C2295" s="65" t="str">
        <f>VLOOKUP(B2295,'bank type'!$A$2:$B$87,2,FALSE)</f>
        <v>Public Sector Banks</v>
      </c>
      <c r="D2295" s="66">
        <v>43616</v>
      </c>
      <c r="E2295" s="74">
        <f t="shared" si="111"/>
        <v>5</v>
      </c>
      <c r="F2295">
        <f t="shared" si="110"/>
        <v>2019</v>
      </c>
      <c r="G2295" s="84">
        <v>2414</v>
      </c>
      <c r="H2295" s="84">
        <v>629</v>
      </c>
      <c r="I2295" s="84">
        <v>222811</v>
      </c>
      <c r="J2295" s="84">
        <v>0</v>
      </c>
      <c r="K2295" s="3">
        <f t="shared" si="109"/>
        <v>222811</v>
      </c>
      <c r="L2295" s="3"/>
      <c r="M2295" s="3"/>
      <c r="N2295" s="3"/>
      <c r="O2295" s="84">
        <v>111173</v>
      </c>
      <c r="P2295" s="84">
        <v>2231</v>
      </c>
      <c r="Q2295" s="84">
        <v>170128</v>
      </c>
      <c r="R2295" s="127">
        <v>10.888919</v>
      </c>
      <c r="S2295" s="127">
        <v>409.86292854999999</v>
      </c>
      <c r="T2295" s="85"/>
      <c r="U2295" s="85"/>
      <c r="V2295" s="85"/>
      <c r="W2295" s="85"/>
      <c r="X2295" s="84">
        <v>6619998</v>
      </c>
      <c r="Y2295" s="84">
        <v>6996637</v>
      </c>
      <c r="Z2295" s="84">
        <v>4040959</v>
      </c>
      <c r="AA2295" s="127">
        <v>28779.991306580003</v>
      </c>
      <c r="AB2295" s="127">
        <v>5098.9805374200005</v>
      </c>
    </row>
    <row r="2296" spans="1:28" x14ac:dyDescent="0.3">
      <c r="A2296" s="83" t="s">
        <v>5</v>
      </c>
      <c r="B2296" s="65" t="str">
        <f>VLOOKUP(A2296,'bank list with code'!$A$2:$C$114,3,FALSE)</f>
        <v>B060</v>
      </c>
      <c r="C2296" s="65" t="str">
        <f>VLOOKUP(B2296,'bank type'!$A$2:$B$87,2,FALSE)</f>
        <v>Public Sector Banks</v>
      </c>
      <c r="D2296" s="66">
        <v>43616</v>
      </c>
      <c r="E2296" s="74">
        <f t="shared" si="111"/>
        <v>5</v>
      </c>
      <c r="F2296">
        <f t="shared" si="110"/>
        <v>2019</v>
      </c>
      <c r="G2296" s="84">
        <v>3198</v>
      </c>
      <c r="H2296" s="84">
        <v>696</v>
      </c>
      <c r="I2296" s="84">
        <v>10938</v>
      </c>
      <c r="J2296" s="84">
        <v>0</v>
      </c>
      <c r="K2296" s="3">
        <f t="shared" si="109"/>
        <v>10938</v>
      </c>
      <c r="L2296" s="3"/>
      <c r="M2296" s="3"/>
      <c r="N2296" s="3"/>
      <c r="O2296" s="84">
        <v>87772</v>
      </c>
      <c r="P2296" s="84">
        <v>2746</v>
      </c>
      <c r="Q2296" s="84">
        <v>149605</v>
      </c>
      <c r="R2296" s="127">
        <v>15.1</v>
      </c>
      <c r="S2296" s="127">
        <v>347.3</v>
      </c>
      <c r="T2296" s="85"/>
      <c r="U2296" s="85"/>
      <c r="V2296" s="85"/>
      <c r="W2296" s="85"/>
      <c r="X2296" s="84">
        <v>14590113</v>
      </c>
      <c r="Y2296" s="84">
        <v>34024067</v>
      </c>
      <c r="Z2296" s="84">
        <v>7691534</v>
      </c>
      <c r="AA2296" s="127">
        <v>69254.3</v>
      </c>
      <c r="AB2296" s="127">
        <v>9144.1</v>
      </c>
    </row>
    <row r="2297" spans="1:28" x14ac:dyDescent="0.3">
      <c r="A2297" s="83" t="s">
        <v>6</v>
      </c>
      <c r="B2297" s="65" t="str">
        <f>VLOOKUP(A2297,'bank list with code'!$A$2:$C$114,3,FALSE)</f>
        <v>B061</v>
      </c>
      <c r="C2297" s="65" t="str">
        <f>VLOOKUP(B2297,'bank type'!$A$2:$B$87,2,FALSE)</f>
        <v>Public Sector Banks</v>
      </c>
      <c r="D2297" s="66">
        <v>43616</v>
      </c>
      <c r="E2297" s="74">
        <f t="shared" si="111"/>
        <v>5</v>
      </c>
      <c r="F2297">
        <f t="shared" si="110"/>
        <v>2019</v>
      </c>
      <c r="G2297" s="84">
        <v>2688</v>
      </c>
      <c r="H2297" s="84">
        <v>395</v>
      </c>
      <c r="I2297" s="84">
        <v>19750</v>
      </c>
      <c r="J2297" s="84">
        <v>0</v>
      </c>
      <c r="K2297" s="3">
        <f t="shared" si="109"/>
        <v>19750</v>
      </c>
      <c r="L2297" s="3"/>
      <c r="M2297" s="3"/>
      <c r="N2297" s="3"/>
      <c r="O2297" s="84">
        <v>58364</v>
      </c>
      <c r="P2297" s="84">
        <v>1022</v>
      </c>
      <c r="Q2297" s="84">
        <v>97212</v>
      </c>
      <c r="R2297" s="127">
        <v>4.1025859999999996</v>
      </c>
      <c r="S2297" s="127">
        <v>190.02247399999999</v>
      </c>
      <c r="T2297" s="85"/>
      <c r="U2297" s="85"/>
      <c r="V2297" s="85"/>
      <c r="W2297" s="85"/>
      <c r="X2297" s="84">
        <v>16686008</v>
      </c>
      <c r="Y2297" s="84">
        <v>13744815</v>
      </c>
      <c r="Z2297" s="84">
        <v>5032656</v>
      </c>
      <c r="AA2297" s="127">
        <v>58377.789700000001</v>
      </c>
      <c r="AB2297" s="127">
        <v>7206.5359200000003</v>
      </c>
    </row>
    <row r="2298" spans="1:28" x14ac:dyDescent="0.3">
      <c r="A2298" s="83" t="s">
        <v>121</v>
      </c>
      <c r="B2298" s="65" t="str">
        <f>VLOOKUP(A2298,'bank list with code'!$A$2:$C$114,3,FALSE)</f>
        <v>B078</v>
      </c>
      <c r="C2298" s="65" t="str">
        <f>VLOOKUP(B2298,'bank type'!$A$2:$B$87,2,FALSE)</f>
        <v>Public Sector Banks</v>
      </c>
      <c r="D2298" s="66">
        <v>43616</v>
      </c>
      <c r="E2298" s="74">
        <f t="shared" si="111"/>
        <v>5</v>
      </c>
      <c r="F2298">
        <f t="shared" si="110"/>
        <v>2019</v>
      </c>
      <c r="G2298" s="84">
        <v>2337</v>
      </c>
      <c r="H2298" s="84">
        <v>282</v>
      </c>
      <c r="I2298" s="84">
        <v>8752</v>
      </c>
      <c r="J2298" s="84">
        <v>0</v>
      </c>
      <c r="K2298" s="3">
        <f t="shared" si="109"/>
        <v>8752</v>
      </c>
      <c r="L2298" s="3"/>
      <c r="M2298" s="3"/>
      <c r="N2298" s="3"/>
      <c r="O2298" s="84">
        <v>0</v>
      </c>
      <c r="P2298" s="84">
        <v>0</v>
      </c>
      <c r="Q2298" s="84">
        <v>0</v>
      </c>
      <c r="R2298" s="127">
        <v>0</v>
      </c>
      <c r="S2298" s="127">
        <v>0</v>
      </c>
      <c r="T2298" s="85"/>
      <c r="U2298" s="85"/>
      <c r="V2298" s="85"/>
      <c r="W2298" s="85"/>
      <c r="X2298" s="84">
        <v>11262811</v>
      </c>
      <c r="Y2298" s="84">
        <v>5737572</v>
      </c>
      <c r="Z2298" s="84">
        <v>3775855</v>
      </c>
      <c r="AA2298" s="127">
        <v>25360.9</v>
      </c>
      <c r="AB2298" s="127">
        <v>4515.3</v>
      </c>
    </row>
    <row r="2299" spans="1:28" x14ac:dyDescent="0.3">
      <c r="A2299" s="83" t="s">
        <v>7</v>
      </c>
      <c r="B2299" s="65" t="str">
        <f>VLOOKUP(A2299,'bank list with code'!$A$2:$C$114,3,FALSE)</f>
        <v>B080</v>
      </c>
      <c r="C2299" s="65" t="str">
        <f>VLOOKUP(B2299,'bank type'!$A$2:$B$87,2,FALSE)</f>
        <v>Public Sector Banks</v>
      </c>
      <c r="D2299" s="66">
        <v>43616</v>
      </c>
      <c r="E2299" s="74">
        <f t="shared" si="111"/>
        <v>5</v>
      </c>
      <c r="F2299">
        <f t="shared" si="110"/>
        <v>2019</v>
      </c>
      <c r="G2299" s="84">
        <v>1153</v>
      </c>
      <c r="H2299" s="84">
        <v>48</v>
      </c>
      <c r="I2299" s="84">
        <v>1066</v>
      </c>
      <c r="J2299" s="84">
        <v>0</v>
      </c>
      <c r="K2299" s="3">
        <f t="shared" si="109"/>
        <v>1066</v>
      </c>
      <c r="L2299" s="3"/>
      <c r="M2299" s="3"/>
      <c r="N2299" s="3"/>
      <c r="O2299" s="84">
        <v>0</v>
      </c>
      <c r="P2299" s="84">
        <v>0</v>
      </c>
      <c r="Q2299" s="84">
        <v>0</v>
      </c>
      <c r="R2299" s="127">
        <v>0</v>
      </c>
      <c r="S2299" s="127">
        <v>0</v>
      </c>
      <c r="T2299" s="85"/>
      <c r="U2299" s="85"/>
      <c r="V2299" s="85"/>
      <c r="W2299" s="85"/>
      <c r="X2299" s="84">
        <v>2225672</v>
      </c>
      <c r="Y2299" s="84">
        <v>1512752</v>
      </c>
      <c r="Z2299" s="84">
        <v>463300</v>
      </c>
      <c r="AA2299" s="127">
        <v>6349.4519618100003</v>
      </c>
      <c r="AB2299" s="127">
        <v>782.74633936000055</v>
      </c>
    </row>
    <row r="2300" spans="1:28" x14ac:dyDescent="0.3">
      <c r="A2300" s="83" t="s">
        <v>8</v>
      </c>
      <c r="B2300" s="65" t="str">
        <f>VLOOKUP(A2300,'bank list with code'!$A$2:$C$114,3,FALSE)</f>
        <v>B081</v>
      </c>
      <c r="C2300" s="65" t="str">
        <f>VLOOKUP(B2300,'bank type'!$A$2:$B$87,2,FALSE)</f>
        <v>Public Sector Banks</v>
      </c>
      <c r="D2300" s="66">
        <v>43616</v>
      </c>
      <c r="E2300" s="74">
        <f t="shared" si="111"/>
        <v>5</v>
      </c>
      <c r="F2300">
        <f t="shared" si="110"/>
        <v>2019</v>
      </c>
      <c r="G2300" s="84">
        <v>5225</v>
      </c>
      <c r="H2300" s="84">
        <v>3714</v>
      </c>
      <c r="I2300" s="84">
        <v>67277</v>
      </c>
      <c r="J2300" s="84">
        <v>0</v>
      </c>
      <c r="K2300" s="3">
        <f t="shared" si="109"/>
        <v>67277</v>
      </c>
      <c r="L2300" s="3"/>
      <c r="M2300" s="3"/>
      <c r="N2300" s="3"/>
      <c r="O2300" s="84">
        <v>355448</v>
      </c>
      <c r="P2300" s="84">
        <v>6157</v>
      </c>
      <c r="Q2300" s="84">
        <v>661531</v>
      </c>
      <c r="R2300" s="127">
        <v>16.8596392</v>
      </c>
      <c r="S2300" s="127">
        <v>1405.40603212</v>
      </c>
      <c r="T2300" s="85"/>
      <c r="U2300" s="85"/>
      <c r="V2300" s="85"/>
      <c r="W2300" s="85"/>
      <c r="X2300" s="84">
        <v>20825477</v>
      </c>
      <c r="Y2300" s="84">
        <v>24617942</v>
      </c>
      <c r="Z2300" s="84">
        <v>14199327</v>
      </c>
      <c r="AA2300" s="127">
        <v>111699.26391204</v>
      </c>
      <c r="AB2300" s="127">
        <v>19723.260247360002</v>
      </c>
    </row>
    <row r="2301" spans="1:28" x14ac:dyDescent="0.3">
      <c r="A2301" s="83" t="s">
        <v>122</v>
      </c>
      <c r="B2301" s="65" t="str">
        <f>VLOOKUP(A2301,'bank list with code'!$A$2:$C$114,3,FALSE)</f>
        <v>B099</v>
      </c>
      <c r="C2301" s="65" t="str">
        <f>VLOOKUP(B2301,'bank type'!$A$2:$B$87,2,FALSE)</f>
        <v>Public Sector Banks</v>
      </c>
      <c r="D2301" s="66">
        <v>43616</v>
      </c>
      <c r="E2301" s="74">
        <f t="shared" si="111"/>
        <v>5</v>
      </c>
      <c r="F2301">
        <f t="shared" si="110"/>
        <v>2019</v>
      </c>
      <c r="G2301" s="84">
        <v>4125</v>
      </c>
      <c r="H2301" s="84">
        <v>406</v>
      </c>
      <c r="I2301" s="84">
        <v>9248</v>
      </c>
      <c r="J2301" s="84">
        <v>0</v>
      </c>
      <c r="K2301" s="3">
        <f t="shared" si="109"/>
        <v>9248</v>
      </c>
      <c r="L2301" s="3"/>
      <c r="M2301" s="3"/>
      <c r="N2301" s="3"/>
      <c r="O2301" s="84">
        <v>45690</v>
      </c>
      <c r="P2301" s="84">
        <v>2838</v>
      </c>
      <c r="Q2301" s="84">
        <v>187206</v>
      </c>
      <c r="R2301" s="127">
        <v>12.09405561</v>
      </c>
      <c r="S2301" s="127">
        <v>431.19839114999996</v>
      </c>
      <c r="T2301" s="85"/>
      <c r="U2301" s="85"/>
      <c r="V2301" s="85"/>
      <c r="W2301" s="85"/>
      <c r="X2301" s="84">
        <v>8431431</v>
      </c>
      <c r="Y2301" s="84">
        <v>9819392</v>
      </c>
      <c r="Z2301" s="84">
        <v>5467564</v>
      </c>
      <c r="AA2301" s="127">
        <v>40381.461500759993</v>
      </c>
      <c r="AB2301" s="127">
        <v>6602.3999853300002</v>
      </c>
    </row>
    <row r="2302" spans="1:28" x14ac:dyDescent="0.3">
      <c r="A2302" s="83" t="s">
        <v>9</v>
      </c>
      <c r="B2302" s="65" t="str">
        <f>VLOOKUP(A2302,'bank list with code'!$A$2:$C$114,3,FALSE)</f>
        <v>B102</v>
      </c>
      <c r="C2302" s="65" t="str">
        <f>VLOOKUP(B2302,'bank type'!$A$2:$B$87,2,FALSE)</f>
        <v>Public Sector Banks</v>
      </c>
      <c r="D2302" s="66">
        <v>43616</v>
      </c>
      <c r="E2302" s="74">
        <f t="shared" si="111"/>
        <v>5</v>
      </c>
      <c r="F2302">
        <f t="shared" si="110"/>
        <v>2019</v>
      </c>
      <c r="G2302" s="84">
        <v>2041</v>
      </c>
      <c r="H2302" s="84">
        <v>323</v>
      </c>
      <c r="I2302" s="84">
        <v>4600</v>
      </c>
      <c r="J2302" s="84">
        <v>0</v>
      </c>
      <c r="K2302" s="3">
        <f t="shared" si="109"/>
        <v>4600</v>
      </c>
      <c r="L2302" s="3"/>
      <c r="M2302" s="3"/>
      <c r="N2302" s="3"/>
      <c r="O2302" s="84">
        <v>0</v>
      </c>
      <c r="P2302" s="84">
        <v>0</v>
      </c>
      <c r="Q2302" s="84">
        <v>0</v>
      </c>
      <c r="R2302" s="127">
        <v>0</v>
      </c>
      <c r="S2302" s="127">
        <v>0</v>
      </c>
      <c r="T2302" s="85"/>
      <c r="U2302" s="85"/>
      <c r="V2302" s="85"/>
      <c r="W2302" s="85"/>
      <c r="X2302" s="84">
        <v>7062614</v>
      </c>
      <c r="Y2302" s="84">
        <v>6038299</v>
      </c>
      <c r="Z2302" s="84">
        <v>3396589</v>
      </c>
      <c r="AA2302" s="127">
        <v>24011.234197999998</v>
      </c>
      <c r="AB2302" s="127">
        <v>4257.7731999999996</v>
      </c>
    </row>
    <row r="2303" spans="1:28" x14ac:dyDescent="0.3">
      <c r="A2303" s="83" t="s">
        <v>10</v>
      </c>
      <c r="B2303" s="65" t="str">
        <f>VLOOKUP(A2303,'bank list with code'!$A$2:$C$114,3,FALSE)</f>
        <v>B105</v>
      </c>
      <c r="C2303" s="65" t="str">
        <f>VLOOKUP(B2303,'bank type'!$A$2:$B$87,2,FALSE)</f>
        <v>Public Sector Banks</v>
      </c>
      <c r="D2303" s="66">
        <v>43616</v>
      </c>
      <c r="E2303" s="74">
        <f t="shared" si="111"/>
        <v>5</v>
      </c>
      <c r="F2303">
        <f t="shared" si="110"/>
        <v>2019</v>
      </c>
      <c r="G2303" s="84">
        <v>3933</v>
      </c>
      <c r="H2303" s="84">
        <v>2720</v>
      </c>
      <c r="I2303" s="84">
        <v>51096</v>
      </c>
      <c r="J2303" s="84">
        <v>0</v>
      </c>
      <c r="K2303" s="3">
        <f t="shared" si="109"/>
        <v>51096</v>
      </c>
      <c r="L2303" s="3"/>
      <c r="M2303" s="3"/>
      <c r="N2303" s="3"/>
      <c r="O2303" s="84">
        <v>48018</v>
      </c>
      <c r="P2303" s="84">
        <v>4144</v>
      </c>
      <c r="Q2303" s="84">
        <v>235162</v>
      </c>
      <c r="R2303" s="127">
        <v>20.698041019999998</v>
      </c>
      <c r="S2303" s="127">
        <v>592.78446527999995</v>
      </c>
      <c r="T2303" s="85"/>
      <c r="U2303" s="85"/>
      <c r="V2303" s="85"/>
      <c r="W2303" s="85"/>
      <c r="X2303" s="84">
        <v>17056791</v>
      </c>
      <c r="Y2303" s="84">
        <v>28094005</v>
      </c>
      <c r="Z2303" s="84">
        <v>10022853</v>
      </c>
      <c r="AA2303" s="127">
        <v>87674.177983000001</v>
      </c>
      <c r="AB2303" s="127">
        <v>11467.805176709999</v>
      </c>
    </row>
    <row r="2304" spans="1:28" x14ac:dyDescent="0.3">
      <c r="A2304" s="83" t="s">
        <v>123</v>
      </c>
      <c r="B2304" s="65" t="str">
        <f>VLOOKUP(A2304,'bank list with code'!$A$2:$C$114,3,FALSE)</f>
        <v>B106</v>
      </c>
      <c r="C2304" s="65" t="str">
        <f>VLOOKUP(B2304,'bank type'!$A$2:$B$87,2,FALSE)</f>
        <v>Public Sector Banks</v>
      </c>
      <c r="D2304" s="66">
        <v>43616</v>
      </c>
      <c r="E2304" s="74">
        <f t="shared" si="111"/>
        <v>5</v>
      </c>
      <c r="F2304">
        <f t="shared" si="110"/>
        <v>2019</v>
      </c>
      <c r="G2304" s="84">
        <v>996</v>
      </c>
      <c r="H2304" s="84">
        <v>1021</v>
      </c>
      <c r="I2304" s="84">
        <v>5553</v>
      </c>
      <c r="J2304" s="84">
        <v>0</v>
      </c>
      <c r="K2304" s="3">
        <f t="shared" si="109"/>
        <v>5553</v>
      </c>
      <c r="L2304" s="3"/>
      <c r="M2304" s="3"/>
      <c r="N2304" s="3"/>
      <c r="O2304" s="84">
        <v>7568</v>
      </c>
      <c r="P2304" s="84">
        <v>255</v>
      </c>
      <c r="Q2304" s="84">
        <v>8665</v>
      </c>
      <c r="R2304" s="127">
        <v>1.1589</v>
      </c>
      <c r="S2304" s="127">
        <v>21.275091379999999</v>
      </c>
      <c r="T2304" s="85"/>
      <c r="U2304" s="85"/>
      <c r="V2304" s="85"/>
      <c r="W2304" s="85"/>
      <c r="X2304" s="84">
        <v>8350636</v>
      </c>
      <c r="Y2304" s="84">
        <v>7743460</v>
      </c>
      <c r="Z2304" s="84">
        <v>2295877</v>
      </c>
      <c r="AA2304" s="127">
        <v>28120.892333</v>
      </c>
      <c r="AB2304" s="127">
        <v>2956.2963249999998</v>
      </c>
    </row>
    <row r="2305" spans="1:28" x14ac:dyDescent="0.3">
      <c r="A2305" s="83" t="s">
        <v>11</v>
      </c>
      <c r="B2305" s="65" t="str">
        <f>VLOOKUP(A2305,'bank list with code'!$A$2:$C$114,3,FALSE)</f>
        <v>B054</v>
      </c>
      <c r="C2305" s="65" t="str">
        <f>VLOOKUP(B2305,'bank type'!$A$2:$B$87,2,FALSE)</f>
        <v>Private Sector Banks</v>
      </c>
      <c r="D2305" s="66">
        <v>43616</v>
      </c>
      <c r="E2305" s="74">
        <f t="shared" si="111"/>
        <v>5</v>
      </c>
      <c r="F2305">
        <f t="shared" si="110"/>
        <v>2019</v>
      </c>
      <c r="G2305" s="84">
        <v>2205</v>
      </c>
      <c r="H2305" s="84">
        <v>1497</v>
      </c>
      <c r="I2305" s="84">
        <v>34974</v>
      </c>
      <c r="J2305" s="84">
        <v>0</v>
      </c>
      <c r="K2305" s="3">
        <f t="shared" si="109"/>
        <v>34974</v>
      </c>
      <c r="L2305" s="3"/>
      <c r="M2305" s="3"/>
      <c r="N2305" s="3"/>
      <c r="O2305" s="84">
        <v>33317</v>
      </c>
      <c r="P2305" s="84">
        <v>953</v>
      </c>
      <c r="Q2305" s="84">
        <v>137806</v>
      </c>
      <c r="R2305" s="127">
        <v>5.0088756700000001</v>
      </c>
      <c r="S2305" s="127">
        <v>340.51444660000004</v>
      </c>
      <c r="T2305" s="85"/>
      <c r="U2305" s="85"/>
      <c r="V2305" s="85"/>
      <c r="W2305" s="85"/>
      <c r="X2305" s="84">
        <v>12108214</v>
      </c>
      <c r="Y2305" s="84">
        <v>9701166</v>
      </c>
      <c r="Z2305" s="84">
        <v>6327793</v>
      </c>
      <c r="AA2305" s="127">
        <v>43178.961328470003</v>
      </c>
      <c r="AB2305" s="127">
        <v>8687.7164443699985</v>
      </c>
    </row>
    <row r="2306" spans="1:28" x14ac:dyDescent="0.3">
      <c r="A2306" s="83" t="s">
        <v>12</v>
      </c>
      <c r="B2306" s="65" t="str">
        <f>VLOOKUP(A2306,'bank list with code'!$A$2:$C$114,3,FALSE)</f>
        <v>B093</v>
      </c>
      <c r="C2306" s="65" t="str">
        <f>VLOOKUP(B2306,'bank type'!$A$2:$B$87,2,FALSE)</f>
        <v>Public Sector Banks</v>
      </c>
      <c r="D2306" s="66">
        <v>43616</v>
      </c>
      <c r="E2306" s="74">
        <f t="shared" si="111"/>
        <v>5</v>
      </c>
      <c r="F2306">
        <f t="shared" si="110"/>
        <v>2019</v>
      </c>
      <c r="G2306" s="84">
        <v>25606</v>
      </c>
      <c r="H2306" s="84">
        <v>32883</v>
      </c>
      <c r="I2306" s="84">
        <v>589127</v>
      </c>
      <c r="J2306" s="84">
        <v>0</v>
      </c>
      <c r="K2306" s="3">
        <f t="shared" si="109"/>
        <v>589127</v>
      </c>
      <c r="L2306" s="3"/>
      <c r="M2306" s="3"/>
      <c r="N2306" s="3"/>
      <c r="O2306" s="84">
        <v>8734604</v>
      </c>
      <c r="P2306" s="84">
        <v>160944</v>
      </c>
      <c r="Q2306" s="84">
        <v>28644056</v>
      </c>
      <c r="R2306" s="127">
        <v>610.92856700000004</v>
      </c>
      <c r="S2306" s="127">
        <v>105373.14534894002</v>
      </c>
      <c r="T2306" s="85"/>
      <c r="U2306" s="85"/>
      <c r="V2306" s="85"/>
      <c r="W2306" s="85"/>
      <c r="X2306" s="84">
        <v>297165746</v>
      </c>
      <c r="Y2306" s="84">
        <v>376403513</v>
      </c>
      <c r="Z2306" s="84">
        <v>117026441</v>
      </c>
      <c r="AA2306" s="127">
        <v>1130261.40735359</v>
      </c>
      <c r="AB2306" s="127">
        <v>176121.19883714002</v>
      </c>
    </row>
    <row r="2307" spans="1:28" x14ac:dyDescent="0.3">
      <c r="A2307" s="83" t="s">
        <v>14</v>
      </c>
      <c r="B2307" s="65" t="str">
        <f>VLOOKUP(A2307,'bank list with code'!$A$2:$C$114,3,FALSE)</f>
        <v>B009</v>
      </c>
      <c r="C2307" s="65" t="str">
        <f>VLOOKUP(B2307,'bank type'!$A$2:$B$87,2,FALSE)</f>
        <v>Private Sector Banks</v>
      </c>
      <c r="D2307" s="66">
        <v>43616</v>
      </c>
      <c r="E2307" s="74">
        <f t="shared" si="111"/>
        <v>5</v>
      </c>
      <c r="F2307">
        <f t="shared" si="110"/>
        <v>2019</v>
      </c>
      <c r="G2307" s="84">
        <v>5257</v>
      </c>
      <c r="H2307" s="84">
        <v>11631</v>
      </c>
      <c r="I2307" s="84">
        <v>496598</v>
      </c>
      <c r="J2307" s="84">
        <v>0</v>
      </c>
      <c r="K2307" s="3">
        <f t="shared" si="109"/>
        <v>496598</v>
      </c>
      <c r="L2307" s="3"/>
      <c r="M2307" s="3"/>
      <c r="N2307" s="3"/>
      <c r="O2307" s="84">
        <v>6170677</v>
      </c>
      <c r="P2307" s="84">
        <v>102603</v>
      </c>
      <c r="Q2307" s="84">
        <v>16677302</v>
      </c>
      <c r="R2307" s="127">
        <v>442.64205500000003</v>
      </c>
      <c r="S2307" s="127">
        <v>64455.153075000002</v>
      </c>
      <c r="T2307" s="85"/>
      <c r="U2307" s="85"/>
      <c r="V2307" s="85"/>
      <c r="W2307" s="85"/>
      <c r="X2307" s="84">
        <v>24185091</v>
      </c>
      <c r="Y2307" s="84">
        <v>29505062</v>
      </c>
      <c r="Z2307" s="84">
        <v>28524901</v>
      </c>
      <c r="AA2307" s="127">
        <v>147832.52259869</v>
      </c>
      <c r="AB2307" s="127">
        <v>43053.137844999997</v>
      </c>
    </row>
    <row r="2308" spans="1:28" x14ac:dyDescent="0.3">
      <c r="A2308" s="83" t="s">
        <v>15</v>
      </c>
      <c r="B2308" s="65" t="str">
        <f>VLOOKUP(A2308,'bank list with code'!$A$2:$C$114,3,FALSE)</f>
        <v>B010</v>
      </c>
      <c r="C2308" s="65" t="str">
        <f>VLOOKUP(B2308,'bank type'!$A$2:$B$87,2,FALSE)</f>
        <v>Private Sector Banks</v>
      </c>
      <c r="D2308" s="66">
        <v>43616</v>
      </c>
      <c r="E2308" s="74">
        <f t="shared" si="111"/>
        <v>5</v>
      </c>
      <c r="F2308">
        <f t="shared" si="110"/>
        <v>2019</v>
      </c>
      <c r="G2308" s="84">
        <v>481</v>
      </c>
      <c r="H2308" s="84">
        <v>0</v>
      </c>
      <c r="I2308" s="84">
        <v>27295</v>
      </c>
      <c r="J2308" s="84">
        <v>0</v>
      </c>
      <c r="K2308" s="3">
        <f t="shared" si="109"/>
        <v>27295</v>
      </c>
      <c r="L2308" s="3"/>
      <c r="M2308" s="3"/>
      <c r="N2308" s="3"/>
      <c r="O2308" s="84">
        <v>0</v>
      </c>
      <c r="P2308" s="84">
        <v>0</v>
      </c>
      <c r="Q2308" s="84">
        <v>0</v>
      </c>
      <c r="R2308" s="127">
        <v>0</v>
      </c>
      <c r="S2308" s="127">
        <v>0</v>
      </c>
      <c r="T2308" s="85"/>
      <c r="U2308" s="85"/>
      <c r="V2308" s="85"/>
      <c r="W2308" s="85"/>
      <c r="X2308" s="84">
        <v>2915615</v>
      </c>
      <c r="Y2308" s="84">
        <v>2140338</v>
      </c>
      <c r="Z2308" s="84">
        <v>939112</v>
      </c>
      <c r="AA2308" s="127">
        <v>8028.25893</v>
      </c>
      <c r="AB2308" s="127">
        <v>1438.54498857</v>
      </c>
    </row>
    <row r="2309" spans="1:28" x14ac:dyDescent="0.3">
      <c r="A2309" s="83" t="s">
        <v>16</v>
      </c>
      <c r="B2309" s="65" t="str">
        <f>VLOOKUP(A2309,'bank list with code'!$A$2:$C$114,3,FALSE)</f>
        <v>B021</v>
      </c>
      <c r="C2309" s="65" t="str">
        <f>VLOOKUP(B2309,'bank type'!$A$2:$B$87,2,FALSE)</f>
        <v>Private Sector Banks</v>
      </c>
      <c r="D2309" s="66">
        <v>43616</v>
      </c>
      <c r="E2309" s="74">
        <f t="shared" si="111"/>
        <v>5</v>
      </c>
      <c r="F2309">
        <f t="shared" si="110"/>
        <v>2019</v>
      </c>
      <c r="G2309" s="84">
        <v>237</v>
      </c>
      <c r="H2309" s="84">
        <v>47</v>
      </c>
      <c r="I2309" s="84">
        <v>0</v>
      </c>
      <c r="J2309" s="84">
        <v>0</v>
      </c>
      <c r="K2309" s="3">
        <f t="shared" si="109"/>
        <v>0</v>
      </c>
      <c r="L2309" s="3"/>
      <c r="M2309" s="3"/>
      <c r="N2309" s="3"/>
      <c r="O2309" s="84">
        <v>0</v>
      </c>
      <c r="P2309" s="84">
        <v>0</v>
      </c>
      <c r="Q2309" s="84">
        <v>0</v>
      </c>
      <c r="R2309" s="127">
        <v>0</v>
      </c>
      <c r="S2309" s="127">
        <v>0</v>
      </c>
      <c r="T2309" s="85"/>
      <c r="U2309" s="85"/>
      <c r="V2309" s="85"/>
      <c r="W2309" s="85"/>
      <c r="X2309" s="84">
        <v>601779</v>
      </c>
      <c r="Y2309" s="84">
        <v>513603</v>
      </c>
      <c r="Z2309" s="84">
        <v>220680</v>
      </c>
      <c r="AA2309" s="127">
        <v>2082.8047999999999</v>
      </c>
      <c r="AB2309" s="127">
        <v>324.34658308999997</v>
      </c>
    </row>
    <row r="2310" spans="1:28" x14ac:dyDescent="0.3">
      <c r="A2310" s="83" t="s">
        <v>17</v>
      </c>
      <c r="B2310" s="65" t="str">
        <f>VLOOKUP(A2310,'bank list with code'!$A$2:$C$114,3,FALSE)</f>
        <v>B024</v>
      </c>
      <c r="C2310" s="65" t="str">
        <f>VLOOKUP(B2310,'bank type'!$A$2:$B$87,2,FALSE)</f>
        <v>Private Sector Banks</v>
      </c>
      <c r="D2310" s="66">
        <v>43616</v>
      </c>
      <c r="E2310" s="74">
        <f t="shared" si="111"/>
        <v>5</v>
      </c>
      <c r="F2310">
        <f t="shared" si="110"/>
        <v>2019</v>
      </c>
      <c r="G2310" s="84">
        <v>1017</v>
      </c>
      <c r="H2310" s="84">
        <v>688</v>
      </c>
      <c r="I2310" s="84">
        <v>9803</v>
      </c>
      <c r="J2310" s="84">
        <v>0</v>
      </c>
      <c r="K2310" s="3">
        <f t="shared" ref="K2310:K2373" si="112">SUM(I2310,J2310)</f>
        <v>9803</v>
      </c>
      <c r="L2310" s="3"/>
      <c r="M2310" s="3"/>
      <c r="N2310" s="3"/>
      <c r="O2310" s="84">
        <v>6762</v>
      </c>
      <c r="P2310" s="84">
        <v>597</v>
      </c>
      <c r="Q2310" s="84">
        <v>22826</v>
      </c>
      <c r="R2310" s="127">
        <v>2.2041934100000002</v>
      </c>
      <c r="S2310" s="127">
        <v>62.155496979999995</v>
      </c>
      <c r="T2310" s="85"/>
      <c r="U2310" s="85"/>
      <c r="V2310" s="85"/>
      <c r="W2310" s="85"/>
      <c r="X2310" s="84">
        <v>1837697</v>
      </c>
      <c r="Y2310" s="84">
        <v>2563691</v>
      </c>
      <c r="Z2310" s="84">
        <v>925783</v>
      </c>
      <c r="AA2310" s="127">
        <v>11799.222358280002</v>
      </c>
      <c r="AB2310" s="127">
        <v>1265.74369329</v>
      </c>
    </row>
    <row r="2311" spans="1:28" x14ac:dyDescent="0.3">
      <c r="A2311" s="83" t="s">
        <v>18</v>
      </c>
      <c r="B2311" s="65" t="str">
        <f>VLOOKUP(A2311,'bank list with code'!$A$2:$C$114,3,FALSE)</f>
        <v>B032</v>
      </c>
      <c r="C2311" s="65" t="str">
        <f>VLOOKUP(B2311,'bank type'!$A$2:$B$87,2,FALSE)</f>
        <v>Private Sector Banks</v>
      </c>
      <c r="D2311" s="66">
        <v>43616</v>
      </c>
      <c r="E2311" s="74">
        <f t="shared" si="111"/>
        <v>5</v>
      </c>
      <c r="F2311">
        <f t="shared" si="110"/>
        <v>2019</v>
      </c>
      <c r="G2311" s="84">
        <v>287</v>
      </c>
      <c r="H2311" s="84">
        <v>217</v>
      </c>
      <c r="I2311" s="84">
        <v>5322</v>
      </c>
      <c r="J2311" s="84">
        <v>0</v>
      </c>
      <c r="K2311" s="3">
        <f t="shared" si="112"/>
        <v>5322</v>
      </c>
      <c r="L2311" s="3"/>
      <c r="M2311" s="3"/>
      <c r="N2311" s="3"/>
      <c r="O2311" s="84">
        <v>100273</v>
      </c>
      <c r="P2311" s="84">
        <v>22781</v>
      </c>
      <c r="Q2311" s="84">
        <v>200483</v>
      </c>
      <c r="R2311" s="127">
        <v>129.13525300000001</v>
      </c>
      <c r="S2311" s="127">
        <v>353.42079699999999</v>
      </c>
      <c r="T2311" s="85"/>
      <c r="U2311" s="85"/>
      <c r="V2311" s="85"/>
      <c r="W2311" s="85"/>
      <c r="X2311" s="84">
        <v>539833</v>
      </c>
      <c r="Y2311" s="84">
        <v>539028</v>
      </c>
      <c r="Z2311" s="84">
        <v>393518</v>
      </c>
      <c r="AA2311" s="127">
        <v>2783.4785820000002</v>
      </c>
      <c r="AB2311" s="127">
        <v>771.41759400000001</v>
      </c>
    </row>
    <row r="2312" spans="1:28" x14ac:dyDescent="0.3">
      <c r="A2312" s="83" t="s">
        <v>19</v>
      </c>
      <c r="B2312" s="65" t="str">
        <f>VLOOKUP(A2312,'bank list with code'!$A$2:$C$114,3,FALSE)</f>
        <v>B038</v>
      </c>
      <c r="C2312" s="65" t="str">
        <f>VLOOKUP(B2312,'bank type'!$A$2:$B$87,2,FALSE)</f>
        <v>Private Sector Banks</v>
      </c>
      <c r="D2312" s="66">
        <v>43616</v>
      </c>
      <c r="E2312" s="74">
        <f t="shared" si="111"/>
        <v>5</v>
      </c>
      <c r="F2312">
        <f t="shared" si="110"/>
        <v>2019</v>
      </c>
      <c r="G2312" s="84">
        <v>211</v>
      </c>
      <c r="H2312" s="84">
        <v>135</v>
      </c>
      <c r="I2312" s="84">
        <v>1154</v>
      </c>
      <c r="J2312" s="84">
        <v>0</v>
      </c>
      <c r="K2312" s="3">
        <f t="shared" si="112"/>
        <v>1154</v>
      </c>
      <c r="L2312" s="3"/>
      <c r="M2312" s="3"/>
      <c r="N2312" s="3"/>
      <c r="O2312" s="84">
        <v>6582</v>
      </c>
      <c r="P2312" s="84">
        <v>90</v>
      </c>
      <c r="Q2312" s="84">
        <v>16148</v>
      </c>
      <c r="R2312" s="127">
        <v>0.34589999999999999</v>
      </c>
      <c r="S2312" s="127">
        <v>33.148305999999998</v>
      </c>
      <c r="T2312" s="85"/>
      <c r="U2312" s="85"/>
      <c r="V2312" s="85"/>
      <c r="W2312" s="85"/>
      <c r="X2312" s="84">
        <v>427281</v>
      </c>
      <c r="Y2312" s="84">
        <v>562798</v>
      </c>
      <c r="Z2312" s="84">
        <v>274171</v>
      </c>
      <c r="AA2312" s="127">
        <v>1966.0567000000001</v>
      </c>
      <c r="AB2312" s="127">
        <v>409.68528400000002</v>
      </c>
    </row>
    <row r="2313" spans="1:28" x14ac:dyDescent="0.3">
      <c r="A2313" s="83" t="s">
        <v>20</v>
      </c>
      <c r="B2313" s="65" t="str">
        <f>VLOOKUP(A2313,'bank list with code'!$A$2:$C$114,3,FALSE)</f>
        <v>B045</v>
      </c>
      <c r="C2313" s="65" t="str">
        <f>VLOOKUP(B2313,'bank type'!$A$2:$B$87,2,FALSE)</f>
        <v>Private Sector Banks</v>
      </c>
      <c r="D2313" s="66">
        <v>43616</v>
      </c>
      <c r="E2313" s="74">
        <f t="shared" si="111"/>
        <v>5</v>
      </c>
      <c r="F2313">
        <f t="shared" si="110"/>
        <v>2019</v>
      </c>
      <c r="G2313" s="84">
        <v>1136</v>
      </c>
      <c r="H2313" s="84">
        <v>491</v>
      </c>
      <c r="I2313" s="84">
        <v>8333</v>
      </c>
      <c r="J2313" s="84">
        <v>0</v>
      </c>
      <c r="K2313" s="3">
        <f t="shared" si="112"/>
        <v>8333</v>
      </c>
      <c r="L2313" s="3"/>
      <c r="M2313" s="3"/>
      <c r="N2313" s="3"/>
      <c r="O2313" s="84">
        <v>0</v>
      </c>
      <c r="P2313" s="84">
        <v>0</v>
      </c>
      <c r="Q2313" s="84">
        <v>0</v>
      </c>
      <c r="R2313" s="127">
        <v>0</v>
      </c>
      <c r="S2313" s="127">
        <v>0</v>
      </c>
      <c r="T2313" s="85"/>
      <c r="U2313" s="85"/>
      <c r="V2313" s="85"/>
      <c r="W2313" s="85"/>
      <c r="X2313" s="84">
        <v>5780051</v>
      </c>
      <c r="Y2313" s="84">
        <v>8466910</v>
      </c>
      <c r="Z2313" s="84">
        <v>5213597</v>
      </c>
      <c r="AA2313" s="127">
        <v>43998.138102320001</v>
      </c>
      <c r="AB2313" s="127">
        <v>7692.7713726299999</v>
      </c>
    </row>
    <row r="2314" spans="1:28" x14ac:dyDescent="0.3">
      <c r="A2314" s="83" t="s">
        <v>21</v>
      </c>
      <c r="B2314" s="65" t="str">
        <f>VLOOKUP(A2314,'bank list with code'!$A$2:$C$114,3,FALSE)</f>
        <v>B050</v>
      </c>
      <c r="C2314" s="65" t="str">
        <f>VLOOKUP(B2314,'bank type'!$A$2:$B$87,2,FALSE)</f>
        <v>Private Sector Banks</v>
      </c>
      <c r="D2314" s="66">
        <v>43616</v>
      </c>
      <c r="E2314" s="74">
        <f t="shared" si="111"/>
        <v>5</v>
      </c>
      <c r="F2314">
        <f t="shared" si="110"/>
        <v>2019</v>
      </c>
      <c r="G2314" s="84">
        <v>6081</v>
      </c>
      <c r="H2314" s="84">
        <v>7239</v>
      </c>
      <c r="I2314" s="84">
        <v>563264</v>
      </c>
      <c r="J2314" s="84">
        <v>0</v>
      </c>
      <c r="K2314" s="3">
        <f t="shared" si="112"/>
        <v>563264</v>
      </c>
      <c r="L2314" s="3"/>
      <c r="M2314" s="3"/>
      <c r="N2314" s="3"/>
      <c r="O2314" s="84">
        <v>12679846</v>
      </c>
      <c r="P2314" s="84">
        <v>185365</v>
      </c>
      <c r="Q2314" s="84">
        <v>45870315</v>
      </c>
      <c r="R2314" s="127">
        <v>1087.520462</v>
      </c>
      <c r="S2314" s="127">
        <v>172032.73288</v>
      </c>
      <c r="T2314" s="85"/>
      <c r="U2314" s="85"/>
      <c r="V2314" s="85"/>
      <c r="W2314" s="85"/>
      <c r="X2314" s="84">
        <v>27924345</v>
      </c>
      <c r="Y2314" s="84">
        <v>38952187</v>
      </c>
      <c r="Z2314" s="84">
        <v>50527755</v>
      </c>
      <c r="AA2314" s="127">
        <v>202573.62613600001</v>
      </c>
      <c r="AB2314" s="127">
        <v>77378.677546999999</v>
      </c>
    </row>
    <row r="2315" spans="1:28" x14ac:dyDescent="0.3">
      <c r="A2315" s="83" t="s">
        <v>22</v>
      </c>
      <c r="B2315" s="65" t="str">
        <f>VLOOKUP(A2315,'bank list with code'!$A$2:$C$114,3,FALSE)</f>
        <v>B053</v>
      </c>
      <c r="C2315" s="65" t="str">
        <f>VLOOKUP(B2315,'bank type'!$A$2:$B$87,2,FALSE)</f>
        <v>Private Sector Banks</v>
      </c>
      <c r="D2315" s="66">
        <v>43616</v>
      </c>
      <c r="E2315" s="74">
        <f t="shared" si="111"/>
        <v>5</v>
      </c>
      <c r="F2315">
        <f t="shared" si="110"/>
        <v>2019</v>
      </c>
      <c r="G2315" s="84">
        <v>5214</v>
      </c>
      <c r="H2315" s="84">
        <v>9849</v>
      </c>
      <c r="I2315" s="84">
        <v>359529</v>
      </c>
      <c r="J2315" s="84">
        <v>0</v>
      </c>
      <c r="K2315" s="3">
        <f t="shared" si="112"/>
        <v>359529</v>
      </c>
      <c r="L2315" s="3"/>
      <c r="M2315" s="3"/>
      <c r="N2315" s="3"/>
      <c r="O2315" s="84">
        <v>7013846</v>
      </c>
      <c r="P2315" s="84">
        <v>51851</v>
      </c>
      <c r="Q2315" s="84">
        <v>24462656</v>
      </c>
      <c r="R2315" s="127">
        <v>186.42967999999999</v>
      </c>
      <c r="S2315" s="127">
        <v>67520.545509000003</v>
      </c>
      <c r="T2315" s="85"/>
      <c r="U2315" s="85"/>
      <c r="V2315" s="85"/>
      <c r="W2315" s="85"/>
      <c r="X2315" s="84">
        <v>44806067</v>
      </c>
      <c r="Y2315" s="84">
        <v>34951713</v>
      </c>
      <c r="Z2315" s="84">
        <v>41611367</v>
      </c>
      <c r="AA2315" s="127">
        <v>180612.00199799999</v>
      </c>
      <c r="AB2315" s="127">
        <v>61794.689020999998</v>
      </c>
    </row>
    <row r="2316" spans="1:28" x14ac:dyDescent="0.3">
      <c r="A2316" s="83" t="s">
        <v>23</v>
      </c>
      <c r="B2316" s="65" t="str">
        <f>VLOOKUP(A2316,'bank list with code'!$A$2:$C$114,3,FALSE)</f>
        <v>B056</v>
      </c>
      <c r="C2316" s="65" t="str">
        <f>VLOOKUP(B2316,'bank type'!$A$2:$B$87,2,FALSE)</f>
        <v>Private Sector Banks</v>
      </c>
      <c r="D2316" s="66">
        <v>43616</v>
      </c>
      <c r="E2316" s="74">
        <f t="shared" si="111"/>
        <v>5</v>
      </c>
      <c r="F2316">
        <f t="shared" si="110"/>
        <v>2019</v>
      </c>
      <c r="G2316" s="84">
        <v>155</v>
      </c>
      <c r="H2316" s="84">
        <v>6</v>
      </c>
      <c r="I2316" s="84">
        <v>1792</v>
      </c>
      <c r="J2316" s="84">
        <v>0</v>
      </c>
      <c r="K2316" s="3">
        <f t="shared" si="112"/>
        <v>1792</v>
      </c>
      <c r="L2316" s="3"/>
      <c r="M2316" s="3"/>
      <c r="N2316" s="3"/>
      <c r="O2316" s="84">
        <v>0</v>
      </c>
      <c r="P2316" s="84">
        <v>0</v>
      </c>
      <c r="Q2316" s="84">
        <v>0</v>
      </c>
      <c r="R2316" s="127">
        <v>0</v>
      </c>
      <c r="S2316" s="127">
        <v>0</v>
      </c>
      <c r="T2316" s="85"/>
      <c r="U2316" s="85"/>
      <c r="V2316" s="85"/>
      <c r="W2316" s="85"/>
      <c r="X2316" s="84">
        <v>1534470</v>
      </c>
      <c r="Y2316" s="84">
        <v>2354495</v>
      </c>
      <c r="Z2316" s="84">
        <v>1507424</v>
      </c>
      <c r="AA2316" s="127">
        <v>8634.4760006699998</v>
      </c>
      <c r="AB2316" s="127">
        <v>1477.32704055</v>
      </c>
    </row>
    <row r="2317" spans="1:28" x14ac:dyDescent="0.3">
      <c r="A2317" s="83" t="s">
        <v>24</v>
      </c>
      <c r="B2317" s="65" t="str">
        <f>VLOOKUP(A2317,'bank list with code'!$A$2:$C$114,3,FALSE)</f>
        <v>B062</v>
      </c>
      <c r="C2317" s="65" t="str">
        <f>VLOOKUP(B2317,'bank type'!$A$2:$B$87,2,FALSE)</f>
        <v>Private Sector Banks</v>
      </c>
      <c r="D2317" s="66">
        <v>43616</v>
      </c>
      <c r="E2317" s="74">
        <f t="shared" si="111"/>
        <v>5</v>
      </c>
      <c r="F2317">
        <f t="shared" si="110"/>
        <v>2019</v>
      </c>
      <c r="G2317" s="84">
        <v>1097</v>
      </c>
      <c r="H2317" s="84">
        <v>1493</v>
      </c>
      <c r="I2317" s="84">
        <v>95839</v>
      </c>
      <c r="J2317" s="84">
        <v>0</v>
      </c>
      <c r="K2317" s="3">
        <f t="shared" si="112"/>
        <v>95839</v>
      </c>
      <c r="L2317" s="3"/>
      <c r="M2317" s="3"/>
      <c r="N2317" s="3"/>
      <c r="O2317" s="84">
        <v>1124701</v>
      </c>
      <c r="P2317" s="84">
        <v>20068</v>
      </c>
      <c r="Q2317" s="84">
        <v>3603516</v>
      </c>
      <c r="R2317" s="127">
        <v>101.58948603</v>
      </c>
      <c r="S2317" s="127">
        <v>28616.414453869998</v>
      </c>
      <c r="T2317" s="85"/>
      <c r="U2317" s="85"/>
      <c r="V2317" s="85"/>
      <c r="W2317" s="85"/>
      <c r="X2317" s="84">
        <v>4957426</v>
      </c>
      <c r="Y2317" s="84">
        <v>3916820</v>
      </c>
      <c r="Z2317" s="84">
        <v>2953363</v>
      </c>
      <c r="AA2317" s="127">
        <v>17556.028883909999</v>
      </c>
      <c r="AB2317" s="127">
        <v>4659.4010000000007</v>
      </c>
    </row>
    <row r="2318" spans="1:28" x14ac:dyDescent="0.3">
      <c r="A2318" s="83" t="s">
        <v>25</v>
      </c>
      <c r="B2318" s="65" t="str">
        <f>VLOOKUP(A2318,'bank list with code'!$A$2:$C$114,3,FALSE)</f>
        <v>B063</v>
      </c>
      <c r="C2318" s="65" t="str">
        <f>VLOOKUP(B2318,'bank type'!$A$2:$B$87,2,FALSE)</f>
        <v>Private Sector Banks</v>
      </c>
      <c r="D2318" s="66">
        <v>43616</v>
      </c>
      <c r="E2318" s="74">
        <f t="shared" si="111"/>
        <v>5</v>
      </c>
      <c r="F2318">
        <f t="shared" si="110"/>
        <v>2019</v>
      </c>
      <c r="G2318" s="84">
        <v>736</v>
      </c>
      <c r="H2318" s="84">
        <v>572</v>
      </c>
      <c r="I2318" s="84">
        <v>16711</v>
      </c>
      <c r="J2318" s="84">
        <v>0</v>
      </c>
      <c r="K2318" s="3">
        <f t="shared" si="112"/>
        <v>16711</v>
      </c>
      <c r="L2318" s="3"/>
      <c r="M2318" s="3"/>
      <c r="N2318" s="3"/>
      <c r="O2318" s="84">
        <v>141126</v>
      </c>
      <c r="P2318" s="84">
        <v>8618</v>
      </c>
      <c r="Q2318" s="84">
        <v>229669</v>
      </c>
      <c r="R2318" s="127">
        <v>28.382256390000002</v>
      </c>
      <c r="S2318" s="127">
        <v>1007.77291573</v>
      </c>
      <c r="T2318" s="85"/>
      <c r="U2318" s="85"/>
      <c r="V2318" s="85"/>
      <c r="W2318" s="85"/>
      <c r="X2318" s="84">
        <v>3921152</v>
      </c>
      <c r="Y2318" s="84">
        <v>6720203</v>
      </c>
      <c r="Z2318" s="84">
        <v>825019</v>
      </c>
      <c r="AA2318" s="127">
        <v>31105.454624680002</v>
      </c>
      <c r="AB2318" s="127">
        <v>2599.5898315200006</v>
      </c>
    </row>
    <row r="2319" spans="1:28" x14ac:dyDescent="0.3">
      <c r="A2319" s="83" t="s">
        <v>26</v>
      </c>
      <c r="B2319" s="65" t="str">
        <f>VLOOKUP(A2319,'bank list with code'!$A$2:$C$114,3,FALSE)</f>
        <v>B069</v>
      </c>
      <c r="C2319" s="65" t="str">
        <f>VLOOKUP(B2319,'bank type'!$A$2:$B$87,2,FALSE)</f>
        <v>Private Sector Banks</v>
      </c>
      <c r="D2319" s="66">
        <v>43616</v>
      </c>
      <c r="E2319" s="74">
        <f t="shared" si="111"/>
        <v>5</v>
      </c>
      <c r="F2319">
        <f t="shared" si="110"/>
        <v>2019</v>
      </c>
      <c r="G2319" s="84">
        <v>744</v>
      </c>
      <c r="H2319" s="84">
        <v>805</v>
      </c>
      <c r="I2319" s="84">
        <v>12357</v>
      </c>
      <c r="J2319" s="84">
        <v>0</v>
      </c>
      <c r="K2319" s="3">
        <f t="shared" si="112"/>
        <v>12357</v>
      </c>
      <c r="L2319" s="3"/>
      <c r="M2319" s="3"/>
      <c r="N2319" s="3"/>
      <c r="O2319" s="84">
        <v>0</v>
      </c>
      <c r="P2319" s="84">
        <v>0</v>
      </c>
      <c r="Q2319" s="84">
        <v>0</v>
      </c>
      <c r="R2319" s="127">
        <v>0</v>
      </c>
      <c r="S2319" s="127">
        <v>0</v>
      </c>
      <c r="T2319" s="85"/>
      <c r="U2319" s="85"/>
      <c r="V2319" s="85"/>
      <c r="W2319" s="85"/>
      <c r="X2319" s="84">
        <v>3987303</v>
      </c>
      <c r="Y2319" s="84">
        <v>4810920</v>
      </c>
      <c r="Z2319" s="84">
        <v>2994452</v>
      </c>
      <c r="AA2319" s="127">
        <v>19021.87509817</v>
      </c>
      <c r="AB2319" s="127">
        <v>3786.9949213300001</v>
      </c>
    </row>
    <row r="2320" spans="1:28" x14ac:dyDescent="0.3">
      <c r="A2320" s="83" t="s">
        <v>27</v>
      </c>
      <c r="B2320" s="65" t="str">
        <f>VLOOKUP(A2320,'bank list with code'!$A$2:$C$114,3,FALSE)</f>
        <v>B070</v>
      </c>
      <c r="C2320" s="65" t="str">
        <f>VLOOKUP(B2320,'bank type'!$A$2:$B$87,2,FALSE)</f>
        <v>Private Sector Banks</v>
      </c>
      <c r="D2320" s="66">
        <v>43616</v>
      </c>
      <c r="E2320" s="74">
        <f t="shared" si="111"/>
        <v>5</v>
      </c>
      <c r="F2320">
        <f t="shared" si="110"/>
        <v>2019</v>
      </c>
      <c r="G2320" s="84">
        <v>731</v>
      </c>
      <c r="H2320" s="84">
        <v>913</v>
      </c>
      <c r="I2320" s="84">
        <v>21739</v>
      </c>
      <c r="J2320" s="84">
        <v>0</v>
      </c>
      <c r="K2320" s="3">
        <f t="shared" si="112"/>
        <v>21739</v>
      </c>
      <c r="L2320" s="3"/>
      <c r="M2320" s="3"/>
      <c r="N2320" s="3"/>
      <c r="O2320" s="84">
        <v>1926</v>
      </c>
      <c r="P2320" s="84">
        <v>164</v>
      </c>
      <c r="Q2320" s="84">
        <v>3792</v>
      </c>
      <c r="R2320" s="127">
        <v>1.1904999999999999</v>
      </c>
      <c r="S2320" s="127">
        <v>45.784163119999995</v>
      </c>
      <c r="T2320" s="85"/>
      <c r="U2320" s="85"/>
      <c r="V2320" s="85"/>
      <c r="W2320" s="85"/>
      <c r="X2320" s="84">
        <v>3519257</v>
      </c>
      <c r="Y2320" s="84">
        <v>5948337</v>
      </c>
      <c r="Z2320" s="84">
        <v>2163967</v>
      </c>
      <c r="AA2320" s="127">
        <v>26161.76831046</v>
      </c>
      <c r="AB2320" s="127">
        <v>2934.4287418200001</v>
      </c>
    </row>
    <row r="2321" spans="1:28" x14ac:dyDescent="0.3">
      <c r="A2321" s="83" t="s">
        <v>28</v>
      </c>
      <c r="B2321" s="65" t="str">
        <f>VLOOKUP(A2321,'bank list with code'!$A$2:$C$114,3,FALSE)</f>
        <v>B073</v>
      </c>
      <c r="C2321" s="65" t="str">
        <f>VLOOKUP(B2321,'bank type'!$A$2:$B$87,2,FALSE)</f>
        <v>Private Sector Banks</v>
      </c>
      <c r="D2321" s="66">
        <v>43616</v>
      </c>
      <c r="E2321" s="74">
        <f t="shared" si="111"/>
        <v>5</v>
      </c>
      <c r="F2321">
        <f t="shared" si="110"/>
        <v>2019</v>
      </c>
      <c r="G2321" s="84">
        <v>1192</v>
      </c>
      <c r="H2321" s="84">
        <v>1199</v>
      </c>
      <c r="I2321" s="84">
        <v>26103</v>
      </c>
      <c r="J2321" s="84">
        <v>0</v>
      </c>
      <c r="K2321" s="3">
        <f t="shared" si="112"/>
        <v>26103</v>
      </c>
      <c r="L2321" s="3"/>
      <c r="M2321" s="3"/>
      <c r="N2321" s="3"/>
      <c r="O2321" s="84">
        <v>2093315</v>
      </c>
      <c r="P2321" s="84">
        <v>51157</v>
      </c>
      <c r="Q2321" s="84">
        <v>5856865</v>
      </c>
      <c r="R2321" s="127">
        <v>206.13189251</v>
      </c>
      <c r="S2321" s="127">
        <v>17200.119038669996</v>
      </c>
      <c r="T2321" s="85"/>
      <c r="U2321" s="85"/>
      <c r="V2321" s="85"/>
      <c r="W2321" s="85"/>
      <c r="X2321" s="84">
        <v>12988699</v>
      </c>
      <c r="Y2321" s="84">
        <v>8959368</v>
      </c>
      <c r="Z2321" s="84">
        <v>10497147</v>
      </c>
      <c r="AA2321" s="127">
        <v>35825.381785040001</v>
      </c>
      <c r="AB2321" s="127">
        <v>13778.331147309977</v>
      </c>
    </row>
    <row r="2322" spans="1:28" x14ac:dyDescent="0.3">
      <c r="A2322" s="83" t="s">
        <v>29</v>
      </c>
      <c r="B2322" s="65" t="str">
        <f>VLOOKUP(A2322,'bank list with code'!$A$2:$C$114,3,FALSE)</f>
        <v>B082</v>
      </c>
      <c r="C2322" s="65" t="str">
        <f>VLOOKUP(B2322,'bank type'!$A$2:$B$87,2,FALSE)</f>
        <v>Private Sector Banks</v>
      </c>
      <c r="D2322" s="66">
        <v>43616</v>
      </c>
      <c r="E2322" s="74">
        <f t="shared" si="111"/>
        <v>5</v>
      </c>
      <c r="F2322">
        <f t="shared" si="110"/>
        <v>2019</v>
      </c>
      <c r="G2322" s="84">
        <v>235</v>
      </c>
      <c r="H2322" s="84">
        <v>136</v>
      </c>
      <c r="I2322" s="84">
        <v>737103</v>
      </c>
      <c r="J2322" s="84">
        <v>0</v>
      </c>
      <c r="K2322" s="3">
        <f t="shared" si="112"/>
        <v>737103</v>
      </c>
      <c r="L2322" s="3"/>
      <c r="M2322" s="3"/>
      <c r="N2322" s="3"/>
      <c r="O2322" s="84">
        <v>1924849</v>
      </c>
      <c r="P2322" s="84">
        <v>91799</v>
      </c>
      <c r="Q2322" s="84">
        <v>5567948</v>
      </c>
      <c r="R2322" s="127">
        <v>360.94758897000003</v>
      </c>
      <c r="S2322" s="127">
        <v>20164.199772919997</v>
      </c>
      <c r="T2322" s="85"/>
      <c r="U2322" s="85"/>
      <c r="V2322" s="85"/>
      <c r="W2322" s="85"/>
      <c r="X2322" s="84">
        <v>733604</v>
      </c>
      <c r="Y2322" s="84">
        <v>842691</v>
      </c>
      <c r="Z2322" s="84">
        <v>607422</v>
      </c>
      <c r="AA2322" s="127">
        <v>2875.3373265399978</v>
      </c>
      <c r="AB2322" s="127">
        <v>771.00274214002445</v>
      </c>
    </row>
    <row r="2323" spans="1:28" x14ac:dyDescent="0.3">
      <c r="A2323" s="83" t="s">
        <v>30</v>
      </c>
      <c r="B2323" s="65" t="str">
        <f>VLOOKUP(A2323,'bank list with code'!$A$2:$C$114,3,FALSE)</f>
        <v>B089</v>
      </c>
      <c r="C2323" s="65" t="str">
        <f>VLOOKUP(B2323,'bank type'!$A$2:$B$87,2,FALSE)</f>
        <v>Private Sector Banks</v>
      </c>
      <c r="D2323" s="66">
        <v>43616</v>
      </c>
      <c r="E2323" s="74">
        <f t="shared" si="111"/>
        <v>5</v>
      </c>
      <c r="F2323">
        <f t="shared" si="110"/>
        <v>2019</v>
      </c>
      <c r="G2323" s="84">
        <v>839</v>
      </c>
      <c r="H2323" s="84">
        <v>562</v>
      </c>
      <c r="I2323" s="84">
        <v>11786</v>
      </c>
      <c r="J2323" s="84">
        <v>0</v>
      </c>
      <c r="K2323" s="3">
        <f t="shared" si="112"/>
        <v>11786</v>
      </c>
      <c r="L2323" s="3"/>
      <c r="M2323" s="3"/>
      <c r="N2323" s="3"/>
      <c r="O2323" s="84">
        <v>0</v>
      </c>
      <c r="P2323" s="84">
        <v>0</v>
      </c>
      <c r="Q2323" s="84">
        <v>0</v>
      </c>
      <c r="R2323" s="127">
        <v>0</v>
      </c>
      <c r="S2323" s="127">
        <v>0</v>
      </c>
      <c r="T2323" s="85"/>
      <c r="U2323" s="85"/>
      <c r="V2323" s="85"/>
      <c r="W2323" s="85"/>
      <c r="X2323" s="84">
        <v>2838734</v>
      </c>
      <c r="Y2323" s="84">
        <v>3040148</v>
      </c>
      <c r="Z2323" s="84">
        <v>2003752</v>
      </c>
      <c r="AA2323" s="127">
        <v>12695.226881000001</v>
      </c>
      <c r="AB2323" s="127">
        <v>2974.124785</v>
      </c>
    </row>
    <row r="2324" spans="1:28" x14ac:dyDescent="0.3">
      <c r="A2324" s="83" t="s">
        <v>31</v>
      </c>
      <c r="B2324" s="65" t="str">
        <f>VLOOKUP(A2324,'bank list with code'!$A$2:$C$114,3,FALSE)</f>
        <v>B100</v>
      </c>
      <c r="C2324" s="65" t="str">
        <f>VLOOKUP(B2324,'bank type'!$A$2:$B$87,2,FALSE)</f>
        <v>Private Sector Banks</v>
      </c>
      <c r="D2324" s="66">
        <v>43616</v>
      </c>
      <c r="E2324" s="74">
        <f t="shared" si="111"/>
        <v>5</v>
      </c>
      <c r="F2324">
        <f t="shared" si="110"/>
        <v>2019</v>
      </c>
      <c r="G2324" s="84">
        <v>473</v>
      </c>
      <c r="H2324" s="84">
        <v>680</v>
      </c>
      <c r="I2324" s="84">
        <v>4647</v>
      </c>
      <c r="J2324" s="84">
        <v>0</v>
      </c>
      <c r="K2324" s="3">
        <f t="shared" si="112"/>
        <v>4647</v>
      </c>
      <c r="L2324" s="3"/>
      <c r="M2324" s="3"/>
      <c r="N2324" s="3"/>
      <c r="O2324" s="84">
        <v>19018</v>
      </c>
      <c r="P2324" s="84">
        <v>2262</v>
      </c>
      <c r="Q2324" s="84">
        <v>50878</v>
      </c>
      <c r="R2324" s="127">
        <v>10.3081006</v>
      </c>
      <c r="S2324" s="127">
        <v>182.29284306</v>
      </c>
      <c r="T2324" s="85"/>
      <c r="U2324" s="85"/>
      <c r="V2324" s="85"/>
      <c r="W2324" s="85"/>
      <c r="X2324" s="84">
        <v>1466579</v>
      </c>
      <c r="Y2324" s="84">
        <v>5258999</v>
      </c>
      <c r="Z2324" s="84">
        <v>674405</v>
      </c>
      <c r="AA2324" s="127">
        <v>22021.532299999999</v>
      </c>
      <c r="AB2324" s="127">
        <v>1082.1277647699999</v>
      </c>
    </row>
    <row r="2325" spans="1:28" x14ac:dyDescent="0.3">
      <c r="A2325" s="83" t="s">
        <v>32</v>
      </c>
      <c r="B2325" s="65" t="str">
        <f>VLOOKUP(A2325,'bank list with code'!$A$2:$C$114,3,FALSE)</f>
        <v>B101</v>
      </c>
      <c r="C2325" s="65" t="str">
        <f>VLOOKUP(B2325,'bank type'!$A$2:$B$87,2,FALSE)</f>
        <v>Private Sector Banks</v>
      </c>
      <c r="D2325" s="66">
        <v>43616</v>
      </c>
      <c r="E2325" s="74">
        <f t="shared" si="111"/>
        <v>5</v>
      </c>
      <c r="F2325">
        <f t="shared" si="110"/>
        <v>2019</v>
      </c>
      <c r="G2325" s="84">
        <v>450</v>
      </c>
      <c r="H2325" s="84">
        <v>597</v>
      </c>
      <c r="I2325" s="84">
        <v>4621</v>
      </c>
      <c r="J2325" s="84">
        <v>0</v>
      </c>
      <c r="K2325" s="3">
        <f t="shared" si="112"/>
        <v>4621</v>
      </c>
      <c r="L2325" s="3"/>
      <c r="M2325" s="3"/>
      <c r="N2325" s="3"/>
      <c r="O2325" s="84">
        <v>0</v>
      </c>
      <c r="P2325" s="84">
        <v>0</v>
      </c>
      <c r="Q2325" s="84">
        <v>0</v>
      </c>
      <c r="R2325" s="127">
        <v>0</v>
      </c>
      <c r="S2325" s="127">
        <v>0</v>
      </c>
      <c r="T2325" s="85"/>
      <c r="U2325" s="85"/>
      <c r="V2325" s="85"/>
      <c r="W2325" s="85"/>
      <c r="X2325" s="84">
        <v>1385056</v>
      </c>
      <c r="Y2325" s="84">
        <v>778141</v>
      </c>
      <c r="Z2325" s="84">
        <v>288321</v>
      </c>
      <c r="AA2325" s="127">
        <v>3654.5</v>
      </c>
      <c r="AB2325" s="127">
        <v>495.31900000000002</v>
      </c>
    </row>
    <row r="2326" spans="1:28" x14ac:dyDescent="0.3">
      <c r="A2326" s="83" t="s">
        <v>33</v>
      </c>
      <c r="B2326" s="65" t="str">
        <f>VLOOKUP(A2326,'bank list with code'!$A$2:$C$114,3,FALSE)</f>
        <v>B113</v>
      </c>
      <c r="C2326" s="65" t="str">
        <f>VLOOKUP(B2326,'bank type'!$A$2:$B$87,2,FALSE)</f>
        <v>Private Sector Banks</v>
      </c>
      <c r="D2326" s="66">
        <v>43616</v>
      </c>
      <c r="E2326" s="74">
        <f t="shared" si="111"/>
        <v>5</v>
      </c>
      <c r="F2326">
        <f t="shared" si="110"/>
        <v>2019</v>
      </c>
      <c r="G2326" s="84">
        <v>937</v>
      </c>
      <c r="H2326" s="84">
        <v>385</v>
      </c>
      <c r="I2326" s="84">
        <v>120641</v>
      </c>
      <c r="J2326" s="84">
        <v>0</v>
      </c>
      <c r="K2326" s="3">
        <f t="shared" si="112"/>
        <v>120641</v>
      </c>
      <c r="L2326" s="3"/>
      <c r="M2326" s="3"/>
      <c r="N2326" s="3"/>
      <c r="O2326" s="84">
        <v>550295</v>
      </c>
      <c r="P2326" s="84">
        <v>8021</v>
      </c>
      <c r="Q2326" s="84">
        <v>1730904</v>
      </c>
      <c r="R2326" s="127">
        <v>33.660133870000003</v>
      </c>
      <c r="S2326" s="127">
        <v>4728.7133116499999</v>
      </c>
      <c r="T2326" s="85"/>
      <c r="U2326" s="85"/>
      <c r="V2326" s="85"/>
      <c r="W2326" s="85"/>
      <c r="X2326" s="84">
        <v>2522043</v>
      </c>
      <c r="Y2326" s="84">
        <v>3298836</v>
      </c>
      <c r="Z2326" s="84">
        <v>3401664</v>
      </c>
      <c r="AA2326" s="127">
        <v>14639.155967999999</v>
      </c>
      <c r="AB2326" s="127">
        <v>5089.8977503900005</v>
      </c>
    </row>
    <row r="2327" spans="1:28" x14ac:dyDescent="0.3">
      <c r="A2327" s="83" t="s">
        <v>35</v>
      </c>
      <c r="B2327" s="65" t="str">
        <f>VLOOKUP(A2327,'bank list with code'!$A$2:$C$114,3,FALSE)</f>
        <v>B004</v>
      </c>
      <c r="C2327" s="65" t="str">
        <f>VLOOKUP(B2327,'bank type'!$A$2:$B$87,2,FALSE)</f>
        <v>Foreign Banks</v>
      </c>
      <c r="D2327" s="66">
        <v>43616</v>
      </c>
      <c r="E2327" s="74">
        <f t="shared" si="111"/>
        <v>5</v>
      </c>
      <c r="F2327">
        <f t="shared" si="110"/>
        <v>2019</v>
      </c>
      <c r="G2327" s="84">
        <v>0</v>
      </c>
      <c r="H2327" s="84">
        <v>0</v>
      </c>
      <c r="I2327" s="84">
        <v>44607</v>
      </c>
      <c r="J2327" s="84">
        <v>0</v>
      </c>
      <c r="K2327" s="3">
        <f t="shared" si="112"/>
        <v>44607</v>
      </c>
      <c r="L2327" s="3"/>
      <c r="M2327" s="3"/>
      <c r="N2327" s="3"/>
      <c r="O2327" s="84">
        <v>1513437</v>
      </c>
      <c r="P2327" s="84">
        <v>3070</v>
      </c>
      <c r="Q2327" s="84">
        <v>7262845</v>
      </c>
      <c r="R2327" s="127">
        <v>21.5397</v>
      </c>
      <c r="S2327" s="127">
        <v>53173.564624471823</v>
      </c>
      <c r="T2327" s="85"/>
      <c r="U2327" s="85"/>
      <c r="V2327" s="85"/>
      <c r="W2327" s="85"/>
      <c r="X2327" s="84">
        <v>0</v>
      </c>
      <c r="Y2327" s="84">
        <v>0</v>
      </c>
      <c r="Z2327" s="84">
        <v>0</v>
      </c>
      <c r="AA2327" s="127">
        <v>0</v>
      </c>
      <c r="AB2327" s="127">
        <v>0</v>
      </c>
    </row>
    <row r="2328" spans="1:28" x14ac:dyDescent="0.3">
      <c r="A2328" s="83" t="s">
        <v>36</v>
      </c>
      <c r="B2328" s="65" t="str">
        <f>VLOOKUP(A2328,'bank list with code'!$A$2:$C$114,3,FALSE)</f>
        <v>B011</v>
      </c>
      <c r="C2328" s="65" t="str">
        <f>VLOOKUP(B2328,'bank type'!$A$2:$B$87,2,FALSE)</f>
        <v>Foreign Banks</v>
      </c>
      <c r="D2328" s="66">
        <v>43616</v>
      </c>
      <c r="E2328" s="74">
        <f t="shared" si="111"/>
        <v>5</v>
      </c>
      <c r="F2328">
        <f t="shared" si="110"/>
        <v>2019</v>
      </c>
      <c r="G2328" s="84">
        <v>0</v>
      </c>
      <c r="H2328" s="84">
        <v>0</v>
      </c>
      <c r="I2328" s="84">
        <v>0</v>
      </c>
      <c r="J2328" s="84">
        <v>0</v>
      </c>
      <c r="K2328" s="3">
        <f t="shared" si="112"/>
        <v>0</v>
      </c>
      <c r="L2328" s="3"/>
      <c r="M2328" s="3"/>
      <c r="N2328" s="3"/>
      <c r="O2328" s="84">
        <v>23797</v>
      </c>
      <c r="P2328" s="84">
        <v>166</v>
      </c>
      <c r="Q2328" s="84">
        <v>68924</v>
      </c>
      <c r="R2328" s="127">
        <v>1.5767174799999999</v>
      </c>
      <c r="S2328" s="127">
        <v>532.92472427999996</v>
      </c>
      <c r="T2328" s="85"/>
      <c r="U2328" s="85"/>
      <c r="V2328" s="85"/>
      <c r="W2328" s="85"/>
      <c r="X2328" s="84">
        <v>0</v>
      </c>
      <c r="Y2328" s="84">
        <v>0</v>
      </c>
      <c r="Z2328" s="84">
        <v>0</v>
      </c>
      <c r="AA2328" s="127">
        <v>0</v>
      </c>
      <c r="AB2328" s="127">
        <v>0</v>
      </c>
    </row>
    <row r="2329" spans="1:28" x14ac:dyDescent="0.3">
      <c r="A2329" s="83" t="s">
        <v>37</v>
      </c>
      <c r="B2329" s="65" t="str">
        <f>VLOOKUP(A2329,'bank list with code'!$A$2:$C$114,3,FALSE)</f>
        <v>B017</v>
      </c>
      <c r="C2329" s="65" t="str">
        <f>VLOOKUP(B2329,'bank type'!$A$2:$B$87,2,FALSE)</f>
        <v>Foreign Banks</v>
      </c>
      <c r="D2329" s="66">
        <v>43616</v>
      </c>
      <c r="E2329" s="74">
        <f t="shared" si="111"/>
        <v>5</v>
      </c>
      <c r="F2329">
        <f t="shared" si="110"/>
        <v>2019</v>
      </c>
      <c r="G2329" s="84">
        <v>0</v>
      </c>
      <c r="H2329" s="84">
        <v>0</v>
      </c>
      <c r="I2329" s="84">
        <v>0</v>
      </c>
      <c r="J2329" s="84">
        <v>0</v>
      </c>
      <c r="K2329" s="3">
        <f t="shared" si="112"/>
        <v>0</v>
      </c>
      <c r="L2329" s="3"/>
      <c r="M2329" s="3"/>
      <c r="N2329" s="3"/>
      <c r="O2329" s="84">
        <v>0</v>
      </c>
      <c r="P2329" s="84">
        <v>0</v>
      </c>
      <c r="Q2329" s="84">
        <v>0</v>
      </c>
      <c r="R2329" s="127">
        <v>0</v>
      </c>
      <c r="S2329" s="127">
        <v>0</v>
      </c>
      <c r="T2329" s="85"/>
      <c r="U2329" s="85"/>
      <c r="V2329" s="85"/>
      <c r="W2329" s="85"/>
      <c r="X2329" s="84">
        <v>2647</v>
      </c>
      <c r="Y2329" s="84">
        <v>141</v>
      </c>
      <c r="Z2329" s="84">
        <v>175</v>
      </c>
      <c r="AA2329" s="127">
        <v>0.9476</v>
      </c>
      <c r="AB2329" s="127">
        <v>0.71062287000000002</v>
      </c>
    </row>
    <row r="2330" spans="1:28" x14ac:dyDescent="0.3">
      <c r="A2330" s="83" t="s">
        <v>38</v>
      </c>
      <c r="B2330" s="65" t="str">
        <f>VLOOKUP(A2330,'bank list with code'!$A$2:$C$114,3,FALSE)</f>
        <v>B023</v>
      </c>
      <c r="C2330" s="65" t="str">
        <f>VLOOKUP(B2330,'bank type'!$A$2:$B$87,2,FALSE)</f>
        <v>Foreign Banks</v>
      </c>
      <c r="D2330" s="66">
        <v>43616</v>
      </c>
      <c r="E2330" s="74">
        <f t="shared" si="111"/>
        <v>5</v>
      </c>
      <c r="F2330">
        <f t="shared" si="110"/>
        <v>2019</v>
      </c>
      <c r="G2330" s="84">
        <v>47</v>
      </c>
      <c r="H2330" s="84">
        <v>477</v>
      </c>
      <c r="I2330" s="84">
        <v>35001</v>
      </c>
      <c r="J2330" s="84">
        <v>0</v>
      </c>
      <c r="K2330" s="3">
        <f t="shared" si="112"/>
        <v>35001</v>
      </c>
      <c r="L2330" s="3"/>
      <c r="M2330" s="3"/>
      <c r="N2330" s="3"/>
      <c r="O2330" s="84">
        <v>2714145</v>
      </c>
      <c r="P2330" s="84">
        <v>37056</v>
      </c>
      <c r="Q2330" s="84">
        <v>21450962</v>
      </c>
      <c r="R2330" s="127">
        <v>221.00778500000001</v>
      </c>
      <c r="S2330" s="127">
        <v>48391.008362</v>
      </c>
      <c r="T2330" s="85"/>
      <c r="U2330" s="85"/>
      <c r="V2330" s="85"/>
      <c r="W2330" s="85"/>
      <c r="X2330" s="84">
        <v>1631766</v>
      </c>
      <c r="Y2330" s="84">
        <v>2096700</v>
      </c>
      <c r="Z2330" s="84">
        <v>5552823</v>
      </c>
      <c r="AA2330" s="127">
        <v>8644.3704519999992</v>
      </c>
      <c r="AB2330" s="127">
        <v>10141.970106999999</v>
      </c>
    </row>
    <row r="2331" spans="1:28" x14ac:dyDescent="0.3">
      <c r="A2331" s="83" t="s">
        <v>39</v>
      </c>
      <c r="B2331" s="65" t="str">
        <f>VLOOKUP(A2331,'bank list with code'!$A$2:$C$114,3,FALSE)</f>
        <v>B030</v>
      </c>
      <c r="C2331" s="65" t="str">
        <f>VLOOKUP(B2331,'bank type'!$A$2:$B$87,2,FALSE)</f>
        <v>Foreign Banks</v>
      </c>
      <c r="D2331" s="66">
        <v>43616</v>
      </c>
      <c r="E2331" s="74">
        <f t="shared" si="111"/>
        <v>5</v>
      </c>
      <c r="F2331">
        <f t="shared" si="110"/>
        <v>2019</v>
      </c>
      <c r="G2331" s="84">
        <v>16</v>
      </c>
      <c r="H2331" s="84">
        <v>28</v>
      </c>
      <c r="I2331" s="84">
        <v>0</v>
      </c>
      <c r="J2331" s="84">
        <v>0</v>
      </c>
      <c r="K2331" s="3">
        <f t="shared" si="112"/>
        <v>0</v>
      </c>
      <c r="L2331" s="3"/>
      <c r="M2331" s="3"/>
      <c r="N2331" s="3"/>
      <c r="O2331" s="84">
        <v>0</v>
      </c>
      <c r="P2331" s="84">
        <v>0</v>
      </c>
      <c r="Q2331" s="84">
        <v>0</v>
      </c>
      <c r="R2331" s="127">
        <v>0</v>
      </c>
      <c r="S2331" s="127">
        <v>0</v>
      </c>
      <c r="T2331" s="85"/>
      <c r="U2331" s="85"/>
      <c r="V2331" s="85"/>
      <c r="W2331" s="85"/>
      <c r="X2331" s="84">
        <v>2679030</v>
      </c>
      <c r="Y2331" s="84">
        <v>1069270</v>
      </c>
      <c r="Z2331" s="84">
        <v>1564643</v>
      </c>
      <c r="AA2331" s="127">
        <v>2227.6312389999998</v>
      </c>
      <c r="AB2331" s="127">
        <v>1190.8071990000001</v>
      </c>
    </row>
    <row r="2332" spans="1:28" x14ac:dyDescent="0.3">
      <c r="A2332" s="83" t="s">
        <v>40</v>
      </c>
      <c r="B2332" s="65" t="str">
        <f>VLOOKUP(A2332,'bank list with code'!$A$2:$C$114,3,FALSE)</f>
        <v>B035</v>
      </c>
      <c r="C2332" s="65" t="str">
        <f>VLOOKUP(B2332,'bank type'!$A$2:$B$87,2,FALSE)</f>
        <v>Foreign Banks</v>
      </c>
      <c r="D2332" s="66">
        <v>43616</v>
      </c>
      <c r="E2332" s="74">
        <f t="shared" si="111"/>
        <v>5</v>
      </c>
      <c r="F2332">
        <f t="shared" si="110"/>
        <v>2019</v>
      </c>
      <c r="G2332" s="84">
        <v>13</v>
      </c>
      <c r="H2332" s="84">
        <v>19</v>
      </c>
      <c r="I2332" s="84">
        <v>0</v>
      </c>
      <c r="J2332" s="84">
        <v>0</v>
      </c>
      <c r="K2332" s="3">
        <f t="shared" si="112"/>
        <v>0</v>
      </c>
      <c r="L2332" s="3"/>
      <c r="M2332" s="3"/>
      <c r="N2332" s="3"/>
      <c r="O2332" s="84">
        <v>0</v>
      </c>
      <c r="P2332" s="84">
        <v>0</v>
      </c>
      <c r="Q2332" s="84">
        <v>0</v>
      </c>
      <c r="R2332" s="127">
        <v>0</v>
      </c>
      <c r="S2332" s="127">
        <v>0</v>
      </c>
      <c r="T2332" s="85"/>
      <c r="U2332" s="85"/>
      <c r="V2332" s="85"/>
      <c r="W2332" s="85"/>
      <c r="X2332" s="84">
        <v>127836</v>
      </c>
      <c r="Y2332" s="84">
        <v>114916</v>
      </c>
      <c r="Z2332" s="84">
        <v>222432</v>
      </c>
      <c r="AA2332" s="127">
        <v>558.41615100000001</v>
      </c>
      <c r="AB2332" s="127">
        <v>358.60221300000001</v>
      </c>
    </row>
    <row r="2333" spans="1:28" x14ac:dyDescent="0.3">
      <c r="A2333" s="83" t="s">
        <v>41</v>
      </c>
      <c r="B2333" s="65" t="str">
        <f>VLOOKUP(A2333,'bank list with code'!$A$2:$C$114,3,FALSE)</f>
        <v>B051</v>
      </c>
      <c r="C2333" s="65" t="str">
        <f>VLOOKUP(B2333,'bank type'!$A$2:$B$87,2,FALSE)</f>
        <v>Foreign Banks</v>
      </c>
      <c r="D2333" s="66">
        <v>43616</v>
      </c>
      <c r="E2333" s="74">
        <f t="shared" si="111"/>
        <v>5</v>
      </c>
      <c r="F2333">
        <f t="shared" si="110"/>
        <v>2019</v>
      </c>
      <c r="G2333" s="84">
        <v>45</v>
      </c>
      <c r="H2333" s="84">
        <v>45</v>
      </c>
      <c r="I2333" s="84">
        <v>0</v>
      </c>
      <c r="J2333" s="84">
        <v>0</v>
      </c>
      <c r="K2333" s="3">
        <f t="shared" si="112"/>
        <v>0</v>
      </c>
      <c r="L2333" s="3"/>
      <c r="M2333" s="3"/>
      <c r="N2333" s="3"/>
      <c r="O2333" s="84">
        <v>761827</v>
      </c>
      <c r="P2333" s="84">
        <v>4652</v>
      </c>
      <c r="Q2333" s="84">
        <v>2160491</v>
      </c>
      <c r="R2333" s="127">
        <v>32.797699999999999</v>
      </c>
      <c r="S2333" s="127">
        <v>7012.039186</v>
      </c>
      <c r="T2333" s="85"/>
      <c r="U2333" s="85"/>
      <c r="V2333" s="85"/>
      <c r="W2333" s="85"/>
      <c r="X2333" s="84">
        <v>466224</v>
      </c>
      <c r="Y2333" s="84">
        <v>341304</v>
      </c>
      <c r="Z2333" s="84">
        <v>442088</v>
      </c>
      <c r="AA2333" s="127">
        <v>9097.0017370000005</v>
      </c>
      <c r="AB2333" s="127">
        <v>1435.6305970000001</v>
      </c>
    </row>
    <row r="2334" spans="1:28" x14ac:dyDescent="0.3">
      <c r="A2334" s="83" t="s">
        <v>42</v>
      </c>
      <c r="B2334" s="65" t="str">
        <f>VLOOKUP(A2334,'bank list with code'!$A$2:$C$114,3,FALSE)</f>
        <v>B090</v>
      </c>
      <c r="C2334" s="65" t="str">
        <f>VLOOKUP(B2334,'bank type'!$A$2:$B$87,2,FALSE)</f>
        <v>Foreign Banks</v>
      </c>
      <c r="D2334" s="66">
        <v>43616</v>
      </c>
      <c r="E2334" s="74">
        <f t="shared" si="111"/>
        <v>5</v>
      </c>
      <c r="F2334">
        <f t="shared" si="110"/>
        <v>2019</v>
      </c>
      <c r="G2334" s="84">
        <v>101</v>
      </c>
      <c r="H2334" s="84">
        <v>110</v>
      </c>
      <c r="I2334" s="84">
        <v>0</v>
      </c>
      <c r="J2334" s="84">
        <v>0</v>
      </c>
      <c r="K2334" s="3">
        <f t="shared" si="112"/>
        <v>0</v>
      </c>
      <c r="L2334" s="3"/>
      <c r="M2334" s="3"/>
      <c r="N2334" s="3"/>
      <c r="O2334" s="84">
        <v>1305087</v>
      </c>
      <c r="P2334" s="84">
        <v>5884</v>
      </c>
      <c r="Q2334" s="84">
        <v>4876576</v>
      </c>
      <c r="R2334" s="127">
        <v>35.000532</v>
      </c>
      <c r="S2334" s="127">
        <v>11978.956563</v>
      </c>
      <c r="T2334" s="85"/>
      <c r="U2334" s="85"/>
      <c r="V2334" s="85"/>
      <c r="W2334" s="85"/>
      <c r="X2334" s="84">
        <v>966322</v>
      </c>
      <c r="Y2334" s="84">
        <v>1861245</v>
      </c>
      <c r="Z2334" s="84">
        <v>3048102</v>
      </c>
      <c r="AA2334" s="127">
        <v>6436.1860070000002</v>
      </c>
      <c r="AB2334" s="127">
        <v>3513.8396760000001</v>
      </c>
    </row>
    <row r="2335" spans="1:28" x14ac:dyDescent="0.3">
      <c r="A2335" s="83" t="s">
        <v>44</v>
      </c>
      <c r="B2335" s="65" t="str">
        <f>VLOOKUP(A2335,'bank list with code'!$A$2:$C$114,3,FALSE)</f>
        <v>B001</v>
      </c>
      <c r="C2335" s="65" t="str">
        <f>VLOOKUP(B2335,'bank type'!$A$2:$B$87,2,FALSE)</f>
        <v>Payment Banks</v>
      </c>
      <c r="D2335" s="66">
        <v>43616</v>
      </c>
      <c r="E2335" s="74">
        <f t="shared" si="111"/>
        <v>5</v>
      </c>
      <c r="F2335">
        <f t="shared" si="110"/>
        <v>2019</v>
      </c>
      <c r="G2335" s="84">
        <v>0</v>
      </c>
      <c r="H2335" s="84">
        <v>0</v>
      </c>
      <c r="I2335" s="84">
        <v>0</v>
      </c>
      <c r="J2335" s="84">
        <v>0</v>
      </c>
      <c r="K2335" s="3">
        <f t="shared" si="112"/>
        <v>0</v>
      </c>
      <c r="L2335" s="3"/>
      <c r="M2335" s="3"/>
      <c r="N2335" s="3"/>
      <c r="O2335" s="84">
        <v>0</v>
      </c>
      <c r="P2335" s="84">
        <v>0</v>
      </c>
      <c r="Q2335" s="84">
        <v>0</v>
      </c>
      <c r="R2335" s="127">
        <v>0</v>
      </c>
      <c r="S2335" s="127">
        <v>0</v>
      </c>
      <c r="T2335" s="85"/>
      <c r="U2335" s="85"/>
      <c r="V2335" s="85"/>
      <c r="W2335" s="85"/>
      <c r="X2335" s="84">
        <v>4808</v>
      </c>
      <c r="Y2335" s="84">
        <v>0</v>
      </c>
      <c r="Z2335" s="84">
        <v>267</v>
      </c>
      <c r="AA2335" s="127">
        <v>0</v>
      </c>
      <c r="AB2335" s="127">
        <v>0.188522</v>
      </c>
    </row>
    <row r="2336" spans="1:28" x14ac:dyDescent="0.3">
      <c r="A2336" s="83" t="s">
        <v>45</v>
      </c>
      <c r="B2336" s="65" t="str">
        <f>VLOOKUP(A2336,'bank list with code'!$A$2:$C$114,3,FALSE)</f>
        <v>B002</v>
      </c>
      <c r="C2336" s="65" t="str">
        <f>VLOOKUP(B2336,'bank type'!$A$2:$B$87,2,FALSE)</f>
        <v>Payment Banks</v>
      </c>
      <c r="D2336" s="66">
        <v>43616</v>
      </c>
      <c r="E2336" s="74">
        <f t="shared" si="111"/>
        <v>5</v>
      </c>
      <c r="F2336">
        <f t="shared" si="110"/>
        <v>2019</v>
      </c>
      <c r="G2336" s="84">
        <v>0</v>
      </c>
      <c r="H2336" s="84">
        <v>0</v>
      </c>
      <c r="I2336" s="84">
        <v>0</v>
      </c>
      <c r="J2336" s="84">
        <v>0</v>
      </c>
      <c r="K2336" s="3">
        <f t="shared" si="112"/>
        <v>0</v>
      </c>
      <c r="L2336" s="3"/>
      <c r="M2336" s="3"/>
      <c r="N2336" s="3"/>
      <c r="O2336" s="84">
        <v>0</v>
      </c>
      <c r="P2336" s="84">
        <v>0</v>
      </c>
      <c r="Q2336" s="84">
        <v>0</v>
      </c>
      <c r="R2336" s="127">
        <v>0</v>
      </c>
      <c r="S2336" s="127">
        <v>0</v>
      </c>
      <c r="T2336" s="85"/>
      <c r="U2336" s="85"/>
      <c r="V2336" s="85"/>
      <c r="W2336" s="85"/>
      <c r="X2336" s="84">
        <v>978605</v>
      </c>
      <c r="Y2336" s="84">
        <v>0</v>
      </c>
      <c r="Z2336" s="84">
        <v>769719</v>
      </c>
      <c r="AA2336" s="127">
        <v>0</v>
      </c>
      <c r="AB2336" s="127">
        <v>429.73421052999998</v>
      </c>
    </row>
    <row r="2337" spans="1:28" x14ac:dyDescent="0.3">
      <c r="A2337" s="83" t="s">
        <v>46</v>
      </c>
      <c r="B2337" s="65" t="str">
        <f>VLOOKUP(A2337,'bank list with code'!$A$2:$C$114,3,FALSE)</f>
        <v>B048</v>
      </c>
      <c r="C2337" s="65" t="str">
        <f>VLOOKUP(B2337,'bank type'!$A$2:$B$87,2,FALSE)</f>
        <v>Payment Banks</v>
      </c>
      <c r="D2337" s="66">
        <v>43616</v>
      </c>
      <c r="E2337" s="74">
        <f t="shared" si="111"/>
        <v>5</v>
      </c>
      <c r="F2337">
        <f t="shared" si="110"/>
        <v>2019</v>
      </c>
      <c r="G2337" s="84">
        <v>0</v>
      </c>
      <c r="H2337" s="84">
        <v>0</v>
      </c>
      <c r="I2337" s="84">
        <v>278</v>
      </c>
      <c r="J2337" s="84">
        <v>0</v>
      </c>
      <c r="K2337" s="3">
        <f t="shared" si="112"/>
        <v>278</v>
      </c>
      <c r="L2337" s="3"/>
      <c r="M2337" s="3"/>
      <c r="N2337" s="3"/>
      <c r="O2337" s="84">
        <v>0</v>
      </c>
      <c r="P2337" s="84">
        <v>0</v>
      </c>
      <c r="Q2337" s="84">
        <v>0</v>
      </c>
      <c r="R2337" s="127">
        <v>0</v>
      </c>
      <c r="S2337" s="127">
        <v>0</v>
      </c>
      <c r="T2337" s="85"/>
      <c r="U2337" s="85"/>
      <c r="V2337" s="85"/>
      <c r="W2337" s="85"/>
      <c r="X2337" s="84">
        <v>498212</v>
      </c>
      <c r="Y2337" s="84">
        <v>228612</v>
      </c>
      <c r="Z2337" s="84">
        <v>103576</v>
      </c>
      <c r="AA2337" s="127">
        <v>736.56035599999996</v>
      </c>
      <c r="AB2337" s="127">
        <v>82.919802489999995</v>
      </c>
    </row>
    <row r="2338" spans="1:28" x14ac:dyDescent="0.3">
      <c r="A2338" s="83" t="s">
        <v>47</v>
      </c>
      <c r="B2338" s="65" t="str">
        <f>VLOOKUP(A2338,'bank list with code'!$A$2:$C$114,3,FALSE)</f>
        <v>B059</v>
      </c>
      <c r="C2338" s="65" t="str">
        <f>VLOOKUP(B2338,'bank type'!$A$2:$B$87,2,FALSE)</f>
        <v>Payment Banks</v>
      </c>
      <c r="D2338" s="66">
        <v>43616</v>
      </c>
      <c r="E2338" s="74">
        <f t="shared" si="111"/>
        <v>5</v>
      </c>
      <c r="F2338">
        <f t="shared" si="110"/>
        <v>2019</v>
      </c>
      <c r="G2338" s="84">
        <v>0</v>
      </c>
      <c r="H2338" s="84">
        <v>0</v>
      </c>
      <c r="I2338" s="84">
        <v>0</v>
      </c>
      <c r="J2338" s="84">
        <v>0</v>
      </c>
      <c r="K2338" s="3">
        <f t="shared" si="112"/>
        <v>0</v>
      </c>
      <c r="L2338" s="3"/>
      <c r="M2338" s="3"/>
      <c r="N2338" s="3"/>
      <c r="O2338" s="84">
        <v>0</v>
      </c>
      <c r="P2338" s="84">
        <v>0</v>
      </c>
      <c r="Q2338" s="84">
        <v>0</v>
      </c>
      <c r="R2338" s="127">
        <v>0</v>
      </c>
      <c r="S2338" s="127">
        <v>0</v>
      </c>
      <c r="T2338" s="85"/>
      <c r="U2338" s="85"/>
      <c r="V2338" s="85"/>
      <c r="W2338" s="85"/>
      <c r="X2338" s="84">
        <v>0</v>
      </c>
      <c r="Y2338" s="84">
        <v>0</v>
      </c>
      <c r="Z2338" s="84">
        <v>0</v>
      </c>
      <c r="AA2338" s="127">
        <v>0</v>
      </c>
      <c r="AB2338" s="127">
        <v>0</v>
      </c>
    </row>
    <row r="2339" spans="1:28" x14ac:dyDescent="0.3">
      <c r="A2339" s="83" t="s">
        <v>72</v>
      </c>
      <c r="B2339" s="65" t="str">
        <f>VLOOKUP(A2339,'bank list with code'!$A$2:$C$114,3,FALSE)</f>
        <v>B067</v>
      </c>
      <c r="C2339" s="65" t="str">
        <f>VLOOKUP(B2339,'bank type'!$A$2:$B$87,2,FALSE)</f>
        <v>Payment Banks</v>
      </c>
      <c r="D2339" s="66">
        <v>43616</v>
      </c>
      <c r="E2339" s="74">
        <f t="shared" si="111"/>
        <v>5</v>
      </c>
      <c r="F2339">
        <f t="shared" si="110"/>
        <v>2019</v>
      </c>
      <c r="G2339" s="84">
        <v>0</v>
      </c>
      <c r="H2339" s="84">
        <v>0</v>
      </c>
      <c r="I2339" s="84">
        <v>0</v>
      </c>
      <c r="J2339" s="84">
        <v>0</v>
      </c>
      <c r="K2339" s="3">
        <f t="shared" si="112"/>
        <v>0</v>
      </c>
      <c r="L2339" s="3"/>
      <c r="M2339" s="3"/>
      <c r="N2339" s="3"/>
      <c r="O2339" s="84">
        <v>0</v>
      </c>
      <c r="P2339" s="84">
        <v>0</v>
      </c>
      <c r="Q2339" s="84">
        <v>0</v>
      </c>
      <c r="R2339" s="127">
        <v>0</v>
      </c>
      <c r="S2339" s="127">
        <v>0</v>
      </c>
      <c r="T2339" s="85"/>
      <c r="U2339" s="85"/>
      <c r="V2339" s="85"/>
      <c r="W2339" s="85"/>
      <c r="X2339" s="84">
        <v>0</v>
      </c>
      <c r="Y2339" s="84">
        <v>0</v>
      </c>
      <c r="Z2339" s="84">
        <v>0</v>
      </c>
      <c r="AA2339" s="127">
        <v>0</v>
      </c>
      <c r="AB2339" s="127">
        <v>0</v>
      </c>
    </row>
    <row r="2340" spans="1:28" x14ac:dyDescent="0.3">
      <c r="A2340" s="83" t="s">
        <v>49</v>
      </c>
      <c r="B2340" s="65" t="str">
        <f>VLOOKUP(A2340,'bank list with code'!$A$2:$C$114,3,FALSE)</f>
        <v>B077</v>
      </c>
      <c r="C2340" s="65" t="str">
        <f>VLOOKUP(B2340,'bank type'!$A$2:$B$87,2,FALSE)</f>
        <v>Payment Banks</v>
      </c>
      <c r="D2340" s="66">
        <v>43616</v>
      </c>
      <c r="E2340" s="74">
        <f t="shared" si="111"/>
        <v>5</v>
      </c>
      <c r="F2340">
        <f t="shared" si="110"/>
        <v>2019</v>
      </c>
      <c r="G2340" s="84">
        <v>0</v>
      </c>
      <c r="H2340" s="84">
        <v>0</v>
      </c>
      <c r="I2340" s="84">
        <v>0</v>
      </c>
      <c r="J2340" s="84">
        <v>0</v>
      </c>
      <c r="K2340" s="3">
        <f t="shared" si="112"/>
        <v>0</v>
      </c>
      <c r="L2340" s="3"/>
      <c r="M2340" s="3"/>
      <c r="N2340" s="3"/>
      <c r="O2340" s="84">
        <v>0</v>
      </c>
      <c r="P2340" s="84">
        <v>0</v>
      </c>
      <c r="Q2340" s="84">
        <v>0</v>
      </c>
      <c r="R2340" s="127">
        <v>0</v>
      </c>
      <c r="S2340" s="127">
        <v>0</v>
      </c>
      <c r="T2340" s="85"/>
      <c r="U2340" s="85"/>
      <c r="V2340" s="85"/>
      <c r="W2340" s="85"/>
      <c r="X2340" s="84">
        <v>107</v>
      </c>
      <c r="Y2340" s="84">
        <v>5</v>
      </c>
      <c r="Z2340" s="84">
        <v>27</v>
      </c>
      <c r="AA2340" s="127">
        <v>1.83E-2</v>
      </c>
      <c r="AB2340" s="127">
        <v>1.4767879999999999E-2</v>
      </c>
    </row>
    <row r="2341" spans="1:28" x14ac:dyDescent="0.3">
      <c r="A2341" s="83" t="s">
        <v>50</v>
      </c>
      <c r="B2341" s="65" t="str">
        <f>VLOOKUP(A2341,'bank list with code'!$A$2:$C$114,3,FALSE)</f>
        <v>B079</v>
      </c>
      <c r="C2341" s="65" t="str">
        <f>VLOOKUP(B2341,'bank type'!$A$2:$B$87,2,FALSE)</f>
        <v>Payment Banks</v>
      </c>
      <c r="D2341" s="66">
        <v>43616</v>
      </c>
      <c r="E2341" s="74">
        <f t="shared" si="111"/>
        <v>5</v>
      </c>
      <c r="F2341">
        <f t="shared" si="110"/>
        <v>2019</v>
      </c>
      <c r="G2341" s="84">
        <v>3</v>
      </c>
      <c r="H2341" s="84">
        <v>0</v>
      </c>
      <c r="I2341" s="84">
        <v>24328</v>
      </c>
      <c r="J2341" s="84">
        <v>0</v>
      </c>
      <c r="K2341" s="3">
        <f t="shared" si="112"/>
        <v>24328</v>
      </c>
      <c r="L2341" s="3"/>
      <c r="M2341" s="3"/>
      <c r="N2341" s="3"/>
      <c r="O2341" s="84">
        <v>0</v>
      </c>
      <c r="P2341" s="84">
        <v>0</v>
      </c>
      <c r="Q2341" s="84">
        <v>0</v>
      </c>
      <c r="R2341" s="127">
        <v>0</v>
      </c>
      <c r="S2341" s="127">
        <v>0</v>
      </c>
      <c r="T2341" s="85"/>
      <c r="U2341" s="85"/>
      <c r="V2341" s="85"/>
      <c r="W2341" s="85"/>
      <c r="X2341" s="84">
        <v>46643599</v>
      </c>
      <c r="Y2341" s="84">
        <v>1747227</v>
      </c>
      <c r="Z2341" s="84">
        <v>2658864</v>
      </c>
      <c r="AA2341" s="127">
        <v>5241.3579609999997</v>
      </c>
      <c r="AB2341" s="127">
        <v>1699.72868341</v>
      </c>
    </row>
    <row r="2342" spans="1:28" x14ac:dyDescent="0.3">
      <c r="A2342" s="83" t="s">
        <v>52</v>
      </c>
      <c r="B2342" s="65" t="str">
        <f>VLOOKUP(A2342,'bank list with code'!$A$2:$C$114,3,FALSE)</f>
        <v>B007</v>
      </c>
      <c r="C2342" s="65" t="str">
        <f>VLOOKUP(B2342,'bank type'!$A$2:$B$87,2,FALSE)</f>
        <v>Small Finance Banks</v>
      </c>
      <c r="D2342" s="66">
        <v>43616</v>
      </c>
      <c r="E2342" s="74">
        <f t="shared" si="111"/>
        <v>5</v>
      </c>
      <c r="F2342">
        <f t="shared" si="110"/>
        <v>2019</v>
      </c>
      <c r="G2342" s="84">
        <v>290</v>
      </c>
      <c r="H2342" s="84">
        <v>260</v>
      </c>
      <c r="I2342" s="84">
        <v>0</v>
      </c>
      <c r="J2342" s="84">
        <v>0</v>
      </c>
      <c r="K2342" s="3">
        <f t="shared" si="112"/>
        <v>0</v>
      </c>
      <c r="L2342" s="3"/>
      <c r="M2342" s="3"/>
      <c r="N2342" s="3"/>
      <c r="O2342" s="84">
        <v>0</v>
      </c>
      <c r="P2342" s="84">
        <v>0</v>
      </c>
      <c r="Q2342" s="84">
        <v>0</v>
      </c>
      <c r="R2342" s="127">
        <v>0</v>
      </c>
      <c r="S2342" s="127">
        <v>0</v>
      </c>
      <c r="T2342" s="85"/>
      <c r="U2342" s="85"/>
      <c r="V2342" s="85"/>
      <c r="W2342" s="85"/>
      <c r="X2342" s="84">
        <v>952180</v>
      </c>
      <c r="Y2342" s="84">
        <v>608297</v>
      </c>
      <c r="Z2342" s="84">
        <v>305736</v>
      </c>
      <c r="AA2342" s="127">
        <v>3323.2216114899998</v>
      </c>
      <c r="AB2342" s="127">
        <v>467.98103070000002</v>
      </c>
    </row>
    <row r="2343" spans="1:28" x14ac:dyDescent="0.3">
      <c r="A2343" s="83" t="s">
        <v>53</v>
      </c>
      <c r="B2343" s="65" t="str">
        <f>VLOOKUP(A2343,'bank list with code'!$A$2:$C$114,3,FALSE)</f>
        <v>B019</v>
      </c>
      <c r="C2343" s="65" t="str">
        <f>VLOOKUP(B2343,'bank type'!$A$2:$B$87,2,FALSE)</f>
        <v>Small Finance Banks</v>
      </c>
      <c r="D2343" s="66">
        <v>43616</v>
      </c>
      <c r="E2343" s="74">
        <f t="shared" si="111"/>
        <v>5</v>
      </c>
      <c r="F2343">
        <f t="shared" si="110"/>
        <v>2019</v>
      </c>
      <c r="G2343" s="84">
        <v>132</v>
      </c>
      <c r="H2343" s="84">
        <v>1</v>
      </c>
      <c r="I2343" s="84">
        <v>0</v>
      </c>
      <c r="J2343" s="84">
        <v>0</v>
      </c>
      <c r="K2343" s="3">
        <f t="shared" si="112"/>
        <v>0</v>
      </c>
      <c r="L2343" s="3"/>
      <c r="M2343" s="3"/>
      <c r="N2343" s="3"/>
      <c r="O2343" s="84">
        <v>0</v>
      </c>
      <c r="P2343" s="84">
        <v>0</v>
      </c>
      <c r="Q2343" s="84">
        <v>0</v>
      </c>
      <c r="R2343" s="127">
        <v>0</v>
      </c>
      <c r="S2343" s="127">
        <v>0</v>
      </c>
      <c r="T2343" s="85"/>
      <c r="U2343" s="85"/>
      <c r="V2343" s="85"/>
      <c r="W2343" s="85"/>
      <c r="X2343" s="84">
        <v>100412</v>
      </c>
      <c r="Y2343" s="84">
        <v>81829</v>
      </c>
      <c r="Z2343" s="84">
        <v>48652</v>
      </c>
      <c r="AA2343" s="127">
        <v>375.89006499999999</v>
      </c>
      <c r="AB2343" s="127">
        <v>80.029435969999994</v>
      </c>
    </row>
    <row r="2344" spans="1:28" x14ac:dyDescent="0.3">
      <c r="A2344" s="83" t="s">
        <v>54</v>
      </c>
      <c r="B2344" s="65" t="str">
        <f>VLOOKUP(A2344,'bank list with code'!$A$2:$C$114,3,FALSE)</f>
        <v>B046</v>
      </c>
      <c r="C2344" s="65" t="str">
        <f>VLOOKUP(B2344,'bank type'!$A$2:$B$87,2,FALSE)</f>
        <v>Small Finance Banks</v>
      </c>
      <c r="D2344" s="66">
        <v>43616</v>
      </c>
      <c r="E2344" s="74">
        <f t="shared" si="111"/>
        <v>5</v>
      </c>
      <c r="F2344">
        <f t="shared" si="110"/>
        <v>2019</v>
      </c>
      <c r="G2344" s="84">
        <v>77</v>
      </c>
      <c r="H2344" s="84">
        <v>0</v>
      </c>
      <c r="I2344" s="84">
        <v>0</v>
      </c>
      <c r="J2344" s="84">
        <v>0</v>
      </c>
      <c r="K2344" s="3">
        <f t="shared" si="112"/>
        <v>0</v>
      </c>
      <c r="L2344" s="3"/>
      <c r="M2344" s="3"/>
      <c r="N2344" s="3"/>
      <c r="O2344" s="84">
        <v>0</v>
      </c>
      <c r="P2344" s="84">
        <v>0</v>
      </c>
      <c r="Q2344" s="84">
        <v>0</v>
      </c>
      <c r="R2344" s="127">
        <v>0</v>
      </c>
      <c r="S2344" s="127">
        <v>0</v>
      </c>
      <c r="T2344" s="85"/>
      <c r="U2344" s="85"/>
      <c r="V2344" s="85"/>
      <c r="W2344" s="85"/>
      <c r="X2344" s="84">
        <v>1024213</v>
      </c>
      <c r="Y2344" s="84">
        <v>599700</v>
      </c>
      <c r="Z2344" s="84">
        <v>17546</v>
      </c>
      <c r="AA2344" s="127">
        <v>5755.16</v>
      </c>
      <c r="AB2344" s="127">
        <v>13.95</v>
      </c>
    </row>
    <row r="2345" spans="1:28" x14ac:dyDescent="0.3">
      <c r="A2345" s="83" t="s">
        <v>55</v>
      </c>
      <c r="B2345" s="65" t="str">
        <f>VLOOKUP(A2345,'bank list with code'!$A$2:$C$114,3,FALSE)</f>
        <v>B041</v>
      </c>
      <c r="C2345" s="65" t="str">
        <f>VLOOKUP(B2345,'bank type'!$A$2:$B$87,2,FALSE)</f>
        <v>Small Finance Banks</v>
      </c>
      <c r="D2345" s="66">
        <v>43616</v>
      </c>
      <c r="E2345" s="74">
        <f t="shared" si="111"/>
        <v>5</v>
      </c>
      <c r="F2345">
        <f t="shared" si="110"/>
        <v>2019</v>
      </c>
      <c r="G2345" s="84">
        <v>320</v>
      </c>
      <c r="H2345" s="84">
        <v>2</v>
      </c>
      <c r="I2345" s="84">
        <v>0</v>
      </c>
      <c r="J2345" s="84">
        <v>0</v>
      </c>
      <c r="K2345" s="3">
        <f t="shared" si="112"/>
        <v>0</v>
      </c>
      <c r="L2345" s="3"/>
      <c r="M2345" s="3"/>
      <c r="N2345" s="3"/>
      <c r="O2345" s="84">
        <v>0</v>
      </c>
      <c r="P2345" s="84">
        <v>0</v>
      </c>
      <c r="Q2345" s="84">
        <v>0</v>
      </c>
      <c r="R2345" s="127">
        <v>0</v>
      </c>
      <c r="S2345" s="127">
        <v>0</v>
      </c>
      <c r="T2345" s="85"/>
      <c r="U2345" s="85"/>
      <c r="V2345" s="85"/>
      <c r="W2345" s="85"/>
      <c r="X2345" s="84">
        <v>545085</v>
      </c>
      <c r="Y2345" s="84">
        <v>972667</v>
      </c>
      <c r="Z2345" s="84">
        <v>147905</v>
      </c>
      <c r="AA2345" s="127">
        <v>2561.3568</v>
      </c>
      <c r="AB2345" s="127">
        <v>347.98792413999996</v>
      </c>
    </row>
    <row r="2346" spans="1:28" x14ac:dyDescent="0.3">
      <c r="A2346" s="83" t="s">
        <v>56</v>
      </c>
      <c r="B2346" s="65" t="str">
        <f>VLOOKUP(A2346,'bank list with code'!$A$2:$C$114,3,FALSE)</f>
        <v>B043</v>
      </c>
      <c r="C2346" s="65" t="str">
        <f>VLOOKUP(B2346,'bank type'!$A$2:$B$87,2,FALSE)</f>
        <v>Small Finance Banks</v>
      </c>
      <c r="D2346" s="66">
        <v>43616</v>
      </c>
      <c r="E2346" s="74">
        <f t="shared" si="111"/>
        <v>5</v>
      </c>
      <c r="F2346">
        <f t="shared" si="110"/>
        <v>2019</v>
      </c>
      <c r="G2346" s="84">
        <v>139</v>
      </c>
      <c r="H2346" s="84">
        <v>2</v>
      </c>
      <c r="I2346" s="84">
        <v>0</v>
      </c>
      <c r="J2346" s="84">
        <v>0</v>
      </c>
      <c r="K2346" s="3">
        <f t="shared" si="112"/>
        <v>0</v>
      </c>
      <c r="L2346" s="3"/>
      <c r="M2346" s="3"/>
      <c r="N2346" s="3"/>
      <c r="O2346" s="84">
        <v>0</v>
      </c>
      <c r="P2346" s="84">
        <v>0</v>
      </c>
      <c r="Q2346" s="84">
        <v>0</v>
      </c>
      <c r="R2346" s="127">
        <v>0</v>
      </c>
      <c r="S2346" s="127">
        <v>0</v>
      </c>
      <c r="T2346" s="85"/>
      <c r="U2346" s="85"/>
      <c r="V2346" s="85"/>
      <c r="W2346" s="85"/>
      <c r="X2346" s="84">
        <v>3191781</v>
      </c>
      <c r="Y2346" s="84">
        <v>654436</v>
      </c>
      <c r="Z2346" s="84">
        <v>73578</v>
      </c>
      <c r="AA2346" s="127">
        <v>4035.3</v>
      </c>
      <c r="AB2346" s="127">
        <v>67</v>
      </c>
    </row>
    <row r="2347" spans="1:28" x14ac:dyDescent="0.3">
      <c r="A2347" s="83" t="s">
        <v>57</v>
      </c>
      <c r="B2347" s="65" t="str">
        <f>VLOOKUP(A2347,'bank list with code'!$A$2:$C$114,3,FALSE)</f>
        <v>B065</v>
      </c>
      <c r="C2347" s="65" t="str">
        <f>VLOOKUP(B2347,'bank type'!$A$2:$B$87,2,FALSE)</f>
        <v>Small Finance Banks</v>
      </c>
      <c r="D2347" s="66">
        <v>43616</v>
      </c>
      <c r="E2347" s="74">
        <f t="shared" si="111"/>
        <v>5</v>
      </c>
      <c r="F2347">
        <f t="shared" si="110"/>
        <v>2019</v>
      </c>
      <c r="G2347" s="84">
        <v>120</v>
      </c>
      <c r="H2347" s="84">
        <v>3</v>
      </c>
      <c r="I2347" s="84">
        <v>0</v>
      </c>
      <c r="J2347" s="84">
        <v>0</v>
      </c>
      <c r="K2347" s="3">
        <f t="shared" si="112"/>
        <v>0</v>
      </c>
      <c r="L2347" s="3"/>
      <c r="M2347" s="3"/>
      <c r="N2347" s="3"/>
      <c r="O2347" s="84">
        <v>0</v>
      </c>
      <c r="P2347" s="84">
        <v>0</v>
      </c>
      <c r="Q2347" s="84">
        <v>0</v>
      </c>
      <c r="R2347" s="127">
        <v>0</v>
      </c>
      <c r="S2347" s="127">
        <v>0</v>
      </c>
      <c r="T2347" s="85"/>
      <c r="U2347" s="85"/>
      <c r="V2347" s="85"/>
      <c r="W2347" s="85"/>
      <c r="X2347" s="84">
        <v>227703</v>
      </c>
      <c r="Y2347" s="84">
        <v>113799</v>
      </c>
      <c r="Z2347" s="84">
        <v>59353</v>
      </c>
      <c r="AA2347" s="127">
        <v>392.05340000000001</v>
      </c>
      <c r="AB2347" s="127">
        <v>74.692451349999999</v>
      </c>
    </row>
    <row r="2348" spans="1:28" x14ac:dyDescent="0.3">
      <c r="A2348" s="83" t="s">
        <v>58</v>
      </c>
      <c r="B2348" s="65" t="str">
        <f>VLOOKUP(A2348,'bank list with code'!$A$2:$C$114,3,FALSE)</f>
        <v>B075</v>
      </c>
      <c r="C2348" s="65" t="str">
        <f>VLOOKUP(B2348,'bank type'!$A$2:$B$87,2,FALSE)</f>
        <v>Small Finance Banks</v>
      </c>
      <c r="D2348" s="66">
        <v>43616</v>
      </c>
      <c r="E2348" s="74">
        <f t="shared" si="111"/>
        <v>5</v>
      </c>
      <c r="F2348">
        <f t="shared" si="110"/>
        <v>2019</v>
      </c>
      <c r="G2348" s="84">
        <v>0</v>
      </c>
      <c r="H2348" s="84">
        <v>0</v>
      </c>
      <c r="I2348" s="84">
        <v>0</v>
      </c>
      <c r="J2348" s="84">
        <v>0</v>
      </c>
      <c r="K2348" s="3">
        <f t="shared" si="112"/>
        <v>0</v>
      </c>
      <c r="L2348" s="3"/>
      <c r="M2348" s="3"/>
      <c r="N2348" s="3"/>
      <c r="O2348" s="84">
        <v>0</v>
      </c>
      <c r="P2348" s="84">
        <v>0</v>
      </c>
      <c r="Q2348" s="84">
        <v>0</v>
      </c>
      <c r="R2348" s="127">
        <v>0</v>
      </c>
      <c r="S2348" s="127">
        <v>0</v>
      </c>
      <c r="T2348" s="85"/>
      <c r="U2348" s="85"/>
      <c r="V2348" s="85"/>
      <c r="W2348" s="85"/>
      <c r="X2348" s="84">
        <v>58716</v>
      </c>
      <c r="Y2348" s="84">
        <v>9712</v>
      </c>
      <c r="Z2348" s="84">
        <v>2616</v>
      </c>
      <c r="AA2348" s="127">
        <v>33.961196000000001</v>
      </c>
      <c r="AB2348" s="127">
        <v>12.72539665</v>
      </c>
    </row>
    <row r="2349" spans="1:28" x14ac:dyDescent="0.3">
      <c r="A2349" s="83" t="s">
        <v>59</v>
      </c>
      <c r="B2349" s="65" t="str">
        <f>VLOOKUP(A2349,'bank list with code'!$A$2:$C$114,3,FALSE)</f>
        <v>B097</v>
      </c>
      <c r="C2349" s="65" t="str">
        <f>VLOOKUP(B2349,'bank type'!$A$2:$B$87,2,FALSE)</f>
        <v>Small Finance Banks</v>
      </c>
      <c r="D2349" s="66">
        <v>43616</v>
      </c>
      <c r="E2349" s="74">
        <f t="shared" si="111"/>
        <v>5</v>
      </c>
      <c r="F2349">
        <f t="shared" si="110"/>
        <v>2019</v>
      </c>
      <c r="G2349" s="84">
        <v>25</v>
      </c>
      <c r="H2349" s="84">
        <v>1</v>
      </c>
      <c r="I2349" s="84">
        <v>0</v>
      </c>
      <c r="J2349" s="84">
        <v>0</v>
      </c>
      <c r="K2349" s="3">
        <f t="shared" si="112"/>
        <v>0</v>
      </c>
      <c r="L2349" s="3"/>
      <c r="M2349" s="3"/>
      <c r="N2349" s="3"/>
      <c r="O2349" s="84">
        <v>0</v>
      </c>
      <c r="P2349" s="84">
        <v>0</v>
      </c>
      <c r="Q2349" s="84">
        <v>0</v>
      </c>
      <c r="R2349" s="127">
        <v>0</v>
      </c>
      <c r="S2349" s="127">
        <v>0</v>
      </c>
      <c r="T2349" s="85"/>
      <c r="U2349" s="85"/>
      <c r="V2349" s="85"/>
      <c r="W2349" s="85"/>
      <c r="X2349" s="84">
        <v>18118</v>
      </c>
      <c r="Y2349" s="84">
        <v>33576</v>
      </c>
      <c r="Z2349" s="84">
        <v>9926</v>
      </c>
      <c r="AA2349" s="127">
        <v>63.5702</v>
      </c>
      <c r="AB2349" s="127">
        <v>14.004843939999999</v>
      </c>
    </row>
    <row r="2350" spans="1:28" x14ac:dyDescent="0.3">
      <c r="A2350" s="83" t="s">
        <v>60</v>
      </c>
      <c r="B2350" s="65" t="str">
        <f>VLOOKUP(A2350,'bank list with code'!$A$2:$C$114,3,FALSE)</f>
        <v>B103</v>
      </c>
      <c r="C2350" s="65" t="str">
        <f>VLOOKUP(B2350,'bank type'!$A$2:$B$87,2,FALSE)</f>
        <v>Small Finance Banks</v>
      </c>
      <c r="D2350" s="66">
        <v>43616</v>
      </c>
      <c r="E2350" s="74">
        <f t="shared" si="111"/>
        <v>5</v>
      </c>
      <c r="F2350">
        <f t="shared" si="110"/>
        <v>2019</v>
      </c>
      <c r="G2350" s="84">
        <v>384</v>
      </c>
      <c r="H2350" s="84">
        <v>3</v>
      </c>
      <c r="I2350" s="84">
        <v>0</v>
      </c>
      <c r="J2350" s="84">
        <v>0</v>
      </c>
      <c r="K2350" s="3">
        <f t="shared" si="112"/>
        <v>0</v>
      </c>
      <c r="L2350" s="3"/>
      <c r="M2350" s="3"/>
      <c r="N2350" s="3"/>
      <c r="O2350" s="84">
        <v>0</v>
      </c>
      <c r="P2350" s="84">
        <v>0</v>
      </c>
      <c r="Q2350" s="84">
        <v>0</v>
      </c>
      <c r="R2350" s="127">
        <v>0</v>
      </c>
      <c r="S2350" s="127">
        <v>0</v>
      </c>
      <c r="T2350" s="85"/>
      <c r="U2350" s="85"/>
      <c r="V2350" s="85"/>
      <c r="W2350" s="85"/>
      <c r="X2350" s="84">
        <v>3108364</v>
      </c>
      <c r="Y2350" s="84">
        <v>2053913</v>
      </c>
      <c r="Z2350" s="84">
        <v>305994</v>
      </c>
      <c r="AA2350" s="127">
        <v>8379.5990999999995</v>
      </c>
      <c r="AB2350" s="127">
        <v>262.12771700000002</v>
      </c>
    </row>
    <row r="2351" spans="1:28" x14ac:dyDescent="0.3">
      <c r="A2351" s="83" t="s">
        <v>61</v>
      </c>
      <c r="B2351" s="65" t="str">
        <f>VLOOKUP(A2351,'bank list with code'!$A$2:$C$114,3,FALSE)</f>
        <v>B109</v>
      </c>
      <c r="C2351" s="65" t="str">
        <f>VLOOKUP(B2351,'bank type'!$A$2:$B$87,2,FALSE)</f>
        <v>Small Finance Banks</v>
      </c>
      <c r="D2351" s="66">
        <v>43616</v>
      </c>
      <c r="E2351" s="74">
        <f t="shared" si="111"/>
        <v>5</v>
      </c>
      <c r="F2351">
        <f t="shared" si="110"/>
        <v>2019</v>
      </c>
      <c r="G2351" s="84">
        <v>91</v>
      </c>
      <c r="H2351" s="84">
        <v>36</v>
      </c>
      <c r="I2351" s="84">
        <v>0</v>
      </c>
      <c r="J2351" s="84">
        <v>0</v>
      </c>
      <c r="K2351" s="3">
        <f t="shared" si="112"/>
        <v>0</v>
      </c>
      <c r="L2351" s="3"/>
      <c r="M2351" s="3"/>
      <c r="N2351" s="3"/>
      <c r="O2351" s="84">
        <v>0</v>
      </c>
      <c r="P2351" s="84">
        <v>0</v>
      </c>
      <c r="Q2351" s="84">
        <v>0</v>
      </c>
      <c r="R2351" s="127">
        <v>0</v>
      </c>
      <c r="S2351" s="127">
        <v>0</v>
      </c>
      <c r="T2351" s="85"/>
      <c r="U2351" s="85"/>
      <c r="V2351" s="85"/>
      <c r="W2351" s="85"/>
      <c r="X2351" s="84">
        <v>195956</v>
      </c>
      <c r="Y2351" s="84">
        <v>86281</v>
      </c>
      <c r="Z2351" s="84">
        <v>42669</v>
      </c>
      <c r="AA2351" s="127">
        <v>312.59808600000002</v>
      </c>
      <c r="AB2351" s="127">
        <v>124.80520103000001</v>
      </c>
    </row>
    <row r="2352" spans="1:28" x14ac:dyDescent="0.3">
      <c r="A2352" s="83" t="s">
        <v>117</v>
      </c>
      <c r="B2352" s="65" t="str">
        <f>VLOOKUP(A2352,'bank list with code'!$A$2:$C$114,3,FALSE)</f>
        <v>B003</v>
      </c>
      <c r="C2352" s="65" t="str">
        <f>VLOOKUP(B2352,'bank type'!$A$2:$B$87,2,FALSE)</f>
        <v>Public Sector Banks</v>
      </c>
      <c r="D2352" s="66">
        <v>43646</v>
      </c>
      <c r="E2352" s="74">
        <f t="shared" si="111"/>
        <v>6</v>
      </c>
      <c r="F2352">
        <f t="shared" ref="F2352:F2415" si="113">YEAR(D2352)</f>
        <v>2019</v>
      </c>
      <c r="G2352" s="84">
        <v>692</v>
      </c>
      <c r="H2352" s="84">
        <v>100</v>
      </c>
      <c r="I2352" s="84">
        <v>3163</v>
      </c>
      <c r="J2352" s="84">
        <v>0</v>
      </c>
      <c r="K2352" s="3">
        <f t="shared" si="112"/>
        <v>3163</v>
      </c>
      <c r="L2352" s="3"/>
      <c r="M2352" s="3"/>
      <c r="N2352" s="3"/>
      <c r="O2352" s="84">
        <v>0</v>
      </c>
      <c r="P2352" s="84">
        <v>0</v>
      </c>
      <c r="Q2352" s="84">
        <v>0</v>
      </c>
      <c r="R2352" s="127">
        <v>0</v>
      </c>
      <c r="S2352" s="127">
        <v>0</v>
      </c>
      <c r="T2352" s="85"/>
      <c r="U2352" s="85"/>
      <c r="V2352" s="85"/>
      <c r="W2352" s="85"/>
      <c r="X2352" s="84">
        <v>6033568</v>
      </c>
      <c r="Y2352" s="84">
        <v>8661968</v>
      </c>
      <c r="Z2352" s="84">
        <v>3274382</v>
      </c>
      <c r="AA2352" s="127">
        <v>22441.9193868</v>
      </c>
      <c r="AB2352" s="127">
        <v>3448.8913302699998</v>
      </c>
    </row>
    <row r="2353" spans="1:28" x14ac:dyDescent="0.3">
      <c r="A2353" s="83" t="s">
        <v>118</v>
      </c>
      <c r="B2353" s="65" t="str">
        <f>VLOOKUP(A2353,'bank list with code'!$A$2:$C$114,3,FALSE)</f>
        <v>B006</v>
      </c>
      <c r="C2353" s="65" t="str">
        <f>VLOOKUP(B2353,'bank type'!$A$2:$B$87,2,FALSE)</f>
        <v>Public Sector Banks</v>
      </c>
      <c r="D2353" s="66">
        <v>43646</v>
      </c>
      <c r="E2353" s="74">
        <f t="shared" si="111"/>
        <v>6</v>
      </c>
      <c r="F2353">
        <f t="shared" si="113"/>
        <v>2019</v>
      </c>
      <c r="G2353" s="84">
        <v>3021</v>
      </c>
      <c r="H2353" s="84">
        <v>775</v>
      </c>
      <c r="I2353" s="84">
        <v>13769</v>
      </c>
      <c r="J2353" s="84">
        <v>0</v>
      </c>
      <c r="K2353" s="3">
        <f t="shared" si="112"/>
        <v>13769</v>
      </c>
      <c r="L2353" s="3"/>
      <c r="M2353" s="3"/>
      <c r="N2353" s="3"/>
      <c r="O2353" s="84">
        <v>304005</v>
      </c>
      <c r="P2353" s="84">
        <v>11805</v>
      </c>
      <c r="Q2353" s="84">
        <v>573897</v>
      </c>
      <c r="R2353" s="127">
        <v>56.885998130000004</v>
      </c>
      <c r="S2353" s="127">
        <v>1448.9465768399998</v>
      </c>
      <c r="T2353" s="85"/>
      <c r="U2353" s="85"/>
      <c r="V2353" s="85"/>
      <c r="W2353" s="85"/>
      <c r="X2353" s="84">
        <v>28852929</v>
      </c>
      <c r="Y2353" s="84">
        <v>14513955</v>
      </c>
      <c r="Z2353" s="84">
        <v>7010784</v>
      </c>
      <c r="AA2353" s="127">
        <v>47132.878102000002</v>
      </c>
      <c r="AB2353" s="127">
        <v>9532.0000002999986</v>
      </c>
    </row>
    <row r="2354" spans="1:28" x14ac:dyDescent="0.3">
      <c r="A2354" s="83" t="s">
        <v>0</v>
      </c>
      <c r="B2354" s="65" t="str">
        <f>VLOOKUP(A2354,'bank list with code'!$A$2:$C$114,3,FALSE)</f>
        <v>B014</v>
      </c>
      <c r="C2354" s="65" t="str">
        <f>VLOOKUP(B2354,'bank type'!$A$2:$B$87,2,FALSE)</f>
        <v>Public Sector Banks</v>
      </c>
      <c r="D2354" s="66">
        <v>43646</v>
      </c>
      <c r="E2354" s="74">
        <f t="shared" ref="E2354:E2417" si="114">MONTH(D2354)</f>
        <v>6</v>
      </c>
      <c r="F2354">
        <f t="shared" si="113"/>
        <v>2019</v>
      </c>
      <c r="G2354" s="84">
        <v>9315</v>
      </c>
      <c r="H2354" s="84">
        <v>3843</v>
      </c>
      <c r="I2354" s="84">
        <v>77947</v>
      </c>
      <c r="J2354" s="84">
        <v>0</v>
      </c>
      <c r="K2354" s="3">
        <f t="shared" si="112"/>
        <v>77947</v>
      </c>
      <c r="L2354" s="3"/>
      <c r="M2354" s="3"/>
      <c r="N2354" s="3"/>
      <c r="O2354" s="84">
        <v>338422</v>
      </c>
      <c r="P2354" s="84">
        <v>20011</v>
      </c>
      <c r="Q2354" s="84">
        <v>868300</v>
      </c>
      <c r="R2354" s="127">
        <v>86.590500000000006</v>
      </c>
      <c r="S2354" s="127">
        <v>1890.5040220399999</v>
      </c>
      <c r="T2354" s="85"/>
      <c r="U2354" s="85"/>
      <c r="V2354" s="85"/>
      <c r="W2354" s="85"/>
      <c r="X2354" s="84">
        <v>49253170</v>
      </c>
      <c r="Y2354" s="84">
        <v>30569165</v>
      </c>
      <c r="Z2354" s="84">
        <v>17325235</v>
      </c>
      <c r="AA2354" s="127">
        <v>117955.82002227999</v>
      </c>
      <c r="AB2354" s="127">
        <v>22226.574879129996</v>
      </c>
    </row>
    <row r="2355" spans="1:28" x14ac:dyDescent="0.3">
      <c r="A2355" s="83" t="s">
        <v>1</v>
      </c>
      <c r="B2355" s="65" t="str">
        <f>VLOOKUP(A2355,'bank list with code'!$A$2:$C$114,3,FALSE)</f>
        <v>B015</v>
      </c>
      <c r="C2355" s="65" t="str">
        <f>VLOOKUP(B2355,'bank type'!$A$2:$B$87,2,FALSE)</f>
        <v>Public Sector Banks</v>
      </c>
      <c r="D2355" s="66">
        <v>43646</v>
      </c>
      <c r="E2355" s="74">
        <f t="shared" si="114"/>
        <v>6</v>
      </c>
      <c r="F2355">
        <f t="shared" si="113"/>
        <v>2019</v>
      </c>
      <c r="G2355" s="86">
        <v>2611</v>
      </c>
      <c r="H2355" s="86">
        <v>3450</v>
      </c>
      <c r="I2355" s="86">
        <v>62916</v>
      </c>
      <c r="J2355" s="86">
        <v>0</v>
      </c>
      <c r="K2355" s="3">
        <f t="shared" si="112"/>
        <v>62916</v>
      </c>
      <c r="L2355" s="3"/>
      <c r="M2355" s="3"/>
      <c r="N2355" s="3"/>
      <c r="O2355" s="86">
        <v>185755</v>
      </c>
      <c r="P2355" s="86">
        <v>20701</v>
      </c>
      <c r="Q2355" s="86">
        <v>332021</v>
      </c>
      <c r="R2355" s="130">
        <v>118.98709077000001</v>
      </c>
      <c r="S2355" s="130">
        <v>815.31109269000001</v>
      </c>
      <c r="T2355" s="97"/>
      <c r="U2355" s="97"/>
      <c r="V2355" s="97"/>
      <c r="W2355" s="97"/>
      <c r="X2355" s="86">
        <v>37140386</v>
      </c>
      <c r="Y2355" s="86">
        <v>18795068</v>
      </c>
      <c r="Z2355" s="86">
        <v>10410562</v>
      </c>
      <c r="AA2355" s="130">
        <v>67752.85537125</v>
      </c>
      <c r="AB2355" s="130">
        <v>10976.44471905</v>
      </c>
    </row>
    <row r="2356" spans="1:28" x14ac:dyDescent="0.3">
      <c r="A2356" s="96" t="s">
        <v>2</v>
      </c>
      <c r="B2356" s="65" t="str">
        <f>VLOOKUP(A2356,'bank list with code'!$A$2:$C$114,3,FALSE)</f>
        <v>B016</v>
      </c>
      <c r="C2356" s="65" t="str">
        <f>VLOOKUP(B2356,'bank type'!$A$2:$B$87,2,FALSE)</f>
        <v>Public Sector Banks</v>
      </c>
      <c r="D2356" s="66">
        <v>43646</v>
      </c>
      <c r="E2356" s="74">
        <f t="shared" si="114"/>
        <v>6</v>
      </c>
      <c r="F2356">
        <f t="shared" si="113"/>
        <v>2019</v>
      </c>
      <c r="G2356" s="84">
        <v>1303</v>
      </c>
      <c r="H2356" s="84">
        <v>557</v>
      </c>
      <c r="I2356" s="84">
        <v>2350</v>
      </c>
      <c r="J2356" s="84">
        <v>0</v>
      </c>
      <c r="K2356" s="3">
        <f t="shared" si="112"/>
        <v>2350</v>
      </c>
      <c r="L2356" s="3"/>
      <c r="M2356" s="3"/>
      <c r="N2356" s="3"/>
      <c r="O2356" s="84">
        <v>0</v>
      </c>
      <c r="P2356" s="84">
        <v>0</v>
      </c>
      <c r="Q2356" s="84">
        <v>0</v>
      </c>
      <c r="R2356" s="127">
        <v>0</v>
      </c>
      <c r="S2356" s="127">
        <v>0</v>
      </c>
      <c r="T2356" s="85"/>
      <c r="U2356" s="85"/>
      <c r="V2356" s="85"/>
      <c r="W2356" s="85"/>
      <c r="X2356" s="84">
        <v>5806377</v>
      </c>
      <c r="Y2356" s="84">
        <v>7391749</v>
      </c>
      <c r="Z2356" s="84">
        <v>4953249</v>
      </c>
      <c r="AA2356" s="127">
        <v>27020.846950619998</v>
      </c>
      <c r="AB2356" s="127">
        <v>5356.4028829999997</v>
      </c>
    </row>
    <row r="2357" spans="1:28" x14ac:dyDescent="0.3">
      <c r="A2357" s="83" t="s">
        <v>3</v>
      </c>
      <c r="B2357" s="65" t="str">
        <f>VLOOKUP(A2357,'bank list with code'!$A$2:$C$114,3,FALSE)</f>
        <v>B018</v>
      </c>
      <c r="C2357" s="65" t="str">
        <f>VLOOKUP(B2357,'bank type'!$A$2:$B$87,2,FALSE)</f>
        <v>Public Sector Banks</v>
      </c>
      <c r="D2357" s="66">
        <v>43646</v>
      </c>
      <c r="E2357" s="74">
        <f t="shared" si="114"/>
        <v>6</v>
      </c>
      <c r="F2357">
        <f t="shared" si="113"/>
        <v>2019</v>
      </c>
      <c r="G2357" s="84">
        <v>4767</v>
      </c>
      <c r="H2357" s="84">
        <v>4070</v>
      </c>
      <c r="I2357" s="84">
        <v>22070</v>
      </c>
      <c r="J2357" s="84">
        <v>0</v>
      </c>
      <c r="K2357" s="3">
        <f t="shared" si="112"/>
        <v>22070</v>
      </c>
      <c r="L2357" s="3"/>
      <c r="M2357" s="3"/>
      <c r="N2357" s="3"/>
      <c r="O2357" s="84">
        <v>396756</v>
      </c>
      <c r="P2357" s="84">
        <v>50235</v>
      </c>
      <c r="Q2357" s="84">
        <v>771984</v>
      </c>
      <c r="R2357" s="127">
        <v>265.94067855999998</v>
      </c>
      <c r="S2357" s="127">
        <v>1537.9820990200001</v>
      </c>
      <c r="T2357" s="85"/>
      <c r="U2357" s="85"/>
      <c r="V2357" s="85"/>
      <c r="W2357" s="85"/>
      <c r="X2357" s="84">
        <v>18973081</v>
      </c>
      <c r="Y2357" s="84">
        <v>23158912</v>
      </c>
      <c r="Z2357" s="84">
        <v>12485289</v>
      </c>
      <c r="AA2357" s="127">
        <v>99824.346625189995</v>
      </c>
      <c r="AB2357" s="127">
        <v>16544.97501446</v>
      </c>
    </row>
    <row r="2358" spans="1:28" x14ac:dyDescent="0.3">
      <c r="A2358" s="83" t="s">
        <v>4</v>
      </c>
      <c r="B2358" s="65" t="str">
        <f>VLOOKUP(A2358,'bank list with code'!$A$2:$C$114,3,FALSE)</f>
        <v>B022</v>
      </c>
      <c r="C2358" s="65" t="str">
        <f>VLOOKUP(B2358,'bank type'!$A$2:$B$87,2,FALSE)</f>
        <v>Public Sector Banks</v>
      </c>
      <c r="D2358" s="66">
        <v>43646</v>
      </c>
      <c r="E2358" s="74">
        <f t="shared" si="114"/>
        <v>6</v>
      </c>
      <c r="F2358">
        <f t="shared" si="113"/>
        <v>2019</v>
      </c>
      <c r="G2358" s="84">
        <v>2503</v>
      </c>
      <c r="H2358" s="84">
        <v>801</v>
      </c>
      <c r="I2358" s="84">
        <v>3280</v>
      </c>
      <c r="J2358" s="84">
        <v>0</v>
      </c>
      <c r="K2358" s="3">
        <f t="shared" si="112"/>
        <v>3280</v>
      </c>
      <c r="L2358" s="3"/>
      <c r="M2358" s="3"/>
      <c r="N2358" s="3"/>
      <c r="O2358" s="84">
        <v>92050</v>
      </c>
      <c r="P2358" s="84">
        <v>2118</v>
      </c>
      <c r="Q2358" s="84">
        <v>160049</v>
      </c>
      <c r="R2358" s="127">
        <v>9.5522716199999991</v>
      </c>
      <c r="S2358" s="127">
        <v>342.73999907000001</v>
      </c>
      <c r="T2358" s="85"/>
      <c r="U2358" s="85"/>
      <c r="V2358" s="85"/>
      <c r="W2358" s="85"/>
      <c r="X2358" s="84">
        <v>21847480</v>
      </c>
      <c r="Y2358" s="84">
        <v>11446742</v>
      </c>
      <c r="Z2358" s="84">
        <v>5945534</v>
      </c>
      <c r="AA2358" s="127">
        <v>46769.562496999999</v>
      </c>
      <c r="AB2358" s="127">
        <v>7887.0571817399996</v>
      </c>
    </row>
    <row r="2359" spans="1:28" x14ac:dyDescent="0.3">
      <c r="A2359" s="83" t="s">
        <v>119</v>
      </c>
      <c r="B2359" s="65" t="str">
        <f>VLOOKUP(A2359,'bank list with code'!$A$2:$C$114,3,FALSE)</f>
        <v>B026</v>
      </c>
      <c r="C2359" s="65" t="str">
        <f>VLOOKUP(B2359,'bank type'!$A$2:$B$87,2,FALSE)</f>
        <v>Public Sector Banks</v>
      </c>
      <c r="D2359" s="66">
        <v>43646</v>
      </c>
      <c r="E2359" s="74">
        <f t="shared" si="114"/>
        <v>6</v>
      </c>
      <c r="F2359">
        <f t="shared" si="113"/>
        <v>2019</v>
      </c>
      <c r="G2359" s="84">
        <v>2379</v>
      </c>
      <c r="H2359" s="84">
        <v>611</v>
      </c>
      <c r="I2359" s="84">
        <v>240202</v>
      </c>
      <c r="J2359" s="84">
        <v>0</v>
      </c>
      <c r="K2359" s="3">
        <f t="shared" si="112"/>
        <v>240202</v>
      </c>
      <c r="L2359" s="3"/>
      <c r="M2359" s="3"/>
      <c r="N2359" s="3"/>
      <c r="O2359" s="84">
        <v>111555</v>
      </c>
      <c r="P2359" s="84">
        <v>1937</v>
      </c>
      <c r="Q2359" s="84">
        <v>152754</v>
      </c>
      <c r="R2359" s="127">
        <v>9.4051194799999998</v>
      </c>
      <c r="S2359" s="127">
        <v>358.08295309999994</v>
      </c>
      <c r="T2359" s="85"/>
      <c r="U2359" s="85"/>
      <c r="V2359" s="85"/>
      <c r="W2359" s="85"/>
      <c r="X2359" s="84">
        <v>6853899</v>
      </c>
      <c r="Y2359" s="84">
        <v>6502210</v>
      </c>
      <c r="Z2359" s="84">
        <v>3781898</v>
      </c>
      <c r="AA2359" s="127">
        <v>26381.988275740001</v>
      </c>
      <c r="AB2359" s="127">
        <v>4705.6919756800007</v>
      </c>
    </row>
    <row r="2360" spans="1:28" x14ac:dyDescent="0.3">
      <c r="A2360" s="83" t="s">
        <v>5</v>
      </c>
      <c r="B2360" s="65" t="str">
        <f>VLOOKUP(A2360,'bank list with code'!$A$2:$C$114,3,FALSE)</f>
        <v>B060</v>
      </c>
      <c r="C2360" s="65" t="str">
        <f>VLOOKUP(B2360,'bank type'!$A$2:$B$87,2,FALSE)</f>
        <v>Public Sector Banks</v>
      </c>
      <c r="D2360" s="66">
        <v>43646</v>
      </c>
      <c r="E2360" s="74">
        <f t="shared" si="114"/>
        <v>6</v>
      </c>
      <c r="F2360">
        <f t="shared" si="113"/>
        <v>2019</v>
      </c>
      <c r="G2360" s="84">
        <v>3200</v>
      </c>
      <c r="H2360" s="84">
        <v>685</v>
      </c>
      <c r="I2360" s="84">
        <v>10992</v>
      </c>
      <c r="J2360" s="84">
        <v>0</v>
      </c>
      <c r="K2360" s="3">
        <f t="shared" si="112"/>
        <v>10992</v>
      </c>
      <c r="L2360" s="3"/>
      <c r="M2360" s="3"/>
      <c r="N2360" s="3"/>
      <c r="O2360" s="84">
        <v>87811</v>
      </c>
      <c r="P2360" s="84">
        <v>2854</v>
      </c>
      <c r="Q2360" s="84">
        <v>147893</v>
      </c>
      <c r="R2360" s="127">
        <v>15.9</v>
      </c>
      <c r="S2360" s="127">
        <v>333.5</v>
      </c>
      <c r="T2360" s="85"/>
      <c r="U2360" s="85"/>
      <c r="V2360" s="85"/>
      <c r="W2360" s="85"/>
      <c r="X2360" s="84">
        <v>14590113</v>
      </c>
      <c r="Y2360" s="84">
        <v>32436361</v>
      </c>
      <c r="Z2360" s="84">
        <v>7697896</v>
      </c>
      <c r="AA2360" s="127">
        <v>65833.100000000006</v>
      </c>
      <c r="AB2360" s="127">
        <v>8602.1</v>
      </c>
    </row>
    <row r="2361" spans="1:28" x14ac:dyDescent="0.3">
      <c r="A2361" s="83" t="s">
        <v>6</v>
      </c>
      <c r="B2361" s="65" t="str">
        <f>VLOOKUP(A2361,'bank list with code'!$A$2:$C$114,3,FALSE)</f>
        <v>B061</v>
      </c>
      <c r="C2361" s="65" t="str">
        <f>VLOOKUP(B2361,'bank type'!$A$2:$B$87,2,FALSE)</f>
        <v>Public Sector Banks</v>
      </c>
      <c r="D2361" s="66">
        <v>43646</v>
      </c>
      <c r="E2361" s="74">
        <f t="shared" si="114"/>
        <v>6</v>
      </c>
      <c r="F2361">
        <f t="shared" si="113"/>
        <v>2019</v>
      </c>
      <c r="G2361" s="84">
        <v>2542</v>
      </c>
      <c r="H2361" s="84">
        <v>469</v>
      </c>
      <c r="I2361" s="84">
        <v>19750</v>
      </c>
      <c r="J2361" s="84">
        <v>0</v>
      </c>
      <c r="K2361" s="3">
        <f t="shared" si="112"/>
        <v>19750</v>
      </c>
      <c r="L2361" s="3"/>
      <c r="M2361" s="3"/>
      <c r="N2361" s="3"/>
      <c r="O2361" s="84">
        <v>58578</v>
      </c>
      <c r="P2361" s="84">
        <v>883</v>
      </c>
      <c r="Q2361" s="84">
        <v>95015</v>
      </c>
      <c r="R2361" s="127">
        <v>3.325167</v>
      </c>
      <c r="S2361" s="127">
        <v>179.91182000000001</v>
      </c>
      <c r="T2361" s="85"/>
      <c r="U2361" s="85"/>
      <c r="V2361" s="85"/>
      <c r="W2361" s="85"/>
      <c r="X2361" s="84">
        <v>16813054</v>
      </c>
      <c r="Y2361" s="84">
        <v>13433453</v>
      </c>
      <c r="Z2361" s="84">
        <v>4978020</v>
      </c>
      <c r="AA2361" s="127">
        <v>56986.9159</v>
      </c>
      <c r="AB2361" s="127">
        <v>6840.2137849999999</v>
      </c>
    </row>
    <row r="2362" spans="1:28" x14ac:dyDescent="0.3">
      <c r="A2362" s="83" t="s">
        <v>121</v>
      </c>
      <c r="B2362" s="65" t="str">
        <f>VLOOKUP(A2362,'bank list with code'!$A$2:$C$114,3,FALSE)</f>
        <v>B078</v>
      </c>
      <c r="C2362" s="65" t="str">
        <f>VLOOKUP(B2362,'bank type'!$A$2:$B$87,2,FALSE)</f>
        <v>Public Sector Banks</v>
      </c>
      <c r="D2362" s="66">
        <v>43646</v>
      </c>
      <c r="E2362" s="74">
        <f t="shared" si="114"/>
        <v>6</v>
      </c>
      <c r="F2362">
        <f t="shared" si="113"/>
        <v>2019</v>
      </c>
      <c r="G2362" s="84">
        <v>2338</v>
      </c>
      <c r="H2362" s="84">
        <v>282</v>
      </c>
      <c r="I2362" s="84">
        <v>9225</v>
      </c>
      <c r="J2362" s="84">
        <v>0</v>
      </c>
      <c r="K2362" s="3">
        <f t="shared" si="112"/>
        <v>9225</v>
      </c>
      <c r="L2362" s="3"/>
      <c r="M2362" s="3"/>
      <c r="N2362" s="3"/>
      <c r="O2362" s="84">
        <v>0</v>
      </c>
      <c r="P2362" s="84">
        <v>0</v>
      </c>
      <c r="Q2362" s="84">
        <v>0</v>
      </c>
      <c r="R2362" s="127">
        <v>0</v>
      </c>
      <c r="S2362" s="127">
        <v>0</v>
      </c>
      <c r="T2362" s="85"/>
      <c r="U2362" s="85"/>
      <c r="V2362" s="85"/>
      <c r="W2362" s="85"/>
      <c r="X2362" s="84">
        <v>11296726</v>
      </c>
      <c r="Y2362" s="84">
        <v>5506898</v>
      </c>
      <c r="Z2362" s="84">
        <v>3876577</v>
      </c>
      <c r="AA2362" s="127">
        <v>23920.400000000001</v>
      </c>
      <c r="AB2362" s="127">
        <v>4557.6000000000004</v>
      </c>
    </row>
    <row r="2363" spans="1:28" x14ac:dyDescent="0.3">
      <c r="A2363" s="83" t="s">
        <v>7</v>
      </c>
      <c r="B2363" s="65" t="str">
        <f>VLOOKUP(A2363,'bank list with code'!$A$2:$C$114,3,FALSE)</f>
        <v>B080</v>
      </c>
      <c r="C2363" s="65" t="str">
        <f>VLOOKUP(B2363,'bank type'!$A$2:$B$87,2,FALSE)</f>
        <v>Public Sector Banks</v>
      </c>
      <c r="D2363" s="66">
        <v>43646</v>
      </c>
      <c r="E2363" s="74">
        <f t="shared" si="114"/>
        <v>6</v>
      </c>
      <c r="F2363">
        <f t="shared" si="113"/>
        <v>2019</v>
      </c>
      <c r="G2363" s="84">
        <v>1153</v>
      </c>
      <c r="H2363" s="84">
        <v>48</v>
      </c>
      <c r="I2363" s="84">
        <v>1066</v>
      </c>
      <c r="J2363" s="84">
        <v>0</v>
      </c>
      <c r="K2363" s="3">
        <f t="shared" si="112"/>
        <v>1066</v>
      </c>
      <c r="L2363" s="3"/>
      <c r="M2363" s="3"/>
      <c r="N2363" s="3"/>
      <c r="O2363" s="84">
        <v>0</v>
      </c>
      <c r="P2363" s="84">
        <v>0</v>
      </c>
      <c r="Q2363" s="84">
        <v>0</v>
      </c>
      <c r="R2363" s="127">
        <v>0</v>
      </c>
      <c r="S2363" s="127">
        <v>0</v>
      </c>
      <c r="T2363" s="85"/>
      <c r="U2363" s="85"/>
      <c r="V2363" s="85"/>
      <c r="W2363" s="85"/>
      <c r="X2363" s="84">
        <v>2258933</v>
      </c>
      <c r="Y2363" s="84">
        <v>1447299</v>
      </c>
      <c r="Z2363" s="84">
        <v>488618</v>
      </c>
      <c r="AA2363" s="127">
        <v>5975.3091250100006</v>
      </c>
      <c r="AB2363" s="127">
        <v>796.75950703000001</v>
      </c>
    </row>
    <row r="2364" spans="1:28" x14ac:dyDescent="0.3">
      <c r="A2364" s="83" t="s">
        <v>8</v>
      </c>
      <c r="B2364" s="65" t="str">
        <f>VLOOKUP(A2364,'bank list with code'!$A$2:$C$114,3,FALSE)</f>
        <v>B081</v>
      </c>
      <c r="C2364" s="65" t="str">
        <f>VLOOKUP(B2364,'bank type'!$A$2:$B$87,2,FALSE)</f>
        <v>Public Sector Banks</v>
      </c>
      <c r="D2364" s="66">
        <v>43646</v>
      </c>
      <c r="E2364" s="74">
        <f t="shared" si="114"/>
        <v>6</v>
      </c>
      <c r="F2364">
        <f t="shared" si="113"/>
        <v>2019</v>
      </c>
      <c r="G2364" s="84">
        <v>5204</v>
      </c>
      <c r="H2364" s="84">
        <v>3702</v>
      </c>
      <c r="I2364" s="84">
        <v>68382</v>
      </c>
      <c r="J2364" s="84">
        <v>0</v>
      </c>
      <c r="K2364" s="3">
        <f t="shared" si="112"/>
        <v>68382</v>
      </c>
      <c r="L2364" s="3"/>
      <c r="M2364" s="3"/>
      <c r="N2364" s="3"/>
      <c r="O2364" s="84">
        <v>335853</v>
      </c>
      <c r="P2364" s="84">
        <v>5330</v>
      </c>
      <c r="Q2364" s="84">
        <v>651727</v>
      </c>
      <c r="R2364" s="127">
        <v>14.195864</v>
      </c>
      <c r="S2364" s="127">
        <v>1369.3768480699998</v>
      </c>
      <c r="T2364" s="85"/>
      <c r="U2364" s="85"/>
      <c r="V2364" s="85"/>
      <c r="W2364" s="85"/>
      <c r="X2364" s="84">
        <v>21256992</v>
      </c>
      <c r="Y2364" s="84">
        <v>24008429</v>
      </c>
      <c r="Z2364" s="84">
        <v>14526415</v>
      </c>
      <c r="AA2364" s="127">
        <v>107334.44302166</v>
      </c>
      <c r="AB2364" s="127">
        <v>19939.658873910001</v>
      </c>
    </row>
    <row r="2365" spans="1:28" x14ac:dyDescent="0.3">
      <c r="A2365" s="83" t="s">
        <v>122</v>
      </c>
      <c r="B2365" s="65" t="str">
        <f>VLOOKUP(A2365,'bank list with code'!$A$2:$C$114,3,FALSE)</f>
        <v>B099</v>
      </c>
      <c r="C2365" s="65" t="str">
        <f>VLOOKUP(B2365,'bank type'!$A$2:$B$87,2,FALSE)</f>
        <v>Public Sector Banks</v>
      </c>
      <c r="D2365" s="66">
        <v>43646</v>
      </c>
      <c r="E2365" s="74">
        <f t="shared" si="114"/>
        <v>6</v>
      </c>
      <c r="F2365">
        <f t="shared" si="113"/>
        <v>2019</v>
      </c>
      <c r="G2365" s="84">
        <v>4125</v>
      </c>
      <c r="H2365" s="84">
        <v>410</v>
      </c>
      <c r="I2365" s="84">
        <v>9688</v>
      </c>
      <c r="J2365" s="84">
        <v>0</v>
      </c>
      <c r="K2365" s="3">
        <f t="shared" si="112"/>
        <v>9688</v>
      </c>
      <c r="L2365" s="3"/>
      <c r="M2365" s="3"/>
      <c r="N2365" s="3"/>
      <c r="O2365" s="84">
        <v>45869</v>
      </c>
      <c r="P2365" s="84">
        <v>2525</v>
      </c>
      <c r="Q2365" s="84">
        <v>176856</v>
      </c>
      <c r="R2365" s="127">
        <v>10.547880630000002</v>
      </c>
      <c r="S2365" s="127">
        <v>391.78559187999997</v>
      </c>
      <c r="T2365" s="85"/>
      <c r="U2365" s="85"/>
      <c r="V2365" s="85"/>
      <c r="W2365" s="85"/>
      <c r="X2365" s="84">
        <v>8604204</v>
      </c>
      <c r="Y2365" s="84">
        <v>9479241</v>
      </c>
      <c r="Z2365" s="84">
        <v>5472445</v>
      </c>
      <c r="AA2365" s="127">
        <v>38322.615036510004</v>
      </c>
      <c r="AB2365" s="127">
        <v>6322.7615405699999</v>
      </c>
    </row>
    <row r="2366" spans="1:28" x14ac:dyDescent="0.3">
      <c r="A2366" s="83" t="s">
        <v>9</v>
      </c>
      <c r="B2366" s="65" t="str">
        <f>VLOOKUP(A2366,'bank list with code'!$A$2:$C$114,3,FALSE)</f>
        <v>B102</v>
      </c>
      <c r="C2366" s="65" t="str">
        <f>VLOOKUP(B2366,'bank type'!$A$2:$B$87,2,FALSE)</f>
        <v>Public Sector Banks</v>
      </c>
      <c r="D2366" s="66">
        <v>43646</v>
      </c>
      <c r="E2366" s="74">
        <f t="shared" si="114"/>
        <v>6</v>
      </c>
      <c r="F2366">
        <f t="shared" si="113"/>
        <v>2019</v>
      </c>
      <c r="G2366" s="84">
        <v>2034</v>
      </c>
      <c r="H2366" s="84">
        <v>309</v>
      </c>
      <c r="I2366" s="84">
        <v>4622</v>
      </c>
      <c r="J2366" s="84">
        <v>0</v>
      </c>
      <c r="K2366" s="3">
        <f t="shared" si="112"/>
        <v>4622</v>
      </c>
      <c r="L2366" s="3"/>
      <c r="M2366" s="3"/>
      <c r="N2366" s="3"/>
      <c r="O2366" s="84">
        <v>0</v>
      </c>
      <c r="P2366" s="84">
        <v>0</v>
      </c>
      <c r="Q2366" s="84">
        <v>0</v>
      </c>
      <c r="R2366" s="127">
        <v>0</v>
      </c>
      <c r="S2366" s="127">
        <v>0</v>
      </c>
      <c r="T2366" s="85"/>
      <c r="U2366" s="85"/>
      <c r="V2366" s="85"/>
      <c r="W2366" s="85"/>
      <c r="X2366" s="84">
        <v>7206275</v>
      </c>
      <c r="Y2366" s="84">
        <v>5924316</v>
      </c>
      <c r="Z2366" s="84">
        <v>3444209</v>
      </c>
      <c r="AA2366" s="127">
        <v>23284.49627</v>
      </c>
      <c r="AB2366" s="127">
        <v>4253.0616220000002</v>
      </c>
    </row>
    <row r="2367" spans="1:28" x14ac:dyDescent="0.3">
      <c r="A2367" s="83" t="s">
        <v>10</v>
      </c>
      <c r="B2367" s="65" t="str">
        <f>VLOOKUP(A2367,'bank list with code'!$A$2:$C$114,3,FALSE)</f>
        <v>B105</v>
      </c>
      <c r="C2367" s="65" t="str">
        <f>VLOOKUP(B2367,'bank type'!$A$2:$B$87,2,FALSE)</f>
        <v>Public Sector Banks</v>
      </c>
      <c r="D2367" s="66">
        <v>43646</v>
      </c>
      <c r="E2367" s="74">
        <f t="shared" si="114"/>
        <v>6</v>
      </c>
      <c r="F2367">
        <f t="shared" si="113"/>
        <v>2019</v>
      </c>
      <c r="G2367" s="84">
        <v>3903</v>
      </c>
      <c r="H2367" s="84">
        <v>2658</v>
      </c>
      <c r="I2367" s="84">
        <v>53193</v>
      </c>
      <c r="J2367" s="84">
        <v>0</v>
      </c>
      <c r="K2367" s="3">
        <f t="shared" si="112"/>
        <v>53193</v>
      </c>
      <c r="L2367" s="3"/>
      <c r="M2367" s="3"/>
      <c r="N2367" s="3"/>
      <c r="O2367" s="84">
        <v>48018</v>
      </c>
      <c r="P2367" s="84">
        <v>3719</v>
      </c>
      <c r="Q2367" s="84">
        <v>217670</v>
      </c>
      <c r="R2367" s="127">
        <v>18.468006899999999</v>
      </c>
      <c r="S2367" s="127">
        <v>540.33870823999996</v>
      </c>
      <c r="T2367" s="85"/>
      <c r="U2367" s="85"/>
      <c r="V2367" s="85"/>
      <c r="W2367" s="85"/>
      <c r="X2367" s="84">
        <v>17292729</v>
      </c>
      <c r="Y2367" s="84">
        <v>26801345</v>
      </c>
      <c r="Z2367" s="84">
        <v>9459798</v>
      </c>
      <c r="AA2367" s="128">
        <v>82464.393528999994</v>
      </c>
      <c r="AB2367" s="127">
        <v>10657.52854496</v>
      </c>
    </row>
    <row r="2368" spans="1:28" x14ac:dyDescent="0.3">
      <c r="A2368" s="83" t="s">
        <v>123</v>
      </c>
      <c r="B2368" s="65" t="str">
        <f>VLOOKUP(A2368,'bank list with code'!$A$2:$C$114,3,FALSE)</f>
        <v>B106</v>
      </c>
      <c r="C2368" s="65" t="str">
        <f>VLOOKUP(B2368,'bank type'!$A$2:$B$87,2,FALSE)</f>
        <v>Public Sector Banks</v>
      </c>
      <c r="D2368" s="66">
        <v>43646</v>
      </c>
      <c r="E2368" s="74">
        <f t="shared" si="114"/>
        <v>6</v>
      </c>
      <c r="F2368">
        <f t="shared" si="113"/>
        <v>2019</v>
      </c>
      <c r="G2368" s="84">
        <v>997</v>
      </c>
      <c r="H2368" s="84">
        <v>1020</v>
      </c>
      <c r="I2368" s="84">
        <v>5785</v>
      </c>
      <c r="J2368" s="84">
        <v>0</v>
      </c>
      <c r="K2368" s="3">
        <f t="shared" si="112"/>
        <v>5785</v>
      </c>
      <c r="L2368" s="3"/>
      <c r="M2368" s="3"/>
      <c r="N2368" s="3"/>
      <c r="O2368" s="84">
        <v>7582</v>
      </c>
      <c r="P2368" s="84">
        <v>283</v>
      </c>
      <c r="Q2368" s="84">
        <v>9033</v>
      </c>
      <c r="R2368" s="127">
        <v>1.0947</v>
      </c>
      <c r="S2368" s="127">
        <v>19.820512000000001</v>
      </c>
      <c r="T2368" s="85"/>
      <c r="U2368" s="85"/>
      <c r="V2368" s="85"/>
      <c r="W2368" s="85"/>
      <c r="X2368" s="84">
        <v>8449088</v>
      </c>
      <c r="Y2368" s="84">
        <v>7834403</v>
      </c>
      <c r="Z2368" s="84">
        <v>2443349</v>
      </c>
      <c r="AA2368" s="127">
        <v>27669.868888000001</v>
      </c>
      <c r="AB2368" s="127">
        <v>3117.1186539999999</v>
      </c>
    </row>
    <row r="2369" spans="1:28" x14ac:dyDescent="0.3">
      <c r="A2369" s="83" t="s">
        <v>11</v>
      </c>
      <c r="B2369" s="65" t="str">
        <f>VLOOKUP(A2369,'bank list with code'!$A$2:$C$114,3,FALSE)</f>
        <v>B054</v>
      </c>
      <c r="C2369" s="65" t="str">
        <f>VLOOKUP(B2369,'bank type'!$A$2:$B$87,2,FALSE)</f>
        <v>Private Sector Banks</v>
      </c>
      <c r="D2369" s="66">
        <v>43646</v>
      </c>
      <c r="E2369" s="74">
        <f t="shared" si="114"/>
        <v>6</v>
      </c>
      <c r="F2369">
        <f t="shared" si="113"/>
        <v>2019</v>
      </c>
      <c r="G2369" s="84">
        <v>2205</v>
      </c>
      <c r="H2369" s="84">
        <v>1492</v>
      </c>
      <c r="I2369" s="84">
        <v>35048</v>
      </c>
      <c r="J2369" s="84">
        <v>0</v>
      </c>
      <c r="K2369" s="3">
        <f t="shared" si="112"/>
        <v>35048</v>
      </c>
      <c r="L2369" s="3"/>
      <c r="M2369" s="3"/>
      <c r="N2369" s="3"/>
      <c r="O2369" s="84">
        <v>33514</v>
      </c>
      <c r="P2369" s="84">
        <v>727</v>
      </c>
      <c r="Q2369" s="84">
        <v>129588</v>
      </c>
      <c r="R2369" s="127">
        <v>4.0028810099999994</v>
      </c>
      <c r="S2369" s="127">
        <v>320.46498730000002</v>
      </c>
      <c r="T2369" s="85"/>
      <c r="U2369" s="85"/>
      <c r="V2369" s="85"/>
      <c r="W2369" s="85"/>
      <c r="X2369" s="84">
        <v>12201398</v>
      </c>
      <c r="Y2369" s="84">
        <v>9319987</v>
      </c>
      <c r="Z2369" s="84">
        <v>6236657</v>
      </c>
      <c r="AA2369" s="127">
        <v>40561.242037849996</v>
      </c>
      <c r="AB2369" s="127">
        <v>8354.2856223300005</v>
      </c>
    </row>
    <row r="2370" spans="1:28" x14ac:dyDescent="0.3">
      <c r="A2370" s="83" t="s">
        <v>12</v>
      </c>
      <c r="B2370" s="65" t="str">
        <f>VLOOKUP(A2370,'bank list with code'!$A$2:$C$114,3,FALSE)</f>
        <v>B093</v>
      </c>
      <c r="C2370" s="65" t="str">
        <f>VLOOKUP(B2370,'bank type'!$A$2:$B$87,2,FALSE)</f>
        <v>Public Sector Banks</v>
      </c>
      <c r="D2370" s="66">
        <v>43646</v>
      </c>
      <c r="E2370" s="74">
        <f t="shared" si="114"/>
        <v>6</v>
      </c>
      <c r="F2370">
        <f t="shared" si="113"/>
        <v>2019</v>
      </c>
      <c r="G2370" s="84">
        <v>25725</v>
      </c>
      <c r="H2370" s="84">
        <v>32770</v>
      </c>
      <c r="I2370" s="84">
        <v>597848</v>
      </c>
      <c r="J2370" s="84">
        <v>0</v>
      </c>
      <c r="K2370" s="3">
        <f t="shared" si="112"/>
        <v>597848</v>
      </c>
      <c r="L2370" s="3"/>
      <c r="M2370" s="3"/>
      <c r="N2370" s="3"/>
      <c r="O2370" s="84">
        <v>8821597</v>
      </c>
      <c r="P2370" s="84">
        <v>136230</v>
      </c>
      <c r="Q2370" s="84">
        <v>27989776</v>
      </c>
      <c r="R2370" s="127">
        <v>532.56780400000002</v>
      </c>
      <c r="S2370" s="127">
        <v>101575.71847702001</v>
      </c>
      <c r="T2370" s="85"/>
      <c r="U2370" s="85"/>
      <c r="V2370" s="85"/>
      <c r="W2370" s="85"/>
      <c r="X2370" s="84">
        <v>302737489</v>
      </c>
      <c r="Y2370" s="84">
        <v>371824160</v>
      </c>
      <c r="Z2370" s="84">
        <v>116467790</v>
      </c>
      <c r="AA2370" s="127">
        <v>1089019.4649972399</v>
      </c>
      <c r="AB2370" s="127">
        <v>170663.45565295001</v>
      </c>
    </row>
    <row r="2371" spans="1:28" x14ac:dyDescent="0.3">
      <c r="A2371" s="83" t="s">
        <v>14</v>
      </c>
      <c r="B2371" s="65" t="str">
        <f>VLOOKUP(A2371,'bank list with code'!$A$2:$C$114,3,FALSE)</f>
        <v>B009</v>
      </c>
      <c r="C2371" s="65" t="str">
        <f>VLOOKUP(B2371,'bank type'!$A$2:$B$87,2,FALSE)</f>
        <v>Private Sector Banks</v>
      </c>
      <c r="D2371" s="66">
        <v>43646</v>
      </c>
      <c r="E2371" s="74">
        <f t="shared" si="114"/>
        <v>6</v>
      </c>
      <c r="F2371">
        <f t="shared" si="113"/>
        <v>2019</v>
      </c>
      <c r="G2371" s="84">
        <v>5235</v>
      </c>
      <c r="H2371" s="84">
        <v>11781</v>
      </c>
      <c r="I2371" s="84">
        <v>498932</v>
      </c>
      <c r="J2371" s="84">
        <v>0</v>
      </c>
      <c r="K2371" s="3">
        <f t="shared" si="112"/>
        <v>498932</v>
      </c>
      <c r="L2371" s="3"/>
      <c r="M2371" s="3"/>
      <c r="N2371" s="3"/>
      <c r="O2371" s="84">
        <v>6247776</v>
      </c>
      <c r="P2371" s="84">
        <v>93074</v>
      </c>
      <c r="Q2371" s="84">
        <v>15915513</v>
      </c>
      <c r="R2371" s="127">
        <v>407.49826899999999</v>
      </c>
      <c r="S2371" s="127">
        <v>61213.108419999997</v>
      </c>
      <c r="T2371" s="85"/>
      <c r="U2371" s="85"/>
      <c r="V2371" s="85"/>
      <c r="W2371" s="85"/>
      <c r="X2371" s="84">
        <v>22985949</v>
      </c>
      <c r="Y2371" s="84">
        <v>28143987</v>
      </c>
      <c r="Z2371" s="84">
        <v>28250210</v>
      </c>
      <c r="AA2371" s="127">
        <v>138894.96147182002</v>
      </c>
      <c r="AB2371" s="127">
        <v>43126.854346</v>
      </c>
    </row>
    <row r="2372" spans="1:28" x14ac:dyDescent="0.3">
      <c r="A2372" s="83" t="s">
        <v>15</v>
      </c>
      <c r="B2372" s="65" t="str">
        <f>VLOOKUP(A2372,'bank list with code'!$A$2:$C$114,3,FALSE)</f>
        <v>B010</v>
      </c>
      <c r="C2372" s="65" t="str">
        <f>VLOOKUP(B2372,'bank type'!$A$2:$B$87,2,FALSE)</f>
        <v>Private Sector Banks</v>
      </c>
      <c r="D2372" s="66">
        <v>43646</v>
      </c>
      <c r="E2372" s="74">
        <f t="shared" si="114"/>
        <v>6</v>
      </c>
      <c r="F2372">
        <f t="shared" si="113"/>
        <v>2019</v>
      </c>
      <c r="G2372" s="84">
        <v>481</v>
      </c>
      <c r="H2372" s="84">
        <v>0</v>
      </c>
      <c r="I2372" s="84">
        <v>27597</v>
      </c>
      <c r="J2372" s="84">
        <v>0</v>
      </c>
      <c r="K2372" s="3">
        <f t="shared" si="112"/>
        <v>27597</v>
      </c>
      <c r="L2372" s="3"/>
      <c r="M2372" s="3"/>
      <c r="N2372" s="3"/>
      <c r="O2372" s="84">
        <v>0</v>
      </c>
      <c r="P2372" s="84">
        <v>0</v>
      </c>
      <c r="Q2372" s="84">
        <v>0</v>
      </c>
      <c r="R2372" s="127">
        <v>0</v>
      </c>
      <c r="S2372" s="127">
        <v>0</v>
      </c>
      <c r="T2372" s="85"/>
      <c r="U2372" s="85"/>
      <c r="V2372" s="85"/>
      <c r="W2372" s="85"/>
      <c r="X2372" s="84">
        <v>3046115</v>
      </c>
      <c r="Y2372" s="84">
        <v>2161664</v>
      </c>
      <c r="Z2372" s="84">
        <v>957406</v>
      </c>
      <c r="AA2372" s="127">
        <v>7806.9677309999997</v>
      </c>
      <c r="AB2372" s="127">
        <v>1446.3555081700001</v>
      </c>
    </row>
    <row r="2373" spans="1:28" x14ac:dyDescent="0.3">
      <c r="A2373" s="83" t="s">
        <v>16</v>
      </c>
      <c r="B2373" s="65" t="str">
        <f>VLOOKUP(A2373,'bank list with code'!$A$2:$C$114,3,FALSE)</f>
        <v>B021</v>
      </c>
      <c r="C2373" s="65" t="str">
        <f>VLOOKUP(B2373,'bank type'!$A$2:$B$87,2,FALSE)</f>
        <v>Private Sector Banks</v>
      </c>
      <c r="D2373" s="66">
        <v>43646</v>
      </c>
      <c r="E2373" s="74">
        <f t="shared" si="114"/>
        <v>6</v>
      </c>
      <c r="F2373">
        <f t="shared" si="113"/>
        <v>2019</v>
      </c>
      <c r="G2373" s="84">
        <v>238</v>
      </c>
      <c r="H2373" s="84">
        <v>48</v>
      </c>
      <c r="I2373" s="84">
        <v>0</v>
      </c>
      <c r="J2373" s="84">
        <v>0</v>
      </c>
      <c r="K2373" s="3">
        <f t="shared" si="112"/>
        <v>0</v>
      </c>
      <c r="L2373" s="3"/>
      <c r="M2373" s="3"/>
      <c r="N2373" s="3"/>
      <c r="O2373" s="84">
        <v>0</v>
      </c>
      <c r="P2373" s="84">
        <v>0</v>
      </c>
      <c r="Q2373" s="84">
        <v>0</v>
      </c>
      <c r="R2373" s="127">
        <v>0</v>
      </c>
      <c r="S2373" s="127">
        <v>0</v>
      </c>
      <c r="T2373" s="85"/>
      <c r="U2373" s="85"/>
      <c r="V2373" s="85"/>
      <c r="W2373" s="85"/>
      <c r="X2373" s="84">
        <v>583479</v>
      </c>
      <c r="Y2373" s="84">
        <v>668870</v>
      </c>
      <c r="Z2373" s="84">
        <v>203450</v>
      </c>
      <c r="AA2373" s="127">
        <v>2083.42335</v>
      </c>
      <c r="AB2373" s="127">
        <v>281.87677200000002</v>
      </c>
    </row>
    <row r="2374" spans="1:28" x14ac:dyDescent="0.3">
      <c r="A2374" s="83" t="s">
        <v>17</v>
      </c>
      <c r="B2374" s="65" t="str">
        <f>VLOOKUP(A2374,'bank list with code'!$A$2:$C$114,3,FALSE)</f>
        <v>B024</v>
      </c>
      <c r="C2374" s="65" t="str">
        <f>VLOOKUP(B2374,'bank type'!$A$2:$B$87,2,FALSE)</f>
        <v>Private Sector Banks</v>
      </c>
      <c r="D2374" s="66">
        <v>43646</v>
      </c>
      <c r="E2374" s="74">
        <f t="shared" si="114"/>
        <v>6</v>
      </c>
      <c r="F2374">
        <f t="shared" si="113"/>
        <v>2019</v>
      </c>
      <c r="G2374" s="84">
        <v>1021</v>
      </c>
      <c r="H2374" s="84">
        <v>690</v>
      </c>
      <c r="I2374" s="84">
        <v>9759</v>
      </c>
      <c r="J2374" s="84">
        <v>0</v>
      </c>
      <c r="K2374" s="3">
        <f t="shared" ref="K2374:K2437" si="115">SUM(I2374,J2374)</f>
        <v>9759</v>
      </c>
      <c r="L2374" s="3"/>
      <c r="M2374" s="3"/>
      <c r="N2374" s="3"/>
      <c r="O2374" s="84">
        <v>6793</v>
      </c>
      <c r="P2374" s="84">
        <v>534</v>
      </c>
      <c r="Q2374" s="84">
        <v>21840</v>
      </c>
      <c r="R2374" s="127">
        <v>2.0144000000000002</v>
      </c>
      <c r="S2374" s="127">
        <v>58.845447380000003</v>
      </c>
      <c r="T2374" s="85"/>
      <c r="U2374" s="85"/>
      <c r="V2374" s="85"/>
      <c r="W2374" s="85"/>
      <c r="X2374" s="84">
        <v>1859246</v>
      </c>
      <c r="Y2374" s="84">
        <v>2466242</v>
      </c>
      <c r="Z2374" s="84">
        <v>884709</v>
      </c>
      <c r="AA2374" s="127">
        <v>11367.83905925</v>
      </c>
      <c r="AB2374" s="127">
        <v>1153.7964715200001</v>
      </c>
    </row>
    <row r="2375" spans="1:28" x14ac:dyDescent="0.3">
      <c r="A2375" s="83" t="s">
        <v>18</v>
      </c>
      <c r="B2375" s="65" t="str">
        <f>VLOOKUP(A2375,'bank list with code'!$A$2:$C$114,3,FALSE)</f>
        <v>B032</v>
      </c>
      <c r="C2375" s="65" t="str">
        <f>VLOOKUP(B2375,'bank type'!$A$2:$B$87,2,FALSE)</f>
        <v>Private Sector Banks</v>
      </c>
      <c r="D2375" s="66">
        <v>43646</v>
      </c>
      <c r="E2375" s="74">
        <f t="shared" si="114"/>
        <v>6</v>
      </c>
      <c r="F2375">
        <f t="shared" si="113"/>
        <v>2019</v>
      </c>
      <c r="G2375" s="84">
        <v>291</v>
      </c>
      <c r="H2375" s="84">
        <v>217</v>
      </c>
      <c r="I2375" s="84">
        <v>4866</v>
      </c>
      <c r="J2375" s="84">
        <v>0</v>
      </c>
      <c r="K2375" s="3">
        <f t="shared" si="115"/>
        <v>4866</v>
      </c>
      <c r="L2375" s="3"/>
      <c r="M2375" s="3"/>
      <c r="N2375" s="3"/>
      <c r="O2375" s="84">
        <v>101870</v>
      </c>
      <c r="P2375" s="84">
        <v>13240</v>
      </c>
      <c r="Q2375" s="84">
        <v>214917</v>
      </c>
      <c r="R2375" s="127">
        <v>87.390680000000003</v>
      </c>
      <c r="S2375" s="127">
        <v>363.11246679999999</v>
      </c>
      <c r="T2375" s="85"/>
      <c r="U2375" s="85"/>
      <c r="V2375" s="85"/>
      <c r="W2375" s="85"/>
      <c r="X2375" s="84">
        <v>552088</v>
      </c>
      <c r="Y2375" s="84">
        <v>524743</v>
      </c>
      <c r="Z2375" s="84">
        <v>402425</v>
      </c>
      <c r="AA2375" s="127">
        <v>2605.2164868699997</v>
      </c>
      <c r="AB2375" s="127">
        <v>770.45839335000005</v>
      </c>
    </row>
    <row r="2376" spans="1:28" x14ac:dyDescent="0.3">
      <c r="A2376" s="83" t="s">
        <v>19</v>
      </c>
      <c r="B2376" s="65" t="str">
        <f>VLOOKUP(A2376,'bank list with code'!$A$2:$C$114,3,FALSE)</f>
        <v>B038</v>
      </c>
      <c r="C2376" s="65" t="str">
        <f>VLOOKUP(B2376,'bank type'!$A$2:$B$87,2,FALSE)</f>
        <v>Private Sector Banks</v>
      </c>
      <c r="D2376" s="66">
        <v>43646</v>
      </c>
      <c r="E2376" s="74">
        <f t="shared" si="114"/>
        <v>6</v>
      </c>
      <c r="F2376">
        <f t="shared" si="113"/>
        <v>2019</v>
      </c>
      <c r="G2376" s="84">
        <v>220</v>
      </c>
      <c r="H2376" s="84">
        <v>126</v>
      </c>
      <c r="I2376" s="84">
        <v>1174</v>
      </c>
      <c r="J2376" s="84">
        <v>0</v>
      </c>
      <c r="K2376" s="3">
        <f t="shared" si="115"/>
        <v>1174</v>
      </c>
      <c r="L2376" s="3"/>
      <c r="M2376" s="3"/>
      <c r="N2376" s="3"/>
      <c r="O2376" s="84">
        <v>6634</v>
      </c>
      <c r="P2376" s="84">
        <v>90</v>
      </c>
      <c r="Q2376" s="84">
        <v>15822</v>
      </c>
      <c r="R2376" s="127">
        <v>0.28284999999999999</v>
      </c>
      <c r="S2376" s="127">
        <v>30.869251999999999</v>
      </c>
      <c r="T2376" s="85"/>
      <c r="U2376" s="85"/>
      <c r="V2376" s="85"/>
      <c r="W2376" s="85"/>
      <c r="X2376" s="84">
        <v>432911</v>
      </c>
      <c r="Y2376" s="84">
        <v>534849</v>
      </c>
      <c r="Z2376" s="84">
        <v>266192</v>
      </c>
      <c r="AA2376" s="127">
        <v>1821.83655</v>
      </c>
      <c r="AB2376" s="127">
        <v>369.81754699999999</v>
      </c>
    </row>
    <row r="2377" spans="1:28" x14ac:dyDescent="0.3">
      <c r="A2377" s="83" t="s">
        <v>20</v>
      </c>
      <c r="B2377" s="65" t="str">
        <f>VLOOKUP(A2377,'bank list with code'!$A$2:$C$114,3,FALSE)</f>
        <v>B045</v>
      </c>
      <c r="C2377" s="65" t="str">
        <f>VLOOKUP(B2377,'bank type'!$A$2:$B$87,2,FALSE)</f>
        <v>Private Sector Banks</v>
      </c>
      <c r="D2377" s="66">
        <v>43646</v>
      </c>
      <c r="E2377" s="74">
        <f t="shared" si="114"/>
        <v>6</v>
      </c>
      <c r="F2377">
        <f t="shared" si="113"/>
        <v>2019</v>
      </c>
      <c r="G2377" s="84">
        <v>1119</v>
      </c>
      <c r="H2377" s="84">
        <v>491</v>
      </c>
      <c r="I2377" s="84">
        <v>13022</v>
      </c>
      <c r="J2377" s="84">
        <v>0</v>
      </c>
      <c r="K2377" s="3">
        <f t="shared" si="115"/>
        <v>13022</v>
      </c>
      <c r="L2377" s="3"/>
      <c r="M2377" s="3"/>
      <c r="N2377" s="3"/>
      <c r="O2377" s="84">
        <v>0</v>
      </c>
      <c r="P2377" s="84">
        <v>0</v>
      </c>
      <c r="Q2377" s="84">
        <v>0</v>
      </c>
      <c r="R2377" s="127">
        <v>0</v>
      </c>
      <c r="S2377" s="127">
        <v>0</v>
      </c>
      <c r="T2377" s="85"/>
      <c r="U2377" s="85"/>
      <c r="V2377" s="85"/>
      <c r="W2377" s="85"/>
      <c r="X2377" s="84">
        <v>5888601</v>
      </c>
      <c r="Y2377" s="84">
        <v>8298874</v>
      </c>
      <c r="Z2377" s="84">
        <v>5161681</v>
      </c>
      <c r="AA2377" s="127">
        <v>41717.827242149993</v>
      </c>
      <c r="AB2377" s="127">
        <v>7044.7270089499998</v>
      </c>
    </row>
    <row r="2378" spans="1:28" x14ac:dyDescent="0.3">
      <c r="A2378" s="83" t="s">
        <v>21</v>
      </c>
      <c r="B2378" s="65" t="str">
        <f>VLOOKUP(A2378,'bank list with code'!$A$2:$C$114,3,FALSE)</f>
        <v>B050</v>
      </c>
      <c r="C2378" s="65" t="str">
        <f>VLOOKUP(B2378,'bank type'!$A$2:$B$87,2,FALSE)</f>
        <v>Private Sector Banks</v>
      </c>
      <c r="D2378" s="66">
        <v>43646</v>
      </c>
      <c r="E2378" s="74">
        <f t="shared" si="114"/>
        <v>6</v>
      </c>
      <c r="F2378">
        <f t="shared" si="113"/>
        <v>2019</v>
      </c>
      <c r="G2378" s="84">
        <v>6083</v>
      </c>
      <c r="H2378" s="84">
        <v>7312</v>
      </c>
      <c r="I2378" s="84">
        <v>618257</v>
      </c>
      <c r="J2378" s="84">
        <v>0</v>
      </c>
      <c r="K2378" s="3">
        <f t="shared" si="115"/>
        <v>618257</v>
      </c>
      <c r="L2378" s="3"/>
      <c r="M2378" s="3"/>
      <c r="N2378" s="3"/>
      <c r="O2378" s="84">
        <v>12791247</v>
      </c>
      <c r="P2378" s="84">
        <v>174254</v>
      </c>
      <c r="Q2378" s="84">
        <v>44627028</v>
      </c>
      <c r="R2378" s="127">
        <v>1038.7106100000001</v>
      </c>
      <c r="S2378" s="127">
        <v>162385.135155</v>
      </c>
      <c r="T2378" s="85"/>
      <c r="U2378" s="85"/>
      <c r="V2378" s="85"/>
      <c r="W2378" s="85"/>
      <c r="X2378" s="84">
        <v>28358262</v>
      </c>
      <c r="Y2378" s="84">
        <v>38105538</v>
      </c>
      <c r="Z2378" s="84">
        <v>50782996</v>
      </c>
      <c r="AA2378" s="127">
        <v>195912.559159</v>
      </c>
      <c r="AB2378" s="127">
        <v>74933.052773999996</v>
      </c>
    </row>
    <row r="2379" spans="1:28" x14ac:dyDescent="0.3">
      <c r="A2379" s="83" t="s">
        <v>22</v>
      </c>
      <c r="B2379" s="65" t="str">
        <f>VLOOKUP(A2379,'bank list with code'!$A$2:$C$114,3,FALSE)</f>
        <v>B053</v>
      </c>
      <c r="C2379" s="65" t="str">
        <f>VLOOKUP(B2379,'bank type'!$A$2:$B$87,2,FALSE)</f>
        <v>Private Sector Banks</v>
      </c>
      <c r="D2379" s="66">
        <v>43646</v>
      </c>
      <c r="E2379" s="74">
        <f t="shared" si="114"/>
        <v>6</v>
      </c>
      <c r="F2379">
        <f t="shared" si="113"/>
        <v>2019</v>
      </c>
      <c r="G2379" s="84">
        <v>5219</v>
      </c>
      <c r="H2379" s="84">
        <v>9882</v>
      </c>
      <c r="I2379" s="84">
        <v>415463</v>
      </c>
      <c r="J2379" s="84">
        <v>0</v>
      </c>
      <c r="K2379" s="3">
        <f t="shared" si="115"/>
        <v>415463</v>
      </c>
      <c r="L2379" s="3"/>
      <c r="M2379" s="3"/>
      <c r="N2379" s="3"/>
      <c r="O2379" s="84">
        <v>7211154</v>
      </c>
      <c r="P2379" s="84">
        <v>50336</v>
      </c>
      <c r="Q2379" s="84">
        <v>24069058</v>
      </c>
      <c r="R2379" s="127">
        <v>181.974289</v>
      </c>
      <c r="S2379" s="127">
        <v>64729.871567000002</v>
      </c>
      <c r="T2379" s="85"/>
      <c r="U2379" s="85"/>
      <c r="V2379" s="85"/>
      <c r="W2379" s="85"/>
      <c r="X2379" s="84">
        <v>44868884</v>
      </c>
      <c r="Y2379" s="84">
        <v>33761075</v>
      </c>
      <c r="Z2379" s="84">
        <v>41436398</v>
      </c>
      <c r="AA2379" s="127">
        <v>171522.817258</v>
      </c>
      <c r="AB2379" s="127">
        <v>61768.587930000002</v>
      </c>
    </row>
    <row r="2380" spans="1:28" x14ac:dyDescent="0.3">
      <c r="A2380" s="83" t="s">
        <v>23</v>
      </c>
      <c r="B2380" s="65" t="str">
        <f>VLOOKUP(A2380,'bank list with code'!$A$2:$C$114,3,FALSE)</f>
        <v>B056</v>
      </c>
      <c r="C2380" s="65" t="str">
        <f>VLOOKUP(B2380,'bank type'!$A$2:$B$87,2,FALSE)</f>
        <v>Private Sector Banks</v>
      </c>
      <c r="D2380" s="66">
        <v>43646</v>
      </c>
      <c r="E2380" s="74">
        <f t="shared" si="114"/>
        <v>6</v>
      </c>
      <c r="F2380">
        <f t="shared" si="113"/>
        <v>2019</v>
      </c>
      <c r="G2380" s="84">
        <v>165</v>
      </c>
      <c r="H2380" s="84">
        <v>6</v>
      </c>
      <c r="I2380" s="84">
        <v>1829</v>
      </c>
      <c r="J2380" s="84">
        <v>0</v>
      </c>
      <c r="K2380" s="3">
        <f t="shared" si="115"/>
        <v>1829</v>
      </c>
      <c r="L2380" s="3"/>
      <c r="M2380" s="3"/>
      <c r="N2380" s="3"/>
      <c r="O2380" s="84">
        <v>0</v>
      </c>
      <c r="P2380" s="84">
        <v>0</v>
      </c>
      <c r="Q2380" s="84">
        <v>0</v>
      </c>
      <c r="R2380" s="127">
        <v>0</v>
      </c>
      <c r="S2380" s="127">
        <v>0</v>
      </c>
      <c r="T2380" s="85"/>
      <c r="U2380" s="85"/>
      <c r="V2380" s="85"/>
      <c r="W2380" s="85"/>
      <c r="X2380" s="84">
        <v>1585079</v>
      </c>
      <c r="Y2380" s="84">
        <v>2332746</v>
      </c>
      <c r="Z2380" s="84">
        <v>1564561</v>
      </c>
      <c r="AA2380" s="127">
        <v>8543.27913782</v>
      </c>
      <c r="AB2380" s="127">
        <v>1506.46725098</v>
      </c>
    </row>
    <row r="2381" spans="1:28" x14ac:dyDescent="0.3">
      <c r="A2381" s="83" t="s">
        <v>24</v>
      </c>
      <c r="B2381" s="65" t="str">
        <f>VLOOKUP(A2381,'bank list with code'!$A$2:$C$114,3,FALSE)</f>
        <v>B062</v>
      </c>
      <c r="C2381" s="65" t="str">
        <f>VLOOKUP(B2381,'bank type'!$A$2:$B$87,2,FALSE)</f>
        <v>Private Sector Banks</v>
      </c>
      <c r="D2381" s="66">
        <v>43646</v>
      </c>
      <c r="E2381" s="74">
        <f t="shared" si="114"/>
        <v>6</v>
      </c>
      <c r="F2381">
        <f t="shared" si="113"/>
        <v>2019</v>
      </c>
      <c r="G2381" s="84">
        <v>1115</v>
      </c>
      <c r="H2381" s="84">
        <v>1490</v>
      </c>
      <c r="I2381" s="84">
        <v>98403</v>
      </c>
      <c r="J2381" s="84">
        <v>0</v>
      </c>
      <c r="K2381" s="3">
        <f t="shared" si="115"/>
        <v>98403</v>
      </c>
      <c r="L2381" s="3"/>
      <c r="M2381" s="3"/>
      <c r="N2381" s="3"/>
      <c r="O2381" s="84">
        <v>1158381</v>
      </c>
      <c r="P2381" s="84">
        <v>19485</v>
      </c>
      <c r="Q2381" s="84">
        <v>3580055</v>
      </c>
      <c r="R2381" s="127">
        <v>98.952960079999997</v>
      </c>
      <c r="S2381" s="127">
        <v>28707.144607150003</v>
      </c>
      <c r="T2381" s="85"/>
      <c r="U2381" s="85"/>
      <c r="V2381" s="85"/>
      <c r="W2381" s="85"/>
      <c r="X2381" s="84">
        <v>5034935</v>
      </c>
      <c r="Y2381" s="84">
        <v>3818416</v>
      </c>
      <c r="Z2381" s="84">
        <v>3034512</v>
      </c>
      <c r="AA2381" s="127">
        <v>16933.409781529997</v>
      </c>
      <c r="AB2381" s="127">
        <v>4697.9256863400005</v>
      </c>
    </row>
    <row r="2382" spans="1:28" x14ac:dyDescent="0.3">
      <c r="A2382" s="83" t="s">
        <v>25</v>
      </c>
      <c r="B2382" s="65" t="str">
        <f>VLOOKUP(A2382,'bank list with code'!$A$2:$C$114,3,FALSE)</f>
        <v>B063</v>
      </c>
      <c r="C2382" s="65" t="str">
        <f>VLOOKUP(B2382,'bank type'!$A$2:$B$87,2,FALSE)</f>
        <v>Private Sector Banks</v>
      </c>
      <c r="D2382" s="66">
        <v>43646</v>
      </c>
      <c r="E2382" s="74">
        <f t="shared" si="114"/>
        <v>6</v>
      </c>
      <c r="F2382">
        <f t="shared" si="113"/>
        <v>2019</v>
      </c>
      <c r="G2382" s="84">
        <v>740</v>
      </c>
      <c r="H2382" s="84">
        <v>582</v>
      </c>
      <c r="I2382" s="84">
        <v>16711</v>
      </c>
      <c r="J2382" s="84">
        <v>0</v>
      </c>
      <c r="K2382" s="3">
        <f t="shared" si="115"/>
        <v>16711</v>
      </c>
      <c r="L2382" s="3"/>
      <c r="M2382" s="3"/>
      <c r="N2382" s="3"/>
      <c r="O2382" s="84">
        <v>141126</v>
      </c>
      <c r="P2382" s="84">
        <v>8618</v>
      </c>
      <c r="Q2382" s="84">
        <v>229669</v>
      </c>
      <c r="R2382" s="127">
        <v>28.382256390000002</v>
      </c>
      <c r="S2382" s="127">
        <v>1007.77291573</v>
      </c>
      <c r="T2382" s="85"/>
      <c r="U2382" s="85"/>
      <c r="V2382" s="85"/>
      <c r="W2382" s="85"/>
      <c r="X2382" s="84">
        <v>3967046</v>
      </c>
      <c r="Y2382" s="84">
        <v>6371633</v>
      </c>
      <c r="Z2382" s="84">
        <v>1120959</v>
      </c>
      <c r="AA2382" s="127">
        <v>29998.383063380003</v>
      </c>
      <c r="AB2382" s="127">
        <v>2619.1157608899998</v>
      </c>
    </row>
    <row r="2383" spans="1:28" x14ac:dyDescent="0.3">
      <c r="A2383" s="83" t="s">
        <v>26</v>
      </c>
      <c r="B2383" s="65" t="str">
        <f>VLOOKUP(A2383,'bank list with code'!$A$2:$C$114,3,FALSE)</f>
        <v>B069</v>
      </c>
      <c r="C2383" s="65" t="str">
        <f>VLOOKUP(B2383,'bank type'!$A$2:$B$87,2,FALSE)</f>
        <v>Private Sector Banks</v>
      </c>
      <c r="D2383" s="66">
        <v>43646</v>
      </c>
      <c r="E2383" s="74">
        <f t="shared" si="114"/>
        <v>6</v>
      </c>
      <c r="F2383">
        <f t="shared" si="113"/>
        <v>2019</v>
      </c>
      <c r="G2383" s="84">
        <v>735</v>
      </c>
      <c r="H2383" s="84">
        <v>806</v>
      </c>
      <c r="I2383" s="84">
        <v>12225</v>
      </c>
      <c r="J2383" s="84">
        <v>0</v>
      </c>
      <c r="K2383" s="3">
        <f t="shared" si="115"/>
        <v>12225</v>
      </c>
      <c r="L2383" s="3"/>
      <c r="M2383" s="3"/>
      <c r="N2383" s="3"/>
      <c r="O2383" s="84">
        <v>0</v>
      </c>
      <c r="P2383" s="84">
        <v>0</v>
      </c>
      <c r="Q2383" s="84">
        <v>0</v>
      </c>
      <c r="R2383" s="127">
        <v>0</v>
      </c>
      <c r="S2383" s="127">
        <v>0</v>
      </c>
      <c r="T2383" s="85"/>
      <c r="U2383" s="85"/>
      <c r="V2383" s="85"/>
      <c r="W2383" s="85"/>
      <c r="X2383" s="84">
        <v>4072744</v>
      </c>
      <c r="Y2383" s="84">
        <v>4685647</v>
      </c>
      <c r="Z2383" s="84">
        <v>2971943</v>
      </c>
      <c r="AA2383" s="127">
        <v>17968.508113</v>
      </c>
      <c r="AB2383" s="127">
        <v>3458.8126590000002</v>
      </c>
    </row>
    <row r="2384" spans="1:28" x14ac:dyDescent="0.3">
      <c r="A2384" s="83" t="s">
        <v>27</v>
      </c>
      <c r="B2384" s="65" t="str">
        <f>VLOOKUP(A2384,'bank list with code'!$A$2:$C$114,3,FALSE)</f>
        <v>B070</v>
      </c>
      <c r="C2384" s="65" t="str">
        <f>VLOOKUP(B2384,'bank type'!$A$2:$B$87,2,FALSE)</f>
        <v>Private Sector Banks</v>
      </c>
      <c r="D2384" s="66">
        <v>43646</v>
      </c>
      <c r="E2384" s="74">
        <f t="shared" si="114"/>
        <v>6</v>
      </c>
      <c r="F2384">
        <f t="shared" si="113"/>
        <v>2019</v>
      </c>
      <c r="G2384" s="84">
        <v>732</v>
      </c>
      <c r="H2384" s="84">
        <v>909</v>
      </c>
      <c r="I2384" s="84">
        <v>21789</v>
      </c>
      <c r="J2384" s="84">
        <v>0</v>
      </c>
      <c r="K2384" s="3">
        <f t="shared" si="115"/>
        <v>21789</v>
      </c>
      <c r="L2384" s="3"/>
      <c r="M2384" s="3"/>
      <c r="N2384" s="3"/>
      <c r="O2384" s="84">
        <v>2173</v>
      </c>
      <c r="P2384" s="84">
        <v>187</v>
      </c>
      <c r="Q2384" s="84">
        <v>5078</v>
      </c>
      <c r="R2384" s="127">
        <v>1.3735999999999999</v>
      </c>
      <c r="S2384" s="127">
        <v>60.06790574</v>
      </c>
      <c r="T2384" s="85"/>
      <c r="U2384" s="85"/>
      <c r="V2384" s="85"/>
      <c r="W2384" s="85"/>
      <c r="X2384" s="84">
        <v>3563654</v>
      </c>
      <c r="Y2384" s="84">
        <v>5726526</v>
      </c>
      <c r="Z2384" s="84">
        <v>2086556</v>
      </c>
      <c r="AA2384" s="127">
        <v>25098.920413599997</v>
      </c>
      <c r="AB2384" s="127">
        <v>2768.6163291500002</v>
      </c>
    </row>
    <row r="2385" spans="1:28" x14ac:dyDescent="0.3">
      <c r="A2385" s="83" t="s">
        <v>28</v>
      </c>
      <c r="B2385" s="65" t="str">
        <f>VLOOKUP(A2385,'bank list with code'!$A$2:$C$114,3,FALSE)</f>
        <v>B073</v>
      </c>
      <c r="C2385" s="65" t="str">
        <f>VLOOKUP(B2385,'bank type'!$A$2:$B$87,2,FALSE)</f>
        <v>Private Sector Banks</v>
      </c>
      <c r="D2385" s="66">
        <v>43646</v>
      </c>
      <c r="E2385" s="74">
        <f t="shared" si="114"/>
        <v>6</v>
      </c>
      <c r="F2385">
        <f t="shared" si="113"/>
        <v>2019</v>
      </c>
      <c r="G2385" s="84">
        <v>1199</v>
      </c>
      <c r="H2385" s="84">
        <v>1195</v>
      </c>
      <c r="I2385" s="84">
        <v>26990</v>
      </c>
      <c r="J2385" s="84">
        <v>0</v>
      </c>
      <c r="K2385" s="3">
        <f t="shared" si="115"/>
        <v>26990</v>
      </c>
      <c r="L2385" s="3"/>
      <c r="M2385" s="3"/>
      <c r="N2385" s="3"/>
      <c r="O2385" s="84">
        <v>2140854</v>
      </c>
      <c r="P2385" s="84">
        <v>47257</v>
      </c>
      <c r="Q2385" s="84">
        <v>5742107</v>
      </c>
      <c r="R2385" s="127">
        <v>195.48816173000003</v>
      </c>
      <c r="S2385" s="127">
        <v>15989.536616670001</v>
      </c>
      <c r="T2385" s="85"/>
      <c r="U2385" s="85"/>
      <c r="V2385" s="85"/>
      <c r="W2385" s="85"/>
      <c r="X2385" s="84">
        <v>13326631</v>
      </c>
      <c r="Y2385" s="84">
        <v>8888539</v>
      </c>
      <c r="Z2385" s="84">
        <v>10634842</v>
      </c>
      <c r="AA2385" s="127">
        <v>34880.622069550038</v>
      </c>
      <c r="AB2385" s="127">
        <v>13790.636976449914</v>
      </c>
    </row>
    <row r="2386" spans="1:28" x14ac:dyDescent="0.3">
      <c r="A2386" s="83" t="s">
        <v>29</v>
      </c>
      <c r="B2386" s="65" t="str">
        <f>VLOOKUP(A2386,'bank list with code'!$A$2:$C$114,3,FALSE)</f>
        <v>B082</v>
      </c>
      <c r="C2386" s="65" t="str">
        <f>VLOOKUP(B2386,'bank type'!$A$2:$B$87,2,FALSE)</f>
        <v>Private Sector Banks</v>
      </c>
      <c r="D2386" s="66">
        <v>43646</v>
      </c>
      <c r="E2386" s="74">
        <f t="shared" si="114"/>
        <v>6</v>
      </c>
      <c r="F2386">
        <f t="shared" si="113"/>
        <v>2019</v>
      </c>
      <c r="G2386" s="84">
        <v>241</v>
      </c>
      <c r="H2386" s="84">
        <v>135</v>
      </c>
      <c r="I2386" s="84">
        <v>793216</v>
      </c>
      <c r="J2386" s="84">
        <v>0</v>
      </c>
      <c r="K2386" s="3">
        <f t="shared" si="115"/>
        <v>793216</v>
      </c>
      <c r="L2386" s="3"/>
      <c r="M2386" s="3"/>
      <c r="N2386" s="3"/>
      <c r="O2386" s="84">
        <v>2019188</v>
      </c>
      <c r="P2386" s="84">
        <v>88782</v>
      </c>
      <c r="Q2386" s="84">
        <v>5521049</v>
      </c>
      <c r="R2386" s="127">
        <v>351.03576942000001</v>
      </c>
      <c r="S2386" s="127">
        <v>19630.737325369999</v>
      </c>
      <c r="T2386" s="85"/>
      <c r="U2386" s="85"/>
      <c r="V2386" s="85"/>
      <c r="W2386" s="85"/>
      <c r="X2386" s="84">
        <v>751639</v>
      </c>
      <c r="Y2386" s="84">
        <v>828222</v>
      </c>
      <c r="Z2386" s="84">
        <v>611109</v>
      </c>
      <c r="AA2386" s="127">
        <v>2729.1475846799999</v>
      </c>
      <c r="AB2386" s="127">
        <v>756.87091572000008</v>
      </c>
    </row>
    <row r="2387" spans="1:28" x14ac:dyDescent="0.3">
      <c r="A2387" s="83" t="s">
        <v>30</v>
      </c>
      <c r="B2387" s="65" t="str">
        <f>VLOOKUP(A2387,'bank list with code'!$A$2:$C$114,3,FALSE)</f>
        <v>B089</v>
      </c>
      <c r="C2387" s="65" t="str">
        <f>VLOOKUP(B2387,'bank type'!$A$2:$B$87,2,FALSE)</f>
        <v>Private Sector Banks</v>
      </c>
      <c r="D2387" s="66">
        <v>43646</v>
      </c>
      <c r="E2387" s="74">
        <f t="shared" si="114"/>
        <v>6</v>
      </c>
      <c r="F2387">
        <f t="shared" si="113"/>
        <v>2019</v>
      </c>
      <c r="G2387" s="84">
        <v>796</v>
      </c>
      <c r="H2387" s="84">
        <v>601</v>
      </c>
      <c r="I2387" s="84">
        <v>11974</v>
      </c>
      <c r="J2387" s="84">
        <v>0</v>
      </c>
      <c r="K2387" s="3">
        <f t="shared" si="115"/>
        <v>11974</v>
      </c>
      <c r="L2387" s="3"/>
      <c r="M2387" s="3"/>
      <c r="N2387" s="3"/>
      <c r="O2387" s="84">
        <v>0</v>
      </c>
      <c r="P2387" s="84">
        <v>0</v>
      </c>
      <c r="Q2387" s="84">
        <v>0</v>
      </c>
      <c r="R2387" s="127">
        <v>0</v>
      </c>
      <c r="S2387" s="127">
        <v>0</v>
      </c>
      <c r="T2387" s="85"/>
      <c r="U2387" s="85"/>
      <c r="V2387" s="85"/>
      <c r="W2387" s="85"/>
      <c r="X2387" s="84">
        <v>2838057</v>
      </c>
      <c r="Y2387" s="84">
        <v>3022133</v>
      </c>
      <c r="Z2387" s="84">
        <v>2051951</v>
      </c>
      <c r="AA2387" s="127">
        <v>12261.923801000001</v>
      </c>
      <c r="AB2387" s="127">
        <v>2895.3560990000001</v>
      </c>
    </row>
    <row r="2388" spans="1:28" x14ac:dyDescent="0.3">
      <c r="A2388" s="83" t="s">
        <v>31</v>
      </c>
      <c r="B2388" s="65" t="str">
        <f>VLOOKUP(A2388,'bank list with code'!$A$2:$C$114,3,FALSE)</f>
        <v>B100</v>
      </c>
      <c r="C2388" s="65" t="str">
        <f>VLOOKUP(B2388,'bank type'!$A$2:$B$87,2,FALSE)</f>
        <v>Private Sector Banks</v>
      </c>
      <c r="D2388" s="66">
        <v>43646</v>
      </c>
      <c r="E2388" s="74">
        <f t="shared" si="114"/>
        <v>6</v>
      </c>
      <c r="F2388">
        <f t="shared" si="113"/>
        <v>2019</v>
      </c>
      <c r="G2388" s="84">
        <v>473</v>
      </c>
      <c r="H2388" s="84">
        <v>681</v>
      </c>
      <c r="I2388" s="84">
        <v>4622</v>
      </c>
      <c r="J2388" s="84">
        <v>0</v>
      </c>
      <c r="K2388" s="3">
        <f t="shared" si="115"/>
        <v>4622</v>
      </c>
      <c r="L2388" s="3"/>
      <c r="M2388" s="3"/>
      <c r="N2388" s="3"/>
      <c r="O2388" s="84">
        <v>20952</v>
      </c>
      <c r="P2388" s="84">
        <v>2487</v>
      </c>
      <c r="Q2388" s="84">
        <v>52748</v>
      </c>
      <c r="R2388" s="127">
        <v>11.18793556</v>
      </c>
      <c r="S2388" s="127">
        <v>189.53370154999999</v>
      </c>
      <c r="T2388" s="85"/>
      <c r="U2388" s="85"/>
      <c r="V2388" s="85"/>
      <c r="W2388" s="85"/>
      <c r="X2388" s="84">
        <v>1494594</v>
      </c>
      <c r="Y2388" s="84">
        <v>5222610</v>
      </c>
      <c r="Z2388" s="84">
        <v>662723</v>
      </c>
      <c r="AA2388" s="127">
        <v>21704.9257</v>
      </c>
      <c r="AB2388" s="127">
        <v>976.72582120000004</v>
      </c>
    </row>
    <row r="2389" spans="1:28" x14ac:dyDescent="0.3">
      <c r="A2389" s="83" t="s">
        <v>32</v>
      </c>
      <c r="B2389" s="65" t="str">
        <f>VLOOKUP(A2389,'bank list with code'!$A$2:$C$114,3,FALSE)</f>
        <v>B101</v>
      </c>
      <c r="C2389" s="65" t="str">
        <f>VLOOKUP(B2389,'bank type'!$A$2:$B$87,2,FALSE)</f>
        <v>Private Sector Banks</v>
      </c>
      <c r="D2389" s="66">
        <v>43646</v>
      </c>
      <c r="E2389" s="74">
        <f t="shared" si="114"/>
        <v>6</v>
      </c>
      <c r="F2389">
        <f t="shared" si="113"/>
        <v>2019</v>
      </c>
      <c r="G2389" s="84">
        <v>450</v>
      </c>
      <c r="H2389" s="84">
        <v>597</v>
      </c>
      <c r="I2389" s="84">
        <v>4536</v>
      </c>
      <c r="J2389" s="84">
        <v>0</v>
      </c>
      <c r="K2389" s="3">
        <f t="shared" si="115"/>
        <v>4536</v>
      </c>
      <c r="L2389" s="3"/>
      <c r="M2389" s="3"/>
      <c r="N2389" s="3"/>
      <c r="O2389" s="84">
        <v>0</v>
      </c>
      <c r="P2389" s="84">
        <v>0</v>
      </c>
      <c r="Q2389" s="84">
        <v>0</v>
      </c>
      <c r="R2389" s="127">
        <v>0</v>
      </c>
      <c r="S2389" s="127">
        <v>0</v>
      </c>
      <c r="T2389" s="85"/>
      <c r="U2389" s="85"/>
      <c r="V2389" s="85"/>
      <c r="W2389" s="85"/>
      <c r="X2389" s="84">
        <v>1369848</v>
      </c>
      <c r="Y2389" s="84">
        <v>838844</v>
      </c>
      <c r="Z2389" s="84">
        <v>294760</v>
      </c>
      <c r="AA2389" s="127">
        <v>3920</v>
      </c>
      <c r="AB2389" s="127">
        <v>481.14699999999999</v>
      </c>
    </row>
    <row r="2390" spans="1:28" x14ac:dyDescent="0.3">
      <c r="A2390" s="83" t="s">
        <v>33</v>
      </c>
      <c r="B2390" s="65" t="str">
        <f>VLOOKUP(A2390,'bank list with code'!$A$2:$C$114,3,FALSE)</f>
        <v>B113</v>
      </c>
      <c r="C2390" s="65" t="str">
        <f>VLOOKUP(B2390,'bank type'!$A$2:$B$87,2,FALSE)</f>
        <v>Private Sector Banks</v>
      </c>
      <c r="D2390" s="66">
        <v>43646</v>
      </c>
      <c r="E2390" s="74">
        <f t="shared" si="114"/>
        <v>6</v>
      </c>
      <c r="F2390">
        <f t="shared" si="113"/>
        <v>2019</v>
      </c>
      <c r="G2390" s="84">
        <v>919</v>
      </c>
      <c r="H2390" s="84">
        <v>301</v>
      </c>
      <c r="I2390" s="84">
        <v>122972</v>
      </c>
      <c r="J2390" s="84">
        <v>0</v>
      </c>
      <c r="K2390" s="3">
        <f t="shared" si="115"/>
        <v>122972</v>
      </c>
      <c r="L2390" s="3"/>
      <c r="M2390" s="3"/>
      <c r="N2390" s="3"/>
      <c r="O2390" s="84">
        <v>575023</v>
      </c>
      <c r="P2390" s="84">
        <v>8067</v>
      </c>
      <c r="Q2390" s="84">
        <v>1711220</v>
      </c>
      <c r="R2390" s="127">
        <v>34.923587340000005</v>
      </c>
      <c r="S2390" s="127">
        <v>4652.1731585799998</v>
      </c>
      <c r="T2390" s="85"/>
      <c r="U2390" s="85"/>
      <c r="V2390" s="85"/>
      <c r="W2390" s="85"/>
      <c r="X2390" s="84">
        <v>2566338</v>
      </c>
      <c r="Y2390" s="84">
        <v>3203741</v>
      </c>
      <c r="Z2390" s="84">
        <v>3456376</v>
      </c>
      <c r="AA2390" s="127">
        <v>13860.557009</v>
      </c>
      <c r="AB2390" s="127">
        <v>5090.1620094099999</v>
      </c>
    </row>
    <row r="2391" spans="1:28" x14ac:dyDescent="0.3">
      <c r="A2391" s="83" t="s">
        <v>35</v>
      </c>
      <c r="B2391" s="65" t="str">
        <f>VLOOKUP(A2391,'bank list with code'!$A$2:$C$114,3,FALSE)</f>
        <v>B004</v>
      </c>
      <c r="C2391" s="65" t="str">
        <f>VLOOKUP(B2391,'bank type'!$A$2:$B$87,2,FALSE)</f>
        <v>Foreign Banks</v>
      </c>
      <c r="D2391" s="66">
        <v>43646</v>
      </c>
      <c r="E2391" s="74">
        <f t="shared" si="114"/>
        <v>6</v>
      </c>
      <c r="F2391">
        <f t="shared" si="113"/>
        <v>2019</v>
      </c>
      <c r="G2391" s="84">
        <v>0</v>
      </c>
      <c r="H2391" s="84">
        <v>0</v>
      </c>
      <c r="I2391" s="84">
        <v>45171</v>
      </c>
      <c r="J2391" s="84">
        <v>0</v>
      </c>
      <c r="K2391" s="3">
        <f t="shared" si="115"/>
        <v>45171</v>
      </c>
      <c r="L2391" s="3"/>
      <c r="M2391" s="3"/>
      <c r="N2391" s="3"/>
      <c r="O2391" s="84">
        <v>1537578</v>
      </c>
      <c r="P2391" s="84">
        <v>2923</v>
      </c>
      <c r="Q2391" s="84">
        <v>7157717</v>
      </c>
      <c r="R2391" s="127">
        <v>21.226600000000001</v>
      </c>
      <c r="S2391" s="127">
        <v>47444.289474819998</v>
      </c>
      <c r="T2391" s="85"/>
      <c r="U2391" s="85"/>
      <c r="V2391" s="85"/>
      <c r="W2391" s="85"/>
      <c r="X2391" s="84">
        <v>0</v>
      </c>
      <c r="Y2391" s="84">
        <v>0</v>
      </c>
      <c r="Z2391" s="84">
        <v>0</v>
      </c>
      <c r="AA2391" s="127">
        <v>0</v>
      </c>
      <c r="AB2391" s="127">
        <v>0</v>
      </c>
    </row>
    <row r="2392" spans="1:28" x14ac:dyDescent="0.3">
      <c r="A2392" s="83" t="s">
        <v>36</v>
      </c>
      <c r="B2392" s="65" t="str">
        <f>VLOOKUP(A2392,'bank list with code'!$A$2:$C$114,3,FALSE)</f>
        <v>B011</v>
      </c>
      <c r="C2392" s="65" t="str">
        <f>VLOOKUP(B2392,'bank type'!$A$2:$B$87,2,FALSE)</f>
        <v>Foreign Banks</v>
      </c>
      <c r="D2392" s="66">
        <v>43646</v>
      </c>
      <c r="E2392" s="74">
        <f t="shared" si="114"/>
        <v>6</v>
      </c>
      <c r="F2392">
        <f t="shared" si="113"/>
        <v>2019</v>
      </c>
      <c r="G2392" s="84">
        <v>0</v>
      </c>
      <c r="H2392" s="84">
        <v>0</v>
      </c>
      <c r="I2392" s="84">
        <v>0</v>
      </c>
      <c r="J2392" s="84">
        <v>0</v>
      </c>
      <c r="K2392" s="3">
        <f t="shared" si="115"/>
        <v>0</v>
      </c>
      <c r="L2392" s="3"/>
      <c r="M2392" s="3"/>
      <c r="N2392" s="3"/>
      <c r="O2392" s="84">
        <v>24462</v>
      </c>
      <c r="P2392" s="84">
        <v>160</v>
      </c>
      <c r="Q2392" s="84">
        <v>61462</v>
      </c>
      <c r="R2392" s="127">
        <v>1.27362661</v>
      </c>
      <c r="S2392" s="127">
        <v>423.96057254999999</v>
      </c>
      <c r="T2392" s="85"/>
      <c r="U2392" s="85"/>
      <c r="V2392" s="85"/>
      <c r="W2392" s="85"/>
      <c r="X2392" s="84">
        <v>0</v>
      </c>
      <c r="Y2392" s="84">
        <v>0</v>
      </c>
      <c r="Z2392" s="84">
        <v>0</v>
      </c>
      <c r="AA2392" s="127">
        <v>0</v>
      </c>
      <c r="AB2392" s="127">
        <v>0</v>
      </c>
    </row>
    <row r="2393" spans="1:28" x14ac:dyDescent="0.3">
      <c r="A2393" s="83" t="s">
        <v>37</v>
      </c>
      <c r="B2393" s="65" t="str">
        <f>VLOOKUP(A2393,'bank list with code'!$A$2:$C$114,3,FALSE)</f>
        <v>B017</v>
      </c>
      <c r="C2393" s="65" t="str">
        <f>VLOOKUP(B2393,'bank type'!$A$2:$B$87,2,FALSE)</f>
        <v>Foreign Banks</v>
      </c>
      <c r="D2393" s="66">
        <v>43646</v>
      </c>
      <c r="E2393" s="74">
        <f t="shared" si="114"/>
        <v>6</v>
      </c>
      <c r="F2393">
        <f t="shared" si="113"/>
        <v>2019</v>
      </c>
      <c r="G2393" s="84">
        <v>0</v>
      </c>
      <c r="H2393" s="84">
        <v>0</v>
      </c>
      <c r="I2393" s="84">
        <v>0</v>
      </c>
      <c r="J2393" s="84">
        <v>0</v>
      </c>
      <c r="K2393" s="3">
        <f t="shared" si="115"/>
        <v>0</v>
      </c>
      <c r="L2393" s="3"/>
      <c r="M2393" s="3"/>
      <c r="N2393" s="3"/>
      <c r="O2393" s="84">
        <v>0</v>
      </c>
      <c r="P2393" s="84">
        <v>0</v>
      </c>
      <c r="Q2393" s="84">
        <v>0</v>
      </c>
      <c r="R2393" s="127">
        <v>0</v>
      </c>
      <c r="S2393" s="127">
        <v>0</v>
      </c>
      <c r="T2393" s="85"/>
      <c r="U2393" s="85"/>
      <c r="V2393" s="85"/>
      <c r="W2393" s="85"/>
      <c r="X2393" s="84">
        <v>2609</v>
      </c>
      <c r="Y2393" s="84">
        <v>135</v>
      </c>
      <c r="Z2393" s="84">
        <v>186</v>
      </c>
      <c r="AA2393" s="127">
        <v>1.1080489</v>
      </c>
      <c r="AB2393" s="127">
        <v>0.58364518999999992</v>
      </c>
    </row>
    <row r="2394" spans="1:28" x14ac:dyDescent="0.3">
      <c r="A2394" s="83" t="s">
        <v>38</v>
      </c>
      <c r="B2394" s="65" t="str">
        <f>VLOOKUP(A2394,'bank list with code'!$A$2:$C$114,3,FALSE)</f>
        <v>B023</v>
      </c>
      <c r="C2394" s="65" t="str">
        <f>VLOOKUP(B2394,'bank type'!$A$2:$B$87,2,FALSE)</f>
        <v>Foreign Banks</v>
      </c>
      <c r="D2394" s="66">
        <v>43646</v>
      </c>
      <c r="E2394" s="74">
        <f t="shared" si="114"/>
        <v>6</v>
      </c>
      <c r="F2394">
        <f t="shared" si="113"/>
        <v>2019</v>
      </c>
      <c r="G2394" s="84">
        <v>47</v>
      </c>
      <c r="H2394" s="84">
        <v>476</v>
      </c>
      <c r="I2394" s="84">
        <v>35165</v>
      </c>
      <c r="J2394" s="84">
        <v>0</v>
      </c>
      <c r="K2394" s="3">
        <f t="shared" si="115"/>
        <v>35165</v>
      </c>
      <c r="L2394" s="3"/>
      <c r="M2394" s="3"/>
      <c r="N2394" s="3"/>
      <c r="O2394" s="84">
        <v>2717831</v>
      </c>
      <c r="P2394" s="84">
        <v>34435</v>
      </c>
      <c r="Q2394" s="84">
        <v>19905226</v>
      </c>
      <c r="R2394" s="127">
        <v>215.84110200000001</v>
      </c>
      <c r="S2394" s="127">
        <v>44617.866532</v>
      </c>
      <c r="T2394" s="85"/>
      <c r="U2394" s="85"/>
      <c r="V2394" s="85"/>
      <c r="W2394" s="85"/>
      <c r="X2394" s="84">
        <v>1639968</v>
      </c>
      <c r="Y2394" s="84">
        <v>2065505</v>
      </c>
      <c r="Z2394" s="84">
        <v>5292596</v>
      </c>
      <c r="AA2394" s="127">
        <v>8595.2094379999999</v>
      </c>
      <c r="AB2394" s="127">
        <v>9612.6116870000005</v>
      </c>
    </row>
    <row r="2395" spans="1:28" x14ac:dyDescent="0.3">
      <c r="A2395" s="83" t="s">
        <v>39</v>
      </c>
      <c r="B2395" s="65" t="str">
        <f>VLOOKUP(A2395,'bank list with code'!$A$2:$C$114,3,FALSE)</f>
        <v>B030</v>
      </c>
      <c r="C2395" s="65" t="str">
        <f>VLOOKUP(B2395,'bank type'!$A$2:$B$87,2,FALSE)</f>
        <v>Foreign Banks</v>
      </c>
      <c r="D2395" s="66">
        <v>43646</v>
      </c>
      <c r="E2395" s="74">
        <f t="shared" si="114"/>
        <v>6</v>
      </c>
      <c r="F2395">
        <f t="shared" si="113"/>
        <v>2019</v>
      </c>
      <c r="G2395" s="84">
        <v>16</v>
      </c>
      <c r="H2395" s="84">
        <v>28</v>
      </c>
      <c r="I2395" s="84">
        <v>0</v>
      </c>
      <c r="J2395" s="84">
        <v>0</v>
      </c>
      <c r="K2395" s="3">
        <f t="shared" si="115"/>
        <v>0</v>
      </c>
      <c r="L2395" s="3"/>
      <c r="M2395" s="3"/>
      <c r="N2395" s="3"/>
      <c r="O2395" s="84">
        <v>0</v>
      </c>
      <c r="P2395" s="84">
        <v>0</v>
      </c>
      <c r="Q2395" s="84">
        <v>0</v>
      </c>
      <c r="R2395" s="127">
        <v>0</v>
      </c>
      <c r="S2395" s="127">
        <v>0</v>
      </c>
      <c r="T2395" s="85"/>
      <c r="U2395" s="85"/>
      <c r="V2395" s="85"/>
      <c r="W2395" s="85"/>
      <c r="X2395" s="84">
        <v>2711511</v>
      </c>
      <c r="Y2395" s="84">
        <v>1002282</v>
      </c>
      <c r="Z2395" s="84">
        <v>1481896</v>
      </c>
      <c r="AA2395" s="127">
        <v>2218.829013</v>
      </c>
      <c r="AB2395" s="127">
        <v>1188.823114</v>
      </c>
    </row>
    <row r="2396" spans="1:28" x14ac:dyDescent="0.3">
      <c r="A2396" s="83" t="s">
        <v>40</v>
      </c>
      <c r="B2396" s="65" t="str">
        <f>VLOOKUP(A2396,'bank list with code'!$A$2:$C$114,3,FALSE)</f>
        <v>B035</v>
      </c>
      <c r="C2396" s="65" t="str">
        <f>VLOOKUP(B2396,'bank type'!$A$2:$B$87,2,FALSE)</f>
        <v>Foreign Banks</v>
      </c>
      <c r="D2396" s="66">
        <v>43646</v>
      </c>
      <c r="E2396" s="74">
        <f t="shared" si="114"/>
        <v>6</v>
      </c>
      <c r="F2396">
        <f t="shared" si="113"/>
        <v>2019</v>
      </c>
      <c r="G2396" s="84">
        <v>13</v>
      </c>
      <c r="H2396" s="84">
        <v>19</v>
      </c>
      <c r="I2396" s="84">
        <v>0</v>
      </c>
      <c r="J2396" s="84">
        <v>0</v>
      </c>
      <c r="K2396" s="3">
        <f t="shared" si="115"/>
        <v>0</v>
      </c>
      <c r="L2396" s="3"/>
      <c r="M2396" s="3"/>
      <c r="N2396" s="3"/>
      <c r="O2396" s="84">
        <v>0</v>
      </c>
      <c r="P2396" s="84">
        <v>0</v>
      </c>
      <c r="Q2396" s="84">
        <v>0</v>
      </c>
      <c r="R2396" s="127">
        <v>0</v>
      </c>
      <c r="S2396" s="127">
        <v>0</v>
      </c>
      <c r="T2396" s="85"/>
      <c r="U2396" s="85"/>
      <c r="V2396" s="85"/>
      <c r="W2396" s="85"/>
      <c r="X2396" s="84">
        <v>124921</v>
      </c>
      <c r="Y2396" s="84">
        <v>108903</v>
      </c>
      <c r="Z2396" s="84">
        <v>218302</v>
      </c>
      <c r="AA2396" s="127">
        <v>523.10212799999999</v>
      </c>
      <c r="AB2396" s="127">
        <v>351.21900299999999</v>
      </c>
    </row>
    <row r="2397" spans="1:28" x14ac:dyDescent="0.3">
      <c r="A2397" s="83" t="s">
        <v>41</v>
      </c>
      <c r="B2397" s="65" t="str">
        <f>VLOOKUP(A2397,'bank list with code'!$A$2:$C$114,3,FALSE)</f>
        <v>B051</v>
      </c>
      <c r="C2397" s="65" t="str">
        <f>VLOOKUP(B2397,'bank type'!$A$2:$B$87,2,FALSE)</f>
        <v>Foreign Banks</v>
      </c>
      <c r="D2397" s="66">
        <v>43646</v>
      </c>
      <c r="E2397" s="74">
        <f t="shared" si="114"/>
        <v>6</v>
      </c>
      <c r="F2397">
        <f t="shared" si="113"/>
        <v>2019</v>
      </c>
      <c r="G2397" s="84">
        <v>45</v>
      </c>
      <c r="H2397" s="84">
        <v>43</v>
      </c>
      <c r="I2397" s="84">
        <v>0</v>
      </c>
      <c r="J2397" s="84">
        <v>0</v>
      </c>
      <c r="K2397" s="3">
        <f t="shared" si="115"/>
        <v>0</v>
      </c>
      <c r="L2397" s="3"/>
      <c r="M2397" s="3"/>
      <c r="N2397" s="3"/>
      <c r="O2397" s="84">
        <v>774023</v>
      </c>
      <c r="P2397" s="84">
        <v>4130</v>
      </c>
      <c r="Q2397" s="84">
        <v>2126417</v>
      </c>
      <c r="R2397" s="127">
        <v>29.265992000000001</v>
      </c>
      <c r="S2397" s="127">
        <v>6655.646925</v>
      </c>
      <c r="T2397" s="85"/>
      <c r="U2397" s="85"/>
      <c r="V2397" s="85"/>
      <c r="W2397" s="85"/>
      <c r="X2397" s="84">
        <v>470105</v>
      </c>
      <c r="Y2397" s="84">
        <v>329798</v>
      </c>
      <c r="Z2397" s="84">
        <v>437325</v>
      </c>
      <c r="AA2397" s="127">
        <v>10436.655946999999</v>
      </c>
      <c r="AB2397" s="127">
        <v>1343.620469</v>
      </c>
    </row>
    <row r="2398" spans="1:28" x14ac:dyDescent="0.3">
      <c r="A2398" s="83" t="s">
        <v>42</v>
      </c>
      <c r="B2398" s="65" t="str">
        <f>VLOOKUP(A2398,'bank list with code'!$A$2:$C$114,3,FALSE)</f>
        <v>B090</v>
      </c>
      <c r="C2398" s="65" t="str">
        <f>VLOOKUP(B2398,'bank type'!$A$2:$B$87,2,FALSE)</f>
        <v>Foreign Banks</v>
      </c>
      <c r="D2398" s="66">
        <v>43646</v>
      </c>
      <c r="E2398" s="74">
        <f t="shared" si="114"/>
        <v>6</v>
      </c>
      <c r="F2398">
        <f t="shared" si="113"/>
        <v>2019</v>
      </c>
      <c r="G2398" s="84">
        <v>101</v>
      </c>
      <c r="H2398" s="84">
        <v>112</v>
      </c>
      <c r="I2398" s="84">
        <v>0</v>
      </c>
      <c r="J2398" s="84">
        <v>0</v>
      </c>
      <c r="K2398" s="3">
        <f t="shared" si="115"/>
        <v>0</v>
      </c>
      <c r="L2398" s="3"/>
      <c r="M2398" s="3"/>
      <c r="N2398" s="3"/>
      <c r="O2398" s="84">
        <v>1303673</v>
      </c>
      <c r="P2398" s="84">
        <v>4626</v>
      </c>
      <c r="Q2398" s="84">
        <v>0</v>
      </c>
      <c r="R2398" s="127">
        <v>29.335498000000001</v>
      </c>
      <c r="S2398" s="127">
        <v>0</v>
      </c>
      <c r="T2398" s="85"/>
      <c r="U2398" s="85"/>
      <c r="V2398" s="85"/>
      <c r="W2398" s="85"/>
      <c r="X2398" s="84">
        <v>978334</v>
      </c>
      <c r="Y2398" s="84">
        <v>1819519</v>
      </c>
      <c r="Z2398" s="84">
        <v>3180334</v>
      </c>
      <c r="AA2398" s="127">
        <v>6325.4881100000002</v>
      </c>
      <c r="AB2398" s="127">
        <v>3720.4246910000002</v>
      </c>
    </row>
    <row r="2399" spans="1:28" x14ac:dyDescent="0.3">
      <c r="A2399" s="83" t="s">
        <v>44</v>
      </c>
      <c r="B2399" s="65" t="str">
        <f>VLOOKUP(A2399,'bank list with code'!$A$2:$C$114,3,FALSE)</f>
        <v>B001</v>
      </c>
      <c r="C2399" s="65" t="str">
        <f>VLOOKUP(B2399,'bank type'!$A$2:$B$87,2,FALSE)</f>
        <v>Payment Banks</v>
      </c>
      <c r="D2399" s="66">
        <v>43646</v>
      </c>
      <c r="E2399" s="74">
        <f t="shared" si="114"/>
        <v>6</v>
      </c>
      <c r="F2399">
        <f t="shared" si="113"/>
        <v>2019</v>
      </c>
      <c r="G2399" s="84">
        <v>0</v>
      </c>
      <c r="H2399" s="84">
        <v>0</v>
      </c>
      <c r="I2399" s="84">
        <v>0</v>
      </c>
      <c r="J2399" s="84">
        <v>0</v>
      </c>
      <c r="K2399" s="3">
        <f t="shared" si="115"/>
        <v>0</v>
      </c>
      <c r="L2399" s="3"/>
      <c r="M2399" s="3"/>
      <c r="N2399" s="3"/>
      <c r="O2399" s="84">
        <v>0</v>
      </c>
      <c r="P2399" s="84">
        <v>0</v>
      </c>
      <c r="Q2399" s="84">
        <v>0</v>
      </c>
      <c r="R2399" s="127">
        <v>0</v>
      </c>
      <c r="S2399" s="127">
        <v>0</v>
      </c>
      <c r="T2399" s="85"/>
      <c r="U2399" s="85"/>
      <c r="V2399" s="85"/>
      <c r="W2399" s="85"/>
      <c r="X2399" s="84">
        <v>4808</v>
      </c>
      <c r="Y2399" s="84">
        <v>0</v>
      </c>
      <c r="Z2399" s="84">
        <v>0</v>
      </c>
      <c r="AA2399" s="127">
        <v>0</v>
      </c>
      <c r="AB2399" s="127">
        <v>0</v>
      </c>
    </row>
    <row r="2400" spans="1:28" x14ac:dyDescent="0.3">
      <c r="A2400" s="83" t="s">
        <v>45</v>
      </c>
      <c r="B2400" s="65" t="str">
        <f>VLOOKUP(A2400,'bank list with code'!$A$2:$C$114,3,FALSE)</f>
        <v>B002</v>
      </c>
      <c r="C2400" s="65" t="str">
        <f>VLOOKUP(B2400,'bank type'!$A$2:$B$87,2,FALSE)</f>
        <v>Payment Banks</v>
      </c>
      <c r="D2400" s="66">
        <v>43646</v>
      </c>
      <c r="E2400" s="74">
        <f t="shared" si="114"/>
        <v>6</v>
      </c>
      <c r="F2400">
        <f t="shared" si="113"/>
        <v>2019</v>
      </c>
      <c r="G2400" s="84">
        <v>0</v>
      </c>
      <c r="H2400" s="84">
        <v>0</v>
      </c>
      <c r="I2400" s="84">
        <v>0</v>
      </c>
      <c r="J2400" s="84">
        <v>0</v>
      </c>
      <c r="K2400" s="3">
        <f t="shared" si="115"/>
        <v>0</v>
      </c>
      <c r="L2400" s="3"/>
      <c r="M2400" s="3"/>
      <c r="N2400" s="3"/>
      <c r="O2400" s="84">
        <v>0</v>
      </c>
      <c r="P2400" s="84">
        <v>0</v>
      </c>
      <c r="Q2400" s="84">
        <v>0</v>
      </c>
      <c r="R2400" s="127">
        <v>0</v>
      </c>
      <c r="S2400" s="127">
        <v>0</v>
      </c>
      <c r="T2400" s="85"/>
      <c r="U2400" s="85"/>
      <c r="V2400" s="85"/>
      <c r="W2400" s="85"/>
      <c r="X2400" s="84">
        <v>939670</v>
      </c>
      <c r="Y2400" s="84">
        <v>0</v>
      </c>
      <c r="Z2400" s="84">
        <v>667009</v>
      </c>
      <c r="AA2400" s="127">
        <v>0</v>
      </c>
      <c r="AB2400" s="127">
        <v>351.19712837000003</v>
      </c>
    </row>
    <row r="2401" spans="1:28" x14ac:dyDescent="0.3">
      <c r="A2401" s="83" t="s">
        <v>46</v>
      </c>
      <c r="B2401" s="65" t="str">
        <f>VLOOKUP(A2401,'bank list with code'!$A$2:$C$114,3,FALSE)</f>
        <v>B048</v>
      </c>
      <c r="C2401" s="65" t="str">
        <f>VLOOKUP(B2401,'bank type'!$A$2:$B$87,2,FALSE)</f>
        <v>Payment Banks</v>
      </c>
      <c r="D2401" s="66">
        <v>43646</v>
      </c>
      <c r="E2401" s="74">
        <f t="shared" si="114"/>
        <v>6</v>
      </c>
      <c r="F2401">
        <f t="shared" si="113"/>
        <v>2019</v>
      </c>
      <c r="G2401" s="84">
        <v>0</v>
      </c>
      <c r="H2401" s="84">
        <v>0</v>
      </c>
      <c r="I2401" s="84">
        <v>269</v>
      </c>
      <c r="J2401" s="84">
        <v>0</v>
      </c>
      <c r="K2401" s="3">
        <f t="shared" si="115"/>
        <v>269</v>
      </c>
      <c r="L2401" s="3"/>
      <c r="M2401" s="3"/>
      <c r="N2401" s="3"/>
      <c r="O2401" s="84">
        <v>0</v>
      </c>
      <c r="P2401" s="84">
        <v>0</v>
      </c>
      <c r="Q2401" s="84">
        <v>0</v>
      </c>
      <c r="R2401" s="127">
        <v>0</v>
      </c>
      <c r="S2401" s="127">
        <v>0</v>
      </c>
      <c r="T2401" s="85"/>
      <c r="U2401" s="85"/>
      <c r="V2401" s="85"/>
      <c r="W2401" s="85"/>
      <c r="X2401" s="84">
        <v>540885</v>
      </c>
      <c r="Y2401" s="84">
        <v>235055</v>
      </c>
      <c r="Z2401" s="84">
        <v>102778</v>
      </c>
      <c r="AA2401" s="127">
        <v>760.31143999999995</v>
      </c>
      <c r="AB2401" s="127">
        <v>82.922961279999996</v>
      </c>
    </row>
    <row r="2402" spans="1:28" x14ac:dyDescent="0.3">
      <c r="A2402" s="83" t="s">
        <v>47</v>
      </c>
      <c r="B2402" s="65" t="str">
        <f>VLOOKUP(A2402,'bank list with code'!$A$2:$C$114,3,FALSE)</f>
        <v>B059</v>
      </c>
      <c r="C2402" s="65" t="str">
        <f>VLOOKUP(B2402,'bank type'!$A$2:$B$87,2,FALSE)</f>
        <v>Payment Banks</v>
      </c>
      <c r="D2402" s="66">
        <v>43646</v>
      </c>
      <c r="E2402" s="74">
        <f t="shared" si="114"/>
        <v>6</v>
      </c>
      <c r="F2402">
        <f t="shared" si="113"/>
        <v>2019</v>
      </c>
      <c r="G2402" s="84">
        <v>0</v>
      </c>
      <c r="H2402" s="84">
        <v>0</v>
      </c>
      <c r="I2402" s="84">
        <v>0</v>
      </c>
      <c r="J2402" s="84">
        <v>0</v>
      </c>
      <c r="K2402" s="3">
        <f t="shared" si="115"/>
        <v>0</v>
      </c>
      <c r="L2402" s="3"/>
      <c r="M2402" s="3"/>
      <c r="N2402" s="3"/>
      <c r="O2402" s="84">
        <v>0</v>
      </c>
      <c r="P2402" s="84">
        <v>0</v>
      </c>
      <c r="Q2402" s="84">
        <v>0</v>
      </c>
      <c r="R2402" s="127">
        <v>0</v>
      </c>
      <c r="S2402" s="127">
        <v>0</v>
      </c>
      <c r="T2402" s="85"/>
      <c r="U2402" s="85"/>
      <c r="V2402" s="85"/>
      <c r="W2402" s="85"/>
      <c r="X2402" s="84">
        <v>0</v>
      </c>
      <c r="Y2402" s="84">
        <v>0</v>
      </c>
      <c r="Z2402" s="84">
        <v>0</v>
      </c>
      <c r="AA2402" s="127">
        <v>0</v>
      </c>
      <c r="AB2402" s="127">
        <v>0</v>
      </c>
    </row>
    <row r="2403" spans="1:28" x14ac:dyDescent="0.3">
      <c r="A2403" s="83" t="s">
        <v>72</v>
      </c>
      <c r="B2403" s="65" t="str">
        <f>VLOOKUP(A2403,'bank list with code'!$A$2:$C$114,3,FALSE)</f>
        <v>B067</v>
      </c>
      <c r="C2403" s="65" t="str">
        <f>VLOOKUP(B2403,'bank type'!$A$2:$B$87,2,FALSE)</f>
        <v>Payment Banks</v>
      </c>
      <c r="D2403" s="66">
        <v>43646</v>
      </c>
      <c r="E2403" s="74">
        <f t="shared" si="114"/>
        <v>6</v>
      </c>
      <c r="F2403">
        <f t="shared" si="113"/>
        <v>2019</v>
      </c>
      <c r="G2403" s="84">
        <v>0</v>
      </c>
      <c r="H2403" s="84">
        <v>0</v>
      </c>
      <c r="I2403" s="84">
        <v>0</v>
      </c>
      <c r="J2403" s="84">
        <v>0</v>
      </c>
      <c r="K2403" s="3">
        <f t="shared" si="115"/>
        <v>0</v>
      </c>
      <c r="L2403" s="3"/>
      <c r="M2403" s="3"/>
      <c r="N2403" s="3"/>
      <c r="O2403" s="84">
        <v>0</v>
      </c>
      <c r="P2403" s="84">
        <v>0</v>
      </c>
      <c r="Q2403" s="84">
        <v>0</v>
      </c>
      <c r="R2403" s="127">
        <v>0</v>
      </c>
      <c r="S2403" s="127">
        <v>0</v>
      </c>
      <c r="T2403" s="85"/>
      <c r="U2403" s="85"/>
      <c r="V2403" s="85"/>
      <c r="W2403" s="85"/>
      <c r="X2403" s="84">
        <v>0</v>
      </c>
      <c r="Y2403" s="84">
        <v>0</v>
      </c>
      <c r="Z2403" s="84">
        <v>0</v>
      </c>
      <c r="AA2403" s="127">
        <v>0</v>
      </c>
      <c r="AB2403" s="127">
        <v>0</v>
      </c>
    </row>
    <row r="2404" spans="1:28" x14ac:dyDescent="0.3">
      <c r="A2404" s="83" t="s">
        <v>49</v>
      </c>
      <c r="B2404" s="65" t="str">
        <f>VLOOKUP(A2404,'bank list with code'!$A$2:$C$114,3,FALSE)</f>
        <v>B077</v>
      </c>
      <c r="C2404" s="65" t="str">
        <f>VLOOKUP(B2404,'bank type'!$A$2:$B$87,2,FALSE)</f>
        <v>Payment Banks</v>
      </c>
      <c r="D2404" s="66">
        <v>43646</v>
      </c>
      <c r="E2404" s="74">
        <f t="shared" si="114"/>
        <v>6</v>
      </c>
      <c r="F2404">
        <f t="shared" si="113"/>
        <v>2019</v>
      </c>
      <c r="G2404" s="84">
        <v>0</v>
      </c>
      <c r="H2404" s="84">
        <v>0</v>
      </c>
      <c r="I2404" s="84">
        <v>0</v>
      </c>
      <c r="J2404" s="84">
        <v>0</v>
      </c>
      <c r="K2404" s="3">
        <f t="shared" si="115"/>
        <v>0</v>
      </c>
      <c r="L2404" s="3"/>
      <c r="M2404" s="3"/>
      <c r="N2404" s="3"/>
      <c r="O2404" s="84">
        <v>0</v>
      </c>
      <c r="P2404" s="84">
        <v>0</v>
      </c>
      <c r="Q2404" s="84">
        <v>0</v>
      </c>
      <c r="R2404" s="127">
        <v>0</v>
      </c>
      <c r="S2404" s="127">
        <v>0</v>
      </c>
      <c r="T2404" s="85"/>
      <c r="U2404" s="85"/>
      <c r="V2404" s="85"/>
      <c r="W2404" s="85"/>
      <c r="X2404" s="84">
        <v>109</v>
      </c>
      <c r="Y2404" s="84">
        <v>4</v>
      </c>
      <c r="Z2404" s="84">
        <v>17</v>
      </c>
      <c r="AA2404" s="127">
        <v>7.6E-3</v>
      </c>
      <c r="AB2404" s="127">
        <v>1.114619E-2</v>
      </c>
    </row>
    <row r="2405" spans="1:28" x14ac:dyDescent="0.3">
      <c r="A2405" s="83" t="s">
        <v>50</v>
      </c>
      <c r="B2405" s="65" t="str">
        <f>VLOOKUP(A2405,'bank list with code'!$A$2:$C$114,3,FALSE)</f>
        <v>B079</v>
      </c>
      <c r="C2405" s="65" t="str">
        <f>VLOOKUP(B2405,'bank type'!$A$2:$B$87,2,FALSE)</f>
        <v>Payment Banks</v>
      </c>
      <c r="D2405" s="66">
        <v>43646</v>
      </c>
      <c r="E2405" s="74">
        <f t="shared" si="114"/>
        <v>6</v>
      </c>
      <c r="F2405">
        <f t="shared" si="113"/>
        <v>2019</v>
      </c>
      <c r="G2405" s="84">
        <v>6</v>
      </c>
      <c r="H2405" s="84">
        <v>0</v>
      </c>
      <c r="I2405" s="84">
        <v>42716</v>
      </c>
      <c r="J2405" s="84">
        <v>0</v>
      </c>
      <c r="K2405" s="3">
        <f t="shared" si="115"/>
        <v>42716</v>
      </c>
      <c r="L2405" s="3"/>
      <c r="M2405" s="3"/>
      <c r="N2405" s="3"/>
      <c r="O2405" s="84">
        <v>0</v>
      </c>
      <c r="P2405" s="84">
        <v>0</v>
      </c>
      <c r="Q2405" s="84">
        <v>0</v>
      </c>
      <c r="R2405" s="127">
        <v>0</v>
      </c>
      <c r="S2405" s="127">
        <v>0</v>
      </c>
      <c r="T2405" s="85"/>
      <c r="U2405" s="85"/>
      <c r="V2405" s="85"/>
      <c r="W2405" s="85"/>
      <c r="X2405" s="84">
        <v>47706976</v>
      </c>
      <c r="Y2405" s="84">
        <v>1635373</v>
      </c>
      <c r="Z2405" s="84">
        <v>2594734</v>
      </c>
      <c r="AA2405" s="127">
        <v>4756.7097690000001</v>
      </c>
      <c r="AB2405" s="127">
        <v>1708.8205125199997</v>
      </c>
    </row>
    <row r="2406" spans="1:28" x14ac:dyDescent="0.3">
      <c r="A2406" s="83" t="s">
        <v>52</v>
      </c>
      <c r="B2406" s="65" t="str">
        <f>VLOOKUP(A2406,'bank list with code'!$A$2:$C$114,3,FALSE)</f>
        <v>B007</v>
      </c>
      <c r="C2406" s="65" t="str">
        <f>VLOOKUP(B2406,'bank type'!$A$2:$B$87,2,FALSE)</f>
        <v>Small Finance Banks</v>
      </c>
      <c r="D2406" s="66">
        <v>43646</v>
      </c>
      <c r="E2406" s="74">
        <f t="shared" si="114"/>
        <v>6</v>
      </c>
      <c r="F2406">
        <f t="shared" si="113"/>
        <v>2019</v>
      </c>
      <c r="G2406" s="84">
        <v>290</v>
      </c>
      <c r="H2406" s="84">
        <v>264</v>
      </c>
      <c r="I2406" s="84">
        <v>0</v>
      </c>
      <c r="J2406" s="84">
        <v>0</v>
      </c>
      <c r="K2406" s="3">
        <f t="shared" si="115"/>
        <v>0</v>
      </c>
      <c r="L2406" s="3"/>
      <c r="M2406" s="3"/>
      <c r="N2406" s="3"/>
      <c r="O2406" s="84">
        <v>0</v>
      </c>
      <c r="P2406" s="84">
        <v>0</v>
      </c>
      <c r="Q2406" s="84">
        <v>0</v>
      </c>
      <c r="R2406" s="127">
        <v>0</v>
      </c>
      <c r="S2406" s="127">
        <v>0</v>
      </c>
      <c r="T2406" s="85"/>
      <c r="U2406" s="85"/>
      <c r="V2406" s="85"/>
      <c r="W2406" s="85"/>
      <c r="X2406" s="84">
        <v>977287</v>
      </c>
      <c r="Y2406" s="84">
        <v>583482</v>
      </c>
      <c r="Z2406" s="84">
        <v>315462</v>
      </c>
      <c r="AA2406" s="127">
        <v>3103.8367400000002</v>
      </c>
      <c r="AB2406" s="127">
        <v>479.22271719999998</v>
      </c>
    </row>
    <row r="2407" spans="1:28" x14ac:dyDescent="0.3">
      <c r="A2407" s="83" t="s">
        <v>53</v>
      </c>
      <c r="B2407" s="65" t="str">
        <f>VLOOKUP(A2407,'bank list with code'!$A$2:$C$114,3,FALSE)</f>
        <v>B019</v>
      </c>
      <c r="C2407" s="65" t="str">
        <f>VLOOKUP(B2407,'bank type'!$A$2:$B$87,2,FALSE)</f>
        <v>Small Finance Banks</v>
      </c>
      <c r="D2407" s="66">
        <v>43646</v>
      </c>
      <c r="E2407" s="74">
        <f t="shared" si="114"/>
        <v>6</v>
      </c>
      <c r="F2407">
        <f t="shared" si="113"/>
        <v>2019</v>
      </c>
      <c r="G2407" s="84">
        <v>133</v>
      </c>
      <c r="H2407" s="84">
        <v>1</v>
      </c>
      <c r="I2407" s="84">
        <v>0</v>
      </c>
      <c r="J2407" s="84">
        <v>0</v>
      </c>
      <c r="K2407" s="3">
        <f t="shared" si="115"/>
        <v>0</v>
      </c>
      <c r="L2407" s="3"/>
      <c r="M2407" s="3"/>
      <c r="N2407" s="3"/>
      <c r="O2407" s="84">
        <v>0</v>
      </c>
      <c r="P2407" s="84">
        <v>0</v>
      </c>
      <c r="Q2407" s="84">
        <v>0</v>
      </c>
      <c r="R2407" s="127">
        <v>0</v>
      </c>
      <c r="S2407" s="127">
        <v>0</v>
      </c>
      <c r="T2407" s="85"/>
      <c r="U2407" s="85"/>
      <c r="V2407" s="85"/>
      <c r="W2407" s="85"/>
      <c r="X2407" s="84">
        <v>103116</v>
      </c>
      <c r="Y2407" s="84">
        <v>80171</v>
      </c>
      <c r="Z2407" s="84">
        <v>50950</v>
      </c>
      <c r="AA2407" s="127">
        <v>360.41359999999997</v>
      </c>
      <c r="AB2407" s="127">
        <v>80.412108239999995</v>
      </c>
    </row>
    <row r="2408" spans="1:28" x14ac:dyDescent="0.3">
      <c r="A2408" s="83" t="s">
        <v>54</v>
      </c>
      <c r="B2408" s="65" t="str">
        <f>VLOOKUP(A2408,'bank list with code'!$A$2:$C$114,3,FALSE)</f>
        <v>B046</v>
      </c>
      <c r="C2408" s="65" t="str">
        <f>VLOOKUP(B2408,'bank type'!$A$2:$B$87,2,FALSE)</f>
        <v>Small Finance Banks</v>
      </c>
      <c r="D2408" s="66">
        <v>43646</v>
      </c>
      <c r="E2408" s="74">
        <f t="shared" si="114"/>
        <v>6</v>
      </c>
      <c r="F2408">
        <f t="shared" si="113"/>
        <v>2019</v>
      </c>
      <c r="G2408" s="84">
        <v>81</v>
      </c>
      <c r="H2408" s="84">
        <v>0</v>
      </c>
      <c r="I2408" s="84">
        <v>0</v>
      </c>
      <c r="J2408" s="84">
        <v>0</v>
      </c>
      <c r="K2408" s="3">
        <f t="shared" si="115"/>
        <v>0</v>
      </c>
      <c r="L2408" s="3"/>
      <c r="M2408" s="3"/>
      <c r="N2408" s="3"/>
      <c r="O2408" s="84">
        <v>0</v>
      </c>
      <c r="P2408" s="84">
        <v>0</v>
      </c>
      <c r="Q2408" s="84">
        <v>0</v>
      </c>
      <c r="R2408" s="127">
        <v>0</v>
      </c>
      <c r="S2408" s="127">
        <v>0</v>
      </c>
      <c r="T2408" s="85"/>
      <c r="U2408" s="85"/>
      <c r="V2408" s="85"/>
      <c r="W2408" s="85"/>
      <c r="X2408" s="84">
        <v>1324346</v>
      </c>
      <c r="Y2408" s="84">
        <v>549016</v>
      </c>
      <c r="Z2408" s="84">
        <v>18875</v>
      </c>
      <c r="AA2408" s="127">
        <v>2815.83</v>
      </c>
      <c r="AB2408" s="127">
        <v>14.39</v>
      </c>
    </row>
    <row r="2409" spans="1:28" x14ac:dyDescent="0.3">
      <c r="A2409" s="83" t="s">
        <v>55</v>
      </c>
      <c r="B2409" s="65" t="str">
        <f>VLOOKUP(A2409,'bank list with code'!$A$2:$C$114,3,FALSE)</f>
        <v>B041</v>
      </c>
      <c r="C2409" s="65" t="str">
        <f>VLOOKUP(B2409,'bank type'!$A$2:$B$87,2,FALSE)</f>
        <v>Small Finance Banks</v>
      </c>
      <c r="D2409" s="66">
        <v>43646</v>
      </c>
      <c r="E2409" s="74">
        <f t="shared" si="114"/>
        <v>6</v>
      </c>
      <c r="F2409">
        <f t="shared" si="113"/>
        <v>2019</v>
      </c>
      <c r="G2409" s="84">
        <v>320</v>
      </c>
      <c r="H2409" s="84">
        <v>2</v>
      </c>
      <c r="I2409" s="84">
        <v>0</v>
      </c>
      <c r="J2409" s="84">
        <v>0</v>
      </c>
      <c r="K2409" s="3">
        <f t="shared" si="115"/>
        <v>0</v>
      </c>
      <c r="L2409" s="3"/>
      <c r="M2409" s="3"/>
      <c r="N2409" s="3"/>
      <c r="O2409" s="84">
        <v>0</v>
      </c>
      <c r="P2409" s="84">
        <v>0</v>
      </c>
      <c r="Q2409" s="84">
        <v>0</v>
      </c>
      <c r="R2409" s="127">
        <v>0</v>
      </c>
      <c r="S2409" s="127">
        <v>0</v>
      </c>
      <c r="T2409" s="85"/>
      <c r="U2409" s="85"/>
      <c r="V2409" s="85"/>
      <c r="W2409" s="85"/>
      <c r="X2409" s="84">
        <v>556645</v>
      </c>
      <c r="Y2409" s="84">
        <v>407810</v>
      </c>
      <c r="Z2409" s="84">
        <v>139485</v>
      </c>
      <c r="AA2409" s="127">
        <v>2399.1756999999998</v>
      </c>
      <c r="AB2409" s="127">
        <v>294.77979736000003</v>
      </c>
    </row>
    <row r="2410" spans="1:28" x14ac:dyDescent="0.3">
      <c r="A2410" s="83" t="s">
        <v>56</v>
      </c>
      <c r="B2410" s="65" t="str">
        <f>VLOOKUP(A2410,'bank list with code'!$A$2:$C$114,3,FALSE)</f>
        <v>B043</v>
      </c>
      <c r="C2410" s="65" t="str">
        <f>VLOOKUP(B2410,'bank type'!$A$2:$B$87,2,FALSE)</f>
        <v>Small Finance Banks</v>
      </c>
      <c r="D2410" s="66">
        <v>43646</v>
      </c>
      <c r="E2410" s="74">
        <f t="shared" si="114"/>
        <v>6</v>
      </c>
      <c r="F2410">
        <f t="shared" si="113"/>
        <v>2019</v>
      </c>
      <c r="G2410" s="84">
        <v>147</v>
      </c>
      <c r="H2410" s="84">
        <v>2</v>
      </c>
      <c r="I2410" s="84">
        <v>0</v>
      </c>
      <c r="J2410" s="84">
        <v>0</v>
      </c>
      <c r="K2410" s="3">
        <f t="shared" si="115"/>
        <v>0</v>
      </c>
      <c r="L2410" s="3"/>
      <c r="M2410" s="3"/>
      <c r="N2410" s="3"/>
      <c r="O2410" s="84">
        <v>0</v>
      </c>
      <c r="P2410" s="84">
        <v>0</v>
      </c>
      <c r="Q2410" s="84">
        <v>0</v>
      </c>
      <c r="R2410" s="127">
        <v>0</v>
      </c>
      <c r="S2410" s="127">
        <v>0</v>
      </c>
      <c r="T2410" s="85"/>
      <c r="U2410" s="85"/>
      <c r="V2410" s="85"/>
      <c r="W2410" s="85"/>
      <c r="X2410" s="84">
        <v>3246251</v>
      </c>
      <c r="Y2410" s="84">
        <v>738150</v>
      </c>
      <c r="Z2410" s="84">
        <v>79337</v>
      </c>
      <c r="AA2410" s="127">
        <v>4450.2</v>
      </c>
      <c r="AB2410" s="127">
        <v>69</v>
      </c>
    </row>
    <row r="2411" spans="1:28" x14ac:dyDescent="0.3">
      <c r="A2411" s="83" t="s">
        <v>57</v>
      </c>
      <c r="B2411" s="65" t="str">
        <f>VLOOKUP(A2411,'bank list with code'!$A$2:$C$114,3,FALSE)</f>
        <v>B065</v>
      </c>
      <c r="C2411" s="65" t="str">
        <f>VLOOKUP(B2411,'bank type'!$A$2:$B$87,2,FALSE)</f>
        <v>Small Finance Banks</v>
      </c>
      <c r="D2411" s="66">
        <v>43646</v>
      </c>
      <c r="E2411" s="74">
        <f t="shared" si="114"/>
        <v>6</v>
      </c>
      <c r="F2411">
        <f t="shared" si="113"/>
        <v>2019</v>
      </c>
      <c r="G2411" s="84">
        <v>120</v>
      </c>
      <c r="H2411" s="84">
        <v>3</v>
      </c>
      <c r="I2411" s="84">
        <v>0</v>
      </c>
      <c r="J2411" s="84">
        <v>0</v>
      </c>
      <c r="K2411" s="3">
        <f t="shared" si="115"/>
        <v>0</v>
      </c>
      <c r="L2411" s="3"/>
      <c r="M2411" s="3"/>
      <c r="N2411" s="3"/>
      <c r="O2411" s="84">
        <v>0</v>
      </c>
      <c r="P2411" s="84">
        <v>0</v>
      </c>
      <c r="Q2411" s="84">
        <v>0</v>
      </c>
      <c r="R2411" s="127">
        <v>0</v>
      </c>
      <c r="S2411" s="127">
        <v>0</v>
      </c>
      <c r="T2411" s="85"/>
      <c r="U2411" s="85"/>
      <c r="V2411" s="85"/>
      <c r="W2411" s="85"/>
      <c r="X2411" s="84">
        <v>309709</v>
      </c>
      <c r="Y2411" s="84">
        <v>106921</v>
      </c>
      <c r="Z2411" s="84">
        <v>61615</v>
      </c>
      <c r="AA2411" s="127">
        <v>359.41809999999998</v>
      </c>
      <c r="AB2411" s="127">
        <v>70.699519690000002</v>
      </c>
    </row>
    <row r="2412" spans="1:28" x14ac:dyDescent="0.3">
      <c r="A2412" s="83" t="s">
        <v>58</v>
      </c>
      <c r="B2412" s="65" t="str">
        <f>VLOOKUP(A2412,'bank list with code'!$A$2:$C$114,3,FALSE)</f>
        <v>B075</v>
      </c>
      <c r="C2412" s="65" t="str">
        <f>VLOOKUP(B2412,'bank type'!$A$2:$B$87,2,FALSE)</f>
        <v>Small Finance Banks</v>
      </c>
      <c r="D2412" s="66">
        <v>43646</v>
      </c>
      <c r="E2412" s="74">
        <f t="shared" si="114"/>
        <v>6</v>
      </c>
      <c r="F2412">
        <f t="shared" si="113"/>
        <v>2019</v>
      </c>
      <c r="G2412" s="84">
        <v>0</v>
      </c>
      <c r="H2412" s="84">
        <v>0</v>
      </c>
      <c r="I2412" s="84">
        <v>0</v>
      </c>
      <c r="J2412" s="84">
        <v>0</v>
      </c>
      <c r="K2412" s="3">
        <f t="shared" si="115"/>
        <v>0</v>
      </c>
      <c r="L2412" s="3"/>
      <c r="M2412" s="3"/>
      <c r="N2412" s="3"/>
      <c r="O2412" s="84">
        <v>0</v>
      </c>
      <c r="P2412" s="84">
        <v>0</v>
      </c>
      <c r="Q2412" s="84">
        <v>0</v>
      </c>
      <c r="R2412" s="127">
        <v>0</v>
      </c>
      <c r="S2412" s="127">
        <v>0</v>
      </c>
      <c r="T2412" s="85"/>
      <c r="U2412" s="85"/>
      <c r="V2412" s="85"/>
      <c r="W2412" s="85"/>
      <c r="X2412" s="84">
        <v>64848</v>
      </c>
      <c r="Y2412" s="84">
        <v>4243</v>
      </c>
      <c r="Z2412" s="84">
        <v>1276</v>
      </c>
      <c r="AA2412" s="127">
        <v>14.009819999999999</v>
      </c>
      <c r="AB2412" s="127">
        <v>3.8024703</v>
      </c>
    </row>
    <row r="2413" spans="1:28" x14ac:dyDescent="0.3">
      <c r="A2413" s="83" t="s">
        <v>59</v>
      </c>
      <c r="B2413" s="65" t="str">
        <f>VLOOKUP(A2413,'bank list with code'!$A$2:$C$114,3,FALSE)</f>
        <v>B097</v>
      </c>
      <c r="C2413" s="65" t="str">
        <f>VLOOKUP(B2413,'bank type'!$A$2:$B$87,2,FALSE)</f>
        <v>Small Finance Banks</v>
      </c>
      <c r="D2413" s="66">
        <v>43646</v>
      </c>
      <c r="E2413" s="74">
        <f t="shared" si="114"/>
        <v>6</v>
      </c>
      <c r="F2413">
        <f t="shared" si="113"/>
        <v>2019</v>
      </c>
      <c r="G2413" s="84">
        <v>25</v>
      </c>
      <c r="H2413" s="84">
        <v>1</v>
      </c>
      <c r="I2413" s="84">
        <v>0</v>
      </c>
      <c r="J2413" s="84">
        <v>0</v>
      </c>
      <c r="K2413" s="3">
        <f t="shared" si="115"/>
        <v>0</v>
      </c>
      <c r="L2413" s="3"/>
      <c r="M2413" s="3"/>
      <c r="N2413" s="3"/>
      <c r="O2413" s="84">
        <v>0</v>
      </c>
      <c r="P2413" s="84">
        <v>0</v>
      </c>
      <c r="Q2413" s="84">
        <v>0</v>
      </c>
      <c r="R2413" s="127">
        <v>0</v>
      </c>
      <c r="S2413" s="127">
        <v>0</v>
      </c>
      <c r="T2413" s="85"/>
      <c r="U2413" s="85"/>
      <c r="V2413" s="85"/>
      <c r="W2413" s="85"/>
      <c r="X2413" s="84">
        <v>20872</v>
      </c>
      <c r="Y2413" s="84">
        <v>32635</v>
      </c>
      <c r="Z2413" s="84">
        <v>10967</v>
      </c>
      <c r="AA2413" s="127">
        <v>62.794899999999998</v>
      </c>
      <c r="AB2413" s="127">
        <v>11.42806174</v>
      </c>
    </row>
    <row r="2414" spans="1:28" x14ac:dyDescent="0.3">
      <c r="A2414" s="83" t="s">
        <v>60</v>
      </c>
      <c r="B2414" s="65" t="str">
        <f>VLOOKUP(A2414,'bank list with code'!$A$2:$C$114,3,FALSE)</f>
        <v>B103</v>
      </c>
      <c r="C2414" s="65" t="str">
        <f>VLOOKUP(B2414,'bank type'!$A$2:$B$87,2,FALSE)</f>
        <v>Small Finance Banks</v>
      </c>
      <c r="D2414" s="66">
        <v>43646</v>
      </c>
      <c r="E2414" s="74">
        <f t="shared" si="114"/>
        <v>6</v>
      </c>
      <c r="F2414">
        <f t="shared" si="113"/>
        <v>2019</v>
      </c>
      <c r="G2414" s="84">
        <v>384</v>
      </c>
      <c r="H2414" s="84">
        <v>3</v>
      </c>
      <c r="I2414" s="84">
        <v>0</v>
      </c>
      <c r="J2414" s="84">
        <v>0</v>
      </c>
      <c r="K2414" s="3">
        <f t="shared" si="115"/>
        <v>0</v>
      </c>
      <c r="L2414" s="3"/>
      <c r="M2414" s="3"/>
      <c r="N2414" s="3"/>
      <c r="O2414" s="84">
        <v>0</v>
      </c>
      <c r="P2414" s="84">
        <v>0</v>
      </c>
      <c r="Q2414" s="84">
        <v>0</v>
      </c>
      <c r="R2414" s="127">
        <v>0</v>
      </c>
      <c r="S2414" s="127">
        <v>0</v>
      </c>
      <c r="T2414" s="85"/>
      <c r="U2414" s="85"/>
      <c r="V2414" s="85"/>
      <c r="W2414" s="85"/>
      <c r="X2414" s="84">
        <v>3395898</v>
      </c>
      <c r="Y2414" s="84">
        <v>2030341</v>
      </c>
      <c r="Z2414" s="84">
        <v>319632</v>
      </c>
      <c r="AA2414" s="127">
        <v>8136.0427</v>
      </c>
      <c r="AB2414" s="127">
        <v>265.88638809999998</v>
      </c>
    </row>
    <row r="2415" spans="1:28" x14ac:dyDescent="0.3">
      <c r="A2415" s="83" t="s">
        <v>61</v>
      </c>
      <c r="B2415" s="65" t="str">
        <f>VLOOKUP(A2415,'bank list with code'!$A$2:$C$114,3,FALSE)</f>
        <v>B109</v>
      </c>
      <c r="C2415" s="65" t="str">
        <f>VLOOKUP(B2415,'bank type'!$A$2:$B$87,2,FALSE)</f>
        <v>Small Finance Banks</v>
      </c>
      <c r="D2415" s="66">
        <v>43646</v>
      </c>
      <c r="E2415" s="74">
        <f t="shared" si="114"/>
        <v>6</v>
      </c>
      <c r="F2415">
        <f t="shared" si="113"/>
        <v>2019</v>
      </c>
      <c r="G2415" s="84">
        <v>93</v>
      </c>
      <c r="H2415" s="84">
        <v>36</v>
      </c>
      <c r="I2415" s="84">
        <v>0</v>
      </c>
      <c r="J2415" s="84">
        <v>0</v>
      </c>
      <c r="K2415" s="3">
        <f t="shared" si="115"/>
        <v>0</v>
      </c>
      <c r="L2415" s="3"/>
      <c r="M2415" s="3"/>
      <c r="N2415" s="3"/>
      <c r="O2415" s="84">
        <v>0</v>
      </c>
      <c r="P2415" s="84">
        <v>0</v>
      </c>
      <c r="Q2415" s="84">
        <v>0</v>
      </c>
      <c r="R2415" s="127">
        <v>0</v>
      </c>
      <c r="S2415" s="127">
        <v>0</v>
      </c>
      <c r="T2415" s="85"/>
      <c r="U2415" s="85"/>
      <c r="V2415" s="85"/>
      <c r="W2415" s="85"/>
      <c r="X2415" s="84">
        <v>211674</v>
      </c>
      <c r="Y2415" s="84">
        <v>94160</v>
      </c>
      <c r="Z2415" s="84">
        <v>48179</v>
      </c>
      <c r="AA2415" s="127">
        <v>424.20570650000002</v>
      </c>
      <c r="AB2415" s="127">
        <v>163.07620067000002</v>
      </c>
    </row>
    <row r="2416" spans="1:28" x14ac:dyDescent="0.3">
      <c r="A2416" s="92" t="s">
        <v>117</v>
      </c>
      <c r="B2416" s="65" t="str">
        <f>VLOOKUP(A2416,'bank list with code'!$A$2:$C$114,3,FALSE)</f>
        <v>B003</v>
      </c>
      <c r="C2416" s="65" t="str">
        <f>VLOOKUP(B2416,'bank type'!$A$2:$B$87,2,FALSE)</f>
        <v>Public Sector Banks</v>
      </c>
      <c r="D2416" s="66">
        <v>43677</v>
      </c>
      <c r="E2416" s="74">
        <f t="shared" si="114"/>
        <v>7</v>
      </c>
      <c r="F2416">
        <f t="shared" ref="F2416:F2479" si="116">YEAR(D2416)</f>
        <v>2019</v>
      </c>
      <c r="G2416" s="93">
        <v>700</v>
      </c>
      <c r="H2416" s="93">
        <v>100</v>
      </c>
      <c r="I2416" s="93">
        <v>3139</v>
      </c>
      <c r="J2416" s="93">
        <v>0</v>
      </c>
      <c r="K2416" s="3">
        <f t="shared" si="115"/>
        <v>3139</v>
      </c>
      <c r="L2416" s="3"/>
      <c r="M2416" s="3"/>
      <c r="N2416" s="3"/>
      <c r="O2416" s="93">
        <v>0</v>
      </c>
      <c r="P2416" s="93">
        <v>0</v>
      </c>
      <c r="Q2416" s="93">
        <v>0</v>
      </c>
      <c r="R2416" s="129">
        <v>0</v>
      </c>
      <c r="S2416" s="129">
        <v>0</v>
      </c>
      <c r="T2416" s="94"/>
      <c r="U2416" s="94"/>
      <c r="V2416" s="94"/>
      <c r="W2416" s="94"/>
      <c r="X2416" s="93">
        <v>6161098</v>
      </c>
      <c r="Y2416" s="93">
        <v>9091909</v>
      </c>
      <c r="Z2416" s="93">
        <v>3588152</v>
      </c>
      <c r="AA2416" s="129">
        <v>219900</v>
      </c>
      <c r="AB2416" s="129">
        <v>3590.14184742</v>
      </c>
    </row>
    <row r="2417" spans="1:28" x14ac:dyDescent="0.3">
      <c r="A2417" s="92" t="s">
        <v>118</v>
      </c>
      <c r="B2417" s="65" t="str">
        <f>VLOOKUP(A2417,'bank list with code'!$A$2:$C$114,3,FALSE)</f>
        <v>B006</v>
      </c>
      <c r="C2417" s="65" t="str">
        <f>VLOOKUP(B2417,'bank type'!$A$2:$B$87,2,FALSE)</f>
        <v>Public Sector Banks</v>
      </c>
      <c r="D2417" s="66">
        <v>43677</v>
      </c>
      <c r="E2417" s="74">
        <f t="shared" si="114"/>
        <v>7</v>
      </c>
      <c r="F2417">
        <f t="shared" si="116"/>
        <v>2019</v>
      </c>
      <c r="G2417" s="93">
        <v>3026</v>
      </c>
      <c r="H2417" s="93">
        <v>772</v>
      </c>
      <c r="I2417" s="93">
        <v>14003</v>
      </c>
      <c r="J2417" s="93">
        <v>0</v>
      </c>
      <c r="K2417" s="3">
        <f t="shared" si="115"/>
        <v>14003</v>
      </c>
      <c r="L2417" s="3"/>
      <c r="M2417" s="3"/>
      <c r="N2417" s="3"/>
      <c r="O2417" s="93">
        <v>305535</v>
      </c>
      <c r="P2417" s="93">
        <v>12343</v>
      </c>
      <c r="Q2417" s="93">
        <v>619899</v>
      </c>
      <c r="R2417" s="129">
        <v>58.097403910000004</v>
      </c>
      <c r="S2417" s="129">
        <v>1484.1863261400001</v>
      </c>
      <c r="T2417" s="94"/>
      <c r="U2417" s="94"/>
      <c r="V2417" s="94"/>
      <c r="W2417" s="94"/>
      <c r="X2417" s="93">
        <v>29025221</v>
      </c>
      <c r="Y2417" s="93">
        <v>14644044</v>
      </c>
      <c r="Z2417" s="93">
        <v>7121718</v>
      </c>
      <c r="AA2417" s="129">
        <v>45841.153364999998</v>
      </c>
      <c r="AB2417" s="129">
        <v>9517.1000004100006</v>
      </c>
    </row>
    <row r="2418" spans="1:28" x14ac:dyDescent="0.3">
      <c r="A2418" s="92" t="s">
        <v>0</v>
      </c>
      <c r="B2418" s="65" t="str">
        <f>VLOOKUP(A2418,'bank list with code'!$A$2:$C$114,3,FALSE)</f>
        <v>B014</v>
      </c>
      <c r="C2418" s="65" t="str">
        <f>VLOOKUP(B2418,'bank type'!$A$2:$B$87,2,FALSE)</f>
        <v>Public Sector Banks</v>
      </c>
      <c r="D2418" s="66">
        <v>43677</v>
      </c>
      <c r="E2418" s="74">
        <f t="shared" ref="E2418:E2481" si="117">MONTH(D2418)</f>
        <v>7</v>
      </c>
      <c r="F2418">
        <f t="shared" si="116"/>
        <v>2019</v>
      </c>
      <c r="G2418" s="93">
        <v>9388</v>
      </c>
      <c r="H2418" s="93">
        <v>3846</v>
      </c>
      <c r="I2418" s="93">
        <v>66494</v>
      </c>
      <c r="J2418" s="93">
        <v>0</v>
      </c>
      <c r="K2418" s="3">
        <f t="shared" si="115"/>
        <v>66494</v>
      </c>
      <c r="L2418" s="3"/>
      <c r="M2418" s="3"/>
      <c r="N2418" s="3"/>
      <c r="O2418" s="93">
        <v>353114</v>
      </c>
      <c r="P2418" s="93">
        <v>20238</v>
      </c>
      <c r="Q2418" s="93">
        <v>886837</v>
      </c>
      <c r="R2418" s="129">
        <v>86.486625579999995</v>
      </c>
      <c r="S2418" s="129">
        <v>1893.0896864700001</v>
      </c>
      <c r="T2418" s="94"/>
      <c r="U2418" s="94"/>
      <c r="V2418" s="94"/>
      <c r="W2418" s="94"/>
      <c r="X2418" s="93">
        <v>49955695</v>
      </c>
      <c r="Y2418" s="93">
        <v>32145143</v>
      </c>
      <c r="Z2418" s="93">
        <v>18132895</v>
      </c>
      <c r="AA2418" s="129">
        <v>121253.18096700001</v>
      </c>
      <c r="AB2418" s="129">
        <v>22656.303797</v>
      </c>
    </row>
    <row r="2419" spans="1:28" x14ac:dyDescent="0.3">
      <c r="A2419" s="92" t="s">
        <v>1</v>
      </c>
      <c r="B2419" s="65" t="str">
        <f>VLOOKUP(A2419,'bank list with code'!$A$2:$C$114,3,FALSE)</f>
        <v>B015</v>
      </c>
      <c r="C2419" s="65" t="str">
        <f>VLOOKUP(B2419,'bank type'!$A$2:$B$87,2,FALSE)</f>
        <v>Public Sector Banks</v>
      </c>
      <c r="D2419" s="66">
        <v>43677</v>
      </c>
      <c r="E2419" s="74">
        <f t="shared" si="117"/>
        <v>7</v>
      </c>
      <c r="F2419">
        <f t="shared" si="116"/>
        <v>2019</v>
      </c>
      <c r="G2419" s="93">
        <v>2619</v>
      </c>
      <c r="H2419" s="93">
        <v>3442</v>
      </c>
      <c r="I2419" s="93">
        <v>62255</v>
      </c>
      <c r="J2419" s="93">
        <v>0</v>
      </c>
      <c r="K2419" s="3">
        <f t="shared" si="115"/>
        <v>62255</v>
      </c>
      <c r="L2419" s="3"/>
      <c r="M2419" s="3"/>
      <c r="N2419" s="3"/>
      <c r="O2419" s="93">
        <v>186086</v>
      </c>
      <c r="P2419" s="93">
        <v>22430</v>
      </c>
      <c r="Q2419" s="93">
        <v>363325</v>
      </c>
      <c r="R2419" s="129">
        <v>125.57674096999999</v>
      </c>
      <c r="S2419" s="129">
        <v>874.62853324999992</v>
      </c>
      <c r="T2419" s="94"/>
      <c r="U2419" s="94"/>
      <c r="V2419" s="94"/>
      <c r="W2419" s="94"/>
      <c r="X2419" s="93">
        <v>37593318</v>
      </c>
      <c r="Y2419" s="93">
        <v>19581996</v>
      </c>
      <c r="Z2419" s="93">
        <v>10720310</v>
      </c>
      <c r="AA2419" s="129">
        <v>68239.430388510009</v>
      </c>
      <c r="AB2419" s="129">
        <v>11085.931786269999</v>
      </c>
    </row>
    <row r="2420" spans="1:28" x14ac:dyDescent="0.3">
      <c r="A2420" s="98" t="s">
        <v>2</v>
      </c>
      <c r="B2420" s="65" t="str">
        <f>VLOOKUP(A2420,'bank list with code'!$A$2:$C$114,3,FALSE)</f>
        <v>B016</v>
      </c>
      <c r="C2420" s="65" t="str">
        <f>VLOOKUP(B2420,'bank type'!$A$2:$B$87,2,FALSE)</f>
        <v>Public Sector Banks</v>
      </c>
      <c r="D2420" s="66">
        <v>43677</v>
      </c>
      <c r="E2420" s="74">
        <f t="shared" si="117"/>
        <v>7</v>
      </c>
      <c r="F2420">
        <f t="shared" si="116"/>
        <v>2019</v>
      </c>
      <c r="G2420" s="93">
        <v>1303</v>
      </c>
      <c r="H2420" s="93">
        <v>557</v>
      </c>
      <c r="I2420" s="93">
        <v>2276</v>
      </c>
      <c r="J2420" s="93">
        <v>0</v>
      </c>
      <c r="K2420" s="3">
        <f t="shared" si="115"/>
        <v>2276</v>
      </c>
      <c r="L2420" s="3"/>
      <c r="M2420" s="3"/>
      <c r="N2420" s="3"/>
      <c r="O2420" s="93">
        <v>0</v>
      </c>
      <c r="P2420" s="93">
        <v>0</v>
      </c>
      <c r="Q2420" s="93">
        <v>0</v>
      </c>
      <c r="R2420" s="129">
        <v>0</v>
      </c>
      <c r="S2420" s="129">
        <v>0</v>
      </c>
      <c r="T2420" s="94"/>
      <c r="U2420" s="94"/>
      <c r="V2420" s="94"/>
      <c r="W2420" s="94"/>
      <c r="X2420" s="93">
        <v>6041831</v>
      </c>
      <c r="Y2420" s="93">
        <v>7784604</v>
      </c>
      <c r="Z2420" s="93">
        <v>5161557</v>
      </c>
      <c r="AA2420" s="129">
        <v>27307.44790481</v>
      </c>
      <c r="AB2420" s="129">
        <v>5629.30117918</v>
      </c>
    </row>
    <row r="2421" spans="1:28" x14ac:dyDescent="0.3">
      <c r="A2421" s="92" t="s">
        <v>3</v>
      </c>
      <c r="B2421" s="65" t="str">
        <f>VLOOKUP(A2421,'bank list with code'!$A$2:$C$114,3,FALSE)</f>
        <v>B018</v>
      </c>
      <c r="C2421" s="65" t="str">
        <f>VLOOKUP(B2421,'bank type'!$A$2:$B$87,2,FALSE)</f>
        <v>Public Sector Banks</v>
      </c>
      <c r="D2421" s="66">
        <v>43677</v>
      </c>
      <c r="E2421" s="74">
        <f t="shared" si="117"/>
        <v>7</v>
      </c>
      <c r="F2421">
        <f t="shared" si="116"/>
        <v>2019</v>
      </c>
      <c r="G2421" s="93">
        <v>4751</v>
      </c>
      <c r="H2421" s="93">
        <v>4063</v>
      </c>
      <c r="I2421" s="93">
        <v>22448</v>
      </c>
      <c r="J2421" s="93">
        <v>0</v>
      </c>
      <c r="K2421" s="3">
        <f t="shared" si="115"/>
        <v>22448</v>
      </c>
      <c r="L2421" s="3"/>
      <c r="M2421" s="3"/>
      <c r="N2421" s="3"/>
      <c r="O2421" s="93">
        <v>408733</v>
      </c>
      <c r="P2421" s="93">
        <v>62605</v>
      </c>
      <c r="Q2421" s="93">
        <v>800588</v>
      </c>
      <c r="R2421" s="129">
        <v>329.63048915000002</v>
      </c>
      <c r="S2421" s="129">
        <v>1603.92517023</v>
      </c>
      <c r="T2421" s="94"/>
      <c r="U2421" s="94"/>
      <c r="V2421" s="94"/>
      <c r="W2421" s="94"/>
      <c r="X2421" s="93">
        <v>19709760</v>
      </c>
      <c r="Y2421" s="93">
        <v>24293097</v>
      </c>
      <c r="Z2421" s="93">
        <v>13381398</v>
      </c>
      <c r="AA2421" s="129">
        <v>102060.76392049</v>
      </c>
      <c r="AB2421" s="129">
        <v>17529.019314700003</v>
      </c>
    </row>
    <row r="2422" spans="1:28" x14ac:dyDescent="0.3">
      <c r="A2422" s="92" t="s">
        <v>4</v>
      </c>
      <c r="B2422" s="65" t="str">
        <f>VLOOKUP(A2422,'bank list with code'!$A$2:$C$114,3,FALSE)</f>
        <v>B022</v>
      </c>
      <c r="C2422" s="65" t="str">
        <f>VLOOKUP(B2422,'bank type'!$A$2:$B$87,2,FALSE)</f>
        <v>Public Sector Banks</v>
      </c>
      <c r="D2422" s="66">
        <v>43677</v>
      </c>
      <c r="E2422" s="74">
        <f t="shared" si="117"/>
        <v>7</v>
      </c>
      <c r="F2422">
        <f t="shared" si="116"/>
        <v>2019</v>
      </c>
      <c r="G2422" s="93">
        <v>2543</v>
      </c>
      <c r="H2422" s="93">
        <v>814</v>
      </c>
      <c r="I2422" s="93">
        <v>3210</v>
      </c>
      <c r="J2422" s="93">
        <v>0</v>
      </c>
      <c r="K2422" s="3">
        <f t="shared" si="115"/>
        <v>3210</v>
      </c>
      <c r="L2422" s="3"/>
      <c r="M2422" s="3"/>
      <c r="N2422" s="3"/>
      <c r="O2422" s="93">
        <v>91840</v>
      </c>
      <c r="P2422" s="93">
        <v>2215</v>
      </c>
      <c r="Q2422" s="93">
        <v>166482</v>
      </c>
      <c r="R2422" s="129">
        <v>9.6565005199999998</v>
      </c>
      <c r="S2422" s="129">
        <v>356.54409907000002</v>
      </c>
      <c r="T2422" s="94"/>
      <c r="U2422" s="94"/>
      <c r="V2422" s="94"/>
      <c r="W2422" s="94"/>
      <c r="X2422" s="93">
        <v>22252800</v>
      </c>
      <c r="Y2422" s="93">
        <v>11933852</v>
      </c>
      <c r="Z2422" s="93">
        <v>6151455</v>
      </c>
      <c r="AA2422" s="129">
        <v>47184.502684999999</v>
      </c>
      <c r="AB2422" s="129">
        <v>8291.83261055</v>
      </c>
    </row>
    <row r="2423" spans="1:28" x14ac:dyDescent="0.3">
      <c r="A2423" s="92" t="s">
        <v>119</v>
      </c>
      <c r="B2423" s="65" t="str">
        <f>VLOOKUP(A2423,'bank list with code'!$A$2:$C$114,3,FALSE)</f>
        <v>B026</v>
      </c>
      <c r="C2423" s="65" t="str">
        <f>VLOOKUP(B2423,'bank type'!$A$2:$B$87,2,FALSE)</f>
        <v>Public Sector Banks</v>
      </c>
      <c r="D2423" s="66">
        <v>43677</v>
      </c>
      <c r="E2423" s="74">
        <f t="shared" si="117"/>
        <v>7</v>
      </c>
      <c r="F2423">
        <f t="shared" si="116"/>
        <v>2019</v>
      </c>
      <c r="G2423" s="93">
        <v>2382</v>
      </c>
      <c r="H2423" s="93">
        <v>597</v>
      </c>
      <c r="I2423" s="93">
        <v>258513</v>
      </c>
      <c r="J2423" s="93">
        <v>0</v>
      </c>
      <c r="K2423" s="3">
        <f t="shared" si="115"/>
        <v>258513</v>
      </c>
      <c r="L2423" s="3"/>
      <c r="M2423" s="3"/>
      <c r="N2423" s="3"/>
      <c r="O2423" s="93">
        <v>111876</v>
      </c>
      <c r="P2423" s="93">
        <v>2029</v>
      </c>
      <c r="Q2423" s="93">
        <v>171516</v>
      </c>
      <c r="R2423" s="129">
        <v>10.03949523</v>
      </c>
      <c r="S2423" s="129">
        <v>404.44216879999999</v>
      </c>
      <c r="T2423" s="94"/>
      <c r="U2423" s="94"/>
      <c r="V2423" s="94"/>
      <c r="W2423" s="94"/>
      <c r="X2423" s="93">
        <v>7043939</v>
      </c>
      <c r="Y2423" s="93">
        <v>6895910</v>
      </c>
      <c r="Z2423" s="93">
        <v>4087544</v>
      </c>
      <c r="AA2423" s="129">
        <v>27279.057264169998</v>
      </c>
      <c r="AB2423" s="129">
        <v>5035.47025502</v>
      </c>
    </row>
    <row r="2424" spans="1:28" x14ac:dyDescent="0.3">
      <c r="A2424" s="92" t="s">
        <v>5</v>
      </c>
      <c r="B2424" s="65" t="str">
        <f>VLOOKUP(A2424,'bank list with code'!$A$2:$C$114,3,FALSE)</f>
        <v>B060</v>
      </c>
      <c r="C2424" s="65" t="str">
        <f>VLOOKUP(B2424,'bank type'!$A$2:$B$87,2,FALSE)</f>
        <v>Public Sector Banks</v>
      </c>
      <c r="D2424" s="66">
        <v>43677</v>
      </c>
      <c r="E2424" s="74">
        <f t="shared" si="117"/>
        <v>7</v>
      </c>
      <c r="F2424">
        <f t="shared" si="116"/>
        <v>2019</v>
      </c>
      <c r="G2424" s="93">
        <v>3186</v>
      </c>
      <c r="H2424" s="93">
        <v>683</v>
      </c>
      <c r="I2424" s="93">
        <v>11071</v>
      </c>
      <c r="J2424" s="93">
        <v>0</v>
      </c>
      <c r="K2424" s="3">
        <f t="shared" si="115"/>
        <v>11071</v>
      </c>
      <c r="L2424" s="3"/>
      <c r="M2424" s="3"/>
      <c r="N2424" s="3"/>
      <c r="O2424" s="93">
        <v>90095</v>
      </c>
      <c r="P2424" s="93">
        <v>3312</v>
      </c>
      <c r="Q2424" s="93">
        <v>155045</v>
      </c>
      <c r="R2424" s="129">
        <v>18.399999999999999</v>
      </c>
      <c r="S2424" s="129">
        <v>347</v>
      </c>
      <c r="T2424" s="94"/>
      <c r="U2424" s="94"/>
      <c r="V2424" s="94"/>
      <c r="W2424" s="94"/>
      <c r="X2424" s="93">
        <v>14768947</v>
      </c>
      <c r="Y2424" s="93">
        <v>29938402</v>
      </c>
      <c r="Z2424" s="93">
        <v>8056725</v>
      </c>
      <c r="AA2424" s="129">
        <v>67498.600000000006</v>
      </c>
      <c r="AB2424" s="129">
        <v>8867.1</v>
      </c>
    </row>
    <row r="2425" spans="1:28" x14ac:dyDescent="0.3">
      <c r="A2425" s="92" t="s">
        <v>6</v>
      </c>
      <c r="B2425" s="65" t="str">
        <f>VLOOKUP(A2425,'bank list with code'!$A$2:$C$114,3,FALSE)</f>
        <v>B061</v>
      </c>
      <c r="C2425" s="65" t="str">
        <f>VLOOKUP(B2425,'bank type'!$A$2:$B$87,2,FALSE)</f>
        <v>Public Sector Banks</v>
      </c>
      <c r="D2425" s="66">
        <v>43677</v>
      </c>
      <c r="E2425" s="74">
        <f t="shared" si="117"/>
        <v>7</v>
      </c>
      <c r="F2425">
        <f t="shared" si="116"/>
        <v>2019</v>
      </c>
      <c r="G2425" s="93">
        <v>2534</v>
      </c>
      <c r="H2425" s="93">
        <v>441</v>
      </c>
      <c r="I2425" s="93">
        <v>19750</v>
      </c>
      <c r="J2425" s="93">
        <v>0</v>
      </c>
      <c r="K2425" s="3">
        <f t="shared" si="115"/>
        <v>19750</v>
      </c>
      <c r="L2425" s="3"/>
      <c r="M2425" s="3"/>
      <c r="N2425" s="3"/>
      <c r="O2425" s="93">
        <v>58784</v>
      </c>
      <c r="P2425" s="93">
        <v>885</v>
      </c>
      <c r="Q2425" s="93">
        <v>97335</v>
      </c>
      <c r="R2425" s="129">
        <v>3.381237</v>
      </c>
      <c r="S2425" s="129">
        <v>182.08674500000001</v>
      </c>
      <c r="T2425" s="94"/>
      <c r="U2425" s="94"/>
      <c r="V2425" s="94"/>
      <c r="W2425" s="94"/>
      <c r="X2425" s="93">
        <v>16958904</v>
      </c>
      <c r="Y2425" s="93">
        <v>13988221</v>
      </c>
      <c r="Z2425" s="93">
        <v>5252243</v>
      </c>
      <c r="AA2425" s="129">
        <v>57916.953699999998</v>
      </c>
      <c r="AB2425" s="129">
        <v>7064.3775779999996</v>
      </c>
    </row>
    <row r="2426" spans="1:28" x14ac:dyDescent="0.3">
      <c r="A2426" s="92" t="s">
        <v>121</v>
      </c>
      <c r="B2426" s="65" t="str">
        <f>VLOOKUP(A2426,'bank list with code'!$A$2:$C$114,3,FALSE)</f>
        <v>B078</v>
      </c>
      <c r="C2426" s="65" t="str">
        <f>VLOOKUP(B2426,'bank type'!$A$2:$B$87,2,FALSE)</f>
        <v>Public Sector Banks</v>
      </c>
      <c r="D2426" s="66">
        <v>43677</v>
      </c>
      <c r="E2426" s="74">
        <f t="shared" si="117"/>
        <v>7</v>
      </c>
      <c r="F2426">
        <f t="shared" si="116"/>
        <v>2019</v>
      </c>
      <c r="G2426" s="93">
        <v>2337</v>
      </c>
      <c r="H2426" s="93">
        <v>282</v>
      </c>
      <c r="I2426" s="93">
        <v>9485</v>
      </c>
      <c r="J2426" s="93">
        <v>0</v>
      </c>
      <c r="K2426" s="3">
        <f t="shared" si="115"/>
        <v>9485</v>
      </c>
      <c r="L2426" s="3"/>
      <c r="M2426" s="3"/>
      <c r="N2426" s="3"/>
      <c r="O2426" s="93">
        <v>0</v>
      </c>
      <c r="P2426" s="93">
        <v>0</v>
      </c>
      <c r="Q2426" s="93">
        <v>0</v>
      </c>
      <c r="R2426" s="129">
        <v>0</v>
      </c>
      <c r="S2426" s="129">
        <v>0</v>
      </c>
      <c r="T2426" s="94"/>
      <c r="U2426" s="94"/>
      <c r="V2426" s="94"/>
      <c r="W2426" s="94"/>
      <c r="X2426" s="93">
        <v>11351113</v>
      </c>
      <c r="Y2426" s="93">
        <v>5725787</v>
      </c>
      <c r="Z2426" s="93">
        <v>4035068</v>
      </c>
      <c r="AA2426" s="129">
        <v>24271.9</v>
      </c>
      <c r="AB2426" s="129">
        <v>4759</v>
      </c>
    </row>
    <row r="2427" spans="1:28" x14ac:dyDescent="0.3">
      <c r="A2427" s="92" t="s">
        <v>7</v>
      </c>
      <c r="B2427" s="65" t="str">
        <f>VLOOKUP(A2427,'bank list with code'!$A$2:$C$114,3,FALSE)</f>
        <v>B080</v>
      </c>
      <c r="C2427" s="65" t="str">
        <f>VLOOKUP(B2427,'bank type'!$A$2:$B$87,2,FALSE)</f>
        <v>Public Sector Banks</v>
      </c>
      <c r="D2427" s="66">
        <v>43677</v>
      </c>
      <c r="E2427" s="74">
        <f t="shared" si="117"/>
        <v>7</v>
      </c>
      <c r="F2427">
        <f t="shared" si="116"/>
        <v>2019</v>
      </c>
      <c r="G2427" s="93">
        <v>1097</v>
      </c>
      <c r="H2427" s="93">
        <v>46</v>
      </c>
      <c r="I2427" s="93">
        <v>1066</v>
      </c>
      <c r="J2427" s="93">
        <v>0</v>
      </c>
      <c r="K2427" s="3">
        <f t="shared" si="115"/>
        <v>1066</v>
      </c>
      <c r="L2427" s="3"/>
      <c r="M2427" s="3"/>
      <c r="N2427" s="3"/>
      <c r="O2427" s="93">
        <v>0</v>
      </c>
      <c r="P2427" s="93">
        <v>0</v>
      </c>
      <c r="Q2427" s="93">
        <v>0</v>
      </c>
      <c r="R2427" s="129">
        <v>0</v>
      </c>
      <c r="S2427" s="129">
        <v>0</v>
      </c>
      <c r="T2427" s="94"/>
      <c r="U2427" s="94"/>
      <c r="V2427" s="94"/>
      <c r="W2427" s="94"/>
      <c r="X2427" s="93">
        <v>2333999</v>
      </c>
      <c r="Y2427" s="93">
        <v>1519159</v>
      </c>
      <c r="Z2427" s="93">
        <v>578753</v>
      </c>
      <c r="AA2427" s="129">
        <v>6118.0316354899996</v>
      </c>
      <c r="AB2427" s="129">
        <v>868.39826472000004</v>
      </c>
    </row>
    <row r="2428" spans="1:28" x14ac:dyDescent="0.3">
      <c r="A2428" s="92" t="s">
        <v>8</v>
      </c>
      <c r="B2428" s="65" t="str">
        <f>VLOOKUP(A2428,'bank list with code'!$A$2:$C$114,3,FALSE)</f>
        <v>B081</v>
      </c>
      <c r="C2428" s="65" t="str">
        <f>VLOOKUP(B2428,'bank type'!$A$2:$B$87,2,FALSE)</f>
        <v>Public Sector Banks</v>
      </c>
      <c r="D2428" s="66">
        <v>43677</v>
      </c>
      <c r="E2428" s="74">
        <f t="shared" si="117"/>
        <v>7</v>
      </c>
      <c r="F2428">
        <f t="shared" si="116"/>
        <v>2019</v>
      </c>
      <c r="G2428" s="93">
        <v>5224</v>
      </c>
      <c r="H2428" s="93">
        <v>3721</v>
      </c>
      <c r="I2428" s="93">
        <v>69593</v>
      </c>
      <c r="J2428" s="93">
        <v>0</v>
      </c>
      <c r="K2428" s="3">
        <f t="shared" si="115"/>
        <v>69593</v>
      </c>
      <c r="L2428" s="3"/>
      <c r="M2428" s="3"/>
      <c r="N2428" s="3"/>
      <c r="O2428" s="93">
        <v>80844</v>
      </c>
      <c r="P2428" s="93">
        <v>5452</v>
      </c>
      <c r="Q2428" s="93">
        <v>683436</v>
      </c>
      <c r="R2428" s="129">
        <v>14.092873829999998</v>
      </c>
      <c r="S2428" s="129">
        <v>1454.6077129700002</v>
      </c>
      <c r="T2428" s="94"/>
      <c r="U2428" s="94"/>
      <c r="V2428" s="94"/>
      <c r="W2428" s="94"/>
      <c r="X2428" s="93">
        <v>21725342</v>
      </c>
      <c r="Y2428" s="93">
        <v>24103599</v>
      </c>
      <c r="Z2428" s="93">
        <v>14591827</v>
      </c>
      <c r="AA2428" s="129">
        <v>105245.08210018001</v>
      </c>
      <c r="AB2428" s="129">
        <v>20256.114788119998</v>
      </c>
    </row>
    <row r="2429" spans="1:28" x14ac:dyDescent="0.3">
      <c r="A2429" s="92" t="s">
        <v>122</v>
      </c>
      <c r="B2429" s="65" t="str">
        <f>VLOOKUP(A2429,'bank list with code'!$A$2:$C$114,3,FALSE)</f>
        <v>B099</v>
      </c>
      <c r="C2429" s="65" t="str">
        <f>VLOOKUP(B2429,'bank type'!$A$2:$B$87,2,FALSE)</f>
        <v>Public Sector Banks</v>
      </c>
      <c r="D2429" s="66">
        <v>43677</v>
      </c>
      <c r="E2429" s="74">
        <f t="shared" si="117"/>
        <v>7</v>
      </c>
      <c r="F2429">
        <f t="shared" si="116"/>
        <v>2019</v>
      </c>
      <c r="G2429" s="93">
        <v>4137</v>
      </c>
      <c r="H2429" s="93">
        <v>410</v>
      </c>
      <c r="I2429" s="93">
        <v>10292</v>
      </c>
      <c r="J2429" s="93">
        <v>0</v>
      </c>
      <c r="K2429" s="3">
        <f t="shared" si="115"/>
        <v>10292</v>
      </c>
      <c r="L2429" s="3"/>
      <c r="M2429" s="3"/>
      <c r="N2429" s="3"/>
      <c r="O2429" s="93">
        <v>46012</v>
      </c>
      <c r="P2429" s="93">
        <v>2745</v>
      </c>
      <c r="Q2429" s="93">
        <v>199359</v>
      </c>
      <c r="R2429" s="129">
        <v>11.654033</v>
      </c>
      <c r="S2429" s="129">
        <v>431.79956099999998</v>
      </c>
      <c r="T2429" s="94"/>
      <c r="U2429" s="94"/>
      <c r="V2429" s="94"/>
      <c r="W2429" s="94"/>
      <c r="X2429" s="93">
        <v>8897972</v>
      </c>
      <c r="Y2429" s="93">
        <v>9644666</v>
      </c>
      <c r="Z2429" s="93">
        <v>5647264</v>
      </c>
      <c r="AA2429" s="129">
        <v>37090.453816000001</v>
      </c>
      <c r="AB2429" s="129">
        <v>6392.9264679999997</v>
      </c>
    </row>
    <row r="2430" spans="1:28" x14ac:dyDescent="0.3">
      <c r="A2430" s="92" t="s">
        <v>9</v>
      </c>
      <c r="B2430" s="65" t="str">
        <f>VLOOKUP(A2430,'bank list with code'!$A$2:$C$114,3,FALSE)</f>
        <v>B102</v>
      </c>
      <c r="C2430" s="65" t="str">
        <f>VLOOKUP(B2430,'bank type'!$A$2:$B$87,2,FALSE)</f>
        <v>Public Sector Banks</v>
      </c>
      <c r="D2430" s="66">
        <v>43677</v>
      </c>
      <c r="E2430" s="74">
        <f t="shared" si="117"/>
        <v>7</v>
      </c>
      <c r="F2430">
        <f t="shared" si="116"/>
        <v>2019</v>
      </c>
      <c r="G2430" s="93">
        <v>2056</v>
      </c>
      <c r="H2430" s="93">
        <v>309</v>
      </c>
      <c r="I2430" s="93">
        <v>4633</v>
      </c>
      <c r="J2430" s="93">
        <v>0</v>
      </c>
      <c r="K2430" s="3">
        <f t="shared" si="115"/>
        <v>4633</v>
      </c>
      <c r="L2430" s="3"/>
      <c r="M2430" s="3"/>
      <c r="N2430" s="3"/>
      <c r="O2430" s="93">
        <v>0</v>
      </c>
      <c r="P2430" s="93">
        <v>0</v>
      </c>
      <c r="Q2430" s="93">
        <v>0</v>
      </c>
      <c r="R2430" s="129">
        <v>0</v>
      </c>
      <c r="S2430" s="129">
        <v>0</v>
      </c>
      <c r="T2430" s="94"/>
      <c r="U2430" s="94"/>
      <c r="V2430" s="94"/>
      <c r="W2430" s="94"/>
      <c r="X2430" s="93">
        <v>7349417</v>
      </c>
      <c r="Y2430" s="93">
        <v>6241323</v>
      </c>
      <c r="Z2430" s="93">
        <v>3570769</v>
      </c>
      <c r="AA2430" s="129">
        <v>23738.013716000001</v>
      </c>
      <c r="AB2430" s="129">
        <v>4444.8386410000003</v>
      </c>
    </row>
    <row r="2431" spans="1:28" x14ac:dyDescent="0.3">
      <c r="A2431" s="92" t="s">
        <v>10</v>
      </c>
      <c r="B2431" s="65" t="str">
        <f>VLOOKUP(A2431,'bank list with code'!$A$2:$C$114,3,FALSE)</f>
        <v>B105</v>
      </c>
      <c r="C2431" s="65" t="str">
        <f>VLOOKUP(B2431,'bank type'!$A$2:$B$87,2,FALSE)</f>
        <v>Public Sector Banks</v>
      </c>
      <c r="D2431" s="66">
        <v>43677</v>
      </c>
      <c r="E2431" s="74">
        <f t="shared" si="117"/>
        <v>7</v>
      </c>
      <c r="F2431">
        <f t="shared" si="116"/>
        <v>2019</v>
      </c>
      <c r="G2431" s="93">
        <v>3926</v>
      </c>
      <c r="H2431" s="93">
        <v>2691</v>
      </c>
      <c r="I2431" s="93">
        <v>53866</v>
      </c>
      <c r="J2431" s="93">
        <v>0</v>
      </c>
      <c r="K2431" s="3">
        <f t="shared" si="115"/>
        <v>53866</v>
      </c>
      <c r="L2431" s="3"/>
      <c r="M2431" s="3"/>
      <c r="N2431" s="3"/>
      <c r="O2431" s="93">
        <v>47661</v>
      </c>
      <c r="P2431" s="93">
        <v>3950</v>
      </c>
      <c r="Q2431" s="93">
        <v>232667</v>
      </c>
      <c r="R2431" s="129">
        <v>19.97933514</v>
      </c>
      <c r="S2431" s="129">
        <v>565.58226714</v>
      </c>
      <c r="T2431" s="94"/>
      <c r="U2431" s="94"/>
      <c r="V2431" s="94"/>
      <c r="W2431" s="94"/>
      <c r="X2431" s="93">
        <v>17793021</v>
      </c>
      <c r="Y2431" s="93">
        <v>28293284</v>
      </c>
      <c r="Z2431" s="93">
        <v>9838540</v>
      </c>
      <c r="AA2431" s="129">
        <v>82888.174740999995</v>
      </c>
      <c r="AB2431" s="129">
        <v>11025.83889159</v>
      </c>
    </row>
    <row r="2432" spans="1:28" x14ac:dyDescent="0.3">
      <c r="A2432" s="92" t="s">
        <v>123</v>
      </c>
      <c r="B2432" s="65" t="str">
        <f>VLOOKUP(A2432,'bank list with code'!$A$2:$C$114,3,FALSE)</f>
        <v>B106</v>
      </c>
      <c r="C2432" s="65" t="str">
        <f>VLOOKUP(B2432,'bank type'!$A$2:$B$87,2,FALSE)</f>
        <v>Public Sector Banks</v>
      </c>
      <c r="D2432" s="66">
        <v>43677</v>
      </c>
      <c r="E2432" s="74">
        <f t="shared" si="117"/>
        <v>7</v>
      </c>
      <c r="F2432">
        <f t="shared" si="116"/>
        <v>2019</v>
      </c>
      <c r="G2432" s="93">
        <v>1003</v>
      </c>
      <c r="H2432" s="93">
        <v>1014</v>
      </c>
      <c r="I2432" s="93">
        <v>5998</v>
      </c>
      <c r="J2432" s="93">
        <v>0</v>
      </c>
      <c r="K2432" s="3">
        <f t="shared" si="115"/>
        <v>5998</v>
      </c>
      <c r="L2432" s="3"/>
      <c r="M2432" s="3"/>
      <c r="N2432" s="3"/>
      <c r="O2432" s="93">
        <v>7618</v>
      </c>
      <c r="P2432" s="93">
        <v>178</v>
      </c>
      <c r="Q2432" s="93">
        <v>8680</v>
      </c>
      <c r="R2432" s="129">
        <v>0.81359999999999988</v>
      </c>
      <c r="S2432" s="129">
        <v>18.34507932</v>
      </c>
      <c r="T2432" s="94"/>
      <c r="U2432" s="94"/>
      <c r="V2432" s="94"/>
      <c r="W2432" s="94"/>
      <c r="X2432" s="93">
        <v>8582681</v>
      </c>
      <c r="Y2432" s="93">
        <v>7946142</v>
      </c>
      <c r="Z2432" s="93">
        <v>2434658</v>
      </c>
      <c r="AA2432" s="129">
        <v>27655.430197999998</v>
      </c>
      <c r="AB2432" s="129">
        <v>3194.722769</v>
      </c>
    </row>
    <row r="2433" spans="1:28" x14ac:dyDescent="0.3">
      <c r="A2433" s="92" t="s">
        <v>11</v>
      </c>
      <c r="B2433" s="65" t="str">
        <f>VLOOKUP(A2433,'bank list with code'!$A$2:$C$114,3,FALSE)</f>
        <v>B054</v>
      </c>
      <c r="C2433" s="65" t="str">
        <f>VLOOKUP(B2433,'bank type'!$A$2:$B$87,2,FALSE)</f>
        <v>Private Sector Banks</v>
      </c>
      <c r="D2433" s="66">
        <v>43677</v>
      </c>
      <c r="E2433" s="74">
        <f t="shared" si="117"/>
        <v>7</v>
      </c>
      <c r="F2433">
        <f t="shared" si="116"/>
        <v>2019</v>
      </c>
      <c r="G2433" s="93">
        <v>2206</v>
      </c>
      <c r="H2433" s="93">
        <v>1493</v>
      </c>
      <c r="I2433" s="93">
        <v>34863</v>
      </c>
      <c r="J2433" s="93">
        <v>0</v>
      </c>
      <c r="K2433" s="3">
        <f t="shared" si="115"/>
        <v>34863</v>
      </c>
      <c r="L2433" s="3"/>
      <c r="M2433" s="3"/>
      <c r="N2433" s="3"/>
      <c r="O2433" s="93">
        <v>33751</v>
      </c>
      <c r="P2433" s="93">
        <v>976</v>
      </c>
      <c r="Q2433" s="93">
        <v>144533</v>
      </c>
      <c r="R2433" s="129">
        <v>5.4082813499999993</v>
      </c>
      <c r="S2433" s="129">
        <v>343.45659810000001</v>
      </c>
      <c r="T2433" s="94"/>
      <c r="U2433" s="94"/>
      <c r="V2433" s="94"/>
      <c r="W2433" s="94"/>
      <c r="X2433" s="93">
        <v>12300353</v>
      </c>
      <c r="Y2433" s="93">
        <v>9449057</v>
      </c>
      <c r="Z2433" s="93">
        <v>6359887</v>
      </c>
      <c r="AA2433" s="129">
        <v>40499.399484000001</v>
      </c>
      <c r="AB2433" s="129">
        <v>8502.8089278799998</v>
      </c>
    </row>
    <row r="2434" spans="1:28" x14ac:dyDescent="0.3">
      <c r="A2434" s="92" t="s">
        <v>12</v>
      </c>
      <c r="B2434" s="65" t="str">
        <f>VLOOKUP(A2434,'bank list with code'!$A$2:$C$114,3,FALSE)</f>
        <v>B093</v>
      </c>
      <c r="C2434" s="65" t="str">
        <f>VLOOKUP(B2434,'bank type'!$A$2:$B$87,2,FALSE)</f>
        <v>Public Sector Banks</v>
      </c>
      <c r="D2434" s="66">
        <v>43677</v>
      </c>
      <c r="E2434" s="74">
        <f t="shared" si="117"/>
        <v>7</v>
      </c>
      <c r="F2434">
        <f t="shared" si="116"/>
        <v>2019</v>
      </c>
      <c r="G2434" s="93">
        <v>25793</v>
      </c>
      <c r="H2434" s="93">
        <v>32841</v>
      </c>
      <c r="I2434" s="93">
        <v>608542</v>
      </c>
      <c r="J2434" s="93">
        <v>0</v>
      </c>
      <c r="K2434" s="3">
        <f t="shared" si="115"/>
        <v>608542</v>
      </c>
      <c r="L2434" s="3"/>
      <c r="M2434" s="3"/>
      <c r="N2434" s="3"/>
      <c r="O2434" s="93">
        <v>9096320</v>
      </c>
      <c r="P2434" s="93">
        <v>139672</v>
      </c>
      <c r="Q2434" s="93">
        <v>30868693</v>
      </c>
      <c r="R2434" s="129">
        <v>539.15851199999997</v>
      </c>
      <c r="S2434" s="129">
        <v>112028.53861352999</v>
      </c>
      <c r="T2434" s="94"/>
      <c r="U2434" s="94"/>
      <c r="V2434" s="94"/>
      <c r="W2434" s="94"/>
      <c r="X2434" s="93">
        <v>297610598</v>
      </c>
      <c r="Y2434" s="93">
        <v>379148480</v>
      </c>
      <c r="Z2434" s="93">
        <v>120758113</v>
      </c>
      <c r="AA2434" s="129">
        <v>1077863.5825825699</v>
      </c>
      <c r="AB2434" s="129">
        <v>171964.43234232999</v>
      </c>
    </row>
    <row r="2435" spans="1:28" x14ac:dyDescent="0.3">
      <c r="A2435" s="92" t="s">
        <v>14</v>
      </c>
      <c r="B2435" s="65" t="str">
        <f>VLOOKUP(A2435,'bank list with code'!$A$2:$C$114,3,FALSE)</f>
        <v>B009</v>
      </c>
      <c r="C2435" s="65" t="str">
        <f>VLOOKUP(B2435,'bank type'!$A$2:$B$87,2,FALSE)</f>
        <v>Private Sector Banks</v>
      </c>
      <c r="D2435" s="66">
        <v>43677</v>
      </c>
      <c r="E2435" s="74">
        <f t="shared" si="117"/>
        <v>7</v>
      </c>
      <c r="F2435">
        <f t="shared" si="116"/>
        <v>2019</v>
      </c>
      <c r="G2435" s="93">
        <v>5262</v>
      </c>
      <c r="H2435" s="93">
        <v>11910</v>
      </c>
      <c r="I2435" s="93">
        <v>497917</v>
      </c>
      <c r="J2435" s="93">
        <v>0</v>
      </c>
      <c r="K2435" s="3">
        <f t="shared" si="115"/>
        <v>497917</v>
      </c>
      <c r="L2435" s="3"/>
      <c r="M2435" s="3"/>
      <c r="N2435" s="3"/>
      <c r="O2435" s="93">
        <v>6365636</v>
      </c>
      <c r="P2435" s="93">
        <v>101812</v>
      </c>
      <c r="Q2435" s="93">
        <v>17773898</v>
      </c>
      <c r="R2435" s="129">
        <v>437.04614199999997</v>
      </c>
      <c r="S2435" s="129">
        <v>63110.206709999999</v>
      </c>
      <c r="T2435" s="94"/>
      <c r="U2435" s="94"/>
      <c r="V2435" s="94"/>
      <c r="W2435" s="94"/>
      <c r="X2435" s="93">
        <v>22754410</v>
      </c>
      <c r="Y2435" s="93">
        <v>27801324</v>
      </c>
      <c r="Z2435" s="93">
        <v>28505609</v>
      </c>
      <c r="AA2435" s="129">
        <v>134894.91444496001</v>
      </c>
      <c r="AB2435" s="129">
        <v>42147.912216079989</v>
      </c>
    </row>
    <row r="2436" spans="1:28" x14ac:dyDescent="0.3">
      <c r="A2436" s="92" t="s">
        <v>15</v>
      </c>
      <c r="B2436" s="65" t="str">
        <f>VLOOKUP(A2436,'bank list with code'!$A$2:$C$114,3,FALSE)</f>
        <v>B010</v>
      </c>
      <c r="C2436" s="65" t="str">
        <f>VLOOKUP(B2436,'bank type'!$A$2:$B$87,2,FALSE)</f>
        <v>Private Sector Banks</v>
      </c>
      <c r="D2436" s="66">
        <v>43677</v>
      </c>
      <c r="E2436" s="74">
        <f t="shared" si="117"/>
        <v>7</v>
      </c>
      <c r="F2436">
        <f t="shared" si="116"/>
        <v>2019</v>
      </c>
      <c r="G2436" s="93">
        <v>484</v>
      </c>
      <c r="H2436" s="93">
        <v>0</v>
      </c>
      <c r="I2436" s="93">
        <v>27971</v>
      </c>
      <c r="J2436" s="93">
        <v>0</v>
      </c>
      <c r="K2436" s="3">
        <f t="shared" si="115"/>
        <v>27971</v>
      </c>
      <c r="L2436" s="3"/>
      <c r="M2436" s="3"/>
      <c r="N2436" s="3"/>
      <c r="O2436" s="93">
        <v>0</v>
      </c>
      <c r="P2436" s="93">
        <v>0</v>
      </c>
      <c r="Q2436" s="93">
        <v>0</v>
      </c>
      <c r="R2436" s="129">
        <v>0</v>
      </c>
      <c r="S2436" s="129">
        <v>0</v>
      </c>
      <c r="T2436" s="94"/>
      <c r="U2436" s="94"/>
      <c r="V2436" s="94"/>
      <c r="W2436" s="94"/>
      <c r="X2436" s="93">
        <v>3118702</v>
      </c>
      <c r="Y2436" s="93">
        <v>2244069</v>
      </c>
      <c r="Z2436" s="93">
        <v>1009700</v>
      </c>
      <c r="AA2436" s="129">
        <v>7991.8763369999997</v>
      </c>
      <c r="AB2436" s="129">
        <v>1496.6644540899999</v>
      </c>
    </row>
    <row r="2437" spans="1:28" x14ac:dyDescent="0.3">
      <c r="A2437" s="92" t="s">
        <v>16</v>
      </c>
      <c r="B2437" s="65" t="str">
        <f>VLOOKUP(A2437,'bank list with code'!$A$2:$C$114,3,FALSE)</f>
        <v>B021</v>
      </c>
      <c r="C2437" s="65" t="str">
        <f>VLOOKUP(B2437,'bank type'!$A$2:$B$87,2,FALSE)</f>
        <v>Private Sector Banks</v>
      </c>
      <c r="D2437" s="66">
        <v>43677</v>
      </c>
      <c r="E2437" s="74">
        <f t="shared" si="117"/>
        <v>7</v>
      </c>
      <c r="F2437">
        <f t="shared" si="116"/>
        <v>2019</v>
      </c>
      <c r="G2437" s="93">
        <v>240</v>
      </c>
      <c r="H2437" s="93">
        <v>49</v>
      </c>
      <c r="I2437" s="93">
        <v>0</v>
      </c>
      <c r="J2437" s="93">
        <v>0</v>
      </c>
      <c r="K2437" s="3">
        <f t="shared" si="115"/>
        <v>0</v>
      </c>
      <c r="L2437" s="3"/>
      <c r="M2437" s="3"/>
      <c r="N2437" s="3"/>
      <c r="O2437" s="93">
        <v>0</v>
      </c>
      <c r="P2437" s="93">
        <v>0</v>
      </c>
      <c r="Q2437" s="93">
        <v>0</v>
      </c>
      <c r="R2437" s="129">
        <v>0</v>
      </c>
      <c r="S2437" s="129">
        <v>0</v>
      </c>
      <c r="T2437" s="94"/>
      <c r="U2437" s="94"/>
      <c r="V2437" s="94"/>
      <c r="W2437" s="94"/>
      <c r="X2437" s="93">
        <v>592201</v>
      </c>
      <c r="Y2437" s="93">
        <v>718749</v>
      </c>
      <c r="Z2437" s="93">
        <v>229186</v>
      </c>
      <c r="AA2437" s="129">
        <v>2289.7148999999999</v>
      </c>
      <c r="AB2437" s="129">
        <v>319.78108099999997</v>
      </c>
    </row>
    <row r="2438" spans="1:28" x14ac:dyDescent="0.3">
      <c r="A2438" s="92" t="s">
        <v>17</v>
      </c>
      <c r="B2438" s="65" t="str">
        <f>VLOOKUP(A2438,'bank list with code'!$A$2:$C$114,3,FALSE)</f>
        <v>B024</v>
      </c>
      <c r="C2438" s="65" t="str">
        <f>VLOOKUP(B2438,'bank type'!$A$2:$B$87,2,FALSE)</f>
        <v>Private Sector Banks</v>
      </c>
      <c r="D2438" s="66">
        <v>43677</v>
      </c>
      <c r="E2438" s="74">
        <f t="shared" si="117"/>
        <v>7</v>
      </c>
      <c r="F2438">
        <f t="shared" si="116"/>
        <v>2019</v>
      </c>
      <c r="G2438" s="93">
        <v>1030</v>
      </c>
      <c r="H2438" s="93">
        <v>690</v>
      </c>
      <c r="I2438" s="93">
        <v>9818</v>
      </c>
      <c r="J2438" s="93">
        <v>0</v>
      </c>
      <c r="K2438" s="3">
        <f t="shared" ref="K2438:K2501" si="118">SUM(I2438,J2438)</f>
        <v>9818</v>
      </c>
      <c r="L2438" s="3"/>
      <c r="M2438" s="3"/>
      <c r="N2438" s="3"/>
      <c r="O2438" s="93">
        <v>6802</v>
      </c>
      <c r="P2438" s="93">
        <v>600</v>
      </c>
      <c r="Q2438" s="93">
        <v>23402</v>
      </c>
      <c r="R2438" s="129">
        <v>2.4655999999999998</v>
      </c>
      <c r="S2438" s="129">
        <v>60.911940770000001</v>
      </c>
      <c r="T2438" s="94"/>
      <c r="U2438" s="94"/>
      <c r="V2438" s="94"/>
      <c r="W2438" s="94"/>
      <c r="X2438" s="93">
        <v>1877201</v>
      </c>
      <c r="Y2438" s="93">
        <v>2561942</v>
      </c>
      <c r="Z2438" s="93">
        <v>919424</v>
      </c>
      <c r="AA2438" s="129">
        <v>11501.73214744</v>
      </c>
      <c r="AB2438" s="129">
        <v>1157.1855064599999</v>
      </c>
    </row>
    <row r="2439" spans="1:28" x14ac:dyDescent="0.3">
      <c r="A2439" s="92" t="s">
        <v>18</v>
      </c>
      <c r="B2439" s="65" t="str">
        <f>VLOOKUP(A2439,'bank list with code'!$A$2:$C$114,3,FALSE)</f>
        <v>B032</v>
      </c>
      <c r="C2439" s="65" t="str">
        <f>VLOOKUP(B2439,'bank type'!$A$2:$B$87,2,FALSE)</f>
        <v>Private Sector Banks</v>
      </c>
      <c r="D2439" s="66">
        <v>43677</v>
      </c>
      <c r="E2439" s="74">
        <f t="shared" si="117"/>
        <v>7</v>
      </c>
      <c r="F2439">
        <f t="shared" si="116"/>
        <v>2019</v>
      </c>
      <c r="G2439" s="93">
        <v>291</v>
      </c>
      <c r="H2439" s="93">
        <v>217</v>
      </c>
      <c r="I2439" s="93">
        <v>4912</v>
      </c>
      <c r="J2439" s="93">
        <v>0</v>
      </c>
      <c r="K2439" s="3">
        <f t="shared" si="118"/>
        <v>4912</v>
      </c>
      <c r="L2439" s="3"/>
      <c r="M2439" s="3"/>
      <c r="N2439" s="3"/>
      <c r="O2439" s="93">
        <v>116404</v>
      </c>
      <c r="P2439" s="93">
        <v>12082</v>
      </c>
      <c r="Q2439" s="93">
        <v>223693</v>
      </c>
      <c r="R2439" s="129">
        <v>90.370177999999996</v>
      </c>
      <c r="S2439" s="129">
        <v>418.37957900000004</v>
      </c>
      <c r="T2439" s="94"/>
      <c r="U2439" s="94"/>
      <c r="V2439" s="94"/>
      <c r="W2439" s="94"/>
      <c r="X2439" s="93">
        <v>560666</v>
      </c>
      <c r="Y2439" s="93">
        <v>538091</v>
      </c>
      <c r="Z2439" s="93">
        <v>407131</v>
      </c>
      <c r="AA2439" s="129">
        <v>2584.1833340000003</v>
      </c>
      <c r="AB2439" s="129">
        <v>771.93969200000004</v>
      </c>
    </row>
    <row r="2440" spans="1:28" x14ac:dyDescent="0.3">
      <c r="A2440" s="92" t="s">
        <v>19</v>
      </c>
      <c r="B2440" s="65" t="str">
        <f>VLOOKUP(A2440,'bank list with code'!$A$2:$C$114,3,FALSE)</f>
        <v>B038</v>
      </c>
      <c r="C2440" s="65" t="str">
        <f>VLOOKUP(B2440,'bank type'!$A$2:$B$87,2,FALSE)</f>
        <v>Private Sector Banks</v>
      </c>
      <c r="D2440" s="66">
        <v>43677</v>
      </c>
      <c r="E2440" s="74">
        <f t="shared" si="117"/>
        <v>7</v>
      </c>
      <c r="F2440">
        <f t="shared" si="116"/>
        <v>2019</v>
      </c>
      <c r="G2440" s="93">
        <v>222</v>
      </c>
      <c r="H2440" s="93">
        <v>124</v>
      </c>
      <c r="I2440" s="93">
        <v>1197</v>
      </c>
      <c r="J2440" s="93">
        <v>0</v>
      </c>
      <c r="K2440" s="3">
        <f t="shared" si="118"/>
        <v>1197</v>
      </c>
      <c r="L2440" s="3"/>
      <c r="M2440" s="3"/>
      <c r="N2440" s="3"/>
      <c r="O2440" s="93">
        <v>6606</v>
      </c>
      <c r="P2440" s="93">
        <v>73</v>
      </c>
      <c r="Q2440" s="93">
        <v>16155</v>
      </c>
      <c r="R2440" s="129">
        <v>0.28957700000000003</v>
      </c>
      <c r="S2440" s="129">
        <v>30.603097999999999</v>
      </c>
      <c r="T2440" s="94"/>
      <c r="U2440" s="94"/>
      <c r="V2440" s="94"/>
      <c r="W2440" s="94"/>
      <c r="X2440" s="93">
        <v>438529</v>
      </c>
      <c r="Y2440" s="93">
        <v>566022</v>
      </c>
      <c r="Z2440" s="93">
        <v>276328</v>
      </c>
      <c r="AA2440" s="129">
        <v>1843.5908999999999</v>
      </c>
      <c r="AB2440" s="129">
        <v>382.67259899999999</v>
      </c>
    </row>
    <row r="2441" spans="1:28" x14ac:dyDescent="0.3">
      <c r="A2441" s="92" t="s">
        <v>20</v>
      </c>
      <c r="B2441" s="65" t="str">
        <f>VLOOKUP(A2441,'bank list with code'!$A$2:$C$114,3,FALSE)</f>
        <v>B045</v>
      </c>
      <c r="C2441" s="65" t="str">
        <f>VLOOKUP(B2441,'bank type'!$A$2:$B$87,2,FALSE)</f>
        <v>Private Sector Banks</v>
      </c>
      <c r="D2441" s="66">
        <v>43677</v>
      </c>
      <c r="E2441" s="74">
        <f t="shared" si="117"/>
        <v>7</v>
      </c>
      <c r="F2441">
        <f t="shared" si="116"/>
        <v>2019</v>
      </c>
      <c r="G2441" s="93">
        <v>1114</v>
      </c>
      <c r="H2441" s="93">
        <v>492</v>
      </c>
      <c r="I2441" s="93">
        <v>13041</v>
      </c>
      <c r="J2441" s="93">
        <v>0</v>
      </c>
      <c r="K2441" s="3">
        <f t="shared" si="118"/>
        <v>13041</v>
      </c>
      <c r="L2441" s="3"/>
      <c r="M2441" s="3"/>
      <c r="N2441" s="3"/>
      <c r="O2441" s="93">
        <v>0</v>
      </c>
      <c r="P2441" s="93">
        <v>0</v>
      </c>
      <c r="Q2441" s="93">
        <v>0</v>
      </c>
      <c r="R2441" s="129">
        <v>0</v>
      </c>
      <c r="S2441" s="129">
        <v>0</v>
      </c>
      <c r="T2441" s="94"/>
      <c r="U2441" s="94"/>
      <c r="V2441" s="94"/>
      <c r="W2441" s="94"/>
      <c r="X2441" s="93">
        <v>6005266</v>
      </c>
      <c r="Y2441" s="93">
        <v>8723088</v>
      </c>
      <c r="Z2441" s="93">
        <v>5446253</v>
      </c>
      <c r="AA2441" s="129">
        <v>43866.839647959998</v>
      </c>
      <c r="AB2441" s="129">
        <v>7748.4948270100012</v>
      </c>
    </row>
    <row r="2442" spans="1:28" x14ac:dyDescent="0.3">
      <c r="A2442" s="92" t="s">
        <v>21</v>
      </c>
      <c r="B2442" s="65" t="str">
        <f>VLOOKUP(A2442,'bank list with code'!$A$2:$C$114,3,FALSE)</f>
        <v>B050</v>
      </c>
      <c r="C2442" s="65" t="str">
        <f>VLOOKUP(B2442,'bank type'!$A$2:$B$87,2,FALSE)</f>
        <v>Private Sector Banks</v>
      </c>
      <c r="D2442" s="66">
        <v>43677</v>
      </c>
      <c r="E2442" s="74">
        <f t="shared" si="117"/>
        <v>7</v>
      </c>
      <c r="F2442">
        <f t="shared" si="116"/>
        <v>2019</v>
      </c>
      <c r="G2442" s="93">
        <v>6075</v>
      </c>
      <c r="H2442" s="93">
        <v>7325</v>
      </c>
      <c r="I2442" s="93">
        <v>656103</v>
      </c>
      <c r="J2442" s="93">
        <v>0</v>
      </c>
      <c r="K2442" s="3">
        <f t="shared" si="118"/>
        <v>656103</v>
      </c>
      <c r="L2442" s="3"/>
      <c r="M2442" s="3"/>
      <c r="N2442" s="3"/>
      <c r="O2442" s="93">
        <v>12976251</v>
      </c>
      <c r="P2442" s="93">
        <v>183937</v>
      </c>
      <c r="Q2442" s="93">
        <v>48011222</v>
      </c>
      <c r="R2442" s="129">
        <v>1083.2847669999999</v>
      </c>
      <c r="S2442" s="129">
        <v>167404.87244800001</v>
      </c>
      <c r="T2442" s="94"/>
      <c r="U2442" s="94"/>
      <c r="V2442" s="94"/>
      <c r="W2442" s="94"/>
      <c r="X2442" s="93">
        <v>28943050</v>
      </c>
      <c r="Y2442" s="93">
        <v>37984244</v>
      </c>
      <c r="Z2442" s="93">
        <v>51944501</v>
      </c>
      <c r="AA2442" s="129">
        <v>191311.71975300001</v>
      </c>
      <c r="AB2442" s="129">
        <v>77208.142802999995</v>
      </c>
    </row>
    <row r="2443" spans="1:28" x14ac:dyDescent="0.3">
      <c r="A2443" s="92" t="s">
        <v>22</v>
      </c>
      <c r="B2443" s="65" t="str">
        <f>VLOOKUP(A2443,'bank list with code'!$A$2:$C$114,3,FALSE)</f>
        <v>B053</v>
      </c>
      <c r="C2443" s="65" t="str">
        <f>VLOOKUP(B2443,'bank type'!$A$2:$B$87,2,FALSE)</f>
        <v>Private Sector Banks</v>
      </c>
      <c r="D2443" s="66">
        <v>43677</v>
      </c>
      <c r="E2443" s="74">
        <f t="shared" si="117"/>
        <v>7</v>
      </c>
      <c r="F2443">
        <f t="shared" si="116"/>
        <v>2019</v>
      </c>
      <c r="G2443" s="93">
        <v>5200</v>
      </c>
      <c r="H2443" s="93">
        <v>9881</v>
      </c>
      <c r="I2443" s="93">
        <v>421639</v>
      </c>
      <c r="J2443" s="93">
        <v>0</v>
      </c>
      <c r="K2443" s="3">
        <f t="shared" si="118"/>
        <v>421639</v>
      </c>
      <c r="L2443" s="3"/>
      <c r="M2443" s="3"/>
      <c r="N2443" s="3"/>
      <c r="O2443" s="93">
        <v>7480120</v>
      </c>
      <c r="P2443" s="93">
        <v>51910</v>
      </c>
      <c r="Q2443" s="93">
        <v>26568869</v>
      </c>
      <c r="R2443" s="129">
        <v>184.33695499999999</v>
      </c>
      <c r="S2443" s="129">
        <v>68652.217575000002</v>
      </c>
      <c r="T2443" s="94"/>
      <c r="U2443" s="94"/>
      <c r="V2443" s="94"/>
      <c r="W2443" s="94"/>
      <c r="X2443" s="93">
        <v>44903820</v>
      </c>
      <c r="Y2443" s="93">
        <v>33098252</v>
      </c>
      <c r="Z2443" s="93">
        <v>42056582</v>
      </c>
      <c r="AA2443" s="129">
        <v>164822.05779699999</v>
      </c>
      <c r="AB2443" s="129">
        <v>62364.739737999997</v>
      </c>
    </row>
    <row r="2444" spans="1:28" x14ac:dyDescent="0.3">
      <c r="A2444" s="92" t="s">
        <v>23</v>
      </c>
      <c r="B2444" s="65" t="str">
        <f>VLOOKUP(A2444,'bank list with code'!$A$2:$C$114,3,FALSE)</f>
        <v>B056</v>
      </c>
      <c r="C2444" s="65" t="str">
        <f>VLOOKUP(B2444,'bank type'!$A$2:$B$87,2,FALSE)</f>
        <v>Private Sector Banks</v>
      </c>
      <c r="D2444" s="66">
        <v>43677</v>
      </c>
      <c r="E2444" s="74">
        <f t="shared" si="117"/>
        <v>7</v>
      </c>
      <c r="F2444">
        <f t="shared" si="116"/>
        <v>2019</v>
      </c>
      <c r="G2444" s="93">
        <v>182</v>
      </c>
      <c r="H2444" s="93">
        <v>9</v>
      </c>
      <c r="I2444" s="93">
        <v>1837</v>
      </c>
      <c r="J2444" s="93">
        <v>0</v>
      </c>
      <c r="K2444" s="3">
        <f t="shared" si="118"/>
        <v>1837</v>
      </c>
      <c r="L2444" s="3"/>
      <c r="M2444" s="3"/>
      <c r="N2444" s="3"/>
      <c r="O2444" s="93">
        <v>0</v>
      </c>
      <c r="P2444" s="93">
        <v>0</v>
      </c>
      <c r="Q2444" s="93">
        <v>0</v>
      </c>
      <c r="R2444" s="129">
        <v>0</v>
      </c>
      <c r="S2444" s="129">
        <v>0</v>
      </c>
      <c r="T2444" s="94"/>
      <c r="U2444" s="94"/>
      <c r="V2444" s="94"/>
      <c r="W2444" s="94"/>
      <c r="X2444" s="93">
        <v>1633045</v>
      </c>
      <c r="Y2444" s="93">
        <v>2443526</v>
      </c>
      <c r="Z2444" s="93">
        <v>1696571</v>
      </c>
      <c r="AA2444" s="129">
        <v>8487.1994831200009</v>
      </c>
      <c r="AB2444" s="129">
        <v>1590.9376832200001</v>
      </c>
    </row>
    <row r="2445" spans="1:28" x14ac:dyDescent="0.3">
      <c r="A2445" s="92" t="s">
        <v>24</v>
      </c>
      <c r="B2445" s="65" t="str">
        <f>VLOOKUP(A2445,'bank list with code'!$A$2:$C$114,3,FALSE)</f>
        <v>B062</v>
      </c>
      <c r="C2445" s="65" t="str">
        <f>VLOOKUP(B2445,'bank type'!$A$2:$B$87,2,FALSE)</f>
        <v>Private Sector Banks</v>
      </c>
      <c r="D2445" s="66">
        <v>43677</v>
      </c>
      <c r="E2445" s="74">
        <f t="shared" si="117"/>
        <v>7</v>
      </c>
      <c r="F2445">
        <f t="shared" si="116"/>
        <v>2019</v>
      </c>
      <c r="G2445" s="93">
        <v>1136</v>
      </c>
      <c r="H2445" s="93">
        <v>1491</v>
      </c>
      <c r="I2445" s="93">
        <v>100277</v>
      </c>
      <c r="J2445" s="93">
        <v>0</v>
      </c>
      <c r="K2445" s="3">
        <f t="shared" si="118"/>
        <v>100277</v>
      </c>
      <c r="L2445" s="3"/>
      <c r="M2445" s="3"/>
      <c r="N2445" s="3"/>
      <c r="O2445" s="93">
        <v>1183234</v>
      </c>
      <c r="P2445" s="93">
        <v>19977</v>
      </c>
      <c r="Q2445" s="93">
        <v>3807224</v>
      </c>
      <c r="R2445" s="129">
        <v>101.55387899</v>
      </c>
      <c r="S2445" s="129">
        <v>23859.863218890001</v>
      </c>
      <c r="T2445" s="94"/>
      <c r="U2445" s="94"/>
      <c r="V2445" s="94"/>
      <c r="W2445" s="94"/>
      <c r="X2445" s="93">
        <v>5137616</v>
      </c>
      <c r="Y2445" s="93">
        <v>3832519</v>
      </c>
      <c r="Z2445" s="93">
        <v>3100156</v>
      </c>
      <c r="AA2445" s="129">
        <v>17252.735380809998</v>
      </c>
      <c r="AB2445" s="129">
        <v>4805.866</v>
      </c>
    </row>
    <row r="2446" spans="1:28" x14ac:dyDescent="0.3">
      <c r="A2446" s="92" t="s">
        <v>25</v>
      </c>
      <c r="B2446" s="65" t="str">
        <f>VLOOKUP(A2446,'bank list with code'!$A$2:$C$114,3,FALSE)</f>
        <v>B063</v>
      </c>
      <c r="C2446" s="65" t="str">
        <f>VLOOKUP(B2446,'bank type'!$A$2:$B$87,2,FALSE)</f>
        <v>Private Sector Banks</v>
      </c>
      <c r="D2446" s="66">
        <v>43677</v>
      </c>
      <c r="E2446" s="74">
        <f t="shared" si="117"/>
        <v>7</v>
      </c>
      <c r="F2446">
        <f t="shared" si="116"/>
        <v>2019</v>
      </c>
      <c r="G2446" s="93">
        <v>741</v>
      </c>
      <c r="H2446" s="93">
        <v>580</v>
      </c>
      <c r="I2446" s="93">
        <v>16907</v>
      </c>
      <c r="J2446" s="93">
        <v>0</v>
      </c>
      <c r="K2446" s="3">
        <f t="shared" si="118"/>
        <v>16907</v>
      </c>
      <c r="L2446" s="3"/>
      <c r="M2446" s="3"/>
      <c r="N2446" s="3"/>
      <c r="O2446" s="93">
        <v>143003</v>
      </c>
      <c r="P2446" s="93">
        <v>7570</v>
      </c>
      <c r="Q2446" s="93">
        <v>263659</v>
      </c>
      <c r="R2446" s="129">
        <v>25.05218515</v>
      </c>
      <c r="S2446" s="129">
        <v>1073.1689956599998</v>
      </c>
      <c r="T2446" s="94"/>
      <c r="U2446" s="94"/>
      <c r="V2446" s="94"/>
      <c r="W2446" s="94"/>
      <c r="X2446" s="93">
        <v>4010603</v>
      </c>
      <c r="Y2446" s="93">
        <v>6783367</v>
      </c>
      <c r="Z2446" s="93">
        <v>1292525</v>
      </c>
      <c r="AA2446" s="129">
        <v>30890.079425340002</v>
      </c>
      <c r="AB2446" s="129">
        <v>2908.0625712200003</v>
      </c>
    </row>
    <row r="2447" spans="1:28" x14ac:dyDescent="0.3">
      <c r="A2447" s="92" t="s">
        <v>26</v>
      </c>
      <c r="B2447" s="65" t="str">
        <f>VLOOKUP(A2447,'bank list with code'!$A$2:$C$114,3,FALSE)</f>
        <v>B069</v>
      </c>
      <c r="C2447" s="65" t="str">
        <f>VLOOKUP(B2447,'bank type'!$A$2:$B$87,2,FALSE)</f>
        <v>Private Sector Banks</v>
      </c>
      <c r="D2447" s="66">
        <v>43677</v>
      </c>
      <c r="E2447" s="74">
        <f t="shared" si="117"/>
        <v>7</v>
      </c>
      <c r="F2447">
        <f t="shared" si="116"/>
        <v>2019</v>
      </c>
      <c r="G2447" s="93">
        <v>741</v>
      </c>
      <c r="H2447" s="93">
        <v>804</v>
      </c>
      <c r="I2447" s="93">
        <v>12100</v>
      </c>
      <c r="J2447" s="93">
        <v>0</v>
      </c>
      <c r="K2447" s="3">
        <f t="shared" si="118"/>
        <v>12100</v>
      </c>
      <c r="L2447" s="3"/>
      <c r="M2447" s="3"/>
      <c r="N2447" s="3"/>
      <c r="O2447" s="93">
        <v>0</v>
      </c>
      <c r="P2447" s="93">
        <v>0</v>
      </c>
      <c r="Q2447" s="93">
        <v>0</v>
      </c>
      <c r="R2447" s="129">
        <v>0</v>
      </c>
      <c r="S2447" s="129">
        <v>0</v>
      </c>
      <c r="T2447" s="94"/>
      <c r="U2447" s="94"/>
      <c r="V2447" s="94"/>
      <c r="W2447" s="94"/>
      <c r="X2447" s="93">
        <v>4163816</v>
      </c>
      <c r="Y2447" s="93">
        <v>4852886</v>
      </c>
      <c r="Z2447" s="93">
        <v>3078984</v>
      </c>
      <c r="AA2447" s="129">
        <v>18111.117782000001</v>
      </c>
      <c r="AB2447" s="129">
        <v>3630.6679940000004</v>
      </c>
    </row>
    <row r="2448" spans="1:28" x14ac:dyDescent="0.3">
      <c r="A2448" s="92" t="s">
        <v>27</v>
      </c>
      <c r="B2448" s="65" t="str">
        <f>VLOOKUP(A2448,'bank list with code'!$A$2:$C$114,3,FALSE)</f>
        <v>B070</v>
      </c>
      <c r="C2448" s="65" t="str">
        <f>VLOOKUP(B2448,'bank type'!$A$2:$B$87,2,FALSE)</f>
        <v>Private Sector Banks</v>
      </c>
      <c r="D2448" s="66">
        <v>43677</v>
      </c>
      <c r="E2448" s="74">
        <f t="shared" si="117"/>
        <v>7</v>
      </c>
      <c r="F2448">
        <f t="shared" si="116"/>
        <v>2019</v>
      </c>
      <c r="G2448" s="93">
        <v>732</v>
      </c>
      <c r="H2448" s="93">
        <v>908</v>
      </c>
      <c r="I2448" s="93">
        <v>21647</v>
      </c>
      <c r="J2448" s="93">
        <v>0</v>
      </c>
      <c r="K2448" s="3">
        <f t="shared" si="118"/>
        <v>21647</v>
      </c>
      <c r="L2448" s="3"/>
      <c r="M2448" s="3"/>
      <c r="N2448" s="3"/>
      <c r="O2448" s="93">
        <v>2476</v>
      </c>
      <c r="P2448" s="93">
        <v>231</v>
      </c>
      <c r="Q2448" s="93">
        <v>7257</v>
      </c>
      <c r="R2448" s="129">
        <v>1.6573</v>
      </c>
      <c r="S2448" s="129">
        <v>78.55769085</v>
      </c>
      <c r="T2448" s="94"/>
      <c r="U2448" s="94"/>
      <c r="V2448" s="94"/>
      <c r="W2448" s="94"/>
      <c r="X2448" s="93">
        <v>3627198</v>
      </c>
      <c r="Y2448" s="93">
        <v>5944080</v>
      </c>
      <c r="Z2448" s="93">
        <v>1954904</v>
      </c>
      <c r="AA2448" s="129">
        <v>25490.400245590001</v>
      </c>
      <c r="AB2448" s="129">
        <v>2595.3354980100003</v>
      </c>
    </row>
    <row r="2449" spans="1:28" x14ac:dyDescent="0.3">
      <c r="A2449" s="92" t="s">
        <v>28</v>
      </c>
      <c r="B2449" s="65" t="str">
        <f>VLOOKUP(A2449,'bank list with code'!$A$2:$C$114,3,FALSE)</f>
        <v>B073</v>
      </c>
      <c r="C2449" s="65" t="str">
        <f>VLOOKUP(B2449,'bank type'!$A$2:$B$87,2,FALSE)</f>
        <v>Private Sector Banks</v>
      </c>
      <c r="D2449" s="66">
        <v>43677</v>
      </c>
      <c r="E2449" s="74">
        <f t="shared" si="117"/>
        <v>7</v>
      </c>
      <c r="F2449">
        <f t="shared" si="116"/>
        <v>2019</v>
      </c>
      <c r="G2449" s="93">
        <v>1207</v>
      </c>
      <c r="H2449" s="93">
        <v>1196</v>
      </c>
      <c r="I2449" s="93">
        <v>28264</v>
      </c>
      <c r="J2449" s="93">
        <v>0</v>
      </c>
      <c r="K2449" s="3">
        <f t="shared" si="118"/>
        <v>28264</v>
      </c>
      <c r="L2449" s="3"/>
      <c r="M2449" s="3"/>
      <c r="N2449" s="3"/>
      <c r="O2449" s="93">
        <v>2072862</v>
      </c>
      <c r="P2449" s="93">
        <v>46501</v>
      </c>
      <c r="Q2449" s="93">
        <v>6170436</v>
      </c>
      <c r="R2449" s="129">
        <v>187.80768935999998</v>
      </c>
      <c r="S2449" s="129">
        <v>16412.808125490003</v>
      </c>
      <c r="T2449" s="94"/>
      <c r="U2449" s="94"/>
      <c r="V2449" s="94"/>
      <c r="W2449" s="94"/>
      <c r="X2449" s="93">
        <v>13647656</v>
      </c>
      <c r="Y2449" s="93">
        <v>9073964</v>
      </c>
      <c r="Z2449" s="93">
        <v>11155048</v>
      </c>
      <c r="AA2449" s="129">
        <v>34578.07748195999</v>
      </c>
      <c r="AB2449" s="129">
        <v>14178.376619279981</v>
      </c>
    </row>
    <row r="2450" spans="1:28" x14ac:dyDescent="0.3">
      <c r="A2450" s="92" t="s">
        <v>29</v>
      </c>
      <c r="B2450" s="65" t="str">
        <f>VLOOKUP(A2450,'bank list with code'!$A$2:$C$114,3,FALSE)</f>
        <v>B082</v>
      </c>
      <c r="C2450" s="65" t="str">
        <f>VLOOKUP(B2450,'bank type'!$A$2:$B$87,2,FALSE)</f>
        <v>Private Sector Banks</v>
      </c>
      <c r="D2450" s="66">
        <v>43677</v>
      </c>
      <c r="E2450" s="74">
        <f t="shared" si="117"/>
        <v>7</v>
      </c>
      <c r="F2450">
        <f t="shared" si="116"/>
        <v>2019</v>
      </c>
      <c r="G2450" s="93">
        <v>244</v>
      </c>
      <c r="H2450" s="93">
        <v>133</v>
      </c>
      <c r="I2450" s="93">
        <v>882994</v>
      </c>
      <c r="J2450" s="93">
        <v>0</v>
      </c>
      <c r="K2450" s="3">
        <f t="shared" si="118"/>
        <v>882994</v>
      </c>
      <c r="L2450" s="3"/>
      <c r="M2450" s="3"/>
      <c r="N2450" s="3"/>
      <c r="O2450" s="93">
        <v>1972661</v>
      </c>
      <c r="P2450" s="93">
        <v>102305</v>
      </c>
      <c r="Q2450" s="93">
        <v>6519793</v>
      </c>
      <c r="R2450" s="129">
        <v>399.0412877</v>
      </c>
      <c r="S2450" s="129">
        <v>22913.239743110003</v>
      </c>
      <c r="T2450" s="94"/>
      <c r="U2450" s="94"/>
      <c r="V2450" s="94"/>
      <c r="W2450" s="94"/>
      <c r="X2450" s="93">
        <v>778037</v>
      </c>
      <c r="Y2450" s="93">
        <v>807593</v>
      </c>
      <c r="Z2450" s="93">
        <v>631692</v>
      </c>
      <c r="AA2450" s="129">
        <v>2729.7111865399997</v>
      </c>
      <c r="AB2450" s="129">
        <v>778.58219439000015</v>
      </c>
    </row>
    <row r="2451" spans="1:28" x14ac:dyDescent="0.3">
      <c r="A2451" s="92" t="s">
        <v>30</v>
      </c>
      <c r="B2451" s="65" t="str">
        <f>VLOOKUP(A2451,'bank list with code'!$A$2:$C$114,3,FALSE)</f>
        <v>B089</v>
      </c>
      <c r="C2451" s="65" t="str">
        <f>VLOOKUP(B2451,'bank type'!$A$2:$B$87,2,FALSE)</f>
        <v>Private Sector Banks</v>
      </c>
      <c r="D2451" s="66">
        <v>43677</v>
      </c>
      <c r="E2451" s="74">
        <f t="shared" si="117"/>
        <v>7</v>
      </c>
      <c r="F2451">
        <f t="shared" si="116"/>
        <v>2019</v>
      </c>
      <c r="G2451" s="93">
        <v>796</v>
      </c>
      <c r="H2451" s="93">
        <v>600</v>
      </c>
      <c r="I2451" s="93">
        <v>11782</v>
      </c>
      <c r="J2451" s="93">
        <v>0</v>
      </c>
      <c r="K2451" s="3">
        <f t="shared" si="118"/>
        <v>11782</v>
      </c>
      <c r="L2451" s="3"/>
      <c r="M2451" s="3"/>
      <c r="N2451" s="3"/>
      <c r="O2451" s="93">
        <v>0</v>
      </c>
      <c r="P2451" s="93">
        <v>0</v>
      </c>
      <c r="Q2451" s="93">
        <v>0</v>
      </c>
      <c r="R2451" s="129">
        <v>0</v>
      </c>
      <c r="S2451" s="129">
        <v>0</v>
      </c>
      <c r="T2451" s="94"/>
      <c r="U2451" s="94"/>
      <c r="V2451" s="94"/>
      <c r="W2451" s="94"/>
      <c r="X2451" s="93">
        <v>2957350</v>
      </c>
      <c r="Y2451" s="93">
        <v>3168169</v>
      </c>
      <c r="Z2451" s="93">
        <v>2148605</v>
      </c>
      <c r="AA2451" s="129">
        <v>12692.566370999999</v>
      </c>
      <c r="AB2451" s="129">
        <v>3062.5542191999998</v>
      </c>
    </row>
    <row r="2452" spans="1:28" x14ac:dyDescent="0.3">
      <c r="A2452" s="92" t="s">
        <v>31</v>
      </c>
      <c r="B2452" s="65" t="str">
        <f>VLOOKUP(A2452,'bank list with code'!$A$2:$C$114,3,FALSE)</f>
        <v>B100</v>
      </c>
      <c r="C2452" s="65" t="str">
        <f>VLOOKUP(B2452,'bank type'!$A$2:$B$87,2,FALSE)</f>
        <v>Private Sector Banks</v>
      </c>
      <c r="D2452" s="66">
        <v>43677</v>
      </c>
      <c r="E2452" s="74">
        <f t="shared" si="117"/>
        <v>7</v>
      </c>
      <c r="F2452">
        <f t="shared" si="116"/>
        <v>2019</v>
      </c>
      <c r="G2452" s="93">
        <v>473</v>
      </c>
      <c r="H2452" s="93">
        <v>681</v>
      </c>
      <c r="I2452" s="93">
        <v>4633</v>
      </c>
      <c r="J2452" s="93">
        <v>0</v>
      </c>
      <c r="K2452" s="3">
        <f t="shared" si="118"/>
        <v>4633</v>
      </c>
      <c r="L2452" s="3"/>
      <c r="M2452" s="3"/>
      <c r="N2452" s="3"/>
      <c r="O2452" s="93">
        <v>21547</v>
      </c>
      <c r="P2452" s="93">
        <v>2543</v>
      </c>
      <c r="Q2452" s="93">
        <v>55129</v>
      </c>
      <c r="R2452" s="129">
        <v>11.415985000000001</v>
      </c>
      <c r="S2452" s="129">
        <v>201.60668100000001</v>
      </c>
      <c r="T2452" s="94"/>
      <c r="U2452" s="94"/>
      <c r="V2452" s="94"/>
      <c r="W2452" s="94"/>
      <c r="X2452" s="93">
        <v>1512472</v>
      </c>
      <c r="Y2452" s="93">
        <v>5404285</v>
      </c>
      <c r="Z2452" s="93">
        <v>711841</v>
      </c>
      <c r="AA2452" s="129">
        <v>21695.7588</v>
      </c>
      <c r="AB2452" s="129">
        <v>1019.0370995</v>
      </c>
    </row>
    <row r="2453" spans="1:28" x14ac:dyDescent="0.3">
      <c r="A2453" s="92" t="s">
        <v>32</v>
      </c>
      <c r="B2453" s="65" t="str">
        <f>VLOOKUP(A2453,'bank list with code'!$A$2:$C$114,3,FALSE)</f>
        <v>B101</v>
      </c>
      <c r="C2453" s="65" t="str">
        <f>VLOOKUP(B2453,'bank type'!$A$2:$B$87,2,FALSE)</f>
        <v>Private Sector Banks</v>
      </c>
      <c r="D2453" s="66">
        <v>43677</v>
      </c>
      <c r="E2453" s="74">
        <f t="shared" si="117"/>
        <v>7</v>
      </c>
      <c r="F2453">
        <f t="shared" si="116"/>
        <v>2019</v>
      </c>
      <c r="G2453" s="93">
        <v>453</v>
      </c>
      <c r="H2453" s="93">
        <v>592</v>
      </c>
      <c r="I2453" s="93">
        <v>4452</v>
      </c>
      <c r="J2453" s="93">
        <v>0</v>
      </c>
      <c r="K2453" s="3">
        <f t="shared" si="118"/>
        <v>4452</v>
      </c>
      <c r="L2453" s="3"/>
      <c r="M2453" s="3"/>
      <c r="N2453" s="3"/>
      <c r="O2453" s="93">
        <v>0</v>
      </c>
      <c r="P2453" s="93">
        <v>0</v>
      </c>
      <c r="Q2453" s="93">
        <v>0</v>
      </c>
      <c r="R2453" s="129">
        <v>0</v>
      </c>
      <c r="S2453" s="129">
        <v>0</v>
      </c>
      <c r="T2453" s="94"/>
      <c r="U2453" s="94"/>
      <c r="V2453" s="94"/>
      <c r="W2453" s="94"/>
      <c r="X2453" s="93">
        <v>1377774</v>
      </c>
      <c r="Y2453" s="93">
        <v>944998</v>
      </c>
      <c r="Z2453" s="93">
        <v>314768</v>
      </c>
      <c r="AA2453" s="129">
        <v>4270.8</v>
      </c>
      <c r="AB2453" s="129">
        <v>501.6</v>
      </c>
    </row>
    <row r="2454" spans="1:28" x14ac:dyDescent="0.3">
      <c r="A2454" s="92" t="s">
        <v>33</v>
      </c>
      <c r="B2454" s="65" t="str">
        <f>VLOOKUP(A2454,'bank list with code'!$A$2:$C$114,3,FALSE)</f>
        <v>B113</v>
      </c>
      <c r="C2454" s="65" t="str">
        <f>VLOOKUP(B2454,'bank type'!$A$2:$B$87,2,FALSE)</f>
        <v>Private Sector Banks</v>
      </c>
      <c r="D2454" s="66">
        <v>43677</v>
      </c>
      <c r="E2454" s="74">
        <f t="shared" si="117"/>
        <v>7</v>
      </c>
      <c r="F2454">
        <f t="shared" si="116"/>
        <v>2019</v>
      </c>
      <c r="G2454" s="93">
        <v>947</v>
      </c>
      <c r="H2454" s="93">
        <v>330</v>
      </c>
      <c r="I2454" s="93">
        <v>124691</v>
      </c>
      <c r="J2454" s="93">
        <v>0</v>
      </c>
      <c r="K2454" s="3">
        <f t="shared" si="118"/>
        <v>124691</v>
      </c>
      <c r="L2454" s="3"/>
      <c r="M2454" s="3"/>
      <c r="N2454" s="3"/>
      <c r="O2454" s="93">
        <v>605890</v>
      </c>
      <c r="P2454" s="93">
        <v>9471</v>
      </c>
      <c r="Q2454" s="93">
        <v>1966358</v>
      </c>
      <c r="R2454" s="129">
        <v>38.787243620000005</v>
      </c>
      <c r="S2454" s="129">
        <v>5682.8128790600003</v>
      </c>
      <c r="T2454" s="94"/>
      <c r="U2454" s="94"/>
      <c r="V2454" s="94"/>
      <c r="W2454" s="94"/>
      <c r="X2454" s="93">
        <v>2615631</v>
      </c>
      <c r="Y2454" s="93">
        <v>3225233</v>
      </c>
      <c r="Z2454" s="93">
        <v>3546694</v>
      </c>
      <c r="AA2454" s="129">
        <v>13756.418851</v>
      </c>
      <c r="AB2454" s="129">
        <v>5250.0119286399995</v>
      </c>
    </row>
    <row r="2455" spans="1:28" x14ac:dyDescent="0.3">
      <c r="A2455" s="92" t="s">
        <v>35</v>
      </c>
      <c r="B2455" s="65" t="str">
        <f>VLOOKUP(A2455,'bank list with code'!$A$2:$C$114,3,FALSE)</f>
        <v>B004</v>
      </c>
      <c r="C2455" s="65" t="str">
        <f>VLOOKUP(B2455,'bank type'!$A$2:$B$87,2,FALSE)</f>
        <v>Foreign Banks</v>
      </c>
      <c r="D2455" s="66">
        <v>43677</v>
      </c>
      <c r="E2455" s="74">
        <f t="shared" si="117"/>
        <v>7</v>
      </c>
      <c r="F2455">
        <f t="shared" si="116"/>
        <v>2019</v>
      </c>
      <c r="G2455" s="93">
        <v>0</v>
      </c>
      <c r="H2455" s="93">
        <v>0</v>
      </c>
      <c r="I2455" s="93">
        <v>45995</v>
      </c>
      <c r="J2455" s="93">
        <v>0</v>
      </c>
      <c r="K2455" s="3">
        <f t="shared" si="118"/>
        <v>45995</v>
      </c>
      <c r="L2455" s="3"/>
      <c r="M2455" s="3"/>
      <c r="N2455" s="3"/>
      <c r="O2455" s="93">
        <v>1564236</v>
      </c>
      <c r="P2455" s="93">
        <v>2817</v>
      </c>
      <c r="Q2455" s="93">
        <v>7618628</v>
      </c>
      <c r="R2455" s="129">
        <v>20.234200000000001</v>
      </c>
      <c r="S2455" s="129">
        <v>48640.189089599997</v>
      </c>
      <c r="T2455" s="94"/>
      <c r="U2455" s="94"/>
      <c r="V2455" s="94"/>
      <c r="W2455" s="94"/>
      <c r="X2455" s="93">
        <v>0</v>
      </c>
      <c r="Y2455" s="93">
        <v>0</v>
      </c>
      <c r="Z2455" s="93">
        <v>0</v>
      </c>
      <c r="AA2455" s="129">
        <v>0</v>
      </c>
      <c r="AB2455" s="129">
        <v>0</v>
      </c>
    </row>
    <row r="2456" spans="1:28" x14ac:dyDescent="0.3">
      <c r="A2456" s="92" t="s">
        <v>36</v>
      </c>
      <c r="B2456" s="65" t="str">
        <f>VLOOKUP(A2456,'bank list with code'!$A$2:$C$114,3,FALSE)</f>
        <v>B011</v>
      </c>
      <c r="C2456" s="65" t="str">
        <f>VLOOKUP(B2456,'bank type'!$A$2:$B$87,2,FALSE)</f>
        <v>Foreign Banks</v>
      </c>
      <c r="D2456" s="66">
        <v>43677</v>
      </c>
      <c r="E2456" s="74">
        <f t="shared" si="117"/>
        <v>7</v>
      </c>
      <c r="F2456">
        <f t="shared" si="116"/>
        <v>2019</v>
      </c>
      <c r="G2456" s="93">
        <v>0</v>
      </c>
      <c r="H2456" s="93">
        <v>0</v>
      </c>
      <c r="I2456" s="93">
        <v>0</v>
      </c>
      <c r="J2456" s="93">
        <v>0</v>
      </c>
      <c r="K2456" s="3">
        <f t="shared" si="118"/>
        <v>0</v>
      </c>
      <c r="L2456" s="3"/>
      <c r="M2456" s="3"/>
      <c r="N2456" s="3"/>
      <c r="O2456" s="93">
        <v>24816</v>
      </c>
      <c r="P2456" s="93">
        <v>239</v>
      </c>
      <c r="Q2456" s="93">
        <v>70912</v>
      </c>
      <c r="R2456" s="129">
        <v>1.96737224</v>
      </c>
      <c r="S2456" s="129">
        <v>486.22765624000004</v>
      </c>
      <c r="T2456" s="94"/>
      <c r="U2456" s="94"/>
      <c r="V2456" s="94"/>
      <c r="W2456" s="94"/>
      <c r="X2456" s="93">
        <v>0</v>
      </c>
      <c r="Y2456" s="93">
        <v>0</v>
      </c>
      <c r="Z2456" s="93">
        <v>0</v>
      </c>
      <c r="AA2456" s="129">
        <v>0</v>
      </c>
      <c r="AB2456" s="129">
        <v>0</v>
      </c>
    </row>
    <row r="2457" spans="1:28" x14ac:dyDescent="0.3">
      <c r="A2457" s="92" t="s">
        <v>37</v>
      </c>
      <c r="B2457" s="65" t="str">
        <f>VLOOKUP(A2457,'bank list with code'!$A$2:$C$114,3,FALSE)</f>
        <v>B017</v>
      </c>
      <c r="C2457" s="65" t="str">
        <f>VLOOKUP(B2457,'bank type'!$A$2:$B$87,2,FALSE)</f>
        <v>Foreign Banks</v>
      </c>
      <c r="D2457" s="66">
        <v>43677</v>
      </c>
      <c r="E2457" s="74">
        <f t="shared" si="117"/>
        <v>7</v>
      </c>
      <c r="F2457">
        <f t="shared" si="116"/>
        <v>2019</v>
      </c>
      <c r="G2457" s="93">
        <v>0</v>
      </c>
      <c r="H2457" s="93">
        <v>0</v>
      </c>
      <c r="I2457" s="93">
        <v>0</v>
      </c>
      <c r="J2457" s="93">
        <v>0</v>
      </c>
      <c r="K2457" s="3">
        <f t="shared" si="118"/>
        <v>0</v>
      </c>
      <c r="L2457" s="3"/>
      <c r="M2457" s="3"/>
      <c r="N2457" s="3"/>
      <c r="O2457" s="93">
        <v>0</v>
      </c>
      <c r="P2457" s="93">
        <v>0</v>
      </c>
      <c r="Q2457" s="93">
        <v>0</v>
      </c>
      <c r="R2457" s="129">
        <v>0</v>
      </c>
      <c r="S2457" s="129">
        <v>0</v>
      </c>
      <c r="T2457" s="94"/>
      <c r="U2457" s="94"/>
      <c r="V2457" s="94"/>
      <c r="W2457" s="94"/>
      <c r="X2457" s="93">
        <v>2577</v>
      </c>
      <c r="Y2457" s="93">
        <v>113</v>
      </c>
      <c r="Z2457" s="93">
        <v>237</v>
      </c>
      <c r="AA2457" s="129">
        <v>0.84519999999999995</v>
      </c>
      <c r="AB2457" s="129">
        <v>1.2159</v>
      </c>
    </row>
    <row r="2458" spans="1:28" x14ac:dyDescent="0.3">
      <c r="A2458" s="92" t="s">
        <v>38</v>
      </c>
      <c r="B2458" s="65" t="str">
        <f>VLOOKUP(A2458,'bank list with code'!$A$2:$C$114,3,FALSE)</f>
        <v>B023</v>
      </c>
      <c r="C2458" s="65" t="str">
        <f>VLOOKUP(B2458,'bank type'!$A$2:$B$87,2,FALSE)</f>
        <v>Foreign Banks</v>
      </c>
      <c r="D2458" s="66">
        <v>43677</v>
      </c>
      <c r="E2458" s="74">
        <f t="shared" si="117"/>
        <v>7</v>
      </c>
      <c r="F2458">
        <f t="shared" si="116"/>
        <v>2019</v>
      </c>
      <c r="G2458" s="93">
        <v>47</v>
      </c>
      <c r="H2458" s="93">
        <v>475</v>
      </c>
      <c r="I2458" s="93">
        <v>35223</v>
      </c>
      <c r="J2458" s="93">
        <v>0</v>
      </c>
      <c r="K2458" s="3">
        <f t="shared" si="118"/>
        <v>35223</v>
      </c>
      <c r="L2458" s="3"/>
      <c r="M2458" s="3"/>
      <c r="N2458" s="3"/>
      <c r="O2458" s="93">
        <v>2727186</v>
      </c>
      <c r="P2458" s="93">
        <v>34342</v>
      </c>
      <c r="Q2458" s="93">
        <v>21754780</v>
      </c>
      <c r="R2458" s="129">
        <v>208.14835099999999</v>
      </c>
      <c r="S2458" s="129">
        <v>48405.622408000003</v>
      </c>
      <c r="T2458" s="94"/>
      <c r="U2458" s="94"/>
      <c r="V2458" s="94"/>
      <c r="W2458" s="94"/>
      <c r="X2458" s="93">
        <v>1654138</v>
      </c>
      <c r="Y2458" s="93">
        <v>1891144</v>
      </c>
      <c r="Z2458" s="93">
        <v>5633135</v>
      </c>
      <c r="AA2458" s="129">
        <v>7466.8958840000005</v>
      </c>
      <c r="AB2458" s="129">
        <v>10138.401034999999</v>
      </c>
    </row>
    <row r="2459" spans="1:28" x14ac:dyDescent="0.3">
      <c r="A2459" s="92" t="s">
        <v>39</v>
      </c>
      <c r="B2459" s="65" t="str">
        <f>VLOOKUP(A2459,'bank list with code'!$A$2:$C$114,3,FALSE)</f>
        <v>B030</v>
      </c>
      <c r="C2459" s="65" t="str">
        <f>VLOOKUP(B2459,'bank type'!$A$2:$B$87,2,FALSE)</f>
        <v>Foreign Banks</v>
      </c>
      <c r="D2459" s="66">
        <v>43677</v>
      </c>
      <c r="E2459" s="74">
        <f t="shared" si="117"/>
        <v>7</v>
      </c>
      <c r="F2459">
        <f t="shared" si="116"/>
        <v>2019</v>
      </c>
      <c r="G2459" s="93">
        <v>16</v>
      </c>
      <c r="H2459" s="93">
        <v>33</v>
      </c>
      <c r="I2459" s="93">
        <v>0</v>
      </c>
      <c r="J2459" s="93">
        <v>0</v>
      </c>
      <c r="K2459" s="3">
        <f t="shared" si="118"/>
        <v>0</v>
      </c>
      <c r="L2459" s="3"/>
      <c r="M2459" s="3"/>
      <c r="N2459" s="3"/>
      <c r="O2459" s="93">
        <v>0</v>
      </c>
      <c r="P2459" s="93">
        <v>0</v>
      </c>
      <c r="Q2459" s="93">
        <v>0</v>
      </c>
      <c r="R2459" s="129">
        <v>0</v>
      </c>
      <c r="S2459" s="129">
        <v>0</v>
      </c>
      <c r="T2459" s="94"/>
      <c r="U2459" s="94"/>
      <c r="V2459" s="94"/>
      <c r="W2459" s="94"/>
      <c r="X2459" s="93">
        <v>2758160</v>
      </c>
      <c r="Y2459" s="93">
        <v>969994</v>
      </c>
      <c r="Z2459" s="93">
        <v>1526623</v>
      </c>
      <c r="AA2459" s="129">
        <v>2140.9518579999999</v>
      </c>
      <c r="AB2459" s="129">
        <v>1223.675448</v>
      </c>
    </row>
    <row r="2460" spans="1:28" x14ac:dyDescent="0.3">
      <c r="A2460" s="92" t="s">
        <v>40</v>
      </c>
      <c r="B2460" s="65" t="str">
        <f>VLOOKUP(A2460,'bank list with code'!$A$2:$C$114,3,FALSE)</f>
        <v>B035</v>
      </c>
      <c r="C2460" s="65" t="str">
        <f>VLOOKUP(B2460,'bank type'!$A$2:$B$87,2,FALSE)</f>
        <v>Foreign Banks</v>
      </c>
      <c r="D2460" s="66">
        <v>43677</v>
      </c>
      <c r="E2460" s="74">
        <f t="shared" si="117"/>
        <v>7</v>
      </c>
      <c r="F2460">
        <f t="shared" si="116"/>
        <v>2019</v>
      </c>
      <c r="G2460" s="93">
        <v>13</v>
      </c>
      <c r="H2460" s="93">
        <v>19</v>
      </c>
      <c r="I2460" s="93">
        <v>0</v>
      </c>
      <c r="J2460" s="93">
        <v>0</v>
      </c>
      <c r="K2460" s="3">
        <f t="shared" si="118"/>
        <v>0</v>
      </c>
      <c r="L2460" s="3"/>
      <c r="M2460" s="3"/>
      <c r="N2460" s="3"/>
      <c r="O2460" s="93">
        <v>0</v>
      </c>
      <c r="P2460" s="93">
        <v>0</v>
      </c>
      <c r="Q2460" s="93">
        <v>0</v>
      </c>
      <c r="R2460" s="129">
        <v>0</v>
      </c>
      <c r="S2460" s="129">
        <v>0</v>
      </c>
      <c r="T2460" s="94"/>
      <c r="U2460" s="94"/>
      <c r="V2460" s="94"/>
      <c r="W2460" s="94"/>
      <c r="X2460" s="93">
        <v>126692</v>
      </c>
      <c r="Y2460" s="93">
        <v>105556</v>
      </c>
      <c r="Z2460" s="93">
        <v>217328</v>
      </c>
      <c r="AA2460" s="129">
        <v>491.44686600000006</v>
      </c>
      <c r="AB2460" s="129">
        <v>333.41488900000002</v>
      </c>
    </row>
    <row r="2461" spans="1:28" x14ac:dyDescent="0.3">
      <c r="A2461" s="92" t="s">
        <v>41</v>
      </c>
      <c r="B2461" s="65" t="str">
        <f>VLOOKUP(A2461,'bank list with code'!$A$2:$C$114,3,FALSE)</f>
        <v>B051</v>
      </c>
      <c r="C2461" s="65" t="str">
        <f>VLOOKUP(B2461,'bank type'!$A$2:$B$87,2,FALSE)</f>
        <v>Foreign Banks</v>
      </c>
      <c r="D2461" s="66">
        <v>43677</v>
      </c>
      <c r="E2461" s="74">
        <f t="shared" si="117"/>
        <v>7</v>
      </c>
      <c r="F2461">
        <f t="shared" si="116"/>
        <v>2019</v>
      </c>
      <c r="G2461" s="93">
        <v>45</v>
      </c>
      <c r="H2461" s="93">
        <v>38</v>
      </c>
      <c r="I2461" s="93">
        <v>0</v>
      </c>
      <c r="J2461" s="93">
        <v>0</v>
      </c>
      <c r="K2461" s="3">
        <f t="shared" si="118"/>
        <v>0</v>
      </c>
      <c r="L2461" s="3"/>
      <c r="M2461" s="3"/>
      <c r="N2461" s="3"/>
      <c r="O2461" s="93">
        <v>789955</v>
      </c>
      <c r="P2461" s="93">
        <v>4188</v>
      </c>
      <c r="Q2461" s="93">
        <v>2165895</v>
      </c>
      <c r="R2461" s="129">
        <v>29.277422000000001</v>
      </c>
      <c r="S2461" s="129">
        <v>6744.3418829999991</v>
      </c>
      <c r="T2461" s="94"/>
      <c r="U2461" s="94"/>
      <c r="V2461" s="94"/>
      <c r="W2461" s="94"/>
      <c r="X2461" s="93">
        <v>466977</v>
      </c>
      <c r="Y2461" s="93">
        <v>333166</v>
      </c>
      <c r="Z2461" s="93">
        <v>463263</v>
      </c>
      <c r="AA2461" s="129">
        <v>11185.934261999999</v>
      </c>
      <c r="AB2461" s="129">
        <v>1619.1882110000001</v>
      </c>
    </row>
    <row r="2462" spans="1:28" x14ac:dyDescent="0.3">
      <c r="A2462" s="92" t="s">
        <v>42</v>
      </c>
      <c r="B2462" s="65" t="str">
        <f>VLOOKUP(A2462,'bank list with code'!$A$2:$C$114,3,FALSE)</f>
        <v>B090</v>
      </c>
      <c r="C2462" s="65" t="str">
        <f>VLOOKUP(B2462,'bank type'!$A$2:$B$87,2,FALSE)</f>
        <v>Foreign Banks</v>
      </c>
      <c r="D2462" s="66">
        <v>43677</v>
      </c>
      <c r="E2462" s="74">
        <f t="shared" si="117"/>
        <v>7</v>
      </c>
      <c r="F2462">
        <f t="shared" si="116"/>
        <v>2019</v>
      </c>
      <c r="G2462" s="93">
        <v>101</v>
      </c>
      <c r="H2462" s="93">
        <v>109</v>
      </c>
      <c r="I2462" s="93">
        <v>0</v>
      </c>
      <c r="J2462" s="93">
        <v>0</v>
      </c>
      <c r="K2462" s="3">
        <f t="shared" si="118"/>
        <v>0</v>
      </c>
      <c r="L2462" s="3"/>
      <c r="M2462" s="3"/>
      <c r="N2462" s="3"/>
      <c r="O2462" s="93">
        <v>1285957</v>
      </c>
      <c r="P2462" s="93">
        <v>5657</v>
      </c>
      <c r="Q2462" s="93">
        <v>0</v>
      </c>
      <c r="R2462" s="129">
        <v>36.573543000000001</v>
      </c>
      <c r="S2462" s="129">
        <v>0</v>
      </c>
      <c r="T2462" s="94"/>
      <c r="U2462" s="94"/>
      <c r="V2462" s="94"/>
      <c r="W2462" s="94"/>
      <c r="X2462" s="93">
        <v>1010345</v>
      </c>
      <c r="Y2462" s="93">
        <v>1754791</v>
      </c>
      <c r="Z2462" s="93">
        <v>3239416</v>
      </c>
      <c r="AA2462" s="129">
        <v>5900.1320699999997</v>
      </c>
      <c r="AB2462" s="129">
        <v>3709.1518369999999</v>
      </c>
    </row>
    <row r="2463" spans="1:28" x14ac:dyDescent="0.3">
      <c r="A2463" s="92" t="s">
        <v>44</v>
      </c>
      <c r="B2463" s="65" t="str">
        <f>VLOOKUP(A2463,'bank list with code'!$A$2:$C$114,3,FALSE)</f>
        <v>B001</v>
      </c>
      <c r="C2463" s="65" t="str">
        <f>VLOOKUP(B2463,'bank type'!$A$2:$B$87,2,FALSE)</f>
        <v>Payment Banks</v>
      </c>
      <c r="D2463" s="66">
        <v>43677</v>
      </c>
      <c r="E2463" s="74">
        <f t="shared" si="117"/>
        <v>7</v>
      </c>
      <c r="F2463">
        <f t="shared" si="116"/>
        <v>2019</v>
      </c>
      <c r="G2463" s="93">
        <v>0</v>
      </c>
      <c r="H2463" s="93">
        <v>0</v>
      </c>
      <c r="I2463" s="93">
        <v>0</v>
      </c>
      <c r="J2463" s="93">
        <v>0</v>
      </c>
      <c r="K2463" s="3">
        <f t="shared" si="118"/>
        <v>0</v>
      </c>
      <c r="L2463" s="3"/>
      <c r="M2463" s="3"/>
      <c r="N2463" s="3"/>
      <c r="O2463" s="93">
        <v>0</v>
      </c>
      <c r="P2463" s="93">
        <v>0</v>
      </c>
      <c r="Q2463" s="93">
        <v>0</v>
      </c>
      <c r="R2463" s="129">
        <v>0</v>
      </c>
      <c r="S2463" s="129">
        <v>0</v>
      </c>
      <c r="T2463" s="94"/>
      <c r="U2463" s="94"/>
      <c r="V2463" s="94"/>
      <c r="W2463" s="94"/>
      <c r="X2463" s="93">
        <v>4808</v>
      </c>
      <c r="Y2463" s="93">
        <v>0</v>
      </c>
      <c r="Z2463" s="93">
        <v>0</v>
      </c>
      <c r="AA2463" s="129">
        <v>0</v>
      </c>
      <c r="AB2463" s="129">
        <v>0</v>
      </c>
    </row>
    <row r="2464" spans="1:28" x14ac:dyDescent="0.3">
      <c r="A2464" s="92" t="s">
        <v>45</v>
      </c>
      <c r="B2464" s="65" t="str">
        <f>VLOOKUP(A2464,'bank list with code'!$A$2:$C$114,3,FALSE)</f>
        <v>B002</v>
      </c>
      <c r="C2464" s="65" t="str">
        <f>VLOOKUP(B2464,'bank type'!$A$2:$B$87,2,FALSE)</f>
        <v>Payment Banks</v>
      </c>
      <c r="D2464" s="66">
        <v>43677</v>
      </c>
      <c r="E2464" s="74">
        <f t="shared" si="117"/>
        <v>7</v>
      </c>
      <c r="F2464">
        <f t="shared" si="116"/>
        <v>2019</v>
      </c>
      <c r="G2464" s="93">
        <v>0</v>
      </c>
      <c r="H2464" s="93">
        <v>0</v>
      </c>
      <c r="I2464" s="93">
        <v>0</v>
      </c>
      <c r="J2464" s="93">
        <v>0</v>
      </c>
      <c r="K2464" s="3">
        <f t="shared" si="118"/>
        <v>0</v>
      </c>
      <c r="L2464" s="3"/>
      <c r="M2464" s="3"/>
      <c r="N2464" s="3"/>
      <c r="O2464" s="93">
        <v>0</v>
      </c>
      <c r="P2464" s="93">
        <v>0</v>
      </c>
      <c r="Q2464" s="93">
        <v>0</v>
      </c>
      <c r="R2464" s="129">
        <v>0</v>
      </c>
      <c r="S2464" s="129">
        <v>0</v>
      </c>
      <c r="T2464" s="94"/>
      <c r="U2464" s="94"/>
      <c r="V2464" s="94"/>
      <c r="W2464" s="94"/>
      <c r="X2464" s="93">
        <v>952654</v>
      </c>
      <c r="Y2464" s="93">
        <v>0</v>
      </c>
      <c r="Z2464" s="93">
        <v>669851</v>
      </c>
      <c r="AA2464" s="129">
        <v>0</v>
      </c>
      <c r="AB2464" s="129">
        <v>389.30890683999996</v>
      </c>
    </row>
    <row r="2465" spans="1:28" x14ac:dyDescent="0.3">
      <c r="A2465" s="92" t="s">
        <v>46</v>
      </c>
      <c r="B2465" s="65" t="str">
        <f>VLOOKUP(A2465,'bank list with code'!$A$2:$C$114,3,FALSE)</f>
        <v>B048</v>
      </c>
      <c r="C2465" s="65" t="str">
        <f>VLOOKUP(B2465,'bank type'!$A$2:$B$87,2,FALSE)</f>
        <v>Payment Banks</v>
      </c>
      <c r="D2465" s="66">
        <v>43677</v>
      </c>
      <c r="E2465" s="74">
        <f t="shared" si="117"/>
        <v>7</v>
      </c>
      <c r="F2465">
        <f t="shared" si="116"/>
        <v>2019</v>
      </c>
      <c r="G2465" s="93">
        <v>0</v>
      </c>
      <c r="H2465" s="93">
        <v>0</v>
      </c>
      <c r="I2465" s="93">
        <v>270</v>
      </c>
      <c r="J2465" s="93">
        <v>0</v>
      </c>
      <c r="K2465" s="3">
        <f t="shared" si="118"/>
        <v>270</v>
      </c>
      <c r="L2465" s="3"/>
      <c r="M2465" s="3"/>
      <c r="N2465" s="3"/>
      <c r="O2465" s="93">
        <v>0</v>
      </c>
      <c r="P2465" s="93">
        <v>0</v>
      </c>
      <c r="Q2465" s="93">
        <v>0</v>
      </c>
      <c r="R2465" s="129">
        <v>0</v>
      </c>
      <c r="S2465" s="129">
        <v>0</v>
      </c>
      <c r="T2465" s="94"/>
      <c r="U2465" s="94"/>
      <c r="V2465" s="94"/>
      <c r="W2465" s="94"/>
      <c r="X2465" s="93">
        <v>592399</v>
      </c>
      <c r="Y2465" s="93">
        <v>271236</v>
      </c>
      <c r="Z2465" s="93">
        <v>111594</v>
      </c>
      <c r="AA2465" s="129">
        <v>911.34646799999996</v>
      </c>
      <c r="AB2465" s="129">
        <v>86.072525260000006</v>
      </c>
    </row>
    <row r="2466" spans="1:28" x14ac:dyDescent="0.3">
      <c r="A2466" s="92" t="s">
        <v>47</v>
      </c>
      <c r="B2466" s="65" t="str">
        <f>VLOOKUP(A2466,'bank list with code'!$A$2:$C$114,3,FALSE)</f>
        <v>B059</v>
      </c>
      <c r="C2466" s="65" t="str">
        <f>VLOOKUP(B2466,'bank type'!$A$2:$B$87,2,FALSE)</f>
        <v>Payment Banks</v>
      </c>
      <c r="D2466" s="66">
        <v>43677</v>
      </c>
      <c r="E2466" s="74">
        <f t="shared" si="117"/>
        <v>7</v>
      </c>
      <c r="F2466">
        <f t="shared" si="116"/>
        <v>2019</v>
      </c>
      <c r="G2466" s="93">
        <v>0</v>
      </c>
      <c r="H2466" s="93">
        <v>0</v>
      </c>
      <c r="I2466" s="93">
        <v>0</v>
      </c>
      <c r="J2466" s="93">
        <v>0</v>
      </c>
      <c r="K2466" s="3">
        <f t="shared" si="118"/>
        <v>0</v>
      </c>
      <c r="L2466" s="3"/>
      <c r="M2466" s="3"/>
      <c r="N2466" s="3"/>
      <c r="O2466" s="93">
        <v>0</v>
      </c>
      <c r="P2466" s="93">
        <v>0</v>
      </c>
      <c r="Q2466" s="93">
        <v>0</v>
      </c>
      <c r="R2466" s="129">
        <v>0</v>
      </c>
      <c r="S2466" s="129">
        <v>0</v>
      </c>
      <c r="T2466" s="94"/>
      <c r="U2466" s="94"/>
      <c r="V2466" s="94"/>
      <c r="W2466" s="94"/>
      <c r="X2466" s="93">
        <v>0</v>
      </c>
      <c r="Y2466" s="93">
        <v>0</v>
      </c>
      <c r="Z2466" s="93">
        <v>0</v>
      </c>
      <c r="AA2466" s="129">
        <v>0</v>
      </c>
      <c r="AB2466" s="129">
        <v>0</v>
      </c>
    </row>
    <row r="2467" spans="1:28" x14ac:dyDescent="0.3">
      <c r="A2467" s="92" t="s">
        <v>72</v>
      </c>
      <c r="B2467" s="65" t="str">
        <f>VLOOKUP(A2467,'bank list with code'!$A$2:$C$114,3,FALSE)</f>
        <v>B067</v>
      </c>
      <c r="C2467" s="65" t="str">
        <f>VLOOKUP(B2467,'bank type'!$A$2:$B$87,2,FALSE)</f>
        <v>Payment Banks</v>
      </c>
      <c r="D2467" s="66">
        <v>43677</v>
      </c>
      <c r="E2467" s="74">
        <f t="shared" si="117"/>
        <v>7</v>
      </c>
      <c r="F2467">
        <f t="shared" si="116"/>
        <v>2019</v>
      </c>
      <c r="G2467" s="93">
        <v>0</v>
      </c>
      <c r="H2467" s="93">
        <v>0</v>
      </c>
      <c r="I2467" s="93">
        <v>0</v>
      </c>
      <c r="J2467" s="93">
        <v>0</v>
      </c>
      <c r="K2467" s="3">
        <f t="shared" si="118"/>
        <v>0</v>
      </c>
      <c r="L2467" s="3"/>
      <c r="M2467" s="3"/>
      <c r="N2467" s="3"/>
      <c r="O2467" s="93">
        <v>0</v>
      </c>
      <c r="P2467" s="93">
        <v>0</v>
      </c>
      <c r="Q2467" s="93">
        <v>0</v>
      </c>
      <c r="R2467" s="129">
        <v>0</v>
      </c>
      <c r="S2467" s="129">
        <v>0</v>
      </c>
      <c r="T2467" s="94"/>
      <c r="U2467" s="94"/>
      <c r="V2467" s="94"/>
      <c r="W2467" s="94"/>
      <c r="X2467" s="93">
        <v>0</v>
      </c>
      <c r="Y2467" s="93">
        <v>0</v>
      </c>
      <c r="Z2467" s="93">
        <v>0</v>
      </c>
      <c r="AA2467" s="129">
        <v>0</v>
      </c>
      <c r="AB2467" s="129">
        <v>0</v>
      </c>
    </row>
    <row r="2468" spans="1:28" x14ac:dyDescent="0.3">
      <c r="A2468" s="92" t="s">
        <v>49</v>
      </c>
      <c r="B2468" s="65" t="str">
        <f>VLOOKUP(A2468,'bank list with code'!$A$2:$C$114,3,FALSE)</f>
        <v>B077</v>
      </c>
      <c r="C2468" s="65" t="str">
        <f>VLOOKUP(B2468,'bank type'!$A$2:$B$87,2,FALSE)</f>
        <v>Payment Banks</v>
      </c>
      <c r="D2468" s="66">
        <v>43677</v>
      </c>
      <c r="E2468" s="74">
        <f t="shared" si="117"/>
        <v>7</v>
      </c>
      <c r="F2468">
        <f t="shared" si="116"/>
        <v>2019</v>
      </c>
      <c r="G2468" s="93">
        <v>0</v>
      </c>
      <c r="H2468" s="93">
        <v>0</v>
      </c>
      <c r="I2468" s="93">
        <v>0</v>
      </c>
      <c r="J2468" s="93">
        <v>0</v>
      </c>
      <c r="K2468" s="3">
        <f t="shared" si="118"/>
        <v>0</v>
      </c>
      <c r="L2468" s="3"/>
      <c r="M2468" s="3"/>
      <c r="N2468" s="3"/>
      <c r="O2468" s="93">
        <v>0</v>
      </c>
      <c r="P2468" s="93">
        <v>0</v>
      </c>
      <c r="Q2468" s="93">
        <v>0</v>
      </c>
      <c r="R2468" s="129">
        <v>0</v>
      </c>
      <c r="S2468" s="129">
        <v>0</v>
      </c>
      <c r="T2468" s="94"/>
      <c r="U2468" s="94"/>
      <c r="V2468" s="94"/>
      <c r="W2468" s="94"/>
      <c r="X2468" s="93">
        <v>84</v>
      </c>
      <c r="Y2468" s="93">
        <v>4</v>
      </c>
      <c r="Z2468" s="93">
        <v>22</v>
      </c>
      <c r="AA2468" s="129">
        <v>0.01</v>
      </c>
      <c r="AB2468" s="129">
        <v>1.492685E-2</v>
      </c>
    </row>
    <row r="2469" spans="1:28" x14ac:dyDescent="0.3">
      <c r="A2469" s="92" t="s">
        <v>50</v>
      </c>
      <c r="B2469" s="65" t="str">
        <f>VLOOKUP(A2469,'bank list with code'!$A$2:$C$114,3,FALSE)</f>
        <v>B079</v>
      </c>
      <c r="C2469" s="65" t="str">
        <f>VLOOKUP(B2469,'bank type'!$A$2:$B$87,2,FALSE)</f>
        <v>Payment Banks</v>
      </c>
      <c r="D2469" s="66">
        <v>43677</v>
      </c>
      <c r="E2469" s="74">
        <f t="shared" si="117"/>
        <v>7</v>
      </c>
      <c r="F2469">
        <f t="shared" si="116"/>
        <v>2019</v>
      </c>
      <c r="G2469" s="93">
        <v>6</v>
      </c>
      <c r="H2469" s="93">
        <v>0</v>
      </c>
      <c r="I2469" s="93">
        <v>67683</v>
      </c>
      <c r="J2469" s="93">
        <v>0</v>
      </c>
      <c r="K2469" s="3">
        <f t="shared" si="118"/>
        <v>67683</v>
      </c>
      <c r="L2469" s="3"/>
      <c r="M2469" s="3"/>
      <c r="N2469" s="3"/>
      <c r="O2469" s="93">
        <v>0</v>
      </c>
      <c r="P2469" s="93">
        <v>0</v>
      </c>
      <c r="Q2469" s="93">
        <v>0</v>
      </c>
      <c r="R2469" s="129">
        <v>0</v>
      </c>
      <c r="S2469" s="129">
        <v>0</v>
      </c>
      <c r="T2469" s="94"/>
      <c r="U2469" s="94"/>
      <c r="V2469" s="94"/>
      <c r="W2469" s="94"/>
      <c r="X2469" s="93">
        <v>49030138</v>
      </c>
      <c r="Y2469" s="93">
        <v>1691756</v>
      </c>
      <c r="Z2469" s="93">
        <v>2761644</v>
      </c>
      <c r="AA2469" s="129">
        <v>4755.0007029999997</v>
      </c>
      <c r="AB2469" s="129">
        <v>1922.9772809199999</v>
      </c>
    </row>
    <row r="2470" spans="1:28" x14ac:dyDescent="0.3">
      <c r="A2470" s="92" t="s">
        <v>52</v>
      </c>
      <c r="B2470" s="65" t="str">
        <f>VLOOKUP(A2470,'bank list with code'!$A$2:$C$114,3,FALSE)</f>
        <v>B007</v>
      </c>
      <c r="C2470" s="65" t="str">
        <f>VLOOKUP(B2470,'bank type'!$A$2:$B$87,2,FALSE)</f>
        <v>Small Finance Banks</v>
      </c>
      <c r="D2470" s="66">
        <v>43677</v>
      </c>
      <c r="E2470" s="74">
        <f t="shared" si="117"/>
        <v>7</v>
      </c>
      <c r="F2470">
        <f t="shared" si="116"/>
        <v>2019</v>
      </c>
      <c r="G2470" s="93">
        <v>294</v>
      </c>
      <c r="H2470" s="93">
        <v>264</v>
      </c>
      <c r="I2470" s="93">
        <v>0</v>
      </c>
      <c r="J2470" s="93">
        <v>0</v>
      </c>
      <c r="K2470" s="3">
        <f t="shared" si="118"/>
        <v>0</v>
      </c>
      <c r="L2470" s="3"/>
      <c r="M2470" s="3"/>
      <c r="N2470" s="3"/>
      <c r="O2470" s="93">
        <v>0</v>
      </c>
      <c r="P2470" s="93">
        <v>0</v>
      </c>
      <c r="Q2470" s="93">
        <v>0</v>
      </c>
      <c r="R2470" s="129">
        <v>0</v>
      </c>
      <c r="S2470" s="129">
        <v>0</v>
      </c>
      <c r="T2470" s="94"/>
      <c r="U2470" s="94"/>
      <c r="V2470" s="94"/>
      <c r="W2470" s="94"/>
      <c r="X2470" s="93">
        <v>1016182</v>
      </c>
      <c r="Y2470" s="93">
        <v>614652</v>
      </c>
      <c r="Z2470" s="93">
        <v>336630</v>
      </c>
      <c r="AA2470" s="129">
        <v>3212.42775398</v>
      </c>
      <c r="AB2470" s="129">
        <v>519.34813156999996</v>
      </c>
    </row>
    <row r="2471" spans="1:28" x14ac:dyDescent="0.3">
      <c r="A2471" s="92" t="s">
        <v>53</v>
      </c>
      <c r="B2471" s="65" t="str">
        <f>VLOOKUP(A2471,'bank list with code'!$A$2:$C$114,3,FALSE)</f>
        <v>B019</v>
      </c>
      <c r="C2471" s="65" t="str">
        <f>VLOOKUP(B2471,'bank type'!$A$2:$B$87,2,FALSE)</f>
        <v>Small Finance Banks</v>
      </c>
      <c r="D2471" s="66">
        <v>43677</v>
      </c>
      <c r="E2471" s="74">
        <f t="shared" si="117"/>
        <v>7</v>
      </c>
      <c r="F2471">
        <f t="shared" si="116"/>
        <v>2019</v>
      </c>
      <c r="G2471" s="93">
        <v>134</v>
      </c>
      <c r="H2471" s="93">
        <v>1</v>
      </c>
      <c r="I2471" s="93">
        <v>0</v>
      </c>
      <c r="J2471" s="93">
        <v>0</v>
      </c>
      <c r="K2471" s="3">
        <f t="shared" si="118"/>
        <v>0</v>
      </c>
      <c r="L2471" s="3"/>
      <c r="M2471" s="3"/>
      <c r="N2471" s="3"/>
      <c r="O2471" s="93">
        <v>0</v>
      </c>
      <c r="P2471" s="93">
        <v>0</v>
      </c>
      <c r="Q2471" s="93">
        <v>0</v>
      </c>
      <c r="R2471" s="129">
        <v>0</v>
      </c>
      <c r="S2471" s="129">
        <v>0</v>
      </c>
      <c r="T2471" s="94"/>
      <c r="U2471" s="94"/>
      <c r="V2471" s="94"/>
      <c r="W2471" s="94"/>
      <c r="X2471" s="93">
        <v>105874</v>
      </c>
      <c r="Y2471" s="93">
        <v>85490</v>
      </c>
      <c r="Z2471" s="93">
        <v>52728</v>
      </c>
      <c r="AA2471" s="129">
        <v>381.45336099999997</v>
      </c>
      <c r="AB2471" s="129">
        <v>82.774120769999996</v>
      </c>
    </row>
    <row r="2472" spans="1:28" x14ac:dyDescent="0.3">
      <c r="A2472" s="92" t="s">
        <v>54</v>
      </c>
      <c r="B2472" s="65" t="str">
        <f>VLOOKUP(A2472,'bank list with code'!$A$2:$C$114,3,FALSE)</f>
        <v>B046</v>
      </c>
      <c r="C2472" s="65" t="str">
        <f>VLOOKUP(B2472,'bank type'!$A$2:$B$87,2,FALSE)</f>
        <v>Small Finance Banks</v>
      </c>
      <c r="D2472" s="66">
        <v>43677</v>
      </c>
      <c r="E2472" s="74">
        <f t="shared" si="117"/>
        <v>7</v>
      </c>
      <c r="F2472">
        <f t="shared" si="116"/>
        <v>2019</v>
      </c>
      <c r="G2472" s="93">
        <v>88</v>
      </c>
      <c r="H2472" s="93">
        <v>0</v>
      </c>
      <c r="I2472" s="93">
        <v>0</v>
      </c>
      <c r="J2472" s="93">
        <v>0</v>
      </c>
      <c r="K2472" s="3">
        <f t="shared" si="118"/>
        <v>0</v>
      </c>
      <c r="L2472" s="3"/>
      <c r="M2472" s="3"/>
      <c r="N2472" s="3"/>
      <c r="O2472" s="93">
        <v>0</v>
      </c>
      <c r="P2472" s="93">
        <v>0</v>
      </c>
      <c r="Q2472" s="93">
        <v>0</v>
      </c>
      <c r="R2472" s="129">
        <v>0</v>
      </c>
      <c r="S2472" s="129">
        <v>0</v>
      </c>
      <c r="T2472" s="94"/>
      <c r="U2472" s="94"/>
      <c r="V2472" s="94"/>
      <c r="W2472" s="94"/>
      <c r="X2472" s="93">
        <v>1375304</v>
      </c>
      <c r="Y2472" s="93">
        <v>690075</v>
      </c>
      <c r="Z2472" s="93">
        <v>22108</v>
      </c>
      <c r="AA2472" s="129">
        <v>3605.1800000000003</v>
      </c>
      <c r="AB2472" s="129">
        <v>18.07</v>
      </c>
    </row>
    <row r="2473" spans="1:28" x14ac:dyDescent="0.3">
      <c r="A2473" s="92" t="s">
        <v>55</v>
      </c>
      <c r="B2473" s="65" t="str">
        <f>VLOOKUP(A2473,'bank list with code'!$A$2:$C$114,3,FALSE)</f>
        <v>B041</v>
      </c>
      <c r="C2473" s="65" t="str">
        <f>VLOOKUP(B2473,'bank type'!$A$2:$B$87,2,FALSE)</f>
        <v>Small Finance Banks</v>
      </c>
      <c r="D2473" s="66">
        <v>43677</v>
      </c>
      <c r="E2473" s="74">
        <f t="shared" si="117"/>
        <v>7</v>
      </c>
      <c r="F2473">
        <f t="shared" si="116"/>
        <v>2019</v>
      </c>
      <c r="G2473" s="93">
        <v>320</v>
      </c>
      <c r="H2473" s="93">
        <v>2</v>
      </c>
      <c r="I2473" s="93">
        <v>0</v>
      </c>
      <c r="J2473" s="93">
        <v>0</v>
      </c>
      <c r="K2473" s="3">
        <f t="shared" si="118"/>
        <v>0</v>
      </c>
      <c r="L2473" s="3"/>
      <c r="M2473" s="3"/>
      <c r="N2473" s="3"/>
      <c r="O2473" s="93">
        <v>0</v>
      </c>
      <c r="P2473" s="93">
        <v>0</v>
      </c>
      <c r="Q2473" s="93">
        <v>0</v>
      </c>
      <c r="R2473" s="129">
        <v>0</v>
      </c>
      <c r="S2473" s="129">
        <v>0</v>
      </c>
      <c r="T2473" s="94"/>
      <c r="U2473" s="94"/>
      <c r="V2473" s="94"/>
      <c r="W2473" s="94"/>
      <c r="X2473" s="93">
        <v>568956</v>
      </c>
      <c r="Y2473" s="93">
        <v>960885</v>
      </c>
      <c r="Z2473" s="93">
        <v>150990</v>
      </c>
      <c r="AA2473" s="129">
        <v>2418.7138</v>
      </c>
      <c r="AB2473" s="129">
        <v>310.66387631999999</v>
      </c>
    </row>
    <row r="2474" spans="1:28" x14ac:dyDescent="0.3">
      <c r="A2474" s="92" t="s">
        <v>56</v>
      </c>
      <c r="B2474" s="65" t="str">
        <f>VLOOKUP(A2474,'bank list with code'!$A$2:$C$114,3,FALSE)</f>
        <v>B043</v>
      </c>
      <c r="C2474" s="65" t="str">
        <f>VLOOKUP(B2474,'bank type'!$A$2:$B$87,2,FALSE)</f>
        <v>Small Finance Banks</v>
      </c>
      <c r="D2474" s="66">
        <v>43677</v>
      </c>
      <c r="E2474" s="74">
        <f t="shared" si="117"/>
        <v>7</v>
      </c>
      <c r="F2474">
        <f t="shared" si="116"/>
        <v>2019</v>
      </c>
      <c r="G2474" s="93">
        <v>159</v>
      </c>
      <c r="H2474" s="93">
        <v>2</v>
      </c>
      <c r="I2474" s="93">
        <v>0</v>
      </c>
      <c r="J2474" s="93">
        <v>0</v>
      </c>
      <c r="K2474" s="3">
        <f t="shared" si="118"/>
        <v>0</v>
      </c>
      <c r="L2474" s="3"/>
      <c r="M2474" s="3"/>
      <c r="N2474" s="3"/>
      <c r="O2474" s="93">
        <v>0</v>
      </c>
      <c r="P2474" s="93">
        <v>0</v>
      </c>
      <c r="Q2474" s="93">
        <v>0</v>
      </c>
      <c r="R2474" s="129">
        <v>0</v>
      </c>
      <c r="S2474" s="129">
        <v>0</v>
      </c>
      <c r="T2474" s="94"/>
      <c r="U2474" s="94"/>
      <c r="V2474" s="94"/>
      <c r="W2474" s="94"/>
      <c r="X2474" s="93">
        <v>3309927</v>
      </c>
      <c r="Y2474" s="93">
        <v>810689</v>
      </c>
      <c r="Z2474" s="93">
        <v>89197</v>
      </c>
      <c r="AA2474" s="129">
        <v>4771.3</v>
      </c>
      <c r="AB2474" s="129">
        <v>77.900000000000006</v>
      </c>
    </row>
    <row r="2475" spans="1:28" x14ac:dyDescent="0.3">
      <c r="A2475" s="92" t="s">
        <v>57</v>
      </c>
      <c r="B2475" s="65" t="str">
        <f>VLOOKUP(A2475,'bank list with code'!$A$2:$C$114,3,FALSE)</f>
        <v>B065</v>
      </c>
      <c r="C2475" s="65" t="str">
        <f>VLOOKUP(B2475,'bank type'!$A$2:$B$87,2,FALSE)</f>
        <v>Small Finance Banks</v>
      </c>
      <c r="D2475" s="66">
        <v>43677</v>
      </c>
      <c r="E2475" s="74">
        <f t="shared" si="117"/>
        <v>7</v>
      </c>
      <c r="F2475">
        <f t="shared" si="116"/>
        <v>2019</v>
      </c>
      <c r="G2475" s="93">
        <v>122</v>
      </c>
      <c r="H2475" s="93">
        <v>3</v>
      </c>
      <c r="I2475" s="93">
        <v>0</v>
      </c>
      <c r="J2475" s="93">
        <v>0</v>
      </c>
      <c r="K2475" s="3">
        <f t="shared" si="118"/>
        <v>0</v>
      </c>
      <c r="L2475" s="3"/>
      <c r="M2475" s="3"/>
      <c r="N2475" s="3"/>
      <c r="O2475" s="93">
        <v>0</v>
      </c>
      <c r="P2475" s="93">
        <v>0</v>
      </c>
      <c r="Q2475" s="93">
        <v>0</v>
      </c>
      <c r="R2475" s="129">
        <v>0</v>
      </c>
      <c r="S2475" s="129">
        <v>0</v>
      </c>
      <c r="T2475" s="94"/>
      <c r="U2475" s="94"/>
      <c r="V2475" s="94"/>
      <c r="W2475" s="94"/>
      <c r="X2475" s="93">
        <v>408595</v>
      </c>
      <c r="Y2475" s="93">
        <v>312559</v>
      </c>
      <c r="Z2475" s="93">
        <v>64692</v>
      </c>
      <c r="AA2475" s="129">
        <v>1515.40725</v>
      </c>
      <c r="AB2475" s="129">
        <v>69.95563344</v>
      </c>
    </row>
    <row r="2476" spans="1:28" x14ac:dyDescent="0.3">
      <c r="A2476" s="92" t="s">
        <v>58</v>
      </c>
      <c r="B2476" s="65" t="str">
        <f>VLOOKUP(A2476,'bank list with code'!$A$2:$C$114,3,FALSE)</f>
        <v>B075</v>
      </c>
      <c r="C2476" s="65" t="str">
        <f>VLOOKUP(B2476,'bank type'!$A$2:$B$87,2,FALSE)</f>
        <v>Small Finance Banks</v>
      </c>
      <c r="D2476" s="66">
        <v>43677</v>
      </c>
      <c r="E2476" s="74">
        <f t="shared" si="117"/>
        <v>7</v>
      </c>
      <c r="F2476">
        <f t="shared" si="116"/>
        <v>2019</v>
      </c>
      <c r="G2476" s="93">
        <v>0</v>
      </c>
      <c r="H2476" s="93">
        <v>0</v>
      </c>
      <c r="I2476" s="93">
        <v>0</v>
      </c>
      <c r="J2476" s="93">
        <v>0</v>
      </c>
      <c r="K2476" s="3">
        <f t="shared" si="118"/>
        <v>0</v>
      </c>
      <c r="L2476" s="3"/>
      <c r="M2476" s="3"/>
      <c r="N2476" s="3"/>
      <c r="O2476" s="93">
        <v>0</v>
      </c>
      <c r="P2476" s="93">
        <v>0</v>
      </c>
      <c r="Q2476" s="93">
        <v>0</v>
      </c>
      <c r="R2476" s="129">
        <v>0</v>
      </c>
      <c r="S2476" s="129">
        <v>0</v>
      </c>
      <c r="T2476" s="94"/>
      <c r="U2476" s="94"/>
      <c r="V2476" s="94"/>
      <c r="W2476" s="94"/>
      <c r="X2476" s="93">
        <v>71088</v>
      </c>
      <c r="Y2476" s="93">
        <v>9651</v>
      </c>
      <c r="Z2476" s="93">
        <v>2671</v>
      </c>
      <c r="AA2476" s="129">
        <v>33.356085</v>
      </c>
      <c r="AB2476" s="129">
        <v>7.8720270599999989</v>
      </c>
    </row>
    <row r="2477" spans="1:28" x14ac:dyDescent="0.3">
      <c r="A2477" s="92" t="s">
        <v>59</v>
      </c>
      <c r="B2477" s="65" t="str">
        <f>VLOOKUP(A2477,'bank list with code'!$A$2:$C$114,3,FALSE)</f>
        <v>B097</v>
      </c>
      <c r="C2477" s="65" t="str">
        <f>VLOOKUP(B2477,'bank type'!$A$2:$B$87,2,FALSE)</f>
        <v>Small Finance Banks</v>
      </c>
      <c r="D2477" s="66">
        <v>43677</v>
      </c>
      <c r="E2477" s="74">
        <f t="shared" si="117"/>
        <v>7</v>
      </c>
      <c r="F2477">
        <f t="shared" si="116"/>
        <v>2019</v>
      </c>
      <c r="G2477" s="93">
        <v>25</v>
      </c>
      <c r="H2477" s="93">
        <v>1</v>
      </c>
      <c r="I2477" s="93">
        <v>0</v>
      </c>
      <c r="J2477" s="93">
        <v>0</v>
      </c>
      <c r="K2477" s="3">
        <f t="shared" si="118"/>
        <v>0</v>
      </c>
      <c r="L2477" s="3"/>
      <c r="M2477" s="3"/>
      <c r="N2477" s="3"/>
      <c r="O2477" s="93">
        <v>0</v>
      </c>
      <c r="P2477" s="93">
        <v>0</v>
      </c>
      <c r="Q2477" s="93">
        <v>0</v>
      </c>
      <c r="R2477" s="129">
        <v>0</v>
      </c>
      <c r="S2477" s="129">
        <v>0</v>
      </c>
      <c r="T2477" s="94"/>
      <c r="U2477" s="94"/>
      <c r="V2477" s="94"/>
      <c r="W2477" s="94"/>
      <c r="X2477" s="93">
        <v>23531</v>
      </c>
      <c r="Y2477" s="93">
        <v>34020</v>
      </c>
      <c r="Z2477" s="93">
        <v>11173</v>
      </c>
      <c r="AA2477" s="129">
        <v>60.8322</v>
      </c>
      <c r="AB2477" s="129">
        <v>11.841353829999999</v>
      </c>
    </row>
    <row r="2478" spans="1:28" x14ac:dyDescent="0.3">
      <c r="A2478" s="92" t="s">
        <v>60</v>
      </c>
      <c r="B2478" s="65" t="str">
        <f>VLOOKUP(A2478,'bank list with code'!$A$2:$C$114,3,FALSE)</f>
        <v>B103</v>
      </c>
      <c r="C2478" s="65" t="str">
        <f>VLOOKUP(B2478,'bank type'!$A$2:$B$87,2,FALSE)</f>
        <v>Small Finance Banks</v>
      </c>
      <c r="D2478" s="66">
        <v>43677</v>
      </c>
      <c r="E2478" s="74">
        <f t="shared" si="117"/>
        <v>7</v>
      </c>
      <c r="F2478">
        <f t="shared" si="116"/>
        <v>2019</v>
      </c>
      <c r="G2478" s="93">
        <v>413</v>
      </c>
      <c r="H2478" s="93">
        <v>3</v>
      </c>
      <c r="I2478" s="93">
        <v>0</v>
      </c>
      <c r="J2478" s="93">
        <v>0</v>
      </c>
      <c r="K2478" s="3">
        <f t="shared" si="118"/>
        <v>0</v>
      </c>
      <c r="L2478" s="3"/>
      <c r="M2478" s="3"/>
      <c r="N2478" s="3"/>
      <c r="O2478" s="93">
        <v>0</v>
      </c>
      <c r="P2478" s="93">
        <v>0</v>
      </c>
      <c r="Q2478" s="93">
        <v>0</v>
      </c>
      <c r="R2478" s="129">
        <v>0</v>
      </c>
      <c r="S2478" s="129">
        <v>0</v>
      </c>
      <c r="T2478" s="94"/>
      <c r="U2478" s="94"/>
      <c r="V2478" s="94"/>
      <c r="W2478" s="94"/>
      <c r="X2478" s="93">
        <v>3566455</v>
      </c>
      <c r="Y2478" s="93">
        <v>2298604</v>
      </c>
      <c r="Z2478" s="93">
        <v>354882</v>
      </c>
      <c r="AA2478" s="129">
        <v>9060.7546000000002</v>
      </c>
      <c r="AB2478" s="129">
        <v>295.72146192000002</v>
      </c>
    </row>
    <row r="2479" spans="1:28" x14ac:dyDescent="0.3">
      <c r="A2479" s="92" t="s">
        <v>61</v>
      </c>
      <c r="B2479" s="65" t="str">
        <f>VLOOKUP(A2479,'bank list with code'!$A$2:$C$114,3,FALSE)</f>
        <v>B109</v>
      </c>
      <c r="C2479" s="65" t="str">
        <f>VLOOKUP(B2479,'bank type'!$A$2:$B$87,2,FALSE)</f>
        <v>Small Finance Banks</v>
      </c>
      <c r="D2479" s="66">
        <v>43677</v>
      </c>
      <c r="E2479" s="74">
        <f t="shared" si="117"/>
        <v>7</v>
      </c>
      <c r="F2479">
        <f t="shared" si="116"/>
        <v>2019</v>
      </c>
      <c r="G2479" s="93">
        <v>96</v>
      </c>
      <c r="H2479" s="93">
        <v>36</v>
      </c>
      <c r="I2479" s="93">
        <v>0</v>
      </c>
      <c r="J2479" s="93">
        <v>0</v>
      </c>
      <c r="K2479" s="3">
        <f t="shared" si="118"/>
        <v>0</v>
      </c>
      <c r="L2479" s="3"/>
      <c r="M2479" s="3"/>
      <c r="N2479" s="3"/>
      <c r="O2479" s="93">
        <v>0</v>
      </c>
      <c r="P2479" s="93">
        <v>0</v>
      </c>
      <c r="Q2479" s="93">
        <v>0</v>
      </c>
      <c r="R2479" s="129">
        <v>0</v>
      </c>
      <c r="S2479" s="129">
        <v>0</v>
      </c>
      <c r="T2479" s="94"/>
      <c r="U2479" s="94"/>
      <c r="V2479" s="94"/>
      <c r="W2479" s="94"/>
      <c r="X2479" s="93">
        <v>229788</v>
      </c>
      <c r="Y2479" s="93">
        <v>95309</v>
      </c>
      <c r="Z2479" s="93">
        <v>37050</v>
      </c>
      <c r="AA2479" s="129">
        <v>412.87127385000002</v>
      </c>
      <c r="AB2479" s="129">
        <v>38.910401999999998</v>
      </c>
    </row>
    <row r="2480" spans="1:28" x14ac:dyDescent="0.3">
      <c r="A2480" s="83" t="s">
        <v>117</v>
      </c>
      <c r="B2480" s="65" t="str">
        <f>VLOOKUP(A2480,'bank list with code'!$A$2:$C$114,3,FALSE)</f>
        <v>B003</v>
      </c>
      <c r="C2480" s="65" t="str">
        <f>VLOOKUP(B2480,'bank type'!$A$2:$B$87,2,FALSE)</f>
        <v>Public Sector Banks</v>
      </c>
      <c r="D2480" s="66">
        <v>43708</v>
      </c>
      <c r="E2480" s="74">
        <f t="shared" si="117"/>
        <v>8</v>
      </c>
      <c r="F2480">
        <f t="shared" ref="F2480:F2543" si="119">YEAR(D2480)</f>
        <v>2019</v>
      </c>
      <c r="G2480" s="84">
        <v>740</v>
      </c>
      <c r="H2480" s="84">
        <v>100</v>
      </c>
      <c r="I2480" s="84">
        <v>2848</v>
      </c>
      <c r="J2480" s="84">
        <v>0</v>
      </c>
      <c r="K2480" s="3">
        <f t="shared" si="118"/>
        <v>2848</v>
      </c>
      <c r="L2480" s="3"/>
      <c r="M2480" s="3"/>
      <c r="N2480" s="3"/>
      <c r="O2480" s="84">
        <v>0</v>
      </c>
      <c r="P2480" s="84">
        <v>0</v>
      </c>
      <c r="Q2480" s="84">
        <v>0</v>
      </c>
      <c r="R2480" s="127">
        <v>0</v>
      </c>
      <c r="S2480" s="127">
        <v>0</v>
      </c>
      <c r="T2480" s="85"/>
      <c r="U2480" s="85"/>
      <c r="V2480" s="85"/>
      <c r="W2480" s="85"/>
      <c r="X2480" s="84">
        <v>6266607</v>
      </c>
      <c r="Y2480" s="84">
        <v>8987958</v>
      </c>
      <c r="Z2480" s="84">
        <v>3673678</v>
      </c>
      <c r="AA2480" s="127">
        <v>22466.573133999998</v>
      </c>
      <c r="AB2480" s="127">
        <v>3483.8058409999999</v>
      </c>
    </row>
    <row r="2481" spans="1:28" x14ac:dyDescent="0.3">
      <c r="A2481" s="83" t="s">
        <v>118</v>
      </c>
      <c r="B2481" s="65" t="str">
        <f>VLOOKUP(A2481,'bank list with code'!$A$2:$C$114,3,FALSE)</f>
        <v>B006</v>
      </c>
      <c r="C2481" s="65" t="str">
        <f>VLOOKUP(B2481,'bank type'!$A$2:$B$87,2,FALSE)</f>
        <v>Public Sector Banks</v>
      </c>
      <c r="D2481" s="66">
        <v>43708</v>
      </c>
      <c r="E2481" s="74">
        <f t="shared" si="117"/>
        <v>8</v>
      </c>
      <c r="F2481">
        <f t="shared" si="119"/>
        <v>2019</v>
      </c>
      <c r="G2481" s="84">
        <v>3026</v>
      </c>
      <c r="H2481" s="84">
        <v>772</v>
      </c>
      <c r="I2481" s="84">
        <v>13126</v>
      </c>
      <c r="J2481" s="84">
        <v>0</v>
      </c>
      <c r="K2481" s="3">
        <f t="shared" si="118"/>
        <v>13126</v>
      </c>
      <c r="L2481" s="3"/>
      <c r="M2481" s="3"/>
      <c r="N2481" s="3"/>
      <c r="O2481" s="84">
        <v>306636</v>
      </c>
      <c r="P2481" s="84">
        <v>12566</v>
      </c>
      <c r="Q2481" s="84">
        <v>609598</v>
      </c>
      <c r="R2481" s="127">
        <v>60.171756219999999</v>
      </c>
      <c r="S2481" s="127">
        <v>1433.94114051</v>
      </c>
      <c r="T2481" s="85"/>
      <c r="U2481" s="85"/>
      <c r="V2481" s="85"/>
      <c r="W2481" s="85"/>
      <c r="X2481" s="84">
        <v>29592656</v>
      </c>
      <c r="Y2481" s="84">
        <v>14305689</v>
      </c>
      <c r="Z2481" s="84">
        <v>7166812</v>
      </c>
      <c r="AA2481" s="127">
        <v>44888.395139029999</v>
      </c>
      <c r="AB2481" s="127">
        <v>8876.1589999999997</v>
      </c>
    </row>
    <row r="2482" spans="1:28" x14ac:dyDescent="0.3">
      <c r="A2482" s="83" t="s">
        <v>0</v>
      </c>
      <c r="B2482" s="65" t="str">
        <f>VLOOKUP(A2482,'bank list with code'!$A$2:$C$114,3,FALSE)</f>
        <v>B014</v>
      </c>
      <c r="C2482" s="65" t="str">
        <f>VLOOKUP(B2482,'bank type'!$A$2:$B$87,2,FALSE)</f>
        <v>Public Sector Banks</v>
      </c>
      <c r="D2482" s="66">
        <v>43708</v>
      </c>
      <c r="E2482" s="74">
        <f t="shared" ref="E2482:E2545" si="120">MONTH(D2482)</f>
        <v>8</v>
      </c>
      <c r="F2482">
        <f t="shared" si="119"/>
        <v>2019</v>
      </c>
      <c r="G2482" s="84">
        <v>9400</v>
      </c>
      <c r="H2482" s="84">
        <v>3831</v>
      </c>
      <c r="I2482" s="84">
        <v>65815</v>
      </c>
      <c r="J2482" s="84">
        <v>0</v>
      </c>
      <c r="K2482" s="3">
        <f t="shared" si="118"/>
        <v>65815</v>
      </c>
      <c r="L2482" s="3"/>
      <c r="M2482" s="3"/>
      <c r="N2482" s="3"/>
      <c r="O2482" s="84">
        <v>371033</v>
      </c>
      <c r="P2482" s="84">
        <v>20747</v>
      </c>
      <c r="Q2482" s="84">
        <v>942303</v>
      </c>
      <c r="R2482" s="127">
        <v>86.388627659999997</v>
      </c>
      <c r="S2482" s="127">
        <v>1959.87694334</v>
      </c>
      <c r="T2482" s="85"/>
      <c r="U2482" s="85"/>
      <c r="V2482" s="85"/>
      <c r="W2482" s="85"/>
      <c r="X2482" s="84">
        <v>50845580</v>
      </c>
      <c r="Y2482" s="84">
        <v>32300901</v>
      </c>
      <c r="Z2482" s="84">
        <v>19509658</v>
      </c>
      <c r="AA2482" s="127">
        <v>132224.16563974999</v>
      </c>
      <c r="AB2482" s="127">
        <v>26154.616134989999</v>
      </c>
    </row>
    <row r="2483" spans="1:28" x14ac:dyDescent="0.3">
      <c r="A2483" s="83" t="s">
        <v>1</v>
      </c>
      <c r="B2483" s="65" t="str">
        <f>VLOOKUP(A2483,'bank list with code'!$A$2:$C$114,3,FALSE)</f>
        <v>B015</v>
      </c>
      <c r="C2483" s="65" t="str">
        <f>VLOOKUP(B2483,'bank type'!$A$2:$B$87,2,FALSE)</f>
        <v>Public Sector Banks</v>
      </c>
      <c r="D2483" s="66">
        <v>43708</v>
      </c>
      <c r="E2483" s="74">
        <f t="shared" si="120"/>
        <v>8</v>
      </c>
      <c r="F2483">
        <f t="shared" si="119"/>
        <v>2019</v>
      </c>
      <c r="G2483" s="84">
        <v>2632</v>
      </c>
      <c r="H2483" s="84">
        <v>3429</v>
      </c>
      <c r="I2483" s="84">
        <v>62459</v>
      </c>
      <c r="J2483" s="84">
        <v>0</v>
      </c>
      <c r="K2483" s="3">
        <f t="shared" si="118"/>
        <v>62459</v>
      </c>
      <c r="L2483" s="3"/>
      <c r="M2483" s="3"/>
      <c r="N2483" s="3"/>
      <c r="O2483" s="84">
        <v>186772</v>
      </c>
      <c r="P2483" s="84">
        <v>19089</v>
      </c>
      <c r="Q2483" s="84">
        <v>328297</v>
      </c>
      <c r="R2483" s="127">
        <v>106.99663992000001</v>
      </c>
      <c r="S2483" s="127">
        <v>760.1659344200001</v>
      </c>
      <c r="T2483" s="85"/>
      <c r="U2483" s="85"/>
      <c r="V2483" s="85"/>
      <c r="W2483" s="85"/>
      <c r="X2483" s="84">
        <v>38168404</v>
      </c>
      <c r="Y2483" s="84">
        <v>19761792</v>
      </c>
      <c r="Z2483" s="84">
        <v>10320741</v>
      </c>
      <c r="AA2483" s="127">
        <v>68997.149456999992</v>
      </c>
      <c r="AB2483" s="127">
        <v>10497.74393823</v>
      </c>
    </row>
    <row r="2484" spans="1:28" x14ac:dyDescent="0.3">
      <c r="A2484" s="96" t="s">
        <v>2</v>
      </c>
      <c r="B2484" s="65" t="str">
        <f>VLOOKUP(A2484,'bank list with code'!$A$2:$C$114,3,FALSE)</f>
        <v>B016</v>
      </c>
      <c r="C2484" s="65" t="str">
        <f>VLOOKUP(B2484,'bank type'!$A$2:$B$87,2,FALSE)</f>
        <v>Public Sector Banks</v>
      </c>
      <c r="D2484" s="66">
        <v>43708</v>
      </c>
      <c r="E2484" s="74">
        <f t="shared" si="120"/>
        <v>8</v>
      </c>
      <c r="F2484">
        <f t="shared" si="119"/>
        <v>2019</v>
      </c>
      <c r="G2484" s="84">
        <v>1304</v>
      </c>
      <c r="H2484" s="84">
        <v>556</v>
      </c>
      <c r="I2484" s="84">
        <v>2283</v>
      </c>
      <c r="J2484" s="84">
        <v>0</v>
      </c>
      <c r="K2484" s="3">
        <f t="shared" si="118"/>
        <v>2283</v>
      </c>
      <c r="L2484" s="3"/>
      <c r="M2484" s="3"/>
      <c r="N2484" s="3"/>
      <c r="O2484" s="84">
        <v>0</v>
      </c>
      <c r="P2484" s="84">
        <v>0</v>
      </c>
      <c r="Q2484" s="84">
        <v>0</v>
      </c>
      <c r="R2484" s="127">
        <v>0</v>
      </c>
      <c r="S2484" s="127">
        <v>0</v>
      </c>
      <c r="T2484" s="85"/>
      <c r="U2484" s="85"/>
      <c r="V2484" s="85"/>
      <c r="W2484" s="85"/>
      <c r="X2484" s="84">
        <v>6322240</v>
      </c>
      <c r="Y2484" s="84">
        <v>7793983</v>
      </c>
      <c r="Z2484" s="84">
        <v>5200778</v>
      </c>
      <c r="AA2484" s="127">
        <v>27631.049145239998</v>
      </c>
      <c r="AB2484" s="127">
        <v>5458.2196459200004</v>
      </c>
    </row>
    <row r="2485" spans="1:28" x14ac:dyDescent="0.3">
      <c r="A2485" s="83" t="s">
        <v>3</v>
      </c>
      <c r="B2485" s="65" t="str">
        <f>VLOOKUP(A2485,'bank list with code'!$A$2:$C$114,3,FALSE)</f>
        <v>B018</v>
      </c>
      <c r="C2485" s="65" t="str">
        <f>VLOOKUP(B2485,'bank type'!$A$2:$B$87,2,FALSE)</f>
        <v>Public Sector Banks</v>
      </c>
      <c r="D2485" s="66">
        <v>43708</v>
      </c>
      <c r="E2485" s="74">
        <f t="shared" si="120"/>
        <v>8</v>
      </c>
      <c r="F2485">
        <f t="shared" si="119"/>
        <v>2019</v>
      </c>
      <c r="G2485" s="84">
        <v>4746</v>
      </c>
      <c r="H2485" s="84">
        <v>4068</v>
      </c>
      <c r="I2485" s="84">
        <v>22738</v>
      </c>
      <c r="J2485" s="84">
        <v>0</v>
      </c>
      <c r="K2485" s="3">
        <f t="shared" si="118"/>
        <v>22738</v>
      </c>
      <c r="L2485" s="3"/>
      <c r="M2485" s="3"/>
      <c r="N2485" s="3"/>
      <c r="O2485" s="84">
        <v>417880</v>
      </c>
      <c r="P2485" s="84">
        <v>56099</v>
      </c>
      <c r="Q2485" s="84">
        <v>812834</v>
      </c>
      <c r="R2485" s="127">
        <v>281.54207714999995</v>
      </c>
      <c r="S2485" s="127">
        <v>1616.4097163600002</v>
      </c>
      <c r="T2485" s="85"/>
      <c r="U2485" s="85"/>
      <c r="V2485" s="85"/>
      <c r="W2485" s="85"/>
      <c r="X2485" s="84">
        <v>20299863</v>
      </c>
      <c r="Y2485" s="84">
        <v>25691904</v>
      </c>
      <c r="Z2485" s="84">
        <v>13492195</v>
      </c>
      <c r="AA2485" s="127">
        <v>115649.37724420002</v>
      </c>
      <c r="AB2485" s="127">
        <v>17287.969889959997</v>
      </c>
    </row>
    <row r="2486" spans="1:28" x14ac:dyDescent="0.3">
      <c r="A2486" s="83" t="s">
        <v>4</v>
      </c>
      <c r="B2486" s="65" t="str">
        <f>VLOOKUP(A2486,'bank list with code'!$A$2:$C$114,3,FALSE)</f>
        <v>B022</v>
      </c>
      <c r="C2486" s="65" t="str">
        <f>VLOOKUP(B2486,'bank type'!$A$2:$B$87,2,FALSE)</f>
        <v>Public Sector Banks</v>
      </c>
      <c r="D2486" s="66">
        <v>43708</v>
      </c>
      <c r="E2486" s="74">
        <f t="shared" si="120"/>
        <v>8</v>
      </c>
      <c r="F2486">
        <f t="shared" si="119"/>
        <v>2019</v>
      </c>
      <c r="G2486" s="84">
        <v>2594</v>
      </c>
      <c r="H2486" s="84">
        <v>831</v>
      </c>
      <c r="I2486" s="84">
        <v>3204</v>
      </c>
      <c r="J2486" s="84">
        <v>0</v>
      </c>
      <c r="K2486" s="3">
        <f t="shared" si="118"/>
        <v>3204</v>
      </c>
      <c r="L2486" s="3"/>
      <c r="M2486" s="3"/>
      <c r="N2486" s="3"/>
      <c r="O2486" s="84">
        <v>91596</v>
      </c>
      <c r="P2486" s="84">
        <v>2258</v>
      </c>
      <c r="Q2486" s="84">
        <v>161884</v>
      </c>
      <c r="R2486" s="127">
        <v>10.06876433</v>
      </c>
      <c r="S2486" s="127">
        <v>349.69749672999995</v>
      </c>
      <c r="T2486" s="85"/>
      <c r="U2486" s="85"/>
      <c r="V2486" s="85"/>
      <c r="W2486" s="85"/>
      <c r="X2486" s="84">
        <v>22493798</v>
      </c>
      <c r="Y2486" s="84">
        <v>12098197</v>
      </c>
      <c r="Z2486" s="84">
        <v>6295957</v>
      </c>
      <c r="AA2486" s="127">
        <v>47357.721972140003</v>
      </c>
      <c r="AB2486" s="127">
        <v>8018.7044230000001</v>
      </c>
    </row>
    <row r="2487" spans="1:28" x14ac:dyDescent="0.3">
      <c r="A2487" s="83" t="s">
        <v>119</v>
      </c>
      <c r="B2487" s="65" t="str">
        <f>VLOOKUP(A2487,'bank list with code'!$A$2:$C$114,3,FALSE)</f>
        <v>B026</v>
      </c>
      <c r="C2487" s="65" t="str">
        <f>VLOOKUP(B2487,'bank type'!$A$2:$B$87,2,FALSE)</f>
        <v>Public Sector Banks</v>
      </c>
      <c r="D2487" s="66">
        <v>43708</v>
      </c>
      <c r="E2487" s="74">
        <f t="shared" si="120"/>
        <v>8</v>
      </c>
      <c r="F2487">
        <f t="shared" si="119"/>
        <v>2019</v>
      </c>
      <c r="G2487" s="84">
        <v>2307</v>
      </c>
      <c r="H2487" s="84">
        <v>561</v>
      </c>
      <c r="I2487" s="84">
        <v>262258</v>
      </c>
      <c r="J2487" s="84">
        <v>0</v>
      </c>
      <c r="K2487" s="3">
        <f t="shared" si="118"/>
        <v>262258</v>
      </c>
      <c r="L2487" s="3"/>
      <c r="M2487" s="3"/>
      <c r="N2487" s="3"/>
      <c r="O2487" s="84">
        <v>112214</v>
      </c>
      <c r="P2487" s="84">
        <v>1882</v>
      </c>
      <c r="Q2487" s="84">
        <v>159279</v>
      </c>
      <c r="R2487" s="127">
        <v>9.5926912299999998</v>
      </c>
      <c r="S2487" s="127">
        <v>378.17535970999995</v>
      </c>
      <c r="T2487" s="85"/>
      <c r="U2487" s="85"/>
      <c r="V2487" s="85"/>
      <c r="W2487" s="85"/>
      <c r="X2487" s="84">
        <v>7235618</v>
      </c>
      <c r="Y2487" s="84">
        <v>7005420</v>
      </c>
      <c r="Z2487" s="84">
        <v>4273802</v>
      </c>
      <c r="AA2487" s="127">
        <v>27972.003500879997</v>
      </c>
      <c r="AB2487" s="127">
        <v>5125.8179791499997</v>
      </c>
    </row>
    <row r="2488" spans="1:28" x14ac:dyDescent="0.3">
      <c r="A2488" s="83" t="s">
        <v>5</v>
      </c>
      <c r="B2488" s="65" t="str">
        <f>VLOOKUP(A2488,'bank list with code'!$A$2:$C$114,3,FALSE)</f>
        <v>B060</v>
      </c>
      <c r="C2488" s="65" t="str">
        <f>VLOOKUP(B2488,'bank type'!$A$2:$B$87,2,FALSE)</f>
        <v>Public Sector Banks</v>
      </c>
      <c r="D2488" s="66">
        <v>43708</v>
      </c>
      <c r="E2488" s="74">
        <f t="shared" si="120"/>
        <v>8</v>
      </c>
      <c r="F2488">
        <f t="shared" si="119"/>
        <v>2019</v>
      </c>
      <c r="G2488" s="84">
        <v>3249</v>
      </c>
      <c r="H2488" s="84">
        <v>690</v>
      </c>
      <c r="I2488" s="84">
        <v>10892</v>
      </c>
      <c r="J2488" s="84">
        <v>0</v>
      </c>
      <c r="K2488" s="3">
        <f t="shared" si="118"/>
        <v>10892</v>
      </c>
      <c r="L2488" s="3"/>
      <c r="M2488" s="3"/>
      <c r="N2488" s="3"/>
      <c r="O2488" s="84">
        <v>90619</v>
      </c>
      <c r="P2488" s="84">
        <v>3743</v>
      </c>
      <c r="Q2488" s="84">
        <v>158701</v>
      </c>
      <c r="R2488" s="127">
        <v>22.3</v>
      </c>
      <c r="S2488" s="127">
        <v>345.1</v>
      </c>
      <c r="T2488" s="85"/>
      <c r="U2488" s="85"/>
      <c r="V2488" s="85"/>
      <c r="W2488" s="85"/>
      <c r="X2488" s="84">
        <v>14768947</v>
      </c>
      <c r="Y2488" s="84">
        <v>27270201</v>
      </c>
      <c r="Z2488" s="84">
        <v>8318733</v>
      </c>
      <c r="AA2488" s="127">
        <v>68128.800000000003</v>
      </c>
      <c r="AB2488" s="127">
        <v>8800.2000000000007</v>
      </c>
    </row>
    <row r="2489" spans="1:28" x14ac:dyDescent="0.3">
      <c r="A2489" s="83" t="s">
        <v>6</v>
      </c>
      <c r="B2489" s="65" t="str">
        <f>VLOOKUP(A2489,'bank list with code'!$A$2:$C$114,3,FALSE)</f>
        <v>B061</v>
      </c>
      <c r="C2489" s="65" t="str">
        <f>VLOOKUP(B2489,'bank type'!$A$2:$B$87,2,FALSE)</f>
        <v>Public Sector Banks</v>
      </c>
      <c r="D2489" s="66">
        <v>43708</v>
      </c>
      <c r="E2489" s="74">
        <f t="shared" si="120"/>
        <v>8</v>
      </c>
      <c r="F2489">
        <f t="shared" si="119"/>
        <v>2019</v>
      </c>
      <c r="G2489" s="84">
        <v>2543</v>
      </c>
      <c r="H2489" s="84">
        <v>442</v>
      </c>
      <c r="I2489" s="84">
        <v>19750</v>
      </c>
      <c r="J2489" s="84">
        <v>0</v>
      </c>
      <c r="K2489" s="3">
        <f t="shared" si="118"/>
        <v>19750</v>
      </c>
      <c r="L2489" s="3"/>
      <c r="M2489" s="3"/>
      <c r="N2489" s="3"/>
      <c r="O2489" s="84">
        <v>58995</v>
      </c>
      <c r="P2489" s="84">
        <v>911</v>
      </c>
      <c r="Q2489" s="84">
        <v>98214</v>
      </c>
      <c r="R2489" s="127">
        <v>3.5473149999999998</v>
      </c>
      <c r="S2489" s="127">
        <v>181.74936099999999</v>
      </c>
      <c r="T2489" s="85"/>
      <c r="U2489" s="85"/>
      <c r="V2489" s="85"/>
      <c r="W2489" s="85"/>
      <c r="X2489" s="84">
        <v>17101857</v>
      </c>
      <c r="Y2489" s="84">
        <v>14032469</v>
      </c>
      <c r="Z2489" s="84">
        <v>5237005</v>
      </c>
      <c r="AA2489" s="127">
        <v>58506.749499999998</v>
      </c>
      <c r="AB2489" s="127">
        <v>6987.0705079999998</v>
      </c>
    </row>
    <row r="2490" spans="1:28" x14ac:dyDescent="0.3">
      <c r="A2490" s="83" t="s">
        <v>121</v>
      </c>
      <c r="B2490" s="65" t="str">
        <f>VLOOKUP(A2490,'bank list with code'!$A$2:$C$114,3,FALSE)</f>
        <v>B078</v>
      </c>
      <c r="C2490" s="65" t="str">
        <f>VLOOKUP(B2490,'bank type'!$A$2:$B$87,2,FALSE)</f>
        <v>Public Sector Banks</v>
      </c>
      <c r="D2490" s="66">
        <v>43708</v>
      </c>
      <c r="E2490" s="74">
        <f t="shared" si="120"/>
        <v>8</v>
      </c>
      <c r="F2490">
        <f t="shared" si="119"/>
        <v>2019</v>
      </c>
      <c r="G2490" s="84">
        <v>2349</v>
      </c>
      <c r="H2490" s="84">
        <v>281</v>
      </c>
      <c r="I2490" s="84">
        <v>9583</v>
      </c>
      <c r="J2490" s="84">
        <v>0</v>
      </c>
      <c r="K2490" s="3">
        <f t="shared" si="118"/>
        <v>9583</v>
      </c>
      <c r="L2490" s="3"/>
      <c r="M2490" s="3"/>
      <c r="N2490" s="3"/>
      <c r="O2490" s="84">
        <v>0</v>
      </c>
      <c r="P2490" s="84">
        <v>0</v>
      </c>
      <c r="Q2490" s="84">
        <v>0</v>
      </c>
      <c r="R2490" s="127">
        <v>0</v>
      </c>
      <c r="S2490" s="127">
        <v>0</v>
      </c>
      <c r="T2490" s="85"/>
      <c r="U2490" s="85"/>
      <c r="V2490" s="85"/>
      <c r="W2490" s="85"/>
      <c r="X2490" s="84">
        <v>11462029</v>
      </c>
      <c r="Y2490" s="84">
        <v>5735424</v>
      </c>
      <c r="Z2490" s="84">
        <v>3943713</v>
      </c>
      <c r="AA2490" s="127">
        <v>24205.7</v>
      </c>
      <c r="AB2490" s="127">
        <v>4566.2</v>
      </c>
    </row>
    <row r="2491" spans="1:28" x14ac:dyDescent="0.3">
      <c r="A2491" s="83" t="s">
        <v>7</v>
      </c>
      <c r="B2491" s="65" t="str">
        <f>VLOOKUP(A2491,'bank list with code'!$A$2:$C$114,3,FALSE)</f>
        <v>B080</v>
      </c>
      <c r="C2491" s="65" t="str">
        <f>VLOOKUP(B2491,'bank type'!$A$2:$B$87,2,FALSE)</f>
        <v>Public Sector Banks</v>
      </c>
      <c r="D2491" s="66">
        <v>43708</v>
      </c>
      <c r="E2491" s="74">
        <f t="shared" si="120"/>
        <v>8</v>
      </c>
      <c r="F2491">
        <f t="shared" si="119"/>
        <v>2019</v>
      </c>
      <c r="G2491" s="84">
        <v>1014</v>
      </c>
      <c r="H2491" s="84">
        <v>31</v>
      </c>
      <c r="I2491" s="84">
        <v>1066</v>
      </c>
      <c r="J2491" s="84">
        <v>0</v>
      </c>
      <c r="K2491" s="3">
        <f t="shared" si="118"/>
        <v>1066</v>
      </c>
      <c r="L2491" s="3"/>
      <c r="M2491" s="3"/>
      <c r="N2491" s="3"/>
      <c r="O2491" s="84">
        <v>0</v>
      </c>
      <c r="P2491" s="84">
        <v>0</v>
      </c>
      <c r="Q2491" s="84">
        <v>0</v>
      </c>
      <c r="R2491" s="127">
        <v>0</v>
      </c>
      <c r="S2491" s="127">
        <v>0</v>
      </c>
      <c r="T2491" s="85"/>
      <c r="U2491" s="85"/>
      <c r="V2491" s="85"/>
      <c r="W2491" s="85"/>
      <c r="X2491" s="84">
        <v>2406820</v>
      </c>
      <c r="Y2491" s="84">
        <v>1514760</v>
      </c>
      <c r="Z2491" s="84">
        <v>868155</v>
      </c>
      <c r="AA2491" s="127">
        <v>6112.0146219200005</v>
      </c>
      <c r="AB2491" s="127">
        <v>1187.63715796</v>
      </c>
    </row>
    <row r="2492" spans="1:28" x14ac:dyDescent="0.3">
      <c r="A2492" s="83" t="s">
        <v>8</v>
      </c>
      <c r="B2492" s="65" t="str">
        <f>VLOOKUP(A2492,'bank list with code'!$A$2:$C$114,3,FALSE)</f>
        <v>B081</v>
      </c>
      <c r="C2492" s="65" t="str">
        <f>VLOOKUP(B2492,'bank type'!$A$2:$B$87,2,FALSE)</f>
        <v>Public Sector Banks</v>
      </c>
      <c r="D2492" s="66">
        <v>43708</v>
      </c>
      <c r="E2492" s="74">
        <f t="shared" si="120"/>
        <v>8</v>
      </c>
      <c r="F2492">
        <f t="shared" si="119"/>
        <v>2019</v>
      </c>
      <c r="G2492" s="84">
        <v>5277</v>
      </c>
      <c r="H2492" s="84">
        <v>3651</v>
      </c>
      <c r="I2492" s="84">
        <v>70711</v>
      </c>
      <c r="J2492" s="84">
        <v>0</v>
      </c>
      <c r="K2492" s="3">
        <f t="shared" si="118"/>
        <v>70711</v>
      </c>
      <c r="L2492" s="3"/>
      <c r="M2492" s="3"/>
      <c r="N2492" s="3"/>
      <c r="O2492" s="84">
        <v>336967</v>
      </c>
      <c r="P2492" s="84">
        <v>5579</v>
      </c>
      <c r="Q2492" s="84">
        <v>682594</v>
      </c>
      <c r="R2492" s="127">
        <v>14.665883560000001</v>
      </c>
      <c r="S2492" s="127">
        <v>1414.6239469400002</v>
      </c>
      <c r="T2492" s="85"/>
      <c r="U2492" s="85"/>
      <c r="V2492" s="85"/>
      <c r="W2492" s="85"/>
      <c r="X2492" s="84">
        <v>22061558</v>
      </c>
      <c r="Y2492" s="84">
        <v>25282706</v>
      </c>
      <c r="Z2492" s="84">
        <v>14855517</v>
      </c>
      <c r="AA2492" s="127">
        <v>109839.28300016001</v>
      </c>
      <c r="AB2492" s="127">
        <v>19863.067357650001</v>
      </c>
    </row>
    <row r="2493" spans="1:28" x14ac:dyDescent="0.3">
      <c r="A2493" s="83" t="s">
        <v>122</v>
      </c>
      <c r="B2493" s="65" t="str">
        <f>VLOOKUP(A2493,'bank list with code'!$A$2:$C$114,3,FALSE)</f>
        <v>B099</v>
      </c>
      <c r="C2493" s="65" t="str">
        <f>VLOOKUP(B2493,'bank type'!$A$2:$B$87,2,FALSE)</f>
        <v>Public Sector Banks</v>
      </c>
      <c r="D2493" s="66">
        <v>43708</v>
      </c>
      <c r="E2493" s="74">
        <f t="shared" si="120"/>
        <v>8</v>
      </c>
      <c r="F2493">
        <f t="shared" si="119"/>
        <v>2019</v>
      </c>
      <c r="G2493" s="84">
        <v>4140</v>
      </c>
      <c r="H2493" s="84">
        <v>407</v>
      </c>
      <c r="I2493" s="84">
        <v>10818</v>
      </c>
      <c r="J2493" s="84">
        <v>0</v>
      </c>
      <c r="K2493" s="3">
        <f t="shared" si="118"/>
        <v>10818</v>
      </c>
      <c r="L2493" s="3"/>
      <c r="M2493" s="3"/>
      <c r="N2493" s="3"/>
      <c r="O2493" s="84">
        <v>45992</v>
      </c>
      <c r="P2493" s="84">
        <v>2511</v>
      </c>
      <c r="Q2493" s="84">
        <v>190349</v>
      </c>
      <c r="R2493" s="127">
        <v>10.986459999999999</v>
      </c>
      <c r="S2493" s="127">
        <v>400.85930999999999</v>
      </c>
      <c r="T2493" s="85"/>
      <c r="U2493" s="85"/>
      <c r="V2493" s="85"/>
      <c r="W2493" s="85"/>
      <c r="X2493" s="84">
        <v>9068177</v>
      </c>
      <c r="Y2493" s="84">
        <v>9664831</v>
      </c>
      <c r="Z2493" s="84">
        <v>5658797</v>
      </c>
      <c r="AA2493" s="127">
        <v>38022.367597999997</v>
      </c>
      <c r="AB2493" s="127">
        <v>6406.8494819999996</v>
      </c>
    </row>
    <row r="2494" spans="1:28" x14ac:dyDescent="0.3">
      <c r="A2494" s="83" t="s">
        <v>9</v>
      </c>
      <c r="B2494" s="65" t="str">
        <f>VLOOKUP(A2494,'bank list with code'!$A$2:$C$114,3,FALSE)</f>
        <v>B102</v>
      </c>
      <c r="C2494" s="65" t="str">
        <f>VLOOKUP(B2494,'bank type'!$A$2:$B$87,2,FALSE)</f>
        <v>Public Sector Banks</v>
      </c>
      <c r="D2494" s="66">
        <v>43708</v>
      </c>
      <c r="E2494" s="74">
        <f t="shared" si="120"/>
        <v>8</v>
      </c>
      <c r="F2494">
        <f t="shared" si="119"/>
        <v>2019</v>
      </c>
      <c r="G2494" s="84">
        <v>2059</v>
      </c>
      <c r="H2494" s="84">
        <v>309</v>
      </c>
      <c r="I2494" s="84">
        <v>4636</v>
      </c>
      <c r="J2494" s="84">
        <v>0</v>
      </c>
      <c r="K2494" s="3">
        <f t="shared" si="118"/>
        <v>4636</v>
      </c>
      <c r="L2494" s="3"/>
      <c r="M2494" s="3"/>
      <c r="N2494" s="3"/>
      <c r="O2494" s="84">
        <v>0</v>
      </c>
      <c r="P2494" s="84">
        <v>0</v>
      </c>
      <c r="Q2494" s="84">
        <v>0</v>
      </c>
      <c r="R2494" s="127">
        <v>0</v>
      </c>
      <c r="S2494" s="127">
        <v>0</v>
      </c>
      <c r="T2494" s="85"/>
      <c r="U2494" s="85"/>
      <c r="V2494" s="85"/>
      <c r="W2494" s="85"/>
      <c r="X2494" s="84">
        <v>7491263</v>
      </c>
      <c r="Y2494" s="84">
        <v>6315733</v>
      </c>
      <c r="Z2494" s="84">
        <v>3714977</v>
      </c>
      <c r="AA2494" s="127">
        <v>24114.5</v>
      </c>
      <c r="AB2494" s="127">
        <v>4337.5</v>
      </c>
    </row>
    <row r="2495" spans="1:28" x14ac:dyDescent="0.3">
      <c r="A2495" s="83" t="s">
        <v>10</v>
      </c>
      <c r="B2495" s="65" t="str">
        <f>VLOOKUP(A2495,'bank list with code'!$A$2:$C$114,3,FALSE)</f>
        <v>B105</v>
      </c>
      <c r="C2495" s="65" t="str">
        <f>VLOOKUP(B2495,'bank type'!$A$2:$B$87,2,FALSE)</f>
        <v>Public Sector Banks</v>
      </c>
      <c r="D2495" s="66">
        <v>43708</v>
      </c>
      <c r="E2495" s="74">
        <f t="shared" si="120"/>
        <v>8</v>
      </c>
      <c r="F2495">
        <f t="shared" si="119"/>
        <v>2019</v>
      </c>
      <c r="G2495" s="84">
        <v>3933</v>
      </c>
      <c r="H2495" s="84">
        <v>2797</v>
      </c>
      <c r="I2495" s="84">
        <v>53706</v>
      </c>
      <c r="J2495" s="84">
        <v>0</v>
      </c>
      <c r="K2495" s="3">
        <f t="shared" si="118"/>
        <v>53706</v>
      </c>
      <c r="L2495" s="3"/>
      <c r="M2495" s="3"/>
      <c r="N2495" s="3"/>
      <c r="O2495" s="84">
        <v>47065</v>
      </c>
      <c r="P2495" s="84">
        <v>3597</v>
      </c>
      <c r="Q2495" s="84">
        <v>220733</v>
      </c>
      <c r="R2495" s="127">
        <v>18.29970818</v>
      </c>
      <c r="S2495" s="127">
        <v>525.22086410999998</v>
      </c>
      <c r="T2495" s="85"/>
      <c r="U2495" s="85"/>
      <c r="V2495" s="85"/>
      <c r="W2495" s="85"/>
      <c r="X2495" s="84">
        <v>18488856</v>
      </c>
      <c r="Y2495" s="84">
        <v>28540976</v>
      </c>
      <c r="Z2495" s="84">
        <v>10091391</v>
      </c>
      <c r="AA2495" s="127">
        <v>83776.378177999999</v>
      </c>
      <c r="AB2495" s="127">
        <v>11120.192711969999</v>
      </c>
    </row>
    <row r="2496" spans="1:28" x14ac:dyDescent="0.3">
      <c r="A2496" s="83" t="s">
        <v>123</v>
      </c>
      <c r="B2496" s="65" t="str">
        <f>VLOOKUP(A2496,'bank list with code'!$A$2:$C$114,3,FALSE)</f>
        <v>B106</v>
      </c>
      <c r="C2496" s="65" t="str">
        <f>VLOOKUP(B2496,'bank type'!$A$2:$B$87,2,FALSE)</f>
        <v>Public Sector Banks</v>
      </c>
      <c r="D2496" s="66">
        <v>43708</v>
      </c>
      <c r="E2496" s="74">
        <f t="shared" si="120"/>
        <v>8</v>
      </c>
      <c r="F2496">
        <f t="shared" si="119"/>
        <v>2019</v>
      </c>
      <c r="G2496" s="84">
        <v>1003</v>
      </c>
      <c r="H2496" s="84">
        <v>1014</v>
      </c>
      <c r="I2496" s="84">
        <v>6624</v>
      </c>
      <c r="J2496" s="84">
        <v>0</v>
      </c>
      <c r="K2496" s="3">
        <f t="shared" si="118"/>
        <v>6624</v>
      </c>
      <c r="L2496" s="3"/>
      <c r="M2496" s="3"/>
      <c r="N2496" s="3"/>
      <c r="O2496" s="84">
        <v>7646</v>
      </c>
      <c r="P2496" s="84">
        <v>325</v>
      </c>
      <c r="Q2496" s="84">
        <v>9386</v>
      </c>
      <c r="R2496" s="127">
        <v>1.2702</v>
      </c>
      <c r="S2496" s="127">
        <v>18.779832710000001</v>
      </c>
      <c r="T2496" s="85"/>
      <c r="U2496" s="85"/>
      <c r="V2496" s="85"/>
      <c r="W2496" s="85"/>
      <c r="X2496" s="84">
        <v>8723864</v>
      </c>
      <c r="Y2496" s="84">
        <v>8123751</v>
      </c>
      <c r="Z2496" s="84">
        <v>2447516</v>
      </c>
      <c r="AA2496" s="127">
        <v>28743.978412999997</v>
      </c>
      <c r="AB2496" s="127">
        <v>3127.0149879999999</v>
      </c>
    </row>
    <row r="2497" spans="1:28" x14ac:dyDescent="0.3">
      <c r="A2497" s="83" t="s">
        <v>11</v>
      </c>
      <c r="B2497" s="65" t="str">
        <f>VLOOKUP(A2497,'bank list with code'!$A$2:$C$114,3,FALSE)</f>
        <v>B054</v>
      </c>
      <c r="C2497" s="65" t="str">
        <f>VLOOKUP(B2497,'bank type'!$A$2:$B$87,2,FALSE)</f>
        <v>Private Sector Banks</v>
      </c>
      <c r="D2497" s="66">
        <v>43708</v>
      </c>
      <c r="E2497" s="74">
        <f t="shared" si="120"/>
        <v>8</v>
      </c>
      <c r="F2497">
        <f t="shared" si="119"/>
        <v>2019</v>
      </c>
      <c r="G2497" s="84">
        <v>2208</v>
      </c>
      <c r="H2497" s="84">
        <v>1491</v>
      </c>
      <c r="I2497" s="84">
        <v>34666</v>
      </c>
      <c r="J2497" s="84">
        <v>0</v>
      </c>
      <c r="K2497" s="3">
        <f t="shared" si="118"/>
        <v>34666</v>
      </c>
      <c r="L2497" s="3"/>
      <c r="M2497" s="3"/>
      <c r="N2497" s="3"/>
      <c r="O2497" s="84">
        <v>33921</v>
      </c>
      <c r="P2497" s="84">
        <v>763</v>
      </c>
      <c r="Q2497" s="84">
        <v>136225</v>
      </c>
      <c r="R2497" s="127">
        <v>4.209416029999999</v>
      </c>
      <c r="S2497" s="127">
        <v>315.93621360000003</v>
      </c>
      <c r="T2497" s="85"/>
      <c r="U2497" s="85"/>
      <c r="V2497" s="85"/>
      <c r="W2497" s="85"/>
      <c r="X2497" s="84">
        <v>12083478</v>
      </c>
      <c r="Y2497" s="84">
        <v>9365243</v>
      </c>
      <c r="Z2497" s="84">
        <v>6206186</v>
      </c>
      <c r="AA2497" s="127">
        <v>40463.887217349999</v>
      </c>
      <c r="AB2497" s="127">
        <v>8117.0493623400007</v>
      </c>
    </row>
    <row r="2498" spans="1:28" x14ac:dyDescent="0.3">
      <c r="A2498" s="83" t="s">
        <v>12</v>
      </c>
      <c r="B2498" s="65" t="str">
        <f>VLOOKUP(A2498,'bank list with code'!$A$2:$C$114,3,FALSE)</f>
        <v>B093</v>
      </c>
      <c r="C2498" s="65" t="str">
        <f>VLOOKUP(B2498,'bank type'!$A$2:$B$87,2,FALSE)</f>
        <v>Public Sector Banks</v>
      </c>
      <c r="D2498" s="66">
        <v>43708</v>
      </c>
      <c r="E2498" s="74">
        <f t="shared" si="120"/>
        <v>8</v>
      </c>
      <c r="F2498">
        <f t="shared" si="119"/>
        <v>2019</v>
      </c>
      <c r="G2498" s="84">
        <v>25667</v>
      </c>
      <c r="H2498" s="84">
        <v>32995</v>
      </c>
      <c r="I2498" s="84">
        <v>612471</v>
      </c>
      <c r="J2498" s="84">
        <v>0</v>
      </c>
      <c r="K2498" s="3">
        <f t="shared" si="118"/>
        <v>612471</v>
      </c>
      <c r="L2498" s="3"/>
      <c r="M2498" s="3"/>
      <c r="N2498" s="3"/>
      <c r="O2498" s="84">
        <v>9316553</v>
      </c>
      <c r="P2498" s="84">
        <v>137825</v>
      </c>
      <c r="Q2498" s="84">
        <v>30731537</v>
      </c>
      <c r="R2498" s="127">
        <v>532.64203500000008</v>
      </c>
      <c r="S2498" s="127">
        <v>109046.96383499999</v>
      </c>
      <c r="T2498" s="85"/>
      <c r="U2498" s="85"/>
      <c r="V2498" s="85"/>
      <c r="W2498" s="85"/>
      <c r="X2498" s="84">
        <v>299386547</v>
      </c>
      <c r="Y2498" s="84">
        <v>376227248</v>
      </c>
      <c r="Z2498" s="84">
        <v>119943764</v>
      </c>
      <c r="AA2498" s="127">
        <v>1076303.35376168</v>
      </c>
      <c r="AB2498" s="127">
        <v>164790.28655751998</v>
      </c>
    </row>
    <row r="2499" spans="1:28" x14ac:dyDescent="0.3">
      <c r="A2499" s="83" t="s">
        <v>14</v>
      </c>
      <c r="B2499" s="65" t="str">
        <f>VLOOKUP(A2499,'bank list with code'!$A$2:$C$114,3,FALSE)</f>
        <v>B009</v>
      </c>
      <c r="C2499" s="65" t="str">
        <f>VLOOKUP(B2499,'bank type'!$A$2:$B$87,2,FALSE)</f>
        <v>Private Sector Banks</v>
      </c>
      <c r="D2499" s="66">
        <v>43708</v>
      </c>
      <c r="E2499" s="74">
        <f t="shared" si="120"/>
        <v>8</v>
      </c>
      <c r="F2499">
        <f t="shared" si="119"/>
        <v>2019</v>
      </c>
      <c r="G2499" s="84">
        <v>5292</v>
      </c>
      <c r="H2499" s="84">
        <v>12019</v>
      </c>
      <c r="I2499" s="84">
        <v>498354</v>
      </c>
      <c r="J2499" s="84">
        <v>0</v>
      </c>
      <c r="K2499" s="3">
        <f t="shared" si="118"/>
        <v>498354</v>
      </c>
      <c r="L2499" s="3"/>
      <c r="M2499" s="3"/>
      <c r="N2499" s="3"/>
      <c r="O2499" s="84">
        <v>6614298</v>
      </c>
      <c r="P2499" s="84">
        <v>96010</v>
      </c>
      <c r="Q2499" s="84">
        <v>17452053</v>
      </c>
      <c r="R2499" s="127">
        <v>413.11513500000001</v>
      </c>
      <c r="S2499" s="127">
        <v>63985.913684000006</v>
      </c>
      <c r="T2499" s="85"/>
      <c r="U2499" s="85"/>
      <c r="V2499" s="85"/>
      <c r="W2499" s="85"/>
      <c r="X2499" s="84">
        <v>22800710</v>
      </c>
      <c r="Y2499" s="84">
        <v>28173088</v>
      </c>
      <c r="Z2499" s="84">
        <v>28735959</v>
      </c>
      <c r="AA2499" s="127">
        <v>138651.86354349001</v>
      </c>
      <c r="AB2499" s="127">
        <v>42033.029309404919</v>
      </c>
    </row>
    <row r="2500" spans="1:28" x14ac:dyDescent="0.3">
      <c r="A2500" s="83" t="s">
        <v>15</v>
      </c>
      <c r="B2500" s="65" t="str">
        <f>VLOOKUP(A2500,'bank list with code'!$A$2:$C$114,3,FALSE)</f>
        <v>B010</v>
      </c>
      <c r="C2500" s="65" t="str">
        <f>VLOOKUP(B2500,'bank type'!$A$2:$B$87,2,FALSE)</f>
        <v>Private Sector Banks</v>
      </c>
      <c r="D2500" s="66">
        <v>43708</v>
      </c>
      <c r="E2500" s="74">
        <f t="shared" si="120"/>
        <v>8</v>
      </c>
      <c r="F2500">
        <f t="shared" si="119"/>
        <v>2019</v>
      </c>
      <c r="G2500" s="84">
        <v>484</v>
      </c>
      <c r="H2500" s="84">
        <v>0</v>
      </c>
      <c r="I2500" s="84">
        <v>28361</v>
      </c>
      <c r="J2500" s="84">
        <v>0</v>
      </c>
      <c r="K2500" s="3">
        <f t="shared" si="118"/>
        <v>28361</v>
      </c>
      <c r="L2500" s="3"/>
      <c r="M2500" s="3"/>
      <c r="N2500" s="3"/>
      <c r="O2500" s="84">
        <v>0</v>
      </c>
      <c r="P2500" s="84">
        <v>0</v>
      </c>
      <c r="Q2500" s="84">
        <v>0</v>
      </c>
      <c r="R2500" s="127">
        <v>0</v>
      </c>
      <c r="S2500" s="127">
        <v>0</v>
      </c>
      <c r="T2500" s="85"/>
      <c r="U2500" s="85"/>
      <c r="V2500" s="85"/>
      <c r="W2500" s="85"/>
      <c r="X2500" s="84">
        <v>3175534</v>
      </c>
      <c r="Y2500" s="84">
        <v>2281658</v>
      </c>
      <c r="Z2500" s="84">
        <v>1038734</v>
      </c>
      <c r="AA2500" s="127">
        <v>8203.6154869999991</v>
      </c>
      <c r="AB2500" s="127">
        <v>1440.32955333</v>
      </c>
    </row>
    <row r="2501" spans="1:28" x14ac:dyDescent="0.3">
      <c r="A2501" s="83" t="s">
        <v>16</v>
      </c>
      <c r="B2501" s="65" t="str">
        <f>VLOOKUP(A2501,'bank list with code'!$A$2:$C$114,3,FALSE)</f>
        <v>B021</v>
      </c>
      <c r="C2501" s="65" t="str">
        <f>VLOOKUP(B2501,'bank type'!$A$2:$B$87,2,FALSE)</f>
        <v>Private Sector Banks</v>
      </c>
      <c r="D2501" s="66">
        <v>43708</v>
      </c>
      <c r="E2501" s="74">
        <f t="shared" si="120"/>
        <v>8</v>
      </c>
      <c r="F2501">
        <f t="shared" si="119"/>
        <v>2019</v>
      </c>
      <c r="G2501" s="84">
        <v>240</v>
      </c>
      <c r="H2501" s="84">
        <v>50</v>
      </c>
      <c r="I2501" s="84">
        <v>0</v>
      </c>
      <c r="J2501" s="84">
        <v>0</v>
      </c>
      <c r="K2501" s="3">
        <f t="shared" si="118"/>
        <v>0</v>
      </c>
      <c r="L2501" s="3"/>
      <c r="M2501" s="3"/>
      <c r="N2501" s="3"/>
      <c r="O2501" s="84">
        <v>0</v>
      </c>
      <c r="P2501" s="84">
        <v>0</v>
      </c>
      <c r="Q2501" s="84">
        <v>0</v>
      </c>
      <c r="R2501" s="127">
        <v>0</v>
      </c>
      <c r="S2501" s="127">
        <v>0</v>
      </c>
      <c r="T2501" s="85"/>
      <c r="U2501" s="85"/>
      <c r="V2501" s="85"/>
      <c r="W2501" s="85"/>
      <c r="X2501" s="84">
        <v>637060</v>
      </c>
      <c r="Y2501" s="84">
        <v>710477</v>
      </c>
      <c r="Z2501" s="84">
        <v>243325</v>
      </c>
      <c r="AA2501" s="127">
        <v>2249.6414</v>
      </c>
      <c r="AB2501" s="127">
        <v>344.89397010000005</v>
      </c>
    </row>
    <row r="2502" spans="1:28" x14ac:dyDescent="0.3">
      <c r="A2502" s="83" t="s">
        <v>17</v>
      </c>
      <c r="B2502" s="65" t="str">
        <f>VLOOKUP(A2502,'bank list with code'!$A$2:$C$114,3,FALSE)</f>
        <v>B024</v>
      </c>
      <c r="C2502" s="65" t="str">
        <f>VLOOKUP(B2502,'bank type'!$A$2:$B$87,2,FALSE)</f>
        <v>Private Sector Banks</v>
      </c>
      <c r="D2502" s="66">
        <v>43708</v>
      </c>
      <c r="E2502" s="74">
        <f t="shared" si="120"/>
        <v>8</v>
      </c>
      <c r="F2502">
        <f t="shared" si="119"/>
        <v>2019</v>
      </c>
      <c r="G2502" s="84">
        <v>1033</v>
      </c>
      <c r="H2502" s="84">
        <v>683</v>
      </c>
      <c r="I2502" s="84">
        <v>9888</v>
      </c>
      <c r="J2502" s="84">
        <v>0</v>
      </c>
      <c r="K2502" s="3">
        <f t="shared" ref="K2502:K2565" si="121">SUM(I2502,J2502)</f>
        <v>9888</v>
      </c>
      <c r="L2502" s="3"/>
      <c r="M2502" s="3"/>
      <c r="N2502" s="3"/>
      <c r="O2502" s="84">
        <v>6838</v>
      </c>
      <c r="P2502" s="84">
        <v>815</v>
      </c>
      <c r="Q2502" s="84">
        <v>22393</v>
      </c>
      <c r="R2502" s="127">
        <v>2.0896403100000001</v>
      </c>
      <c r="S2502" s="127">
        <v>59.008465079999993</v>
      </c>
      <c r="T2502" s="85"/>
      <c r="U2502" s="85"/>
      <c r="V2502" s="85"/>
      <c r="W2502" s="85"/>
      <c r="X2502" s="84">
        <v>1898759</v>
      </c>
      <c r="Y2502" s="84">
        <v>2454489</v>
      </c>
      <c r="Z2502" s="84">
        <v>888665</v>
      </c>
      <c r="AA2502" s="127">
        <v>11081.743337299999</v>
      </c>
      <c r="AB2502" s="127">
        <v>1132.1865961999999</v>
      </c>
    </row>
    <row r="2503" spans="1:28" x14ac:dyDescent="0.3">
      <c r="A2503" s="83" t="s">
        <v>18</v>
      </c>
      <c r="B2503" s="65" t="str">
        <f>VLOOKUP(A2503,'bank list with code'!$A$2:$C$114,3,FALSE)</f>
        <v>B032</v>
      </c>
      <c r="C2503" s="65" t="str">
        <f>VLOOKUP(B2503,'bank type'!$A$2:$B$87,2,FALSE)</f>
        <v>Private Sector Banks</v>
      </c>
      <c r="D2503" s="66">
        <v>43708</v>
      </c>
      <c r="E2503" s="74">
        <f t="shared" si="120"/>
        <v>8</v>
      </c>
      <c r="F2503">
        <f t="shared" si="119"/>
        <v>2019</v>
      </c>
      <c r="G2503" s="84">
        <v>294</v>
      </c>
      <c r="H2503" s="84">
        <v>212</v>
      </c>
      <c r="I2503" s="84">
        <v>6826</v>
      </c>
      <c r="J2503" s="84">
        <v>0</v>
      </c>
      <c r="K2503" s="3">
        <f t="shared" si="121"/>
        <v>6826</v>
      </c>
      <c r="L2503" s="3"/>
      <c r="M2503" s="3"/>
      <c r="N2503" s="3"/>
      <c r="O2503" s="84">
        <v>125146</v>
      </c>
      <c r="P2503" s="84">
        <v>12945</v>
      </c>
      <c r="Q2503" s="84">
        <v>241973</v>
      </c>
      <c r="R2503" s="127">
        <v>108.615066</v>
      </c>
      <c r="S2503" s="127">
        <v>471.46418899999998</v>
      </c>
      <c r="T2503" s="85"/>
      <c r="U2503" s="85"/>
      <c r="V2503" s="85"/>
      <c r="W2503" s="85"/>
      <c r="X2503" s="84">
        <v>568320</v>
      </c>
      <c r="Y2503" s="84">
        <v>549750</v>
      </c>
      <c r="Z2503" s="84">
        <v>403462</v>
      </c>
      <c r="AA2503" s="127">
        <v>2676.6734019999999</v>
      </c>
      <c r="AB2503" s="127">
        <v>756.29564800000003</v>
      </c>
    </row>
    <row r="2504" spans="1:28" x14ac:dyDescent="0.3">
      <c r="A2504" s="83" t="s">
        <v>19</v>
      </c>
      <c r="B2504" s="65" t="str">
        <f>VLOOKUP(A2504,'bank list with code'!$A$2:$C$114,3,FALSE)</f>
        <v>B038</v>
      </c>
      <c r="C2504" s="65" t="str">
        <f>VLOOKUP(B2504,'bank type'!$A$2:$B$87,2,FALSE)</f>
        <v>Private Sector Banks</v>
      </c>
      <c r="D2504" s="66">
        <v>43708</v>
      </c>
      <c r="E2504" s="74">
        <f t="shared" si="120"/>
        <v>8</v>
      </c>
      <c r="F2504">
        <f t="shared" si="119"/>
        <v>2019</v>
      </c>
      <c r="G2504" s="84">
        <v>222</v>
      </c>
      <c r="H2504" s="84">
        <v>124</v>
      </c>
      <c r="I2504" s="84">
        <v>1236</v>
      </c>
      <c r="J2504" s="84">
        <v>0</v>
      </c>
      <c r="K2504" s="3">
        <f t="shared" si="121"/>
        <v>1236</v>
      </c>
      <c r="L2504" s="3"/>
      <c r="M2504" s="3"/>
      <c r="N2504" s="3"/>
      <c r="O2504" s="84">
        <v>6686</v>
      </c>
      <c r="P2504" s="84">
        <v>77</v>
      </c>
      <c r="Q2504" s="84">
        <v>15890</v>
      </c>
      <c r="R2504" s="127">
        <v>0.318971</v>
      </c>
      <c r="S2504" s="127">
        <v>29.784960999999999</v>
      </c>
      <c r="T2504" s="85"/>
      <c r="U2504" s="85"/>
      <c r="V2504" s="85"/>
      <c r="W2504" s="85"/>
      <c r="X2504" s="84">
        <v>446837</v>
      </c>
      <c r="Y2504" s="84">
        <v>549648</v>
      </c>
      <c r="Z2504" s="84">
        <v>281737</v>
      </c>
      <c r="AA2504" s="127">
        <v>1860.2293500000001</v>
      </c>
      <c r="AB2504" s="127">
        <v>414.533907</v>
      </c>
    </row>
    <row r="2505" spans="1:28" x14ac:dyDescent="0.3">
      <c r="A2505" s="83" t="s">
        <v>20</v>
      </c>
      <c r="B2505" s="65" t="str">
        <f>VLOOKUP(A2505,'bank list with code'!$A$2:$C$114,3,FALSE)</f>
        <v>B045</v>
      </c>
      <c r="C2505" s="65" t="str">
        <f>VLOOKUP(B2505,'bank type'!$A$2:$B$87,2,FALSE)</f>
        <v>Private Sector Banks</v>
      </c>
      <c r="D2505" s="66">
        <v>43708</v>
      </c>
      <c r="E2505" s="74">
        <f t="shared" si="120"/>
        <v>8</v>
      </c>
      <c r="F2505">
        <f t="shared" si="119"/>
        <v>2019</v>
      </c>
      <c r="G2505" s="84">
        <v>1114</v>
      </c>
      <c r="H2505" s="84">
        <v>492</v>
      </c>
      <c r="I2505" s="84">
        <v>11076</v>
      </c>
      <c r="J2505" s="84">
        <v>0</v>
      </c>
      <c r="K2505" s="3">
        <f t="shared" si="121"/>
        <v>11076</v>
      </c>
      <c r="L2505" s="3"/>
      <c r="M2505" s="3"/>
      <c r="N2505" s="3"/>
      <c r="O2505" s="84">
        <v>0</v>
      </c>
      <c r="P2505" s="84">
        <v>0</v>
      </c>
      <c r="Q2505" s="84">
        <v>0</v>
      </c>
      <c r="R2505" s="127">
        <v>0</v>
      </c>
      <c r="S2505" s="127">
        <v>0</v>
      </c>
      <c r="T2505" s="85"/>
      <c r="U2505" s="85"/>
      <c r="V2505" s="85"/>
      <c r="W2505" s="85"/>
      <c r="X2505" s="84">
        <v>6108776</v>
      </c>
      <c r="Y2505" s="84">
        <v>8649955</v>
      </c>
      <c r="Z2505" s="84">
        <v>5683064</v>
      </c>
      <c r="AA2505" s="127">
        <v>43703.30229783</v>
      </c>
      <c r="AB2505" s="127">
        <v>8259.8675365899999</v>
      </c>
    </row>
    <row r="2506" spans="1:28" x14ac:dyDescent="0.3">
      <c r="A2506" s="83" t="s">
        <v>21</v>
      </c>
      <c r="B2506" s="65" t="str">
        <f>VLOOKUP(A2506,'bank list with code'!$A$2:$C$114,3,FALSE)</f>
        <v>B050</v>
      </c>
      <c r="C2506" s="65" t="str">
        <f>VLOOKUP(B2506,'bank type'!$A$2:$B$87,2,FALSE)</f>
        <v>Private Sector Banks</v>
      </c>
      <c r="D2506" s="66">
        <v>43708</v>
      </c>
      <c r="E2506" s="74">
        <f t="shared" si="120"/>
        <v>8</v>
      </c>
      <c r="F2506">
        <f t="shared" si="119"/>
        <v>2019</v>
      </c>
      <c r="G2506" s="84">
        <v>6079</v>
      </c>
      <c r="H2506" s="84">
        <v>7350</v>
      </c>
      <c r="I2506" s="84">
        <v>674604</v>
      </c>
      <c r="J2506" s="84">
        <v>0</v>
      </c>
      <c r="K2506" s="3">
        <f t="shared" si="121"/>
        <v>674604</v>
      </c>
      <c r="L2506" s="3"/>
      <c r="M2506" s="3"/>
      <c r="N2506" s="3"/>
      <c r="O2506" s="84">
        <v>13138330</v>
      </c>
      <c r="P2506" s="84">
        <v>190106</v>
      </c>
      <c r="Q2506" s="84">
        <v>47923500</v>
      </c>
      <c r="R2506" s="127">
        <v>1136.968421</v>
      </c>
      <c r="S2506" s="127">
        <v>168538.35304700001</v>
      </c>
      <c r="T2506" s="85"/>
      <c r="U2506" s="85"/>
      <c r="V2506" s="85"/>
      <c r="W2506" s="85"/>
      <c r="X2506" s="84">
        <v>29452180</v>
      </c>
      <c r="Y2506" s="84">
        <v>39464154</v>
      </c>
      <c r="Z2506" s="84">
        <v>53448447</v>
      </c>
      <c r="AA2506" s="127">
        <v>200635.89484000002</v>
      </c>
      <c r="AB2506" s="127">
        <v>78779.292501999997</v>
      </c>
    </row>
    <row r="2507" spans="1:28" x14ac:dyDescent="0.3">
      <c r="A2507" s="83" t="s">
        <v>22</v>
      </c>
      <c r="B2507" s="65" t="str">
        <f>VLOOKUP(A2507,'bank list with code'!$A$2:$C$114,3,FALSE)</f>
        <v>B053</v>
      </c>
      <c r="C2507" s="65" t="str">
        <f>VLOOKUP(B2507,'bank type'!$A$2:$B$87,2,FALSE)</f>
        <v>Private Sector Banks</v>
      </c>
      <c r="D2507" s="66">
        <v>43708</v>
      </c>
      <c r="E2507" s="74">
        <f t="shared" si="120"/>
        <v>8</v>
      </c>
      <c r="F2507">
        <f t="shared" si="119"/>
        <v>2019</v>
      </c>
      <c r="G2507" s="84">
        <v>5197</v>
      </c>
      <c r="H2507" s="84">
        <v>9873</v>
      </c>
      <c r="I2507" s="84">
        <v>429851</v>
      </c>
      <c r="J2507" s="84">
        <v>0</v>
      </c>
      <c r="K2507" s="3">
        <f t="shared" si="121"/>
        <v>429851</v>
      </c>
      <c r="L2507" s="3"/>
      <c r="M2507" s="3"/>
      <c r="N2507" s="3"/>
      <c r="O2507" s="84">
        <v>7691843</v>
      </c>
      <c r="P2507" s="84">
        <v>48729</v>
      </c>
      <c r="Q2507" s="84">
        <v>25777810</v>
      </c>
      <c r="R2507" s="127">
        <v>176.32657499999999</v>
      </c>
      <c r="S2507" s="127">
        <v>68725.221730999998</v>
      </c>
      <c r="T2507" s="85"/>
      <c r="U2507" s="85"/>
      <c r="V2507" s="85"/>
      <c r="W2507" s="85"/>
      <c r="X2507" s="84">
        <v>45083640</v>
      </c>
      <c r="Y2507" s="84">
        <v>34114316</v>
      </c>
      <c r="Z2507" s="84">
        <v>42546161</v>
      </c>
      <c r="AA2507" s="127">
        <v>171513.85372700001</v>
      </c>
      <c r="AB2507" s="127">
        <v>64509.341399999998</v>
      </c>
    </row>
    <row r="2508" spans="1:28" x14ac:dyDescent="0.3">
      <c r="A2508" s="83" t="s">
        <v>23</v>
      </c>
      <c r="B2508" s="65" t="str">
        <f>VLOOKUP(A2508,'bank list with code'!$A$2:$C$114,3,FALSE)</f>
        <v>B056</v>
      </c>
      <c r="C2508" s="65" t="str">
        <f>VLOOKUP(B2508,'bank type'!$A$2:$B$87,2,FALSE)</f>
        <v>Private Sector Banks</v>
      </c>
      <c r="D2508" s="66">
        <v>43708</v>
      </c>
      <c r="E2508" s="74">
        <f t="shared" si="120"/>
        <v>8</v>
      </c>
      <c r="F2508">
        <f t="shared" si="119"/>
        <v>2019</v>
      </c>
      <c r="G2508" s="84">
        <v>196</v>
      </c>
      <c r="H2508" s="84">
        <v>9</v>
      </c>
      <c r="I2508" s="84">
        <v>1855</v>
      </c>
      <c r="J2508" s="84">
        <v>0</v>
      </c>
      <c r="K2508" s="3">
        <f t="shared" si="121"/>
        <v>1855</v>
      </c>
      <c r="L2508" s="3"/>
      <c r="M2508" s="3"/>
      <c r="N2508" s="3"/>
      <c r="O2508" s="84">
        <v>0</v>
      </c>
      <c r="P2508" s="84">
        <v>0</v>
      </c>
      <c r="Q2508" s="84">
        <v>0</v>
      </c>
      <c r="R2508" s="127">
        <v>0</v>
      </c>
      <c r="S2508" s="127">
        <v>0</v>
      </c>
      <c r="T2508" s="85"/>
      <c r="U2508" s="85"/>
      <c r="V2508" s="85"/>
      <c r="W2508" s="85"/>
      <c r="X2508" s="84">
        <v>1685111</v>
      </c>
      <c r="Y2508" s="84">
        <v>2403769</v>
      </c>
      <c r="Z2508" s="84">
        <v>1658547</v>
      </c>
      <c r="AA2508" s="127">
        <v>8419.5735367100006</v>
      </c>
      <c r="AB2508" s="127">
        <v>1557.46276281</v>
      </c>
    </row>
    <row r="2509" spans="1:28" x14ac:dyDescent="0.3">
      <c r="A2509" s="83" t="s">
        <v>24</v>
      </c>
      <c r="B2509" s="65" t="str">
        <f>VLOOKUP(A2509,'bank list with code'!$A$2:$C$114,3,FALSE)</f>
        <v>B062</v>
      </c>
      <c r="C2509" s="65" t="str">
        <f>VLOOKUP(B2509,'bank type'!$A$2:$B$87,2,FALSE)</f>
        <v>Private Sector Banks</v>
      </c>
      <c r="D2509" s="66">
        <v>43708</v>
      </c>
      <c r="E2509" s="74">
        <f t="shared" si="120"/>
        <v>8</v>
      </c>
      <c r="F2509">
        <f t="shared" si="119"/>
        <v>2019</v>
      </c>
      <c r="G2509" s="84">
        <v>1157</v>
      </c>
      <c r="H2509" s="84">
        <v>1489</v>
      </c>
      <c r="I2509" s="84">
        <v>102264</v>
      </c>
      <c r="J2509" s="84">
        <v>0</v>
      </c>
      <c r="K2509" s="3">
        <f t="shared" si="121"/>
        <v>102264</v>
      </c>
      <c r="L2509" s="3"/>
      <c r="M2509" s="3"/>
      <c r="N2509" s="3"/>
      <c r="O2509" s="84">
        <v>1202867</v>
      </c>
      <c r="P2509" s="84">
        <v>19329</v>
      </c>
      <c r="Q2509" s="84">
        <v>3640752</v>
      </c>
      <c r="R2509" s="127">
        <v>99.987989929999998</v>
      </c>
      <c r="S2509" s="127">
        <v>21944.841248659999</v>
      </c>
      <c r="T2509" s="85"/>
      <c r="U2509" s="85"/>
      <c r="V2509" s="85"/>
      <c r="W2509" s="85"/>
      <c r="X2509" s="84">
        <v>5162832</v>
      </c>
      <c r="Y2509" s="84">
        <v>4129575</v>
      </c>
      <c r="Z2509" s="84">
        <v>3112569</v>
      </c>
      <c r="AA2509" s="127">
        <v>17986.551939260004</v>
      </c>
      <c r="AB2509" s="127">
        <v>4749.8760000000002</v>
      </c>
    </row>
    <row r="2510" spans="1:28" x14ac:dyDescent="0.3">
      <c r="A2510" s="83" t="s">
        <v>25</v>
      </c>
      <c r="B2510" s="65" t="str">
        <f>VLOOKUP(A2510,'bank list with code'!$A$2:$C$114,3,FALSE)</f>
        <v>B063</v>
      </c>
      <c r="C2510" s="65" t="str">
        <f>VLOOKUP(B2510,'bank type'!$A$2:$B$87,2,FALSE)</f>
        <v>Private Sector Banks</v>
      </c>
      <c r="D2510" s="66">
        <v>43708</v>
      </c>
      <c r="E2510" s="74">
        <f t="shared" si="120"/>
        <v>8</v>
      </c>
      <c r="F2510">
        <f t="shared" si="119"/>
        <v>2019</v>
      </c>
      <c r="G2510" s="84">
        <v>741</v>
      </c>
      <c r="H2510" s="84">
        <v>580</v>
      </c>
      <c r="I2510" s="84">
        <v>16811</v>
      </c>
      <c r="J2510" s="84">
        <v>0</v>
      </c>
      <c r="K2510" s="3">
        <f t="shared" si="121"/>
        <v>16811</v>
      </c>
      <c r="L2510" s="3"/>
      <c r="M2510" s="3"/>
      <c r="N2510" s="3"/>
      <c r="O2510" s="84">
        <v>142540</v>
      </c>
      <c r="P2510" s="84">
        <v>8588</v>
      </c>
      <c r="Q2510" s="84">
        <v>93300</v>
      </c>
      <c r="R2510" s="127">
        <v>34.959296210000005</v>
      </c>
      <c r="S2510" s="127">
        <v>337.02474435000005</v>
      </c>
      <c r="T2510" s="85"/>
      <c r="U2510" s="85"/>
      <c r="V2510" s="85"/>
      <c r="W2510" s="85"/>
      <c r="X2510" s="84">
        <v>4032479</v>
      </c>
      <c r="Y2510" s="84">
        <v>4304155</v>
      </c>
      <c r="Z2510" s="84">
        <v>414041</v>
      </c>
      <c r="AA2510" s="127">
        <v>23558.559490110001</v>
      </c>
      <c r="AB2510" s="127">
        <v>1051.88339808</v>
      </c>
    </row>
    <row r="2511" spans="1:28" x14ac:dyDescent="0.3">
      <c r="A2511" s="83" t="s">
        <v>26</v>
      </c>
      <c r="B2511" s="65" t="str">
        <f>VLOOKUP(A2511,'bank list with code'!$A$2:$C$114,3,FALSE)</f>
        <v>B069</v>
      </c>
      <c r="C2511" s="65" t="str">
        <f>VLOOKUP(B2511,'bank type'!$A$2:$B$87,2,FALSE)</f>
        <v>Private Sector Banks</v>
      </c>
      <c r="D2511" s="66">
        <v>43708</v>
      </c>
      <c r="E2511" s="74">
        <f t="shared" si="120"/>
        <v>8</v>
      </c>
      <c r="F2511">
        <f t="shared" si="119"/>
        <v>2019</v>
      </c>
      <c r="G2511" s="84">
        <v>745</v>
      </c>
      <c r="H2511" s="84">
        <v>769</v>
      </c>
      <c r="I2511" s="84">
        <v>11981</v>
      </c>
      <c r="J2511" s="84">
        <v>0</v>
      </c>
      <c r="K2511" s="3">
        <f t="shared" si="121"/>
        <v>11981</v>
      </c>
      <c r="L2511" s="3"/>
      <c r="M2511" s="3"/>
      <c r="N2511" s="3"/>
      <c r="O2511" s="84">
        <v>0</v>
      </c>
      <c r="P2511" s="84">
        <v>0</v>
      </c>
      <c r="Q2511" s="84">
        <v>0</v>
      </c>
      <c r="R2511" s="127">
        <v>0</v>
      </c>
      <c r="S2511" s="127">
        <v>0</v>
      </c>
      <c r="T2511" s="85"/>
      <c r="U2511" s="85"/>
      <c r="V2511" s="85"/>
      <c r="W2511" s="85"/>
      <c r="X2511" s="84">
        <v>4238449</v>
      </c>
      <c r="Y2511" s="84">
        <v>4806579</v>
      </c>
      <c r="Z2511" s="84">
        <v>3061594</v>
      </c>
      <c r="AA2511" s="127">
        <v>17926.046651999997</v>
      </c>
      <c r="AB2511" s="127">
        <v>3547.2731059999996</v>
      </c>
    </row>
    <row r="2512" spans="1:28" x14ac:dyDescent="0.3">
      <c r="A2512" s="83" t="s">
        <v>27</v>
      </c>
      <c r="B2512" s="65" t="str">
        <f>VLOOKUP(A2512,'bank list with code'!$A$2:$C$114,3,FALSE)</f>
        <v>B070</v>
      </c>
      <c r="C2512" s="65" t="str">
        <f>VLOOKUP(B2512,'bank type'!$A$2:$B$87,2,FALSE)</f>
        <v>Private Sector Banks</v>
      </c>
      <c r="D2512" s="66">
        <v>43708</v>
      </c>
      <c r="E2512" s="74">
        <f t="shared" si="120"/>
        <v>8</v>
      </c>
      <c r="F2512">
        <f t="shared" si="119"/>
        <v>2019</v>
      </c>
      <c r="G2512" s="84">
        <v>732</v>
      </c>
      <c r="H2512" s="84">
        <v>910</v>
      </c>
      <c r="I2512" s="84">
        <v>21497</v>
      </c>
      <c r="J2512" s="84">
        <v>0</v>
      </c>
      <c r="K2512" s="3">
        <f t="shared" si="121"/>
        <v>21497</v>
      </c>
      <c r="L2512" s="3"/>
      <c r="M2512" s="3"/>
      <c r="N2512" s="3"/>
      <c r="O2512" s="84">
        <v>2641</v>
      </c>
      <c r="P2512" s="84">
        <v>193</v>
      </c>
      <c r="Q2512" s="84">
        <v>7759</v>
      </c>
      <c r="R2512" s="127">
        <v>1.4031</v>
      </c>
      <c r="S2512" s="127">
        <v>76.922338459999992</v>
      </c>
      <c r="T2512" s="85"/>
      <c r="U2512" s="85"/>
      <c r="V2512" s="85"/>
      <c r="W2512" s="85"/>
      <c r="X2512" s="84">
        <v>3679444</v>
      </c>
      <c r="Y2512" s="84">
        <v>5915354</v>
      </c>
      <c r="Z2512" s="84">
        <v>1938917</v>
      </c>
      <c r="AA2512" s="127">
        <v>25422.833890889997</v>
      </c>
      <c r="AB2512" s="127">
        <v>2556.4459743299999</v>
      </c>
    </row>
    <row r="2513" spans="1:28" x14ac:dyDescent="0.3">
      <c r="A2513" s="83" t="s">
        <v>28</v>
      </c>
      <c r="B2513" s="65" t="str">
        <f>VLOOKUP(A2513,'bank list with code'!$A$2:$C$114,3,FALSE)</f>
        <v>B073</v>
      </c>
      <c r="C2513" s="65" t="str">
        <f>VLOOKUP(B2513,'bank type'!$A$2:$B$87,2,FALSE)</f>
        <v>Private Sector Banks</v>
      </c>
      <c r="D2513" s="66">
        <v>43708</v>
      </c>
      <c r="E2513" s="74">
        <f t="shared" si="120"/>
        <v>8</v>
      </c>
      <c r="F2513">
        <f t="shared" si="119"/>
        <v>2019</v>
      </c>
      <c r="G2513" s="84">
        <v>1222</v>
      </c>
      <c r="H2513" s="84">
        <v>1196</v>
      </c>
      <c r="I2513" s="84">
        <v>29032</v>
      </c>
      <c r="J2513" s="84">
        <v>0</v>
      </c>
      <c r="K2513" s="3">
        <f t="shared" si="121"/>
        <v>29032</v>
      </c>
      <c r="L2513" s="3"/>
      <c r="M2513" s="3"/>
      <c r="N2513" s="3"/>
      <c r="O2513" s="84">
        <v>2107998</v>
      </c>
      <c r="P2513" s="84">
        <v>46006</v>
      </c>
      <c r="Q2513" s="84">
        <v>6000187</v>
      </c>
      <c r="R2513" s="127">
        <v>193.54769787000001</v>
      </c>
      <c r="S2513" s="127">
        <v>15968.788977809998</v>
      </c>
      <c r="T2513" s="85"/>
      <c r="U2513" s="85"/>
      <c r="V2513" s="85"/>
      <c r="W2513" s="85"/>
      <c r="X2513" s="84">
        <v>14042338</v>
      </c>
      <c r="Y2513" s="84">
        <v>9339213</v>
      </c>
      <c r="Z2513" s="84">
        <v>11372074</v>
      </c>
      <c r="AA2513" s="127">
        <v>36054.918575070005</v>
      </c>
      <c r="AB2513" s="127">
        <v>14272.161567630033</v>
      </c>
    </row>
    <row r="2514" spans="1:28" x14ac:dyDescent="0.3">
      <c r="A2514" s="83" t="s">
        <v>29</v>
      </c>
      <c r="B2514" s="65" t="str">
        <f>VLOOKUP(A2514,'bank list with code'!$A$2:$C$114,3,FALSE)</f>
        <v>B082</v>
      </c>
      <c r="C2514" s="65" t="str">
        <f>VLOOKUP(B2514,'bank type'!$A$2:$B$87,2,FALSE)</f>
        <v>Private Sector Banks</v>
      </c>
      <c r="D2514" s="66">
        <v>43708</v>
      </c>
      <c r="E2514" s="74">
        <f t="shared" si="120"/>
        <v>8</v>
      </c>
      <c r="F2514">
        <f t="shared" si="119"/>
        <v>2019</v>
      </c>
      <c r="G2514" s="84">
        <v>248</v>
      </c>
      <c r="H2514" s="84">
        <v>134</v>
      </c>
      <c r="I2514" s="84">
        <v>988458</v>
      </c>
      <c r="J2514" s="84">
        <v>0</v>
      </c>
      <c r="K2514" s="3">
        <f t="shared" si="121"/>
        <v>988458</v>
      </c>
      <c r="L2514" s="3"/>
      <c r="M2514" s="3"/>
      <c r="N2514" s="3"/>
      <c r="O2514" s="84">
        <v>2203320</v>
      </c>
      <c r="P2514" s="84">
        <v>105041</v>
      </c>
      <c r="Q2514" s="84">
        <v>6567519</v>
      </c>
      <c r="R2514" s="127">
        <v>407.08758489999997</v>
      </c>
      <c r="S2514" s="127">
        <v>22777.978736450001</v>
      </c>
      <c r="T2514" s="85"/>
      <c r="U2514" s="85"/>
      <c r="V2514" s="85"/>
      <c r="W2514" s="85"/>
      <c r="X2514" s="84">
        <v>807231</v>
      </c>
      <c r="Y2514" s="84">
        <v>805510</v>
      </c>
      <c r="Z2514" s="84">
        <v>634411</v>
      </c>
      <c r="AA2514" s="127">
        <v>2785.34476812</v>
      </c>
      <c r="AB2514" s="127">
        <v>792.04693008000004</v>
      </c>
    </row>
    <row r="2515" spans="1:28" x14ac:dyDescent="0.3">
      <c r="A2515" s="83" t="s">
        <v>30</v>
      </c>
      <c r="B2515" s="65" t="str">
        <f>VLOOKUP(A2515,'bank list with code'!$A$2:$C$114,3,FALSE)</f>
        <v>B089</v>
      </c>
      <c r="C2515" s="65" t="str">
        <f>VLOOKUP(B2515,'bank type'!$A$2:$B$87,2,FALSE)</f>
        <v>Private Sector Banks</v>
      </c>
      <c r="D2515" s="66">
        <v>43708</v>
      </c>
      <c r="E2515" s="74">
        <f t="shared" si="120"/>
        <v>8</v>
      </c>
      <c r="F2515">
        <f t="shared" si="119"/>
        <v>2019</v>
      </c>
      <c r="G2515" s="84">
        <v>800</v>
      </c>
      <c r="H2515" s="84">
        <v>596</v>
      </c>
      <c r="I2515" s="84">
        <v>11760</v>
      </c>
      <c r="J2515" s="84">
        <v>0</v>
      </c>
      <c r="K2515" s="3">
        <f t="shared" si="121"/>
        <v>11760</v>
      </c>
      <c r="L2515" s="3"/>
      <c r="M2515" s="3"/>
      <c r="N2515" s="3"/>
      <c r="O2515" s="84">
        <v>0</v>
      </c>
      <c r="P2515" s="84">
        <v>0</v>
      </c>
      <c r="Q2515" s="84">
        <v>0</v>
      </c>
      <c r="R2515" s="127">
        <v>0</v>
      </c>
      <c r="S2515" s="127">
        <v>0</v>
      </c>
      <c r="T2515" s="85"/>
      <c r="U2515" s="85"/>
      <c r="V2515" s="85"/>
      <c r="W2515" s="85"/>
      <c r="X2515" s="84">
        <v>2979120</v>
      </c>
      <c r="Y2515" s="84">
        <v>3121060</v>
      </c>
      <c r="Z2515" s="84">
        <v>2254227</v>
      </c>
      <c r="AA2515" s="127">
        <v>12706.913327</v>
      </c>
      <c r="AB2515" s="127">
        <v>3186.4076059999998</v>
      </c>
    </row>
    <row r="2516" spans="1:28" x14ac:dyDescent="0.3">
      <c r="A2516" s="83" t="s">
        <v>31</v>
      </c>
      <c r="B2516" s="65" t="str">
        <f>VLOOKUP(A2516,'bank list with code'!$A$2:$C$114,3,FALSE)</f>
        <v>B100</v>
      </c>
      <c r="C2516" s="65" t="str">
        <f>VLOOKUP(B2516,'bank type'!$A$2:$B$87,2,FALSE)</f>
        <v>Private Sector Banks</v>
      </c>
      <c r="D2516" s="66">
        <v>43708</v>
      </c>
      <c r="E2516" s="74">
        <f t="shared" si="120"/>
        <v>8</v>
      </c>
      <c r="F2516">
        <f t="shared" si="119"/>
        <v>2019</v>
      </c>
      <c r="G2516" s="84">
        <v>473</v>
      </c>
      <c r="H2516" s="84">
        <v>683</v>
      </c>
      <c r="I2516" s="84">
        <v>4643</v>
      </c>
      <c r="J2516" s="84">
        <v>0</v>
      </c>
      <c r="K2516" s="3">
        <f t="shared" si="121"/>
        <v>4643</v>
      </c>
      <c r="L2516" s="3"/>
      <c r="M2516" s="3"/>
      <c r="N2516" s="3"/>
      <c r="O2516" s="84">
        <v>21856</v>
      </c>
      <c r="P2516" s="84">
        <v>2767</v>
      </c>
      <c r="Q2516" s="84">
        <v>57113</v>
      </c>
      <c r="R2516" s="127">
        <v>11.94599</v>
      </c>
      <c r="S2516" s="127">
        <v>207.30168699999999</v>
      </c>
      <c r="T2516" s="85"/>
      <c r="U2516" s="85"/>
      <c r="V2516" s="85"/>
      <c r="W2516" s="85"/>
      <c r="X2516" s="84">
        <v>1562607</v>
      </c>
      <c r="Y2516" s="84">
        <v>5384591</v>
      </c>
      <c r="Z2516" s="84">
        <v>716932</v>
      </c>
      <c r="AA2516" s="127">
        <v>22139.6895</v>
      </c>
      <c r="AB2516" s="127">
        <v>1040.4646663999999</v>
      </c>
    </row>
    <row r="2517" spans="1:28" x14ac:dyDescent="0.3">
      <c r="A2517" s="83" t="s">
        <v>32</v>
      </c>
      <c r="B2517" s="65" t="str">
        <f>VLOOKUP(A2517,'bank list with code'!$A$2:$C$114,3,FALSE)</f>
        <v>B101</v>
      </c>
      <c r="C2517" s="65" t="str">
        <f>VLOOKUP(B2517,'bank type'!$A$2:$B$87,2,FALSE)</f>
        <v>Private Sector Banks</v>
      </c>
      <c r="D2517" s="66">
        <v>43708</v>
      </c>
      <c r="E2517" s="74">
        <f t="shared" si="120"/>
        <v>8</v>
      </c>
      <c r="F2517">
        <f t="shared" si="119"/>
        <v>2019</v>
      </c>
      <c r="G2517" s="84">
        <v>458</v>
      </c>
      <c r="H2517" s="84">
        <v>587</v>
      </c>
      <c r="I2517" s="84">
        <v>4384</v>
      </c>
      <c r="J2517" s="84">
        <v>0</v>
      </c>
      <c r="K2517" s="3">
        <f t="shared" si="121"/>
        <v>4384</v>
      </c>
      <c r="L2517" s="3"/>
      <c r="M2517" s="3"/>
      <c r="N2517" s="3"/>
      <c r="O2517" s="84">
        <v>0</v>
      </c>
      <c r="P2517" s="84">
        <v>0</v>
      </c>
      <c r="Q2517" s="84">
        <v>0</v>
      </c>
      <c r="R2517" s="127">
        <v>0</v>
      </c>
      <c r="S2517" s="127">
        <v>0</v>
      </c>
      <c r="T2517" s="85"/>
      <c r="U2517" s="85"/>
      <c r="V2517" s="85"/>
      <c r="W2517" s="85"/>
      <c r="X2517" s="84">
        <v>1389542</v>
      </c>
      <c r="Y2517" s="84">
        <v>923185</v>
      </c>
      <c r="Z2517" s="84">
        <v>320244</v>
      </c>
      <c r="AA2517" s="127">
        <v>4191.3</v>
      </c>
      <c r="AB2517" s="127">
        <v>505.06000000000006</v>
      </c>
    </row>
    <row r="2518" spans="1:28" x14ac:dyDescent="0.3">
      <c r="A2518" s="83" t="s">
        <v>33</v>
      </c>
      <c r="B2518" s="65" t="str">
        <f>VLOOKUP(A2518,'bank list with code'!$A$2:$C$114,3,FALSE)</f>
        <v>B113</v>
      </c>
      <c r="C2518" s="65" t="str">
        <f>VLOOKUP(B2518,'bank type'!$A$2:$B$87,2,FALSE)</f>
        <v>Private Sector Banks</v>
      </c>
      <c r="D2518" s="66">
        <v>43708</v>
      </c>
      <c r="E2518" s="74">
        <f t="shared" si="120"/>
        <v>8</v>
      </c>
      <c r="F2518">
        <f t="shared" si="119"/>
        <v>2019</v>
      </c>
      <c r="G2518" s="84">
        <v>973</v>
      </c>
      <c r="H2518" s="84">
        <v>334</v>
      </c>
      <c r="I2518" s="84">
        <v>123899</v>
      </c>
      <c r="J2518" s="84">
        <v>0</v>
      </c>
      <c r="K2518" s="3">
        <f t="shared" si="121"/>
        <v>123899</v>
      </c>
      <c r="L2518" s="3"/>
      <c r="M2518" s="3"/>
      <c r="N2518" s="3"/>
      <c r="O2518" s="84">
        <v>636409</v>
      </c>
      <c r="P2518" s="84">
        <v>9827</v>
      </c>
      <c r="Q2518" s="84">
        <v>1961538</v>
      </c>
      <c r="R2518" s="127">
        <v>42.66516756</v>
      </c>
      <c r="S2518" s="127">
        <v>5590.1859654899999</v>
      </c>
      <c r="T2518" s="85"/>
      <c r="U2518" s="85"/>
      <c r="V2518" s="85"/>
      <c r="W2518" s="85"/>
      <c r="X2518" s="84">
        <v>2665453</v>
      </c>
      <c r="Y2518" s="84">
        <v>3260406</v>
      </c>
      <c r="Z2518" s="84">
        <v>3570926</v>
      </c>
      <c r="AA2518" s="127">
        <v>14130.710458000001</v>
      </c>
      <c r="AB2518" s="127">
        <v>5163.4342254400008</v>
      </c>
    </row>
    <row r="2519" spans="1:28" x14ac:dyDescent="0.3">
      <c r="A2519" s="83" t="s">
        <v>35</v>
      </c>
      <c r="B2519" s="65" t="str">
        <f>VLOOKUP(A2519,'bank list with code'!$A$2:$C$114,3,FALSE)</f>
        <v>B004</v>
      </c>
      <c r="C2519" s="65" t="str">
        <f>VLOOKUP(B2519,'bank type'!$A$2:$B$87,2,FALSE)</f>
        <v>Foreign Banks</v>
      </c>
      <c r="D2519" s="66">
        <v>43708</v>
      </c>
      <c r="E2519" s="74">
        <f t="shared" si="120"/>
        <v>8</v>
      </c>
      <c r="F2519">
        <f t="shared" si="119"/>
        <v>2019</v>
      </c>
      <c r="G2519" s="84">
        <v>0</v>
      </c>
      <c r="H2519" s="84">
        <v>0</v>
      </c>
      <c r="I2519" s="84">
        <v>46502</v>
      </c>
      <c r="J2519" s="84">
        <v>0</v>
      </c>
      <c r="K2519" s="3">
        <f t="shared" si="121"/>
        <v>46502</v>
      </c>
      <c r="L2519" s="3"/>
      <c r="M2519" s="3"/>
      <c r="N2519" s="3"/>
      <c r="O2519" s="84">
        <v>1589338</v>
      </c>
      <c r="P2519" s="84">
        <v>3179</v>
      </c>
      <c r="Q2519" s="84">
        <v>7555291</v>
      </c>
      <c r="R2519" s="127">
        <v>22.47</v>
      </c>
      <c r="S2519" s="127">
        <v>47474.087826179995</v>
      </c>
      <c r="T2519" s="85"/>
      <c r="U2519" s="85"/>
      <c r="V2519" s="85"/>
      <c r="W2519" s="85"/>
      <c r="X2519" s="84">
        <v>0</v>
      </c>
      <c r="Y2519" s="84">
        <v>0</v>
      </c>
      <c r="Z2519" s="84">
        <v>0</v>
      </c>
      <c r="AA2519" s="127">
        <v>0</v>
      </c>
      <c r="AB2519" s="127">
        <v>0</v>
      </c>
    </row>
    <row r="2520" spans="1:28" x14ac:dyDescent="0.3">
      <c r="A2520" s="83" t="s">
        <v>36</v>
      </c>
      <c r="B2520" s="65" t="str">
        <f>VLOOKUP(A2520,'bank list with code'!$A$2:$C$114,3,FALSE)</f>
        <v>B011</v>
      </c>
      <c r="C2520" s="65" t="str">
        <f>VLOOKUP(B2520,'bank type'!$A$2:$B$87,2,FALSE)</f>
        <v>Foreign Banks</v>
      </c>
      <c r="D2520" s="66">
        <v>43708</v>
      </c>
      <c r="E2520" s="74">
        <f t="shared" si="120"/>
        <v>8</v>
      </c>
      <c r="F2520">
        <f t="shared" si="119"/>
        <v>2019</v>
      </c>
      <c r="G2520" s="84">
        <v>0</v>
      </c>
      <c r="H2520" s="84">
        <v>0</v>
      </c>
      <c r="I2520" s="84">
        <v>0</v>
      </c>
      <c r="J2520" s="84">
        <v>0</v>
      </c>
      <c r="K2520" s="3">
        <f t="shared" si="121"/>
        <v>0</v>
      </c>
      <c r="L2520" s="3"/>
      <c r="M2520" s="3"/>
      <c r="N2520" s="3"/>
      <c r="O2520" s="84">
        <v>24854</v>
      </c>
      <c r="P2520" s="84">
        <v>148</v>
      </c>
      <c r="Q2520" s="84">
        <v>67879</v>
      </c>
      <c r="R2520" s="127">
        <v>1.4028546599999998</v>
      </c>
      <c r="S2520" s="127">
        <v>462.28635908999996</v>
      </c>
      <c r="T2520" s="85"/>
      <c r="U2520" s="85"/>
      <c r="V2520" s="85"/>
      <c r="W2520" s="85"/>
      <c r="X2520" s="84">
        <v>0</v>
      </c>
      <c r="Y2520" s="84">
        <v>0</v>
      </c>
      <c r="Z2520" s="84">
        <v>0</v>
      </c>
      <c r="AA2520" s="127">
        <v>0</v>
      </c>
      <c r="AB2520" s="127">
        <v>0</v>
      </c>
    </row>
    <row r="2521" spans="1:28" x14ac:dyDescent="0.3">
      <c r="A2521" s="83" t="s">
        <v>37</v>
      </c>
      <c r="B2521" s="65" t="str">
        <f>VLOOKUP(A2521,'bank list with code'!$A$2:$C$114,3,FALSE)</f>
        <v>B017</v>
      </c>
      <c r="C2521" s="65" t="str">
        <f>VLOOKUP(B2521,'bank type'!$A$2:$B$87,2,FALSE)</f>
        <v>Foreign Banks</v>
      </c>
      <c r="D2521" s="66">
        <v>43708</v>
      </c>
      <c r="E2521" s="74">
        <f t="shared" si="120"/>
        <v>8</v>
      </c>
      <c r="F2521">
        <f t="shared" si="119"/>
        <v>2019</v>
      </c>
      <c r="G2521" s="84">
        <v>0</v>
      </c>
      <c r="H2521" s="84">
        <v>0</v>
      </c>
      <c r="I2521" s="84">
        <v>0</v>
      </c>
      <c r="J2521" s="84">
        <v>0</v>
      </c>
      <c r="K2521" s="3">
        <f t="shared" si="121"/>
        <v>0</v>
      </c>
      <c r="L2521" s="3"/>
      <c r="M2521" s="3"/>
      <c r="N2521" s="3"/>
      <c r="O2521" s="84">
        <v>0</v>
      </c>
      <c r="P2521" s="84">
        <v>0</v>
      </c>
      <c r="Q2521" s="84">
        <v>0</v>
      </c>
      <c r="R2521" s="127">
        <v>0</v>
      </c>
      <c r="S2521" s="127">
        <v>0</v>
      </c>
      <c r="T2521" s="85"/>
      <c r="U2521" s="85"/>
      <c r="V2521" s="85"/>
      <c r="W2521" s="85"/>
      <c r="X2521" s="84">
        <v>2551</v>
      </c>
      <c r="Y2521" s="84">
        <v>118</v>
      </c>
      <c r="Z2521" s="84">
        <v>224</v>
      </c>
      <c r="AA2521" s="127">
        <v>0.90399999999999991</v>
      </c>
      <c r="AB2521" s="127">
        <v>0.72560000000000002</v>
      </c>
    </row>
    <row r="2522" spans="1:28" x14ac:dyDescent="0.3">
      <c r="A2522" s="83" t="s">
        <v>38</v>
      </c>
      <c r="B2522" s="65" t="str">
        <f>VLOOKUP(A2522,'bank list with code'!$A$2:$C$114,3,FALSE)</f>
        <v>B023</v>
      </c>
      <c r="C2522" s="65" t="str">
        <f>VLOOKUP(B2522,'bank type'!$A$2:$B$87,2,FALSE)</f>
        <v>Foreign Banks</v>
      </c>
      <c r="D2522" s="66">
        <v>43708</v>
      </c>
      <c r="E2522" s="74">
        <f t="shared" si="120"/>
        <v>8</v>
      </c>
      <c r="F2522">
        <f t="shared" si="119"/>
        <v>2019</v>
      </c>
      <c r="G2522" s="84">
        <v>47</v>
      </c>
      <c r="H2522" s="84">
        <v>474</v>
      </c>
      <c r="I2522" s="84">
        <v>35054</v>
      </c>
      <c r="J2522" s="84">
        <v>0</v>
      </c>
      <c r="K2522" s="3">
        <f t="shared" si="121"/>
        <v>35054</v>
      </c>
      <c r="L2522" s="3"/>
      <c r="M2522" s="3"/>
      <c r="N2522" s="3"/>
      <c r="O2522" s="84">
        <v>2733995</v>
      </c>
      <c r="P2522" s="84">
        <v>34005</v>
      </c>
      <c r="Q2522" s="84">
        <v>20288414</v>
      </c>
      <c r="R2522" s="127">
        <v>207.13695200000001</v>
      </c>
      <c r="S2522" s="127">
        <v>43832.337713000001</v>
      </c>
      <c r="T2522" s="85"/>
      <c r="U2522" s="85"/>
      <c r="V2522" s="85"/>
      <c r="W2522" s="85"/>
      <c r="X2522" s="84">
        <v>1663370</v>
      </c>
      <c r="Y2522" s="84">
        <v>2042192</v>
      </c>
      <c r="Z2522" s="84">
        <v>5610494</v>
      </c>
      <c r="AA2522" s="127">
        <v>8414.6210300000002</v>
      </c>
      <c r="AB2522" s="127">
        <v>9921.5513810000011</v>
      </c>
    </row>
    <row r="2523" spans="1:28" x14ac:dyDescent="0.3">
      <c r="A2523" s="83" t="s">
        <v>39</v>
      </c>
      <c r="B2523" s="65" t="str">
        <f>VLOOKUP(A2523,'bank list with code'!$A$2:$C$114,3,FALSE)</f>
        <v>B030</v>
      </c>
      <c r="C2523" s="65" t="str">
        <f>VLOOKUP(B2523,'bank type'!$A$2:$B$87,2,FALSE)</f>
        <v>Foreign Banks</v>
      </c>
      <c r="D2523" s="66">
        <v>43708</v>
      </c>
      <c r="E2523" s="74">
        <f t="shared" si="120"/>
        <v>8</v>
      </c>
      <c r="F2523">
        <f t="shared" si="119"/>
        <v>2019</v>
      </c>
      <c r="G2523" s="84">
        <v>16</v>
      </c>
      <c r="H2523" s="84">
        <v>33</v>
      </c>
      <c r="I2523" s="84">
        <v>0</v>
      </c>
      <c r="J2523" s="84">
        <v>0</v>
      </c>
      <c r="K2523" s="3">
        <f t="shared" si="121"/>
        <v>0</v>
      </c>
      <c r="L2523" s="3"/>
      <c r="M2523" s="3"/>
      <c r="N2523" s="3"/>
      <c r="O2523" s="84">
        <v>0</v>
      </c>
      <c r="P2523" s="84">
        <v>0</v>
      </c>
      <c r="Q2523" s="84">
        <v>0</v>
      </c>
      <c r="R2523" s="127">
        <v>0</v>
      </c>
      <c r="S2523" s="127">
        <v>0</v>
      </c>
      <c r="T2523" s="85"/>
      <c r="U2523" s="85"/>
      <c r="V2523" s="85"/>
      <c r="W2523" s="85"/>
      <c r="X2523" s="84">
        <v>2812888</v>
      </c>
      <c r="Y2523" s="84">
        <v>941874</v>
      </c>
      <c r="Z2523" s="84">
        <v>1507243</v>
      </c>
      <c r="AA2523" s="127">
        <v>2163.889619</v>
      </c>
      <c r="AB2523" s="127">
        <v>1223.7801340000001</v>
      </c>
    </row>
    <row r="2524" spans="1:28" x14ac:dyDescent="0.3">
      <c r="A2524" s="83" t="s">
        <v>40</v>
      </c>
      <c r="B2524" s="65" t="str">
        <f>VLOOKUP(A2524,'bank list with code'!$A$2:$C$114,3,FALSE)</f>
        <v>B035</v>
      </c>
      <c r="C2524" s="65" t="str">
        <f>VLOOKUP(B2524,'bank type'!$A$2:$B$87,2,FALSE)</f>
        <v>Foreign Banks</v>
      </c>
      <c r="D2524" s="66">
        <v>43708</v>
      </c>
      <c r="E2524" s="74">
        <f t="shared" si="120"/>
        <v>8</v>
      </c>
      <c r="F2524">
        <f t="shared" si="119"/>
        <v>2019</v>
      </c>
      <c r="G2524" s="84">
        <v>13</v>
      </c>
      <c r="H2524" s="84">
        <v>19</v>
      </c>
      <c r="I2524" s="84">
        <v>0</v>
      </c>
      <c r="J2524" s="84">
        <v>0</v>
      </c>
      <c r="K2524" s="3">
        <f t="shared" si="121"/>
        <v>0</v>
      </c>
      <c r="L2524" s="3"/>
      <c r="M2524" s="3"/>
      <c r="N2524" s="3"/>
      <c r="O2524" s="84">
        <v>0</v>
      </c>
      <c r="P2524" s="84">
        <v>0</v>
      </c>
      <c r="Q2524" s="84">
        <v>0</v>
      </c>
      <c r="R2524" s="127">
        <v>0</v>
      </c>
      <c r="S2524" s="127">
        <v>0</v>
      </c>
      <c r="T2524" s="85"/>
      <c r="U2524" s="85"/>
      <c r="V2524" s="85"/>
      <c r="W2524" s="85"/>
      <c r="X2524" s="84">
        <v>125036</v>
      </c>
      <c r="Y2524" s="84">
        <v>108075</v>
      </c>
      <c r="Z2524" s="84">
        <v>221772</v>
      </c>
      <c r="AA2524" s="127">
        <v>513.377385</v>
      </c>
      <c r="AB2524" s="127">
        <v>341.35970299999997</v>
      </c>
    </row>
    <row r="2525" spans="1:28" x14ac:dyDescent="0.3">
      <c r="A2525" s="83" t="s">
        <v>41</v>
      </c>
      <c r="B2525" s="65" t="str">
        <f>VLOOKUP(A2525,'bank list with code'!$A$2:$C$114,3,FALSE)</f>
        <v>B051</v>
      </c>
      <c r="C2525" s="65" t="str">
        <f>VLOOKUP(B2525,'bank type'!$A$2:$B$87,2,FALSE)</f>
        <v>Foreign Banks</v>
      </c>
      <c r="D2525" s="66">
        <v>43708</v>
      </c>
      <c r="E2525" s="74">
        <f t="shared" si="120"/>
        <v>8</v>
      </c>
      <c r="F2525">
        <f t="shared" si="119"/>
        <v>2019</v>
      </c>
      <c r="G2525" s="84">
        <v>45</v>
      </c>
      <c r="H2525" s="84">
        <v>38</v>
      </c>
      <c r="I2525" s="84">
        <v>0</v>
      </c>
      <c r="J2525" s="84">
        <v>0</v>
      </c>
      <c r="K2525" s="3">
        <f t="shared" si="121"/>
        <v>0</v>
      </c>
      <c r="L2525" s="3"/>
      <c r="M2525" s="3"/>
      <c r="N2525" s="3"/>
      <c r="O2525" s="84">
        <v>803628</v>
      </c>
      <c r="P2525" s="84">
        <v>4363</v>
      </c>
      <c r="Q2525" s="84">
        <v>2203566</v>
      </c>
      <c r="R2525" s="127">
        <v>29.511497000000002</v>
      </c>
      <c r="S2525" s="127">
        <v>6476.1211119999998</v>
      </c>
      <c r="T2525" s="85"/>
      <c r="U2525" s="85"/>
      <c r="V2525" s="85"/>
      <c r="W2525" s="85"/>
      <c r="X2525" s="84">
        <v>465312</v>
      </c>
      <c r="Y2525" s="84">
        <v>344215</v>
      </c>
      <c r="Z2525" s="84">
        <v>470848</v>
      </c>
      <c r="AA2525" s="127">
        <v>15800.44359739</v>
      </c>
      <c r="AB2525" s="127">
        <v>1483.2076721899998</v>
      </c>
    </row>
    <row r="2526" spans="1:28" x14ac:dyDescent="0.3">
      <c r="A2526" s="83" t="s">
        <v>42</v>
      </c>
      <c r="B2526" s="65" t="str">
        <f>VLOOKUP(A2526,'bank list with code'!$A$2:$C$114,3,FALSE)</f>
        <v>B090</v>
      </c>
      <c r="C2526" s="65" t="str">
        <f>VLOOKUP(B2526,'bank type'!$A$2:$B$87,2,FALSE)</f>
        <v>Foreign Banks</v>
      </c>
      <c r="D2526" s="66">
        <v>43708</v>
      </c>
      <c r="E2526" s="74">
        <f t="shared" si="120"/>
        <v>8</v>
      </c>
      <c r="F2526">
        <f t="shared" si="119"/>
        <v>2019</v>
      </c>
      <c r="G2526" s="84">
        <v>101</v>
      </c>
      <c r="H2526" s="84">
        <v>108</v>
      </c>
      <c r="I2526" s="84">
        <v>0</v>
      </c>
      <c r="J2526" s="84">
        <v>0</v>
      </c>
      <c r="K2526" s="3">
        <f t="shared" si="121"/>
        <v>0</v>
      </c>
      <c r="L2526" s="3"/>
      <c r="M2526" s="3"/>
      <c r="N2526" s="3"/>
      <c r="O2526" s="84">
        <v>1289013</v>
      </c>
      <c r="P2526" s="84">
        <v>7544</v>
      </c>
      <c r="Q2526" s="84">
        <v>4454358</v>
      </c>
      <c r="R2526" s="127">
        <v>51.109808000000001</v>
      </c>
      <c r="S2526" s="127">
        <v>10300.771943</v>
      </c>
      <c r="T2526" s="85"/>
      <c r="U2526" s="85"/>
      <c r="V2526" s="85"/>
      <c r="W2526" s="85"/>
      <c r="X2526" s="84">
        <v>1087190</v>
      </c>
      <c r="Y2526" s="84">
        <v>1814364</v>
      </c>
      <c r="Z2526" s="84">
        <v>3317153</v>
      </c>
      <c r="AA2526" s="127">
        <v>6339.6530039999998</v>
      </c>
      <c r="AB2526" s="127">
        <v>3789.0197229999999</v>
      </c>
    </row>
    <row r="2527" spans="1:28" x14ac:dyDescent="0.3">
      <c r="A2527" s="83" t="s">
        <v>44</v>
      </c>
      <c r="B2527" s="65" t="str">
        <f>VLOOKUP(A2527,'bank list with code'!$A$2:$C$114,3,FALSE)</f>
        <v>B001</v>
      </c>
      <c r="C2527" s="65" t="str">
        <f>VLOOKUP(B2527,'bank type'!$A$2:$B$87,2,FALSE)</f>
        <v>Payment Banks</v>
      </c>
      <c r="D2527" s="66">
        <v>43708</v>
      </c>
      <c r="E2527" s="74">
        <f t="shared" si="120"/>
        <v>8</v>
      </c>
      <c r="F2527">
        <f t="shared" si="119"/>
        <v>2019</v>
      </c>
      <c r="G2527" s="84">
        <v>0</v>
      </c>
      <c r="H2527" s="84">
        <v>0</v>
      </c>
      <c r="I2527" s="84">
        <v>0</v>
      </c>
      <c r="J2527" s="84">
        <v>0</v>
      </c>
      <c r="K2527" s="3">
        <f t="shared" si="121"/>
        <v>0</v>
      </c>
      <c r="L2527" s="3"/>
      <c r="M2527" s="3"/>
      <c r="N2527" s="3"/>
      <c r="O2527" s="84">
        <v>0</v>
      </c>
      <c r="P2527" s="84">
        <v>0</v>
      </c>
      <c r="Q2527" s="84">
        <v>0</v>
      </c>
      <c r="R2527" s="127">
        <v>0</v>
      </c>
      <c r="S2527" s="127">
        <v>0</v>
      </c>
      <c r="T2527" s="85"/>
      <c r="U2527" s="85"/>
      <c r="V2527" s="85"/>
      <c r="W2527" s="85"/>
      <c r="X2527" s="84">
        <v>4808</v>
      </c>
      <c r="Y2527" s="84">
        <v>0</v>
      </c>
      <c r="Z2527" s="84">
        <v>0</v>
      </c>
      <c r="AA2527" s="127">
        <v>0</v>
      </c>
      <c r="AB2527" s="127">
        <v>0</v>
      </c>
    </row>
    <row r="2528" spans="1:28" x14ac:dyDescent="0.3">
      <c r="A2528" s="83" t="s">
        <v>45</v>
      </c>
      <c r="B2528" s="65" t="str">
        <f>VLOOKUP(A2528,'bank list with code'!$A$2:$C$114,3,FALSE)</f>
        <v>B002</v>
      </c>
      <c r="C2528" s="65" t="str">
        <f>VLOOKUP(B2528,'bank type'!$A$2:$B$87,2,FALSE)</f>
        <v>Payment Banks</v>
      </c>
      <c r="D2528" s="66">
        <v>43708</v>
      </c>
      <c r="E2528" s="74">
        <f t="shared" si="120"/>
        <v>8</v>
      </c>
      <c r="F2528">
        <f t="shared" si="119"/>
        <v>2019</v>
      </c>
      <c r="G2528" s="84">
        <v>0</v>
      </c>
      <c r="H2528" s="84">
        <v>0</v>
      </c>
      <c r="I2528" s="84">
        <v>0</v>
      </c>
      <c r="J2528" s="84">
        <v>0</v>
      </c>
      <c r="K2528" s="3">
        <f t="shared" si="121"/>
        <v>0</v>
      </c>
      <c r="L2528" s="3"/>
      <c r="M2528" s="3"/>
      <c r="N2528" s="3"/>
      <c r="O2528" s="84">
        <v>0</v>
      </c>
      <c r="P2528" s="84">
        <v>0</v>
      </c>
      <c r="Q2528" s="84">
        <v>0</v>
      </c>
      <c r="R2528" s="127">
        <v>0</v>
      </c>
      <c r="S2528" s="127">
        <v>0</v>
      </c>
      <c r="T2528" s="85"/>
      <c r="U2528" s="85"/>
      <c r="V2528" s="85"/>
      <c r="W2528" s="85"/>
      <c r="X2528" s="84">
        <v>1147558</v>
      </c>
      <c r="Y2528" s="84">
        <v>0</v>
      </c>
      <c r="Z2528" s="84">
        <v>595309</v>
      </c>
      <c r="AA2528" s="127">
        <v>0</v>
      </c>
      <c r="AB2528" s="127">
        <v>392.52375705999998</v>
      </c>
    </row>
    <row r="2529" spans="1:28" x14ac:dyDescent="0.3">
      <c r="A2529" s="83" t="s">
        <v>46</v>
      </c>
      <c r="B2529" s="65" t="str">
        <f>VLOOKUP(A2529,'bank list with code'!$A$2:$C$114,3,FALSE)</f>
        <v>B048</v>
      </c>
      <c r="C2529" s="65" t="str">
        <f>VLOOKUP(B2529,'bank type'!$A$2:$B$87,2,FALSE)</f>
        <v>Payment Banks</v>
      </c>
      <c r="D2529" s="66">
        <v>43708</v>
      </c>
      <c r="E2529" s="74">
        <f t="shared" si="120"/>
        <v>8</v>
      </c>
      <c r="F2529">
        <f t="shared" si="119"/>
        <v>2019</v>
      </c>
      <c r="G2529" s="84">
        <v>0</v>
      </c>
      <c r="H2529" s="84">
        <v>0</v>
      </c>
      <c r="I2529" s="84">
        <v>301</v>
      </c>
      <c r="J2529" s="84">
        <v>0</v>
      </c>
      <c r="K2529" s="3">
        <f t="shared" si="121"/>
        <v>301</v>
      </c>
      <c r="L2529" s="3"/>
      <c r="M2529" s="3"/>
      <c r="N2529" s="3"/>
      <c r="O2529" s="84">
        <v>0</v>
      </c>
      <c r="P2529" s="84">
        <v>0</v>
      </c>
      <c r="Q2529" s="84">
        <v>0</v>
      </c>
      <c r="R2529" s="127">
        <v>0</v>
      </c>
      <c r="S2529" s="127">
        <v>0</v>
      </c>
      <c r="T2529" s="85"/>
      <c r="U2529" s="85"/>
      <c r="V2529" s="85"/>
      <c r="W2529" s="85"/>
      <c r="X2529" s="84">
        <v>647713</v>
      </c>
      <c r="Y2529" s="84">
        <v>309649</v>
      </c>
      <c r="Z2529" s="84">
        <v>119946</v>
      </c>
      <c r="AA2529" s="127">
        <v>1092.835153</v>
      </c>
      <c r="AB2529" s="127">
        <v>98.956219900000008</v>
      </c>
    </row>
    <row r="2530" spans="1:28" x14ac:dyDescent="0.3">
      <c r="A2530" s="83" t="s">
        <v>47</v>
      </c>
      <c r="B2530" s="65" t="str">
        <f>VLOOKUP(A2530,'bank list with code'!$A$2:$C$114,3,FALSE)</f>
        <v>B059</v>
      </c>
      <c r="C2530" s="65" t="str">
        <f>VLOOKUP(B2530,'bank type'!$A$2:$B$87,2,FALSE)</f>
        <v>Payment Banks</v>
      </c>
      <c r="D2530" s="66">
        <v>43708</v>
      </c>
      <c r="E2530" s="74">
        <f t="shared" si="120"/>
        <v>8</v>
      </c>
      <c r="F2530">
        <f t="shared" si="119"/>
        <v>2019</v>
      </c>
      <c r="G2530" s="84">
        <v>0</v>
      </c>
      <c r="H2530" s="84">
        <v>0</v>
      </c>
      <c r="I2530" s="84">
        <v>0</v>
      </c>
      <c r="J2530" s="84">
        <v>0</v>
      </c>
      <c r="K2530" s="3">
        <f t="shared" si="121"/>
        <v>0</v>
      </c>
      <c r="L2530" s="3"/>
      <c r="M2530" s="3"/>
      <c r="N2530" s="3"/>
      <c r="O2530" s="84">
        <v>0</v>
      </c>
      <c r="P2530" s="84">
        <v>0</v>
      </c>
      <c r="Q2530" s="84">
        <v>0</v>
      </c>
      <c r="R2530" s="127">
        <v>0</v>
      </c>
      <c r="S2530" s="127">
        <v>0</v>
      </c>
      <c r="T2530" s="85"/>
      <c r="U2530" s="85"/>
      <c r="V2530" s="85"/>
      <c r="W2530" s="85"/>
      <c r="X2530" s="84">
        <v>0</v>
      </c>
      <c r="Y2530" s="84">
        <v>0</v>
      </c>
      <c r="Z2530" s="84">
        <v>0</v>
      </c>
      <c r="AA2530" s="127">
        <v>0</v>
      </c>
      <c r="AB2530" s="127">
        <v>0</v>
      </c>
    </row>
    <row r="2531" spans="1:28" x14ac:dyDescent="0.3">
      <c r="A2531" s="83" t="s">
        <v>72</v>
      </c>
      <c r="B2531" s="65" t="str">
        <f>VLOOKUP(A2531,'bank list with code'!$A$2:$C$114,3,FALSE)</f>
        <v>B067</v>
      </c>
      <c r="C2531" s="65" t="str">
        <f>VLOOKUP(B2531,'bank type'!$A$2:$B$87,2,FALSE)</f>
        <v>Payment Banks</v>
      </c>
      <c r="D2531" s="66">
        <v>43708</v>
      </c>
      <c r="E2531" s="74">
        <f t="shared" si="120"/>
        <v>8</v>
      </c>
      <c r="F2531">
        <f t="shared" si="119"/>
        <v>2019</v>
      </c>
      <c r="G2531" s="84">
        <v>0</v>
      </c>
      <c r="H2531" s="84">
        <v>0</v>
      </c>
      <c r="I2531" s="84">
        <v>0</v>
      </c>
      <c r="J2531" s="84">
        <v>0</v>
      </c>
      <c r="K2531" s="3">
        <f t="shared" si="121"/>
        <v>0</v>
      </c>
      <c r="L2531" s="3"/>
      <c r="M2531" s="3"/>
      <c r="N2531" s="3"/>
      <c r="O2531" s="84">
        <v>0</v>
      </c>
      <c r="P2531" s="84">
        <v>0</v>
      </c>
      <c r="Q2531" s="84">
        <v>0</v>
      </c>
      <c r="R2531" s="127">
        <v>0</v>
      </c>
      <c r="S2531" s="127">
        <v>0</v>
      </c>
      <c r="T2531" s="85"/>
      <c r="U2531" s="85"/>
      <c r="V2531" s="85"/>
      <c r="W2531" s="85"/>
      <c r="X2531" s="84">
        <v>0</v>
      </c>
      <c r="Y2531" s="84">
        <v>0</v>
      </c>
      <c r="Z2531" s="84">
        <v>0</v>
      </c>
      <c r="AA2531" s="127">
        <v>0</v>
      </c>
      <c r="AB2531" s="127">
        <v>0</v>
      </c>
    </row>
    <row r="2532" spans="1:28" x14ac:dyDescent="0.3">
      <c r="A2532" s="83" t="s">
        <v>49</v>
      </c>
      <c r="B2532" s="65" t="str">
        <f>VLOOKUP(A2532,'bank list with code'!$A$2:$C$114,3,FALSE)</f>
        <v>B077</v>
      </c>
      <c r="C2532" s="65" t="str">
        <f>VLOOKUP(B2532,'bank type'!$A$2:$B$87,2,FALSE)</f>
        <v>Payment Banks</v>
      </c>
      <c r="D2532" s="66">
        <v>43708</v>
      </c>
      <c r="E2532" s="74">
        <f t="shared" si="120"/>
        <v>8</v>
      </c>
      <c r="F2532">
        <f t="shared" si="119"/>
        <v>2019</v>
      </c>
      <c r="G2532" s="84">
        <v>0</v>
      </c>
      <c r="H2532" s="84">
        <v>0</v>
      </c>
      <c r="I2532" s="84">
        <v>0</v>
      </c>
      <c r="J2532" s="84">
        <v>0</v>
      </c>
      <c r="K2532" s="3">
        <f t="shared" si="121"/>
        <v>0</v>
      </c>
      <c r="L2532" s="3"/>
      <c r="M2532" s="3"/>
      <c r="N2532" s="3"/>
      <c r="O2532" s="84">
        <v>0</v>
      </c>
      <c r="P2532" s="84">
        <v>0</v>
      </c>
      <c r="Q2532" s="84">
        <v>0</v>
      </c>
      <c r="R2532" s="127">
        <v>0</v>
      </c>
      <c r="S2532" s="127">
        <v>0</v>
      </c>
      <c r="T2532" s="85"/>
      <c r="U2532" s="85"/>
      <c r="V2532" s="85"/>
      <c r="W2532" s="85"/>
      <c r="X2532" s="84">
        <v>123</v>
      </c>
      <c r="Y2532" s="84">
        <v>7</v>
      </c>
      <c r="Z2532" s="84">
        <v>14</v>
      </c>
      <c r="AA2532" s="127">
        <v>2.6800000000000001E-2</v>
      </c>
      <c r="AB2532" s="127">
        <v>2.3633959999999999E-2</v>
      </c>
    </row>
    <row r="2533" spans="1:28" x14ac:dyDescent="0.3">
      <c r="A2533" s="83" t="s">
        <v>50</v>
      </c>
      <c r="B2533" s="65" t="str">
        <f>VLOOKUP(A2533,'bank list with code'!$A$2:$C$114,3,FALSE)</f>
        <v>B079</v>
      </c>
      <c r="C2533" s="65" t="str">
        <f>VLOOKUP(B2533,'bank type'!$A$2:$B$87,2,FALSE)</f>
        <v>Payment Banks</v>
      </c>
      <c r="D2533" s="66">
        <v>43708</v>
      </c>
      <c r="E2533" s="74">
        <f t="shared" si="120"/>
        <v>8</v>
      </c>
      <c r="F2533">
        <f t="shared" si="119"/>
        <v>2019</v>
      </c>
      <c r="G2533" s="84">
        <v>8</v>
      </c>
      <c r="H2533" s="84">
        <v>0</v>
      </c>
      <c r="I2533" s="84">
        <v>80959</v>
      </c>
      <c r="J2533" s="84">
        <v>0</v>
      </c>
      <c r="K2533" s="3">
        <f t="shared" si="121"/>
        <v>80959</v>
      </c>
      <c r="L2533" s="3"/>
      <c r="M2533" s="3"/>
      <c r="N2533" s="3"/>
      <c r="O2533" s="84">
        <v>0</v>
      </c>
      <c r="P2533" s="84">
        <v>0</v>
      </c>
      <c r="Q2533" s="84">
        <v>0</v>
      </c>
      <c r="R2533" s="127">
        <v>0</v>
      </c>
      <c r="S2533" s="127">
        <v>0</v>
      </c>
      <c r="T2533" s="85"/>
      <c r="U2533" s="85"/>
      <c r="V2533" s="85"/>
      <c r="W2533" s="85"/>
      <c r="X2533" s="84">
        <v>50239395</v>
      </c>
      <c r="Y2533" s="84">
        <v>1711551</v>
      </c>
      <c r="Z2533" s="84">
        <v>2799939</v>
      </c>
      <c r="AA2533" s="127">
        <v>4528.9772350000003</v>
      </c>
      <c r="AB2533" s="127">
        <v>1822.9408249000003</v>
      </c>
    </row>
    <row r="2534" spans="1:28" x14ac:dyDescent="0.3">
      <c r="A2534" s="83" t="s">
        <v>52</v>
      </c>
      <c r="B2534" s="65" t="str">
        <f>VLOOKUP(A2534,'bank list with code'!$A$2:$C$114,3,FALSE)</f>
        <v>B007</v>
      </c>
      <c r="C2534" s="65" t="str">
        <f>VLOOKUP(B2534,'bank type'!$A$2:$B$87,2,FALSE)</f>
        <v>Small Finance Banks</v>
      </c>
      <c r="D2534" s="66">
        <v>43708</v>
      </c>
      <c r="E2534" s="74">
        <f t="shared" si="120"/>
        <v>8</v>
      </c>
      <c r="F2534">
        <f t="shared" si="119"/>
        <v>2019</v>
      </c>
      <c r="G2534" s="84">
        <v>297</v>
      </c>
      <c r="H2534" s="84">
        <v>265</v>
      </c>
      <c r="I2534" s="84">
        <v>0</v>
      </c>
      <c r="J2534" s="84">
        <v>0</v>
      </c>
      <c r="K2534" s="3">
        <f t="shared" si="121"/>
        <v>0</v>
      </c>
      <c r="L2534" s="3"/>
      <c r="M2534" s="3"/>
      <c r="N2534" s="3"/>
      <c r="O2534" s="84">
        <v>0</v>
      </c>
      <c r="P2534" s="84">
        <v>0</v>
      </c>
      <c r="Q2534" s="84">
        <v>0</v>
      </c>
      <c r="R2534" s="127">
        <v>0</v>
      </c>
      <c r="S2534" s="127">
        <v>0</v>
      </c>
      <c r="T2534" s="85"/>
      <c r="U2534" s="85"/>
      <c r="V2534" s="85"/>
      <c r="W2534" s="85"/>
      <c r="X2534" s="84">
        <v>1039743</v>
      </c>
      <c r="Y2534" s="84">
        <v>635471</v>
      </c>
      <c r="Z2534" s="84">
        <v>339062</v>
      </c>
      <c r="AA2534" s="127">
        <v>3244.7228032600005</v>
      </c>
      <c r="AB2534" s="127">
        <v>514.29017174000001</v>
      </c>
    </row>
    <row r="2535" spans="1:28" x14ac:dyDescent="0.3">
      <c r="A2535" s="83" t="s">
        <v>53</v>
      </c>
      <c r="B2535" s="65" t="str">
        <f>VLOOKUP(A2535,'bank list with code'!$A$2:$C$114,3,FALSE)</f>
        <v>B019</v>
      </c>
      <c r="C2535" s="65" t="str">
        <f>VLOOKUP(B2535,'bank type'!$A$2:$B$87,2,FALSE)</f>
        <v>Small Finance Banks</v>
      </c>
      <c r="D2535" s="66">
        <v>43708</v>
      </c>
      <c r="E2535" s="74">
        <f t="shared" si="120"/>
        <v>8</v>
      </c>
      <c r="F2535">
        <f t="shared" si="119"/>
        <v>2019</v>
      </c>
      <c r="G2535" s="84">
        <v>135</v>
      </c>
      <c r="H2535" s="84">
        <v>1</v>
      </c>
      <c r="I2535" s="84">
        <v>0</v>
      </c>
      <c r="J2535" s="84">
        <v>0</v>
      </c>
      <c r="K2535" s="3">
        <f t="shared" si="121"/>
        <v>0</v>
      </c>
      <c r="L2535" s="3"/>
      <c r="M2535" s="3"/>
      <c r="N2535" s="3"/>
      <c r="O2535" s="84">
        <v>0</v>
      </c>
      <c r="P2535" s="84">
        <v>0</v>
      </c>
      <c r="Q2535" s="84">
        <v>0</v>
      </c>
      <c r="R2535" s="127">
        <v>0</v>
      </c>
      <c r="S2535" s="127">
        <v>0</v>
      </c>
      <c r="T2535" s="85"/>
      <c r="U2535" s="85"/>
      <c r="V2535" s="85"/>
      <c r="W2535" s="85"/>
      <c r="X2535" s="84">
        <v>108131</v>
      </c>
      <c r="Y2535" s="84">
        <v>83867</v>
      </c>
      <c r="Z2535" s="84">
        <v>52912</v>
      </c>
      <c r="AA2535" s="127">
        <v>373.06306599999999</v>
      </c>
      <c r="AB2535" s="127">
        <v>82.289110290000011</v>
      </c>
    </row>
    <row r="2536" spans="1:28" x14ac:dyDescent="0.3">
      <c r="A2536" s="83" t="s">
        <v>54</v>
      </c>
      <c r="B2536" s="65" t="str">
        <f>VLOOKUP(A2536,'bank list with code'!$A$2:$C$114,3,FALSE)</f>
        <v>B046</v>
      </c>
      <c r="C2536" s="65" t="str">
        <f>VLOOKUP(B2536,'bank type'!$A$2:$B$87,2,FALSE)</f>
        <v>Small Finance Banks</v>
      </c>
      <c r="D2536" s="66">
        <v>43708</v>
      </c>
      <c r="E2536" s="74">
        <f t="shared" si="120"/>
        <v>8</v>
      </c>
      <c r="F2536">
        <f t="shared" si="119"/>
        <v>2019</v>
      </c>
      <c r="G2536" s="84">
        <v>91</v>
      </c>
      <c r="H2536" s="84">
        <v>0</v>
      </c>
      <c r="I2536" s="84">
        <v>0</v>
      </c>
      <c r="J2536" s="84">
        <v>0</v>
      </c>
      <c r="K2536" s="3">
        <f t="shared" si="121"/>
        <v>0</v>
      </c>
      <c r="L2536" s="3"/>
      <c r="M2536" s="3"/>
      <c r="N2536" s="3"/>
      <c r="O2536" s="84">
        <v>0</v>
      </c>
      <c r="P2536" s="84">
        <v>0</v>
      </c>
      <c r="Q2536" s="84">
        <v>0</v>
      </c>
      <c r="R2536" s="127">
        <v>0</v>
      </c>
      <c r="S2536" s="127">
        <v>0</v>
      </c>
      <c r="T2536" s="85"/>
      <c r="U2536" s="85"/>
      <c r="V2536" s="85"/>
      <c r="W2536" s="85"/>
      <c r="X2536" s="84">
        <v>1364451</v>
      </c>
      <c r="Y2536" s="84">
        <v>720687</v>
      </c>
      <c r="Z2536" s="84">
        <v>26201</v>
      </c>
      <c r="AA2536" s="127">
        <v>3653.79</v>
      </c>
      <c r="AB2536" s="127">
        <v>21.1</v>
      </c>
    </row>
    <row r="2537" spans="1:28" x14ac:dyDescent="0.3">
      <c r="A2537" s="83" t="s">
        <v>55</v>
      </c>
      <c r="B2537" s="65" t="str">
        <f>VLOOKUP(A2537,'bank list with code'!$A$2:$C$114,3,FALSE)</f>
        <v>B041</v>
      </c>
      <c r="C2537" s="65" t="str">
        <f>VLOOKUP(B2537,'bank type'!$A$2:$B$87,2,FALSE)</f>
        <v>Small Finance Banks</v>
      </c>
      <c r="D2537" s="66">
        <v>43708</v>
      </c>
      <c r="E2537" s="74">
        <f t="shared" si="120"/>
        <v>8</v>
      </c>
      <c r="F2537">
        <f t="shared" si="119"/>
        <v>2019</v>
      </c>
      <c r="G2537" s="84">
        <v>320</v>
      </c>
      <c r="H2537" s="84">
        <v>2</v>
      </c>
      <c r="I2537" s="84">
        <v>0</v>
      </c>
      <c r="J2537" s="84">
        <v>0</v>
      </c>
      <c r="K2537" s="3">
        <f t="shared" si="121"/>
        <v>0</v>
      </c>
      <c r="L2537" s="3"/>
      <c r="M2537" s="3"/>
      <c r="N2537" s="3"/>
      <c r="O2537" s="84">
        <v>0</v>
      </c>
      <c r="P2537" s="84">
        <v>0</v>
      </c>
      <c r="Q2537" s="84">
        <v>0</v>
      </c>
      <c r="R2537" s="127">
        <v>0</v>
      </c>
      <c r="S2537" s="127">
        <v>0</v>
      </c>
      <c r="T2537" s="85"/>
      <c r="U2537" s="85"/>
      <c r="V2537" s="85"/>
      <c r="W2537" s="85"/>
      <c r="X2537" s="84">
        <v>578781</v>
      </c>
      <c r="Y2537" s="84">
        <v>974593</v>
      </c>
      <c r="Z2537" s="84">
        <v>143261</v>
      </c>
      <c r="AA2537" s="127">
        <v>2374.0927000000001</v>
      </c>
      <c r="AB2537" s="127">
        <v>250.18386662000003</v>
      </c>
    </row>
    <row r="2538" spans="1:28" x14ac:dyDescent="0.3">
      <c r="A2538" s="83" t="s">
        <v>56</v>
      </c>
      <c r="B2538" s="65" t="str">
        <f>VLOOKUP(A2538,'bank list with code'!$A$2:$C$114,3,FALSE)</f>
        <v>B043</v>
      </c>
      <c r="C2538" s="65" t="str">
        <f>VLOOKUP(B2538,'bank type'!$A$2:$B$87,2,FALSE)</f>
        <v>Small Finance Banks</v>
      </c>
      <c r="D2538" s="66">
        <v>43708</v>
      </c>
      <c r="E2538" s="74">
        <f t="shared" si="120"/>
        <v>8</v>
      </c>
      <c r="F2538">
        <f t="shared" si="119"/>
        <v>2019</v>
      </c>
      <c r="G2538" s="84">
        <v>172</v>
      </c>
      <c r="H2538" s="84">
        <v>2</v>
      </c>
      <c r="I2538" s="84">
        <v>0</v>
      </c>
      <c r="J2538" s="84">
        <v>0</v>
      </c>
      <c r="K2538" s="3">
        <f t="shared" si="121"/>
        <v>0</v>
      </c>
      <c r="L2538" s="3"/>
      <c r="M2538" s="3"/>
      <c r="N2538" s="3"/>
      <c r="O2538" s="84">
        <v>0</v>
      </c>
      <c r="P2538" s="84">
        <v>0</v>
      </c>
      <c r="Q2538" s="84">
        <v>0</v>
      </c>
      <c r="R2538" s="127">
        <v>0</v>
      </c>
      <c r="S2538" s="127">
        <v>0</v>
      </c>
      <c r="T2538" s="85"/>
      <c r="U2538" s="85"/>
      <c r="V2538" s="85"/>
      <c r="W2538" s="85"/>
      <c r="X2538" s="84">
        <v>3377051</v>
      </c>
      <c r="Y2538" s="84">
        <v>718904</v>
      </c>
      <c r="Z2538" s="84">
        <v>85957</v>
      </c>
      <c r="AA2538" s="127">
        <v>4213.4999999999991</v>
      </c>
      <c r="AB2538" s="127">
        <v>85</v>
      </c>
    </row>
    <row r="2539" spans="1:28" x14ac:dyDescent="0.3">
      <c r="A2539" s="83" t="s">
        <v>57</v>
      </c>
      <c r="B2539" s="65" t="str">
        <f>VLOOKUP(A2539,'bank list with code'!$A$2:$C$114,3,FALSE)</f>
        <v>B065</v>
      </c>
      <c r="C2539" s="65" t="str">
        <f>VLOOKUP(B2539,'bank type'!$A$2:$B$87,2,FALSE)</f>
        <v>Small Finance Banks</v>
      </c>
      <c r="D2539" s="66">
        <v>43708</v>
      </c>
      <c r="E2539" s="74">
        <f t="shared" si="120"/>
        <v>8</v>
      </c>
      <c r="F2539">
        <f t="shared" si="119"/>
        <v>2019</v>
      </c>
      <c r="G2539" s="84">
        <v>122</v>
      </c>
      <c r="H2539" s="84">
        <v>3</v>
      </c>
      <c r="I2539" s="84">
        <v>0</v>
      </c>
      <c r="J2539" s="84">
        <v>0</v>
      </c>
      <c r="K2539" s="3">
        <f t="shared" si="121"/>
        <v>0</v>
      </c>
      <c r="L2539" s="3"/>
      <c r="M2539" s="3"/>
      <c r="N2539" s="3"/>
      <c r="O2539" s="84">
        <v>0</v>
      </c>
      <c r="P2539" s="84">
        <v>0</v>
      </c>
      <c r="Q2539" s="84">
        <v>0</v>
      </c>
      <c r="R2539" s="127">
        <v>0</v>
      </c>
      <c r="S2539" s="127">
        <v>0</v>
      </c>
      <c r="T2539" s="85"/>
      <c r="U2539" s="85"/>
      <c r="V2539" s="85"/>
      <c r="W2539" s="85"/>
      <c r="X2539" s="84">
        <v>499608</v>
      </c>
      <c r="Y2539" s="84">
        <v>308561</v>
      </c>
      <c r="Z2539" s="84">
        <v>65579</v>
      </c>
      <c r="AA2539" s="127">
        <v>1532.319389</v>
      </c>
      <c r="AB2539" s="127">
        <v>74.412879129999993</v>
      </c>
    </row>
    <row r="2540" spans="1:28" x14ac:dyDescent="0.3">
      <c r="A2540" s="83" t="s">
        <v>58</v>
      </c>
      <c r="B2540" s="65" t="str">
        <f>VLOOKUP(A2540,'bank list with code'!$A$2:$C$114,3,FALSE)</f>
        <v>B075</v>
      </c>
      <c r="C2540" s="65" t="str">
        <f>VLOOKUP(B2540,'bank type'!$A$2:$B$87,2,FALSE)</f>
        <v>Small Finance Banks</v>
      </c>
      <c r="D2540" s="66">
        <v>43708</v>
      </c>
      <c r="E2540" s="74">
        <f t="shared" si="120"/>
        <v>8</v>
      </c>
      <c r="F2540">
        <f t="shared" si="119"/>
        <v>2019</v>
      </c>
      <c r="G2540" s="84">
        <v>0</v>
      </c>
      <c r="H2540" s="84">
        <v>0</v>
      </c>
      <c r="I2540" s="84">
        <v>0</v>
      </c>
      <c r="J2540" s="84">
        <v>0</v>
      </c>
      <c r="K2540" s="3">
        <f t="shared" si="121"/>
        <v>0</v>
      </c>
      <c r="L2540" s="3"/>
      <c r="M2540" s="3"/>
      <c r="N2540" s="3"/>
      <c r="O2540" s="84">
        <v>0</v>
      </c>
      <c r="P2540" s="84">
        <v>0</v>
      </c>
      <c r="Q2540" s="84">
        <v>0</v>
      </c>
      <c r="R2540" s="127">
        <v>0</v>
      </c>
      <c r="S2540" s="127">
        <v>0</v>
      </c>
      <c r="T2540" s="85"/>
      <c r="U2540" s="85"/>
      <c r="V2540" s="85"/>
      <c r="W2540" s="85"/>
      <c r="X2540" s="84">
        <v>77894</v>
      </c>
      <c r="Y2540" s="84">
        <v>12162</v>
      </c>
      <c r="Z2540" s="84">
        <v>3532</v>
      </c>
      <c r="AA2540" s="127">
        <v>42.30538</v>
      </c>
      <c r="AB2540" s="127">
        <v>12.57151485</v>
      </c>
    </row>
    <row r="2541" spans="1:28" x14ac:dyDescent="0.3">
      <c r="A2541" s="83" t="s">
        <v>59</v>
      </c>
      <c r="B2541" s="65" t="str">
        <f>VLOOKUP(A2541,'bank list with code'!$A$2:$C$114,3,FALSE)</f>
        <v>B097</v>
      </c>
      <c r="C2541" s="65" t="str">
        <f>VLOOKUP(B2541,'bank type'!$A$2:$B$87,2,FALSE)</f>
        <v>Small Finance Banks</v>
      </c>
      <c r="D2541" s="66">
        <v>43708</v>
      </c>
      <c r="E2541" s="74">
        <f t="shared" si="120"/>
        <v>8</v>
      </c>
      <c r="F2541">
        <f t="shared" si="119"/>
        <v>2019</v>
      </c>
      <c r="G2541" s="84">
        <v>25</v>
      </c>
      <c r="H2541" s="84">
        <v>1</v>
      </c>
      <c r="I2541" s="84">
        <v>0</v>
      </c>
      <c r="J2541" s="84">
        <v>0</v>
      </c>
      <c r="K2541" s="3">
        <f t="shared" si="121"/>
        <v>0</v>
      </c>
      <c r="L2541" s="3"/>
      <c r="M2541" s="3"/>
      <c r="N2541" s="3"/>
      <c r="O2541" s="84">
        <v>0</v>
      </c>
      <c r="P2541" s="84">
        <v>0</v>
      </c>
      <c r="Q2541" s="84">
        <v>0</v>
      </c>
      <c r="R2541" s="127">
        <v>0</v>
      </c>
      <c r="S2541" s="127">
        <v>0</v>
      </c>
      <c r="T2541" s="85"/>
      <c r="U2541" s="85"/>
      <c r="V2541" s="85"/>
      <c r="W2541" s="85"/>
      <c r="X2541" s="84">
        <v>25567</v>
      </c>
      <c r="Y2541" s="84">
        <v>26400</v>
      </c>
      <c r="Z2541" s="84">
        <v>13358</v>
      </c>
      <c r="AA2541" s="127">
        <v>47.002899999999997</v>
      </c>
      <c r="AB2541" s="127">
        <v>13.50817039</v>
      </c>
    </row>
    <row r="2542" spans="1:28" x14ac:dyDescent="0.3">
      <c r="A2542" s="83" t="s">
        <v>60</v>
      </c>
      <c r="B2542" s="65" t="str">
        <f>VLOOKUP(A2542,'bank list with code'!$A$2:$C$114,3,FALSE)</f>
        <v>B103</v>
      </c>
      <c r="C2542" s="65" t="str">
        <f>VLOOKUP(B2542,'bank type'!$A$2:$B$87,2,FALSE)</f>
        <v>Small Finance Banks</v>
      </c>
      <c r="D2542" s="66">
        <v>43708</v>
      </c>
      <c r="E2542" s="74">
        <f t="shared" si="120"/>
        <v>8</v>
      </c>
      <c r="F2542">
        <f t="shared" si="119"/>
        <v>2019</v>
      </c>
      <c r="G2542" s="84">
        <v>427</v>
      </c>
      <c r="H2542" s="84">
        <v>3</v>
      </c>
      <c r="I2542" s="84">
        <v>0</v>
      </c>
      <c r="J2542" s="84">
        <v>0</v>
      </c>
      <c r="K2542" s="3">
        <f t="shared" si="121"/>
        <v>0</v>
      </c>
      <c r="L2542" s="3"/>
      <c r="M2542" s="3"/>
      <c r="N2542" s="3"/>
      <c r="O2542" s="84">
        <v>0</v>
      </c>
      <c r="P2542" s="84">
        <v>0</v>
      </c>
      <c r="Q2542" s="84">
        <v>0</v>
      </c>
      <c r="R2542" s="127">
        <v>0</v>
      </c>
      <c r="S2542" s="127">
        <v>0</v>
      </c>
      <c r="T2542" s="85"/>
      <c r="U2542" s="85"/>
      <c r="V2542" s="85"/>
      <c r="W2542" s="85"/>
      <c r="X2542" s="84">
        <v>3934133</v>
      </c>
      <c r="Y2542" s="84">
        <v>2102691</v>
      </c>
      <c r="Z2542" s="84">
        <v>365036</v>
      </c>
      <c r="AA2542" s="127">
        <v>8507.7472999999991</v>
      </c>
      <c r="AB2542" s="127">
        <v>311.49167548000003</v>
      </c>
    </row>
    <row r="2543" spans="1:28" x14ac:dyDescent="0.3">
      <c r="A2543" s="83" t="s">
        <v>61</v>
      </c>
      <c r="B2543" s="65" t="str">
        <f>VLOOKUP(A2543,'bank list with code'!$A$2:$C$114,3,FALSE)</f>
        <v>B109</v>
      </c>
      <c r="C2543" s="65" t="str">
        <f>VLOOKUP(B2543,'bank type'!$A$2:$B$87,2,FALSE)</f>
        <v>Small Finance Banks</v>
      </c>
      <c r="D2543" s="66">
        <v>43708</v>
      </c>
      <c r="E2543" s="74">
        <f t="shared" si="120"/>
        <v>8</v>
      </c>
      <c r="F2543">
        <f t="shared" si="119"/>
        <v>2019</v>
      </c>
      <c r="G2543" s="84">
        <v>136</v>
      </c>
      <c r="H2543" s="84">
        <v>3</v>
      </c>
      <c r="I2543" s="84">
        <v>0</v>
      </c>
      <c r="J2543" s="84">
        <v>0</v>
      </c>
      <c r="K2543" s="3">
        <f t="shared" si="121"/>
        <v>0</v>
      </c>
      <c r="L2543" s="3"/>
      <c r="M2543" s="3"/>
      <c r="N2543" s="3"/>
      <c r="O2543" s="84">
        <v>0</v>
      </c>
      <c r="P2543" s="84">
        <v>0</v>
      </c>
      <c r="Q2543" s="84">
        <v>0</v>
      </c>
      <c r="R2543" s="127">
        <v>0</v>
      </c>
      <c r="S2543" s="127">
        <v>0</v>
      </c>
      <c r="T2543" s="85"/>
      <c r="U2543" s="85"/>
      <c r="V2543" s="85"/>
      <c r="W2543" s="85"/>
      <c r="X2543" s="84">
        <v>244482</v>
      </c>
      <c r="Y2543" s="84">
        <v>92810</v>
      </c>
      <c r="Z2543" s="84">
        <v>38009</v>
      </c>
      <c r="AA2543" s="127">
        <v>329.30561761000001</v>
      </c>
      <c r="AB2543" s="127">
        <v>38.4329245300002</v>
      </c>
    </row>
    <row r="2544" spans="1:28" x14ac:dyDescent="0.3">
      <c r="A2544" t="s">
        <v>117</v>
      </c>
      <c r="B2544" s="65" t="str">
        <f>VLOOKUP(A2544,'bank list with code'!$A$2:$C$114,3,FALSE)</f>
        <v>B003</v>
      </c>
      <c r="C2544" s="65" t="str">
        <f>VLOOKUP(B2544,'bank type'!$A$2:$B$87,2,FALSE)</f>
        <v>Public Sector Banks</v>
      </c>
      <c r="D2544" s="66">
        <v>43738</v>
      </c>
      <c r="E2544" s="74">
        <f t="shared" si="120"/>
        <v>9</v>
      </c>
      <c r="F2544">
        <f t="shared" ref="F2544:F2607" si="122">YEAR(D2544)</f>
        <v>2019</v>
      </c>
      <c r="G2544" s="74">
        <v>760</v>
      </c>
      <c r="H2544" s="74">
        <v>104</v>
      </c>
      <c r="I2544" s="74">
        <v>2964</v>
      </c>
      <c r="J2544" s="74">
        <v>0</v>
      </c>
      <c r="K2544" s="3">
        <f t="shared" si="121"/>
        <v>2964</v>
      </c>
      <c r="L2544" s="18"/>
      <c r="M2544" s="18"/>
      <c r="N2544" s="18"/>
      <c r="O2544" s="74">
        <v>0</v>
      </c>
      <c r="P2544" s="74">
        <v>0</v>
      </c>
      <c r="Q2544" s="74">
        <v>0</v>
      </c>
      <c r="R2544" s="114">
        <v>0</v>
      </c>
      <c r="S2544" s="114">
        <v>0</v>
      </c>
      <c r="X2544" s="74">
        <v>6361646</v>
      </c>
      <c r="Y2544" s="74">
        <v>8825643</v>
      </c>
      <c r="Z2544" s="74">
        <v>3627659</v>
      </c>
      <c r="AA2544" s="114">
        <v>22350</v>
      </c>
      <c r="AB2544" s="114">
        <v>3479.8</v>
      </c>
    </row>
    <row r="2545" spans="1:28" x14ac:dyDescent="0.3">
      <c r="A2545" t="s">
        <v>118</v>
      </c>
      <c r="B2545" s="65" t="str">
        <f>VLOOKUP(A2545,'bank list with code'!$A$2:$C$114,3,FALSE)</f>
        <v>B006</v>
      </c>
      <c r="C2545" s="65" t="str">
        <f>VLOOKUP(B2545,'bank type'!$A$2:$B$87,2,FALSE)</f>
        <v>Public Sector Banks</v>
      </c>
      <c r="D2545" s="66">
        <v>43738</v>
      </c>
      <c r="E2545" s="74">
        <f t="shared" si="120"/>
        <v>9</v>
      </c>
      <c r="F2545">
        <f t="shared" si="122"/>
        <v>2019</v>
      </c>
      <c r="G2545" s="74">
        <v>3024</v>
      </c>
      <c r="H2545" s="74">
        <v>773</v>
      </c>
      <c r="I2545" s="74">
        <v>12970</v>
      </c>
      <c r="J2545" s="74">
        <v>0</v>
      </c>
      <c r="K2545" s="3">
        <f t="shared" si="121"/>
        <v>12970</v>
      </c>
      <c r="L2545" s="18"/>
      <c r="M2545" s="18"/>
      <c r="N2545" s="18"/>
      <c r="O2545" s="74">
        <v>304462</v>
      </c>
      <c r="P2545" s="74">
        <v>10392</v>
      </c>
      <c r="Q2545" s="74">
        <v>543225</v>
      </c>
      <c r="R2545" s="114">
        <v>49.47</v>
      </c>
      <c r="S2545" s="114">
        <v>1272.03</v>
      </c>
      <c r="X2545" s="74">
        <v>29720170</v>
      </c>
      <c r="Y2545" s="74">
        <v>8410993</v>
      </c>
      <c r="Z2545" s="74">
        <v>6855323</v>
      </c>
      <c r="AA2545" s="114">
        <v>28684.859999999997</v>
      </c>
      <c r="AB2545" s="114">
        <v>8469.1</v>
      </c>
    </row>
    <row r="2546" spans="1:28" x14ac:dyDescent="0.3">
      <c r="A2546" t="s">
        <v>0</v>
      </c>
      <c r="B2546" s="65" t="str">
        <f>VLOOKUP(A2546,'bank list with code'!$A$2:$C$114,3,FALSE)</f>
        <v>B014</v>
      </c>
      <c r="C2546" s="65" t="str">
        <f>VLOOKUP(B2546,'bank type'!$A$2:$B$87,2,FALSE)</f>
        <v>Public Sector Banks</v>
      </c>
      <c r="D2546" s="66">
        <v>43738</v>
      </c>
      <c r="E2546" s="74">
        <f t="shared" ref="E2546:E2609" si="123">MONTH(D2546)</f>
        <v>9</v>
      </c>
      <c r="F2546">
        <f t="shared" si="122"/>
        <v>2019</v>
      </c>
      <c r="G2546" s="74">
        <v>9332</v>
      </c>
      <c r="H2546" s="74">
        <v>3821</v>
      </c>
      <c r="I2546" s="74">
        <v>65432</v>
      </c>
      <c r="J2546" s="74">
        <v>0</v>
      </c>
      <c r="K2546" s="3">
        <f t="shared" si="121"/>
        <v>65432</v>
      </c>
      <c r="L2546" s="18"/>
      <c r="M2546" s="18"/>
      <c r="N2546" s="18"/>
      <c r="O2546" s="74">
        <v>390995</v>
      </c>
      <c r="P2546" s="74">
        <v>19873</v>
      </c>
      <c r="Q2546" s="74">
        <v>961626</v>
      </c>
      <c r="R2546" s="114">
        <v>82.05</v>
      </c>
      <c r="S2546" s="114">
        <v>1980.8400000000001</v>
      </c>
      <c r="X2546" s="74">
        <v>51745292</v>
      </c>
      <c r="Y2546" s="74">
        <v>40425078</v>
      </c>
      <c r="Z2546" s="74">
        <v>19115015</v>
      </c>
      <c r="AA2546" s="114">
        <v>121187.31000000001</v>
      </c>
      <c r="AB2546" s="114">
        <v>22855.68</v>
      </c>
    </row>
    <row r="2547" spans="1:28" x14ac:dyDescent="0.3">
      <c r="A2547" t="s">
        <v>1</v>
      </c>
      <c r="B2547" s="65" t="str">
        <f>VLOOKUP(A2547,'bank list with code'!$A$2:$C$114,3,FALSE)</f>
        <v>B015</v>
      </c>
      <c r="C2547" s="65" t="str">
        <f>VLOOKUP(B2547,'bank type'!$A$2:$B$87,2,FALSE)</f>
        <v>Public Sector Banks</v>
      </c>
      <c r="D2547" s="66">
        <v>43738</v>
      </c>
      <c r="E2547" s="74">
        <f t="shared" si="123"/>
        <v>9</v>
      </c>
      <c r="F2547">
        <f t="shared" si="122"/>
        <v>2019</v>
      </c>
      <c r="G2547" s="74">
        <v>2470</v>
      </c>
      <c r="H2547" s="74">
        <v>3355</v>
      </c>
      <c r="I2547" s="74">
        <v>61074</v>
      </c>
      <c r="J2547" s="74">
        <v>0</v>
      </c>
      <c r="K2547" s="3">
        <f t="shared" si="121"/>
        <v>61074</v>
      </c>
      <c r="L2547" s="18"/>
      <c r="M2547" s="18"/>
      <c r="N2547" s="18"/>
      <c r="O2547" s="74">
        <v>188567</v>
      </c>
      <c r="P2547" s="74">
        <v>16354</v>
      </c>
      <c r="Q2547" s="74">
        <v>302008</v>
      </c>
      <c r="R2547" s="114">
        <v>92.62</v>
      </c>
      <c r="S2547" s="114">
        <v>698.6</v>
      </c>
      <c r="X2547" s="74">
        <v>38516156</v>
      </c>
      <c r="Y2547" s="74">
        <v>19068906</v>
      </c>
      <c r="Z2547" s="74">
        <v>10654336</v>
      </c>
      <c r="AA2547" s="114">
        <v>66023.19</v>
      </c>
      <c r="AB2547" s="114">
        <v>10582.210000000001</v>
      </c>
    </row>
    <row r="2548" spans="1:28" x14ac:dyDescent="0.3">
      <c r="A2548" t="s">
        <v>2</v>
      </c>
      <c r="B2548" s="65" t="str">
        <f>VLOOKUP(A2548,'bank list with code'!$A$2:$C$114,3,FALSE)</f>
        <v>B016</v>
      </c>
      <c r="C2548" s="65" t="str">
        <f>VLOOKUP(B2548,'bank type'!$A$2:$B$87,2,FALSE)</f>
        <v>Public Sector Banks</v>
      </c>
      <c r="D2548" s="66">
        <v>43738</v>
      </c>
      <c r="E2548" s="74">
        <f t="shared" si="123"/>
        <v>9</v>
      </c>
      <c r="F2548">
        <f t="shared" si="122"/>
        <v>2019</v>
      </c>
      <c r="G2548" s="74">
        <v>1304</v>
      </c>
      <c r="H2548" s="74">
        <v>556</v>
      </c>
      <c r="I2548" s="74">
        <v>2283</v>
      </c>
      <c r="J2548" s="74">
        <v>0</v>
      </c>
      <c r="K2548" s="3">
        <f t="shared" si="121"/>
        <v>2283</v>
      </c>
      <c r="L2548" s="18"/>
      <c r="M2548" s="18"/>
      <c r="N2548" s="18"/>
      <c r="O2548" s="74">
        <v>0</v>
      </c>
      <c r="P2548" s="74">
        <v>0</v>
      </c>
      <c r="Q2548" s="74">
        <v>0</v>
      </c>
      <c r="R2548" s="114">
        <v>0</v>
      </c>
      <c r="S2548" s="114">
        <v>0</v>
      </c>
      <c r="X2548" s="74">
        <v>6599597</v>
      </c>
      <c r="Y2548" s="74">
        <v>7604378</v>
      </c>
      <c r="Z2548" s="74">
        <v>2923709</v>
      </c>
      <c r="AA2548" s="114">
        <v>26723.78</v>
      </c>
      <c r="AB2548" s="114">
        <v>3287.19</v>
      </c>
    </row>
    <row r="2549" spans="1:28" x14ac:dyDescent="0.3">
      <c r="A2549" t="s">
        <v>3</v>
      </c>
      <c r="B2549" s="65" t="str">
        <f>VLOOKUP(A2549,'bank list with code'!$A$2:$C$114,3,FALSE)</f>
        <v>B018</v>
      </c>
      <c r="C2549" s="65" t="str">
        <f>VLOOKUP(B2549,'bank type'!$A$2:$B$87,2,FALSE)</f>
        <v>Public Sector Banks</v>
      </c>
      <c r="D2549" s="66">
        <v>43738</v>
      </c>
      <c r="E2549" s="74">
        <f t="shared" si="123"/>
        <v>9</v>
      </c>
      <c r="F2549">
        <f t="shared" si="122"/>
        <v>2019</v>
      </c>
      <c r="G2549" s="74">
        <v>4731</v>
      </c>
      <c r="H2549" s="74">
        <v>4070</v>
      </c>
      <c r="I2549" s="74">
        <v>23203</v>
      </c>
      <c r="J2549" s="74">
        <v>0</v>
      </c>
      <c r="K2549" s="3">
        <f t="shared" si="121"/>
        <v>23203</v>
      </c>
      <c r="L2549" s="18"/>
      <c r="M2549" s="18"/>
      <c r="N2549" s="18"/>
      <c r="O2549" s="74">
        <v>447635</v>
      </c>
      <c r="P2549" s="74">
        <v>50415</v>
      </c>
      <c r="Q2549" s="74">
        <v>838712</v>
      </c>
      <c r="R2549" s="114">
        <v>234.76999999999998</v>
      </c>
      <c r="S2549" s="114">
        <v>1684.1799999999998</v>
      </c>
      <c r="X2549" s="74">
        <v>20881578</v>
      </c>
      <c r="Y2549" s="74">
        <v>25441385</v>
      </c>
      <c r="Z2549" s="74">
        <v>13265565</v>
      </c>
      <c r="AA2549" s="114">
        <v>117193.11000000002</v>
      </c>
      <c r="AB2549" s="114">
        <v>16578.47</v>
      </c>
    </row>
    <row r="2550" spans="1:28" x14ac:dyDescent="0.3">
      <c r="A2550" t="s">
        <v>4</v>
      </c>
      <c r="B2550" s="65" t="str">
        <f>VLOOKUP(A2550,'bank list with code'!$A$2:$C$114,3,FALSE)</f>
        <v>B022</v>
      </c>
      <c r="C2550" s="65" t="str">
        <f>VLOOKUP(B2550,'bank type'!$A$2:$B$87,2,FALSE)</f>
        <v>Public Sector Banks</v>
      </c>
      <c r="D2550" s="66">
        <v>43738</v>
      </c>
      <c r="E2550" s="74">
        <f t="shared" si="123"/>
        <v>9</v>
      </c>
      <c r="F2550">
        <f t="shared" si="122"/>
        <v>2019</v>
      </c>
      <c r="G2550" s="74">
        <v>2197</v>
      </c>
      <c r="H2550" s="74">
        <v>679</v>
      </c>
      <c r="I2550" s="74">
        <v>3200</v>
      </c>
      <c r="J2550" s="74">
        <v>0</v>
      </c>
      <c r="K2550" s="3">
        <f t="shared" si="121"/>
        <v>3200</v>
      </c>
      <c r="L2550" s="18"/>
      <c r="M2550" s="18"/>
      <c r="N2550" s="18"/>
      <c r="O2550" s="74">
        <v>91319</v>
      </c>
      <c r="P2550" s="74">
        <v>1958</v>
      </c>
      <c r="Q2550" s="74">
        <v>154266</v>
      </c>
      <c r="R2550" s="114">
        <v>8.7099999999999991</v>
      </c>
      <c r="S2550" s="114">
        <v>323.51</v>
      </c>
      <c r="X2550" s="74">
        <v>22846955</v>
      </c>
      <c r="Y2550" s="74">
        <v>11893764</v>
      </c>
      <c r="Z2550" s="74">
        <v>6402346</v>
      </c>
      <c r="AA2550" s="114">
        <v>46656.85</v>
      </c>
      <c r="AB2550" s="114">
        <v>7919.4699999999993</v>
      </c>
    </row>
    <row r="2551" spans="1:28" x14ac:dyDescent="0.3">
      <c r="A2551" t="s">
        <v>119</v>
      </c>
      <c r="B2551" s="65" t="str">
        <f>VLOOKUP(A2551,'bank list with code'!$A$2:$C$114,3,FALSE)</f>
        <v>B026</v>
      </c>
      <c r="C2551" s="65" t="str">
        <f>VLOOKUP(B2551,'bank type'!$A$2:$B$87,2,FALSE)</f>
        <v>Public Sector Banks</v>
      </c>
      <c r="D2551" s="66">
        <v>43738</v>
      </c>
      <c r="E2551" s="74">
        <f t="shared" si="123"/>
        <v>9</v>
      </c>
      <c r="F2551">
        <f t="shared" si="122"/>
        <v>2019</v>
      </c>
      <c r="G2551" s="74">
        <v>2313</v>
      </c>
      <c r="H2551" s="74">
        <v>532</v>
      </c>
      <c r="I2551" s="74">
        <v>296203</v>
      </c>
      <c r="J2551" s="74">
        <v>0</v>
      </c>
      <c r="K2551" s="3">
        <f t="shared" si="121"/>
        <v>296203</v>
      </c>
      <c r="L2551" s="18"/>
      <c r="M2551" s="18"/>
      <c r="N2551" s="18"/>
      <c r="O2551" s="74">
        <v>112670</v>
      </c>
      <c r="P2551" s="74">
        <v>1725</v>
      </c>
      <c r="Q2551" s="74">
        <v>150440</v>
      </c>
      <c r="R2551" s="114">
        <v>8.75</v>
      </c>
      <c r="S2551" s="114">
        <v>345.95</v>
      </c>
      <c r="X2551" s="74">
        <v>7410057</v>
      </c>
      <c r="Y2551" s="74">
        <v>6794679</v>
      </c>
      <c r="Z2551" s="74">
        <v>4115853</v>
      </c>
      <c r="AA2551" s="114">
        <v>27033.27</v>
      </c>
      <c r="AB2551" s="114">
        <v>4846.41</v>
      </c>
    </row>
    <row r="2552" spans="1:28" x14ac:dyDescent="0.3">
      <c r="A2552" t="s">
        <v>5</v>
      </c>
      <c r="B2552" s="65" t="str">
        <f>VLOOKUP(A2552,'bank list with code'!$A$2:$C$114,3,FALSE)</f>
        <v>B060</v>
      </c>
      <c r="C2552" s="65" t="str">
        <f>VLOOKUP(B2552,'bank type'!$A$2:$B$87,2,FALSE)</f>
        <v>Public Sector Banks</v>
      </c>
      <c r="D2552" s="66">
        <v>43738</v>
      </c>
      <c r="E2552" s="74">
        <f t="shared" si="123"/>
        <v>9</v>
      </c>
      <c r="F2552">
        <f t="shared" si="122"/>
        <v>2019</v>
      </c>
      <c r="G2552" s="74">
        <v>3265</v>
      </c>
      <c r="H2552" s="74">
        <v>691</v>
      </c>
      <c r="I2552" s="74">
        <v>10972</v>
      </c>
      <c r="J2552" s="74">
        <v>0</v>
      </c>
      <c r="K2552" s="3">
        <f t="shared" si="121"/>
        <v>10972</v>
      </c>
      <c r="L2552" s="18"/>
      <c r="M2552" s="18"/>
      <c r="N2552" s="18"/>
      <c r="O2552" s="74">
        <v>91500</v>
      </c>
      <c r="P2552" s="74">
        <v>3223</v>
      </c>
      <c r="Q2552" s="74">
        <v>156465</v>
      </c>
      <c r="R2552" s="114">
        <v>19.5</v>
      </c>
      <c r="S2552" s="114">
        <v>342.9</v>
      </c>
      <c r="X2552" s="74">
        <v>15261095</v>
      </c>
      <c r="Y2552" s="74">
        <v>26174927</v>
      </c>
      <c r="Z2552" s="74">
        <v>8016147</v>
      </c>
      <c r="AA2552" s="114">
        <v>65668.7</v>
      </c>
      <c r="AB2552" s="114">
        <v>8486.4</v>
      </c>
    </row>
    <row r="2553" spans="1:28" x14ac:dyDescent="0.3">
      <c r="A2553" t="s">
        <v>6</v>
      </c>
      <c r="B2553" s="65" t="str">
        <f>VLOOKUP(A2553,'bank list with code'!$A$2:$C$114,3,FALSE)</f>
        <v>B061</v>
      </c>
      <c r="C2553" s="65" t="str">
        <f>VLOOKUP(B2553,'bank type'!$A$2:$B$87,2,FALSE)</f>
        <v>Public Sector Banks</v>
      </c>
      <c r="D2553" s="66">
        <v>43738</v>
      </c>
      <c r="E2553" s="74">
        <f t="shared" si="123"/>
        <v>9</v>
      </c>
      <c r="F2553">
        <f t="shared" si="122"/>
        <v>2019</v>
      </c>
      <c r="G2553" s="74">
        <v>2551</v>
      </c>
      <c r="H2553" s="74">
        <v>444</v>
      </c>
      <c r="I2553" s="74">
        <v>19750</v>
      </c>
      <c r="J2553" s="74">
        <v>0</v>
      </c>
      <c r="K2553" s="3">
        <f t="shared" si="121"/>
        <v>19750</v>
      </c>
      <c r="L2553" s="18"/>
      <c r="M2553" s="18"/>
      <c r="N2553" s="18"/>
      <c r="O2553" s="74">
        <v>59186</v>
      </c>
      <c r="P2553" s="74">
        <v>798</v>
      </c>
      <c r="Q2553" s="74">
        <v>97778</v>
      </c>
      <c r="R2553" s="114">
        <v>3.25</v>
      </c>
      <c r="S2553" s="114">
        <v>176.59</v>
      </c>
      <c r="X2553" s="74">
        <v>17221568</v>
      </c>
      <c r="Y2553" s="74">
        <v>13753541</v>
      </c>
      <c r="Z2553" s="74">
        <v>5194312</v>
      </c>
      <c r="AA2553" s="114">
        <v>57221.240000000005</v>
      </c>
      <c r="AB2553" s="114">
        <v>6743.83</v>
      </c>
    </row>
    <row r="2554" spans="1:28" x14ac:dyDescent="0.3">
      <c r="A2554" t="s">
        <v>121</v>
      </c>
      <c r="B2554" s="65" t="str">
        <f>VLOOKUP(A2554,'bank list with code'!$A$2:$C$114,3,FALSE)</f>
        <v>B078</v>
      </c>
      <c r="C2554" s="65" t="str">
        <f>VLOOKUP(B2554,'bank type'!$A$2:$B$87,2,FALSE)</f>
        <v>Public Sector Banks</v>
      </c>
      <c r="D2554" s="66">
        <v>43738</v>
      </c>
      <c r="E2554" s="74">
        <f t="shared" si="123"/>
        <v>9</v>
      </c>
      <c r="F2554">
        <f t="shared" si="122"/>
        <v>2019</v>
      </c>
      <c r="G2554" s="74">
        <v>2345</v>
      </c>
      <c r="H2554" s="74">
        <v>280</v>
      </c>
      <c r="I2554" s="74">
        <v>9480</v>
      </c>
      <c r="J2554" s="74">
        <v>0</v>
      </c>
      <c r="K2554" s="3">
        <f t="shared" si="121"/>
        <v>9480</v>
      </c>
      <c r="L2554" s="18"/>
      <c r="M2554" s="18"/>
      <c r="N2554" s="18"/>
      <c r="O2554" s="74">
        <v>0</v>
      </c>
      <c r="P2554" s="74">
        <v>0</v>
      </c>
      <c r="Q2554" s="74">
        <v>0</v>
      </c>
      <c r="R2554" s="114">
        <v>0</v>
      </c>
      <c r="S2554" s="114">
        <v>0</v>
      </c>
      <c r="X2554" s="74">
        <v>11491477</v>
      </c>
      <c r="Y2554" s="74">
        <v>5571061</v>
      </c>
      <c r="Z2554" s="74">
        <v>3880318</v>
      </c>
      <c r="AA2554" s="114">
        <v>23445.599999999999</v>
      </c>
      <c r="AB2554" s="114">
        <v>4445.1000000000004</v>
      </c>
    </row>
    <row r="2555" spans="1:28" x14ac:dyDescent="0.3">
      <c r="A2555" t="s">
        <v>7</v>
      </c>
      <c r="B2555" s="65" t="str">
        <f>VLOOKUP(A2555,'bank list with code'!$A$2:$C$114,3,FALSE)</f>
        <v>B080</v>
      </c>
      <c r="C2555" s="65" t="str">
        <f>VLOOKUP(B2555,'bank type'!$A$2:$B$87,2,FALSE)</f>
        <v>Public Sector Banks</v>
      </c>
      <c r="D2555" s="66">
        <v>43738</v>
      </c>
      <c r="E2555" s="74">
        <f t="shared" si="123"/>
        <v>9</v>
      </c>
      <c r="F2555">
        <f t="shared" si="122"/>
        <v>2019</v>
      </c>
      <c r="G2555" s="74">
        <v>1014</v>
      </c>
      <c r="H2555" s="74">
        <v>31</v>
      </c>
      <c r="I2555" s="74">
        <v>1066</v>
      </c>
      <c r="J2555" s="74">
        <v>0</v>
      </c>
      <c r="K2555" s="3">
        <f t="shared" si="121"/>
        <v>1066</v>
      </c>
      <c r="L2555" s="18"/>
      <c r="M2555" s="18"/>
      <c r="N2555" s="18"/>
      <c r="O2555" s="74">
        <v>0</v>
      </c>
      <c r="P2555" s="74">
        <v>0</v>
      </c>
      <c r="Q2555" s="74">
        <v>0</v>
      </c>
      <c r="R2555" s="114">
        <v>0</v>
      </c>
      <c r="S2555" s="114">
        <v>0</v>
      </c>
      <c r="X2555" s="74">
        <v>2492995</v>
      </c>
      <c r="Y2555" s="74">
        <v>1474592</v>
      </c>
      <c r="Z2555" s="74">
        <v>578353</v>
      </c>
      <c r="AA2555" s="114">
        <v>5924.21</v>
      </c>
      <c r="AB2555" s="114">
        <v>828.5</v>
      </c>
    </row>
    <row r="2556" spans="1:28" x14ac:dyDescent="0.3">
      <c r="A2556" t="s">
        <v>8</v>
      </c>
      <c r="B2556" s="65" t="str">
        <f>VLOOKUP(A2556,'bank list with code'!$A$2:$C$114,3,FALSE)</f>
        <v>B081</v>
      </c>
      <c r="C2556" s="65" t="str">
        <f>VLOOKUP(B2556,'bank type'!$A$2:$B$87,2,FALSE)</f>
        <v>Public Sector Banks</v>
      </c>
      <c r="D2556" s="66">
        <v>43738</v>
      </c>
      <c r="E2556" s="74">
        <f t="shared" si="123"/>
        <v>9</v>
      </c>
      <c r="F2556">
        <f t="shared" si="122"/>
        <v>2019</v>
      </c>
      <c r="G2556" s="74">
        <v>5328</v>
      </c>
      <c r="H2556" s="74">
        <v>3657</v>
      </c>
      <c r="I2556" s="74">
        <v>72035</v>
      </c>
      <c r="J2556" s="74">
        <v>0</v>
      </c>
      <c r="K2556" s="3">
        <f t="shared" si="121"/>
        <v>72035</v>
      </c>
      <c r="L2556" s="18"/>
      <c r="M2556" s="18"/>
      <c r="N2556" s="18"/>
      <c r="O2556" s="74">
        <v>338001</v>
      </c>
      <c r="P2556" s="74">
        <v>5024</v>
      </c>
      <c r="Q2556" s="74">
        <v>642619</v>
      </c>
      <c r="R2556" s="114">
        <v>12.940000000000001</v>
      </c>
      <c r="S2556" s="114">
        <v>1326.3</v>
      </c>
      <c r="X2556" s="74">
        <v>22420005</v>
      </c>
      <c r="Y2556" s="74">
        <v>24857687</v>
      </c>
      <c r="Z2556" s="74">
        <v>14706235</v>
      </c>
      <c r="AA2556" s="114">
        <v>107669.33</v>
      </c>
      <c r="AB2556" s="114">
        <v>19345.079999999998</v>
      </c>
    </row>
    <row r="2557" spans="1:28" x14ac:dyDescent="0.3">
      <c r="A2557" t="s">
        <v>122</v>
      </c>
      <c r="B2557" s="65" t="str">
        <f>VLOOKUP(A2557,'bank list with code'!$A$2:$C$114,3,FALSE)</f>
        <v>B099</v>
      </c>
      <c r="C2557" s="65" t="str">
        <f>VLOOKUP(B2557,'bank type'!$A$2:$B$87,2,FALSE)</f>
        <v>Public Sector Banks</v>
      </c>
      <c r="D2557" s="66">
        <v>43738</v>
      </c>
      <c r="E2557" s="74">
        <f t="shared" si="123"/>
        <v>9</v>
      </c>
      <c r="F2557">
        <f t="shared" si="122"/>
        <v>2019</v>
      </c>
      <c r="G2557" s="74">
        <v>4146</v>
      </c>
      <c r="H2557" s="74">
        <v>407</v>
      </c>
      <c r="I2557" s="74">
        <v>11334</v>
      </c>
      <c r="J2557" s="74">
        <v>0</v>
      </c>
      <c r="K2557" s="3">
        <f t="shared" si="121"/>
        <v>11334</v>
      </c>
      <c r="L2557" s="18"/>
      <c r="M2557" s="18"/>
      <c r="N2557" s="18"/>
      <c r="O2557" s="74">
        <v>45932</v>
      </c>
      <c r="P2557" s="74">
        <v>2097</v>
      </c>
      <c r="Q2557" s="74">
        <v>182597</v>
      </c>
      <c r="R2557" s="114">
        <v>9.129999999999999</v>
      </c>
      <c r="S2557" s="114">
        <v>382.12</v>
      </c>
      <c r="X2557" s="74">
        <v>9201844</v>
      </c>
      <c r="Y2557" s="74">
        <v>9059318</v>
      </c>
      <c r="Z2557" s="74">
        <v>5263233</v>
      </c>
      <c r="AA2557" s="114">
        <v>35231.19</v>
      </c>
      <c r="AB2557" s="114">
        <v>5907.62</v>
      </c>
    </row>
    <row r="2558" spans="1:28" x14ac:dyDescent="0.3">
      <c r="A2558" t="s">
        <v>9</v>
      </c>
      <c r="B2558" s="65" t="str">
        <f>VLOOKUP(A2558,'bank list with code'!$A$2:$C$114,3,FALSE)</f>
        <v>B102</v>
      </c>
      <c r="C2558" s="65" t="str">
        <f>VLOOKUP(B2558,'bank type'!$A$2:$B$87,2,FALSE)</f>
        <v>Public Sector Banks</v>
      </c>
      <c r="D2558" s="66">
        <v>43738</v>
      </c>
      <c r="E2558" s="74">
        <f t="shared" si="123"/>
        <v>9</v>
      </c>
      <c r="F2558">
        <f t="shared" si="122"/>
        <v>2019</v>
      </c>
      <c r="G2558" s="74">
        <v>2064</v>
      </c>
      <c r="H2558" s="74">
        <v>313</v>
      </c>
      <c r="I2558" s="74">
        <v>5357</v>
      </c>
      <c r="J2558" s="74">
        <v>0</v>
      </c>
      <c r="K2558" s="3">
        <f t="shared" si="121"/>
        <v>5357</v>
      </c>
      <c r="L2558" s="18"/>
      <c r="M2558" s="18"/>
      <c r="N2558" s="18"/>
      <c r="O2558" s="74">
        <v>0</v>
      </c>
      <c r="P2558" s="74">
        <v>0</v>
      </c>
      <c r="Q2558" s="74">
        <v>0</v>
      </c>
      <c r="R2558" s="114">
        <v>0</v>
      </c>
      <c r="S2558" s="114">
        <v>0</v>
      </c>
      <c r="X2558" s="74">
        <v>7631484</v>
      </c>
      <c r="Y2558" s="74">
        <v>6180515</v>
      </c>
      <c r="Z2558" s="74">
        <v>3674739</v>
      </c>
      <c r="AA2558" s="114">
        <v>23689.91</v>
      </c>
      <c r="AB2558" s="114">
        <v>4328.0199999999995</v>
      </c>
    </row>
    <row r="2559" spans="1:28" x14ac:dyDescent="0.3">
      <c r="A2559" t="s">
        <v>10</v>
      </c>
      <c r="B2559" s="65" t="str">
        <f>VLOOKUP(A2559,'bank list with code'!$A$2:$C$114,3,FALSE)</f>
        <v>B105</v>
      </c>
      <c r="C2559" s="65" t="str">
        <f>VLOOKUP(B2559,'bank type'!$A$2:$B$87,2,FALSE)</f>
        <v>Public Sector Banks</v>
      </c>
      <c r="D2559" s="66">
        <v>43738</v>
      </c>
      <c r="E2559" s="74">
        <f t="shared" si="123"/>
        <v>9</v>
      </c>
      <c r="F2559">
        <f t="shared" si="122"/>
        <v>2019</v>
      </c>
      <c r="G2559" s="74">
        <v>3949</v>
      </c>
      <c r="H2559" s="74">
        <v>2849</v>
      </c>
      <c r="I2559" s="74">
        <v>53979</v>
      </c>
      <c r="J2559" s="74">
        <v>0</v>
      </c>
      <c r="K2559" s="3">
        <f t="shared" si="121"/>
        <v>53979</v>
      </c>
      <c r="L2559" s="18"/>
      <c r="M2559" s="18"/>
      <c r="N2559" s="18"/>
      <c r="O2559" s="74">
        <v>46372</v>
      </c>
      <c r="P2559" s="74">
        <v>3193</v>
      </c>
      <c r="Q2559" s="74">
        <v>211378</v>
      </c>
      <c r="R2559" s="114">
        <v>15.65</v>
      </c>
      <c r="S2559" s="114">
        <v>494.23999999999995</v>
      </c>
      <c r="X2559" s="74">
        <v>19062054</v>
      </c>
      <c r="Y2559" s="74">
        <v>27820670</v>
      </c>
      <c r="Z2559" s="74">
        <v>10005770</v>
      </c>
      <c r="AA2559" s="114">
        <v>81186.3</v>
      </c>
      <c r="AB2559" s="114">
        <v>10767.41</v>
      </c>
    </row>
    <row r="2560" spans="1:28" x14ac:dyDescent="0.3">
      <c r="A2560" t="s">
        <v>123</v>
      </c>
      <c r="B2560" s="65" t="str">
        <f>VLOOKUP(A2560,'bank list with code'!$A$2:$C$114,3,FALSE)</f>
        <v>B106</v>
      </c>
      <c r="C2560" s="65" t="str">
        <f>VLOOKUP(B2560,'bank type'!$A$2:$B$87,2,FALSE)</f>
        <v>Public Sector Banks</v>
      </c>
      <c r="D2560" s="66">
        <v>43738</v>
      </c>
      <c r="E2560" s="74">
        <f t="shared" si="123"/>
        <v>9</v>
      </c>
      <c r="F2560">
        <f t="shared" si="122"/>
        <v>2019</v>
      </c>
      <c r="G2560" s="74">
        <v>1006</v>
      </c>
      <c r="H2560" s="74">
        <v>1011</v>
      </c>
      <c r="I2560" s="74">
        <v>7053</v>
      </c>
      <c r="J2560" s="74">
        <v>0</v>
      </c>
      <c r="K2560" s="3">
        <f t="shared" si="121"/>
        <v>7053</v>
      </c>
      <c r="L2560" s="18"/>
      <c r="M2560" s="18"/>
      <c r="N2560" s="18"/>
      <c r="O2560" s="74">
        <v>7636</v>
      </c>
      <c r="P2560" s="74">
        <v>238</v>
      </c>
      <c r="Q2560" s="74">
        <v>9308</v>
      </c>
      <c r="R2560" s="114">
        <v>0.90999999999999992</v>
      </c>
      <c r="S2560" s="114">
        <v>19.27</v>
      </c>
      <c r="X2560" s="74">
        <v>8852557</v>
      </c>
      <c r="Y2560" s="74">
        <v>8430622</v>
      </c>
      <c r="Z2560" s="74">
        <v>2616320</v>
      </c>
      <c r="AA2560" s="114">
        <v>30170.46</v>
      </c>
      <c r="AB2560" s="114">
        <v>3417.94</v>
      </c>
    </row>
    <row r="2561" spans="1:28" x14ac:dyDescent="0.3">
      <c r="A2561" t="s">
        <v>11</v>
      </c>
      <c r="B2561" s="65" t="str">
        <f>VLOOKUP(A2561,'bank list with code'!$A$2:$C$114,3,FALSE)</f>
        <v>B054</v>
      </c>
      <c r="C2561" s="65" t="str">
        <f>VLOOKUP(B2561,'bank type'!$A$2:$B$87,2,FALSE)</f>
        <v>Private Sector Banks</v>
      </c>
      <c r="D2561" s="66">
        <v>43738</v>
      </c>
      <c r="E2561" s="74">
        <f t="shared" si="123"/>
        <v>9</v>
      </c>
      <c r="F2561">
        <f t="shared" si="122"/>
        <v>2019</v>
      </c>
      <c r="G2561" s="74">
        <v>2209</v>
      </c>
      <c r="H2561" s="74">
        <v>1484</v>
      </c>
      <c r="I2561" s="74">
        <v>34482</v>
      </c>
      <c r="J2561" s="74">
        <v>0</v>
      </c>
      <c r="K2561" s="3">
        <f t="shared" si="121"/>
        <v>34482</v>
      </c>
      <c r="L2561" s="18"/>
      <c r="M2561" s="18"/>
      <c r="N2561" s="18"/>
      <c r="O2561" s="74">
        <v>34182</v>
      </c>
      <c r="P2561" s="74">
        <v>753</v>
      </c>
      <c r="Q2561" s="74">
        <v>128781</v>
      </c>
      <c r="R2561" s="114">
        <v>4.32</v>
      </c>
      <c r="S2561" s="114">
        <v>301.62</v>
      </c>
      <c r="X2561" s="74">
        <v>12166450</v>
      </c>
      <c r="Y2561" s="74">
        <v>9066711</v>
      </c>
      <c r="Z2561" s="74">
        <v>6113022</v>
      </c>
      <c r="AA2561" s="114">
        <v>39089.040000000001</v>
      </c>
      <c r="AB2561" s="114">
        <v>7832.4</v>
      </c>
    </row>
    <row r="2562" spans="1:28" x14ac:dyDescent="0.3">
      <c r="A2562" t="s">
        <v>12</v>
      </c>
      <c r="B2562" s="65" t="str">
        <f>VLOOKUP(A2562,'bank list with code'!$A$2:$C$114,3,FALSE)</f>
        <v>B093</v>
      </c>
      <c r="C2562" s="65" t="str">
        <f>VLOOKUP(B2562,'bank type'!$A$2:$B$87,2,FALSE)</f>
        <v>Public Sector Banks</v>
      </c>
      <c r="D2562" s="66">
        <v>43738</v>
      </c>
      <c r="E2562" s="74">
        <f t="shared" si="123"/>
        <v>9</v>
      </c>
      <c r="F2562">
        <f t="shared" si="122"/>
        <v>2019</v>
      </c>
      <c r="G2562" s="74">
        <v>25588</v>
      </c>
      <c r="H2562" s="74">
        <v>32979</v>
      </c>
      <c r="I2562" s="74">
        <v>687594</v>
      </c>
      <c r="J2562" s="74">
        <v>0</v>
      </c>
      <c r="K2562" s="3">
        <f t="shared" si="121"/>
        <v>687594</v>
      </c>
      <c r="L2562" s="18"/>
      <c r="M2562" s="18"/>
      <c r="N2562" s="18"/>
      <c r="O2562" s="74">
        <v>9459539</v>
      </c>
      <c r="P2562" s="74">
        <v>129487</v>
      </c>
      <c r="Q2562" s="74">
        <v>30517577</v>
      </c>
      <c r="R2562" s="114">
        <v>495.39</v>
      </c>
      <c r="S2562" s="114">
        <v>110687.87</v>
      </c>
      <c r="X2562" s="74">
        <v>299731806</v>
      </c>
      <c r="Y2562" s="74">
        <v>365578263</v>
      </c>
      <c r="Z2562" s="74">
        <v>117214405</v>
      </c>
      <c r="AA2562" s="114">
        <v>1029705.45</v>
      </c>
      <c r="AB2562" s="114">
        <v>165868.26999999999</v>
      </c>
    </row>
    <row r="2563" spans="1:28" x14ac:dyDescent="0.3">
      <c r="A2563" t="s">
        <v>14</v>
      </c>
      <c r="B2563" s="65" t="str">
        <f>VLOOKUP(A2563,'bank list with code'!$A$2:$C$114,3,FALSE)</f>
        <v>B009</v>
      </c>
      <c r="C2563" s="65" t="str">
        <f>VLOOKUP(B2563,'bank type'!$A$2:$B$87,2,FALSE)</f>
        <v>Private Sector Banks</v>
      </c>
      <c r="D2563" s="66">
        <v>43738</v>
      </c>
      <c r="E2563" s="74">
        <f t="shared" si="123"/>
        <v>9</v>
      </c>
      <c r="F2563">
        <f t="shared" si="122"/>
        <v>2019</v>
      </c>
      <c r="G2563" s="74">
        <v>5250</v>
      </c>
      <c r="H2563" s="74">
        <v>12065</v>
      </c>
      <c r="I2563" s="74">
        <v>503531</v>
      </c>
      <c r="J2563" s="74">
        <v>0</v>
      </c>
      <c r="K2563" s="3">
        <f t="shared" si="121"/>
        <v>503531</v>
      </c>
      <c r="L2563" s="18"/>
      <c r="M2563" s="18"/>
      <c r="N2563" s="18"/>
      <c r="O2563" s="74">
        <v>6641747</v>
      </c>
      <c r="P2563" s="74">
        <v>83770</v>
      </c>
      <c r="Q2563" s="74">
        <v>17077024</v>
      </c>
      <c r="R2563" s="114">
        <v>366.2</v>
      </c>
      <c r="S2563" s="114">
        <v>63499.680000000008</v>
      </c>
      <c r="X2563" s="74">
        <v>24145484</v>
      </c>
      <c r="Y2563" s="74">
        <v>26869973</v>
      </c>
      <c r="Z2563" s="74">
        <v>27755442</v>
      </c>
      <c r="AA2563" s="114">
        <v>132511.97</v>
      </c>
      <c r="AB2563" s="114">
        <v>42539.38</v>
      </c>
    </row>
    <row r="2564" spans="1:28" x14ac:dyDescent="0.3">
      <c r="A2564" t="s">
        <v>15</v>
      </c>
      <c r="B2564" s="65" t="str">
        <f>VLOOKUP(A2564,'bank list with code'!$A$2:$C$114,3,FALSE)</f>
        <v>B010</v>
      </c>
      <c r="C2564" s="65" t="str">
        <f>VLOOKUP(B2564,'bank type'!$A$2:$B$87,2,FALSE)</f>
        <v>Private Sector Banks</v>
      </c>
      <c r="D2564" s="66">
        <v>43738</v>
      </c>
      <c r="E2564" s="74">
        <f t="shared" si="123"/>
        <v>9</v>
      </c>
      <c r="F2564">
        <f t="shared" si="122"/>
        <v>2019</v>
      </c>
      <c r="G2564" s="74">
        <v>485</v>
      </c>
      <c r="H2564" s="74">
        <v>0</v>
      </c>
      <c r="I2564" s="74">
        <v>28758</v>
      </c>
      <c r="J2564" s="74">
        <v>0</v>
      </c>
      <c r="K2564" s="3">
        <f t="shared" si="121"/>
        <v>28758</v>
      </c>
      <c r="L2564" s="18"/>
      <c r="M2564" s="18"/>
      <c r="N2564" s="18"/>
      <c r="O2564" s="74">
        <v>0</v>
      </c>
      <c r="P2564" s="74">
        <v>0</v>
      </c>
      <c r="Q2564" s="74">
        <v>0</v>
      </c>
      <c r="R2564" s="114">
        <v>0</v>
      </c>
      <c r="S2564" s="114">
        <v>0</v>
      </c>
      <c r="X2564" s="74">
        <v>3242281</v>
      </c>
      <c r="Y2564" s="74">
        <v>2250856</v>
      </c>
      <c r="Z2564" s="74">
        <v>1045651</v>
      </c>
      <c r="AA2564" s="114">
        <v>8274.89</v>
      </c>
      <c r="AB2564" s="114">
        <v>1505.4</v>
      </c>
    </row>
    <row r="2565" spans="1:28" x14ac:dyDescent="0.3">
      <c r="A2565" t="s">
        <v>16</v>
      </c>
      <c r="B2565" s="65" t="str">
        <f>VLOOKUP(A2565,'bank list with code'!$A$2:$C$114,3,FALSE)</f>
        <v>B021</v>
      </c>
      <c r="C2565" s="65" t="str">
        <f>VLOOKUP(B2565,'bank type'!$A$2:$B$87,2,FALSE)</f>
        <v>Private Sector Banks</v>
      </c>
      <c r="D2565" s="66">
        <v>43738</v>
      </c>
      <c r="E2565" s="74">
        <f t="shared" si="123"/>
        <v>9</v>
      </c>
      <c r="F2565">
        <f t="shared" si="122"/>
        <v>2019</v>
      </c>
      <c r="G2565" s="74">
        <v>240</v>
      </c>
      <c r="H2565" s="74">
        <v>50</v>
      </c>
      <c r="I2565" s="74">
        <v>0</v>
      </c>
      <c r="J2565" s="74">
        <v>0</v>
      </c>
      <c r="K2565" s="3">
        <f t="shared" si="121"/>
        <v>0</v>
      </c>
      <c r="L2565" s="18"/>
      <c r="M2565" s="18"/>
      <c r="N2565" s="18"/>
      <c r="O2565" s="74">
        <v>0</v>
      </c>
      <c r="P2565" s="74">
        <v>0</v>
      </c>
      <c r="Q2565" s="74">
        <v>0</v>
      </c>
      <c r="R2565" s="114">
        <v>0</v>
      </c>
      <c r="S2565" s="114">
        <v>0</v>
      </c>
      <c r="X2565" s="74">
        <v>588955</v>
      </c>
      <c r="Y2565" s="74">
        <v>741745</v>
      </c>
      <c r="Z2565" s="74">
        <v>249137</v>
      </c>
      <c r="AA2565" s="114">
        <v>2347.35</v>
      </c>
      <c r="AB2565" s="114">
        <v>338</v>
      </c>
    </row>
    <row r="2566" spans="1:28" x14ac:dyDescent="0.3">
      <c r="A2566" t="s">
        <v>17</v>
      </c>
      <c r="B2566" s="65" t="str">
        <f>VLOOKUP(A2566,'bank list with code'!$A$2:$C$114,3,FALSE)</f>
        <v>B024</v>
      </c>
      <c r="C2566" s="65" t="str">
        <f>VLOOKUP(B2566,'bank type'!$A$2:$B$87,2,FALSE)</f>
        <v>Private Sector Banks</v>
      </c>
      <c r="D2566" s="66">
        <v>43738</v>
      </c>
      <c r="E2566" s="74">
        <f t="shared" si="123"/>
        <v>9</v>
      </c>
      <c r="F2566">
        <f t="shared" si="122"/>
        <v>2019</v>
      </c>
      <c r="G2566" s="74">
        <v>1040</v>
      </c>
      <c r="H2566" s="74">
        <v>684</v>
      </c>
      <c r="I2566" s="74">
        <v>9970</v>
      </c>
      <c r="J2566" s="74">
        <v>0</v>
      </c>
      <c r="K2566" s="3">
        <f t="shared" ref="K2566:K2629" si="124">SUM(I2566,J2566)</f>
        <v>9970</v>
      </c>
      <c r="L2566" s="18"/>
      <c r="M2566" s="18"/>
      <c r="N2566" s="18"/>
      <c r="O2566" s="74">
        <v>6862</v>
      </c>
      <c r="P2566" s="74">
        <v>738</v>
      </c>
      <c r="Q2566" s="74">
        <v>22212</v>
      </c>
      <c r="R2566" s="114">
        <v>1.77</v>
      </c>
      <c r="S2566" s="114">
        <v>56.54</v>
      </c>
      <c r="X2566" s="74">
        <v>1915540</v>
      </c>
      <c r="Y2566" s="74">
        <v>2440400</v>
      </c>
      <c r="Z2566" s="74">
        <v>887791</v>
      </c>
      <c r="AA2566" s="114">
        <v>10952.89</v>
      </c>
      <c r="AB2566" s="114">
        <v>1102.72</v>
      </c>
    </row>
    <row r="2567" spans="1:28" x14ac:dyDescent="0.3">
      <c r="A2567" t="s">
        <v>18</v>
      </c>
      <c r="B2567" s="65" t="str">
        <f>VLOOKUP(A2567,'bank list with code'!$A$2:$C$114,3,FALSE)</f>
        <v>B032</v>
      </c>
      <c r="C2567" s="65" t="str">
        <f>VLOOKUP(B2567,'bank type'!$A$2:$B$87,2,FALSE)</f>
        <v>Private Sector Banks</v>
      </c>
      <c r="D2567" s="66">
        <v>43738</v>
      </c>
      <c r="E2567" s="74">
        <f t="shared" si="123"/>
        <v>9</v>
      </c>
      <c r="F2567">
        <f t="shared" si="122"/>
        <v>2019</v>
      </c>
      <c r="G2567" s="74">
        <v>294</v>
      </c>
      <c r="H2567" s="74">
        <v>205</v>
      </c>
      <c r="I2567" s="74">
        <v>7021</v>
      </c>
      <c r="J2567" s="74">
        <v>0</v>
      </c>
      <c r="K2567" s="3">
        <f t="shared" si="124"/>
        <v>7021</v>
      </c>
      <c r="L2567" s="18"/>
      <c r="M2567" s="18"/>
      <c r="N2567" s="18"/>
      <c r="O2567" s="74">
        <v>133254</v>
      </c>
      <c r="P2567" s="74">
        <v>16534</v>
      </c>
      <c r="Q2567" s="74">
        <v>288772</v>
      </c>
      <c r="R2567" s="114">
        <v>156.5</v>
      </c>
      <c r="S2567" s="114">
        <v>594.70000000000005</v>
      </c>
      <c r="X2567" s="74">
        <v>574967</v>
      </c>
      <c r="Y2567" s="74">
        <v>517350</v>
      </c>
      <c r="Z2567" s="74">
        <v>376742</v>
      </c>
      <c r="AA2567" s="114">
        <v>2526.58</v>
      </c>
      <c r="AB2567" s="114">
        <v>693.86</v>
      </c>
    </row>
    <row r="2568" spans="1:28" x14ac:dyDescent="0.3">
      <c r="A2568" t="s">
        <v>19</v>
      </c>
      <c r="B2568" s="65" t="str">
        <f>VLOOKUP(A2568,'bank list with code'!$A$2:$C$114,3,FALSE)</f>
        <v>B038</v>
      </c>
      <c r="C2568" s="65" t="str">
        <f>VLOOKUP(B2568,'bank type'!$A$2:$B$87,2,FALSE)</f>
        <v>Private Sector Banks</v>
      </c>
      <c r="D2568" s="66">
        <v>43738</v>
      </c>
      <c r="E2568" s="74">
        <f t="shared" si="123"/>
        <v>9</v>
      </c>
      <c r="F2568">
        <f t="shared" si="122"/>
        <v>2019</v>
      </c>
      <c r="G2568" s="74">
        <v>222</v>
      </c>
      <c r="H2568" s="74">
        <v>124</v>
      </c>
      <c r="I2568" s="74">
        <v>1252</v>
      </c>
      <c r="J2568" s="74">
        <v>0</v>
      </c>
      <c r="K2568" s="3">
        <f t="shared" si="124"/>
        <v>1252</v>
      </c>
      <c r="L2568" s="18"/>
      <c r="M2568" s="18"/>
      <c r="N2568" s="18"/>
      <c r="O2568" s="74">
        <v>6714</v>
      </c>
      <c r="P2568" s="74">
        <v>66</v>
      </c>
      <c r="Q2568" s="74">
        <v>16433</v>
      </c>
      <c r="R2568" s="114">
        <v>0.22999999999999998</v>
      </c>
      <c r="S2568" s="114">
        <v>33.03</v>
      </c>
      <c r="X2568" s="74">
        <v>451420</v>
      </c>
      <c r="Y2568" s="74">
        <v>545931</v>
      </c>
      <c r="Z2568" s="74">
        <v>285684</v>
      </c>
      <c r="AA2568" s="114">
        <v>1892.08</v>
      </c>
      <c r="AB2568" s="114">
        <v>423.96000000000004</v>
      </c>
    </row>
    <row r="2569" spans="1:28" x14ac:dyDescent="0.3">
      <c r="A2569" t="s">
        <v>20</v>
      </c>
      <c r="B2569" s="65" t="str">
        <f>VLOOKUP(A2569,'bank list with code'!$A$2:$C$114,3,FALSE)</f>
        <v>B045</v>
      </c>
      <c r="C2569" s="65" t="str">
        <f>VLOOKUP(B2569,'bank type'!$A$2:$B$87,2,FALSE)</f>
        <v>Private Sector Banks</v>
      </c>
      <c r="D2569" s="66">
        <v>43738</v>
      </c>
      <c r="E2569" s="74">
        <f t="shared" si="123"/>
        <v>9</v>
      </c>
      <c r="F2569">
        <f t="shared" si="122"/>
        <v>2019</v>
      </c>
      <c r="G2569" s="74">
        <v>1111</v>
      </c>
      <c r="H2569" s="74">
        <v>487</v>
      </c>
      <c r="I2569" s="74">
        <v>12544</v>
      </c>
      <c r="J2569" s="74">
        <v>0</v>
      </c>
      <c r="K2569" s="3">
        <f t="shared" si="124"/>
        <v>12544</v>
      </c>
      <c r="L2569" s="18"/>
      <c r="M2569" s="18"/>
      <c r="N2569" s="18"/>
      <c r="O2569" s="74">
        <v>0</v>
      </c>
      <c r="P2569" s="74">
        <v>0</v>
      </c>
      <c r="Q2569" s="74">
        <v>0</v>
      </c>
      <c r="R2569" s="114">
        <v>0</v>
      </c>
      <c r="S2569" s="114">
        <v>0</v>
      </c>
      <c r="X2569" s="74">
        <v>6189272</v>
      </c>
      <c r="Y2569" s="74">
        <v>8624821</v>
      </c>
      <c r="Z2569" s="74">
        <v>5756365</v>
      </c>
      <c r="AA2569" s="114">
        <v>43254.909999999996</v>
      </c>
      <c r="AB2569" s="114">
        <v>8186.2300000000005</v>
      </c>
    </row>
    <row r="2570" spans="1:28" x14ac:dyDescent="0.3">
      <c r="A2570" t="s">
        <v>21</v>
      </c>
      <c r="B2570" s="65" t="str">
        <f>VLOOKUP(A2570,'bank list with code'!$A$2:$C$114,3,FALSE)</f>
        <v>B050</v>
      </c>
      <c r="C2570" s="65" t="str">
        <f>VLOOKUP(B2570,'bank type'!$A$2:$B$87,2,FALSE)</f>
        <v>Private Sector Banks</v>
      </c>
      <c r="D2570" s="66">
        <v>43738</v>
      </c>
      <c r="E2570" s="74">
        <f t="shared" si="123"/>
        <v>9</v>
      </c>
      <c r="F2570">
        <f t="shared" si="122"/>
        <v>2019</v>
      </c>
      <c r="G2570" s="74">
        <v>6131</v>
      </c>
      <c r="H2570" s="74">
        <v>7383</v>
      </c>
      <c r="I2570" s="74">
        <v>700075</v>
      </c>
      <c r="J2570" s="74">
        <v>0</v>
      </c>
      <c r="K2570" s="3">
        <f t="shared" si="124"/>
        <v>700075</v>
      </c>
      <c r="L2570" s="18"/>
      <c r="M2570" s="18"/>
      <c r="N2570" s="18"/>
      <c r="O2570" s="74">
        <v>13310677</v>
      </c>
      <c r="P2570" s="74">
        <v>189748</v>
      </c>
      <c r="Q2570" s="74">
        <v>47384161</v>
      </c>
      <c r="R2570" s="114">
        <v>1132.6799999999998</v>
      </c>
      <c r="S2570" s="114">
        <v>166827.99</v>
      </c>
      <c r="X2570" s="74">
        <v>29533468</v>
      </c>
      <c r="Y2570" s="74">
        <v>37802863</v>
      </c>
      <c r="Z2570" s="74">
        <v>51222390</v>
      </c>
      <c r="AA2570" s="114">
        <v>189684.6</v>
      </c>
      <c r="AB2570" s="114">
        <v>73405.06</v>
      </c>
    </row>
    <row r="2571" spans="1:28" x14ac:dyDescent="0.3">
      <c r="A2571" t="s">
        <v>22</v>
      </c>
      <c r="B2571" s="65" t="str">
        <f>VLOOKUP(A2571,'bank list with code'!$A$2:$C$114,3,FALSE)</f>
        <v>B053</v>
      </c>
      <c r="C2571" s="65" t="str">
        <f>VLOOKUP(B2571,'bank type'!$A$2:$B$87,2,FALSE)</f>
        <v>Private Sector Banks</v>
      </c>
      <c r="D2571" s="66">
        <v>43738</v>
      </c>
      <c r="E2571" s="74">
        <f t="shared" si="123"/>
        <v>9</v>
      </c>
      <c r="F2571">
        <f t="shared" si="122"/>
        <v>2019</v>
      </c>
      <c r="G2571" s="74">
        <v>5304</v>
      </c>
      <c r="H2571" s="74">
        <v>9855</v>
      </c>
      <c r="I2571" s="74">
        <v>437888</v>
      </c>
      <c r="J2571" s="74">
        <v>0</v>
      </c>
      <c r="K2571" s="3">
        <f t="shared" si="124"/>
        <v>437888</v>
      </c>
      <c r="L2571" s="18"/>
      <c r="M2571" s="18"/>
      <c r="N2571" s="18"/>
      <c r="O2571" s="74">
        <v>7902788</v>
      </c>
      <c r="P2571" s="74">
        <v>50862</v>
      </c>
      <c r="Q2571" s="74">
        <v>27322543</v>
      </c>
      <c r="R2571" s="114">
        <v>184.25</v>
      </c>
      <c r="S2571" s="114">
        <v>68950.48000000001</v>
      </c>
      <c r="X2571" s="74">
        <v>45168050</v>
      </c>
      <c r="Y2571" s="74">
        <v>32264017</v>
      </c>
      <c r="Z2571" s="74">
        <v>40175542</v>
      </c>
      <c r="AA2571" s="114">
        <v>159876.47</v>
      </c>
      <c r="AB2571" s="114">
        <v>57238.909999999996</v>
      </c>
    </row>
    <row r="2572" spans="1:28" x14ac:dyDescent="0.3">
      <c r="A2572" t="s">
        <v>23</v>
      </c>
      <c r="B2572" s="65" t="str">
        <f>VLOOKUP(A2572,'bank list with code'!$A$2:$C$114,3,FALSE)</f>
        <v>B056</v>
      </c>
      <c r="C2572" s="65" t="str">
        <f>VLOOKUP(B2572,'bank type'!$A$2:$B$87,2,FALSE)</f>
        <v>Private Sector Banks</v>
      </c>
      <c r="D2572" s="66">
        <v>43738</v>
      </c>
      <c r="E2572" s="74">
        <f t="shared" si="123"/>
        <v>9</v>
      </c>
      <c r="F2572">
        <f t="shared" si="122"/>
        <v>2019</v>
      </c>
      <c r="G2572" s="74">
        <v>207</v>
      </c>
      <c r="H2572" s="74">
        <v>9</v>
      </c>
      <c r="I2572" s="74">
        <v>1737</v>
      </c>
      <c r="J2572" s="74">
        <v>0</v>
      </c>
      <c r="K2572" s="3">
        <f t="shared" si="124"/>
        <v>1737</v>
      </c>
      <c r="L2572" s="18"/>
      <c r="M2572" s="18"/>
      <c r="N2572" s="18"/>
      <c r="O2572" s="74">
        <v>0</v>
      </c>
      <c r="P2572" s="74">
        <v>0</v>
      </c>
      <c r="Q2572" s="74">
        <v>0</v>
      </c>
      <c r="R2572" s="114">
        <v>0</v>
      </c>
      <c r="S2572" s="114">
        <v>0</v>
      </c>
      <c r="X2572" s="74">
        <v>1745881</v>
      </c>
      <c r="Y2572" s="74">
        <v>2230056</v>
      </c>
      <c r="Z2572" s="74">
        <v>1620822</v>
      </c>
      <c r="AA2572" s="114">
        <v>7801.7100000000009</v>
      </c>
      <c r="AB2572" s="114">
        <v>1537.25</v>
      </c>
    </row>
    <row r="2573" spans="1:28" x14ac:dyDescent="0.3">
      <c r="A2573" t="s">
        <v>24</v>
      </c>
      <c r="B2573" s="65" t="str">
        <f>VLOOKUP(A2573,'bank list with code'!$A$2:$C$114,3,FALSE)</f>
        <v>B062</v>
      </c>
      <c r="C2573" s="65" t="str">
        <f>VLOOKUP(B2573,'bank type'!$A$2:$B$87,2,FALSE)</f>
        <v>Private Sector Banks</v>
      </c>
      <c r="D2573" s="66">
        <v>43738</v>
      </c>
      <c r="E2573" s="74">
        <f t="shared" si="123"/>
        <v>9</v>
      </c>
      <c r="F2573">
        <f t="shared" si="122"/>
        <v>2019</v>
      </c>
      <c r="G2573" s="74">
        <v>1171</v>
      </c>
      <c r="H2573" s="74">
        <v>1491</v>
      </c>
      <c r="I2573" s="74">
        <v>104889</v>
      </c>
      <c r="J2573" s="74">
        <v>0</v>
      </c>
      <c r="K2573" s="3">
        <f t="shared" si="124"/>
        <v>104889</v>
      </c>
      <c r="L2573" s="18"/>
      <c r="M2573" s="18"/>
      <c r="N2573" s="18"/>
      <c r="O2573" s="74">
        <v>1221129</v>
      </c>
      <c r="P2573" s="74">
        <v>17985</v>
      </c>
      <c r="Q2573" s="74">
        <v>3528141</v>
      </c>
      <c r="R2573" s="114">
        <v>92.41</v>
      </c>
      <c r="S2573" s="114">
        <v>23494.27</v>
      </c>
      <c r="X2573" s="74">
        <v>5052815</v>
      </c>
      <c r="Y2573" s="74">
        <v>3859145</v>
      </c>
      <c r="Z2573" s="74">
        <v>3002252</v>
      </c>
      <c r="AA2573" s="114">
        <v>16926.8</v>
      </c>
      <c r="AB2573" s="114">
        <v>4527.51</v>
      </c>
    </row>
    <row r="2574" spans="1:28" x14ac:dyDescent="0.3">
      <c r="A2574" t="s">
        <v>25</v>
      </c>
      <c r="B2574" s="65" t="str">
        <f>VLOOKUP(A2574,'bank list with code'!$A$2:$C$114,3,FALSE)</f>
        <v>B063</v>
      </c>
      <c r="C2574" s="65" t="str">
        <f>VLOOKUP(B2574,'bank type'!$A$2:$B$87,2,FALSE)</f>
        <v>Private Sector Banks</v>
      </c>
      <c r="D2574" s="66">
        <v>43738</v>
      </c>
      <c r="E2574" s="74">
        <f t="shared" si="123"/>
        <v>9</v>
      </c>
      <c r="F2574">
        <f t="shared" si="122"/>
        <v>2019</v>
      </c>
      <c r="G2574" s="74">
        <v>743</v>
      </c>
      <c r="H2574" s="74">
        <v>581</v>
      </c>
      <c r="I2574" s="74">
        <v>16783</v>
      </c>
      <c r="J2574" s="74">
        <v>0</v>
      </c>
      <c r="K2574" s="3">
        <f t="shared" si="124"/>
        <v>16783</v>
      </c>
      <c r="L2574" s="18"/>
      <c r="M2574" s="18"/>
      <c r="N2574" s="18"/>
      <c r="O2574" s="74">
        <v>142359</v>
      </c>
      <c r="P2574" s="74">
        <v>8575</v>
      </c>
      <c r="Q2574" s="74">
        <v>78010</v>
      </c>
      <c r="R2574" s="114">
        <v>33.630000000000003</v>
      </c>
      <c r="S2574" s="114">
        <v>322.40999999999997</v>
      </c>
      <c r="X2574" s="74">
        <v>4043126</v>
      </c>
      <c r="Y2574" s="74">
        <v>4552988</v>
      </c>
      <c r="Z2574" s="74">
        <v>321956</v>
      </c>
      <c r="AA2574" s="114">
        <v>24485.22</v>
      </c>
      <c r="AB2574" s="114">
        <v>895.76</v>
      </c>
    </row>
    <row r="2575" spans="1:28" x14ac:dyDescent="0.3">
      <c r="A2575" t="s">
        <v>26</v>
      </c>
      <c r="B2575" s="65" t="str">
        <f>VLOOKUP(A2575,'bank list with code'!$A$2:$C$114,3,FALSE)</f>
        <v>B069</v>
      </c>
      <c r="C2575" s="65" t="str">
        <f>VLOOKUP(B2575,'bank type'!$A$2:$B$87,2,FALSE)</f>
        <v>Private Sector Banks</v>
      </c>
      <c r="D2575" s="66">
        <v>43738</v>
      </c>
      <c r="E2575" s="74">
        <f t="shared" si="123"/>
        <v>9</v>
      </c>
      <c r="F2575">
        <f t="shared" si="122"/>
        <v>2019</v>
      </c>
      <c r="G2575" s="74">
        <v>732</v>
      </c>
      <c r="H2575" s="74">
        <v>771</v>
      </c>
      <c r="I2575" s="74">
        <v>11041</v>
      </c>
      <c r="J2575" s="74">
        <v>0</v>
      </c>
      <c r="K2575" s="3">
        <f t="shared" si="124"/>
        <v>11041</v>
      </c>
      <c r="L2575" s="18"/>
      <c r="M2575" s="18"/>
      <c r="N2575" s="18"/>
      <c r="O2575" s="74">
        <v>0</v>
      </c>
      <c r="P2575" s="74">
        <v>0</v>
      </c>
      <c r="Q2575" s="74">
        <v>0</v>
      </c>
      <c r="R2575" s="114">
        <v>0</v>
      </c>
      <c r="S2575" s="114">
        <v>0</v>
      </c>
      <c r="X2575" s="74">
        <v>4329510</v>
      </c>
      <c r="Y2575" s="74">
        <v>4682893</v>
      </c>
      <c r="Z2575" s="74">
        <v>2980871</v>
      </c>
      <c r="AA2575" s="114">
        <v>17268.41</v>
      </c>
      <c r="AB2575" s="114">
        <v>3426.56</v>
      </c>
    </row>
    <row r="2576" spans="1:28" x14ac:dyDescent="0.3">
      <c r="A2576" t="s">
        <v>27</v>
      </c>
      <c r="B2576" s="65" t="str">
        <f>VLOOKUP(A2576,'bank list with code'!$A$2:$C$114,3,FALSE)</f>
        <v>B070</v>
      </c>
      <c r="C2576" s="65" t="str">
        <f>VLOOKUP(B2576,'bank type'!$A$2:$B$87,2,FALSE)</f>
        <v>Private Sector Banks</v>
      </c>
      <c r="D2576" s="66">
        <v>43738</v>
      </c>
      <c r="E2576" s="74">
        <f t="shared" si="123"/>
        <v>9</v>
      </c>
      <c r="F2576">
        <f t="shared" si="122"/>
        <v>2019</v>
      </c>
      <c r="G2576" s="74">
        <v>734</v>
      </c>
      <c r="H2576" s="74">
        <v>907</v>
      </c>
      <c r="I2576" s="74">
        <v>21490</v>
      </c>
      <c r="J2576" s="74">
        <v>0</v>
      </c>
      <c r="K2576" s="3">
        <f t="shared" si="124"/>
        <v>21490</v>
      </c>
      <c r="L2576" s="18"/>
      <c r="M2576" s="18"/>
      <c r="N2576" s="18"/>
      <c r="O2576" s="74">
        <v>2827</v>
      </c>
      <c r="P2576" s="74">
        <v>190</v>
      </c>
      <c r="Q2576" s="74">
        <v>8668</v>
      </c>
      <c r="R2576" s="114">
        <v>1.26</v>
      </c>
      <c r="S2576" s="114">
        <v>69.150000000000006</v>
      </c>
      <c r="X2576" s="74">
        <v>3686743</v>
      </c>
      <c r="Y2576" s="74">
        <v>5605098</v>
      </c>
      <c r="Z2576" s="74">
        <v>1865528</v>
      </c>
      <c r="AA2576" s="114">
        <v>24079.56</v>
      </c>
      <c r="AB2576" s="114">
        <v>2454.09</v>
      </c>
    </row>
    <row r="2577" spans="1:28" x14ac:dyDescent="0.3">
      <c r="A2577" t="s">
        <v>28</v>
      </c>
      <c r="B2577" s="65" t="str">
        <f>VLOOKUP(A2577,'bank list with code'!$A$2:$C$114,3,FALSE)</f>
        <v>B073</v>
      </c>
      <c r="C2577" s="65" t="str">
        <f>VLOOKUP(B2577,'bank type'!$A$2:$B$87,2,FALSE)</f>
        <v>Private Sector Banks</v>
      </c>
      <c r="D2577" s="66">
        <v>43738</v>
      </c>
      <c r="E2577" s="74">
        <f t="shared" si="123"/>
        <v>9</v>
      </c>
      <c r="F2577">
        <f t="shared" si="122"/>
        <v>2019</v>
      </c>
      <c r="G2577" s="74">
        <v>1228</v>
      </c>
      <c r="H2577" s="74">
        <v>1201</v>
      </c>
      <c r="I2577" s="74">
        <v>29687</v>
      </c>
      <c r="J2577" s="74">
        <v>0</v>
      </c>
      <c r="K2577" s="3">
        <f t="shared" si="124"/>
        <v>29687</v>
      </c>
      <c r="L2577" s="18"/>
      <c r="M2577" s="18"/>
      <c r="N2577" s="18"/>
      <c r="O2577" s="74">
        <v>2137928</v>
      </c>
      <c r="P2577" s="74">
        <v>43352</v>
      </c>
      <c r="Q2577" s="74">
        <v>5794193</v>
      </c>
      <c r="R2577" s="114">
        <v>182.89000000000001</v>
      </c>
      <c r="S2577" s="114">
        <v>15429.439999999999</v>
      </c>
      <c r="X2577" s="74">
        <v>14396374</v>
      </c>
      <c r="Y2577" s="74">
        <v>9020362</v>
      </c>
      <c r="Z2577" s="74">
        <v>10890108</v>
      </c>
      <c r="AA2577" s="114">
        <v>34488.300000000003</v>
      </c>
      <c r="AB2577" s="114">
        <v>13597.65</v>
      </c>
    </row>
    <row r="2578" spans="1:28" x14ac:dyDescent="0.3">
      <c r="A2578" t="s">
        <v>29</v>
      </c>
      <c r="B2578" s="65" t="str">
        <f>VLOOKUP(A2578,'bank list with code'!$A$2:$C$114,3,FALSE)</f>
        <v>B082</v>
      </c>
      <c r="C2578" s="65" t="str">
        <f>VLOOKUP(B2578,'bank type'!$A$2:$B$87,2,FALSE)</f>
        <v>Private Sector Banks</v>
      </c>
      <c r="D2578" s="66">
        <v>43738</v>
      </c>
      <c r="E2578" s="74">
        <f t="shared" si="123"/>
        <v>9</v>
      </c>
      <c r="F2578">
        <f t="shared" si="122"/>
        <v>2019</v>
      </c>
      <c r="G2578" s="74">
        <v>259</v>
      </c>
      <c r="H2578" s="74">
        <v>135</v>
      </c>
      <c r="I2578" s="74">
        <v>986425</v>
      </c>
      <c r="J2578" s="74">
        <v>0</v>
      </c>
      <c r="K2578" s="3">
        <f t="shared" si="124"/>
        <v>986425</v>
      </c>
      <c r="L2578" s="18"/>
      <c r="M2578" s="18"/>
      <c r="N2578" s="18"/>
      <c r="O2578" s="74">
        <v>2294650</v>
      </c>
      <c r="P2578" s="74">
        <v>102887</v>
      </c>
      <c r="Q2578" s="74">
        <v>6699844</v>
      </c>
      <c r="R2578" s="114">
        <v>391.77</v>
      </c>
      <c r="S2578" s="114">
        <v>23270.010000000002</v>
      </c>
      <c r="X2578" s="74">
        <v>823852</v>
      </c>
      <c r="Y2578" s="74">
        <v>765220</v>
      </c>
      <c r="Z2578" s="74">
        <v>622680</v>
      </c>
      <c r="AA2578" s="114">
        <v>2705.17</v>
      </c>
      <c r="AB2578" s="114">
        <v>756.13</v>
      </c>
    </row>
    <row r="2579" spans="1:28" x14ac:dyDescent="0.3">
      <c r="A2579" t="s">
        <v>30</v>
      </c>
      <c r="B2579" s="65" t="str">
        <f>VLOOKUP(A2579,'bank list with code'!$A$2:$C$114,3,FALSE)</f>
        <v>B089</v>
      </c>
      <c r="C2579" s="65" t="str">
        <f>VLOOKUP(B2579,'bank type'!$A$2:$B$87,2,FALSE)</f>
        <v>Private Sector Banks</v>
      </c>
      <c r="D2579" s="66">
        <v>43738</v>
      </c>
      <c r="E2579" s="74">
        <f t="shared" si="123"/>
        <v>9</v>
      </c>
      <c r="F2579">
        <f t="shared" si="122"/>
        <v>2019</v>
      </c>
      <c r="G2579" s="74">
        <v>800</v>
      </c>
      <c r="H2579" s="74">
        <v>593</v>
      </c>
      <c r="I2579" s="74">
        <v>11968</v>
      </c>
      <c r="J2579" s="74">
        <v>0</v>
      </c>
      <c r="K2579" s="3">
        <f t="shared" si="124"/>
        <v>11968</v>
      </c>
      <c r="L2579" s="18"/>
      <c r="M2579" s="18"/>
      <c r="N2579" s="18"/>
      <c r="O2579" s="74">
        <v>0</v>
      </c>
      <c r="P2579" s="74">
        <v>0</v>
      </c>
      <c r="Q2579" s="74">
        <v>0</v>
      </c>
      <c r="R2579" s="114">
        <v>0</v>
      </c>
      <c r="S2579" s="114">
        <v>0</v>
      </c>
      <c r="X2579" s="74">
        <v>3036038</v>
      </c>
      <c r="Y2579" s="74">
        <v>3094001</v>
      </c>
      <c r="Z2579" s="74">
        <v>2279253</v>
      </c>
      <c r="AA2579" s="114">
        <v>12493.01</v>
      </c>
      <c r="AB2579" s="114">
        <v>3128.88</v>
      </c>
    </row>
    <row r="2580" spans="1:28" x14ac:dyDescent="0.3">
      <c r="A2580" t="s">
        <v>31</v>
      </c>
      <c r="B2580" s="65" t="str">
        <f>VLOOKUP(A2580,'bank list with code'!$A$2:$C$114,3,FALSE)</f>
        <v>B100</v>
      </c>
      <c r="C2580" s="65" t="str">
        <f>VLOOKUP(B2580,'bank type'!$A$2:$B$87,2,FALSE)</f>
        <v>Private Sector Banks</v>
      </c>
      <c r="D2580" s="66">
        <v>43738</v>
      </c>
      <c r="E2580" s="74">
        <f t="shared" si="123"/>
        <v>9</v>
      </c>
      <c r="F2580">
        <f t="shared" si="122"/>
        <v>2019</v>
      </c>
      <c r="G2580" s="74">
        <v>473</v>
      </c>
      <c r="H2580" s="74">
        <v>683</v>
      </c>
      <c r="I2580" s="74">
        <v>4650</v>
      </c>
      <c r="J2580" s="74">
        <v>0</v>
      </c>
      <c r="K2580" s="3">
        <f t="shared" si="124"/>
        <v>4650</v>
      </c>
      <c r="L2580" s="18"/>
      <c r="M2580" s="18"/>
      <c r="N2580" s="18"/>
      <c r="O2580" s="74">
        <v>22152</v>
      </c>
      <c r="P2580" s="74">
        <v>2315</v>
      </c>
      <c r="Q2580" s="74">
        <v>55860</v>
      </c>
      <c r="R2580" s="114">
        <v>10.6</v>
      </c>
      <c r="S2580" s="114">
        <v>200.79000000000002</v>
      </c>
      <c r="X2580" s="74">
        <v>1597993</v>
      </c>
      <c r="Y2580" s="74">
        <v>4989448</v>
      </c>
      <c r="Z2580" s="74">
        <v>684131</v>
      </c>
      <c r="AA2580" s="114">
        <v>20508.599999999999</v>
      </c>
      <c r="AB2580" s="114">
        <v>951.55</v>
      </c>
    </row>
    <row r="2581" spans="1:28" x14ac:dyDescent="0.3">
      <c r="A2581" t="s">
        <v>32</v>
      </c>
      <c r="B2581" s="65" t="str">
        <f>VLOOKUP(A2581,'bank list with code'!$A$2:$C$114,3,FALSE)</f>
        <v>B101</v>
      </c>
      <c r="C2581" s="65" t="str">
        <f>VLOOKUP(B2581,'bank type'!$A$2:$B$87,2,FALSE)</f>
        <v>Private Sector Banks</v>
      </c>
      <c r="D2581" s="66">
        <v>43738</v>
      </c>
      <c r="E2581" s="74">
        <f t="shared" si="123"/>
        <v>9</v>
      </c>
      <c r="F2581">
        <f t="shared" si="122"/>
        <v>2019</v>
      </c>
      <c r="G2581" s="74">
        <v>458</v>
      </c>
      <c r="H2581" s="74">
        <v>587</v>
      </c>
      <c r="I2581" s="74">
        <v>4277</v>
      </c>
      <c r="J2581" s="74">
        <v>0</v>
      </c>
      <c r="K2581" s="3">
        <f t="shared" si="124"/>
        <v>4277</v>
      </c>
      <c r="L2581" s="18"/>
      <c r="M2581" s="18"/>
      <c r="N2581" s="18"/>
      <c r="O2581" s="74">
        <v>0</v>
      </c>
      <c r="P2581" s="74">
        <v>0</v>
      </c>
      <c r="Q2581" s="74">
        <v>0</v>
      </c>
      <c r="R2581" s="114">
        <v>0</v>
      </c>
      <c r="S2581" s="114">
        <v>0</v>
      </c>
      <c r="X2581" s="74">
        <v>1384548</v>
      </c>
      <c r="Y2581" s="74">
        <v>877701</v>
      </c>
      <c r="Z2581" s="74">
        <v>296376</v>
      </c>
      <c r="AA2581" s="114">
        <v>4013</v>
      </c>
      <c r="AB2581" s="114">
        <v>455.65</v>
      </c>
    </row>
    <row r="2582" spans="1:28" x14ac:dyDescent="0.3">
      <c r="A2582" t="s">
        <v>33</v>
      </c>
      <c r="B2582" s="65" t="str">
        <f>VLOOKUP(A2582,'bank list with code'!$A$2:$C$114,3,FALSE)</f>
        <v>B113</v>
      </c>
      <c r="C2582" s="65" t="str">
        <f>VLOOKUP(B2582,'bank type'!$A$2:$B$87,2,FALSE)</f>
        <v>Private Sector Banks</v>
      </c>
      <c r="D2582" s="66">
        <v>43738</v>
      </c>
      <c r="E2582" s="74">
        <f t="shared" si="123"/>
        <v>9</v>
      </c>
      <c r="F2582">
        <f t="shared" si="122"/>
        <v>2019</v>
      </c>
      <c r="G2582" s="74">
        <v>973</v>
      </c>
      <c r="H2582" s="74">
        <v>332</v>
      </c>
      <c r="I2582" s="74">
        <v>127876</v>
      </c>
      <c r="J2582" s="74">
        <v>0</v>
      </c>
      <c r="K2582" s="3">
        <f t="shared" si="124"/>
        <v>127876</v>
      </c>
      <c r="L2582" s="18"/>
      <c r="M2582" s="18"/>
      <c r="N2582" s="18"/>
      <c r="O2582" s="74">
        <v>670258</v>
      </c>
      <c r="P2582" s="74">
        <v>9240</v>
      </c>
      <c r="Q2582" s="74">
        <v>1979305</v>
      </c>
      <c r="R2582" s="114">
        <v>37.480000000000004</v>
      </c>
      <c r="S2582" s="114">
        <v>5655.4800000000005</v>
      </c>
      <c r="X2582" s="74">
        <v>2715903</v>
      </c>
      <c r="Y2582" s="74">
        <v>3136556</v>
      </c>
      <c r="Z2582" s="74">
        <v>3485392</v>
      </c>
      <c r="AA2582" s="114">
        <v>13565.59</v>
      </c>
      <c r="AB2582" s="114">
        <v>5030.45</v>
      </c>
    </row>
    <row r="2583" spans="1:28" x14ac:dyDescent="0.3">
      <c r="A2583" t="s">
        <v>35</v>
      </c>
      <c r="B2583" s="65" t="str">
        <f>VLOOKUP(A2583,'bank list with code'!$A$2:$C$114,3,FALSE)</f>
        <v>B004</v>
      </c>
      <c r="C2583" s="65" t="str">
        <f>VLOOKUP(B2583,'bank type'!$A$2:$B$87,2,FALSE)</f>
        <v>Foreign Banks</v>
      </c>
      <c r="D2583" s="66">
        <v>43738</v>
      </c>
      <c r="E2583" s="74">
        <f t="shared" si="123"/>
        <v>9</v>
      </c>
      <c r="F2583">
        <f t="shared" si="122"/>
        <v>2019</v>
      </c>
      <c r="G2583" s="74">
        <v>0</v>
      </c>
      <c r="H2583" s="74">
        <v>0</v>
      </c>
      <c r="I2583" s="74">
        <v>47382</v>
      </c>
      <c r="J2583" s="74">
        <v>0</v>
      </c>
      <c r="K2583" s="3">
        <f t="shared" si="124"/>
        <v>47382</v>
      </c>
      <c r="L2583" s="18"/>
      <c r="M2583" s="18"/>
      <c r="N2583" s="18"/>
      <c r="O2583" s="74">
        <v>1612354</v>
      </c>
      <c r="P2583" s="74">
        <v>3048</v>
      </c>
      <c r="Q2583" s="74">
        <v>7468618</v>
      </c>
      <c r="R2583" s="114">
        <v>21.68</v>
      </c>
      <c r="S2583" s="114">
        <v>46079.96</v>
      </c>
      <c r="X2583" s="74">
        <v>0</v>
      </c>
      <c r="Y2583" s="74">
        <v>0</v>
      </c>
      <c r="Z2583" s="74">
        <v>0</v>
      </c>
      <c r="AA2583" s="114">
        <v>0</v>
      </c>
      <c r="AB2583" s="114">
        <v>0</v>
      </c>
    </row>
    <row r="2584" spans="1:28" x14ac:dyDescent="0.3">
      <c r="A2584" t="s">
        <v>36</v>
      </c>
      <c r="B2584" s="65" t="str">
        <f>VLOOKUP(A2584,'bank list with code'!$A$2:$C$114,3,FALSE)</f>
        <v>B011</v>
      </c>
      <c r="C2584" s="65" t="str">
        <f>VLOOKUP(B2584,'bank type'!$A$2:$B$87,2,FALSE)</f>
        <v>Foreign Banks</v>
      </c>
      <c r="D2584" s="66">
        <v>43738</v>
      </c>
      <c r="E2584" s="74">
        <f t="shared" si="123"/>
        <v>9</v>
      </c>
      <c r="F2584">
        <f t="shared" si="122"/>
        <v>2019</v>
      </c>
      <c r="G2584" s="74">
        <v>0</v>
      </c>
      <c r="H2584" s="74">
        <v>0</v>
      </c>
      <c r="I2584" s="74">
        <v>0</v>
      </c>
      <c r="J2584" s="74">
        <v>0</v>
      </c>
      <c r="K2584" s="3">
        <f t="shared" si="124"/>
        <v>0</v>
      </c>
      <c r="L2584" s="18"/>
      <c r="M2584" s="18"/>
      <c r="N2584" s="18"/>
      <c r="O2584" s="74">
        <v>25121</v>
      </c>
      <c r="P2584" s="74">
        <v>154</v>
      </c>
      <c r="Q2584" s="74">
        <v>71100</v>
      </c>
      <c r="R2584" s="114">
        <v>1.54</v>
      </c>
      <c r="S2584" s="114">
        <v>497.56000000000006</v>
      </c>
      <c r="X2584" s="74">
        <v>0</v>
      </c>
      <c r="Y2584" s="74">
        <v>0</v>
      </c>
      <c r="Z2584" s="74">
        <v>0</v>
      </c>
      <c r="AA2584" s="114">
        <v>0</v>
      </c>
      <c r="AB2584" s="114">
        <v>0</v>
      </c>
    </row>
    <row r="2585" spans="1:28" x14ac:dyDescent="0.3">
      <c r="A2585" t="s">
        <v>37</v>
      </c>
      <c r="B2585" s="65" t="str">
        <f>VLOOKUP(A2585,'bank list with code'!$A$2:$C$114,3,FALSE)</f>
        <v>B017</v>
      </c>
      <c r="C2585" s="65" t="str">
        <f>VLOOKUP(B2585,'bank type'!$A$2:$B$87,2,FALSE)</f>
        <v>Foreign Banks</v>
      </c>
      <c r="D2585" s="66">
        <v>43738</v>
      </c>
      <c r="E2585" s="74">
        <f t="shared" si="123"/>
        <v>9</v>
      </c>
      <c r="F2585">
        <f t="shared" si="122"/>
        <v>2019</v>
      </c>
      <c r="G2585" s="74">
        <v>0</v>
      </c>
      <c r="H2585" s="74">
        <v>0</v>
      </c>
      <c r="I2585" s="74">
        <v>0</v>
      </c>
      <c r="J2585" s="74">
        <v>0</v>
      </c>
      <c r="K2585" s="3">
        <f t="shared" si="124"/>
        <v>0</v>
      </c>
      <c r="L2585" s="18"/>
      <c r="M2585" s="18"/>
      <c r="N2585" s="18"/>
      <c r="O2585" s="74">
        <v>0</v>
      </c>
      <c r="P2585" s="74">
        <v>0</v>
      </c>
      <c r="Q2585" s="74">
        <v>0</v>
      </c>
      <c r="R2585" s="114">
        <v>0</v>
      </c>
      <c r="S2585" s="114">
        <v>0</v>
      </c>
      <c r="X2585" s="74">
        <v>2476</v>
      </c>
      <c r="Y2585" s="74">
        <v>122</v>
      </c>
      <c r="Z2585" s="74">
        <v>244</v>
      </c>
      <c r="AA2585" s="114">
        <v>0.80999999999999994</v>
      </c>
      <c r="AB2585" s="114">
        <v>0.84000000000000008</v>
      </c>
    </row>
    <row r="2586" spans="1:28" x14ac:dyDescent="0.3">
      <c r="A2586" t="s">
        <v>38</v>
      </c>
      <c r="B2586" s="65" t="str">
        <f>VLOOKUP(A2586,'bank list with code'!$A$2:$C$114,3,FALSE)</f>
        <v>B023</v>
      </c>
      <c r="C2586" s="65" t="str">
        <f>VLOOKUP(B2586,'bank type'!$A$2:$B$87,2,FALSE)</f>
        <v>Foreign Banks</v>
      </c>
      <c r="D2586" s="66">
        <v>43738</v>
      </c>
      <c r="E2586" s="74">
        <f t="shared" si="123"/>
        <v>9</v>
      </c>
      <c r="F2586">
        <f t="shared" si="122"/>
        <v>2019</v>
      </c>
      <c r="G2586" s="74">
        <v>47</v>
      </c>
      <c r="H2586" s="74">
        <v>475</v>
      </c>
      <c r="I2586" s="74">
        <v>34904</v>
      </c>
      <c r="J2586" s="74">
        <v>0</v>
      </c>
      <c r="K2586" s="3">
        <f t="shared" si="124"/>
        <v>34904</v>
      </c>
      <c r="L2586" s="18"/>
      <c r="M2586" s="18"/>
      <c r="N2586" s="18"/>
      <c r="O2586" s="74">
        <v>2732682</v>
      </c>
      <c r="P2586" s="74">
        <v>32872</v>
      </c>
      <c r="Q2586" s="74">
        <v>20454887</v>
      </c>
      <c r="R2586" s="114">
        <v>201.37</v>
      </c>
      <c r="S2586" s="114">
        <v>43154.14</v>
      </c>
      <c r="X2586" s="74">
        <v>1672194</v>
      </c>
      <c r="Y2586" s="74">
        <v>1854681</v>
      </c>
      <c r="Z2586" s="74">
        <v>5170308</v>
      </c>
      <c r="AA2586" s="114">
        <v>7357.7899999999991</v>
      </c>
      <c r="AB2586" s="114">
        <v>8793.2899999999991</v>
      </c>
    </row>
    <row r="2587" spans="1:28" x14ac:dyDescent="0.3">
      <c r="A2587" t="s">
        <v>39</v>
      </c>
      <c r="B2587" s="65" t="str">
        <f>VLOOKUP(A2587,'bank list with code'!$A$2:$C$114,3,FALSE)</f>
        <v>B030</v>
      </c>
      <c r="C2587" s="65" t="str">
        <f>VLOOKUP(B2587,'bank type'!$A$2:$B$87,2,FALSE)</f>
        <v>Foreign Banks</v>
      </c>
      <c r="D2587" s="66">
        <v>43738</v>
      </c>
      <c r="E2587" s="74">
        <f t="shared" si="123"/>
        <v>9</v>
      </c>
      <c r="F2587">
        <f t="shared" si="122"/>
        <v>2019</v>
      </c>
      <c r="G2587" s="74">
        <v>16</v>
      </c>
      <c r="H2587" s="74">
        <v>34</v>
      </c>
      <c r="I2587" s="74">
        <v>0</v>
      </c>
      <c r="J2587" s="74">
        <v>0</v>
      </c>
      <c r="K2587" s="3">
        <f t="shared" si="124"/>
        <v>0</v>
      </c>
      <c r="L2587" s="18"/>
      <c r="M2587" s="18"/>
      <c r="N2587" s="18"/>
      <c r="O2587" s="74">
        <v>0</v>
      </c>
      <c r="P2587" s="74">
        <v>0</v>
      </c>
      <c r="Q2587" s="74">
        <v>0</v>
      </c>
      <c r="R2587" s="114">
        <v>0</v>
      </c>
      <c r="S2587" s="114">
        <v>0</v>
      </c>
      <c r="X2587" s="74">
        <v>2860755</v>
      </c>
      <c r="Y2587" s="74">
        <v>880559</v>
      </c>
      <c r="Z2587" s="74">
        <v>1441463</v>
      </c>
      <c r="AA2587" s="114">
        <v>2027.48</v>
      </c>
      <c r="AB2587" s="114">
        <v>1102.8600000000001</v>
      </c>
    </row>
    <row r="2588" spans="1:28" x14ac:dyDescent="0.3">
      <c r="A2588" t="s">
        <v>40</v>
      </c>
      <c r="B2588" s="65" t="str">
        <f>VLOOKUP(A2588,'bank list with code'!$A$2:$C$114,3,FALSE)</f>
        <v>B035</v>
      </c>
      <c r="C2588" s="65" t="str">
        <f>VLOOKUP(B2588,'bank type'!$A$2:$B$87,2,FALSE)</f>
        <v>Foreign Banks</v>
      </c>
      <c r="D2588" s="66">
        <v>43738</v>
      </c>
      <c r="E2588" s="74">
        <f t="shared" si="123"/>
        <v>9</v>
      </c>
      <c r="F2588">
        <f t="shared" si="122"/>
        <v>2019</v>
      </c>
      <c r="G2588" s="74">
        <v>13</v>
      </c>
      <c r="H2588" s="74">
        <v>19</v>
      </c>
      <c r="I2588" s="74">
        <v>0</v>
      </c>
      <c r="J2588" s="74">
        <v>0</v>
      </c>
      <c r="K2588" s="3">
        <f t="shared" si="124"/>
        <v>0</v>
      </c>
      <c r="L2588" s="18"/>
      <c r="M2588" s="18"/>
      <c r="N2588" s="18"/>
      <c r="O2588" s="74">
        <v>0</v>
      </c>
      <c r="P2588" s="74">
        <v>0</v>
      </c>
      <c r="Q2588" s="74">
        <v>0</v>
      </c>
      <c r="R2588" s="114">
        <v>0</v>
      </c>
      <c r="S2588" s="114">
        <v>0</v>
      </c>
      <c r="X2588" s="74">
        <v>126311</v>
      </c>
      <c r="Y2588" s="74">
        <v>98744</v>
      </c>
      <c r="Z2588" s="74">
        <v>207069</v>
      </c>
      <c r="AA2588" s="114">
        <v>462.52</v>
      </c>
      <c r="AB2588" s="114">
        <v>318.64999999999998</v>
      </c>
    </row>
    <row r="2589" spans="1:28" x14ac:dyDescent="0.3">
      <c r="A2589" t="s">
        <v>41</v>
      </c>
      <c r="B2589" s="65" t="str">
        <f>VLOOKUP(A2589,'bank list with code'!$A$2:$C$114,3,FALSE)</f>
        <v>B051</v>
      </c>
      <c r="C2589" s="65" t="str">
        <f>VLOOKUP(B2589,'bank type'!$A$2:$B$87,2,FALSE)</f>
        <v>Foreign Banks</v>
      </c>
      <c r="D2589" s="66">
        <v>43738</v>
      </c>
      <c r="E2589" s="74">
        <f t="shared" si="123"/>
        <v>9</v>
      </c>
      <c r="F2589">
        <f t="shared" si="122"/>
        <v>2019</v>
      </c>
      <c r="G2589" s="74">
        <v>45</v>
      </c>
      <c r="H2589" s="74">
        <v>37</v>
      </c>
      <c r="I2589" s="74">
        <v>0</v>
      </c>
      <c r="J2589" s="74">
        <v>0</v>
      </c>
      <c r="K2589" s="3">
        <f t="shared" si="124"/>
        <v>0</v>
      </c>
      <c r="L2589" s="18"/>
      <c r="M2589" s="18"/>
      <c r="N2589" s="18"/>
      <c r="O2589" s="74">
        <v>817178</v>
      </c>
      <c r="P2589" s="74">
        <v>4322</v>
      </c>
      <c r="Q2589" s="74">
        <v>1995779</v>
      </c>
      <c r="R2589" s="114">
        <v>30.04</v>
      </c>
      <c r="S2589" s="114">
        <v>6308.5599999999995</v>
      </c>
      <c r="X2589" s="74">
        <v>459015</v>
      </c>
      <c r="Y2589" s="74">
        <v>321676</v>
      </c>
      <c r="Z2589" s="74">
        <v>443268</v>
      </c>
      <c r="AA2589" s="114">
        <v>7657.4800000000005</v>
      </c>
      <c r="AB2589" s="114">
        <v>1406.0700000000002</v>
      </c>
    </row>
    <row r="2590" spans="1:28" x14ac:dyDescent="0.3">
      <c r="A2590" t="s">
        <v>42</v>
      </c>
      <c r="B2590" s="65" t="str">
        <f>VLOOKUP(A2590,'bank list with code'!$A$2:$C$114,3,FALSE)</f>
        <v>B090</v>
      </c>
      <c r="C2590" s="65" t="str">
        <f>VLOOKUP(B2590,'bank type'!$A$2:$B$87,2,FALSE)</f>
        <v>Foreign Banks</v>
      </c>
      <c r="D2590" s="66">
        <v>43738</v>
      </c>
      <c r="E2590" s="74">
        <f t="shared" si="123"/>
        <v>9</v>
      </c>
      <c r="F2590">
        <f t="shared" si="122"/>
        <v>2019</v>
      </c>
      <c r="G2590" s="74">
        <v>101</v>
      </c>
      <c r="H2590" s="74">
        <v>107</v>
      </c>
      <c r="I2590" s="74">
        <v>0</v>
      </c>
      <c r="J2590" s="74">
        <v>0</v>
      </c>
      <c r="K2590" s="3">
        <f t="shared" si="124"/>
        <v>0</v>
      </c>
      <c r="L2590" s="18"/>
      <c r="M2590" s="18"/>
      <c r="N2590" s="18"/>
      <c r="O2590" s="74">
        <v>1291043</v>
      </c>
      <c r="P2590" s="74">
        <v>5479</v>
      </c>
      <c r="Q2590" s="74">
        <v>4328192</v>
      </c>
      <c r="R2590" s="114">
        <v>38.08</v>
      </c>
      <c r="S2590" s="114">
        <v>10051.11</v>
      </c>
      <c r="X2590" s="74">
        <v>1093092</v>
      </c>
      <c r="Y2590" s="74">
        <v>1684411</v>
      </c>
      <c r="Z2590" s="74">
        <v>3094747</v>
      </c>
      <c r="AA2590" s="114">
        <v>5778.99</v>
      </c>
      <c r="AB2590" s="114">
        <v>3509.59</v>
      </c>
    </row>
    <row r="2591" spans="1:28" x14ac:dyDescent="0.3">
      <c r="A2591" t="s">
        <v>44</v>
      </c>
      <c r="B2591" s="65" t="str">
        <f>VLOOKUP(A2591,'bank list with code'!$A$2:$C$114,3,FALSE)</f>
        <v>B001</v>
      </c>
      <c r="C2591" s="65" t="str">
        <f>VLOOKUP(B2591,'bank type'!$A$2:$B$87,2,FALSE)</f>
        <v>Payment Banks</v>
      </c>
      <c r="D2591" s="66">
        <v>43738</v>
      </c>
      <c r="E2591" s="74">
        <f t="shared" si="123"/>
        <v>9</v>
      </c>
      <c r="F2591">
        <f t="shared" si="122"/>
        <v>2019</v>
      </c>
      <c r="G2591" s="74">
        <v>0</v>
      </c>
      <c r="H2591" s="74">
        <v>0</v>
      </c>
      <c r="I2591" s="74">
        <v>0</v>
      </c>
      <c r="J2591" s="74">
        <v>0</v>
      </c>
      <c r="K2591" s="3">
        <f t="shared" si="124"/>
        <v>0</v>
      </c>
      <c r="L2591" s="18"/>
      <c r="M2591" s="18"/>
      <c r="N2591" s="18"/>
      <c r="O2591" s="74">
        <v>0</v>
      </c>
      <c r="P2591" s="74">
        <v>0</v>
      </c>
      <c r="Q2591" s="74">
        <v>0</v>
      </c>
      <c r="R2591" s="114">
        <v>0</v>
      </c>
      <c r="S2591" s="114">
        <v>0</v>
      </c>
      <c r="X2591" s="74">
        <v>4808</v>
      </c>
      <c r="Y2591" s="74">
        <v>0</v>
      </c>
      <c r="Z2591" s="74">
        <v>0</v>
      </c>
      <c r="AA2591" s="114">
        <v>0</v>
      </c>
      <c r="AB2591" s="114">
        <v>0</v>
      </c>
    </row>
    <row r="2592" spans="1:28" x14ac:dyDescent="0.3">
      <c r="A2592" t="s">
        <v>45</v>
      </c>
      <c r="B2592" s="65" t="str">
        <f>VLOOKUP(A2592,'bank list with code'!$A$2:$C$114,3,FALSE)</f>
        <v>B002</v>
      </c>
      <c r="C2592" s="65" t="str">
        <f>VLOOKUP(B2592,'bank type'!$A$2:$B$87,2,FALSE)</f>
        <v>Payment Banks</v>
      </c>
      <c r="D2592" s="66">
        <v>43738</v>
      </c>
      <c r="E2592" s="74">
        <f t="shared" si="123"/>
        <v>9</v>
      </c>
      <c r="F2592">
        <f t="shared" si="122"/>
        <v>2019</v>
      </c>
      <c r="G2592" s="74">
        <v>0</v>
      </c>
      <c r="H2592" s="74">
        <v>0</v>
      </c>
      <c r="I2592" s="74">
        <v>0</v>
      </c>
      <c r="J2592" s="74">
        <v>0</v>
      </c>
      <c r="K2592" s="3">
        <f t="shared" si="124"/>
        <v>0</v>
      </c>
      <c r="L2592" s="18"/>
      <c r="M2592" s="18"/>
      <c r="N2592" s="18"/>
      <c r="O2592" s="74">
        <v>0</v>
      </c>
      <c r="P2592" s="74">
        <v>0</v>
      </c>
      <c r="Q2592" s="74">
        <v>0</v>
      </c>
      <c r="R2592" s="114">
        <v>0</v>
      </c>
      <c r="S2592" s="114">
        <v>0</v>
      </c>
      <c r="X2592" s="74">
        <v>1043273</v>
      </c>
      <c r="Y2592" s="74">
        <v>0</v>
      </c>
      <c r="Z2592" s="74">
        <v>434506</v>
      </c>
      <c r="AA2592" s="114">
        <v>0</v>
      </c>
      <c r="AB2592" s="114">
        <v>272.86</v>
      </c>
    </row>
    <row r="2593" spans="1:28" x14ac:dyDescent="0.3">
      <c r="A2593" t="s">
        <v>46</v>
      </c>
      <c r="B2593" s="65" t="str">
        <f>VLOOKUP(A2593,'bank list with code'!$A$2:$C$114,3,FALSE)</f>
        <v>B048</v>
      </c>
      <c r="C2593" s="65" t="str">
        <f>VLOOKUP(B2593,'bank type'!$A$2:$B$87,2,FALSE)</f>
        <v>Payment Banks</v>
      </c>
      <c r="D2593" s="66">
        <v>43738</v>
      </c>
      <c r="E2593" s="74">
        <f t="shared" si="123"/>
        <v>9</v>
      </c>
      <c r="F2593">
        <f t="shared" si="122"/>
        <v>2019</v>
      </c>
      <c r="G2593" s="74">
        <v>0</v>
      </c>
      <c r="H2593" s="74">
        <v>0</v>
      </c>
      <c r="I2593" s="74">
        <v>301</v>
      </c>
      <c r="J2593" s="74">
        <v>0</v>
      </c>
      <c r="K2593" s="3">
        <f t="shared" si="124"/>
        <v>301</v>
      </c>
      <c r="L2593" s="18"/>
      <c r="M2593" s="18"/>
      <c r="N2593" s="18"/>
      <c r="O2593" s="74">
        <v>0</v>
      </c>
      <c r="P2593" s="74">
        <v>0</v>
      </c>
      <c r="Q2593" s="74">
        <v>0</v>
      </c>
      <c r="R2593" s="114">
        <v>0</v>
      </c>
      <c r="S2593" s="114">
        <v>0</v>
      </c>
      <c r="X2593" s="74">
        <v>702146</v>
      </c>
      <c r="Y2593" s="74">
        <v>291837</v>
      </c>
      <c r="Z2593" s="74">
        <v>124623</v>
      </c>
      <c r="AA2593" s="114">
        <v>912.05</v>
      </c>
      <c r="AB2593" s="114">
        <v>105.87</v>
      </c>
    </row>
    <row r="2594" spans="1:28" x14ac:dyDescent="0.3">
      <c r="A2594" t="s">
        <v>47</v>
      </c>
      <c r="B2594" s="65" t="str">
        <f>VLOOKUP(A2594,'bank list with code'!$A$2:$C$114,3,FALSE)</f>
        <v>B059</v>
      </c>
      <c r="C2594" s="65" t="str">
        <f>VLOOKUP(B2594,'bank type'!$A$2:$B$87,2,FALSE)</f>
        <v>Payment Banks</v>
      </c>
      <c r="D2594" s="66">
        <v>43738</v>
      </c>
      <c r="E2594" s="74">
        <f t="shared" si="123"/>
        <v>9</v>
      </c>
      <c r="F2594">
        <f t="shared" si="122"/>
        <v>2019</v>
      </c>
      <c r="G2594" s="74">
        <v>0</v>
      </c>
      <c r="H2594" s="74">
        <v>0</v>
      </c>
      <c r="I2594" s="74">
        <v>0</v>
      </c>
      <c r="J2594" s="74">
        <v>0</v>
      </c>
      <c r="K2594" s="3">
        <f t="shared" si="124"/>
        <v>0</v>
      </c>
      <c r="L2594" s="18"/>
      <c r="M2594" s="18"/>
      <c r="N2594" s="18"/>
      <c r="O2594" s="74">
        <v>0</v>
      </c>
      <c r="P2594" s="74">
        <v>0</v>
      </c>
      <c r="Q2594" s="74">
        <v>0</v>
      </c>
      <c r="R2594" s="114">
        <v>0</v>
      </c>
      <c r="S2594" s="114">
        <v>0</v>
      </c>
      <c r="X2594" s="74">
        <v>0</v>
      </c>
      <c r="Y2594" s="74">
        <v>0</v>
      </c>
      <c r="Z2594" s="74">
        <v>0</v>
      </c>
      <c r="AA2594" s="114">
        <v>0</v>
      </c>
      <c r="AB2594" s="114">
        <v>0</v>
      </c>
    </row>
    <row r="2595" spans="1:28" x14ac:dyDescent="0.3">
      <c r="A2595" t="s">
        <v>72</v>
      </c>
      <c r="B2595" s="65" t="str">
        <f>VLOOKUP(A2595,'bank list with code'!$A$2:$C$114,3,FALSE)</f>
        <v>B067</v>
      </c>
      <c r="C2595" s="65" t="str">
        <f>VLOOKUP(B2595,'bank type'!$A$2:$B$87,2,FALSE)</f>
        <v>Payment Banks</v>
      </c>
      <c r="D2595" s="66">
        <v>43738</v>
      </c>
      <c r="E2595" s="74">
        <f t="shared" si="123"/>
        <v>9</v>
      </c>
      <c r="F2595">
        <f t="shared" si="122"/>
        <v>2019</v>
      </c>
      <c r="G2595" s="74">
        <v>0</v>
      </c>
      <c r="H2595" s="74">
        <v>0</v>
      </c>
      <c r="I2595" s="74">
        <v>0</v>
      </c>
      <c r="J2595" s="74">
        <v>0</v>
      </c>
      <c r="K2595" s="3">
        <f t="shared" si="124"/>
        <v>0</v>
      </c>
      <c r="L2595" s="18"/>
      <c r="M2595" s="18"/>
      <c r="N2595" s="18"/>
      <c r="O2595" s="74">
        <v>0</v>
      </c>
      <c r="P2595" s="74">
        <v>0</v>
      </c>
      <c r="Q2595" s="74">
        <v>0</v>
      </c>
      <c r="R2595" s="114">
        <v>0</v>
      </c>
      <c r="S2595" s="114">
        <v>0</v>
      </c>
      <c r="X2595" s="74">
        <v>0</v>
      </c>
      <c r="Y2595" s="74">
        <v>0</v>
      </c>
      <c r="Z2595" s="74">
        <v>0</v>
      </c>
      <c r="AA2595" s="114">
        <v>0</v>
      </c>
      <c r="AB2595" s="114">
        <v>0</v>
      </c>
    </row>
    <row r="2596" spans="1:28" x14ac:dyDescent="0.3">
      <c r="A2596" t="s">
        <v>49</v>
      </c>
      <c r="B2596" s="65" t="str">
        <f>VLOOKUP(A2596,'bank list with code'!$A$2:$C$114,3,FALSE)</f>
        <v>B077</v>
      </c>
      <c r="C2596" s="65" t="str">
        <f>VLOOKUP(B2596,'bank type'!$A$2:$B$87,2,FALSE)</f>
        <v>Payment Banks</v>
      </c>
      <c r="D2596" s="66">
        <v>43738</v>
      </c>
      <c r="E2596" s="74">
        <f t="shared" si="123"/>
        <v>9</v>
      </c>
      <c r="F2596">
        <f t="shared" si="122"/>
        <v>2019</v>
      </c>
      <c r="G2596" s="74">
        <v>0</v>
      </c>
      <c r="H2596" s="74">
        <v>0</v>
      </c>
      <c r="I2596" s="74">
        <v>0</v>
      </c>
      <c r="J2596" s="74">
        <v>0</v>
      </c>
      <c r="K2596" s="3">
        <f t="shared" si="124"/>
        <v>0</v>
      </c>
      <c r="L2596" s="18"/>
      <c r="M2596" s="18"/>
      <c r="N2596" s="18"/>
      <c r="O2596" s="74">
        <v>0</v>
      </c>
      <c r="P2596" s="74">
        <v>0</v>
      </c>
      <c r="Q2596" s="74">
        <v>0</v>
      </c>
      <c r="R2596" s="114">
        <v>0</v>
      </c>
      <c r="S2596" s="114">
        <v>0</v>
      </c>
      <c r="X2596" s="74">
        <v>12</v>
      </c>
      <c r="Y2596" s="74">
        <v>6</v>
      </c>
      <c r="Z2596" s="74">
        <v>32</v>
      </c>
      <c r="AA2596" s="114">
        <v>0.04</v>
      </c>
      <c r="AB2596" s="114">
        <v>0.02</v>
      </c>
    </row>
    <row r="2597" spans="1:28" x14ac:dyDescent="0.3">
      <c r="A2597" t="s">
        <v>50</v>
      </c>
      <c r="B2597" s="65" t="str">
        <f>VLOOKUP(A2597,'bank list with code'!$A$2:$C$114,3,FALSE)</f>
        <v>B079</v>
      </c>
      <c r="C2597" s="65" t="str">
        <f>VLOOKUP(B2597,'bank type'!$A$2:$B$87,2,FALSE)</f>
        <v>Payment Banks</v>
      </c>
      <c r="D2597" s="66">
        <v>43738</v>
      </c>
      <c r="E2597" s="74">
        <f t="shared" si="123"/>
        <v>9</v>
      </c>
      <c r="F2597">
        <f t="shared" si="122"/>
        <v>2019</v>
      </c>
      <c r="G2597" s="74">
        <v>2</v>
      </c>
      <c r="H2597" s="74">
        <v>6</v>
      </c>
      <c r="I2597" s="74">
        <v>104847</v>
      </c>
      <c r="J2597" s="74">
        <v>0</v>
      </c>
      <c r="K2597" s="3">
        <f t="shared" si="124"/>
        <v>104847</v>
      </c>
      <c r="L2597" s="18"/>
      <c r="M2597" s="18"/>
      <c r="N2597" s="18"/>
      <c r="O2597" s="74">
        <v>0</v>
      </c>
      <c r="P2597" s="74">
        <v>0</v>
      </c>
      <c r="Q2597" s="74">
        <v>0</v>
      </c>
      <c r="R2597" s="114">
        <v>0</v>
      </c>
      <c r="S2597" s="114">
        <v>0</v>
      </c>
      <c r="X2597" s="74">
        <v>51538916</v>
      </c>
      <c r="Y2597" s="74">
        <v>1808426</v>
      </c>
      <c r="Z2597" s="74">
        <v>2749377</v>
      </c>
      <c r="AA2597" s="114">
        <v>4807.8500000000004</v>
      </c>
      <c r="AB2597" s="114">
        <v>1770.1599999999999</v>
      </c>
    </row>
    <row r="2598" spans="1:28" x14ac:dyDescent="0.3">
      <c r="A2598" t="s">
        <v>52</v>
      </c>
      <c r="B2598" s="65" t="str">
        <f>VLOOKUP(A2598,'bank list with code'!$A$2:$C$114,3,FALSE)</f>
        <v>B007</v>
      </c>
      <c r="C2598" s="65" t="str">
        <f>VLOOKUP(B2598,'bank type'!$A$2:$B$87,2,FALSE)</f>
        <v>Small Finance Banks</v>
      </c>
      <c r="D2598" s="66">
        <v>43738</v>
      </c>
      <c r="E2598" s="74">
        <f t="shared" si="123"/>
        <v>9</v>
      </c>
      <c r="F2598">
        <f t="shared" si="122"/>
        <v>2019</v>
      </c>
      <c r="G2598" s="74">
        <v>300</v>
      </c>
      <c r="H2598" s="74">
        <v>265</v>
      </c>
      <c r="I2598" s="74">
        <v>0</v>
      </c>
      <c r="J2598" s="74">
        <v>0</v>
      </c>
      <c r="K2598" s="3">
        <f t="shared" si="124"/>
        <v>0</v>
      </c>
      <c r="L2598" s="18"/>
      <c r="M2598" s="18"/>
      <c r="N2598" s="18"/>
      <c r="O2598" s="74">
        <v>0</v>
      </c>
      <c r="P2598" s="74">
        <v>0</v>
      </c>
      <c r="Q2598" s="74">
        <v>0</v>
      </c>
      <c r="R2598" s="114">
        <v>0</v>
      </c>
      <c r="S2598" s="114">
        <v>0</v>
      </c>
      <c r="X2598" s="74">
        <v>1067598</v>
      </c>
      <c r="Y2598" s="74">
        <v>616119</v>
      </c>
      <c r="Z2598" s="74">
        <v>358046</v>
      </c>
      <c r="AA2598" s="114">
        <v>3298.87</v>
      </c>
      <c r="AB2598" s="114">
        <v>514.29</v>
      </c>
    </row>
    <row r="2599" spans="1:28" x14ac:dyDescent="0.3">
      <c r="A2599" t="s">
        <v>53</v>
      </c>
      <c r="B2599" s="65" t="str">
        <f>VLOOKUP(A2599,'bank list with code'!$A$2:$C$114,3,FALSE)</f>
        <v>B019</v>
      </c>
      <c r="C2599" s="65" t="str">
        <f>VLOOKUP(B2599,'bank type'!$A$2:$B$87,2,FALSE)</f>
        <v>Small Finance Banks</v>
      </c>
      <c r="D2599" s="66">
        <v>43738</v>
      </c>
      <c r="E2599" s="74">
        <f t="shared" si="123"/>
        <v>9</v>
      </c>
      <c r="F2599">
        <f t="shared" si="122"/>
        <v>2019</v>
      </c>
      <c r="G2599" s="74">
        <v>144</v>
      </c>
      <c r="H2599" s="74">
        <v>1</v>
      </c>
      <c r="I2599" s="74">
        <v>0</v>
      </c>
      <c r="J2599" s="74">
        <v>0</v>
      </c>
      <c r="K2599" s="3">
        <f t="shared" si="124"/>
        <v>0</v>
      </c>
      <c r="L2599" s="18"/>
      <c r="M2599" s="18"/>
      <c r="N2599" s="18"/>
      <c r="O2599" s="74">
        <v>0</v>
      </c>
      <c r="P2599" s="74">
        <v>0</v>
      </c>
      <c r="Q2599" s="74">
        <v>0</v>
      </c>
      <c r="R2599" s="114">
        <v>0</v>
      </c>
      <c r="S2599" s="114">
        <v>0</v>
      </c>
      <c r="X2599" s="74">
        <v>110550</v>
      </c>
      <c r="Y2599" s="74">
        <v>84304</v>
      </c>
      <c r="Z2599" s="74">
        <v>55036</v>
      </c>
      <c r="AA2599" s="114">
        <v>376.82</v>
      </c>
      <c r="AB2599" s="114">
        <v>79.849999999999994</v>
      </c>
    </row>
    <row r="2600" spans="1:28" x14ac:dyDescent="0.3">
      <c r="A2600" t="s">
        <v>54</v>
      </c>
      <c r="B2600" s="65" t="str">
        <f>VLOOKUP(A2600,'bank list with code'!$A$2:$C$114,3,FALSE)</f>
        <v>B046</v>
      </c>
      <c r="C2600" s="65" t="str">
        <f>VLOOKUP(B2600,'bank type'!$A$2:$B$87,2,FALSE)</f>
        <v>Small Finance Banks</v>
      </c>
      <c r="D2600" s="66">
        <v>43738</v>
      </c>
      <c r="E2600" s="74">
        <f t="shared" si="123"/>
        <v>9</v>
      </c>
      <c r="F2600">
        <f t="shared" si="122"/>
        <v>2019</v>
      </c>
      <c r="G2600" s="74">
        <v>94</v>
      </c>
      <c r="H2600" s="74">
        <v>0</v>
      </c>
      <c r="I2600" s="74">
        <v>0</v>
      </c>
      <c r="J2600" s="74">
        <v>0</v>
      </c>
      <c r="K2600" s="3">
        <f t="shared" si="124"/>
        <v>0</v>
      </c>
      <c r="L2600" s="18"/>
      <c r="M2600" s="18"/>
      <c r="N2600" s="18"/>
      <c r="O2600" s="74">
        <v>0</v>
      </c>
      <c r="P2600" s="74">
        <v>0</v>
      </c>
      <c r="Q2600" s="74">
        <v>0</v>
      </c>
      <c r="R2600" s="114">
        <v>0</v>
      </c>
      <c r="S2600" s="114">
        <v>0</v>
      </c>
      <c r="X2600" s="74">
        <v>1472750</v>
      </c>
      <c r="Y2600" s="74">
        <v>672684</v>
      </c>
      <c r="Z2600" s="74">
        <v>29367</v>
      </c>
      <c r="AA2600" s="114">
        <v>3372.0199999999995</v>
      </c>
      <c r="AB2600" s="114">
        <v>23.44</v>
      </c>
    </row>
    <row r="2601" spans="1:28" x14ac:dyDescent="0.3">
      <c r="A2601" t="s">
        <v>55</v>
      </c>
      <c r="B2601" s="65" t="str">
        <f>VLOOKUP(A2601,'bank list with code'!$A$2:$C$114,3,FALSE)</f>
        <v>B041</v>
      </c>
      <c r="C2601" s="65" t="str">
        <f>VLOOKUP(B2601,'bank type'!$A$2:$B$87,2,FALSE)</f>
        <v>Small Finance Banks</v>
      </c>
      <c r="D2601" s="66">
        <v>43738</v>
      </c>
      <c r="E2601" s="74">
        <f t="shared" si="123"/>
        <v>9</v>
      </c>
      <c r="F2601">
        <f t="shared" si="122"/>
        <v>2019</v>
      </c>
      <c r="G2601" s="74">
        <v>320</v>
      </c>
      <c r="H2601" s="74">
        <v>2</v>
      </c>
      <c r="I2601" s="74">
        <v>0</v>
      </c>
      <c r="J2601" s="74">
        <v>0</v>
      </c>
      <c r="K2601" s="3">
        <f t="shared" si="124"/>
        <v>0</v>
      </c>
      <c r="L2601" s="18"/>
      <c r="M2601" s="18"/>
      <c r="N2601" s="18"/>
      <c r="O2601" s="74">
        <v>0</v>
      </c>
      <c r="P2601" s="74">
        <v>0</v>
      </c>
      <c r="Q2601" s="74">
        <v>0</v>
      </c>
      <c r="R2601" s="114">
        <v>0</v>
      </c>
      <c r="S2601" s="114">
        <v>0</v>
      </c>
      <c r="X2601" s="74">
        <v>589570</v>
      </c>
      <c r="Y2601" s="74">
        <v>898841</v>
      </c>
      <c r="Z2601" s="74">
        <v>138159</v>
      </c>
      <c r="AA2601" s="114">
        <v>2129.4</v>
      </c>
      <c r="AB2601" s="114">
        <v>239.6</v>
      </c>
    </row>
    <row r="2602" spans="1:28" x14ac:dyDescent="0.3">
      <c r="A2602" t="s">
        <v>56</v>
      </c>
      <c r="B2602" s="65" t="str">
        <f>VLOOKUP(A2602,'bank list with code'!$A$2:$C$114,3,FALSE)</f>
        <v>B043</v>
      </c>
      <c r="C2602" s="65" t="str">
        <f>VLOOKUP(B2602,'bank type'!$A$2:$B$87,2,FALSE)</f>
        <v>Small Finance Banks</v>
      </c>
      <c r="D2602" s="66">
        <v>43738</v>
      </c>
      <c r="E2602" s="74">
        <f t="shared" si="123"/>
        <v>9</v>
      </c>
      <c r="F2602">
        <f t="shared" si="122"/>
        <v>2019</v>
      </c>
      <c r="G2602" s="74">
        <v>187</v>
      </c>
      <c r="H2602" s="74">
        <v>2</v>
      </c>
      <c r="I2602" s="74">
        <v>0</v>
      </c>
      <c r="J2602" s="74">
        <v>0</v>
      </c>
      <c r="K2602" s="3">
        <f t="shared" si="124"/>
        <v>0</v>
      </c>
      <c r="L2602" s="18"/>
      <c r="M2602" s="18"/>
      <c r="N2602" s="18"/>
      <c r="O2602" s="74">
        <v>0</v>
      </c>
      <c r="P2602" s="74">
        <v>0</v>
      </c>
      <c r="Q2602" s="74">
        <v>0</v>
      </c>
      <c r="R2602" s="114">
        <v>0</v>
      </c>
      <c r="S2602" s="114">
        <v>0</v>
      </c>
      <c r="X2602" s="74">
        <v>3439568</v>
      </c>
      <c r="Y2602" s="74">
        <v>642723</v>
      </c>
      <c r="Z2602" s="74">
        <v>99472</v>
      </c>
      <c r="AA2602" s="114">
        <v>3439</v>
      </c>
      <c r="AB2602" s="114">
        <v>97</v>
      </c>
    </row>
    <row r="2603" spans="1:28" x14ac:dyDescent="0.3">
      <c r="A2603" t="s">
        <v>57</v>
      </c>
      <c r="B2603" s="65" t="str">
        <f>VLOOKUP(A2603,'bank list with code'!$A$2:$C$114,3,FALSE)</f>
        <v>B065</v>
      </c>
      <c r="C2603" s="65" t="str">
        <f>VLOOKUP(B2603,'bank type'!$A$2:$B$87,2,FALSE)</f>
        <v>Small Finance Banks</v>
      </c>
      <c r="D2603" s="66">
        <v>43738</v>
      </c>
      <c r="E2603" s="74">
        <f t="shared" si="123"/>
        <v>9</v>
      </c>
      <c r="F2603">
        <f t="shared" si="122"/>
        <v>2019</v>
      </c>
      <c r="G2603" s="74">
        <v>127</v>
      </c>
      <c r="H2603" s="74">
        <v>3</v>
      </c>
      <c r="I2603" s="74">
        <v>0</v>
      </c>
      <c r="J2603" s="74">
        <v>0</v>
      </c>
      <c r="K2603" s="3">
        <f t="shared" si="124"/>
        <v>0</v>
      </c>
      <c r="L2603" s="18"/>
      <c r="M2603" s="18"/>
      <c r="N2603" s="18"/>
      <c r="O2603" s="74">
        <v>0</v>
      </c>
      <c r="P2603" s="74">
        <v>0</v>
      </c>
      <c r="Q2603" s="74">
        <v>0</v>
      </c>
      <c r="R2603" s="114">
        <v>0</v>
      </c>
      <c r="S2603" s="114">
        <v>0</v>
      </c>
      <c r="X2603" s="74">
        <v>611431</v>
      </c>
      <c r="Y2603" s="74">
        <v>433960</v>
      </c>
      <c r="Z2603" s="74">
        <v>77685</v>
      </c>
      <c r="AA2603" s="114">
        <v>2328.5</v>
      </c>
      <c r="AB2603" s="114">
        <v>101.47999999999999</v>
      </c>
    </row>
    <row r="2604" spans="1:28" x14ac:dyDescent="0.3">
      <c r="A2604" t="s">
        <v>58</v>
      </c>
      <c r="B2604" s="65" t="str">
        <f>VLOOKUP(A2604,'bank list with code'!$A$2:$C$114,3,FALSE)</f>
        <v>B075</v>
      </c>
      <c r="C2604" s="65" t="str">
        <f>VLOOKUP(B2604,'bank type'!$A$2:$B$87,2,FALSE)</f>
        <v>Small Finance Banks</v>
      </c>
      <c r="D2604" s="66">
        <v>43738</v>
      </c>
      <c r="E2604" s="74">
        <f t="shared" si="123"/>
        <v>9</v>
      </c>
      <c r="F2604">
        <f t="shared" si="122"/>
        <v>2019</v>
      </c>
      <c r="G2604" s="74">
        <v>0</v>
      </c>
      <c r="H2604" s="74">
        <v>0</v>
      </c>
      <c r="I2604" s="74">
        <v>0</v>
      </c>
      <c r="J2604" s="74">
        <v>0</v>
      </c>
      <c r="K2604" s="3">
        <f t="shared" si="124"/>
        <v>0</v>
      </c>
      <c r="L2604" s="18"/>
      <c r="M2604" s="18"/>
      <c r="N2604" s="18"/>
      <c r="O2604" s="74">
        <v>0</v>
      </c>
      <c r="P2604" s="74">
        <v>0</v>
      </c>
      <c r="Q2604" s="74">
        <v>0</v>
      </c>
      <c r="R2604" s="114">
        <v>0</v>
      </c>
      <c r="S2604" s="114">
        <v>0</v>
      </c>
      <c r="X2604" s="74">
        <v>86381</v>
      </c>
      <c r="Y2604" s="74">
        <v>12750</v>
      </c>
      <c r="Z2604" s="74">
        <v>3884</v>
      </c>
      <c r="AA2604" s="114">
        <v>46.07</v>
      </c>
      <c r="AB2604" s="114">
        <v>15.3</v>
      </c>
    </row>
    <row r="2605" spans="1:28" x14ac:dyDescent="0.3">
      <c r="A2605" t="s">
        <v>59</v>
      </c>
      <c r="B2605" s="65" t="str">
        <f>VLOOKUP(A2605,'bank list with code'!$A$2:$C$114,3,FALSE)</f>
        <v>B097</v>
      </c>
      <c r="C2605" s="65" t="str">
        <f>VLOOKUP(B2605,'bank type'!$A$2:$B$87,2,FALSE)</f>
        <v>Small Finance Banks</v>
      </c>
      <c r="D2605" s="66">
        <v>43738</v>
      </c>
      <c r="E2605" s="74">
        <f t="shared" si="123"/>
        <v>9</v>
      </c>
      <c r="F2605">
        <f t="shared" si="122"/>
        <v>2019</v>
      </c>
      <c r="G2605" s="74">
        <v>25</v>
      </c>
      <c r="H2605" s="74">
        <v>1</v>
      </c>
      <c r="I2605" s="74">
        <v>0</v>
      </c>
      <c r="J2605" s="74">
        <v>0</v>
      </c>
      <c r="K2605" s="3">
        <f t="shared" si="124"/>
        <v>0</v>
      </c>
      <c r="L2605" s="18"/>
      <c r="M2605" s="18"/>
      <c r="N2605" s="18"/>
      <c r="O2605" s="74">
        <v>0</v>
      </c>
      <c r="P2605" s="74">
        <v>0</v>
      </c>
      <c r="Q2605" s="74">
        <v>0</v>
      </c>
      <c r="R2605" s="114">
        <v>0</v>
      </c>
      <c r="S2605" s="114">
        <v>0</v>
      </c>
      <c r="X2605" s="74">
        <v>27355</v>
      </c>
      <c r="Y2605" s="74">
        <v>29037</v>
      </c>
      <c r="Z2605" s="74">
        <v>15807</v>
      </c>
      <c r="AA2605" s="114">
        <v>51.98</v>
      </c>
      <c r="AB2605" s="114">
        <v>17.59</v>
      </c>
    </row>
    <row r="2606" spans="1:28" x14ac:dyDescent="0.3">
      <c r="A2606" t="s">
        <v>60</v>
      </c>
      <c r="B2606" s="65" t="str">
        <f>VLOOKUP(A2606,'bank list with code'!$A$2:$C$114,3,FALSE)</f>
        <v>B103</v>
      </c>
      <c r="C2606" s="65" t="str">
        <f>VLOOKUP(B2606,'bank type'!$A$2:$B$87,2,FALSE)</f>
        <v>Small Finance Banks</v>
      </c>
      <c r="D2606" s="66">
        <v>43738</v>
      </c>
      <c r="E2606" s="74">
        <f t="shared" si="123"/>
        <v>9</v>
      </c>
      <c r="F2606">
        <f t="shared" si="122"/>
        <v>2019</v>
      </c>
      <c r="G2606" s="74">
        <v>438</v>
      </c>
      <c r="H2606" s="74">
        <v>3</v>
      </c>
      <c r="I2606" s="74">
        <v>0</v>
      </c>
      <c r="J2606" s="74">
        <v>0</v>
      </c>
      <c r="K2606" s="3">
        <f t="shared" si="124"/>
        <v>0</v>
      </c>
      <c r="L2606" s="18"/>
      <c r="M2606" s="18"/>
      <c r="N2606" s="18"/>
      <c r="O2606" s="74">
        <v>0</v>
      </c>
      <c r="P2606" s="74">
        <v>0</v>
      </c>
      <c r="Q2606" s="74">
        <v>0</v>
      </c>
      <c r="R2606" s="114">
        <v>0</v>
      </c>
      <c r="S2606" s="114">
        <v>0</v>
      </c>
      <c r="X2606" s="74">
        <v>4187369</v>
      </c>
      <c r="Y2606" s="74">
        <v>2291357</v>
      </c>
      <c r="Z2606" s="74">
        <v>408772</v>
      </c>
      <c r="AA2606" s="114">
        <v>8976.0300000000007</v>
      </c>
      <c r="AB2606" s="114">
        <v>448.21000000000004</v>
      </c>
    </row>
    <row r="2607" spans="1:28" x14ac:dyDescent="0.3">
      <c r="A2607" t="s">
        <v>61</v>
      </c>
      <c r="B2607" s="65" t="str">
        <f>VLOOKUP(A2607,'bank list with code'!$A$2:$C$114,3,FALSE)</f>
        <v>B109</v>
      </c>
      <c r="C2607" s="65" t="str">
        <f>VLOOKUP(B2607,'bank type'!$A$2:$B$87,2,FALSE)</f>
        <v>Small Finance Banks</v>
      </c>
      <c r="D2607" s="66">
        <v>43738</v>
      </c>
      <c r="E2607" s="74">
        <f t="shared" si="123"/>
        <v>9</v>
      </c>
      <c r="F2607">
        <f t="shared" si="122"/>
        <v>2019</v>
      </c>
      <c r="G2607" s="74">
        <v>109</v>
      </c>
      <c r="H2607" s="74">
        <v>36</v>
      </c>
      <c r="I2607" s="74">
        <v>0</v>
      </c>
      <c r="J2607" s="74">
        <v>0</v>
      </c>
      <c r="K2607" s="3">
        <f t="shared" si="124"/>
        <v>0</v>
      </c>
      <c r="L2607" s="18"/>
      <c r="M2607" s="18"/>
      <c r="N2607" s="18"/>
      <c r="O2607" s="74">
        <v>0</v>
      </c>
      <c r="P2607" s="74">
        <v>0</v>
      </c>
      <c r="Q2607" s="74">
        <v>0</v>
      </c>
      <c r="R2607" s="114">
        <v>0</v>
      </c>
      <c r="S2607" s="114">
        <v>0</v>
      </c>
      <c r="X2607" s="74">
        <v>261272</v>
      </c>
      <c r="Y2607" s="74">
        <v>95122</v>
      </c>
      <c r="Z2607" s="74">
        <v>54996</v>
      </c>
      <c r="AA2607" s="114">
        <v>329.65</v>
      </c>
      <c r="AB2607" s="114">
        <v>182.01</v>
      </c>
    </row>
    <row r="2608" spans="1:28" x14ac:dyDescent="0.3">
      <c r="A2608" s="99" t="s">
        <v>117</v>
      </c>
      <c r="B2608" s="65" t="str">
        <f>VLOOKUP(A2608,'bank list with code'!$A$2:$C$114,3,FALSE)</f>
        <v>B003</v>
      </c>
      <c r="C2608" s="65" t="str">
        <f>VLOOKUP(B2608,'bank type'!$A$2:$B$87,2,FALSE)</f>
        <v>Public Sector Banks</v>
      </c>
      <c r="D2608" s="66">
        <v>43769</v>
      </c>
      <c r="E2608" s="74">
        <f t="shared" si="123"/>
        <v>10</v>
      </c>
      <c r="F2608">
        <f t="shared" ref="F2608:F2671" si="125">YEAR(D2608)</f>
        <v>2019</v>
      </c>
      <c r="G2608" s="100">
        <v>778</v>
      </c>
      <c r="H2608" s="100">
        <v>107</v>
      </c>
      <c r="I2608" s="100">
        <v>3057</v>
      </c>
      <c r="J2608" s="100">
        <v>0</v>
      </c>
      <c r="K2608" s="3">
        <f t="shared" si="124"/>
        <v>3057</v>
      </c>
      <c r="L2608" s="3"/>
      <c r="M2608" s="3"/>
      <c r="N2608" s="3"/>
      <c r="O2608" s="100">
        <v>0</v>
      </c>
      <c r="P2608" s="100">
        <v>0</v>
      </c>
      <c r="Q2608" s="100">
        <v>0</v>
      </c>
      <c r="R2608" s="131">
        <v>0</v>
      </c>
      <c r="S2608" s="131">
        <v>0</v>
      </c>
      <c r="T2608" s="101"/>
      <c r="U2608" s="101"/>
      <c r="V2608" s="101"/>
      <c r="W2608" s="101"/>
      <c r="X2608" s="100">
        <v>6439346</v>
      </c>
      <c r="Y2608" s="100">
        <v>9824918</v>
      </c>
      <c r="Z2608" s="100">
        <v>3885958</v>
      </c>
      <c r="AA2608" s="131">
        <v>26030</v>
      </c>
      <c r="AB2608" s="131">
        <v>4134.9722432500002</v>
      </c>
    </row>
    <row r="2609" spans="1:28" x14ac:dyDescent="0.3">
      <c r="A2609" s="99" t="s">
        <v>118</v>
      </c>
      <c r="B2609" s="65" t="str">
        <f>VLOOKUP(A2609,'bank list with code'!$A$2:$C$114,3,FALSE)</f>
        <v>B006</v>
      </c>
      <c r="C2609" s="65" t="str">
        <f>VLOOKUP(B2609,'bank type'!$A$2:$B$87,2,FALSE)</f>
        <v>Public Sector Banks</v>
      </c>
      <c r="D2609" s="66">
        <v>43769</v>
      </c>
      <c r="E2609" s="74">
        <f t="shared" si="123"/>
        <v>10</v>
      </c>
      <c r="F2609">
        <f t="shared" si="125"/>
        <v>2019</v>
      </c>
      <c r="G2609" s="100">
        <v>3025</v>
      </c>
      <c r="H2609" s="100">
        <v>772</v>
      </c>
      <c r="I2609" s="100">
        <v>13144</v>
      </c>
      <c r="J2609" s="100">
        <v>0</v>
      </c>
      <c r="K2609" s="3">
        <f t="shared" si="124"/>
        <v>13144</v>
      </c>
      <c r="L2609" s="3"/>
      <c r="M2609" s="3"/>
      <c r="N2609" s="3"/>
      <c r="O2609" s="100">
        <v>304247</v>
      </c>
      <c r="P2609" s="100">
        <v>11848</v>
      </c>
      <c r="Q2609" s="100">
        <v>674143</v>
      </c>
      <c r="R2609" s="131">
        <v>56.040081299999997</v>
      </c>
      <c r="S2609" s="131">
        <v>1640.3384885200001</v>
      </c>
      <c r="T2609" s="101"/>
      <c r="U2609" s="101"/>
      <c r="V2609" s="101"/>
      <c r="W2609" s="101"/>
      <c r="X2609" s="100">
        <v>29855870</v>
      </c>
      <c r="Y2609" s="100">
        <v>15276977</v>
      </c>
      <c r="Z2609" s="100">
        <v>7472331</v>
      </c>
      <c r="AA2609" s="131">
        <v>49345.879329000003</v>
      </c>
      <c r="AB2609" s="131">
        <v>10330.6</v>
      </c>
    </row>
    <row r="2610" spans="1:28" x14ac:dyDescent="0.3">
      <c r="A2610" s="99" t="s">
        <v>0</v>
      </c>
      <c r="B2610" s="65" t="str">
        <f>VLOOKUP(A2610,'bank list with code'!$A$2:$C$114,3,FALSE)</f>
        <v>B014</v>
      </c>
      <c r="C2610" s="65" t="str">
        <f>VLOOKUP(B2610,'bank type'!$A$2:$B$87,2,FALSE)</f>
        <v>Public Sector Banks</v>
      </c>
      <c r="D2610" s="66">
        <v>43769</v>
      </c>
      <c r="E2610" s="74">
        <f t="shared" ref="E2610:E2673" si="126">MONTH(D2610)</f>
        <v>10</v>
      </c>
      <c r="F2610">
        <f t="shared" si="125"/>
        <v>2019</v>
      </c>
      <c r="G2610" s="100">
        <v>9332</v>
      </c>
      <c r="H2610" s="100">
        <v>3821</v>
      </c>
      <c r="I2610" s="100">
        <v>65480</v>
      </c>
      <c r="J2610" s="100">
        <v>0</v>
      </c>
      <c r="K2610" s="3">
        <f t="shared" si="124"/>
        <v>65480</v>
      </c>
      <c r="L2610" s="3"/>
      <c r="M2610" s="3"/>
      <c r="N2610" s="3"/>
      <c r="O2610" s="100">
        <v>409130</v>
      </c>
      <c r="P2610" s="100">
        <v>18016</v>
      </c>
      <c r="Q2610" s="100">
        <v>1089914</v>
      </c>
      <c r="R2610" s="131">
        <v>76.964077580000009</v>
      </c>
      <c r="S2610" s="131">
        <v>2452.6254260000001</v>
      </c>
      <c r="T2610" s="101"/>
      <c r="U2610" s="101"/>
      <c r="V2610" s="101"/>
      <c r="W2610" s="101"/>
      <c r="X2610" s="100">
        <v>52308762</v>
      </c>
      <c r="Y2610" s="100">
        <v>45193087</v>
      </c>
      <c r="Z2610" s="100">
        <v>21478384</v>
      </c>
      <c r="AA2610" s="131">
        <v>145285.18306899999</v>
      </c>
      <c r="AB2610" s="131">
        <v>36514.145770379997</v>
      </c>
    </row>
    <row r="2611" spans="1:28" x14ac:dyDescent="0.3">
      <c r="A2611" s="99" t="s">
        <v>1</v>
      </c>
      <c r="B2611" s="65" t="str">
        <f>VLOOKUP(A2611,'bank list with code'!$A$2:$C$114,3,FALSE)</f>
        <v>B015</v>
      </c>
      <c r="C2611" s="65" t="str">
        <f>VLOOKUP(B2611,'bank type'!$A$2:$B$87,2,FALSE)</f>
        <v>Public Sector Banks</v>
      </c>
      <c r="D2611" s="66">
        <v>43769</v>
      </c>
      <c r="E2611" s="74">
        <f t="shared" si="126"/>
        <v>10</v>
      </c>
      <c r="F2611">
        <f t="shared" si="125"/>
        <v>2019</v>
      </c>
      <c r="G2611" s="100">
        <v>2433</v>
      </c>
      <c r="H2611" s="100">
        <v>3392</v>
      </c>
      <c r="I2611" s="100">
        <v>61581</v>
      </c>
      <c r="J2611" s="100">
        <v>0</v>
      </c>
      <c r="K2611" s="3">
        <f t="shared" si="124"/>
        <v>61581</v>
      </c>
      <c r="L2611" s="3"/>
      <c r="M2611" s="3"/>
      <c r="N2611" s="3"/>
      <c r="O2611" s="100">
        <v>188773</v>
      </c>
      <c r="P2611" s="100">
        <v>16006</v>
      </c>
      <c r="Q2611" s="100">
        <v>354052</v>
      </c>
      <c r="R2611" s="131">
        <v>92.527680469999993</v>
      </c>
      <c r="S2611" s="131">
        <v>891.27230658000008</v>
      </c>
      <c r="T2611" s="101"/>
      <c r="U2611" s="101"/>
      <c r="V2611" s="101"/>
      <c r="W2611" s="101"/>
      <c r="X2611" s="100">
        <v>38817233</v>
      </c>
      <c r="Y2611" s="100">
        <v>21009017</v>
      </c>
      <c r="Z2611" s="100">
        <v>11552513</v>
      </c>
      <c r="AA2611" s="131">
        <v>77541.620094999991</v>
      </c>
      <c r="AB2611" s="131">
        <v>13236.098878819999</v>
      </c>
    </row>
    <row r="2612" spans="1:28" x14ac:dyDescent="0.3">
      <c r="A2612" s="102" t="s">
        <v>2</v>
      </c>
      <c r="B2612" s="65" t="str">
        <f>VLOOKUP(A2612,'bank list with code'!$A$2:$C$114,3,FALSE)</f>
        <v>B016</v>
      </c>
      <c r="C2612" s="65" t="str">
        <f>VLOOKUP(B2612,'bank type'!$A$2:$B$87,2,FALSE)</f>
        <v>Public Sector Banks</v>
      </c>
      <c r="D2612" s="66">
        <v>43769</v>
      </c>
      <c r="E2612" s="74">
        <f t="shared" si="126"/>
        <v>10</v>
      </c>
      <c r="F2612">
        <f t="shared" si="125"/>
        <v>2019</v>
      </c>
      <c r="G2612" s="100">
        <v>1308</v>
      </c>
      <c r="H2612" s="100">
        <v>552</v>
      </c>
      <c r="I2612" s="100">
        <v>2341</v>
      </c>
      <c r="J2612" s="100">
        <v>0</v>
      </c>
      <c r="K2612" s="3">
        <f t="shared" si="124"/>
        <v>2341</v>
      </c>
      <c r="L2612" s="3"/>
      <c r="M2612" s="3"/>
      <c r="N2612" s="3"/>
      <c r="O2612" s="100">
        <v>0</v>
      </c>
      <c r="P2612" s="100">
        <v>0</v>
      </c>
      <c r="Q2612" s="100">
        <v>0</v>
      </c>
      <c r="R2612" s="131">
        <v>0</v>
      </c>
      <c r="S2612" s="131">
        <v>0</v>
      </c>
      <c r="T2612" s="101"/>
      <c r="U2612" s="101"/>
      <c r="V2612" s="101"/>
      <c r="W2612" s="101"/>
      <c r="X2612" s="100">
        <v>6801095</v>
      </c>
      <c r="Y2612" s="100">
        <v>8380381</v>
      </c>
      <c r="Z2612" s="100">
        <v>5634159</v>
      </c>
      <c r="AA2612" s="131">
        <v>32293.888874009997</v>
      </c>
      <c r="AB2612" s="131">
        <v>6737.4290210000008</v>
      </c>
    </row>
    <row r="2613" spans="1:28" x14ac:dyDescent="0.3">
      <c r="A2613" s="99" t="s">
        <v>3</v>
      </c>
      <c r="B2613" s="65" t="str">
        <f>VLOOKUP(A2613,'bank list with code'!$A$2:$C$114,3,FALSE)</f>
        <v>B018</v>
      </c>
      <c r="C2613" s="65" t="str">
        <f>VLOOKUP(B2613,'bank type'!$A$2:$B$87,2,FALSE)</f>
        <v>Public Sector Banks</v>
      </c>
      <c r="D2613" s="66">
        <v>43769</v>
      </c>
      <c r="E2613" s="74">
        <f t="shared" si="126"/>
        <v>10</v>
      </c>
      <c r="F2613">
        <f t="shared" si="125"/>
        <v>2019</v>
      </c>
      <c r="G2613" s="100">
        <v>4715</v>
      </c>
      <c r="H2613" s="100">
        <v>4066</v>
      </c>
      <c r="I2613" s="100">
        <v>23552</v>
      </c>
      <c r="J2613" s="100">
        <v>0</v>
      </c>
      <c r="K2613" s="3">
        <f t="shared" si="124"/>
        <v>23552</v>
      </c>
      <c r="L2613" s="3"/>
      <c r="M2613" s="3"/>
      <c r="N2613" s="3"/>
      <c r="O2613" s="100">
        <v>459540</v>
      </c>
      <c r="P2613" s="100">
        <v>56723</v>
      </c>
      <c r="Q2613" s="100">
        <v>832855</v>
      </c>
      <c r="R2613" s="131">
        <v>282.35146596000004</v>
      </c>
      <c r="S2613" s="131">
        <v>1971.1663381200001</v>
      </c>
      <c r="T2613" s="101"/>
      <c r="U2613" s="101"/>
      <c r="V2613" s="101"/>
      <c r="W2613" s="101"/>
      <c r="X2613" s="100">
        <v>21400150</v>
      </c>
      <c r="Y2613" s="100">
        <v>27179416</v>
      </c>
      <c r="Z2613" s="100">
        <v>14455665</v>
      </c>
      <c r="AA2613" s="131">
        <v>127085.34944688999</v>
      </c>
      <c r="AB2613" s="131">
        <v>19765.615289989997</v>
      </c>
    </row>
    <row r="2614" spans="1:28" x14ac:dyDescent="0.3">
      <c r="A2614" s="99" t="s">
        <v>4</v>
      </c>
      <c r="B2614" s="65" t="str">
        <f>VLOOKUP(A2614,'bank list with code'!$A$2:$C$114,3,FALSE)</f>
        <v>B022</v>
      </c>
      <c r="C2614" s="65" t="str">
        <f>VLOOKUP(B2614,'bank type'!$A$2:$B$87,2,FALSE)</f>
        <v>Public Sector Banks</v>
      </c>
      <c r="D2614" s="66">
        <v>43769</v>
      </c>
      <c r="E2614" s="74">
        <f t="shared" si="126"/>
        <v>10</v>
      </c>
      <c r="F2614">
        <f t="shared" si="125"/>
        <v>2019</v>
      </c>
      <c r="G2614" s="100">
        <v>2654</v>
      </c>
      <c r="H2614" s="100">
        <v>852</v>
      </c>
      <c r="I2614" s="100">
        <v>3299</v>
      </c>
      <c r="J2614" s="100">
        <v>0</v>
      </c>
      <c r="K2614" s="3">
        <f t="shared" si="124"/>
        <v>3299</v>
      </c>
      <c r="L2614" s="3"/>
      <c r="M2614" s="3"/>
      <c r="N2614" s="3"/>
      <c r="O2614" s="100">
        <v>90902</v>
      </c>
      <c r="P2614" s="100">
        <v>1865</v>
      </c>
      <c r="Q2614" s="100">
        <v>173781</v>
      </c>
      <c r="R2614" s="131">
        <v>8.5790794000000012</v>
      </c>
      <c r="S2614" s="131">
        <v>389.71558074000001</v>
      </c>
      <c r="T2614" s="101"/>
      <c r="U2614" s="101"/>
      <c r="V2614" s="101"/>
      <c r="W2614" s="101"/>
      <c r="X2614" s="100">
        <v>23125457</v>
      </c>
      <c r="Y2614" s="100">
        <v>13023291</v>
      </c>
      <c r="Z2614" s="100">
        <v>6838923</v>
      </c>
      <c r="AA2614" s="131">
        <v>54481.92602626999</v>
      </c>
      <c r="AB2614" s="131">
        <v>9463.1372905600001</v>
      </c>
    </row>
    <row r="2615" spans="1:28" x14ac:dyDescent="0.3">
      <c r="A2615" s="99" t="s">
        <v>119</v>
      </c>
      <c r="B2615" s="65" t="str">
        <f>VLOOKUP(A2615,'bank list with code'!$A$2:$C$114,3,FALSE)</f>
        <v>B026</v>
      </c>
      <c r="C2615" s="65" t="str">
        <f>VLOOKUP(B2615,'bank type'!$A$2:$B$87,2,FALSE)</f>
        <v>Public Sector Banks</v>
      </c>
      <c r="D2615" s="66">
        <v>43769</v>
      </c>
      <c r="E2615" s="74">
        <f t="shared" si="126"/>
        <v>10</v>
      </c>
      <c r="F2615">
        <f t="shared" si="125"/>
        <v>2019</v>
      </c>
      <c r="G2615" s="100">
        <v>2315</v>
      </c>
      <c r="H2615" s="100">
        <v>491</v>
      </c>
      <c r="I2615" s="100">
        <v>228664</v>
      </c>
      <c r="J2615" s="100">
        <v>0</v>
      </c>
      <c r="K2615" s="3">
        <f t="shared" si="124"/>
        <v>228664</v>
      </c>
      <c r="L2615" s="3"/>
      <c r="M2615" s="3"/>
      <c r="N2615" s="3"/>
      <c r="O2615" s="100">
        <v>112955</v>
      </c>
      <c r="P2615" s="100">
        <v>1635</v>
      </c>
      <c r="Q2615" s="100">
        <v>175927</v>
      </c>
      <c r="R2615" s="131">
        <v>8.2362294299999999</v>
      </c>
      <c r="S2615" s="131">
        <v>424.11020902999996</v>
      </c>
      <c r="T2615" s="101"/>
      <c r="U2615" s="101"/>
      <c r="V2615" s="101"/>
      <c r="W2615" s="101"/>
      <c r="X2615" s="100">
        <v>7550817</v>
      </c>
      <c r="Y2615" s="100">
        <v>7444917</v>
      </c>
      <c r="Z2615" s="100">
        <v>4530510</v>
      </c>
      <c r="AA2615" s="131">
        <v>30921.260852860003</v>
      </c>
      <c r="AB2615" s="131">
        <v>5914.9711309600007</v>
      </c>
    </row>
    <row r="2616" spans="1:28" x14ac:dyDescent="0.3">
      <c r="A2616" s="99" t="s">
        <v>5</v>
      </c>
      <c r="B2616" s="65" t="str">
        <f>VLOOKUP(A2616,'bank list with code'!$A$2:$C$114,3,FALSE)</f>
        <v>B060</v>
      </c>
      <c r="C2616" s="65" t="str">
        <f>VLOOKUP(B2616,'bank type'!$A$2:$B$87,2,FALSE)</f>
        <v>Public Sector Banks</v>
      </c>
      <c r="D2616" s="66">
        <v>43769</v>
      </c>
      <c r="E2616" s="74">
        <f t="shared" si="126"/>
        <v>10</v>
      </c>
      <c r="F2616">
        <f t="shared" si="125"/>
        <v>2019</v>
      </c>
      <c r="G2616" s="100">
        <v>3280</v>
      </c>
      <c r="H2616" s="100">
        <v>696</v>
      </c>
      <c r="I2616" s="100">
        <v>10485</v>
      </c>
      <c r="J2616" s="100">
        <v>0</v>
      </c>
      <c r="K2616" s="3">
        <f t="shared" si="124"/>
        <v>10485</v>
      </c>
      <c r="L2616" s="3"/>
      <c r="M2616" s="3"/>
      <c r="N2616" s="3"/>
      <c r="O2616" s="100">
        <v>92188</v>
      </c>
      <c r="P2616" s="100">
        <v>3090</v>
      </c>
      <c r="Q2616" s="100">
        <v>174318</v>
      </c>
      <c r="R2616" s="131">
        <v>19.2</v>
      </c>
      <c r="S2616" s="131">
        <v>410.6</v>
      </c>
      <c r="T2616" s="101"/>
      <c r="U2616" s="101"/>
      <c r="V2616" s="101"/>
      <c r="W2616" s="101"/>
      <c r="X2616" s="100">
        <v>14859648</v>
      </c>
      <c r="Y2616" s="100">
        <v>27268913</v>
      </c>
      <c r="Z2616" s="100">
        <v>9145805</v>
      </c>
      <c r="AA2616" s="131">
        <v>73933.899999999994</v>
      </c>
      <c r="AB2616" s="131">
        <v>10337</v>
      </c>
    </row>
    <row r="2617" spans="1:28" x14ac:dyDescent="0.3">
      <c r="A2617" s="99" t="s">
        <v>6</v>
      </c>
      <c r="B2617" s="65" t="str">
        <f>VLOOKUP(A2617,'bank list with code'!$A$2:$C$114,3,FALSE)</f>
        <v>B061</v>
      </c>
      <c r="C2617" s="65" t="str">
        <f>VLOOKUP(B2617,'bank type'!$A$2:$B$87,2,FALSE)</f>
        <v>Public Sector Banks</v>
      </c>
      <c r="D2617" s="66">
        <v>43769</v>
      </c>
      <c r="E2617" s="74">
        <f t="shared" si="126"/>
        <v>10</v>
      </c>
      <c r="F2617">
        <f t="shared" si="125"/>
        <v>2019</v>
      </c>
      <c r="G2617" s="100">
        <v>2674</v>
      </c>
      <c r="H2617" s="100">
        <v>325</v>
      </c>
      <c r="I2617" s="100">
        <v>19750</v>
      </c>
      <c r="J2617" s="100">
        <v>0</v>
      </c>
      <c r="K2617" s="3">
        <f t="shared" si="124"/>
        <v>19750</v>
      </c>
      <c r="L2617" s="3"/>
      <c r="M2617" s="3"/>
      <c r="N2617" s="3"/>
      <c r="O2617" s="100">
        <v>59394</v>
      </c>
      <c r="P2617" s="100">
        <v>809</v>
      </c>
      <c r="Q2617" s="100">
        <v>101205</v>
      </c>
      <c r="R2617" s="131">
        <v>3.5034480000000001</v>
      </c>
      <c r="S2617" s="131">
        <v>204.62902400000002</v>
      </c>
      <c r="T2617" s="101"/>
      <c r="U2617" s="101"/>
      <c r="V2617" s="101"/>
      <c r="W2617" s="101"/>
      <c r="X2617" s="100">
        <v>17336840</v>
      </c>
      <c r="Y2617" s="100">
        <v>14970407</v>
      </c>
      <c r="Z2617" s="100">
        <v>5873625</v>
      </c>
      <c r="AA2617" s="131">
        <v>64715.517200000002</v>
      </c>
      <c r="AB2617" s="131">
        <v>8297.3880580000005</v>
      </c>
    </row>
    <row r="2618" spans="1:28" x14ac:dyDescent="0.3">
      <c r="A2618" s="99" t="s">
        <v>121</v>
      </c>
      <c r="B2618" s="65" t="str">
        <f>VLOOKUP(A2618,'bank list with code'!$A$2:$C$114,3,FALSE)</f>
        <v>B078</v>
      </c>
      <c r="C2618" s="65" t="str">
        <f>VLOOKUP(B2618,'bank type'!$A$2:$B$87,2,FALSE)</f>
        <v>Public Sector Banks</v>
      </c>
      <c r="D2618" s="66">
        <v>43769</v>
      </c>
      <c r="E2618" s="74">
        <f t="shared" si="126"/>
        <v>10</v>
      </c>
      <c r="F2618">
        <f t="shared" si="125"/>
        <v>2019</v>
      </c>
      <c r="G2618" s="100">
        <v>2345</v>
      </c>
      <c r="H2618" s="100">
        <v>272</v>
      </c>
      <c r="I2618" s="100">
        <v>9626</v>
      </c>
      <c r="J2618" s="100">
        <v>0</v>
      </c>
      <c r="K2618" s="3">
        <f t="shared" si="124"/>
        <v>9626</v>
      </c>
      <c r="L2618" s="3"/>
      <c r="M2618" s="3"/>
      <c r="N2618" s="3"/>
      <c r="O2618" s="100">
        <v>0</v>
      </c>
      <c r="P2618" s="100">
        <v>0</v>
      </c>
      <c r="Q2618" s="100">
        <v>0</v>
      </c>
      <c r="R2618" s="131">
        <v>0</v>
      </c>
      <c r="S2618" s="131">
        <v>0</v>
      </c>
      <c r="T2618" s="101"/>
      <c r="U2618" s="101"/>
      <c r="V2618" s="101"/>
      <c r="W2618" s="101"/>
      <c r="X2618" s="100">
        <v>11760040</v>
      </c>
      <c r="Y2618" s="100">
        <v>6149975</v>
      </c>
      <c r="Z2618" s="100">
        <v>4193263</v>
      </c>
      <c r="AA2618" s="131">
        <v>27244.5</v>
      </c>
      <c r="AB2618" s="131">
        <v>5346.3</v>
      </c>
    </row>
    <row r="2619" spans="1:28" x14ac:dyDescent="0.3">
      <c r="A2619" s="99" t="s">
        <v>7</v>
      </c>
      <c r="B2619" s="65" t="str">
        <f>VLOOKUP(A2619,'bank list with code'!$A$2:$C$114,3,FALSE)</f>
        <v>B080</v>
      </c>
      <c r="C2619" s="65" t="str">
        <f>VLOOKUP(B2619,'bank type'!$A$2:$B$87,2,FALSE)</f>
        <v>Public Sector Banks</v>
      </c>
      <c r="D2619" s="66">
        <v>43769</v>
      </c>
      <c r="E2619" s="74">
        <f t="shared" si="126"/>
        <v>10</v>
      </c>
      <c r="F2619">
        <f t="shared" si="125"/>
        <v>2019</v>
      </c>
      <c r="G2619" s="100">
        <v>1014</v>
      </c>
      <c r="H2619" s="100">
        <v>31</v>
      </c>
      <c r="I2619" s="100">
        <v>1066</v>
      </c>
      <c r="J2619" s="100">
        <v>0</v>
      </c>
      <c r="K2619" s="3">
        <f t="shared" si="124"/>
        <v>1066</v>
      </c>
      <c r="L2619" s="3"/>
      <c r="M2619" s="3"/>
      <c r="N2619" s="3"/>
      <c r="O2619" s="100">
        <v>0</v>
      </c>
      <c r="P2619" s="100">
        <v>0</v>
      </c>
      <c r="Q2619" s="100">
        <v>0</v>
      </c>
      <c r="R2619" s="131">
        <v>0</v>
      </c>
      <c r="S2619" s="131">
        <v>0</v>
      </c>
      <c r="T2619" s="101"/>
      <c r="U2619" s="101"/>
      <c r="V2619" s="101"/>
      <c r="W2619" s="101"/>
      <c r="X2619" s="100">
        <v>2529873</v>
      </c>
      <c r="Y2619" s="100">
        <v>1577171</v>
      </c>
      <c r="Z2619" s="100">
        <v>628904</v>
      </c>
      <c r="AA2619" s="131">
        <v>6662.3704441099999</v>
      </c>
      <c r="AB2619" s="131">
        <v>1049.9495518099998</v>
      </c>
    </row>
    <row r="2620" spans="1:28" x14ac:dyDescent="0.3">
      <c r="A2620" s="99" t="s">
        <v>8</v>
      </c>
      <c r="B2620" s="65" t="str">
        <f>VLOOKUP(A2620,'bank list with code'!$A$2:$C$114,3,FALSE)</f>
        <v>B081</v>
      </c>
      <c r="C2620" s="65" t="str">
        <f>VLOOKUP(B2620,'bank type'!$A$2:$B$87,2,FALSE)</f>
        <v>Public Sector Banks</v>
      </c>
      <c r="D2620" s="66">
        <v>43769</v>
      </c>
      <c r="E2620" s="74">
        <f t="shared" si="126"/>
        <v>10</v>
      </c>
      <c r="F2620">
        <f t="shared" si="125"/>
        <v>2019</v>
      </c>
      <c r="G2620" s="100">
        <v>5365</v>
      </c>
      <c r="H2620" s="100">
        <v>3661</v>
      </c>
      <c r="I2620" s="100">
        <v>73444</v>
      </c>
      <c r="J2620" s="100">
        <v>0</v>
      </c>
      <c r="K2620" s="3">
        <f t="shared" si="124"/>
        <v>73444</v>
      </c>
      <c r="L2620" s="3"/>
      <c r="M2620" s="3"/>
      <c r="N2620" s="3"/>
      <c r="O2620" s="100">
        <v>340838</v>
      </c>
      <c r="P2620" s="100">
        <v>5005</v>
      </c>
      <c r="Q2620" s="100">
        <v>691899</v>
      </c>
      <c r="R2620" s="131">
        <v>13.28846135</v>
      </c>
      <c r="S2620" s="131">
        <v>1535.91620203</v>
      </c>
      <c r="T2620" s="101"/>
      <c r="U2620" s="101"/>
      <c r="V2620" s="101"/>
      <c r="W2620" s="101"/>
      <c r="X2620" s="100">
        <v>22706788</v>
      </c>
      <c r="Y2620" s="100">
        <v>27698630</v>
      </c>
      <c r="Z2620" s="100">
        <v>15446729</v>
      </c>
      <c r="AA2620" s="131">
        <v>127708.03293049999</v>
      </c>
      <c r="AB2620" s="131">
        <v>23654.87089518</v>
      </c>
    </row>
    <row r="2621" spans="1:28" x14ac:dyDescent="0.3">
      <c r="A2621" s="99" t="s">
        <v>122</v>
      </c>
      <c r="B2621" s="65" t="str">
        <f>VLOOKUP(A2621,'bank list with code'!$A$2:$C$114,3,FALSE)</f>
        <v>B099</v>
      </c>
      <c r="C2621" s="65" t="str">
        <f>VLOOKUP(B2621,'bank type'!$A$2:$B$87,2,FALSE)</f>
        <v>Public Sector Banks</v>
      </c>
      <c r="D2621" s="66">
        <v>43769</v>
      </c>
      <c r="E2621" s="74">
        <f t="shared" si="126"/>
        <v>10</v>
      </c>
      <c r="F2621">
        <f t="shared" si="125"/>
        <v>2019</v>
      </c>
      <c r="G2621" s="100">
        <v>4155</v>
      </c>
      <c r="H2621" s="100">
        <v>404</v>
      </c>
      <c r="I2621" s="100">
        <v>11469</v>
      </c>
      <c r="J2621" s="100">
        <v>0</v>
      </c>
      <c r="K2621" s="3">
        <f t="shared" si="124"/>
        <v>11469</v>
      </c>
      <c r="L2621" s="3"/>
      <c r="M2621" s="3"/>
      <c r="N2621" s="3"/>
      <c r="O2621" s="100">
        <v>45980</v>
      </c>
      <c r="P2621" s="100">
        <v>2008</v>
      </c>
      <c r="Q2621" s="100">
        <v>194281</v>
      </c>
      <c r="R2621" s="131">
        <v>8.6231926799999989</v>
      </c>
      <c r="S2621" s="131">
        <v>447.70328660000007</v>
      </c>
      <c r="T2621" s="101"/>
      <c r="U2621" s="101"/>
      <c r="V2621" s="101"/>
      <c r="W2621" s="101"/>
      <c r="X2621" s="100">
        <v>9329112</v>
      </c>
      <c r="Y2621" s="100">
        <v>9514546</v>
      </c>
      <c r="Z2621" s="100">
        <v>5564627</v>
      </c>
      <c r="AA2621" s="131">
        <v>39351.179780279999</v>
      </c>
      <c r="AB2621" s="131">
        <v>6916.4313928699994</v>
      </c>
    </row>
    <row r="2622" spans="1:28" x14ac:dyDescent="0.3">
      <c r="A2622" s="99" t="s">
        <v>9</v>
      </c>
      <c r="B2622" s="65" t="str">
        <f>VLOOKUP(A2622,'bank list with code'!$A$2:$C$114,3,FALSE)</f>
        <v>B102</v>
      </c>
      <c r="C2622" s="65" t="str">
        <f>VLOOKUP(B2622,'bank type'!$A$2:$B$87,2,FALSE)</f>
        <v>Public Sector Banks</v>
      </c>
      <c r="D2622" s="66">
        <v>43769</v>
      </c>
      <c r="E2622" s="74">
        <f t="shared" si="126"/>
        <v>10</v>
      </c>
      <c r="F2622">
        <f t="shared" si="125"/>
        <v>2019</v>
      </c>
      <c r="G2622" s="100">
        <v>2067</v>
      </c>
      <c r="H2622" s="100">
        <v>286</v>
      </c>
      <c r="I2622" s="100">
        <v>5858</v>
      </c>
      <c r="J2622" s="100">
        <v>0</v>
      </c>
      <c r="K2622" s="3">
        <f t="shared" si="124"/>
        <v>5858</v>
      </c>
      <c r="L2622" s="3"/>
      <c r="M2622" s="3"/>
      <c r="N2622" s="3"/>
      <c r="O2622" s="100">
        <v>0</v>
      </c>
      <c r="P2622" s="100">
        <v>0</v>
      </c>
      <c r="Q2622" s="100">
        <v>0</v>
      </c>
      <c r="R2622" s="131">
        <v>0</v>
      </c>
      <c r="S2622" s="131">
        <v>0</v>
      </c>
      <c r="T2622" s="101"/>
      <c r="U2622" s="101"/>
      <c r="V2622" s="101"/>
      <c r="W2622" s="101"/>
      <c r="X2622" s="100">
        <v>7762963</v>
      </c>
      <c r="Y2622" s="100">
        <v>6678917</v>
      </c>
      <c r="Z2622" s="100">
        <v>3957498</v>
      </c>
      <c r="AA2622" s="131">
        <v>26989.566106999999</v>
      </c>
      <c r="AB2622" s="131">
        <v>5222.9736199999998</v>
      </c>
    </row>
    <row r="2623" spans="1:28" x14ac:dyDescent="0.3">
      <c r="A2623" s="99" t="s">
        <v>10</v>
      </c>
      <c r="B2623" s="65" t="str">
        <f>VLOOKUP(A2623,'bank list with code'!$A$2:$C$114,3,FALSE)</f>
        <v>B105</v>
      </c>
      <c r="C2623" s="65" t="str">
        <f>VLOOKUP(B2623,'bank type'!$A$2:$B$87,2,FALSE)</f>
        <v>Public Sector Banks</v>
      </c>
      <c r="D2623" s="66">
        <v>43769</v>
      </c>
      <c r="E2623" s="74">
        <f t="shared" si="126"/>
        <v>10</v>
      </c>
      <c r="F2623">
        <f t="shared" si="125"/>
        <v>2019</v>
      </c>
      <c r="G2623" s="100">
        <v>3914</v>
      </c>
      <c r="H2623" s="100">
        <v>2819</v>
      </c>
      <c r="I2623" s="100">
        <v>54504</v>
      </c>
      <c r="J2623" s="100">
        <v>0</v>
      </c>
      <c r="K2623" s="3">
        <f t="shared" si="124"/>
        <v>54504</v>
      </c>
      <c r="L2623" s="3"/>
      <c r="M2623" s="3"/>
      <c r="N2623" s="3"/>
      <c r="O2623" s="100">
        <v>46741</v>
      </c>
      <c r="P2623" s="100">
        <v>3096</v>
      </c>
      <c r="Q2623" s="100">
        <v>235573</v>
      </c>
      <c r="R2623" s="131">
        <v>16.142553419999999</v>
      </c>
      <c r="S2623" s="131">
        <v>603.81823689999999</v>
      </c>
      <c r="T2623" s="101"/>
      <c r="U2623" s="101"/>
      <c r="V2623" s="101"/>
      <c r="W2623" s="101"/>
      <c r="X2623" s="100">
        <v>19439339</v>
      </c>
      <c r="Y2623" s="100">
        <v>29940855</v>
      </c>
      <c r="Z2623" s="100">
        <v>10831744</v>
      </c>
      <c r="AA2623" s="131">
        <v>95561.486785000001</v>
      </c>
      <c r="AB2623" s="131">
        <v>13319.747238290001</v>
      </c>
    </row>
    <row r="2624" spans="1:28" x14ac:dyDescent="0.3">
      <c r="A2624" s="99" t="s">
        <v>123</v>
      </c>
      <c r="B2624" s="65" t="str">
        <f>VLOOKUP(A2624,'bank list with code'!$A$2:$C$114,3,FALSE)</f>
        <v>B106</v>
      </c>
      <c r="C2624" s="65" t="str">
        <f>VLOOKUP(B2624,'bank type'!$A$2:$B$87,2,FALSE)</f>
        <v>Public Sector Banks</v>
      </c>
      <c r="D2624" s="66">
        <v>43769</v>
      </c>
      <c r="E2624" s="74">
        <f t="shared" si="126"/>
        <v>10</v>
      </c>
      <c r="F2624">
        <f t="shared" si="125"/>
        <v>2019</v>
      </c>
      <c r="G2624" s="100">
        <v>1006</v>
      </c>
      <c r="H2624" s="100">
        <v>1011</v>
      </c>
      <c r="I2624" s="100">
        <v>7237</v>
      </c>
      <c r="J2624" s="100">
        <v>0</v>
      </c>
      <c r="K2624" s="3">
        <f t="shared" si="124"/>
        <v>7237</v>
      </c>
      <c r="L2624" s="3"/>
      <c r="M2624" s="3"/>
      <c r="N2624" s="3"/>
      <c r="O2624" s="100">
        <v>7658</v>
      </c>
      <c r="P2624" s="100">
        <v>137</v>
      </c>
      <c r="Q2624" s="100">
        <v>9381</v>
      </c>
      <c r="R2624" s="131">
        <v>5.6220000000000006E-2</v>
      </c>
      <c r="S2624" s="131">
        <v>23.170084750000001</v>
      </c>
      <c r="T2624" s="101"/>
      <c r="U2624" s="101"/>
      <c r="V2624" s="101"/>
      <c r="W2624" s="101"/>
      <c r="X2624" s="100">
        <v>8930440</v>
      </c>
      <c r="Y2624" s="100">
        <v>8524583</v>
      </c>
      <c r="Z2624" s="100">
        <v>2585120</v>
      </c>
      <c r="AA2624" s="131">
        <v>30829.399580999998</v>
      </c>
      <c r="AB2624" s="131">
        <v>3576.4448689999999</v>
      </c>
    </row>
    <row r="2625" spans="1:28" x14ac:dyDescent="0.3">
      <c r="A2625" s="99" t="s">
        <v>11</v>
      </c>
      <c r="B2625" s="65" t="str">
        <f>VLOOKUP(A2625,'bank list with code'!$A$2:$C$114,3,FALSE)</f>
        <v>B054</v>
      </c>
      <c r="C2625" s="65" t="str">
        <f>VLOOKUP(B2625,'bank type'!$A$2:$B$87,2,FALSE)</f>
        <v>Private Sector Banks</v>
      </c>
      <c r="D2625" s="66">
        <v>43769</v>
      </c>
      <c r="E2625" s="74">
        <f t="shared" si="126"/>
        <v>10</v>
      </c>
      <c r="F2625">
        <f t="shared" si="125"/>
        <v>2019</v>
      </c>
      <c r="G2625" s="100">
        <v>2209</v>
      </c>
      <c r="H2625" s="100">
        <v>1482</v>
      </c>
      <c r="I2625" s="100">
        <v>34812</v>
      </c>
      <c r="J2625" s="100">
        <v>0</v>
      </c>
      <c r="K2625" s="3">
        <f t="shared" si="124"/>
        <v>34812</v>
      </c>
      <c r="L2625" s="3"/>
      <c r="M2625" s="3"/>
      <c r="N2625" s="3"/>
      <c r="O2625" s="100">
        <v>34385</v>
      </c>
      <c r="P2625" s="100">
        <v>740</v>
      </c>
      <c r="Q2625" s="100">
        <v>144259</v>
      </c>
      <c r="R2625" s="131">
        <v>4.2087345299999992</v>
      </c>
      <c r="S2625" s="131">
        <v>379.08703880000002</v>
      </c>
      <c r="T2625" s="101"/>
      <c r="U2625" s="101"/>
      <c r="V2625" s="101"/>
      <c r="W2625" s="101"/>
      <c r="X2625" s="100">
        <v>12248245</v>
      </c>
      <c r="Y2625" s="103">
        <v>9773249</v>
      </c>
      <c r="Z2625" s="103">
        <v>6616426</v>
      </c>
      <c r="AA2625" s="132">
        <v>47016.457429999995</v>
      </c>
      <c r="AB2625" s="132">
        <v>9414.5792517299997</v>
      </c>
    </row>
    <row r="2626" spans="1:28" x14ac:dyDescent="0.3">
      <c r="A2626" s="99" t="s">
        <v>12</v>
      </c>
      <c r="B2626" s="65" t="str">
        <f>VLOOKUP(A2626,'bank list with code'!$A$2:$C$114,3,FALSE)</f>
        <v>B093</v>
      </c>
      <c r="C2626" s="65" t="str">
        <f>VLOOKUP(B2626,'bank type'!$A$2:$B$87,2,FALSE)</f>
        <v>Public Sector Banks</v>
      </c>
      <c r="D2626" s="66">
        <v>43769</v>
      </c>
      <c r="E2626" s="74">
        <f t="shared" si="126"/>
        <v>10</v>
      </c>
      <c r="F2626">
        <f t="shared" si="125"/>
        <v>2019</v>
      </c>
      <c r="G2626" s="100">
        <v>25602</v>
      </c>
      <c r="H2626" s="100">
        <v>32935</v>
      </c>
      <c r="I2626" s="100">
        <v>750252</v>
      </c>
      <c r="J2626" s="100">
        <v>0</v>
      </c>
      <c r="K2626" s="3">
        <f t="shared" si="124"/>
        <v>750252</v>
      </c>
      <c r="L2626" s="3"/>
      <c r="M2626" s="3"/>
      <c r="N2626" s="3"/>
      <c r="O2626" s="100">
        <v>9624676</v>
      </c>
      <c r="P2626" s="103">
        <v>127093</v>
      </c>
      <c r="Q2626" s="103">
        <v>37478893</v>
      </c>
      <c r="R2626" s="132">
        <v>497.07179021000002</v>
      </c>
      <c r="S2626" s="132">
        <v>129564.37996847997</v>
      </c>
      <c r="T2626" s="104"/>
      <c r="U2626" s="104"/>
      <c r="V2626" s="104"/>
      <c r="W2626" s="104"/>
      <c r="X2626" s="100">
        <v>301526410</v>
      </c>
      <c r="Y2626" s="100">
        <v>384048289</v>
      </c>
      <c r="Z2626" s="100">
        <v>128425371</v>
      </c>
      <c r="AA2626" s="131">
        <v>1155085.0194980702</v>
      </c>
      <c r="AB2626" s="131">
        <v>211611.04494096999</v>
      </c>
    </row>
    <row r="2627" spans="1:28" x14ac:dyDescent="0.3">
      <c r="A2627" s="99" t="s">
        <v>14</v>
      </c>
      <c r="B2627" s="65" t="str">
        <f>VLOOKUP(A2627,'bank list with code'!$A$2:$C$114,3,FALSE)</f>
        <v>B009</v>
      </c>
      <c r="C2627" s="65" t="str">
        <f>VLOOKUP(B2627,'bank type'!$A$2:$B$87,2,FALSE)</f>
        <v>Private Sector Banks</v>
      </c>
      <c r="D2627" s="66">
        <v>43769</v>
      </c>
      <c r="E2627" s="74">
        <f t="shared" si="126"/>
        <v>10</v>
      </c>
      <c r="F2627">
        <f t="shared" si="125"/>
        <v>2019</v>
      </c>
      <c r="G2627" s="100">
        <v>5322</v>
      </c>
      <c r="H2627" s="100">
        <v>12143</v>
      </c>
      <c r="I2627" s="100">
        <v>504211</v>
      </c>
      <c r="J2627" s="100">
        <v>0</v>
      </c>
      <c r="K2627" s="3">
        <f t="shared" si="124"/>
        <v>504211</v>
      </c>
      <c r="L2627" s="3"/>
      <c r="M2627" s="3"/>
      <c r="N2627" s="3"/>
      <c r="O2627" s="100">
        <v>6628967</v>
      </c>
      <c r="P2627" s="100">
        <v>75469</v>
      </c>
      <c r="Q2627" s="100">
        <v>17726691</v>
      </c>
      <c r="R2627" s="131">
        <v>345.47354899999999</v>
      </c>
      <c r="S2627" s="131">
        <v>75862.862852000006</v>
      </c>
      <c r="T2627" s="101"/>
      <c r="U2627" s="101"/>
      <c r="V2627" s="101"/>
      <c r="W2627" s="101"/>
      <c r="X2627" s="100">
        <v>23951579</v>
      </c>
      <c r="Y2627" s="100">
        <v>30149068</v>
      </c>
      <c r="Z2627" s="100">
        <v>30900090</v>
      </c>
      <c r="AA2627" s="131">
        <v>154529.20245826998</v>
      </c>
      <c r="AB2627" s="131">
        <v>55365.678297969993</v>
      </c>
    </row>
    <row r="2628" spans="1:28" x14ac:dyDescent="0.3">
      <c r="A2628" s="99" t="s">
        <v>15</v>
      </c>
      <c r="B2628" s="65" t="str">
        <f>VLOOKUP(A2628,'bank list with code'!$A$2:$C$114,3,FALSE)</f>
        <v>B010</v>
      </c>
      <c r="C2628" s="65" t="str">
        <f>VLOOKUP(B2628,'bank type'!$A$2:$B$87,2,FALSE)</f>
        <v>Private Sector Banks</v>
      </c>
      <c r="D2628" s="66">
        <v>43769</v>
      </c>
      <c r="E2628" s="74">
        <f t="shared" si="126"/>
        <v>10</v>
      </c>
      <c r="F2628">
        <f t="shared" si="125"/>
        <v>2019</v>
      </c>
      <c r="G2628" s="100">
        <v>485</v>
      </c>
      <c r="H2628" s="100">
        <v>0</v>
      </c>
      <c r="I2628" s="100">
        <v>29221</v>
      </c>
      <c r="J2628" s="100">
        <v>0</v>
      </c>
      <c r="K2628" s="3">
        <f t="shared" si="124"/>
        <v>29221</v>
      </c>
      <c r="L2628" s="3"/>
      <c r="M2628" s="3"/>
      <c r="N2628" s="3"/>
      <c r="O2628" s="100">
        <v>0</v>
      </c>
      <c r="P2628" s="100">
        <v>0</v>
      </c>
      <c r="Q2628" s="100">
        <v>0</v>
      </c>
      <c r="R2628" s="131">
        <v>0</v>
      </c>
      <c r="S2628" s="131">
        <v>0</v>
      </c>
      <c r="T2628" s="101"/>
      <c r="U2628" s="101"/>
      <c r="V2628" s="101"/>
      <c r="W2628" s="101"/>
      <c r="X2628" s="100">
        <v>3301651</v>
      </c>
      <c r="Y2628" s="100">
        <v>2340094</v>
      </c>
      <c r="Z2628" s="100">
        <v>1086927</v>
      </c>
      <c r="AA2628" s="131">
        <v>8744.3104009999988</v>
      </c>
      <c r="AB2628" s="131">
        <v>1645.6961220500002</v>
      </c>
    </row>
    <row r="2629" spans="1:28" x14ac:dyDescent="0.3">
      <c r="A2629" s="99" t="s">
        <v>16</v>
      </c>
      <c r="B2629" s="65" t="str">
        <f>VLOOKUP(A2629,'bank list with code'!$A$2:$C$114,3,FALSE)</f>
        <v>B021</v>
      </c>
      <c r="C2629" s="65" t="str">
        <f>VLOOKUP(B2629,'bank type'!$A$2:$B$87,2,FALSE)</f>
        <v>Private Sector Banks</v>
      </c>
      <c r="D2629" s="66">
        <v>43769</v>
      </c>
      <c r="E2629" s="74">
        <f t="shared" si="126"/>
        <v>10</v>
      </c>
      <c r="F2629">
        <f t="shared" si="125"/>
        <v>2019</v>
      </c>
      <c r="G2629" s="100">
        <v>240</v>
      </c>
      <c r="H2629" s="100">
        <v>50</v>
      </c>
      <c r="I2629" s="100">
        <v>0</v>
      </c>
      <c r="J2629" s="100">
        <v>0</v>
      </c>
      <c r="K2629" s="3">
        <f t="shared" si="124"/>
        <v>0</v>
      </c>
      <c r="L2629" s="3"/>
      <c r="M2629" s="3"/>
      <c r="N2629" s="3"/>
      <c r="O2629" s="100">
        <v>0</v>
      </c>
      <c r="P2629" s="100">
        <v>0</v>
      </c>
      <c r="Q2629" s="100">
        <v>0</v>
      </c>
      <c r="R2629" s="131">
        <v>0</v>
      </c>
      <c r="S2629" s="131">
        <v>0</v>
      </c>
      <c r="T2629" s="101"/>
      <c r="U2629" s="101"/>
      <c r="V2629" s="101"/>
      <c r="W2629" s="101"/>
      <c r="X2629" s="100">
        <v>653116</v>
      </c>
      <c r="Y2629" s="100">
        <v>813751</v>
      </c>
      <c r="Z2629" s="100">
        <v>270879</v>
      </c>
      <c r="AA2629" s="131">
        <v>2612.2806399999999</v>
      </c>
      <c r="AB2629" s="131">
        <v>364.4757424</v>
      </c>
    </row>
    <row r="2630" spans="1:28" x14ac:dyDescent="0.3">
      <c r="A2630" s="99" t="s">
        <v>17</v>
      </c>
      <c r="B2630" s="65" t="str">
        <f>VLOOKUP(A2630,'bank list with code'!$A$2:$C$114,3,FALSE)</f>
        <v>B024</v>
      </c>
      <c r="C2630" s="65" t="str">
        <f>VLOOKUP(B2630,'bank type'!$A$2:$B$87,2,FALSE)</f>
        <v>Private Sector Banks</v>
      </c>
      <c r="D2630" s="66">
        <v>43769</v>
      </c>
      <c r="E2630" s="74">
        <f t="shared" si="126"/>
        <v>10</v>
      </c>
      <c r="F2630">
        <f t="shared" si="125"/>
        <v>2019</v>
      </c>
      <c r="G2630" s="100">
        <v>1053</v>
      </c>
      <c r="H2630" s="100">
        <v>684</v>
      </c>
      <c r="I2630" s="100">
        <v>9880</v>
      </c>
      <c r="J2630" s="100">
        <v>0</v>
      </c>
      <c r="K2630" s="3">
        <f t="shared" ref="K2630:K2693" si="127">SUM(I2630,J2630)</f>
        <v>9880</v>
      </c>
      <c r="L2630" s="3"/>
      <c r="M2630" s="3"/>
      <c r="N2630" s="3"/>
      <c r="O2630" s="100">
        <v>6872</v>
      </c>
      <c r="P2630" s="100">
        <v>632</v>
      </c>
      <c r="Q2630" s="100">
        <v>23717</v>
      </c>
      <c r="R2630" s="131">
        <v>1.5558000000000001</v>
      </c>
      <c r="S2630" s="131">
        <v>65.530633950000009</v>
      </c>
      <c r="T2630" s="101"/>
      <c r="U2630" s="101"/>
      <c r="V2630" s="101"/>
      <c r="W2630" s="101"/>
      <c r="X2630" s="100">
        <v>1935554</v>
      </c>
      <c r="Y2630" s="100">
        <v>2657789</v>
      </c>
      <c r="Z2630" s="100">
        <v>1042684</v>
      </c>
      <c r="AA2630" s="131">
        <v>12333.357964770001</v>
      </c>
      <c r="AB2630" s="131">
        <v>1428.5637540100001</v>
      </c>
    </row>
    <row r="2631" spans="1:28" x14ac:dyDescent="0.3">
      <c r="A2631" s="99" t="s">
        <v>18</v>
      </c>
      <c r="B2631" s="65" t="str">
        <f>VLOOKUP(A2631,'bank list with code'!$A$2:$C$114,3,FALSE)</f>
        <v>B032</v>
      </c>
      <c r="C2631" s="65" t="str">
        <f>VLOOKUP(B2631,'bank type'!$A$2:$B$87,2,FALSE)</f>
        <v>Private Sector Banks</v>
      </c>
      <c r="D2631" s="66">
        <v>43769</v>
      </c>
      <c r="E2631" s="74">
        <f t="shared" si="126"/>
        <v>10</v>
      </c>
      <c r="F2631">
        <f t="shared" si="125"/>
        <v>2019</v>
      </c>
      <c r="G2631" s="100">
        <v>298</v>
      </c>
      <c r="H2631" s="100">
        <v>205</v>
      </c>
      <c r="I2631" s="100">
        <v>7242</v>
      </c>
      <c r="J2631" s="100">
        <v>0</v>
      </c>
      <c r="K2631" s="3">
        <f t="shared" si="127"/>
        <v>7242</v>
      </c>
      <c r="L2631" s="3"/>
      <c r="M2631" s="3"/>
      <c r="N2631" s="3"/>
      <c r="O2631" s="100">
        <v>140381</v>
      </c>
      <c r="P2631" s="100">
        <v>22592</v>
      </c>
      <c r="Q2631" s="100">
        <v>345988</v>
      </c>
      <c r="R2631" s="131">
        <v>196.64237299999999</v>
      </c>
      <c r="S2631" s="131">
        <v>663.33916199999999</v>
      </c>
      <c r="T2631" s="101"/>
      <c r="U2631" s="101"/>
      <c r="V2631" s="101"/>
      <c r="W2631" s="101"/>
      <c r="X2631" s="100">
        <v>580955</v>
      </c>
      <c r="Y2631" s="100">
        <v>564394</v>
      </c>
      <c r="Z2631" s="100">
        <v>421374</v>
      </c>
      <c r="AA2631" s="131">
        <v>2890.7347920000002</v>
      </c>
      <c r="AB2631" s="131">
        <v>849.07155799999998</v>
      </c>
    </row>
    <row r="2632" spans="1:28" x14ac:dyDescent="0.3">
      <c r="A2632" s="99" t="s">
        <v>19</v>
      </c>
      <c r="B2632" s="65" t="str">
        <f>VLOOKUP(A2632,'bank list with code'!$A$2:$C$114,3,FALSE)</f>
        <v>B038</v>
      </c>
      <c r="C2632" s="65" t="str">
        <f>VLOOKUP(B2632,'bank type'!$A$2:$B$87,2,FALSE)</f>
        <v>Private Sector Banks</v>
      </c>
      <c r="D2632" s="66">
        <v>43769</v>
      </c>
      <c r="E2632" s="74">
        <f t="shared" si="126"/>
        <v>10</v>
      </c>
      <c r="F2632">
        <f t="shared" si="125"/>
        <v>2019</v>
      </c>
      <c r="G2632" s="100">
        <v>223</v>
      </c>
      <c r="H2632" s="100">
        <v>123</v>
      </c>
      <c r="I2632" s="100">
        <v>1272</v>
      </c>
      <c r="J2632" s="100">
        <v>0</v>
      </c>
      <c r="K2632" s="3">
        <f t="shared" si="127"/>
        <v>1272</v>
      </c>
      <c r="L2632" s="3"/>
      <c r="M2632" s="3"/>
      <c r="N2632" s="3"/>
      <c r="O2632" s="100">
        <v>6719</v>
      </c>
      <c r="P2632" s="100">
        <v>63</v>
      </c>
      <c r="Q2632" s="100">
        <v>16468</v>
      </c>
      <c r="R2632" s="131">
        <v>0.26461499999999999</v>
      </c>
      <c r="S2632" s="131">
        <v>31.386845000000001</v>
      </c>
      <c r="T2632" s="101"/>
      <c r="U2632" s="101"/>
      <c r="V2632" s="101"/>
      <c r="W2632" s="101"/>
      <c r="X2632" s="100">
        <v>455512</v>
      </c>
      <c r="Y2632" s="100">
        <v>551471</v>
      </c>
      <c r="Z2632" s="100">
        <v>294342</v>
      </c>
      <c r="AA2632" s="131">
        <v>1874.9202</v>
      </c>
      <c r="AB2632" s="131">
        <v>409.027985</v>
      </c>
    </row>
    <row r="2633" spans="1:28" x14ac:dyDescent="0.3">
      <c r="A2633" s="99" t="s">
        <v>20</v>
      </c>
      <c r="B2633" s="65" t="str">
        <f>VLOOKUP(A2633,'bank list with code'!$A$2:$C$114,3,FALSE)</f>
        <v>B045</v>
      </c>
      <c r="C2633" s="65" t="str">
        <f>VLOOKUP(B2633,'bank type'!$A$2:$B$87,2,FALSE)</f>
        <v>Private Sector Banks</v>
      </c>
      <c r="D2633" s="66">
        <v>43769</v>
      </c>
      <c r="E2633" s="74">
        <f t="shared" si="126"/>
        <v>10</v>
      </c>
      <c r="F2633">
        <f t="shared" si="125"/>
        <v>2019</v>
      </c>
      <c r="G2633" s="100">
        <v>1113</v>
      </c>
      <c r="H2633" s="100">
        <v>487</v>
      </c>
      <c r="I2633" s="100">
        <v>12887</v>
      </c>
      <c r="J2633" s="100">
        <v>0</v>
      </c>
      <c r="K2633" s="3">
        <f t="shared" si="127"/>
        <v>12887</v>
      </c>
      <c r="L2633" s="3"/>
      <c r="M2633" s="3"/>
      <c r="N2633" s="3"/>
      <c r="O2633" s="100">
        <v>0</v>
      </c>
      <c r="P2633" s="100">
        <v>0</v>
      </c>
      <c r="Q2633" s="100">
        <v>0</v>
      </c>
      <c r="R2633" s="131">
        <v>0</v>
      </c>
      <c r="S2633" s="131">
        <v>0</v>
      </c>
      <c r="T2633" s="101"/>
      <c r="U2633" s="101"/>
      <c r="V2633" s="101"/>
      <c r="W2633" s="101"/>
      <c r="X2633" s="100">
        <v>6297601</v>
      </c>
      <c r="Y2633" s="100">
        <v>9160254</v>
      </c>
      <c r="Z2633" s="100">
        <v>6004516</v>
      </c>
      <c r="AA2633" s="131">
        <v>45744.671392809993</v>
      </c>
      <c r="AB2633" s="131">
        <v>8211.9714598499995</v>
      </c>
    </row>
    <row r="2634" spans="1:28" x14ac:dyDescent="0.3">
      <c r="A2634" s="99" t="s">
        <v>21</v>
      </c>
      <c r="B2634" s="65" t="str">
        <f>VLOOKUP(A2634,'bank list with code'!$A$2:$C$114,3,FALSE)</f>
        <v>B050</v>
      </c>
      <c r="C2634" s="65" t="str">
        <f>VLOOKUP(B2634,'bank type'!$A$2:$B$87,2,FALSE)</f>
        <v>Private Sector Banks</v>
      </c>
      <c r="D2634" s="66">
        <v>43769</v>
      </c>
      <c r="E2634" s="74">
        <f t="shared" si="126"/>
        <v>10</v>
      </c>
      <c r="F2634">
        <f t="shared" si="125"/>
        <v>2019</v>
      </c>
      <c r="G2634" s="100">
        <v>6202</v>
      </c>
      <c r="H2634" s="100">
        <v>7438</v>
      </c>
      <c r="I2634" s="100">
        <v>732818</v>
      </c>
      <c r="J2634" s="100">
        <v>0</v>
      </c>
      <c r="K2634" s="3">
        <f t="shared" si="127"/>
        <v>732818</v>
      </c>
      <c r="L2634" s="3"/>
      <c r="M2634" s="3"/>
      <c r="N2634" s="3"/>
      <c r="O2634" s="100">
        <v>13484814</v>
      </c>
      <c r="P2634" s="100">
        <v>194534</v>
      </c>
      <c r="Q2634" s="100">
        <v>55975511</v>
      </c>
      <c r="R2634" s="131">
        <v>1206.4613300000001</v>
      </c>
      <c r="S2634" s="131">
        <v>204565.821952</v>
      </c>
      <c r="T2634" s="101"/>
      <c r="U2634" s="101"/>
      <c r="V2634" s="101"/>
      <c r="W2634" s="101"/>
      <c r="X2634" s="100">
        <v>29870316</v>
      </c>
      <c r="Y2634" s="100">
        <v>42538847</v>
      </c>
      <c r="Z2634" s="100">
        <v>56342664</v>
      </c>
      <c r="AA2634" s="131">
        <v>223497.946856</v>
      </c>
      <c r="AB2634" s="131">
        <v>93266.352547999995</v>
      </c>
    </row>
    <row r="2635" spans="1:28" x14ac:dyDescent="0.3">
      <c r="A2635" s="99" t="s">
        <v>22</v>
      </c>
      <c r="B2635" s="65" t="str">
        <f>VLOOKUP(A2635,'bank list with code'!$A$2:$C$114,3,FALSE)</f>
        <v>B053</v>
      </c>
      <c r="C2635" s="65" t="str">
        <f>VLOOKUP(B2635,'bank type'!$A$2:$B$87,2,FALSE)</f>
        <v>Private Sector Banks</v>
      </c>
      <c r="D2635" s="66">
        <v>43769</v>
      </c>
      <c r="E2635" s="74">
        <f t="shared" si="126"/>
        <v>10</v>
      </c>
      <c r="F2635">
        <f t="shared" si="125"/>
        <v>2019</v>
      </c>
      <c r="G2635" s="100">
        <v>5416</v>
      </c>
      <c r="H2635" s="100">
        <v>9956</v>
      </c>
      <c r="I2635" s="100">
        <v>447284</v>
      </c>
      <c r="J2635" s="100">
        <v>0</v>
      </c>
      <c r="K2635" s="3">
        <f t="shared" si="127"/>
        <v>447284</v>
      </c>
      <c r="L2635" s="3"/>
      <c r="M2635" s="3"/>
      <c r="N2635" s="3"/>
      <c r="O2635" s="100">
        <v>8105843</v>
      </c>
      <c r="P2635" s="100">
        <v>51627</v>
      </c>
      <c r="Q2635" s="100">
        <v>30156892</v>
      </c>
      <c r="R2635" s="131">
        <v>191.981402</v>
      </c>
      <c r="S2635" s="131">
        <v>93726.270124000002</v>
      </c>
      <c r="T2635" s="101"/>
      <c r="U2635" s="101"/>
      <c r="V2635" s="101"/>
      <c r="W2635" s="101"/>
      <c r="X2635" s="100">
        <v>45328886</v>
      </c>
      <c r="Y2635" s="100">
        <v>35503644</v>
      </c>
      <c r="Z2635" s="100">
        <v>43435072</v>
      </c>
      <c r="AA2635" s="131">
        <v>185159.67080699999</v>
      </c>
      <c r="AB2635" s="131">
        <v>71565.999769000002</v>
      </c>
    </row>
    <row r="2636" spans="1:28" x14ac:dyDescent="0.3">
      <c r="A2636" s="99" t="s">
        <v>23</v>
      </c>
      <c r="B2636" s="65" t="str">
        <f>VLOOKUP(A2636,'bank list with code'!$A$2:$C$114,3,FALSE)</f>
        <v>B056</v>
      </c>
      <c r="C2636" s="65" t="str">
        <f>VLOOKUP(B2636,'bank type'!$A$2:$B$87,2,FALSE)</f>
        <v>Private Sector Banks</v>
      </c>
      <c r="D2636" s="66">
        <v>43769</v>
      </c>
      <c r="E2636" s="74">
        <f t="shared" si="126"/>
        <v>10</v>
      </c>
      <c r="F2636">
        <f t="shared" si="125"/>
        <v>2019</v>
      </c>
      <c r="G2636" s="100">
        <v>232</v>
      </c>
      <c r="H2636" s="100">
        <v>9</v>
      </c>
      <c r="I2636" s="100">
        <v>1920</v>
      </c>
      <c r="J2636" s="100">
        <v>0</v>
      </c>
      <c r="K2636" s="3">
        <f t="shared" si="127"/>
        <v>1920</v>
      </c>
      <c r="L2636" s="3"/>
      <c r="M2636" s="3"/>
      <c r="N2636" s="3"/>
      <c r="O2636" s="100">
        <v>0</v>
      </c>
      <c r="P2636" s="100">
        <v>0</v>
      </c>
      <c r="Q2636" s="100">
        <v>0</v>
      </c>
      <c r="R2636" s="131">
        <v>0</v>
      </c>
      <c r="S2636" s="131">
        <v>0</v>
      </c>
      <c r="T2636" s="101"/>
      <c r="U2636" s="101"/>
      <c r="V2636" s="101"/>
      <c r="W2636" s="101"/>
      <c r="X2636" s="100">
        <v>1790782</v>
      </c>
      <c r="Y2636" s="100">
        <v>2625893</v>
      </c>
      <c r="Z2636" s="100">
        <v>1778093</v>
      </c>
      <c r="AA2636" s="131">
        <v>9765.5813820900003</v>
      </c>
      <c r="AB2636" s="131">
        <v>1840.0139994900001</v>
      </c>
    </row>
    <row r="2637" spans="1:28" x14ac:dyDescent="0.3">
      <c r="A2637" s="99" t="s">
        <v>24</v>
      </c>
      <c r="B2637" s="65" t="str">
        <f>VLOOKUP(A2637,'bank list with code'!$A$2:$C$114,3,FALSE)</f>
        <v>B062</v>
      </c>
      <c r="C2637" s="65" t="str">
        <f>VLOOKUP(B2637,'bank type'!$A$2:$B$87,2,FALSE)</f>
        <v>Private Sector Banks</v>
      </c>
      <c r="D2637" s="66">
        <v>43769</v>
      </c>
      <c r="E2637" s="74">
        <f t="shared" si="126"/>
        <v>10</v>
      </c>
      <c r="F2637">
        <f t="shared" si="125"/>
        <v>2019</v>
      </c>
      <c r="G2637" s="100">
        <v>1189</v>
      </c>
      <c r="H2637" s="100">
        <v>1498</v>
      </c>
      <c r="I2637" s="100">
        <v>107765</v>
      </c>
      <c r="J2637" s="100">
        <v>0</v>
      </c>
      <c r="K2637" s="3">
        <f t="shared" si="127"/>
        <v>107765</v>
      </c>
      <c r="L2637" s="3"/>
      <c r="M2637" s="3"/>
      <c r="N2637" s="3"/>
      <c r="O2637" s="100">
        <v>1239795</v>
      </c>
      <c r="P2637" s="100">
        <v>18039</v>
      </c>
      <c r="Q2637" s="100">
        <v>3822547</v>
      </c>
      <c r="R2637" s="131">
        <v>94.95646115000001</v>
      </c>
      <c r="S2637" s="131">
        <v>25791.60143911</v>
      </c>
      <c r="T2637" s="101"/>
      <c r="U2637" s="101"/>
      <c r="V2637" s="101"/>
      <c r="W2637" s="101"/>
      <c r="X2637" s="100">
        <v>5181129</v>
      </c>
      <c r="Y2637" s="100">
        <v>4249671</v>
      </c>
      <c r="Z2637" s="100">
        <v>3207347</v>
      </c>
      <c r="AA2637" s="131">
        <v>19406.09338934</v>
      </c>
      <c r="AB2637" s="131">
        <v>5238.5429999999997</v>
      </c>
    </row>
    <row r="2638" spans="1:28" x14ac:dyDescent="0.3">
      <c r="A2638" s="99" t="s">
        <v>25</v>
      </c>
      <c r="B2638" s="65" t="str">
        <f>VLOOKUP(A2638,'bank list with code'!$A$2:$C$114,3,FALSE)</f>
        <v>B063</v>
      </c>
      <c r="C2638" s="65" t="str">
        <f>VLOOKUP(B2638,'bank type'!$A$2:$B$87,2,FALSE)</f>
        <v>Private Sector Banks</v>
      </c>
      <c r="D2638" s="66">
        <v>43769</v>
      </c>
      <c r="E2638" s="74">
        <f t="shared" si="126"/>
        <v>10</v>
      </c>
      <c r="F2638">
        <f t="shared" si="125"/>
        <v>2019</v>
      </c>
      <c r="G2638" s="100">
        <v>748</v>
      </c>
      <c r="H2638" s="100">
        <v>580</v>
      </c>
      <c r="I2638" s="100">
        <v>16681</v>
      </c>
      <c r="J2638" s="100">
        <v>0</v>
      </c>
      <c r="K2638" s="3">
        <f t="shared" si="127"/>
        <v>16681</v>
      </c>
      <c r="L2638" s="3"/>
      <c r="M2638" s="3"/>
      <c r="N2638" s="3"/>
      <c r="O2638" s="100">
        <v>141977</v>
      </c>
      <c r="P2638" s="100">
        <v>9874</v>
      </c>
      <c r="Q2638" s="100">
        <v>105467</v>
      </c>
      <c r="R2638" s="131">
        <v>38.720999999999997</v>
      </c>
      <c r="S2638" s="131">
        <v>481.35</v>
      </c>
      <c r="T2638" s="101"/>
      <c r="U2638" s="101"/>
      <c r="V2638" s="101"/>
      <c r="W2638" s="101"/>
      <c r="X2638" s="100">
        <v>4068810</v>
      </c>
      <c r="Y2638" s="100">
        <v>5550924</v>
      </c>
      <c r="Z2638" s="100">
        <v>422919</v>
      </c>
      <c r="AA2638" s="131">
        <v>30489.776992899999</v>
      </c>
      <c r="AB2638" s="131">
        <v>1462.3800852399997</v>
      </c>
    </row>
    <row r="2639" spans="1:28" x14ac:dyDescent="0.3">
      <c r="A2639" s="99" t="s">
        <v>26</v>
      </c>
      <c r="B2639" s="65" t="str">
        <f>VLOOKUP(A2639,'bank list with code'!$A$2:$C$114,3,FALSE)</f>
        <v>B069</v>
      </c>
      <c r="C2639" s="65" t="str">
        <f>VLOOKUP(B2639,'bank type'!$A$2:$B$87,2,FALSE)</f>
        <v>Private Sector Banks</v>
      </c>
      <c r="D2639" s="66">
        <v>43769</v>
      </c>
      <c r="E2639" s="74">
        <f t="shared" si="126"/>
        <v>10</v>
      </c>
      <c r="F2639">
        <f t="shared" si="125"/>
        <v>2019</v>
      </c>
      <c r="G2639" s="100">
        <v>772</v>
      </c>
      <c r="H2639" s="100">
        <v>727</v>
      </c>
      <c r="I2639" s="100">
        <v>9311</v>
      </c>
      <c r="J2639" s="100">
        <v>0</v>
      </c>
      <c r="K2639" s="3">
        <f t="shared" si="127"/>
        <v>9311</v>
      </c>
      <c r="L2639" s="3"/>
      <c r="M2639" s="3"/>
      <c r="N2639" s="3"/>
      <c r="O2639" s="100">
        <v>0</v>
      </c>
      <c r="P2639" s="100">
        <v>0</v>
      </c>
      <c r="Q2639" s="100">
        <v>0</v>
      </c>
      <c r="R2639" s="131">
        <v>0</v>
      </c>
      <c r="S2639" s="131">
        <v>0</v>
      </c>
      <c r="T2639" s="101"/>
      <c r="U2639" s="101"/>
      <c r="V2639" s="101"/>
      <c r="W2639" s="101"/>
      <c r="X2639" s="100">
        <v>4359272</v>
      </c>
      <c r="Y2639" s="100">
        <v>4947259</v>
      </c>
      <c r="Z2639" s="100">
        <v>3255505</v>
      </c>
      <c r="AA2639" s="131">
        <v>18827.084723</v>
      </c>
      <c r="AB2639" s="131">
        <v>3026.5450113000002</v>
      </c>
    </row>
    <row r="2640" spans="1:28" x14ac:dyDescent="0.3">
      <c r="A2640" s="99" t="s">
        <v>27</v>
      </c>
      <c r="B2640" s="65" t="str">
        <f>VLOOKUP(A2640,'bank list with code'!$A$2:$C$114,3,FALSE)</f>
        <v>B070</v>
      </c>
      <c r="C2640" s="65" t="str">
        <f>VLOOKUP(B2640,'bank type'!$A$2:$B$87,2,FALSE)</f>
        <v>Private Sector Banks</v>
      </c>
      <c r="D2640" s="66">
        <v>43769</v>
      </c>
      <c r="E2640" s="74">
        <f t="shared" si="126"/>
        <v>10</v>
      </c>
      <c r="F2640">
        <f t="shared" si="125"/>
        <v>2019</v>
      </c>
      <c r="G2640" s="100">
        <v>736</v>
      </c>
      <c r="H2640" s="100">
        <v>904</v>
      </c>
      <c r="I2640" s="100">
        <v>21481</v>
      </c>
      <c r="J2640" s="100">
        <v>0</v>
      </c>
      <c r="K2640" s="3">
        <f t="shared" si="127"/>
        <v>21481</v>
      </c>
      <c r="L2640" s="3"/>
      <c r="M2640" s="3"/>
      <c r="N2640" s="3"/>
      <c r="O2640" s="100">
        <v>2868</v>
      </c>
      <c r="P2640" s="100">
        <v>184</v>
      </c>
      <c r="Q2640" s="100">
        <v>12253</v>
      </c>
      <c r="R2640" s="131">
        <v>1.2582125</v>
      </c>
      <c r="S2640" s="131">
        <v>156.1298572</v>
      </c>
      <c r="T2640" s="101"/>
      <c r="U2640" s="101"/>
      <c r="V2640" s="101"/>
      <c r="W2640" s="101"/>
      <c r="X2640" s="100">
        <v>3729531</v>
      </c>
      <c r="Y2640" s="100">
        <v>5869978</v>
      </c>
      <c r="Z2640" s="100">
        <v>2059981</v>
      </c>
      <c r="AA2640" s="131">
        <v>25965.536496879999</v>
      </c>
      <c r="AB2640" s="131">
        <v>2897.1613589099998</v>
      </c>
    </row>
    <row r="2641" spans="1:28" x14ac:dyDescent="0.3">
      <c r="A2641" s="99" t="s">
        <v>28</v>
      </c>
      <c r="B2641" s="65" t="str">
        <f>VLOOKUP(A2641,'bank list with code'!$A$2:$C$114,3,FALSE)</f>
        <v>B073</v>
      </c>
      <c r="C2641" s="65" t="str">
        <f>VLOOKUP(B2641,'bank type'!$A$2:$B$87,2,FALSE)</f>
        <v>Private Sector Banks</v>
      </c>
      <c r="D2641" s="66">
        <v>43769</v>
      </c>
      <c r="E2641" s="74">
        <f t="shared" si="126"/>
        <v>10</v>
      </c>
      <c r="F2641">
        <f t="shared" si="125"/>
        <v>2019</v>
      </c>
      <c r="G2641" s="100">
        <v>1233</v>
      </c>
      <c r="H2641" s="100">
        <v>1205</v>
      </c>
      <c r="I2641" s="100">
        <v>30946</v>
      </c>
      <c r="J2641" s="100">
        <v>0</v>
      </c>
      <c r="K2641" s="3">
        <f t="shared" si="127"/>
        <v>30946</v>
      </c>
      <c r="L2641" s="3"/>
      <c r="M2641" s="3"/>
      <c r="N2641" s="3"/>
      <c r="O2641" s="100">
        <v>2170704</v>
      </c>
      <c r="P2641" s="100">
        <v>42566</v>
      </c>
      <c r="Q2641" s="100">
        <v>6083437</v>
      </c>
      <c r="R2641" s="131">
        <v>188.23816939999998</v>
      </c>
      <c r="S2641" s="131">
        <v>17393.360993489998</v>
      </c>
      <c r="T2641" s="101"/>
      <c r="U2641" s="101"/>
      <c r="V2641" s="101"/>
      <c r="W2641" s="101"/>
      <c r="X2641" s="100">
        <v>14656745</v>
      </c>
      <c r="Y2641" s="100">
        <v>10009295</v>
      </c>
      <c r="Z2641" s="100">
        <v>11746807</v>
      </c>
      <c r="AA2641" s="131">
        <v>40841.168901479999</v>
      </c>
      <c r="AB2641" s="131">
        <v>16036.547201479993</v>
      </c>
    </row>
    <row r="2642" spans="1:28" x14ac:dyDescent="0.3">
      <c r="A2642" s="99" t="s">
        <v>29</v>
      </c>
      <c r="B2642" s="65" t="str">
        <f>VLOOKUP(A2642,'bank list with code'!$A$2:$C$114,3,FALSE)</f>
        <v>B082</v>
      </c>
      <c r="C2642" s="65" t="str">
        <f>VLOOKUP(B2642,'bank type'!$A$2:$B$87,2,FALSE)</f>
        <v>Private Sector Banks</v>
      </c>
      <c r="D2642" s="66">
        <v>43769</v>
      </c>
      <c r="E2642" s="74">
        <f t="shared" si="126"/>
        <v>10</v>
      </c>
      <c r="F2642">
        <f t="shared" si="125"/>
        <v>2019</v>
      </c>
      <c r="G2642" s="100">
        <v>266</v>
      </c>
      <c r="H2642" s="100">
        <v>136</v>
      </c>
      <c r="I2642" s="100">
        <v>1155952</v>
      </c>
      <c r="J2642" s="100">
        <v>0</v>
      </c>
      <c r="K2642" s="3">
        <f t="shared" si="127"/>
        <v>1155952</v>
      </c>
      <c r="L2642" s="3"/>
      <c r="M2642" s="3"/>
      <c r="N2642" s="3"/>
      <c r="O2642" s="100">
        <v>2364997</v>
      </c>
      <c r="P2642" s="100">
        <v>104823</v>
      </c>
      <c r="Q2642" s="100">
        <v>8430920</v>
      </c>
      <c r="R2642" s="131">
        <v>413.29143112999998</v>
      </c>
      <c r="S2642" s="131">
        <v>29205.612793330005</v>
      </c>
      <c r="T2642" s="101"/>
      <c r="U2642" s="101"/>
      <c r="V2642" s="101"/>
      <c r="W2642" s="101"/>
      <c r="X2642" s="100">
        <v>840947</v>
      </c>
      <c r="Y2642" s="100">
        <v>866094</v>
      </c>
      <c r="Z2642" s="100">
        <v>689444</v>
      </c>
      <c r="AA2642" s="131">
        <v>3243.4123289699996</v>
      </c>
      <c r="AB2642" s="131">
        <v>929.35435695000001</v>
      </c>
    </row>
    <row r="2643" spans="1:28" x14ac:dyDescent="0.3">
      <c r="A2643" s="99" t="s">
        <v>30</v>
      </c>
      <c r="B2643" s="65" t="str">
        <f>VLOOKUP(A2643,'bank list with code'!$A$2:$C$114,3,FALSE)</f>
        <v>B089</v>
      </c>
      <c r="C2643" s="65" t="str">
        <f>VLOOKUP(B2643,'bank type'!$A$2:$B$87,2,FALSE)</f>
        <v>Private Sector Banks</v>
      </c>
      <c r="D2643" s="66">
        <v>43769</v>
      </c>
      <c r="E2643" s="74">
        <f t="shared" si="126"/>
        <v>10</v>
      </c>
      <c r="F2643">
        <f t="shared" si="125"/>
        <v>2019</v>
      </c>
      <c r="G2643" s="100">
        <v>801</v>
      </c>
      <c r="H2643" s="100">
        <v>597</v>
      </c>
      <c r="I2643" s="100">
        <v>12069</v>
      </c>
      <c r="J2643" s="100">
        <v>0</v>
      </c>
      <c r="K2643" s="3">
        <f t="shared" si="127"/>
        <v>12069</v>
      </c>
      <c r="L2643" s="3"/>
      <c r="M2643" s="3"/>
      <c r="N2643" s="3"/>
      <c r="O2643" s="100">
        <v>0</v>
      </c>
      <c r="P2643" s="100">
        <v>0</v>
      </c>
      <c r="Q2643" s="100">
        <v>0</v>
      </c>
      <c r="R2643" s="131">
        <v>0</v>
      </c>
      <c r="S2643" s="131">
        <v>0</v>
      </c>
      <c r="T2643" s="101"/>
      <c r="U2643" s="101"/>
      <c r="V2643" s="101"/>
      <c r="W2643" s="101"/>
      <c r="X2643" s="100">
        <v>3083194</v>
      </c>
      <c r="Y2643" s="100">
        <v>3230905</v>
      </c>
      <c r="Z2643" s="100">
        <v>2352578</v>
      </c>
      <c r="AA2643" s="131">
        <v>13052.313491999999</v>
      </c>
      <c r="AB2643" s="131">
        <v>3201.0138079499998</v>
      </c>
    </row>
    <row r="2644" spans="1:28" x14ac:dyDescent="0.3">
      <c r="A2644" s="99" t="s">
        <v>31</v>
      </c>
      <c r="B2644" s="65" t="str">
        <f>VLOOKUP(A2644,'bank list with code'!$A$2:$C$114,3,FALSE)</f>
        <v>B100</v>
      </c>
      <c r="C2644" s="65" t="str">
        <f>VLOOKUP(B2644,'bank type'!$A$2:$B$87,2,FALSE)</f>
        <v>Private Sector Banks</v>
      </c>
      <c r="D2644" s="66">
        <v>43769</v>
      </c>
      <c r="E2644" s="74">
        <f t="shared" si="126"/>
        <v>10</v>
      </c>
      <c r="F2644">
        <f t="shared" si="125"/>
        <v>2019</v>
      </c>
      <c r="G2644" s="100">
        <v>473</v>
      </c>
      <c r="H2644" s="100">
        <v>683</v>
      </c>
      <c r="I2644" s="100">
        <v>4648</v>
      </c>
      <c r="J2644" s="100">
        <v>0</v>
      </c>
      <c r="K2644" s="3">
        <f t="shared" si="127"/>
        <v>4648</v>
      </c>
      <c r="L2644" s="3"/>
      <c r="M2644" s="3"/>
      <c r="N2644" s="3"/>
      <c r="O2644" s="100">
        <v>22323</v>
      </c>
      <c r="P2644" s="100">
        <v>2132</v>
      </c>
      <c r="Q2644" s="100">
        <v>64472</v>
      </c>
      <c r="R2644" s="131">
        <v>10.223082</v>
      </c>
      <c r="S2644" s="131">
        <v>236.648709</v>
      </c>
      <c r="T2644" s="101"/>
      <c r="U2644" s="101"/>
      <c r="V2644" s="101"/>
      <c r="W2644" s="101"/>
      <c r="X2644" s="100">
        <v>1627340</v>
      </c>
      <c r="Y2644" s="100">
        <v>5377316</v>
      </c>
      <c r="Z2644" s="100">
        <v>833472</v>
      </c>
      <c r="AA2644" s="131">
        <v>22839.7821</v>
      </c>
      <c r="AB2644" s="131">
        <v>1260.4125411999999</v>
      </c>
    </row>
    <row r="2645" spans="1:28" x14ac:dyDescent="0.3">
      <c r="A2645" s="99" t="s">
        <v>32</v>
      </c>
      <c r="B2645" s="65" t="str">
        <f>VLOOKUP(A2645,'bank list with code'!$A$2:$C$114,3,FALSE)</f>
        <v>B101</v>
      </c>
      <c r="C2645" s="65" t="str">
        <f>VLOOKUP(B2645,'bank type'!$A$2:$B$87,2,FALSE)</f>
        <v>Private Sector Banks</v>
      </c>
      <c r="D2645" s="66">
        <v>43769</v>
      </c>
      <c r="E2645" s="74">
        <f t="shared" si="126"/>
        <v>10</v>
      </c>
      <c r="F2645">
        <f t="shared" si="125"/>
        <v>2019</v>
      </c>
      <c r="G2645" s="100">
        <v>458</v>
      </c>
      <c r="H2645" s="100">
        <v>587</v>
      </c>
      <c r="I2645" s="100">
        <v>4185</v>
      </c>
      <c r="J2645" s="100">
        <v>0</v>
      </c>
      <c r="K2645" s="3">
        <f t="shared" si="127"/>
        <v>4185</v>
      </c>
      <c r="L2645" s="3"/>
      <c r="M2645" s="3"/>
      <c r="N2645" s="3"/>
      <c r="O2645" s="100">
        <v>0</v>
      </c>
      <c r="P2645" s="100">
        <v>0</v>
      </c>
      <c r="Q2645" s="100">
        <v>0</v>
      </c>
      <c r="R2645" s="131">
        <v>0</v>
      </c>
      <c r="S2645" s="131">
        <v>0</v>
      </c>
      <c r="T2645" s="101"/>
      <c r="U2645" s="101"/>
      <c r="V2645" s="101"/>
      <c r="W2645" s="101"/>
      <c r="X2645" s="100">
        <v>1396887</v>
      </c>
      <c r="Y2645" s="100">
        <v>937903</v>
      </c>
      <c r="Z2645" s="100">
        <v>342158</v>
      </c>
      <c r="AA2645" s="131">
        <v>4528.3999999999996</v>
      </c>
      <c r="AB2645" s="131">
        <v>580.05799999999999</v>
      </c>
    </row>
    <row r="2646" spans="1:28" x14ac:dyDescent="0.3">
      <c r="A2646" s="99" t="s">
        <v>33</v>
      </c>
      <c r="B2646" s="65" t="str">
        <f>VLOOKUP(A2646,'bank list with code'!$A$2:$C$114,3,FALSE)</f>
        <v>B113</v>
      </c>
      <c r="C2646" s="65" t="str">
        <f>VLOOKUP(B2646,'bank type'!$A$2:$B$87,2,FALSE)</f>
        <v>Private Sector Banks</v>
      </c>
      <c r="D2646" s="66">
        <v>43769</v>
      </c>
      <c r="E2646" s="74">
        <f t="shared" si="126"/>
        <v>10</v>
      </c>
      <c r="F2646">
        <f t="shared" si="125"/>
        <v>2019</v>
      </c>
      <c r="G2646" s="100">
        <v>976</v>
      </c>
      <c r="H2646" s="100">
        <v>336</v>
      </c>
      <c r="I2646" s="100">
        <v>130480</v>
      </c>
      <c r="J2646" s="100">
        <v>0</v>
      </c>
      <c r="K2646" s="3">
        <f t="shared" si="127"/>
        <v>130480</v>
      </c>
      <c r="L2646" s="3"/>
      <c r="M2646" s="3"/>
      <c r="N2646" s="3"/>
      <c r="O2646" s="100">
        <v>700521</v>
      </c>
      <c r="P2646" s="100">
        <v>13469</v>
      </c>
      <c r="Q2646" s="100">
        <v>2269366</v>
      </c>
      <c r="R2646" s="131">
        <v>57.450786070000007</v>
      </c>
      <c r="S2646" s="131">
        <v>6230.7900795299993</v>
      </c>
      <c r="T2646" s="101"/>
      <c r="U2646" s="101"/>
      <c r="V2646" s="101"/>
      <c r="W2646" s="101"/>
      <c r="X2646" s="100">
        <v>2758538</v>
      </c>
      <c r="Y2646" s="100">
        <v>3558449</v>
      </c>
      <c r="Z2646" s="100">
        <v>3756391</v>
      </c>
      <c r="AA2646" s="131">
        <v>16563.281143</v>
      </c>
      <c r="AB2646" s="131">
        <v>5838.3930579099997</v>
      </c>
    </row>
    <row r="2647" spans="1:28" x14ac:dyDescent="0.3">
      <c r="A2647" s="99" t="s">
        <v>35</v>
      </c>
      <c r="B2647" s="65" t="str">
        <f>VLOOKUP(A2647,'bank list with code'!$A$2:$C$114,3,FALSE)</f>
        <v>B004</v>
      </c>
      <c r="C2647" s="65" t="str">
        <f>VLOOKUP(B2647,'bank type'!$A$2:$B$87,2,FALSE)</f>
        <v>Foreign Banks</v>
      </c>
      <c r="D2647" s="66">
        <v>43769</v>
      </c>
      <c r="E2647" s="74">
        <f t="shared" si="126"/>
        <v>10</v>
      </c>
      <c r="F2647">
        <f t="shared" si="125"/>
        <v>2019</v>
      </c>
      <c r="G2647" s="100">
        <v>0</v>
      </c>
      <c r="H2647" s="100">
        <v>0</v>
      </c>
      <c r="I2647" s="100">
        <v>48180</v>
      </c>
      <c r="J2647" s="100">
        <v>0</v>
      </c>
      <c r="K2647" s="3">
        <f t="shared" si="127"/>
        <v>48180</v>
      </c>
      <c r="L2647" s="3"/>
      <c r="M2647" s="3"/>
      <c r="N2647" s="3"/>
      <c r="O2647" s="100">
        <v>1627750</v>
      </c>
      <c r="P2647" s="100">
        <v>3211</v>
      </c>
      <c r="Q2647" s="100">
        <v>7844982</v>
      </c>
      <c r="R2647" s="131">
        <v>23.439799999999998</v>
      </c>
      <c r="S2647" s="131">
        <v>46538.460268900002</v>
      </c>
      <c r="T2647" s="101"/>
      <c r="U2647" s="101"/>
      <c r="V2647" s="101"/>
      <c r="W2647" s="101"/>
      <c r="X2647" s="100">
        <v>0</v>
      </c>
      <c r="Y2647" s="100">
        <v>0</v>
      </c>
      <c r="Z2647" s="100">
        <v>0</v>
      </c>
      <c r="AA2647" s="131">
        <v>0</v>
      </c>
      <c r="AB2647" s="131">
        <v>0</v>
      </c>
    </row>
    <row r="2648" spans="1:28" x14ac:dyDescent="0.3">
      <c r="A2648" s="99" t="s">
        <v>36</v>
      </c>
      <c r="B2648" s="65" t="str">
        <f>VLOOKUP(A2648,'bank list with code'!$A$2:$C$114,3,FALSE)</f>
        <v>B011</v>
      </c>
      <c r="C2648" s="65" t="str">
        <f>VLOOKUP(B2648,'bank type'!$A$2:$B$87,2,FALSE)</f>
        <v>Foreign Banks</v>
      </c>
      <c r="D2648" s="66">
        <v>43769</v>
      </c>
      <c r="E2648" s="74">
        <f t="shared" si="126"/>
        <v>10</v>
      </c>
      <c r="F2648">
        <f t="shared" si="125"/>
        <v>2019</v>
      </c>
      <c r="G2648" s="100">
        <v>0</v>
      </c>
      <c r="H2648" s="100">
        <v>0</v>
      </c>
      <c r="I2648" s="100">
        <v>0</v>
      </c>
      <c r="J2648" s="100">
        <v>0</v>
      </c>
      <c r="K2648" s="3">
        <f t="shared" si="127"/>
        <v>0</v>
      </c>
      <c r="L2648" s="3"/>
      <c r="M2648" s="3"/>
      <c r="N2648" s="3"/>
      <c r="O2648" s="100">
        <v>25506</v>
      </c>
      <c r="P2648" s="100">
        <v>140</v>
      </c>
      <c r="Q2648" s="100">
        <v>63652</v>
      </c>
      <c r="R2648" s="131">
        <v>1.3471605500000001</v>
      </c>
      <c r="S2648" s="131">
        <v>450.73210806999998</v>
      </c>
      <c r="T2648" s="101"/>
      <c r="U2648" s="101"/>
      <c r="V2648" s="101"/>
      <c r="W2648" s="101"/>
      <c r="X2648" s="100">
        <v>0</v>
      </c>
      <c r="Y2648" s="100">
        <v>0</v>
      </c>
      <c r="Z2648" s="100">
        <v>0</v>
      </c>
      <c r="AA2648" s="131">
        <v>0</v>
      </c>
      <c r="AB2648" s="131">
        <v>0</v>
      </c>
    </row>
    <row r="2649" spans="1:28" x14ac:dyDescent="0.3">
      <c r="A2649" s="99" t="s">
        <v>37</v>
      </c>
      <c r="B2649" s="65" t="str">
        <f>VLOOKUP(A2649,'bank list with code'!$A$2:$C$114,3,FALSE)</f>
        <v>B017</v>
      </c>
      <c r="C2649" s="65" t="str">
        <f>VLOOKUP(B2649,'bank type'!$A$2:$B$87,2,FALSE)</f>
        <v>Foreign Banks</v>
      </c>
      <c r="D2649" s="66">
        <v>43769</v>
      </c>
      <c r="E2649" s="74">
        <f t="shared" si="126"/>
        <v>10</v>
      </c>
      <c r="F2649">
        <f t="shared" si="125"/>
        <v>2019</v>
      </c>
      <c r="G2649" s="100">
        <v>0</v>
      </c>
      <c r="H2649" s="100">
        <v>0</v>
      </c>
      <c r="I2649" s="100">
        <v>0</v>
      </c>
      <c r="J2649" s="100">
        <v>0</v>
      </c>
      <c r="K2649" s="3">
        <f t="shared" si="127"/>
        <v>0</v>
      </c>
      <c r="L2649" s="3"/>
      <c r="M2649" s="3"/>
      <c r="N2649" s="3"/>
      <c r="O2649" s="100">
        <v>0</v>
      </c>
      <c r="P2649" s="100">
        <v>0</v>
      </c>
      <c r="Q2649" s="100">
        <v>0</v>
      </c>
      <c r="R2649" s="131">
        <v>0</v>
      </c>
      <c r="S2649" s="131">
        <v>0</v>
      </c>
      <c r="T2649" s="101"/>
      <c r="U2649" s="101"/>
      <c r="V2649" s="101"/>
      <c r="W2649" s="101"/>
      <c r="X2649" s="100">
        <v>2446</v>
      </c>
      <c r="Y2649" s="100">
        <v>128</v>
      </c>
      <c r="Z2649" s="100">
        <v>195</v>
      </c>
      <c r="AA2649" s="131">
        <v>0.88505642000000007</v>
      </c>
      <c r="AB2649" s="131">
        <v>0.84746982999999998</v>
      </c>
    </row>
    <row r="2650" spans="1:28" x14ac:dyDescent="0.3">
      <c r="A2650" s="99" t="s">
        <v>38</v>
      </c>
      <c r="B2650" s="65" t="str">
        <f>VLOOKUP(A2650,'bank list with code'!$A$2:$C$114,3,FALSE)</f>
        <v>B023</v>
      </c>
      <c r="C2650" s="65" t="str">
        <f>VLOOKUP(B2650,'bank type'!$A$2:$B$87,2,FALSE)</f>
        <v>Foreign Banks</v>
      </c>
      <c r="D2650" s="66">
        <v>43769</v>
      </c>
      <c r="E2650" s="74">
        <f t="shared" si="126"/>
        <v>10</v>
      </c>
      <c r="F2650">
        <f t="shared" si="125"/>
        <v>2019</v>
      </c>
      <c r="G2650" s="100">
        <v>47</v>
      </c>
      <c r="H2650" s="100">
        <v>476</v>
      </c>
      <c r="I2650" s="100">
        <v>34709</v>
      </c>
      <c r="J2650" s="100">
        <v>0</v>
      </c>
      <c r="K2650" s="3">
        <f t="shared" si="127"/>
        <v>34709</v>
      </c>
      <c r="L2650" s="3"/>
      <c r="M2650" s="3"/>
      <c r="N2650" s="3"/>
      <c r="O2650" s="100">
        <v>2744424</v>
      </c>
      <c r="P2650" s="100">
        <v>34070</v>
      </c>
      <c r="Q2650" s="100">
        <v>20551546</v>
      </c>
      <c r="R2650" s="131">
        <v>210.94538299999999</v>
      </c>
      <c r="S2650" s="131">
        <v>50134.416926999998</v>
      </c>
      <c r="T2650" s="101"/>
      <c r="U2650" s="101"/>
      <c r="V2650" s="101"/>
      <c r="W2650" s="101"/>
      <c r="X2650" s="100">
        <v>1678718</v>
      </c>
      <c r="Y2650" s="100">
        <v>2022074</v>
      </c>
      <c r="Z2650" s="100">
        <v>5374300</v>
      </c>
      <c r="AA2650" s="131">
        <v>8448.5808990000005</v>
      </c>
      <c r="AB2650" s="131">
        <v>9717.2800569999999</v>
      </c>
    </row>
    <row r="2651" spans="1:28" x14ac:dyDescent="0.3">
      <c r="A2651" s="99" t="s">
        <v>39</v>
      </c>
      <c r="B2651" s="65" t="str">
        <f>VLOOKUP(A2651,'bank list with code'!$A$2:$C$114,3,FALSE)</f>
        <v>B030</v>
      </c>
      <c r="C2651" s="65" t="str">
        <f>VLOOKUP(B2651,'bank type'!$A$2:$B$87,2,FALSE)</f>
        <v>Foreign Banks</v>
      </c>
      <c r="D2651" s="66">
        <v>43769</v>
      </c>
      <c r="E2651" s="74">
        <f t="shared" si="126"/>
        <v>10</v>
      </c>
      <c r="F2651">
        <f t="shared" si="125"/>
        <v>2019</v>
      </c>
      <c r="G2651" s="100">
        <v>16</v>
      </c>
      <c r="H2651" s="100">
        <v>35</v>
      </c>
      <c r="I2651" s="100">
        <v>0</v>
      </c>
      <c r="J2651" s="100">
        <v>0</v>
      </c>
      <c r="K2651" s="3">
        <f t="shared" si="127"/>
        <v>0</v>
      </c>
      <c r="L2651" s="3"/>
      <c r="M2651" s="3"/>
      <c r="N2651" s="3"/>
      <c r="O2651" s="100">
        <v>0</v>
      </c>
      <c r="P2651" s="100">
        <v>0</v>
      </c>
      <c r="Q2651" s="100">
        <v>0</v>
      </c>
      <c r="R2651" s="131">
        <v>0</v>
      </c>
      <c r="S2651" s="131">
        <v>0</v>
      </c>
      <c r="T2651" s="101"/>
      <c r="U2651" s="101"/>
      <c r="V2651" s="101"/>
      <c r="W2651" s="101"/>
      <c r="X2651" s="100">
        <v>2900033</v>
      </c>
      <c r="Y2651" s="100">
        <v>912014</v>
      </c>
      <c r="Z2651" s="100">
        <v>1454133</v>
      </c>
      <c r="AA2651" s="131">
        <v>2243.738973</v>
      </c>
      <c r="AB2651" s="131">
        <v>1172.501581</v>
      </c>
    </row>
    <row r="2652" spans="1:28" x14ac:dyDescent="0.3">
      <c r="A2652" s="99" t="s">
        <v>40</v>
      </c>
      <c r="B2652" s="65" t="str">
        <f>VLOOKUP(A2652,'bank list with code'!$A$2:$C$114,3,FALSE)</f>
        <v>B035</v>
      </c>
      <c r="C2652" s="65" t="str">
        <f>VLOOKUP(B2652,'bank type'!$A$2:$B$87,2,FALSE)</f>
        <v>Foreign Banks</v>
      </c>
      <c r="D2652" s="66">
        <v>43769</v>
      </c>
      <c r="E2652" s="74">
        <f t="shared" si="126"/>
        <v>10</v>
      </c>
      <c r="F2652">
        <f t="shared" si="125"/>
        <v>2019</v>
      </c>
      <c r="G2652" s="100">
        <v>13</v>
      </c>
      <c r="H2652" s="100">
        <v>19</v>
      </c>
      <c r="I2652" s="100">
        <v>0</v>
      </c>
      <c r="J2652" s="100">
        <v>0</v>
      </c>
      <c r="K2652" s="3">
        <f t="shared" si="127"/>
        <v>0</v>
      </c>
      <c r="L2652" s="3"/>
      <c r="M2652" s="3"/>
      <c r="N2652" s="3"/>
      <c r="O2652" s="100">
        <v>0</v>
      </c>
      <c r="P2652" s="100">
        <v>0</v>
      </c>
      <c r="Q2652" s="100">
        <v>0</v>
      </c>
      <c r="R2652" s="131">
        <v>0</v>
      </c>
      <c r="S2652" s="131">
        <v>0</v>
      </c>
      <c r="T2652" s="101"/>
      <c r="U2652" s="101"/>
      <c r="V2652" s="101"/>
      <c r="W2652" s="101"/>
      <c r="X2652" s="100">
        <v>124834</v>
      </c>
      <c r="Y2652" s="100">
        <v>107485</v>
      </c>
      <c r="Z2652" s="100">
        <v>219645</v>
      </c>
      <c r="AA2652" s="131">
        <v>532.05657499999995</v>
      </c>
      <c r="AB2652" s="131">
        <v>365.027173</v>
      </c>
    </row>
    <row r="2653" spans="1:28" x14ac:dyDescent="0.3">
      <c r="A2653" s="99" t="s">
        <v>41</v>
      </c>
      <c r="B2653" s="65" t="str">
        <f>VLOOKUP(A2653,'bank list with code'!$A$2:$C$114,3,FALSE)</f>
        <v>B051</v>
      </c>
      <c r="C2653" s="65" t="str">
        <f>VLOOKUP(B2653,'bank type'!$A$2:$B$87,2,FALSE)</f>
        <v>Foreign Banks</v>
      </c>
      <c r="D2653" s="66">
        <v>43769</v>
      </c>
      <c r="E2653" s="74">
        <f t="shared" si="126"/>
        <v>10</v>
      </c>
      <c r="F2653">
        <f t="shared" si="125"/>
        <v>2019</v>
      </c>
      <c r="G2653" s="100">
        <v>46</v>
      </c>
      <c r="H2653" s="100">
        <v>37</v>
      </c>
      <c r="I2653" s="100">
        <v>0</v>
      </c>
      <c r="J2653" s="100">
        <v>0</v>
      </c>
      <c r="K2653" s="3">
        <f t="shared" si="127"/>
        <v>0</v>
      </c>
      <c r="L2653" s="3"/>
      <c r="M2653" s="3"/>
      <c r="N2653" s="3"/>
      <c r="O2653" s="100">
        <v>827150</v>
      </c>
      <c r="P2653" s="100">
        <v>4575</v>
      </c>
      <c r="Q2653" s="100">
        <v>2239783</v>
      </c>
      <c r="R2653" s="131">
        <v>32.605016880000001</v>
      </c>
      <c r="S2653" s="131">
        <v>7139.1732983299835</v>
      </c>
      <c r="T2653" s="101"/>
      <c r="U2653" s="101"/>
      <c r="V2653" s="101"/>
      <c r="W2653" s="101"/>
      <c r="X2653" s="100">
        <v>458439</v>
      </c>
      <c r="Y2653" s="100">
        <v>345880</v>
      </c>
      <c r="Z2653" s="100">
        <v>460939</v>
      </c>
      <c r="AA2653" s="131">
        <v>22171.438284570006</v>
      </c>
      <c r="AB2653" s="131">
        <v>1615.22682558</v>
      </c>
    </row>
    <row r="2654" spans="1:28" x14ac:dyDescent="0.3">
      <c r="A2654" s="99" t="s">
        <v>42</v>
      </c>
      <c r="B2654" s="65" t="str">
        <f>VLOOKUP(A2654,'bank list with code'!$A$2:$C$114,3,FALSE)</f>
        <v>B090</v>
      </c>
      <c r="C2654" s="65" t="str">
        <f>VLOOKUP(B2654,'bank type'!$A$2:$B$87,2,FALSE)</f>
        <v>Foreign Banks</v>
      </c>
      <c r="D2654" s="66">
        <v>43769</v>
      </c>
      <c r="E2654" s="74">
        <f t="shared" si="126"/>
        <v>10</v>
      </c>
      <c r="F2654">
        <f t="shared" si="125"/>
        <v>2019</v>
      </c>
      <c r="G2654" s="100">
        <v>99</v>
      </c>
      <c r="H2654" s="100">
        <v>108</v>
      </c>
      <c r="I2654" s="100">
        <v>0</v>
      </c>
      <c r="J2654" s="100">
        <v>0</v>
      </c>
      <c r="K2654" s="3">
        <f t="shared" si="127"/>
        <v>0</v>
      </c>
      <c r="L2654" s="3"/>
      <c r="M2654" s="3"/>
      <c r="N2654" s="3"/>
      <c r="O2654" s="100">
        <v>1299623</v>
      </c>
      <c r="P2654" s="100">
        <v>7168</v>
      </c>
      <c r="Q2654" s="100">
        <v>4745235</v>
      </c>
      <c r="R2654" s="131">
        <v>50.231218999999996</v>
      </c>
      <c r="S2654" s="131">
        <v>11949.446575</v>
      </c>
      <c r="T2654" s="101"/>
      <c r="U2654" s="101"/>
      <c r="V2654" s="101"/>
      <c r="W2654" s="101"/>
      <c r="X2654" s="100">
        <v>1102166</v>
      </c>
      <c r="Y2654" s="100">
        <v>1840629</v>
      </c>
      <c r="Z2654" s="100">
        <v>3270773</v>
      </c>
      <c r="AA2654" s="131">
        <v>6691.3309729999992</v>
      </c>
      <c r="AB2654" s="131">
        <v>3969.3662519999998</v>
      </c>
    </row>
    <row r="2655" spans="1:28" x14ac:dyDescent="0.3">
      <c r="A2655" s="99" t="s">
        <v>44</v>
      </c>
      <c r="B2655" s="65" t="str">
        <f>VLOOKUP(A2655,'bank list with code'!$A$2:$C$114,3,FALSE)</f>
        <v>B001</v>
      </c>
      <c r="C2655" s="65" t="str">
        <f>VLOOKUP(B2655,'bank type'!$A$2:$B$87,2,FALSE)</f>
        <v>Payment Banks</v>
      </c>
      <c r="D2655" s="66">
        <v>43769</v>
      </c>
      <c r="E2655" s="74">
        <f t="shared" si="126"/>
        <v>10</v>
      </c>
      <c r="F2655">
        <f t="shared" si="125"/>
        <v>2019</v>
      </c>
      <c r="G2655" s="100">
        <v>0</v>
      </c>
      <c r="H2655" s="100">
        <v>0</v>
      </c>
      <c r="I2655" s="100">
        <v>0</v>
      </c>
      <c r="J2655" s="100">
        <v>0</v>
      </c>
      <c r="K2655" s="3">
        <f t="shared" si="127"/>
        <v>0</v>
      </c>
      <c r="L2655" s="3"/>
      <c r="M2655" s="3"/>
      <c r="N2655" s="3"/>
      <c r="O2655" s="100">
        <v>0</v>
      </c>
      <c r="P2655" s="100">
        <v>0</v>
      </c>
      <c r="Q2655" s="100">
        <v>0</v>
      </c>
      <c r="R2655" s="131">
        <v>0</v>
      </c>
      <c r="S2655" s="131">
        <v>0</v>
      </c>
      <c r="T2655" s="101"/>
      <c r="U2655" s="101"/>
      <c r="V2655" s="101"/>
      <c r="W2655" s="101"/>
      <c r="X2655" s="100">
        <v>4808</v>
      </c>
      <c r="Y2655" s="100">
        <v>0</v>
      </c>
      <c r="Z2655" s="100">
        <v>0</v>
      </c>
      <c r="AA2655" s="131">
        <v>0</v>
      </c>
      <c r="AB2655" s="131">
        <v>0</v>
      </c>
    </row>
    <row r="2656" spans="1:28" x14ac:dyDescent="0.3">
      <c r="A2656" s="99" t="s">
        <v>45</v>
      </c>
      <c r="B2656" s="65" t="str">
        <f>VLOOKUP(A2656,'bank list with code'!$A$2:$C$114,3,FALSE)</f>
        <v>B002</v>
      </c>
      <c r="C2656" s="65" t="str">
        <f>VLOOKUP(B2656,'bank type'!$A$2:$B$87,2,FALSE)</f>
        <v>Payment Banks</v>
      </c>
      <c r="D2656" s="66">
        <v>43769</v>
      </c>
      <c r="E2656" s="74">
        <f t="shared" si="126"/>
        <v>10</v>
      </c>
      <c r="F2656">
        <f t="shared" si="125"/>
        <v>2019</v>
      </c>
      <c r="G2656" s="100">
        <v>0</v>
      </c>
      <c r="H2656" s="100">
        <v>0</v>
      </c>
      <c r="I2656" s="100">
        <v>0</v>
      </c>
      <c r="J2656" s="100">
        <v>0</v>
      </c>
      <c r="K2656" s="3">
        <f t="shared" si="127"/>
        <v>0</v>
      </c>
      <c r="L2656" s="3"/>
      <c r="M2656" s="3"/>
      <c r="N2656" s="3"/>
      <c r="O2656" s="100">
        <v>0</v>
      </c>
      <c r="P2656" s="100">
        <v>0</v>
      </c>
      <c r="Q2656" s="100">
        <v>0</v>
      </c>
      <c r="R2656" s="131">
        <v>0</v>
      </c>
      <c r="S2656" s="131">
        <v>0</v>
      </c>
      <c r="T2656" s="101"/>
      <c r="U2656" s="101"/>
      <c r="V2656" s="101"/>
      <c r="W2656" s="101"/>
      <c r="X2656" s="100">
        <v>1003932</v>
      </c>
      <c r="Y2656" s="100">
        <v>0</v>
      </c>
      <c r="Z2656" s="100">
        <v>440182</v>
      </c>
      <c r="AA2656" s="131">
        <v>0</v>
      </c>
      <c r="AB2656" s="131">
        <v>234.07734368999999</v>
      </c>
    </row>
    <row r="2657" spans="1:28" x14ac:dyDescent="0.3">
      <c r="A2657" s="99" t="s">
        <v>46</v>
      </c>
      <c r="B2657" s="65" t="str">
        <f>VLOOKUP(A2657,'bank list with code'!$A$2:$C$114,3,FALSE)</f>
        <v>B048</v>
      </c>
      <c r="C2657" s="65" t="str">
        <f>VLOOKUP(B2657,'bank type'!$A$2:$B$87,2,FALSE)</f>
        <v>Payment Banks</v>
      </c>
      <c r="D2657" s="66">
        <v>43769</v>
      </c>
      <c r="E2657" s="74">
        <f t="shared" si="126"/>
        <v>10</v>
      </c>
      <c r="F2657">
        <f t="shared" si="125"/>
        <v>2019</v>
      </c>
      <c r="G2657" s="100">
        <v>0</v>
      </c>
      <c r="H2657" s="100">
        <v>0</v>
      </c>
      <c r="I2657" s="100">
        <v>317</v>
      </c>
      <c r="J2657" s="100">
        <v>0</v>
      </c>
      <c r="K2657" s="3">
        <f t="shared" si="127"/>
        <v>317</v>
      </c>
      <c r="L2657" s="3"/>
      <c r="M2657" s="3"/>
      <c r="N2657" s="3"/>
      <c r="O2657" s="100">
        <v>0</v>
      </c>
      <c r="P2657" s="100">
        <v>0</v>
      </c>
      <c r="Q2657" s="100">
        <v>0</v>
      </c>
      <c r="R2657" s="131">
        <v>0</v>
      </c>
      <c r="S2657" s="131">
        <v>0</v>
      </c>
      <c r="T2657" s="101"/>
      <c r="U2657" s="101"/>
      <c r="V2657" s="101"/>
      <c r="W2657" s="101"/>
      <c r="X2657" s="100">
        <v>757725</v>
      </c>
      <c r="Y2657" s="100">
        <v>341062</v>
      </c>
      <c r="Z2657" s="100">
        <v>140138</v>
      </c>
      <c r="AA2657" s="131">
        <v>1063.019859</v>
      </c>
      <c r="AB2657" s="131">
        <v>120.69091141999999</v>
      </c>
    </row>
    <row r="2658" spans="1:28" x14ac:dyDescent="0.3">
      <c r="A2658" s="99" t="s">
        <v>47</v>
      </c>
      <c r="B2658" s="65" t="str">
        <f>VLOOKUP(A2658,'bank list with code'!$A$2:$C$114,3,FALSE)</f>
        <v>B059</v>
      </c>
      <c r="C2658" s="65" t="str">
        <f>VLOOKUP(B2658,'bank type'!$A$2:$B$87,2,FALSE)</f>
        <v>Payment Banks</v>
      </c>
      <c r="D2658" s="66">
        <v>43769</v>
      </c>
      <c r="E2658" s="74">
        <f t="shared" si="126"/>
        <v>10</v>
      </c>
      <c r="F2658">
        <f t="shared" si="125"/>
        <v>2019</v>
      </c>
      <c r="G2658" s="100">
        <v>0</v>
      </c>
      <c r="H2658" s="100">
        <v>0</v>
      </c>
      <c r="I2658" s="100">
        <v>0</v>
      </c>
      <c r="J2658" s="100">
        <v>0</v>
      </c>
      <c r="K2658" s="3">
        <f t="shared" si="127"/>
        <v>0</v>
      </c>
      <c r="L2658" s="3"/>
      <c r="M2658" s="3"/>
      <c r="N2658" s="3"/>
      <c r="O2658" s="100">
        <v>0</v>
      </c>
      <c r="P2658" s="100">
        <v>0</v>
      </c>
      <c r="Q2658" s="100">
        <v>0</v>
      </c>
      <c r="R2658" s="131">
        <v>0</v>
      </c>
      <c r="S2658" s="131">
        <v>0</v>
      </c>
      <c r="T2658" s="101"/>
      <c r="U2658" s="101"/>
      <c r="V2658" s="101"/>
      <c r="W2658" s="101"/>
      <c r="X2658" s="100">
        <v>0</v>
      </c>
      <c r="Y2658" s="100">
        <v>0</v>
      </c>
      <c r="Z2658" s="100">
        <v>0</v>
      </c>
      <c r="AA2658" s="131">
        <v>0</v>
      </c>
      <c r="AB2658" s="131">
        <v>0</v>
      </c>
    </row>
    <row r="2659" spans="1:28" x14ac:dyDescent="0.3">
      <c r="A2659" s="99" t="s">
        <v>72</v>
      </c>
      <c r="B2659" s="65" t="str">
        <f>VLOOKUP(A2659,'bank list with code'!$A$2:$C$114,3,FALSE)</f>
        <v>B067</v>
      </c>
      <c r="C2659" s="65" t="str">
        <f>VLOOKUP(B2659,'bank type'!$A$2:$B$87,2,FALSE)</f>
        <v>Payment Banks</v>
      </c>
      <c r="D2659" s="66">
        <v>43769</v>
      </c>
      <c r="E2659" s="74">
        <f t="shared" si="126"/>
        <v>10</v>
      </c>
      <c r="F2659">
        <f t="shared" si="125"/>
        <v>2019</v>
      </c>
      <c r="G2659" s="100">
        <v>0</v>
      </c>
      <c r="H2659" s="100">
        <v>0</v>
      </c>
      <c r="I2659" s="100">
        <v>0</v>
      </c>
      <c r="J2659" s="100">
        <v>0</v>
      </c>
      <c r="K2659" s="3">
        <f t="shared" si="127"/>
        <v>0</v>
      </c>
      <c r="L2659" s="3"/>
      <c r="M2659" s="3"/>
      <c r="N2659" s="3"/>
      <c r="O2659" s="100">
        <v>0</v>
      </c>
      <c r="P2659" s="100">
        <v>0</v>
      </c>
      <c r="Q2659" s="100">
        <v>0</v>
      </c>
      <c r="R2659" s="131">
        <v>0</v>
      </c>
      <c r="S2659" s="131">
        <v>0</v>
      </c>
      <c r="T2659" s="101"/>
      <c r="U2659" s="101"/>
      <c r="V2659" s="101"/>
      <c r="W2659" s="101"/>
      <c r="X2659" s="100">
        <v>0</v>
      </c>
      <c r="Y2659" s="100">
        <v>0</v>
      </c>
      <c r="Z2659" s="100">
        <v>0</v>
      </c>
      <c r="AA2659" s="131">
        <v>0</v>
      </c>
      <c r="AB2659" s="131">
        <v>0</v>
      </c>
    </row>
    <row r="2660" spans="1:28" x14ac:dyDescent="0.3">
      <c r="A2660" s="99" t="s">
        <v>49</v>
      </c>
      <c r="B2660" s="65" t="str">
        <f>VLOOKUP(A2660,'bank list with code'!$A$2:$C$114,3,FALSE)</f>
        <v>B077</v>
      </c>
      <c r="C2660" s="65" t="str">
        <f>VLOOKUP(B2660,'bank type'!$A$2:$B$87,2,FALSE)</f>
        <v>Payment Banks</v>
      </c>
      <c r="D2660" s="66">
        <v>43769</v>
      </c>
      <c r="E2660" s="74">
        <f t="shared" si="126"/>
        <v>10</v>
      </c>
      <c r="F2660">
        <f t="shared" si="125"/>
        <v>2019</v>
      </c>
      <c r="G2660" s="100">
        <v>0</v>
      </c>
      <c r="H2660" s="100">
        <v>0</v>
      </c>
      <c r="I2660" s="100">
        <v>0</v>
      </c>
      <c r="J2660" s="100">
        <v>0</v>
      </c>
      <c r="K2660" s="3">
        <f t="shared" si="127"/>
        <v>0</v>
      </c>
      <c r="L2660" s="3"/>
      <c r="M2660" s="3"/>
      <c r="N2660" s="3"/>
      <c r="O2660" s="100">
        <v>0</v>
      </c>
      <c r="P2660" s="100">
        <v>0</v>
      </c>
      <c r="Q2660" s="100">
        <v>0</v>
      </c>
      <c r="R2660" s="131">
        <v>0</v>
      </c>
      <c r="S2660" s="131">
        <v>0</v>
      </c>
      <c r="T2660" s="101"/>
      <c r="U2660" s="101"/>
      <c r="V2660" s="101"/>
      <c r="W2660" s="101"/>
      <c r="X2660" s="100">
        <v>116</v>
      </c>
      <c r="Y2660" s="100">
        <v>7</v>
      </c>
      <c r="Z2660" s="100">
        <v>28</v>
      </c>
      <c r="AA2660" s="131">
        <v>3.5999999999999997E-2</v>
      </c>
      <c r="AB2660" s="131">
        <v>2.3983900000000002E-2</v>
      </c>
    </row>
    <row r="2661" spans="1:28" x14ac:dyDescent="0.3">
      <c r="A2661" s="99" t="s">
        <v>50</v>
      </c>
      <c r="B2661" s="65" t="str">
        <f>VLOOKUP(A2661,'bank list with code'!$A$2:$C$114,3,FALSE)</f>
        <v>B079</v>
      </c>
      <c r="C2661" s="65" t="str">
        <f>VLOOKUP(B2661,'bank type'!$A$2:$B$87,2,FALSE)</f>
        <v>Payment Banks</v>
      </c>
      <c r="D2661" s="66">
        <v>43769</v>
      </c>
      <c r="E2661" s="74">
        <f t="shared" si="126"/>
        <v>10</v>
      </c>
      <c r="F2661">
        <f t="shared" si="125"/>
        <v>2019</v>
      </c>
      <c r="G2661" s="100">
        <v>2</v>
      </c>
      <c r="H2661" s="100">
        <v>6</v>
      </c>
      <c r="I2661" s="100">
        <v>121994</v>
      </c>
      <c r="J2661" s="100">
        <v>0</v>
      </c>
      <c r="K2661" s="3">
        <f t="shared" si="127"/>
        <v>121994</v>
      </c>
      <c r="L2661" s="3"/>
      <c r="M2661" s="3"/>
      <c r="N2661" s="3"/>
      <c r="O2661" s="100">
        <v>0</v>
      </c>
      <c r="P2661" s="100">
        <v>0</v>
      </c>
      <c r="Q2661" s="100">
        <v>0</v>
      </c>
      <c r="R2661" s="131">
        <v>0</v>
      </c>
      <c r="S2661" s="131">
        <v>0</v>
      </c>
      <c r="T2661" s="101"/>
      <c r="U2661" s="101"/>
      <c r="V2661" s="101"/>
      <c r="W2661" s="101"/>
      <c r="X2661" s="100">
        <v>52552380</v>
      </c>
      <c r="Y2661" s="100">
        <v>2026517</v>
      </c>
      <c r="Z2661" s="100">
        <v>2931726</v>
      </c>
      <c r="AA2661" s="131">
        <v>5656.611562</v>
      </c>
      <c r="AB2661" s="131">
        <v>2009.8475955399997</v>
      </c>
    </row>
    <row r="2662" spans="1:28" x14ac:dyDescent="0.3">
      <c r="A2662" s="99" t="s">
        <v>52</v>
      </c>
      <c r="B2662" s="65" t="str">
        <f>VLOOKUP(A2662,'bank list with code'!$A$2:$C$114,3,FALSE)</f>
        <v>B007</v>
      </c>
      <c r="C2662" s="65" t="str">
        <f>VLOOKUP(B2662,'bank type'!$A$2:$B$87,2,FALSE)</f>
        <v>Small Finance Banks</v>
      </c>
      <c r="D2662" s="66">
        <v>43769</v>
      </c>
      <c r="E2662" s="74">
        <f t="shared" si="126"/>
        <v>10</v>
      </c>
      <c r="F2662">
        <f t="shared" si="125"/>
        <v>2019</v>
      </c>
      <c r="G2662" s="100">
        <v>302</v>
      </c>
      <c r="H2662" s="100">
        <v>265</v>
      </c>
      <c r="I2662" s="100">
        <v>0</v>
      </c>
      <c r="J2662" s="100">
        <v>0</v>
      </c>
      <c r="K2662" s="3">
        <f t="shared" si="127"/>
        <v>0</v>
      </c>
      <c r="L2662" s="3"/>
      <c r="M2662" s="3"/>
      <c r="N2662" s="3"/>
      <c r="O2662" s="100">
        <v>0</v>
      </c>
      <c r="P2662" s="100">
        <v>0</v>
      </c>
      <c r="Q2662" s="100">
        <v>0</v>
      </c>
      <c r="R2662" s="131">
        <v>0</v>
      </c>
      <c r="S2662" s="131">
        <v>0</v>
      </c>
      <c r="T2662" s="101"/>
      <c r="U2662" s="101"/>
      <c r="V2662" s="101"/>
      <c r="W2662" s="101"/>
      <c r="X2662" s="100">
        <v>1102124</v>
      </c>
      <c r="Y2662" s="100">
        <v>730669</v>
      </c>
      <c r="Z2662" s="100">
        <v>381049</v>
      </c>
      <c r="AA2662" s="131">
        <v>4015.0763374399999</v>
      </c>
      <c r="AB2662" s="131">
        <v>651.84936500000003</v>
      </c>
    </row>
    <row r="2663" spans="1:28" x14ac:dyDescent="0.3">
      <c r="A2663" s="99" t="s">
        <v>53</v>
      </c>
      <c r="B2663" s="65" t="str">
        <f>VLOOKUP(A2663,'bank list with code'!$A$2:$C$114,3,FALSE)</f>
        <v>B019</v>
      </c>
      <c r="C2663" s="65" t="str">
        <f>VLOOKUP(B2663,'bank type'!$A$2:$B$87,2,FALSE)</f>
        <v>Small Finance Banks</v>
      </c>
      <c r="D2663" s="66">
        <v>43769</v>
      </c>
      <c r="E2663" s="74">
        <f t="shared" si="126"/>
        <v>10</v>
      </c>
      <c r="F2663">
        <f t="shared" si="125"/>
        <v>2019</v>
      </c>
      <c r="G2663" s="100">
        <v>149</v>
      </c>
      <c r="H2663" s="100">
        <v>1</v>
      </c>
      <c r="I2663" s="100">
        <v>0</v>
      </c>
      <c r="J2663" s="100">
        <v>0</v>
      </c>
      <c r="K2663" s="3">
        <f t="shared" si="127"/>
        <v>0</v>
      </c>
      <c r="L2663" s="3"/>
      <c r="M2663" s="3"/>
      <c r="N2663" s="3"/>
      <c r="O2663" s="100">
        <v>0</v>
      </c>
      <c r="P2663" s="100">
        <v>0</v>
      </c>
      <c r="Q2663" s="100">
        <v>0</v>
      </c>
      <c r="R2663" s="131">
        <v>0</v>
      </c>
      <c r="S2663" s="131">
        <v>0</v>
      </c>
      <c r="T2663" s="101"/>
      <c r="U2663" s="101"/>
      <c r="V2663" s="101"/>
      <c r="W2663" s="101"/>
      <c r="X2663" s="100">
        <v>113522</v>
      </c>
      <c r="Y2663" s="100">
        <v>93593</v>
      </c>
      <c r="Z2663" s="100">
        <v>57677</v>
      </c>
      <c r="AA2663" s="131">
        <v>443.02186499999999</v>
      </c>
      <c r="AB2663" s="131">
        <v>100.4427201</v>
      </c>
    </row>
    <row r="2664" spans="1:28" x14ac:dyDescent="0.3">
      <c r="A2664" s="99" t="s">
        <v>54</v>
      </c>
      <c r="B2664" s="65" t="str">
        <f>VLOOKUP(A2664,'bank list with code'!$A$2:$C$114,3,FALSE)</f>
        <v>B046</v>
      </c>
      <c r="C2664" s="65" t="str">
        <f>VLOOKUP(B2664,'bank type'!$A$2:$B$87,2,FALSE)</f>
        <v>Small Finance Banks</v>
      </c>
      <c r="D2664" s="66">
        <v>43769</v>
      </c>
      <c r="E2664" s="74">
        <f t="shared" si="126"/>
        <v>10</v>
      </c>
      <c r="F2664">
        <f t="shared" si="125"/>
        <v>2019</v>
      </c>
      <c r="G2664" s="100">
        <v>94</v>
      </c>
      <c r="H2664" s="100">
        <v>0</v>
      </c>
      <c r="I2664" s="100">
        <v>0</v>
      </c>
      <c r="J2664" s="100">
        <v>0</v>
      </c>
      <c r="K2664" s="3">
        <f t="shared" si="127"/>
        <v>0</v>
      </c>
      <c r="L2664" s="3"/>
      <c r="M2664" s="3"/>
      <c r="N2664" s="3"/>
      <c r="O2664" s="100">
        <v>0</v>
      </c>
      <c r="P2664" s="100">
        <v>0</v>
      </c>
      <c r="Q2664" s="100">
        <v>0</v>
      </c>
      <c r="R2664" s="131">
        <v>0</v>
      </c>
      <c r="S2664" s="131">
        <v>0</v>
      </c>
      <c r="T2664" s="101"/>
      <c r="U2664" s="101"/>
      <c r="V2664" s="101"/>
      <c r="W2664" s="101"/>
      <c r="X2664" s="100">
        <v>1565548</v>
      </c>
      <c r="Y2664" s="100">
        <v>667517</v>
      </c>
      <c r="Z2664" s="100">
        <v>34464</v>
      </c>
      <c r="AA2664" s="131">
        <v>3373.37</v>
      </c>
      <c r="AB2664" s="131">
        <v>30.619999999999997</v>
      </c>
    </row>
    <row r="2665" spans="1:28" x14ac:dyDescent="0.3">
      <c r="A2665" s="99" t="s">
        <v>55</v>
      </c>
      <c r="B2665" s="65" t="str">
        <f>VLOOKUP(A2665,'bank list with code'!$A$2:$C$114,3,FALSE)</f>
        <v>B041</v>
      </c>
      <c r="C2665" s="65" t="str">
        <f>VLOOKUP(B2665,'bank type'!$A$2:$B$87,2,FALSE)</f>
        <v>Small Finance Banks</v>
      </c>
      <c r="D2665" s="66">
        <v>43769</v>
      </c>
      <c r="E2665" s="74">
        <f t="shared" si="126"/>
        <v>10</v>
      </c>
      <c r="F2665">
        <f t="shared" si="125"/>
        <v>2019</v>
      </c>
      <c r="G2665" s="100">
        <v>320</v>
      </c>
      <c r="H2665" s="100">
        <v>2</v>
      </c>
      <c r="I2665" s="100">
        <v>0</v>
      </c>
      <c r="J2665" s="100">
        <v>0</v>
      </c>
      <c r="K2665" s="3">
        <f t="shared" si="127"/>
        <v>0</v>
      </c>
      <c r="L2665" s="3"/>
      <c r="M2665" s="3"/>
      <c r="N2665" s="3"/>
      <c r="O2665" s="100">
        <v>0</v>
      </c>
      <c r="P2665" s="100">
        <v>0</v>
      </c>
      <c r="Q2665" s="100">
        <v>0</v>
      </c>
      <c r="R2665" s="131">
        <v>0</v>
      </c>
      <c r="S2665" s="131">
        <v>0</v>
      </c>
      <c r="T2665" s="101"/>
      <c r="U2665" s="101"/>
      <c r="V2665" s="101"/>
      <c r="W2665" s="101"/>
      <c r="X2665" s="100">
        <v>599633</v>
      </c>
      <c r="Y2665" s="100">
        <v>983728</v>
      </c>
      <c r="Z2665" s="100">
        <v>151788</v>
      </c>
      <c r="AA2665" s="131">
        <v>2395.8000000000002</v>
      </c>
      <c r="AB2665" s="131">
        <v>280.39999999999998</v>
      </c>
    </row>
    <row r="2666" spans="1:28" x14ac:dyDescent="0.3">
      <c r="A2666" s="99" t="s">
        <v>56</v>
      </c>
      <c r="B2666" s="65" t="str">
        <f>VLOOKUP(A2666,'bank list with code'!$A$2:$C$114,3,FALSE)</f>
        <v>B043</v>
      </c>
      <c r="C2666" s="65" t="str">
        <f>VLOOKUP(B2666,'bank type'!$A$2:$B$87,2,FALSE)</f>
        <v>Small Finance Banks</v>
      </c>
      <c r="D2666" s="66">
        <v>43769</v>
      </c>
      <c r="E2666" s="74">
        <f t="shared" si="126"/>
        <v>10</v>
      </c>
      <c r="F2666">
        <f t="shared" si="125"/>
        <v>2019</v>
      </c>
      <c r="G2666" s="100">
        <v>191</v>
      </c>
      <c r="H2666" s="100">
        <v>2</v>
      </c>
      <c r="I2666" s="100">
        <v>0</v>
      </c>
      <c r="J2666" s="100">
        <v>0</v>
      </c>
      <c r="K2666" s="3">
        <f t="shared" si="127"/>
        <v>0</v>
      </c>
      <c r="L2666" s="3"/>
      <c r="M2666" s="3"/>
      <c r="N2666" s="3"/>
      <c r="O2666" s="100">
        <v>0</v>
      </c>
      <c r="P2666" s="100">
        <v>0</v>
      </c>
      <c r="Q2666" s="100">
        <v>0</v>
      </c>
      <c r="R2666" s="131">
        <v>0</v>
      </c>
      <c r="S2666" s="131">
        <v>0</v>
      </c>
      <c r="T2666" s="101"/>
      <c r="U2666" s="101"/>
      <c r="V2666" s="101"/>
      <c r="W2666" s="101"/>
      <c r="X2666" s="100">
        <v>3516307</v>
      </c>
      <c r="Y2666" s="100">
        <v>745770</v>
      </c>
      <c r="Z2666" s="100">
        <v>118225</v>
      </c>
      <c r="AA2666" s="131">
        <v>4371.3999999999996</v>
      </c>
      <c r="AB2666" s="131">
        <v>102.3</v>
      </c>
    </row>
    <row r="2667" spans="1:28" x14ac:dyDescent="0.3">
      <c r="A2667" s="99" t="s">
        <v>57</v>
      </c>
      <c r="B2667" s="65" t="str">
        <f>VLOOKUP(A2667,'bank list with code'!$A$2:$C$114,3,FALSE)</f>
        <v>B065</v>
      </c>
      <c r="C2667" s="65" t="str">
        <f>VLOOKUP(B2667,'bank type'!$A$2:$B$87,2,FALSE)</f>
        <v>Small Finance Banks</v>
      </c>
      <c r="D2667" s="66">
        <v>43769</v>
      </c>
      <c r="E2667" s="74">
        <f t="shared" si="126"/>
        <v>10</v>
      </c>
      <c r="F2667">
        <f t="shared" si="125"/>
        <v>2019</v>
      </c>
      <c r="G2667" s="100">
        <v>127</v>
      </c>
      <c r="H2667" s="100">
        <v>3</v>
      </c>
      <c r="I2667" s="100">
        <v>0</v>
      </c>
      <c r="J2667" s="100">
        <v>0</v>
      </c>
      <c r="K2667" s="3">
        <f t="shared" si="127"/>
        <v>0</v>
      </c>
      <c r="L2667" s="3"/>
      <c r="M2667" s="3"/>
      <c r="N2667" s="3"/>
      <c r="O2667" s="100">
        <v>0</v>
      </c>
      <c r="P2667" s="100">
        <v>0</v>
      </c>
      <c r="Q2667" s="100">
        <v>0</v>
      </c>
      <c r="R2667" s="131">
        <v>0</v>
      </c>
      <c r="S2667" s="131">
        <v>0</v>
      </c>
      <c r="T2667" s="101"/>
      <c r="U2667" s="101"/>
      <c r="V2667" s="101"/>
      <c r="W2667" s="101"/>
      <c r="X2667" s="100">
        <v>713379</v>
      </c>
      <c r="Y2667" s="100">
        <v>500697</v>
      </c>
      <c r="Z2667" s="100">
        <v>94628</v>
      </c>
      <c r="AA2667" s="131">
        <v>2680.1705000000002</v>
      </c>
      <c r="AB2667" s="131">
        <v>137.06006292000001</v>
      </c>
    </row>
    <row r="2668" spans="1:28" x14ac:dyDescent="0.3">
      <c r="A2668" s="99" t="s">
        <v>58</v>
      </c>
      <c r="B2668" s="65" t="str">
        <f>VLOOKUP(A2668,'bank list with code'!$A$2:$C$114,3,FALSE)</f>
        <v>B075</v>
      </c>
      <c r="C2668" s="65" t="str">
        <f>VLOOKUP(B2668,'bank type'!$A$2:$B$87,2,FALSE)</f>
        <v>Small Finance Banks</v>
      </c>
      <c r="D2668" s="66">
        <v>43769</v>
      </c>
      <c r="E2668" s="74">
        <f t="shared" si="126"/>
        <v>10</v>
      </c>
      <c r="F2668">
        <f t="shared" si="125"/>
        <v>2019</v>
      </c>
      <c r="G2668" s="100">
        <v>0</v>
      </c>
      <c r="H2668" s="100">
        <v>0</v>
      </c>
      <c r="I2668" s="100">
        <v>0</v>
      </c>
      <c r="J2668" s="100">
        <v>0</v>
      </c>
      <c r="K2668" s="3">
        <f t="shared" si="127"/>
        <v>0</v>
      </c>
      <c r="L2668" s="3"/>
      <c r="M2668" s="3"/>
      <c r="N2668" s="3"/>
      <c r="O2668" s="100">
        <v>0</v>
      </c>
      <c r="P2668" s="100">
        <v>0</v>
      </c>
      <c r="Q2668" s="100">
        <v>0</v>
      </c>
      <c r="R2668" s="131">
        <v>0</v>
      </c>
      <c r="S2668" s="131">
        <v>0</v>
      </c>
      <c r="T2668" s="101"/>
      <c r="U2668" s="101"/>
      <c r="V2668" s="101"/>
      <c r="W2668" s="101"/>
      <c r="X2668" s="100">
        <v>93212</v>
      </c>
      <c r="Y2668" s="100">
        <v>14957</v>
      </c>
      <c r="Z2668" s="100">
        <v>5287</v>
      </c>
      <c r="AA2668" s="131">
        <v>57.186062000000007</v>
      </c>
      <c r="AB2668" s="131">
        <v>17.44254652</v>
      </c>
    </row>
    <row r="2669" spans="1:28" x14ac:dyDescent="0.3">
      <c r="A2669" s="99" t="s">
        <v>59</v>
      </c>
      <c r="B2669" s="65" t="str">
        <f>VLOOKUP(A2669,'bank list with code'!$A$2:$C$114,3,FALSE)</f>
        <v>B097</v>
      </c>
      <c r="C2669" s="65" t="str">
        <f>VLOOKUP(B2669,'bank type'!$A$2:$B$87,2,FALSE)</f>
        <v>Small Finance Banks</v>
      </c>
      <c r="D2669" s="66">
        <v>43769</v>
      </c>
      <c r="E2669" s="74">
        <f t="shared" si="126"/>
        <v>10</v>
      </c>
      <c r="F2669">
        <f t="shared" si="125"/>
        <v>2019</v>
      </c>
      <c r="G2669" s="100">
        <v>25</v>
      </c>
      <c r="H2669" s="100">
        <v>1</v>
      </c>
      <c r="I2669" s="100">
        <v>0</v>
      </c>
      <c r="J2669" s="100">
        <v>0</v>
      </c>
      <c r="K2669" s="3">
        <f t="shared" si="127"/>
        <v>0</v>
      </c>
      <c r="L2669" s="3"/>
      <c r="M2669" s="3"/>
      <c r="N2669" s="3"/>
      <c r="O2669" s="100">
        <v>0</v>
      </c>
      <c r="P2669" s="100">
        <v>0</v>
      </c>
      <c r="Q2669" s="100">
        <v>0</v>
      </c>
      <c r="R2669" s="131">
        <v>0</v>
      </c>
      <c r="S2669" s="131">
        <v>0</v>
      </c>
      <c r="T2669" s="101"/>
      <c r="U2669" s="101"/>
      <c r="V2669" s="101"/>
      <c r="W2669" s="101"/>
      <c r="X2669" s="100">
        <v>29282</v>
      </c>
      <c r="Y2669" s="100">
        <v>31885</v>
      </c>
      <c r="Z2669" s="100">
        <v>19300</v>
      </c>
      <c r="AA2669" s="131">
        <v>63.337199999999996</v>
      </c>
      <c r="AB2669" s="131">
        <v>27.088534639999999</v>
      </c>
    </row>
    <row r="2670" spans="1:28" x14ac:dyDescent="0.3">
      <c r="A2670" s="99" t="s">
        <v>60</v>
      </c>
      <c r="B2670" s="65" t="str">
        <f>VLOOKUP(A2670,'bank list with code'!$A$2:$C$114,3,FALSE)</f>
        <v>B103</v>
      </c>
      <c r="C2670" s="65" t="str">
        <f>VLOOKUP(B2670,'bank type'!$A$2:$B$87,2,FALSE)</f>
        <v>Small Finance Banks</v>
      </c>
      <c r="D2670" s="66">
        <v>43769</v>
      </c>
      <c r="E2670" s="74">
        <f t="shared" si="126"/>
        <v>10</v>
      </c>
      <c r="F2670">
        <f t="shared" si="125"/>
        <v>2019</v>
      </c>
      <c r="G2670" s="100">
        <v>450</v>
      </c>
      <c r="H2670" s="100">
        <v>3</v>
      </c>
      <c r="I2670" s="100">
        <v>0</v>
      </c>
      <c r="J2670" s="100">
        <v>0</v>
      </c>
      <c r="K2670" s="3">
        <f t="shared" si="127"/>
        <v>0</v>
      </c>
      <c r="L2670" s="3"/>
      <c r="M2670" s="3"/>
      <c r="N2670" s="3"/>
      <c r="O2670" s="100">
        <v>0</v>
      </c>
      <c r="P2670" s="100">
        <v>0</v>
      </c>
      <c r="Q2670" s="100">
        <v>0</v>
      </c>
      <c r="R2670" s="131">
        <v>0</v>
      </c>
      <c r="S2670" s="131">
        <v>0</v>
      </c>
      <c r="T2670" s="101"/>
      <c r="U2670" s="101"/>
      <c r="V2670" s="101"/>
      <c r="W2670" s="101"/>
      <c r="X2670" s="100">
        <v>4427589</v>
      </c>
      <c r="Y2670" s="100">
        <v>2585544</v>
      </c>
      <c r="Z2670" s="100">
        <v>437385</v>
      </c>
      <c r="AA2670" s="131">
        <v>10727.908100000001</v>
      </c>
      <c r="AB2670" s="131">
        <v>401.38673466000006</v>
      </c>
    </row>
    <row r="2671" spans="1:28" x14ac:dyDescent="0.3">
      <c r="A2671" s="99" t="s">
        <v>61</v>
      </c>
      <c r="B2671" s="65" t="str">
        <f>VLOOKUP(A2671,'bank list with code'!$A$2:$C$114,3,FALSE)</f>
        <v>B109</v>
      </c>
      <c r="C2671" s="65" t="str">
        <f>VLOOKUP(B2671,'bank type'!$A$2:$B$87,2,FALSE)</f>
        <v>Small Finance Banks</v>
      </c>
      <c r="D2671" s="66">
        <v>43769</v>
      </c>
      <c r="E2671" s="74">
        <f t="shared" si="126"/>
        <v>10</v>
      </c>
      <c r="F2671">
        <f t="shared" si="125"/>
        <v>2019</v>
      </c>
      <c r="G2671" s="100">
        <v>117</v>
      </c>
      <c r="H2671" s="100">
        <v>37</v>
      </c>
      <c r="I2671" s="100">
        <v>0</v>
      </c>
      <c r="J2671" s="100">
        <v>0</v>
      </c>
      <c r="K2671" s="3">
        <f t="shared" si="127"/>
        <v>0</v>
      </c>
      <c r="L2671" s="3"/>
      <c r="M2671" s="3"/>
      <c r="N2671" s="3"/>
      <c r="O2671" s="100">
        <v>0</v>
      </c>
      <c r="P2671" s="100">
        <v>0</v>
      </c>
      <c r="Q2671" s="100">
        <v>0</v>
      </c>
      <c r="R2671" s="131">
        <v>0</v>
      </c>
      <c r="S2671" s="131">
        <v>0</v>
      </c>
      <c r="T2671" s="101"/>
      <c r="U2671" s="101"/>
      <c r="V2671" s="101"/>
      <c r="W2671" s="101"/>
      <c r="X2671" s="100">
        <v>279271</v>
      </c>
      <c r="Y2671" s="100">
        <v>108774</v>
      </c>
      <c r="Z2671" s="100">
        <v>42942</v>
      </c>
      <c r="AA2671" s="131">
        <v>390.95690999999999</v>
      </c>
      <c r="AB2671" s="131">
        <v>48.784827</v>
      </c>
    </row>
    <row r="2672" spans="1:28" x14ac:dyDescent="0.3">
      <c r="A2672" s="83" t="s">
        <v>117</v>
      </c>
      <c r="B2672" s="65" t="str">
        <f>VLOOKUP(A2672,'bank list with code'!$A$2:$C$114,3,FALSE)</f>
        <v>B003</v>
      </c>
      <c r="C2672" s="65" t="str">
        <f>VLOOKUP(B2672,'bank type'!$A$2:$B$87,2,FALSE)</f>
        <v>Public Sector Banks</v>
      </c>
      <c r="D2672" s="66">
        <v>43799</v>
      </c>
      <c r="E2672" s="74">
        <f t="shared" si="126"/>
        <v>11</v>
      </c>
      <c r="F2672">
        <f t="shared" ref="F2672:F2735" si="128">YEAR(D2672)</f>
        <v>2019</v>
      </c>
      <c r="G2672" s="84">
        <v>802</v>
      </c>
      <c r="H2672" s="84">
        <v>107</v>
      </c>
      <c r="I2672" s="84">
        <v>3189</v>
      </c>
      <c r="J2672" s="84">
        <v>0</v>
      </c>
      <c r="K2672" s="3">
        <f t="shared" si="127"/>
        <v>3189</v>
      </c>
      <c r="L2672" s="3"/>
      <c r="M2672" s="3"/>
      <c r="N2672" s="3"/>
      <c r="O2672" s="84">
        <v>0</v>
      </c>
      <c r="P2672" s="84">
        <v>0</v>
      </c>
      <c r="Q2672" s="84">
        <v>0</v>
      </c>
      <c r="R2672" s="127">
        <v>0</v>
      </c>
      <c r="S2672" s="127">
        <v>0</v>
      </c>
      <c r="T2672" s="85"/>
      <c r="U2672" s="85"/>
      <c r="V2672" s="85"/>
      <c r="W2672" s="85"/>
      <c r="X2672" s="84">
        <v>6538324</v>
      </c>
      <c r="Y2672" s="84">
        <v>5667536</v>
      </c>
      <c r="Z2672" s="84">
        <v>3912472</v>
      </c>
      <c r="AA2672" s="127">
        <v>22850.2</v>
      </c>
      <c r="AB2672" s="127">
        <v>3660.2782579999998</v>
      </c>
    </row>
    <row r="2673" spans="1:28" x14ac:dyDescent="0.3">
      <c r="A2673" s="83" t="s">
        <v>118</v>
      </c>
      <c r="B2673" s="65" t="str">
        <f>VLOOKUP(A2673,'bank list with code'!$A$2:$C$114,3,FALSE)</f>
        <v>B006</v>
      </c>
      <c r="C2673" s="65" t="str">
        <f>VLOOKUP(B2673,'bank type'!$A$2:$B$87,2,FALSE)</f>
        <v>Public Sector Banks</v>
      </c>
      <c r="D2673" s="66">
        <v>43799</v>
      </c>
      <c r="E2673" s="74">
        <f t="shared" si="126"/>
        <v>11</v>
      </c>
      <c r="F2673">
        <f t="shared" si="128"/>
        <v>2019</v>
      </c>
      <c r="G2673" s="84">
        <v>3025</v>
      </c>
      <c r="H2673" s="84">
        <v>772</v>
      </c>
      <c r="I2673" s="84">
        <v>13255</v>
      </c>
      <c r="J2673" s="84">
        <v>0</v>
      </c>
      <c r="K2673" s="3">
        <f t="shared" si="127"/>
        <v>13255</v>
      </c>
      <c r="L2673" s="3"/>
      <c r="M2673" s="3"/>
      <c r="N2673" s="3"/>
      <c r="O2673" s="84">
        <v>304899</v>
      </c>
      <c r="P2673" s="84">
        <v>10368</v>
      </c>
      <c r="Q2673" s="84">
        <v>573373</v>
      </c>
      <c r="R2673" s="127">
        <v>50.300474280000003</v>
      </c>
      <c r="S2673" s="127">
        <v>1363.8124063</v>
      </c>
      <c r="T2673" s="85"/>
      <c r="U2673" s="85"/>
      <c r="V2673" s="85"/>
      <c r="W2673" s="85"/>
      <c r="X2673" s="84">
        <v>12091657</v>
      </c>
      <c r="Y2673" s="84">
        <v>11390790</v>
      </c>
      <c r="Z2673" s="84">
        <v>6680009</v>
      </c>
      <c r="AA2673" s="127">
        <v>46494.551796319996</v>
      </c>
      <c r="AB2673" s="127">
        <v>8589.2512555899993</v>
      </c>
    </row>
    <row r="2674" spans="1:28" x14ac:dyDescent="0.3">
      <c r="A2674" s="83" t="s">
        <v>0</v>
      </c>
      <c r="B2674" s="65" t="str">
        <f>VLOOKUP(A2674,'bank list with code'!$A$2:$C$114,3,FALSE)</f>
        <v>B014</v>
      </c>
      <c r="C2674" s="65" t="str">
        <f>VLOOKUP(B2674,'bank type'!$A$2:$B$87,2,FALSE)</f>
        <v>Public Sector Banks</v>
      </c>
      <c r="D2674" s="66">
        <v>43799</v>
      </c>
      <c r="E2674" s="74">
        <f t="shared" ref="E2674:E2737" si="129">MONTH(D2674)</f>
        <v>11</v>
      </c>
      <c r="F2674">
        <f t="shared" si="128"/>
        <v>2019</v>
      </c>
      <c r="G2674" s="84">
        <v>9290</v>
      </c>
      <c r="H2674" s="84">
        <v>3782</v>
      </c>
      <c r="I2674" s="84">
        <v>59038</v>
      </c>
      <c r="J2674" s="84">
        <v>0</v>
      </c>
      <c r="K2674" s="3">
        <f t="shared" si="127"/>
        <v>59038</v>
      </c>
      <c r="L2674" s="3"/>
      <c r="M2674" s="3"/>
      <c r="N2674" s="3"/>
      <c r="O2674" s="84">
        <v>418466</v>
      </c>
      <c r="P2674" s="84">
        <v>17449</v>
      </c>
      <c r="Q2674" s="84">
        <v>1024767</v>
      </c>
      <c r="R2674" s="127">
        <v>72.2727</v>
      </c>
      <c r="S2674" s="127">
        <v>2158.2002017899999</v>
      </c>
      <c r="T2674" s="85"/>
      <c r="U2674" s="85"/>
      <c r="V2674" s="85"/>
      <c r="W2674" s="85"/>
      <c r="X2674" s="84">
        <v>52921999</v>
      </c>
      <c r="Y2674" s="84">
        <v>30185538.68</v>
      </c>
      <c r="Z2674" s="84">
        <v>20080962</v>
      </c>
      <c r="AA2674" s="127">
        <v>120779.90712891589</v>
      </c>
      <c r="AB2674" s="127">
        <v>24979.292534915796</v>
      </c>
    </row>
    <row r="2675" spans="1:28" x14ac:dyDescent="0.3">
      <c r="A2675" s="83" t="s">
        <v>1</v>
      </c>
      <c r="B2675" s="65" t="str">
        <f>VLOOKUP(A2675,'bank list with code'!$A$2:$C$114,3,FALSE)</f>
        <v>B015</v>
      </c>
      <c r="C2675" s="65" t="str">
        <f>VLOOKUP(B2675,'bank type'!$A$2:$B$87,2,FALSE)</f>
        <v>Public Sector Banks</v>
      </c>
      <c r="D2675" s="66">
        <v>43799</v>
      </c>
      <c r="E2675" s="74">
        <f t="shared" si="129"/>
        <v>11</v>
      </c>
      <c r="F2675">
        <f t="shared" si="128"/>
        <v>2019</v>
      </c>
      <c r="G2675" s="84">
        <v>2438</v>
      </c>
      <c r="H2675" s="84">
        <v>3387</v>
      </c>
      <c r="I2675" s="84">
        <v>61031</v>
      </c>
      <c r="J2675" s="84">
        <v>0</v>
      </c>
      <c r="K2675" s="3">
        <f t="shared" si="127"/>
        <v>61031</v>
      </c>
      <c r="L2675" s="3"/>
      <c r="M2675" s="3"/>
      <c r="N2675" s="3"/>
      <c r="O2675" s="84">
        <v>174601</v>
      </c>
      <c r="P2675" s="84">
        <v>16153</v>
      </c>
      <c r="Q2675" s="84">
        <v>444887</v>
      </c>
      <c r="R2675" s="127">
        <v>90.004350529999996</v>
      </c>
      <c r="S2675" s="127">
        <v>978.06080045999693</v>
      </c>
      <c r="T2675" s="85"/>
      <c r="U2675" s="85"/>
      <c r="V2675" s="85"/>
      <c r="W2675" s="85"/>
      <c r="X2675" s="84">
        <v>39339020</v>
      </c>
      <c r="Y2675" s="84">
        <v>19653212</v>
      </c>
      <c r="Z2675" s="84">
        <v>10992181</v>
      </c>
      <c r="AA2675" s="127">
        <v>69589.611158999993</v>
      </c>
      <c r="AB2675" s="127">
        <v>11421.23365152</v>
      </c>
    </row>
    <row r="2676" spans="1:28" x14ac:dyDescent="0.3">
      <c r="A2676" s="83" t="s">
        <v>2</v>
      </c>
      <c r="B2676" s="65" t="str">
        <f>VLOOKUP(A2676,'bank list with code'!$A$2:$C$114,3,FALSE)</f>
        <v>B016</v>
      </c>
      <c r="C2676" s="65" t="str">
        <f>VLOOKUP(B2676,'bank type'!$A$2:$B$87,2,FALSE)</f>
        <v>Public Sector Banks</v>
      </c>
      <c r="D2676" s="66">
        <v>43799</v>
      </c>
      <c r="E2676" s="74">
        <f t="shared" si="129"/>
        <v>11</v>
      </c>
      <c r="F2676">
        <f t="shared" si="128"/>
        <v>2019</v>
      </c>
      <c r="G2676" s="84">
        <v>1386</v>
      </c>
      <c r="H2676" s="84">
        <v>549</v>
      </c>
      <c r="I2676" s="84">
        <v>2401</v>
      </c>
      <c r="J2676" s="84">
        <v>0</v>
      </c>
      <c r="K2676" s="3">
        <f t="shared" si="127"/>
        <v>2401</v>
      </c>
      <c r="L2676" s="3"/>
      <c r="M2676" s="3"/>
      <c r="N2676" s="3"/>
      <c r="O2676" s="84">
        <v>0</v>
      </c>
      <c r="P2676" s="84">
        <v>0</v>
      </c>
      <c r="Q2676" s="84">
        <v>0</v>
      </c>
      <c r="R2676" s="127">
        <v>0</v>
      </c>
      <c r="S2676" s="127">
        <v>0</v>
      </c>
      <c r="T2676" s="85"/>
      <c r="U2676" s="85"/>
      <c r="V2676" s="85"/>
      <c r="W2676" s="85"/>
      <c r="X2676" s="84">
        <v>7005221</v>
      </c>
      <c r="Y2676" s="84">
        <v>7729844</v>
      </c>
      <c r="Z2676" s="84">
        <v>5158095</v>
      </c>
      <c r="AA2676" s="127">
        <v>27828.522982000002</v>
      </c>
      <c r="AB2676" s="127">
        <v>5349.1639166499999</v>
      </c>
    </row>
    <row r="2677" spans="1:28" x14ac:dyDescent="0.3">
      <c r="A2677" s="83" t="s">
        <v>3</v>
      </c>
      <c r="B2677" s="65" t="str">
        <f>VLOOKUP(A2677,'bank list with code'!$A$2:$C$114,3,FALSE)</f>
        <v>B018</v>
      </c>
      <c r="C2677" s="65" t="str">
        <f>VLOOKUP(B2677,'bank type'!$A$2:$B$87,2,FALSE)</f>
        <v>Public Sector Banks</v>
      </c>
      <c r="D2677" s="66">
        <v>43799</v>
      </c>
      <c r="E2677" s="74">
        <f t="shared" si="129"/>
        <v>11</v>
      </c>
      <c r="F2677">
        <f t="shared" si="128"/>
        <v>2019</v>
      </c>
      <c r="G2677" s="84">
        <v>4747</v>
      </c>
      <c r="H2677" s="84">
        <v>4060</v>
      </c>
      <c r="I2677" s="84">
        <v>23810</v>
      </c>
      <c r="J2677" s="84">
        <v>0</v>
      </c>
      <c r="K2677" s="3">
        <f t="shared" si="127"/>
        <v>23810</v>
      </c>
      <c r="L2677" s="3"/>
      <c r="M2677" s="3"/>
      <c r="N2677" s="3"/>
      <c r="O2677" s="84">
        <v>484977</v>
      </c>
      <c r="P2677" s="84">
        <v>56833</v>
      </c>
      <c r="Q2677" s="84">
        <v>787763</v>
      </c>
      <c r="R2677" s="127">
        <v>275.55899224999996</v>
      </c>
      <c r="S2677" s="127">
        <v>1809.7388098399999</v>
      </c>
      <c r="T2677" s="85"/>
      <c r="U2677" s="85"/>
      <c r="V2677" s="85"/>
      <c r="W2677" s="85"/>
      <c r="X2677" s="84">
        <v>22027310</v>
      </c>
      <c r="Y2677" s="84">
        <v>26541765</v>
      </c>
      <c r="Z2677" s="84">
        <v>13630052</v>
      </c>
      <c r="AA2677" s="127">
        <v>123170.30330117999</v>
      </c>
      <c r="AB2677" s="127">
        <v>17550.426474790002</v>
      </c>
    </row>
    <row r="2678" spans="1:28" x14ac:dyDescent="0.3">
      <c r="A2678" s="83" t="s">
        <v>4</v>
      </c>
      <c r="B2678" s="65" t="str">
        <f>VLOOKUP(A2678,'bank list with code'!$A$2:$C$114,3,FALSE)</f>
        <v>B022</v>
      </c>
      <c r="C2678" s="65" t="str">
        <f>VLOOKUP(B2678,'bank type'!$A$2:$B$87,2,FALSE)</f>
        <v>Public Sector Banks</v>
      </c>
      <c r="D2678" s="66">
        <v>43799</v>
      </c>
      <c r="E2678" s="74">
        <f t="shared" si="129"/>
        <v>11</v>
      </c>
      <c r="F2678">
        <f t="shared" si="128"/>
        <v>2019</v>
      </c>
      <c r="G2678" s="84">
        <v>2701</v>
      </c>
      <c r="H2678" s="84">
        <v>860</v>
      </c>
      <c r="I2678" s="84">
        <v>3313</v>
      </c>
      <c r="J2678" s="84">
        <v>0</v>
      </c>
      <c r="K2678" s="3">
        <f t="shared" si="127"/>
        <v>3313</v>
      </c>
      <c r="L2678" s="3"/>
      <c r="M2678" s="3"/>
      <c r="N2678" s="3"/>
      <c r="O2678" s="84">
        <v>90562</v>
      </c>
      <c r="P2678" s="84">
        <v>1801</v>
      </c>
      <c r="Q2678" s="84">
        <v>144472</v>
      </c>
      <c r="R2678" s="127">
        <v>7.9821791399999995</v>
      </c>
      <c r="S2678" s="127">
        <v>309.50214119000003</v>
      </c>
      <c r="T2678" s="85"/>
      <c r="U2678" s="85"/>
      <c r="V2678" s="85"/>
      <c r="W2678" s="85"/>
      <c r="X2678" s="84">
        <v>23410546</v>
      </c>
      <c r="Y2678" s="84">
        <v>11967786</v>
      </c>
      <c r="Z2678" s="84">
        <v>6379110</v>
      </c>
      <c r="AA2678" s="127">
        <v>48776.622894</v>
      </c>
      <c r="AB2678" s="127">
        <v>8448.9096630000004</v>
      </c>
    </row>
    <row r="2679" spans="1:28" x14ac:dyDescent="0.3">
      <c r="A2679" s="83" t="s">
        <v>119</v>
      </c>
      <c r="B2679" s="65" t="str">
        <f>VLOOKUP(A2679,'bank list with code'!$A$2:$C$114,3,FALSE)</f>
        <v>B026</v>
      </c>
      <c r="C2679" s="65" t="str">
        <f>VLOOKUP(B2679,'bank type'!$A$2:$B$87,2,FALSE)</f>
        <v>Public Sector Banks</v>
      </c>
      <c r="D2679" s="66">
        <v>43799</v>
      </c>
      <c r="E2679" s="74">
        <f t="shared" si="129"/>
        <v>11</v>
      </c>
      <c r="F2679">
        <f t="shared" si="128"/>
        <v>2019</v>
      </c>
      <c r="G2679" s="84">
        <v>2392</v>
      </c>
      <c r="H2679" s="84">
        <v>494</v>
      </c>
      <c r="I2679" s="84">
        <v>224172</v>
      </c>
      <c r="J2679" s="84">
        <v>0</v>
      </c>
      <c r="K2679" s="3">
        <f t="shared" si="127"/>
        <v>224172</v>
      </c>
      <c r="L2679" s="3"/>
      <c r="M2679" s="3"/>
      <c r="N2679" s="3"/>
      <c r="O2679" s="84">
        <v>113242</v>
      </c>
      <c r="P2679" s="84">
        <v>1761</v>
      </c>
      <c r="Q2679" s="84">
        <v>152043</v>
      </c>
      <c r="R2679" s="127">
        <v>9.1898297000000007</v>
      </c>
      <c r="S2679" s="127">
        <v>351.53600994999999</v>
      </c>
      <c r="T2679" s="85"/>
      <c r="U2679" s="85"/>
      <c r="V2679" s="85"/>
      <c r="W2679" s="85"/>
      <c r="X2679" s="84">
        <v>7689571</v>
      </c>
      <c r="Y2679" s="84">
        <v>6974967</v>
      </c>
      <c r="Z2679" s="84">
        <v>4242164</v>
      </c>
      <c r="AA2679" s="127">
        <v>28231.177779999998</v>
      </c>
      <c r="AB2679" s="127">
        <v>5052.0319365900004</v>
      </c>
    </row>
    <row r="2680" spans="1:28" x14ac:dyDescent="0.3">
      <c r="A2680" s="83" t="s">
        <v>5</v>
      </c>
      <c r="B2680" s="65" t="str">
        <f>VLOOKUP(A2680,'bank list with code'!$A$2:$C$114,3,FALSE)</f>
        <v>B060</v>
      </c>
      <c r="C2680" s="65" t="str">
        <f>VLOOKUP(B2680,'bank type'!$A$2:$B$87,2,FALSE)</f>
        <v>Public Sector Banks</v>
      </c>
      <c r="D2680" s="66">
        <v>43799</v>
      </c>
      <c r="E2680" s="74">
        <f t="shared" si="129"/>
        <v>11</v>
      </c>
      <c r="F2680">
        <f t="shared" si="128"/>
        <v>2019</v>
      </c>
      <c r="G2680" s="84">
        <v>3291</v>
      </c>
      <c r="H2680" s="84">
        <v>703</v>
      </c>
      <c r="I2680" s="84">
        <v>10452</v>
      </c>
      <c r="J2680" s="84">
        <v>0</v>
      </c>
      <c r="K2680" s="3">
        <f t="shared" si="127"/>
        <v>10452</v>
      </c>
      <c r="L2680" s="3"/>
      <c r="M2680" s="3"/>
      <c r="N2680" s="3"/>
      <c r="O2680" s="84">
        <v>95632</v>
      </c>
      <c r="P2680" s="84">
        <v>3511</v>
      </c>
      <c r="Q2680" s="84">
        <v>156918</v>
      </c>
      <c r="R2680" s="127">
        <v>20.589776000000001</v>
      </c>
      <c r="S2680" s="127">
        <v>353.359399</v>
      </c>
      <c r="T2680" s="85"/>
      <c r="U2680" s="85"/>
      <c r="V2680" s="85"/>
      <c r="W2680" s="85"/>
      <c r="X2680" s="84">
        <v>13522513</v>
      </c>
      <c r="Y2680" s="84">
        <v>25388642</v>
      </c>
      <c r="Z2680" s="84">
        <v>8180794</v>
      </c>
      <c r="AA2680" s="127">
        <v>68323.447297599996</v>
      </c>
      <c r="AB2680" s="127">
        <v>8847.5906951899997</v>
      </c>
    </row>
    <row r="2681" spans="1:28" x14ac:dyDescent="0.3">
      <c r="A2681" s="83" t="s">
        <v>6</v>
      </c>
      <c r="B2681" s="65" t="str">
        <f>VLOOKUP(A2681,'bank list with code'!$A$2:$C$114,3,FALSE)</f>
        <v>B061</v>
      </c>
      <c r="C2681" s="65" t="str">
        <f>VLOOKUP(B2681,'bank type'!$A$2:$B$87,2,FALSE)</f>
        <v>Public Sector Banks</v>
      </c>
      <c r="D2681" s="66">
        <v>43799</v>
      </c>
      <c r="E2681" s="74">
        <f t="shared" si="129"/>
        <v>11</v>
      </c>
      <c r="F2681">
        <f t="shared" si="128"/>
        <v>2019</v>
      </c>
      <c r="G2681" s="84">
        <v>2672</v>
      </c>
      <c r="H2681" s="84">
        <v>336</v>
      </c>
      <c r="I2681" s="84">
        <v>19750</v>
      </c>
      <c r="J2681" s="84">
        <v>0</v>
      </c>
      <c r="K2681" s="3">
        <f t="shared" si="127"/>
        <v>19750</v>
      </c>
      <c r="L2681" s="3"/>
      <c r="M2681" s="3"/>
      <c r="N2681" s="3"/>
      <c r="O2681" s="84">
        <v>59591</v>
      </c>
      <c r="P2681" s="84">
        <v>900</v>
      </c>
      <c r="Q2681" s="84">
        <v>94719</v>
      </c>
      <c r="R2681" s="127">
        <v>3.5696910000000002</v>
      </c>
      <c r="S2681" s="127">
        <v>180.899698</v>
      </c>
      <c r="T2681" s="85"/>
      <c r="U2681" s="85"/>
      <c r="V2681" s="85"/>
      <c r="W2681" s="85"/>
      <c r="X2681" s="84">
        <v>17461083</v>
      </c>
      <c r="Y2681" s="84">
        <v>13048892</v>
      </c>
      <c r="Z2681" s="84">
        <v>5404271</v>
      </c>
      <c r="AA2681" s="127">
        <v>50156.326799999995</v>
      </c>
      <c r="AB2681" s="127">
        <v>7178.4645380000002</v>
      </c>
    </row>
    <row r="2682" spans="1:28" x14ac:dyDescent="0.3">
      <c r="A2682" s="83" t="s">
        <v>121</v>
      </c>
      <c r="B2682" s="65" t="str">
        <f>VLOOKUP(A2682,'bank list with code'!$A$2:$C$114,3,FALSE)</f>
        <v>B078</v>
      </c>
      <c r="C2682" s="65" t="str">
        <f>VLOOKUP(B2682,'bank type'!$A$2:$B$87,2,FALSE)</f>
        <v>Public Sector Banks</v>
      </c>
      <c r="D2682" s="66">
        <v>43799</v>
      </c>
      <c r="E2682" s="74">
        <f t="shared" si="129"/>
        <v>11</v>
      </c>
      <c r="F2682">
        <f t="shared" si="128"/>
        <v>2019</v>
      </c>
      <c r="G2682" s="84">
        <v>2341</v>
      </c>
      <c r="H2682" s="84">
        <v>265</v>
      </c>
      <c r="I2682" s="84">
        <v>9750</v>
      </c>
      <c r="J2682" s="84">
        <v>0</v>
      </c>
      <c r="K2682" s="3">
        <f t="shared" si="127"/>
        <v>9750</v>
      </c>
      <c r="L2682" s="3"/>
      <c r="M2682" s="3"/>
      <c r="N2682" s="3"/>
      <c r="O2682" s="84">
        <v>0</v>
      </c>
      <c r="P2682" s="84">
        <v>0</v>
      </c>
      <c r="Q2682" s="84">
        <v>0</v>
      </c>
      <c r="R2682" s="127">
        <v>0</v>
      </c>
      <c r="S2682" s="127">
        <v>0</v>
      </c>
      <c r="T2682" s="85"/>
      <c r="U2682" s="85"/>
      <c r="V2682" s="85"/>
      <c r="W2682" s="85"/>
      <c r="X2682" s="84">
        <v>12027998</v>
      </c>
      <c r="Y2682" s="84">
        <v>5649195</v>
      </c>
      <c r="Z2682" s="84">
        <v>3931782</v>
      </c>
      <c r="AA2682" s="127">
        <v>24731.437250999999</v>
      </c>
      <c r="AB2682" s="127">
        <v>4753.7317600000006</v>
      </c>
    </row>
    <row r="2683" spans="1:28" x14ac:dyDescent="0.3">
      <c r="A2683" s="83" t="s">
        <v>7</v>
      </c>
      <c r="B2683" s="65" t="str">
        <f>VLOOKUP(A2683,'bank list with code'!$A$2:$C$114,3,FALSE)</f>
        <v>B080</v>
      </c>
      <c r="C2683" s="65" t="str">
        <f>VLOOKUP(B2683,'bank type'!$A$2:$B$87,2,FALSE)</f>
        <v>Public Sector Banks</v>
      </c>
      <c r="D2683" s="66">
        <v>43799</v>
      </c>
      <c r="E2683" s="74">
        <f t="shared" si="129"/>
        <v>11</v>
      </c>
      <c r="F2683">
        <f t="shared" si="128"/>
        <v>2019</v>
      </c>
      <c r="G2683" s="84">
        <v>1014</v>
      </c>
      <c r="H2683" s="84">
        <v>31</v>
      </c>
      <c r="I2683" s="84">
        <v>941</v>
      </c>
      <c r="J2683" s="84">
        <v>0</v>
      </c>
      <c r="K2683" s="3">
        <f t="shared" si="127"/>
        <v>941</v>
      </c>
      <c r="L2683" s="3"/>
      <c r="M2683" s="3"/>
      <c r="N2683" s="3"/>
      <c r="O2683" s="84">
        <v>0</v>
      </c>
      <c r="P2683" s="84">
        <v>0</v>
      </c>
      <c r="Q2683" s="84">
        <v>0</v>
      </c>
      <c r="R2683" s="127">
        <v>0</v>
      </c>
      <c r="S2683" s="127">
        <v>0</v>
      </c>
      <c r="T2683" s="85"/>
      <c r="U2683" s="85"/>
      <c r="V2683" s="85"/>
      <c r="W2683" s="85"/>
      <c r="X2683" s="84">
        <v>2585034</v>
      </c>
      <c r="Y2683" s="84">
        <v>1526078</v>
      </c>
      <c r="Z2683" s="84">
        <v>684040</v>
      </c>
      <c r="AA2683" s="127">
        <v>6433.7722411699997</v>
      </c>
      <c r="AB2683" s="127">
        <v>975.06417440999996</v>
      </c>
    </row>
    <row r="2684" spans="1:28" x14ac:dyDescent="0.3">
      <c r="A2684" s="83" t="s">
        <v>8</v>
      </c>
      <c r="B2684" s="65" t="str">
        <f>VLOOKUP(A2684,'bank list with code'!$A$2:$C$114,3,FALSE)</f>
        <v>B081</v>
      </c>
      <c r="C2684" s="65" t="str">
        <f>VLOOKUP(B2684,'bank type'!$A$2:$B$87,2,FALSE)</f>
        <v>Public Sector Banks</v>
      </c>
      <c r="D2684" s="66">
        <v>43799</v>
      </c>
      <c r="E2684" s="74">
        <f t="shared" si="129"/>
        <v>11</v>
      </c>
      <c r="F2684">
        <f t="shared" si="128"/>
        <v>2019</v>
      </c>
      <c r="G2684" s="84">
        <v>5374</v>
      </c>
      <c r="H2684" s="84">
        <v>3681</v>
      </c>
      <c r="I2684" s="84">
        <v>75073</v>
      </c>
      <c r="J2684" s="84">
        <v>0</v>
      </c>
      <c r="K2684" s="3">
        <f t="shared" si="127"/>
        <v>75073</v>
      </c>
      <c r="L2684" s="3"/>
      <c r="M2684" s="3"/>
      <c r="N2684" s="3"/>
      <c r="O2684" s="84">
        <v>343096</v>
      </c>
      <c r="P2684" s="84">
        <v>5124</v>
      </c>
      <c r="Q2684" s="84">
        <v>627646</v>
      </c>
      <c r="R2684" s="127">
        <v>13.429246920000001</v>
      </c>
      <c r="S2684" s="127">
        <v>1325.7457068599999</v>
      </c>
      <c r="T2684" s="85"/>
      <c r="U2684" s="85"/>
      <c r="V2684" s="85"/>
      <c r="W2684" s="85"/>
      <c r="X2684" s="84">
        <v>23092943</v>
      </c>
      <c r="Y2684" s="84">
        <v>25442062</v>
      </c>
      <c r="Z2684" s="84">
        <v>14533739</v>
      </c>
      <c r="AA2684" s="127">
        <v>115764.22469846001</v>
      </c>
      <c r="AB2684" s="127">
        <v>20998.756320799999</v>
      </c>
    </row>
    <row r="2685" spans="1:28" x14ac:dyDescent="0.3">
      <c r="A2685" s="83" t="s">
        <v>122</v>
      </c>
      <c r="B2685" s="65" t="str">
        <f>VLOOKUP(A2685,'bank list with code'!$A$2:$C$114,3,FALSE)</f>
        <v>B099</v>
      </c>
      <c r="C2685" s="65" t="str">
        <f>VLOOKUP(B2685,'bank type'!$A$2:$B$87,2,FALSE)</f>
        <v>Public Sector Banks</v>
      </c>
      <c r="D2685" s="66">
        <v>43799</v>
      </c>
      <c r="E2685" s="74">
        <f t="shared" si="129"/>
        <v>11</v>
      </c>
      <c r="F2685">
        <f t="shared" si="128"/>
        <v>2019</v>
      </c>
      <c r="G2685" s="84">
        <v>4161</v>
      </c>
      <c r="H2685" s="84">
        <v>403</v>
      </c>
      <c r="I2685" s="84">
        <v>11528</v>
      </c>
      <c r="J2685" s="84">
        <v>0</v>
      </c>
      <c r="K2685" s="3">
        <f t="shared" si="127"/>
        <v>11528</v>
      </c>
      <c r="L2685" s="3"/>
      <c r="M2685" s="3"/>
      <c r="N2685" s="3"/>
      <c r="O2685" s="84">
        <v>46039</v>
      </c>
      <c r="P2685" s="84">
        <v>2158</v>
      </c>
      <c r="Q2685" s="84">
        <v>180187</v>
      </c>
      <c r="R2685" s="127">
        <v>9.7360833400000004</v>
      </c>
      <c r="S2685" s="127">
        <v>395.39312776999998</v>
      </c>
      <c r="T2685" s="85"/>
      <c r="U2685" s="85"/>
      <c r="V2685" s="85"/>
      <c r="W2685" s="85"/>
      <c r="X2685" s="84">
        <v>9394887</v>
      </c>
      <c r="Y2685" s="84">
        <v>9332383</v>
      </c>
      <c r="Z2685" s="84">
        <v>5523529</v>
      </c>
      <c r="AA2685" s="127">
        <v>37472.092521619998</v>
      </c>
      <c r="AB2685" s="127">
        <v>6415.7372200299997</v>
      </c>
    </row>
    <row r="2686" spans="1:28" x14ac:dyDescent="0.3">
      <c r="A2686" s="83" t="s">
        <v>9</v>
      </c>
      <c r="B2686" s="65" t="str">
        <f>VLOOKUP(A2686,'bank list with code'!$A$2:$C$114,3,FALSE)</f>
        <v>B102</v>
      </c>
      <c r="C2686" s="65" t="str">
        <f>VLOOKUP(B2686,'bank type'!$A$2:$B$87,2,FALSE)</f>
        <v>Public Sector Banks</v>
      </c>
      <c r="D2686" s="66">
        <v>43799</v>
      </c>
      <c r="E2686" s="74">
        <f t="shared" si="129"/>
        <v>11</v>
      </c>
      <c r="F2686">
        <f t="shared" si="128"/>
        <v>2019</v>
      </c>
      <c r="G2686" s="84">
        <v>1909</v>
      </c>
      <c r="H2686" s="84">
        <v>177</v>
      </c>
      <c r="I2686" s="84">
        <v>6342</v>
      </c>
      <c r="J2686" s="84">
        <v>0</v>
      </c>
      <c r="K2686" s="3">
        <f t="shared" si="127"/>
        <v>6342</v>
      </c>
      <c r="L2686" s="3"/>
      <c r="M2686" s="3"/>
      <c r="N2686" s="3"/>
      <c r="O2686" s="84">
        <v>0</v>
      </c>
      <c r="P2686" s="84">
        <v>0</v>
      </c>
      <c r="Q2686" s="84">
        <v>0</v>
      </c>
      <c r="R2686" s="127">
        <v>0</v>
      </c>
      <c r="S2686" s="127">
        <v>0</v>
      </c>
      <c r="T2686" s="85"/>
      <c r="U2686" s="85"/>
      <c r="V2686" s="85"/>
      <c r="W2686" s="85"/>
      <c r="X2686" s="84">
        <v>7925699</v>
      </c>
      <c r="Y2686" s="84">
        <v>6331786</v>
      </c>
      <c r="Z2686" s="84">
        <v>3808024</v>
      </c>
      <c r="AA2686" s="127">
        <v>24876.276396000001</v>
      </c>
      <c r="AB2686" s="127">
        <v>4507.8059210000001</v>
      </c>
    </row>
    <row r="2687" spans="1:28" x14ac:dyDescent="0.3">
      <c r="A2687" s="83" t="s">
        <v>10</v>
      </c>
      <c r="B2687" s="65" t="str">
        <f>VLOOKUP(A2687,'bank list with code'!$A$2:$C$114,3,FALSE)</f>
        <v>B105</v>
      </c>
      <c r="C2687" s="65" t="str">
        <f>VLOOKUP(B2687,'bank type'!$A$2:$B$87,2,FALSE)</f>
        <v>Public Sector Banks</v>
      </c>
      <c r="D2687" s="66">
        <v>43799</v>
      </c>
      <c r="E2687" s="74">
        <f t="shared" si="129"/>
        <v>11</v>
      </c>
      <c r="F2687">
        <f t="shared" si="128"/>
        <v>2019</v>
      </c>
      <c r="G2687" s="84">
        <v>3914</v>
      </c>
      <c r="H2687" s="84">
        <v>2845</v>
      </c>
      <c r="I2687" s="84">
        <v>54834</v>
      </c>
      <c r="J2687" s="84">
        <v>0</v>
      </c>
      <c r="K2687" s="3">
        <f t="shared" si="127"/>
        <v>54834</v>
      </c>
      <c r="L2687" s="3"/>
      <c r="M2687" s="3"/>
      <c r="N2687" s="3"/>
      <c r="O2687" s="84">
        <v>45932</v>
      </c>
      <c r="P2687" s="84">
        <v>3166</v>
      </c>
      <c r="Q2687" s="84">
        <v>202419</v>
      </c>
      <c r="R2687" s="127">
        <v>16.230761570000002</v>
      </c>
      <c r="S2687" s="127">
        <v>499.88966553</v>
      </c>
      <c r="T2687" s="85"/>
      <c r="U2687" s="85"/>
      <c r="V2687" s="85"/>
      <c r="W2687" s="85"/>
      <c r="X2687" s="84">
        <v>19800538</v>
      </c>
      <c r="Y2687" s="84">
        <v>27761957</v>
      </c>
      <c r="Z2687" s="84">
        <v>10377767</v>
      </c>
      <c r="AA2687" s="127">
        <v>87767.783481999999</v>
      </c>
      <c r="AB2687" s="127">
        <v>11546.930719649999</v>
      </c>
    </row>
    <row r="2688" spans="1:28" x14ac:dyDescent="0.3">
      <c r="A2688" s="83" t="s">
        <v>123</v>
      </c>
      <c r="B2688" s="65" t="str">
        <f>VLOOKUP(A2688,'bank list with code'!$A$2:$C$114,3,FALSE)</f>
        <v>B106</v>
      </c>
      <c r="C2688" s="65" t="str">
        <f>VLOOKUP(B2688,'bank type'!$A$2:$B$87,2,FALSE)</f>
        <v>Public Sector Banks</v>
      </c>
      <c r="D2688" s="66">
        <v>43799</v>
      </c>
      <c r="E2688" s="74">
        <f t="shared" si="129"/>
        <v>11</v>
      </c>
      <c r="F2688">
        <f t="shared" si="128"/>
        <v>2019</v>
      </c>
      <c r="G2688" s="84">
        <v>1011</v>
      </c>
      <c r="H2688" s="84">
        <v>1006</v>
      </c>
      <c r="I2688" s="84">
        <v>7266</v>
      </c>
      <c r="J2688" s="84">
        <v>0</v>
      </c>
      <c r="K2688" s="3">
        <f t="shared" si="127"/>
        <v>7266</v>
      </c>
      <c r="L2688" s="3"/>
      <c r="M2688" s="3"/>
      <c r="N2688" s="3"/>
      <c r="O2688" s="84">
        <v>7648</v>
      </c>
      <c r="P2688" s="84">
        <v>246</v>
      </c>
      <c r="Q2688" s="84">
        <v>15626</v>
      </c>
      <c r="R2688" s="127">
        <v>1.1034000000000002</v>
      </c>
      <c r="S2688" s="127">
        <v>30.396833270000002</v>
      </c>
      <c r="T2688" s="85"/>
      <c r="U2688" s="85"/>
      <c r="V2688" s="85"/>
      <c r="W2688" s="85"/>
      <c r="X2688" s="84">
        <v>9019706</v>
      </c>
      <c r="Y2688" s="84">
        <v>8082762</v>
      </c>
      <c r="Z2688" s="84">
        <v>2471707</v>
      </c>
      <c r="AA2688" s="127">
        <v>28766.041678999998</v>
      </c>
      <c r="AB2688" s="127">
        <v>3023.1867929999999</v>
      </c>
    </row>
    <row r="2689" spans="1:28" x14ac:dyDescent="0.3">
      <c r="A2689" s="83" t="s">
        <v>11</v>
      </c>
      <c r="B2689" s="65" t="str">
        <f>VLOOKUP(A2689,'bank list with code'!$A$2:$C$114,3,FALSE)</f>
        <v>B054</v>
      </c>
      <c r="C2689" s="65" t="str">
        <f>VLOOKUP(B2689,'bank type'!$A$2:$B$87,2,FALSE)</f>
        <v>Private Sector Banks</v>
      </c>
      <c r="D2689" s="66">
        <v>43799</v>
      </c>
      <c r="E2689" s="74">
        <f t="shared" si="129"/>
        <v>11</v>
      </c>
      <c r="F2689">
        <f t="shared" si="128"/>
        <v>2019</v>
      </c>
      <c r="G2689" s="84">
        <v>2210</v>
      </c>
      <c r="H2689" s="84">
        <v>1481</v>
      </c>
      <c r="I2689" s="84">
        <v>34497</v>
      </c>
      <c r="J2689" s="84">
        <v>0</v>
      </c>
      <c r="K2689" s="3">
        <f t="shared" si="127"/>
        <v>34497</v>
      </c>
      <c r="L2689" s="3"/>
      <c r="M2689" s="3"/>
      <c r="N2689" s="3"/>
      <c r="O2689" s="84">
        <v>34687</v>
      </c>
      <c r="P2689" s="84">
        <v>662</v>
      </c>
      <c r="Q2689" s="84">
        <v>177484</v>
      </c>
      <c r="R2689" s="127">
        <v>3.4316901999999998</v>
      </c>
      <c r="S2689" s="127">
        <v>410.96849536999997</v>
      </c>
      <c r="T2689" s="85"/>
      <c r="U2689" s="85"/>
      <c r="V2689" s="85"/>
      <c r="W2689" s="85"/>
      <c r="X2689" s="84">
        <v>12338146</v>
      </c>
      <c r="Y2689" s="84">
        <v>8664517</v>
      </c>
      <c r="Z2689" s="84">
        <v>5961309</v>
      </c>
      <c r="AA2689" s="127">
        <v>38769.092411999998</v>
      </c>
      <c r="AB2689" s="127">
        <v>7874.1257842799996</v>
      </c>
    </row>
    <row r="2690" spans="1:28" x14ac:dyDescent="0.3">
      <c r="A2690" s="83" t="s">
        <v>12</v>
      </c>
      <c r="B2690" s="65" t="str">
        <f>VLOOKUP(A2690,'bank list with code'!$A$2:$C$114,3,FALSE)</f>
        <v>B093</v>
      </c>
      <c r="C2690" s="65" t="str">
        <f>VLOOKUP(B2690,'bank type'!$A$2:$B$87,2,FALSE)</f>
        <v>Public Sector Banks</v>
      </c>
      <c r="D2690" s="66">
        <v>43799</v>
      </c>
      <c r="E2690" s="74">
        <f t="shared" si="129"/>
        <v>11</v>
      </c>
      <c r="F2690">
        <f t="shared" si="128"/>
        <v>2019</v>
      </c>
      <c r="G2690" s="84">
        <v>25602</v>
      </c>
      <c r="H2690" s="84">
        <v>32947</v>
      </c>
      <c r="I2690" s="84">
        <v>651506</v>
      </c>
      <c r="J2690" s="84">
        <v>0</v>
      </c>
      <c r="K2690" s="3">
        <f t="shared" si="127"/>
        <v>651506</v>
      </c>
      <c r="L2690" s="3"/>
      <c r="M2690" s="3"/>
      <c r="N2690" s="3"/>
      <c r="O2690" s="84">
        <v>9830207</v>
      </c>
      <c r="P2690" s="84">
        <v>122962</v>
      </c>
      <c r="Q2690" s="84">
        <v>33578094</v>
      </c>
      <c r="R2690" s="127">
        <v>475.40472289999997</v>
      </c>
      <c r="S2690" s="127">
        <v>107013.87895009</v>
      </c>
      <c r="T2690" s="85"/>
      <c r="U2690" s="85"/>
      <c r="V2690" s="85"/>
      <c r="W2690" s="85"/>
      <c r="X2690" s="84">
        <v>304546712</v>
      </c>
      <c r="Y2690" s="84">
        <v>198440048</v>
      </c>
      <c r="Z2690" s="84">
        <v>118973129</v>
      </c>
      <c r="AA2690" s="127">
        <v>1009325.94053021</v>
      </c>
      <c r="AB2690" s="127">
        <v>165381.23122661997</v>
      </c>
    </row>
    <row r="2691" spans="1:28" x14ac:dyDescent="0.3">
      <c r="A2691" s="83" t="s">
        <v>14</v>
      </c>
      <c r="B2691" s="65" t="str">
        <f>VLOOKUP(A2691,'bank list with code'!$A$2:$C$114,3,FALSE)</f>
        <v>B009</v>
      </c>
      <c r="C2691" s="65" t="str">
        <f>VLOOKUP(B2691,'bank type'!$A$2:$B$87,2,FALSE)</f>
        <v>Private Sector Banks</v>
      </c>
      <c r="D2691" s="66">
        <v>43799</v>
      </c>
      <c r="E2691" s="74">
        <f t="shared" si="129"/>
        <v>11</v>
      </c>
      <c r="F2691">
        <f t="shared" si="128"/>
        <v>2019</v>
      </c>
      <c r="G2691" s="84">
        <v>5323</v>
      </c>
      <c r="H2691" s="84">
        <v>12112</v>
      </c>
      <c r="I2691" s="84">
        <v>504620</v>
      </c>
      <c r="J2691" s="84">
        <v>0</v>
      </c>
      <c r="K2691" s="3">
        <f t="shared" si="127"/>
        <v>504620</v>
      </c>
      <c r="L2691" s="3"/>
      <c r="M2691" s="3"/>
      <c r="N2691" s="3"/>
      <c r="O2691" s="84">
        <v>6825778</v>
      </c>
      <c r="P2691" s="84">
        <v>70315</v>
      </c>
      <c r="Q2691" s="84">
        <v>15320843</v>
      </c>
      <c r="R2691" s="127">
        <v>323.01032399999997</v>
      </c>
      <c r="S2691" s="127">
        <v>62879.769183000004</v>
      </c>
      <c r="T2691" s="85"/>
      <c r="U2691" s="85"/>
      <c r="V2691" s="85"/>
      <c r="W2691" s="85"/>
      <c r="X2691" s="84">
        <v>23968109</v>
      </c>
      <c r="Y2691" s="84">
        <v>27752989</v>
      </c>
      <c r="Z2691" s="84">
        <v>27597071</v>
      </c>
      <c r="AA2691" s="127">
        <v>139458.59227629</v>
      </c>
      <c r="AB2691" s="127">
        <v>41355.852754300002</v>
      </c>
    </row>
    <row r="2692" spans="1:28" x14ac:dyDescent="0.3">
      <c r="A2692" s="83" t="s">
        <v>15</v>
      </c>
      <c r="B2692" s="65" t="str">
        <f>VLOOKUP(A2692,'bank list with code'!$A$2:$C$114,3,FALSE)</f>
        <v>B010</v>
      </c>
      <c r="C2692" s="65" t="str">
        <f>VLOOKUP(B2692,'bank type'!$A$2:$B$87,2,FALSE)</f>
        <v>Private Sector Banks</v>
      </c>
      <c r="D2692" s="66">
        <v>43799</v>
      </c>
      <c r="E2692" s="74">
        <f t="shared" si="129"/>
        <v>11</v>
      </c>
      <c r="F2692">
        <f t="shared" si="128"/>
        <v>2019</v>
      </c>
      <c r="G2692" s="84">
        <v>485</v>
      </c>
      <c r="H2692" s="84">
        <v>0</v>
      </c>
      <c r="I2692" s="84">
        <v>29627</v>
      </c>
      <c r="J2692" s="84">
        <v>0</v>
      </c>
      <c r="K2692" s="3">
        <f t="shared" si="127"/>
        <v>29627</v>
      </c>
      <c r="L2692" s="3"/>
      <c r="M2692" s="3"/>
      <c r="N2692" s="3"/>
      <c r="O2692" s="84">
        <v>0</v>
      </c>
      <c r="P2692" s="84">
        <v>0</v>
      </c>
      <c r="Q2692" s="84">
        <v>0</v>
      </c>
      <c r="R2692" s="127">
        <v>0</v>
      </c>
      <c r="S2692" s="127">
        <v>0</v>
      </c>
      <c r="T2692" s="85"/>
      <c r="U2692" s="85"/>
      <c r="V2692" s="85"/>
      <c r="W2692" s="85"/>
      <c r="X2692" s="84">
        <v>3376011</v>
      </c>
      <c r="Y2692" s="84">
        <v>1880576</v>
      </c>
      <c r="Z2692" s="84">
        <v>1025852</v>
      </c>
      <c r="AA2692" s="127">
        <v>8560.0257930000007</v>
      </c>
      <c r="AB2692" s="127">
        <v>1466.89496153</v>
      </c>
    </row>
    <row r="2693" spans="1:28" x14ac:dyDescent="0.3">
      <c r="A2693" s="83" t="s">
        <v>16</v>
      </c>
      <c r="B2693" s="65" t="str">
        <f>VLOOKUP(A2693,'bank list with code'!$A$2:$C$114,3,FALSE)</f>
        <v>B021</v>
      </c>
      <c r="C2693" s="65" t="str">
        <f>VLOOKUP(B2693,'bank type'!$A$2:$B$87,2,FALSE)</f>
        <v>Private Sector Banks</v>
      </c>
      <c r="D2693" s="66">
        <v>43799</v>
      </c>
      <c r="E2693" s="74">
        <f t="shared" si="129"/>
        <v>11</v>
      </c>
      <c r="F2693">
        <f t="shared" si="128"/>
        <v>2019</v>
      </c>
      <c r="G2693" s="84">
        <v>240</v>
      </c>
      <c r="H2693" s="84">
        <v>50</v>
      </c>
      <c r="I2693" s="84">
        <v>0</v>
      </c>
      <c r="J2693" s="84">
        <v>0</v>
      </c>
      <c r="K2693" s="3">
        <f t="shared" si="127"/>
        <v>0</v>
      </c>
      <c r="L2693" s="3"/>
      <c r="M2693" s="3"/>
      <c r="N2693" s="3"/>
      <c r="O2693" s="84">
        <v>0</v>
      </c>
      <c r="P2693" s="84">
        <v>0</v>
      </c>
      <c r="Q2693" s="84">
        <v>0</v>
      </c>
      <c r="R2693" s="127">
        <v>0</v>
      </c>
      <c r="S2693" s="127">
        <v>0</v>
      </c>
      <c r="T2693" s="85"/>
      <c r="U2693" s="85"/>
      <c r="V2693" s="85"/>
      <c r="W2693" s="85"/>
      <c r="X2693" s="84">
        <v>677947</v>
      </c>
      <c r="Y2693" s="84">
        <v>497435</v>
      </c>
      <c r="Z2693" s="84">
        <v>260160</v>
      </c>
      <c r="AA2693" s="127">
        <v>1948.8310130000002</v>
      </c>
      <c r="AB2693" s="127">
        <v>332.23217899999997</v>
      </c>
    </row>
    <row r="2694" spans="1:28" x14ac:dyDescent="0.3">
      <c r="A2694" s="83" t="s">
        <v>17</v>
      </c>
      <c r="B2694" s="65" t="str">
        <f>VLOOKUP(A2694,'bank list with code'!$A$2:$C$114,3,FALSE)</f>
        <v>B024</v>
      </c>
      <c r="C2694" s="65" t="str">
        <f>VLOOKUP(B2694,'bank type'!$A$2:$B$87,2,FALSE)</f>
        <v>Private Sector Banks</v>
      </c>
      <c r="D2694" s="66">
        <v>43799</v>
      </c>
      <c r="E2694" s="74">
        <f t="shared" si="129"/>
        <v>11</v>
      </c>
      <c r="F2694">
        <f t="shared" si="128"/>
        <v>2019</v>
      </c>
      <c r="G2694" s="84">
        <v>1050</v>
      </c>
      <c r="H2694" s="84">
        <v>681</v>
      </c>
      <c r="I2694" s="84">
        <v>9814</v>
      </c>
      <c r="J2694" s="84">
        <v>0</v>
      </c>
      <c r="K2694" s="3">
        <f t="shared" ref="K2694:K2757" si="130">SUM(I2694,J2694)</f>
        <v>9814</v>
      </c>
      <c r="L2694" s="3"/>
      <c r="M2694" s="3"/>
      <c r="N2694" s="3"/>
      <c r="O2694" s="84">
        <v>6828</v>
      </c>
      <c r="P2694" s="84">
        <v>487</v>
      </c>
      <c r="Q2694" s="84">
        <v>20049</v>
      </c>
      <c r="R2694" s="127">
        <v>1.2778</v>
      </c>
      <c r="S2694" s="127">
        <v>54.392944020000002</v>
      </c>
      <c r="T2694" s="85"/>
      <c r="U2694" s="85"/>
      <c r="V2694" s="85"/>
      <c r="W2694" s="85"/>
      <c r="X2694" s="84">
        <v>1955217</v>
      </c>
      <c r="Y2694" s="84">
        <v>2502584</v>
      </c>
      <c r="Z2694" s="84">
        <v>1909484</v>
      </c>
      <c r="AA2694" s="127">
        <v>11171.270512929999</v>
      </c>
      <c r="AB2694" s="127">
        <v>2278.1887804899998</v>
      </c>
    </row>
    <row r="2695" spans="1:28" x14ac:dyDescent="0.3">
      <c r="A2695" s="83" t="s">
        <v>18</v>
      </c>
      <c r="B2695" s="65" t="str">
        <f>VLOOKUP(A2695,'bank list with code'!$A$2:$C$114,3,FALSE)</f>
        <v>B032</v>
      </c>
      <c r="C2695" s="65" t="str">
        <f>VLOOKUP(B2695,'bank type'!$A$2:$B$87,2,FALSE)</f>
        <v>Private Sector Banks</v>
      </c>
      <c r="D2695" s="66">
        <v>43799</v>
      </c>
      <c r="E2695" s="74">
        <f t="shared" si="129"/>
        <v>11</v>
      </c>
      <c r="F2695">
        <f t="shared" si="128"/>
        <v>2019</v>
      </c>
      <c r="G2695" s="84">
        <v>297</v>
      </c>
      <c r="H2695" s="84">
        <v>205</v>
      </c>
      <c r="I2695" s="84">
        <v>7226</v>
      </c>
      <c r="J2695" s="84">
        <v>0</v>
      </c>
      <c r="K2695" s="3">
        <f t="shared" si="130"/>
        <v>7226</v>
      </c>
      <c r="L2695" s="3"/>
      <c r="M2695" s="3"/>
      <c r="N2695" s="3"/>
      <c r="O2695" s="84">
        <v>148078</v>
      </c>
      <c r="P2695" s="84">
        <v>24684</v>
      </c>
      <c r="Q2695" s="84">
        <v>411510</v>
      </c>
      <c r="R2695" s="127">
        <v>191.128073</v>
      </c>
      <c r="S2695" s="127">
        <v>610.00047999999992</v>
      </c>
      <c r="T2695" s="85"/>
      <c r="U2695" s="85"/>
      <c r="V2695" s="85"/>
      <c r="W2695" s="85"/>
      <c r="X2695" s="84">
        <v>581291</v>
      </c>
      <c r="Y2695" s="84">
        <v>440915</v>
      </c>
      <c r="Z2695" s="84">
        <v>373271</v>
      </c>
      <c r="AA2695" s="127">
        <v>2456.0023080000001</v>
      </c>
      <c r="AB2695" s="127">
        <v>728.73368000000005</v>
      </c>
    </row>
    <row r="2696" spans="1:28" x14ac:dyDescent="0.3">
      <c r="A2696" s="83" t="s">
        <v>19</v>
      </c>
      <c r="B2696" s="65" t="str">
        <f>VLOOKUP(A2696,'bank list with code'!$A$2:$C$114,3,FALSE)</f>
        <v>B038</v>
      </c>
      <c r="C2696" s="65" t="str">
        <f>VLOOKUP(B2696,'bank type'!$A$2:$B$87,2,FALSE)</f>
        <v>Private Sector Banks</v>
      </c>
      <c r="D2696" s="66">
        <v>43799</v>
      </c>
      <c r="E2696" s="74">
        <f t="shared" si="129"/>
        <v>11</v>
      </c>
      <c r="F2696">
        <f t="shared" si="128"/>
        <v>2019</v>
      </c>
      <c r="G2696" s="84">
        <v>224</v>
      </c>
      <c r="H2696" s="84">
        <v>122</v>
      </c>
      <c r="I2696" s="84">
        <v>1304</v>
      </c>
      <c r="J2696" s="84">
        <v>0</v>
      </c>
      <c r="K2696" s="3">
        <f t="shared" si="130"/>
        <v>1304</v>
      </c>
      <c r="L2696" s="3"/>
      <c r="M2696" s="3"/>
      <c r="N2696" s="3"/>
      <c r="O2696" s="84">
        <v>6761</v>
      </c>
      <c r="P2696" s="84">
        <v>1043</v>
      </c>
      <c r="Q2696" s="84">
        <v>22460</v>
      </c>
      <c r="R2696" s="127">
        <v>0.61132071999999993</v>
      </c>
      <c r="S2696" s="127">
        <v>40.970001149999995</v>
      </c>
      <c r="T2696" s="85"/>
      <c r="U2696" s="85"/>
      <c r="V2696" s="85"/>
      <c r="W2696" s="85"/>
      <c r="X2696" s="84">
        <v>462117</v>
      </c>
      <c r="Y2696" s="84">
        <v>547310</v>
      </c>
      <c r="Z2696" s="84">
        <v>282510</v>
      </c>
      <c r="AA2696" s="127">
        <v>1823.9128287899998</v>
      </c>
      <c r="AB2696" s="127">
        <v>374.66850800000003</v>
      </c>
    </row>
    <row r="2697" spans="1:28" x14ac:dyDescent="0.3">
      <c r="A2697" s="83" t="s">
        <v>20</v>
      </c>
      <c r="B2697" s="65" t="str">
        <f>VLOOKUP(A2697,'bank list with code'!$A$2:$C$114,3,FALSE)</f>
        <v>B045</v>
      </c>
      <c r="C2697" s="65" t="str">
        <f>VLOOKUP(B2697,'bank type'!$A$2:$B$87,2,FALSE)</f>
        <v>Private Sector Banks</v>
      </c>
      <c r="D2697" s="66">
        <v>43799</v>
      </c>
      <c r="E2697" s="74">
        <f t="shared" si="129"/>
        <v>11</v>
      </c>
      <c r="F2697">
        <f t="shared" si="128"/>
        <v>2019</v>
      </c>
      <c r="G2697" s="84">
        <v>1462</v>
      </c>
      <c r="H2697" s="84">
        <v>496</v>
      </c>
      <c r="I2697" s="84">
        <v>13339</v>
      </c>
      <c r="J2697" s="84">
        <v>0</v>
      </c>
      <c r="K2697" s="3">
        <f t="shared" si="130"/>
        <v>13339</v>
      </c>
      <c r="L2697" s="3"/>
      <c r="M2697" s="3"/>
      <c r="N2697" s="3"/>
      <c r="O2697" s="84">
        <v>0</v>
      </c>
      <c r="P2697" s="84">
        <v>0</v>
      </c>
      <c r="Q2697" s="84">
        <v>0</v>
      </c>
      <c r="R2697" s="127">
        <v>0</v>
      </c>
      <c r="S2697" s="127">
        <v>0</v>
      </c>
      <c r="T2697" s="85"/>
      <c r="U2697" s="85"/>
      <c r="V2697" s="85"/>
      <c r="W2697" s="85"/>
      <c r="X2697" s="84">
        <v>7352275</v>
      </c>
      <c r="Y2697" s="84">
        <v>8522697</v>
      </c>
      <c r="Z2697" s="84">
        <v>5701959</v>
      </c>
      <c r="AA2697" s="127">
        <v>38218.012827999999</v>
      </c>
      <c r="AB2697" s="127">
        <v>7552.2035178999995</v>
      </c>
    </row>
    <row r="2698" spans="1:28" x14ac:dyDescent="0.3">
      <c r="A2698" s="83" t="s">
        <v>21</v>
      </c>
      <c r="B2698" s="65" t="str">
        <f>VLOOKUP(A2698,'bank list with code'!$A$2:$C$114,3,FALSE)</f>
        <v>B050</v>
      </c>
      <c r="C2698" s="65" t="str">
        <f>VLOOKUP(B2698,'bank type'!$A$2:$B$87,2,FALSE)</f>
        <v>Private Sector Banks</v>
      </c>
      <c r="D2698" s="66">
        <v>43799</v>
      </c>
      <c r="E2698" s="74">
        <f t="shared" si="129"/>
        <v>11</v>
      </c>
      <c r="F2698">
        <f t="shared" si="128"/>
        <v>2019</v>
      </c>
      <c r="G2698" s="84">
        <v>6210</v>
      </c>
      <c r="H2698" s="84">
        <v>7484</v>
      </c>
      <c r="I2698" s="84">
        <v>753585</v>
      </c>
      <c r="J2698" s="84">
        <v>0</v>
      </c>
      <c r="K2698" s="3">
        <f t="shared" si="130"/>
        <v>753585</v>
      </c>
      <c r="L2698" s="3"/>
      <c r="M2698" s="3"/>
      <c r="N2698" s="3"/>
      <c r="O2698" s="84">
        <v>13724660</v>
      </c>
      <c r="P2698" s="84">
        <v>188553</v>
      </c>
      <c r="Q2698" s="84">
        <v>52598907</v>
      </c>
      <c r="R2698" s="127">
        <v>1096.73112085</v>
      </c>
      <c r="S2698" s="127">
        <v>180916.14223123001</v>
      </c>
      <c r="T2698" s="85"/>
      <c r="U2698" s="85"/>
      <c r="V2698" s="85"/>
      <c r="W2698" s="85"/>
      <c r="X2698" s="84">
        <v>30391570</v>
      </c>
      <c r="Y2698" s="84">
        <v>40592129</v>
      </c>
      <c r="Z2698" s="84">
        <v>51743567</v>
      </c>
      <c r="AA2698" s="127">
        <v>207848.73833127</v>
      </c>
      <c r="AB2698" s="127">
        <v>79031.048517000003</v>
      </c>
    </row>
    <row r="2699" spans="1:28" x14ac:dyDescent="0.3">
      <c r="A2699" s="83" t="s">
        <v>22</v>
      </c>
      <c r="B2699" s="65" t="str">
        <f>VLOOKUP(A2699,'bank list with code'!$A$2:$C$114,3,FALSE)</f>
        <v>B053</v>
      </c>
      <c r="C2699" s="65" t="str">
        <f>VLOOKUP(B2699,'bank type'!$A$2:$B$87,2,FALSE)</f>
        <v>Private Sector Banks</v>
      </c>
      <c r="D2699" s="66">
        <v>43799</v>
      </c>
      <c r="E2699" s="74">
        <f t="shared" si="129"/>
        <v>11</v>
      </c>
      <c r="F2699">
        <f t="shared" si="128"/>
        <v>2019</v>
      </c>
      <c r="G2699" s="84">
        <v>7033</v>
      </c>
      <c r="H2699" s="84">
        <v>10039</v>
      </c>
      <c r="I2699" s="84">
        <v>458185</v>
      </c>
      <c r="J2699" s="84">
        <v>0</v>
      </c>
      <c r="K2699" s="3">
        <f t="shared" si="130"/>
        <v>458185</v>
      </c>
      <c r="L2699" s="3"/>
      <c r="M2699" s="3"/>
      <c r="N2699" s="3"/>
      <c r="O2699" s="84">
        <v>8309219</v>
      </c>
      <c r="P2699" s="84">
        <v>52176</v>
      </c>
      <c r="Q2699" s="84">
        <v>26774383</v>
      </c>
      <c r="R2699" s="127">
        <v>189.71085399999998</v>
      </c>
      <c r="S2699" s="127">
        <v>69952.617293999996</v>
      </c>
      <c r="T2699" s="85"/>
      <c r="U2699" s="85"/>
      <c r="V2699" s="85"/>
      <c r="W2699" s="85"/>
      <c r="X2699" s="84">
        <v>45488522</v>
      </c>
      <c r="Y2699" s="84">
        <v>32845725</v>
      </c>
      <c r="Z2699" s="84">
        <v>38552861</v>
      </c>
      <c r="AA2699" s="127">
        <v>167433.80237600001</v>
      </c>
      <c r="AB2699" s="127">
        <v>55935.582727000001</v>
      </c>
    </row>
    <row r="2700" spans="1:28" x14ac:dyDescent="0.3">
      <c r="A2700" s="83" t="s">
        <v>23</v>
      </c>
      <c r="B2700" s="65" t="str">
        <f>VLOOKUP(A2700,'bank list with code'!$A$2:$C$114,3,FALSE)</f>
        <v>B056</v>
      </c>
      <c r="C2700" s="65" t="str">
        <f>VLOOKUP(B2700,'bank type'!$A$2:$B$87,2,FALSE)</f>
        <v>Private Sector Banks</v>
      </c>
      <c r="D2700" s="66">
        <v>43799</v>
      </c>
      <c r="E2700" s="74">
        <f t="shared" si="129"/>
        <v>11</v>
      </c>
      <c r="F2700">
        <f t="shared" si="128"/>
        <v>2019</v>
      </c>
      <c r="G2700" s="84">
        <v>253</v>
      </c>
      <c r="H2700" s="84">
        <v>12</v>
      </c>
      <c r="I2700" s="84">
        <v>1994</v>
      </c>
      <c r="J2700" s="84">
        <v>0</v>
      </c>
      <c r="K2700" s="3">
        <f t="shared" si="130"/>
        <v>1994</v>
      </c>
      <c r="L2700" s="3"/>
      <c r="M2700" s="3"/>
      <c r="N2700" s="3"/>
      <c r="O2700" s="84">
        <v>0</v>
      </c>
      <c r="P2700" s="84">
        <v>0</v>
      </c>
      <c r="Q2700" s="84">
        <v>0</v>
      </c>
      <c r="R2700" s="127">
        <v>0</v>
      </c>
      <c r="S2700" s="127">
        <v>0</v>
      </c>
      <c r="T2700" s="85"/>
      <c r="U2700" s="85"/>
      <c r="V2700" s="85"/>
      <c r="W2700" s="85"/>
      <c r="X2700" s="84">
        <v>1844346</v>
      </c>
      <c r="Y2700" s="84">
        <v>2588182</v>
      </c>
      <c r="Z2700" s="84">
        <v>1765574</v>
      </c>
      <c r="AA2700" s="127">
        <v>8793.9036060300004</v>
      </c>
      <c r="AB2700" s="127">
        <v>1744.6323767499998</v>
      </c>
    </row>
    <row r="2701" spans="1:28" x14ac:dyDescent="0.3">
      <c r="A2701" s="83" t="s">
        <v>24</v>
      </c>
      <c r="B2701" s="65" t="str">
        <f>VLOOKUP(A2701,'bank list with code'!$A$2:$C$114,3,FALSE)</f>
        <v>B062</v>
      </c>
      <c r="C2701" s="65" t="str">
        <f>VLOOKUP(B2701,'bank type'!$A$2:$B$87,2,FALSE)</f>
        <v>Private Sector Banks</v>
      </c>
      <c r="D2701" s="66">
        <v>43799</v>
      </c>
      <c r="E2701" s="74">
        <f t="shared" si="129"/>
        <v>11</v>
      </c>
      <c r="F2701">
        <f t="shared" si="128"/>
        <v>2019</v>
      </c>
      <c r="G2701" s="84">
        <v>1205</v>
      </c>
      <c r="H2701" s="84">
        <v>1497</v>
      </c>
      <c r="I2701" s="84">
        <v>76760</v>
      </c>
      <c r="J2701" s="84">
        <v>0</v>
      </c>
      <c r="K2701" s="3">
        <f t="shared" si="130"/>
        <v>76760</v>
      </c>
      <c r="L2701" s="3"/>
      <c r="M2701" s="3"/>
      <c r="N2701" s="3"/>
      <c r="O2701" s="84">
        <v>1262617</v>
      </c>
      <c r="P2701" s="84">
        <v>17725</v>
      </c>
      <c r="Q2701" s="84">
        <v>3508953</v>
      </c>
      <c r="R2701" s="127">
        <v>92.665234316949991</v>
      </c>
      <c r="S2701" s="127">
        <v>24540.008756243398</v>
      </c>
      <c r="T2701" s="85"/>
      <c r="U2701" s="85"/>
      <c r="V2701" s="85"/>
      <c r="W2701" s="85"/>
      <c r="X2701" s="84">
        <v>5190992</v>
      </c>
      <c r="Y2701" s="84">
        <v>3967725</v>
      </c>
      <c r="Z2701" s="84">
        <v>3020810</v>
      </c>
      <c r="AA2701" s="127">
        <v>17720.443756929999</v>
      </c>
      <c r="AB2701" s="127">
        <v>4830.3339999999998</v>
      </c>
    </row>
    <row r="2702" spans="1:28" x14ac:dyDescent="0.3">
      <c r="A2702" s="83" t="s">
        <v>25</v>
      </c>
      <c r="B2702" s="65" t="str">
        <f>VLOOKUP(A2702,'bank list with code'!$A$2:$C$114,3,FALSE)</f>
        <v>B063</v>
      </c>
      <c r="C2702" s="65" t="str">
        <f>VLOOKUP(B2702,'bank type'!$A$2:$B$87,2,FALSE)</f>
        <v>Private Sector Banks</v>
      </c>
      <c r="D2702" s="66">
        <v>43799</v>
      </c>
      <c r="E2702" s="74">
        <f t="shared" si="129"/>
        <v>11</v>
      </c>
      <c r="F2702">
        <f t="shared" si="128"/>
        <v>2019</v>
      </c>
      <c r="G2702" s="84">
        <v>759</v>
      </c>
      <c r="H2702" s="84">
        <v>578</v>
      </c>
      <c r="I2702" s="84">
        <v>16645</v>
      </c>
      <c r="J2702" s="84">
        <v>0</v>
      </c>
      <c r="K2702" s="3">
        <f t="shared" si="130"/>
        <v>16645</v>
      </c>
      <c r="L2702" s="3"/>
      <c r="M2702" s="3"/>
      <c r="N2702" s="3"/>
      <c r="O2702" s="84">
        <v>163616</v>
      </c>
      <c r="P2702" s="84">
        <v>7602</v>
      </c>
      <c r="Q2702" s="84">
        <v>112764</v>
      </c>
      <c r="R2702" s="127">
        <v>30.502299000000001</v>
      </c>
      <c r="S2702" s="127">
        <v>504.51058112999999</v>
      </c>
      <c r="T2702" s="85"/>
      <c r="U2702" s="85"/>
      <c r="V2702" s="85"/>
      <c r="W2702" s="85"/>
      <c r="X2702" s="84">
        <v>4095329</v>
      </c>
      <c r="Y2702" s="84">
        <v>5455454</v>
      </c>
      <c r="Z2702" s="84">
        <v>818899</v>
      </c>
      <c r="AA2702" s="127">
        <v>28972.167513</v>
      </c>
      <c r="AB2702" s="127">
        <v>1835.8172900999998</v>
      </c>
    </row>
    <row r="2703" spans="1:28" x14ac:dyDescent="0.3">
      <c r="A2703" s="83" t="s">
        <v>26</v>
      </c>
      <c r="B2703" s="65" t="str">
        <f>VLOOKUP(A2703,'bank list with code'!$A$2:$C$114,3,FALSE)</f>
        <v>B069</v>
      </c>
      <c r="C2703" s="65" t="str">
        <f>VLOOKUP(B2703,'bank type'!$A$2:$B$87,2,FALSE)</f>
        <v>Private Sector Banks</v>
      </c>
      <c r="D2703" s="66">
        <v>43799</v>
      </c>
      <c r="E2703" s="74">
        <f t="shared" si="129"/>
        <v>11</v>
      </c>
      <c r="F2703">
        <f t="shared" si="128"/>
        <v>2019</v>
      </c>
      <c r="G2703" s="84">
        <v>334</v>
      </c>
      <c r="H2703" s="84">
        <v>703</v>
      </c>
      <c r="I2703" s="84">
        <v>12178</v>
      </c>
      <c r="J2703" s="84">
        <v>0</v>
      </c>
      <c r="K2703" s="3">
        <f t="shared" si="130"/>
        <v>12178</v>
      </c>
      <c r="L2703" s="3"/>
      <c r="M2703" s="3"/>
      <c r="N2703" s="3"/>
      <c r="O2703" s="84">
        <v>0</v>
      </c>
      <c r="P2703" s="84">
        <v>0</v>
      </c>
      <c r="Q2703" s="84">
        <v>0</v>
      </c>
      <c r="R2703" s="127">
        <v>0</v>
      </c>
      <c r="S2703" s="127">
        <v>0</v>
      </c>
      <c r="T2703" s="85"/>
      <c r="U2703" s="85"/>
      <c r="V2703" s="85"/>
      <c r="W2703" s="85"/>
      <c r="X2703" s="84">
        <v>4426874</v>
      </c>
      <c r="Y2703" s="84">
        <v>4789273</v>
      </c>
      <c r="Z2703" s="84">
        <v>3066335</v>
      </c>
      <c r="AA2703" s="127">
        <v>18128.358988</v>
      </c>
      <c r="AB2703" s="127">
        <v>3614.6573089999997</v>
      </c>
    </row>
    <row r="2704" spans="1:28" x14ac:dyDescent="0.3">
      <c r="A2704" s="83" t="s">
        <v>27</v>
      </c>
      <c r="B2704" s="65" t="str">
        <f>VLOOKUP(A2704,'bank list with code'!$A$2:$C$114,3,FALSE)</f>
        <v>B070</v>
      </c>
      <c r="C2704" s="65" t="str">
        <f>VLOOKUP(B2704,'bank type'!$A$2:$B$87,2,FALSE)</f>
        <v>Private Sector Banks</v>
      </c>
      <c r="D2704" s="66">
        <v>43799</v>
      </c>
      <c r="E2704" s="74">
        <f t="shared" si="129"/>
        <v>11</v>
      </c>
      <c r="F2704">
        <f t="shared" si="128"/>
        <v>2019</v>
      </c>
      <c r="G2704" s="84">
        <v>735</v>
      </c>
      <c r="H2704" s="84">
        <v>908</v>
      </c>
      <c r="I2704" s="84">
        <v>21068</v>
      </c>
      <c r="J2704" s="84">
        <v>0</v>
      </c>
      <c r="K2704" s="3">
        <f t="shared" si="130"/>
        <v>21068</v>
      </c>
      <c r="L2704" s="3"/>
      <c r="M2704" s="3"/>
      <c r="N2704" s="3"/>
      <c r="O2704" s="84">
        <v>2905</v>
      </c>
      <c r="P2704" s="84">
        <v>343</v>
      </c>
      <c r="Q2704" s="84">
        <v>9176</v>
      </c>
      <c r="R2704" s="127">
        <v>1.35275116</v>
      </c>
      <c r="S2704" s="127">
        <v>72.516427780000001</v>
      </c>
      <c r="T2704" s="85"/>
      <c r="U2704" s="85"/>
      <c r="V2704" s="85"/>
      <c r="W2704" s="85"/>
      <c r="X2704" s="84">
        <v>3773857</v>
      </c>
      <c r="Y2704" s="84">
        <v>5636731</v>
      </c>
      <c r="Z2704" s="84">
        <v>2937354</v>
      </c>
      <c r="AA2704" s="127">
        <v>24164.339294609999</v>
      </c>
      <c r="AB2704" s="127">
        <v>3958.1587360799995</v>
      </c>
    </row>
    <row r="2705" spans="1:28" x14ac:dyDescent="0.3">
      <c r="A2705" s="83" t="s">
        <v>28</v>
      </c>
      <c r="B2705" s="65" t="str">
        <f>VLOOKUP(A2705,'bank list with code'!$A$2:$C$114,3,FALSE)</f>
        <v>B073</v>
      </c>
      <c r="C2705" s="65" t="str">
        <f>VLOOKUP(B2705,'bank type'!$A$2:$B$87,2,FALSE)</f>
        <v>Private Sector Banks</v>
      </c>
      <c r="D2705" s="66">
        <v>43799</v>
      </c>
      <c r="E2705" s="74">
        <f t="shared" si="129"/>
        <v>11</v>
      </c>
      <c r="F2705">
        <f t="shared" si="128"/>
        <v>2019</v>
      </c>
      <c r="G2705" s="84">
        <v>1237</v>
      </c>
      <c r="H2705" s="84">
        <v>1198</v>
      </c>
      <c r="I2705" s="84">
        <v>31648</v>
      </c>
      <c r="J2705" s="84">
        <v>0</v>
      </c>
      <c r="K2705" s="3">
        <f t="shared" si="130"/>
        <v>31648</v>
      </c>
      <c r="L2705" s="3"/>
      <c r="M2705" s="3"/>
      <c r="N2705" s="3"/>
      <c r="O2705" s="84">
        <v>2202421</v>
      </c>
      <c r="P2705" s="84">
        <v>40698</v>
      </c>
      <c r="Q2705" s="84">
        <v>5687972</v>
      </c>
      <c r="R2705" s="127">
        <v>176.315473</v>
      </c>
      <c r="S2705" s="127">
        <v>16109.714941000002</v>
      </c>
      <c r="T2705" s="85"/>
      <c r="U2705" s="85"/>
      <c r="V2705" s="85"/>
      <c r="W2705" s="85"/>
      <c r="X2705" s="84">
        <v>13544085</v>
      </c>
      <c r="Y2705" s="84">
        <v>9157620</v>
      </c>
      <c r="Z2705" s="84">
        <v>11041967</v>
      </c>
      <c r="AA2705" s="127">
        <v>36357.744686000005</v>
      </c>
      <c r="AB2705" s="127">
        <v>14419.376297999999</v>
      </c>
    </row>
    <row r="2706" spans="1:28" x14ac:dyDescent="0.3">
      <c r="A2706" s="83" t="s">
        <v>29</v>
      </c>
      <c r="B2706" s="65" t="str">
        <f>VLOOKUP(A2706,'bank list with code'!$A$2:$C$114,3,FALSE)</f>
        <v>B082</v>
      </c>
      <c r="C2706" s="65" t="str">
        <f>VLOOKUP(B2706,'bank type'!$A$2:$B$87,2,FALSE)</f>
        <v>Private Sector Banks</v>
      </c>
      <c r="D2706" s="66">
        <v>43799</v>
      </c>
      <c r="E2706" s="74">
        <f t="shared" si="129"/>
        <v>11</v>
      </c>
      <c r="F2706">
        <f t="shared" si="128"/>
        <v>2019</v>
      </c>
      <c r="G2706" s="84">
        <v>271</v>
      </c>
      <c r="H2706" s="84">
        <v>131</v>
      </c>
      <c r="I2706" s="84">
        <v>585622</v>
      </c>
      <c r="J2706" s="84">
        <v>0</v>
      </c>
      <c r="K2706" s="3">
        <f t="shared" si="130"/>
        <v>585622</v>
      </c>
      <c r="L2706" s="3"/>
      <c r="M2706" s="3"/>
      <c r="N2706" s="3"/>
      <c r="O2706" s="84">
        <v>2378314</v>
      </c>
      <c r="P2706" s="84">
        <v>103660</v>
      </c>
      <c r="Q2706" s="84">
        <v>7929483</v>
      </c>
      <c r="R2706" s="127">
        <v>394.35876554000004</v>
      </c>
      <c r="S2706" s="127">
        <v>24972.153162529998</v>
      </c>
      <c r="T2706" s="85"/>
      <c r="U2706" s="85"/>
      <c r="V2706" s="85"/>
      <c r="W2706" s="85"/>
      <c r="X2706" s="84">
        <v>863037</v>
      </c>
      <c r="Y2706" s="84">
        <v>792824</v>
      </c>
      <c r="Z2706" s="84">
        <v>635505</v>
      </c>
      <c r="AA2706" s="127">
        <v>2885.0832769099998</v>
      </c>
      <c r="AB2706" s="127">
        <v>779.99554251997006</v>
      </c>
    </row>
    <row r="2707" spans="1:28" x14ac:dyDescent="0.3">
      <c r="A2707" s="83" t="s">
        <v>30</v>
      </c>
      <c r="B2707" s="65" t="str">
        <f>VLOOKUP(A2707,'bank list with code'!$A$2:$C$114,3,FALSE)</f>
        <v>B089</v>
      </c>
      <c r="C2707" s="65" t="str">
        <f>VLOOKUP(B2707,'bank type'!$A$2:$B$87,2,FALSE)</f>
        <v>Private Sector Banks</v>
      </c>
      <c r="D2707" s="66">
        <v>43799</v>
      </c>
      <c r="E2707" s="74">
        <f t="shared" si="129"/>
        <v>11</v>
      </c>
      <c r="F2707">
        <f t="shared" si="128"/>
        <v>2019</v>
      </c>
      <c r="G2707" s="84">
        <v>802</v>
      </c>
      <c r="H2707" s="84">
        <v>597</v>
      </c>
      <c r="I2707" s="84">
        <v>12184</v>
      </c>
      <c r="J2707" s="84">
        <v>0</v>
      </c>
      <c r="K2707" s="3">
        <f t="shared" si="130"/>
        <v>12184</v>
      </c>
      <c r="L2707" s="3"/>
      <c r="M2707" s="3"/>
      <c r="N2707" s="3"/>
      <c r="O2707" s="84">
        <v>0</v>
      </c>
      <c r="P2707" s="84">
        <v>0</v>
      </c>
      <c r="Q2707" s="84">
        <v>0</v>
      </c>
      <c r="R2707" s="127">
        <v>0</v>
      </c>
      <c r="S2707" s="127">
        <v>0</v>
      </c>
      <c r="T2707" s="85"/>
      <c r="U2707" s="85"/>
      <c r="V2707" s="85"/>
      <c r="W2707" s="85"/>
      <c r="X2707" s="84">
        <v>3128318</v>
      </c>
      <c r="Y2707" s="84">
        <v>3258655</v>
      </c>
      <c r="Z2707" s="84">
        <v>2231518</v>
      </c>
      <c r="AA2707" s="127">
        <v>12998.6649</v>
      </c>
      <c r="AB2707" s="127">
        <v>2997.2355128000004</v>
      </c>
    </row>
    <row r="2708" spans="1:28" x14ac:dyDescent="0.3">
      <c r="A2708" s="83" t="s">
        <v>31</v>
      </c>
      <c r="B2708" s="65" t="str">
        <f>VLOOKUP(A2708,'bank list with code'!$A$2:$C$114,3,FALSE)</f>
        <v>B100</v>
      </c>
      <c r="C2708" s="65" t="str">
        <f>VLOOKUP(B2708,'bank type'!$A$2:$B$87,2,FALSE)</f>
        <v>Private Sector Banks</v>
      </c>
      <c r="D2708" s="66">
        <v>43799</v>
      </c>
      <c r="E2708" s="74">
        <f t="shared" si="129"/>
        <v>11</v>
      </c>
      <c r="F2708">
        <f t="shared" si="128"/>
        <v>2019</v>
      </c>
      <c r="G2708" s="84">
        <v>578</v>
      </c>
      <c r="H2708" s="84">
        <v>725</v>
      </c>
      <c r="I2708" s="84">
        <v>4579</v>
      </c>
      <c r="J2708" s="84">
        <v>0</v>
      </c>
      <c r="K2708" s="3">
        <f t="shared" si="130"/>
        <v>4579</v>
      </c>
      <c r="L2708" s="3"/>
      <c r="M2708" s="3"/>
      <c r="N2708" s="3"/>
      <c r="O2708" s="84">
        <v>22645</v>
      </c>
      <c r="P2708" s="84">
        <v>2242</v>
      </c>
      <c r="Q2708" s="84">
        <v>53884</v>
      </c>
      <c r="R2708" s="127">
        <v>10.407271</v>
      </c>
      <c r="S2708" s="127">
        <v>201.02992</v>
      </c>
      <c r="T2708" s="85"/>
      <c r="U2708" s="85"/>
      <c r="V2708" s="85"/>
      <c r="W2708" s="85"/>
      <c r="X2708" s="84">
        <v>1671181</v>
      </c>
      <c r="Y2708" s="84">
        <v>5159282</v>
      </c>
      <c r="Z2708" s="84">
        <v>732185</v>
      </c>
      <c r="AA2708" s="127">
        <v>21273.474932000001</v>
      </c>
      <c r="AB2708" s="127">
        <v>1032.74232134</v>
      </c>
    </row>
    <row r="2709" spans="1:28" x14ac:dyDescent="0.3">
      <c r="A2709" s="83" t="s">
        <v>32</v>
      </c>
      <c r="B2709" s="65" t="str">
        <f>VLOOKUP(A2709,'bank list with code'!$A$2:$C$114,3,FALSE)</f>
        <v>B101</v>
      </c>
      <c r="C2709" s="65" t="str">
        <f>VLOOKUP(B2709,'bank type'!$A$2:$B$87,2,FALSE)</f>
        <v>Private Sector Banks</v>
      </c>
      <c r="D2709" s="66">
        <v>43799</v>
      </c>
      <c r="E2709" s="74">
        <f t="shared" si="129"/>
        <v>11</v>
      </c>
      <c r="F2709">
        <f t="shared" si="128"/>
        <v>2019</v>
      </c>
      <c r="G2709" s="84">
        <v>458</v>
      </c>
      <c r="H2709" s="84">
        <v>587</v>
      </c>
      <c r="I2709" s="84">
        <v>4090</v>
      </c>
      <c r="J2709" s="84">
        <v>0</v>
      </c>
      <c r="K2709" s="3">
        <f t="shared" si="130"/>
        <v>4090</v>
      </c>
      <c r="L2709" s="3"/>
      <c r="M2709" s="3"/>
      <c r="N2709" s="3"/>
      <c r="O2709" s="84">
        <v>0</v>
      </c>
      <c r="P2709" s="84">
        <v>0</v>
      </c>
      <c r="Q2709" s="84">
        <v>0</v>
      </c>
      <c r="R2709" s="127">
        <v>0</v>
      </c>
      <c r="S2709" s="127">
        <v>0</v>
      </c>
      <c r="T2709" s="85"/>
      <c r="U2709" s="85"/>
      <c r="V2709" s="85"/>
      <c r="W2709" s="85"/>
      <c r="X2709" s="84">
        <v>1410207</v>
      </c>
      <c r="Y2709" s="84">
        <v>878007</v>
      </c>
      <c r="Z2709" s="84">
        <v>369136</v>
      </c>
      <c r="AA2709" s="127">
        <v>4021.6915582000001</v>
      </c>
      <c r="AB2709" s="127">
        <v>528.23491789000002</v>
      </c>
    </row>
    <row r="2710" spans="1:28" x14ac:dyDescent="0.3">
      <c r="A2710" s="83" t="s">
        <v>33</v>
      </c>
      <c r="B2710" s="65" t="str">
        <f>VLOOKUP(A2710,'bank list with code'!$A$2:$C$114,3,FALSE)</f>
        <v>B113</v>
      </c>
      <c r="C2710" s="65" t="str">
        <f>VLOOKUP(B2710,'bank type'!$A$2:$B$87,2,FALSE)</f>
        <v>Private Sector Banks</v>
      </c>
      <c r="D2710" s="66">
        <v>43799</v>
      </c>
      <c r="E2710" s="74">
        <f t="shared" si="129"/>
        <v>11</v>
      </c>
      <c r="F2710">
        <f t="shared" si="128"/>
        <v>2019</v>
      </c>
      <c r="G2710" s="84">
        <v>984</v>
      </c>
      <c r="H2710" s="84">
        <v>340</v>
      </c>
      <c r="I2710" s="84">
        <v>92298</v>
      </c>
      <c r="J2710" s="84">
        <v>0</v>
      </c>
      <c r="K2710" s="3">
        <f t="shared" si="130"/>
        <v>92298</v>
      </c>
      <c r="L2710" s="3"/>
      <c r="M2710" s="3"/>
      <c r="N2710" s="3"/>
      <c r="O2710" s="84">
        <v>739301</v>
      </c>
      <c r="P2710" s="84">
        <v>13500</v>
      </c>
      <c r="Q2710" s="84">
        <v>2105591</v>
      </c>
      <c r="R2710" s="127">
        <v>54.928456819999994</v>
      </c>
      <c r="S2710" s="127">
        <v>5432.5928709700001</v>
      </c>
      <c r="T2710" s="85"/>
      <c r="U2710" s="85"/>
      <c r="V2710" s="85"/>
      <c r="W2710" s="85"/>
      <c r="X2710" s="84">
        <v>2756046</v>
      </c>
      <c r="Y2710" s="84">
        <v>3211103</v>
      </c>
      <c r="Z2710" s="84">
        <v>3351846</v>
      </c>
      <c r="AA2710" s="127">
        <v>13736.414606779999</v>
      </c>
      <c r="AB2710" s="127">
        <v>4876.755083</v>
      </c>
    </row>
    <row r="2711" spans="1:28" x14ac:dyDescent="0.3">
      <c r="A2711" s="83" t="s">
        <v>35</v>
      </c>
      <c r="B2711" s="65" t="str">
        <f>VLOOKUP(A2711,'bank list with code'!$A$2:$C$114,3,FALSE)</f>
        <v>B004</v>
      </c>
      <c r="C2711" s="65" t="str">
        <f>VLOOKUP(B2711,'bank type'!$A$2:$B$87,2,FALSE)</f>
        <v>Foreign Banks</v>
      </c>
      <c r="D2711" s="66">
        <v>43799</v>
      </c>
      <c r="E2711" s="74">
        <f t="shared" si="129"/>
        <v>11</v>
      </c>
      <c r="F2711">
        <f t="shared" si="128"/>
        <v>2019</v>
      </c>
      <c r="G2711" s="84">
        <v>0</v>
      </c>
      <c r="H2711" s="84">
        <v>0</v>
      </c>
      <c r="I2711" s="84">
        <v>48878</v>
      </c>
      <c r="J2711" s="84">
        <v>0</v>
      </c>
      <c r="K2711" s="3">
        <f t="shared" si="130"/>
        <v>48878</v>
      </c>
      <c r="L2711" s="3"/>
      <c r="M2711" s="3"/>
      <c r="N2711" s="3"/>
      <c r="O2711" s="84">
        <v>1646179</v>
      </c>
      <c r="P2711" s="84">
        <v>2291</v>
      </c>
      <c r="Q2711" s="84">
        <v>6280825</v>
      </c>
      <c r="R2711" s="127">
        <v>16.479120000000002</v>
      </c>
      <c r="S2711" s="127">
        <v>39975.597970000003</v>
      </c>
      <c r="T2711" s="85"/>
      <c r="U2711" s="85"/>
      <c r="V2711" s="85"/>
      <c r="W2711" s="85"/>
      <c r="X2711" s="84">
        <v>0</v>
      </c>
      <c r="Y2711" s="84">
        <v>0</v>
      </c>
      <c r="Z2711" s="84">
        <v>0</v>
      </c>
      <c r="AA2711" s="127">
        <v>0</v>
      </c>
      <c r="AB2711" s="127">
        <v>0</v>
      </c>
    </row>
    <row r="2712" spans="1:28" x14ac:dyDescent="0.3">
      <c r="A2712" s="83" t="s">
        <v>36</v>
      </c>
      <c r="B2712" s="65" t="str">
        <f>VLOOKUP(A2712,'bank list with code'!$A$2:$C$114,3,FALSE)</f>
        <v>B011</v>
      </c>
      <c r="C2712" s="65" t="str">
        <f>VLOOKUP(B2712,'bank type'!$A$2:$B$87,2,FALSE)</f>
        <v>Foreign Banks</v>
      </c>
      <c r="D2712" s="66">
        <v>43799</v>
      </c>
      <c r="E2712" s="74">
        <f t="shared" si="129"/>
        <v>11</v>
      </c>
      <c r="F2712">
        <f t="shared" si="128"/>
        <v>2019</v>
      </c>
      <c r="G2712" s="84">
        <v>0</v>
      </c>
      <c r="H2712" s="84">
        <v>0</v>
      </c>
      <c r="I2712" s="84">
        <v>0</v>
      </c>
      <c r="J2712" s="84">
        <v>0</v>
      </c>
      <c r="K2712" s="3">
        <f t="shared" si="130"/>
        <v>0</v>
      </c>
      <c r="L2712" s="3"/>
      <c r="M2712" s="3"/>
      <c r="N2712" s="3"/>
      <c r="O2712" s="84">
        <v>26005</v>
      </c>
      <c r="P2712" s="84">
        <v>5</v>
      </c>
      <c r="Q2712" s="84">
        <v>73475</v>
      </c>
      <c r="R2712" s="127">
        <v>2.1499999999999998E-2</v>
      </c>
      <c r="S2712" s="127">
        <v>420.44154842999995</v>
      </c>
      <c r="T2712" s="85"/>
      <c r="U2712" s="85"/>
      <c r="V2712" s="85"/>
      <c r="W2712" s="85"/>
      <c r="X2712" s="84">
        <v>0</v>
      </c>
      <c r="Y2712" s="84">
        <v>0</v>
      </c>
      <c r="Z2712" s="84">
        <v>0</v>
      </c>
      <c r="AA2712" s="127">
        <v>0</v>
      </c>
      <c r="AB2712" s="127">
        <v>0</v>
      </c>
    </row>
    <row r="2713" spans="1:28" x14ac:dyDescent="0.3">
      <c r="A2713" s="83" t="s">
        <v>37</v>
      </c>
      <c r="B2713" s="65" t="str">
        <f>VLOOKUP(A2713,'bank list with code'!$A$2:$C$114,3,FALSE)</f>
        <v>B017</v>
      </c>
      <c r="C2713" s="65" t="str">
        <f>VLOOKUP(B2713,'bank type'!$A$2:$B$87,2,FALSE)</f>
        <v>Foreign Banks</v>
      </c>
      <c r="D2713" s="66">
        <v>43799</v>
      </c>
      <c r="E2713" s="74">
        <f t="shared" si="129"/>
        <v>11</v>
      </c>
      <c r="F2713">
        <f t="shared" si="128"/>
        <v>2019</v>
      </c>
      <c r="G2713" s="84">
        <v>0</v>
      </c>
      <c r="H2713" s="84">
        <v>0</v>
      </c>
      <c r="I2713" s="84">
        <v>0</v>
      </c>
      <c r="J2713" s="84">
        <v>0</v>
      </c>
      <c r="K2713" s="3">
        <f t="shared" si="130"/>
        <v>0</v>
      </c>
      <c r="L2713" s="3"/>
      <c r="M2713" s="3"/>
      <c r="N2713" s="3"/>
      <c r="O2713" s="84">
        <v>0</v>
      </c>
      <c r="P2713" s="84">
        <v>0</v>
      </c>
      <c r="Q2713" s="84">
        <v>0</v>
      </c>
      <c r="R2713" s="127">
        <v>0</v>
      </c>
      <c r="S2713" s="127">
        <v>0</v>
      </c>
      <c r="T2713" s="85"/>
      <c r="U2713" s="85"/>
      <c r="V2713" s="85"/>
      <c r="W2713" s="85"/>
      <c r="X2713" s="84">
        <v>2338</v>
      </c>
      <c r="Y2713" s="84">
        <v>136</v>
      </c>
      <c r="Z2713" s="84">
        <v>268</v>
      </c>
      <c r="AA2713" s="127">
        <v>0.90524273999999993</v>
      </c>
      <c r="AB2713" s="127">
        <v>0.86418431000000007</v>
      </c>
    </row>
    <row r="2714" spans="1:28" x14ac:dyDescent="0.3">
      <c r="A2714" s="83" t="s">
        <v>38</v>
      </c>
      <c r="B2714" s="65" t="str">
        <f>VLOOKUP(A2714,'bank list with code'!$A$2:$C$114,3,FALSE)</f>
        <v>B023</v>
      </c>
      <c r="C2714" s="65" t="str">
        <f>VLOOKUP(B2714,'bank type'!$A$2:$B$87,2,FALSE)</f>
        <v>Foreign Banks</v>
      </c>
      <c r="D2714" s="66">
        <v>43799</v>
      </c>
      <c r="E2714" s="74">
        <f t="shared" si="129"/>
        <v>11</v>
      </c>
      <c r="F2714">
        <f t="shared" si="128"/>
        <v>2019</v>
      </c>
      <c r="G2714" s="84">
        <v>47</v>
      </c>
      <c r="H2714" s="84">
        <v>476</v>
      </c>
      <c r="I2714" s="84">
        <v>34700</v>
      </c>
      <c r="J2714" s="84">
        <v>0</v>
      </c>
      <c r="K2714" s="3">
        <f t="shared" si="130"/>
        <v>34700</v>
      </c>
      <c r="L2714" s="3"/>
      <c r="M2714" s="3"/>
      <c r="N2714" s="3"/>
      <c r="O2714" s="84">
        <v>2759322</v>
      </c>
      <c r="P2714" s="84">
        <v>21470</v>
      </c>
      <c r="Q2714" s="84">
        <v>17029246</v>
      </c>
      <c r="R2714" s="127">
        <v>112.6809375</v>
      </c>
      <c r="S2714" s="127">
        <v>40404.220945429799</v>
      </c>
      <c r="T2714" s="85"/>
      <c r="U2714" s="85"/>
      <c r="V2714" s="85"/>
      <c r="W2714" s="85"/>
      <c r="X2714" s="84">
        <v>1687118</v>
      </c>
      <c r="Y2714" s="84">
        <v>2086278</v>
      </c>
      <c r="Z2714" s="84">
        <v>5198070</v>
      </c>
      <c r="AA2714" s="127">
        <v>8639.7488114999996</v>
      </c>
      <c r="AB2714" s="127">
        <v>9107.0767286000009</v>
      </c>
    </row>
    <row r="2715" spans="1:28" x14ac:dyDescent="0.3">
      <c r="A2715" s="83" t="s">
        <v>39</v>
      </c>
      <c r="B2715" s="65" t="str">
        <f>VLOOKUP(A2715,'bank list with code'!$A$2:$C$114,3,FALSE)</f>
        <v>B030</v>
      </c>
      <c r="C2715" s="65" t="str">
        <f>VLOOKUP(B2715,'bank type'!$A$2:$B$87,2,FALSE)</f>
        <v>Foreign Banks</v>
      </c>
      <c r="D2715" s="66">
        <v>43799</v>
      </c>
      <c r="E2715" s="74">
        <f t="shared" si="129"/>
        <v>11</v>
      </c>
      <c r="F2715">
        <f t="shared" si="128"/>
        <v>2019</v>
      </c>
      <c r="G2715" s="84">
        <v>17</v>
      </c>
      <c r="H2715" s="84">
        <v>35</v>
      </c>
      <c r="I2715" s="84">
        <v>0</v>
      </c>
      <c r="J2715" s="84">
        <v>0</v>
      </c>
      <c r="K2715" s="3">
        <f t="shared" si="130"/>
        <v>0</v>
      </c>
      <c r="L2715" s="3"/>
      <c r="M2715" s="3"/>
      <c r="N2715" s="3"/>
      <c r="O2715" s="84">
        <v>0</v>
      </c>
      <c r="P2715" s="84">
        <v>0</v>
      </c>
      <c r="Q2715" s="84">
        <v>0</v>
      </c>
      <c r="R2715" s="127">
        <v>0</v>
      </c>
      <c r="S2715" s="127">
        <v>0</v>
      </c>
      <c r="T2715" s="85"/>
      <c r="U2715" s="85"/>
      <c r="V2715" s="85"/>
      <c r="W2715" s="85"/>
      <c r="X2715" s="84">
        <v>1312168</v>
      </c>
      <c r="Y2715" s="84">
        <v>873069</v>
      </c>
      <c r="Z2715" s="84">
        <v>1377533</v>
      </c>
      <c r="AA2715" s="127">
        <v>2127.80355947</v>
      </c>
      <c r="AB2715" s="127">
        <v>1055.8013701499999</v>
      </c>
    </row>
    <row r="2716" spans="1:28" x14ac:dyDescent="0.3">
      <c r="A2716" s="83" t="s">
        <v>40</v>
      </c>
      <c r="B2716" s="65" t="str">
        <f>VLOOKUP(A2716,'bank list with code'!$A$2:$C$114,3,FALSE)</f>
        <v>B035</v>
      </c>
      <c r="C2716" s="65" t="str">
        <f>VLOOKUP(B2716,'bank type'!$A$2:$B$87,2,FALSE)</f>
        <v>Foreign Banks</v>
      </c>
      <c r="D2716" s="66">
        <v>43799</v>
      </c>
      <c r="E2716" s="74">
        <f t="shared" si="129"/>
        <v>11</v>
      </c>
      <c r="F2716">
        <f t="shared" si="128"/>
        <v>2019</v>
      </c>
      <c r="G2716" s="84">
        <v>13</v>
      </c>
      <c r="H2716" s="84">
        <v>19</v>
      </c>
      <c r="I2716" s="84">
        <v>0</v>
      </c>
      <c r="J2716" s="84">
        <v>0</v>
      </c>
      <c r="K2716" s="3">
        <f t="shared" si="130"/>
        <v>0</v>
      </c>
      <c r="L2716" s="3"/>
      <c r="M2716" s="3"/>
      <c r="N2716" s="3"/>
      <c r="O2716" s="84">
        <v>0</v>
      </c>
      <c r="P2716" s="84">
        <v>0</v>
      </c>
      <c r="Q2716" s="84">
        <v>0</v>
      </c>
      <c r="R2716" s="127">
        <v>0</v>
      </c>
      <c r="S2716" s="127">
        <v>0</v>
      </c>
      <c r="T2716" s="85"/>
      <c r="U2716" s="85"/>
      <c r="V2716" s="85"/>
      <c r="W2716" s="85"/>
      <c r="X2716" s="84">
        <v>126410</v>
      </c>
      <c r="Y2716" s="84">
        <v>96358</v>
      </c>
      <c r="Z2716" s="84">
        <v>197842</v>
      </c>
      <c r="AA2716" s="127">
        <v>465.857032</v>
      </c>
      <c r="AB2716" s="127">
        <v>321.281992</v>
      </c>
    </row>
    <row r="2717" spans="1:28" x14ac:dyDescent="0.3">
      <c r="A2717" s="83" t="s">
        <v>41</v>
      </c>
      <c r="B2717" s="65" t="str">
        <f>VLOOKUP(A2717,'bank list with code'!$A$2:$C$114,3,FALSE)</f>
        <v>B051</v>
      </c>
      <c r="C2717" s="65" t="str">
        <f>VLOOKUP(B2717,'bank type'!$A$2:$B$87,2,FALSE)</f>
        <v>Foreign Banks</v>
      </c>
      <c r="D2717" s="66">
        <v>43799</v>
      </c>
      <c r="E2717" s="74">
        <f t="shared" si="129"/>
        <v>11</v>
      </c>
      <c r="F2717">
        <f t="shared" si="128"/>
        <v>2019</v>
      </c>
      <c r="G2717" s="84">
        <v>46</v>
      </c>
      <c r="H2717" s="84">
        <v>37</v>
      </c>
      <c r="I2717" s="84">
        <v>0</v>
      </c>
      <c r="J2717" s="84">
        <v>0</v>
      </c>
      <c r="K2717" s="3">
        <f t="shared" si="130"/>
        <v>0</v>
      </c>
      <c r="L2717" s="3"/>
      <c r="M2717" s="3"/>
      <c r="N2717" s="3"/>
      <c r="O2717" s="84">
        <v>838082</v>
      </c>
      <c r="P2717" s="84">
        <v>4060</v>
      </c>
      <c r="Q2717" s="84">
        <v>2014955</v>
      </c>
      <c r="R2717" s="127">
        <v>28.60614635</v>
      </c>
      <c r="S2717" s="127">
        <v>6404.1576601799998</v>
      </c>
      <c r="T2717" s="85"/>
      <c r="U2717" s="85"/>
      <c r="V2717" s="85"/>
      <c r="W2717" s="85"/>
      <c r="X2717" s="84">
        <v>459435</v>
      </c>
      <c r="Y2717" s="84">
        <v>331922</v>
      </c>
      <c r="Z2717" s="84">
        <v>447931</v>
      </c>
      <c r="AA2717" s="127">
        <v>16237.181508989999</v>
      </c>
      <c r="AB2717" s="127">
        <v>1628.01532221</v>
      </c>
    </row>
    <row r="2718" spans="1:28" x14ac:dyDescent="0.3">
      <c r="A2718" s="83" t="s">
        <v>42</v>
      </c>
      <c r="B2718" s="65" t="str">
        <f>VLOOKUP(A2718,'bank list with code'!$A$2:$C$114,3,FALSE)</f>
        <v>B090</v>
      </c>
      <c r="C2718" s="65" t="str">
        <f>VLOOKUP(B2718,'bank type'!$A$2:$B$87,2,FALSE)</f>
        <v>Foreign Banks</v>
      </c>
      <c r="D2718" s="66">
        <v>43799</v>
      </c>
      <c r="E2718" s="74">
        <f t="shared" si="129"/>
        <v>11</v>
      </c>
      <c r="F2718">
        <f t="shared" si="128"/>
        <v>2019</v>
      </c>
      <c r="G2718" s="84">
        <v>99</v>
      </c>
      <c r="H2718" s="84">
        <v>110</v>
      </c>
      <c r="I2718" s="84">
        <v>0</v>
      </c>
      <c r="J2718" s="84">
        <v>0</v>
      </c>
      <c r="K2718" s="3">
        <f t="shared" si="130"/>
        <v>0</v>
      </c>
      <c r="L2718" s="3"/>
      <c r="M2718" s="3"/>
      <c r="N2718" s="3"/>
      <c r="O2718" s="84">
        <v>1298455</v>
      </c>
      <c r="P2718" s="84">
        <v>6205</v>
      </c>
      <c r="Q2718" s="84">
        <v>4378398</v>
      </c>
      <c r="R2718" s="127">
        <v>42.467500000000001</v>
      </c>
      <c r="S2718" s="127">
        <v>10630.264608000001</v>
      </c>
      <c r="T2718" s="85"/>
      <c r="U2718" s="85"/>
      <c r="V2718" s="85"/>
      <c r="W2718" s="85"/>
      <c r="X2718" s="84">
        <v>1095014</v>
      </c>
      <c r="Y2718" s="84">
        <v>1797149.8513481864</v>
      </c>
      <c r="Z2718" s="84">
        <v>3073498</v>
      </c>
      <c r="AA2718" s="127">
        <v>6001.7380519872904</v>
      </c>
      <c r="AB2718" s="127">
        <v>3550.7501080000002</v>
      </c>
    </row>
    <row r="2719" spans="1:28" x14ac:dyDescent="0.3">
      <c r="A2719" s="83" t="s">
        <v>44</v>
      </c>
      <c r="B2719" s="65" t="str">
        <f>VLOOKUP(A2719,'bank list with code'!$A$2:$C$114,3,FALSE)</f>
        <v>B001</v>
      </c>
      <c r="C2719" s="65" t="str">
        <f>VLOOKUP(B2719,'bank type'!$A$2:$B$87,2,FALSE)</f>
        <v>Payment Banks</v>
      </c>
      <c r="D2719" s="66">
        <v>43799</v>
      </c>
      <c r="E2719" s="74">
        <f t="shared" si="129"/>
        <v>11</v>
      </c>
      <c r="F2719">
        <f t="shared" si="128"/>
        <v>2019</v>
      </c>
      <c r="G2719" s="84">
        <v>0</v>
      </c>
      <c r="H2719" s="84">
        <v>0</v>
      </c>
      <c r="I2719" s="84">
        <v>0</v>
      </c>
      <c r="J2719" s="84">
        <v>0</v>
      </c>
      <c r="K2719" s="3">
        <f t="shared" si="130"/>
        <v>0</v>
      </c>
      <c r="L2719" s="3"/>
      <c r="M2719" s="3"/>
      <c r="N2719" s="3"/>
      <c r="O2719" s="84">
        <v>0</v>
      </c>
      <c r="P2719" s="84">
        <v>0</v>
      </c>
      <c r="Q2719" s="84">
        <v>0</v>
      </c>
      <c r="R2719" s="127">
        <v>0</v>
      </c>
      <c r="S2719" s="127">
        <v>0</v>
      </c>
      <c r="T2719" s="85"/>
      <c r="U2719" s="85"/>
      <c r="V2719" s="85"/>
      <c r="W2719" s="85"/>
      <c r="X2719" s="84">
        <v>0</v>
      </c>
      <c r="Y2719" s="84">
        <v>0</v>
      </c>
      <c r="Z2719" s="84">
        <v>0</v>
      </c>
      <c r="AA2719" s="127">
        <v>0</v>
      </c>
      <c r="AB2719" s="127">
        <v>0</v>
      </c>
    </row>
    <row r="2720" spans="1:28" x14ac:dyDescent="0.3">
      <c r="A2720" s="83" t="s">
        <v>45</v>
      </c>
      <c r="B2720" s="65" t="str">
        <f>VLOOKUP(A2720,'bank list with code'!$A$2:$C$114,3,FALSE)</f>
        <v>B002</v>
      </c>
      <c r="C2720" s="65" t="str">
        <f>VLOOKUP(B2720,'bank type'!$A$2:$B$87,2,FALSE)</f>
        <v>Payment Banks</v>
      </c>
      <c r="D2720" s="66">
        <v>43799</v>
      </c>
      <c r="E2720" s="74">
        <f t="shared" si="129"/>
        <v>11</v>
      </c>
      <c r="F2720">
        <f t="shared" si="128"/>
        <v>2019</v>
      </c>
      <c r="G2720" s="84">
        <v>0</v>
      </c>
      <c r="H2720" s="84">
        <v>0</v>
      </c>
      <c r="I2720" s="84">
        <v>0</v>
      </c>
      <c r="J2720" s="84">
        <v>0</v>
      </c>
      <c r="K2720" s="3">
        <f t="shared" si="130"/>
        <v>0</v>
      </c>
      <c r="L2720" s="3"/>
      <c r="M2720" s="3"/>
      <c r="N2720" s="3"/>
      <c r="O2720" s="84">
        <v>0</v>
      </c>
      <c r="P2720" s="84">
        <v>0</v>
      </c>
      <c r="Q2720" s="84">
        <v>0</v>
      </c>
      <c r="R2720" s="127">
        <v>0</v>
      </c>
      <c r="S2720" s="127">
        <v>0</v>
      </c>
      <c r="T2720" s="85"/>
      <c r="U2720" s="85"/>
      <c r="V2720" s="85"/>
      <c r="W2720" s="85"/>
      <c r="X2720" s="84">
        <v>990244</v>
      </c>
      <c r="Y2720" s="84">
        <v>0</v>
      </c>
      <c r="Z2720" s="84">
        <v>405878</v>
      </c>
      <c r="AA2720" s="127">
        <v>0</v>
      </c>
      <c r="AB2720" s="127">
        <v>195.77612171999999</v>
      </c>
    </row>
    <row r="2721" spans="1:28" x14ac:dyDescent="0.3">
      <c r="A2721" s="83" t="s">
        <v>46</v>
      </c>
      <c r="B2721" s="65" t="str">
        <f>VLOOKUP(A2721,'bank list with code'!$A$2:$C$114,3,FALSE)</f>
        <v>B048</v>
      </c>
      <c r="C2721" s="65" t="str">
        <f>VLOOKUP(B2721,'bank type'!$A$2:$B$87,2,FALSE)</f>
        <v>Payment Banks</v>
      </c>
      <c r="D2721" s="66">
        <v>43799</v>
      </c>
      <c r="E2721" s="74">
        <f t="shared" si="129"/>
        <v>11</v>
      </c>
      <c r="F2721">
        <f t="shared" si="128"/>
        <v>2019</v>
      </c>
      <c r="G2721" s="84">
        <v>0</v>
      </c>
      <c r="H2721" s="84">
        <v>0</v>
      </c>
      <c r="I2721" s="84">
        <v>330</v>
      </c>
      <c r="J2721" s="84">
        <v>0</v>
      </c>
      <c r="K2721" s="3">
        <f t="shared" si="130"/>
        <v>330</v>
      </c>
      <c r="L2721" s="3"/>
      <c r="M2721" s="3"/>
      <c r="N2721" s="3"/>
      <c r="O2721" s="84">
        <v>0</v>
      </c>
      <c r="P2721" s="84">
        <v>0</v>
      </c>
      <c r="Q2721" s="84">
        <v>0</v>
      </c>
      <c r="R2721" s="127">
        <v>0</v>
      </c>
      <c r="S2721" s="127">
        <v>0</v>
      </c>
      <c r="T2721" s="85"/>
      <c r="U2721" s="85"/>
      <c r="V2721" s="85"/>
      <c r="W2721" s="85"/>
      <c r="X2721" s="84">
        <v>816361</v>
      </c>
      <c r="Y2721" s="84">
        <v>315801</v>
      </c>
      <c r="Z2721" s="84">
        <v>143886</v>
      </c>
      <c r="AA2721" s="127">
        <v>944.56869800000004</v>
      </c>
      <c r="AB2721" s="127">
        <v>113.49054959</v>
      </c>
    </row>
    <row r="2722" spans="1:28" x14ac:dyDescent="0.3">
      <c r="A2722" s="83" t="s">
        <v>47</v>
      </c>
      <c r="B2722" s="65" t="str">
        <f>VLOOKUP(A2722,'bank list with code'!$A$2:$C$114,3,FALSE)</f>
        <v>B059</v>
      </c>
      <c r="C2722" s="65" t="str">
        <f>VLOOKUP(B2722,'bank type'!$A$2:$B$87,2,FALSE)</f>
        <v>Payment Banks</v>
      </c>
      <c r="D2722" s="66">
        <v>43799</v>
      </c>
      <c r="E2722" s="74">
        <f t="shared" si="129"/>
        <v>11</v>
      </c>
      <c r="F2722">
        <f t="shared" si="128"/>
        <v>2019</v>
      </c>
      <c r="G2722" s="84">
        <v>0</v>
      </c>
      <c r="H2722" s="84">
        <v>0</v>
      </c>
      <c r="I2722" s="84">
        <v>0</v>
      </c>
      <c r="J2722" s="84">
        <v>0</v>
      </c>
      <c r="K2722" s="3">
        <f t="shared" si="130"/>
        <v>0</v>
      </c>
      <c r="L2722" s="3"/>
      <c r="M2722" s="3"/>
      <c r="N2722" s="3"/>
      <c r="O2722" s="84">
        <v>0</v>
      </c>
      <c r="P2722" s="84">
        <v>0</v>
      </c>
      <c r="Q2722" s="84">
        <v>0</v>
      </c>
      <c r="R2722" s="127">
        <v>0</v>
      </c>
      <c r="S2722" s="127">
        <v>0</v>
      </c>
      <c r="T2722" s="85"/>
      <c r="U2722" s="85"/>
      <c r="V2722" s="85"/>
      <c r="W2722" s="85"/>
      <c r="X2722" s="84">
        <v>31</v>
      </c>
      <c r="Y2722" s="84">
        <v>0</v>
      </c>
      <c r="Z2722" s="84">
        <v>12</v>
      </c>
      <c r="AA2722" s="127">
        <v>0</v>
      </c>
      <c r="AB2722" s="127">
        <v>1.9843500000000002E-3</v>
      </c>
    </row>
    <row r="2723" spans="1:28" x14ac:dyDescent="0.3">
      <c r="A2723" s="83" t="s">
        <v>72</v>
      </c>
      <c r="B2723" s="65" t="str">
        <f>VLOOKUP(A2723,'bank list with code'!$A$2:$C$114,3,FALSE)</f>
        <v>B067</v>
      </c>
      <c r="C2723" s="65" t="str">
        <f>VLOOKUP(B2723,'bank type'!$A$2:$B$87,2,FALSE)</f>
        <v>Payment Banks</v>
      </c>
      <c r="D2723" s="66">
        <v>43799</v>
      </c>
      <c r="E2723" s="74">
        <f t="shared" si="129"/>
        <v>11</v>
      </c>
      <c r="F2723">
        <f t="shared" si="128"/>
        <v>2019</v>
      </c>
      <c r="G2723" s="84">
        <v>0</v>
      </c>
      <c r="H2723" s="84">
        <v>0</v>
      </c>
      <c r="I2723" s="84">
        <v>0</v>
      </c>
      <c r="J2723" s="84">
        <v>0</v>
      </c>
      <c r="K2723" s="3">
        <f t="shared" si="130"/>
        <v>0</v>
      </c>
      <c r="L2723" s="3"/>
      <c r="M2723" s="3"/>
      <c r="N2723" s="3"/>
      <c r="O2723" s="84">
        <v>0</v>
      </c>
      <c r="P2723" s="84">
        <v>0</v>
      </c>
      <c r="Q2723" s="84">
        <v>0</v>
      </c>
      <c r="R2723" s="127">
        <v>0</v>
      </c>
      <c r="S2723" s="127">
        <v>0</v>
      </c>
      <c r="T2723" s="85"/>
      <c r="U2723" s="85"/>
      <c r="V2723" s="85"/>
      <c r="W2723" s="85"/>
      <c r="X2723" s="84">
        <v>0</v>
      </c>
      <c r="Y2723" s="84">
        <v>0</v>
      </c>
      <c r="Z2723" s="84">
        <v>0</v>
      </c>
      <c r="AA2723" s="127">
        <v>0</v>
      </c>
      <c r="AB2723" s="127">
        <v>0</v>
      </c>
    </row>
    <row r="2724" spans="1:28" x14ac:dyDescent="0.3">
      <c r="A2724" s="83" t="s">
        <v>49</v>
      </c>
      <c r="B2724" s="65" t="str">
        <f>VLOOKUP(A2724,'bank list with code'!$A$2:$C$114,3,FALSE)</f>
        <v>B077</v>
      </c>
      <c r="C2724" s="65" t="str">
        <f>VLOOKUP(B2724,'bank type'!$A$2:$B$87,2,FALSE)</f>
        <v>Payment Banks</v>
      </c>
      <c r="D2724" s="66">
        <v>43799</v>
      </c>
      <c r="E2724" s="74">
        <f t="shared" si="129"/>
        <v>11</v>
      </c>
      <c r="F2724">
        <f t="shared" si="128"/>
        <v>2019</v>
      </c>
      <c r="G2724" s="84">
        <v>0</v>
      </c>
      <c r="H2724" s="84">
        <v>0</v>
      </c>
      <c r="I2724" s="84">
        <v>0</v>
      </c>
      <c r="J2724" s="84">
        <v>0</v>
      </c>
      <c r="K2724" s="3">
        <f t="shared" si="130"/>
        <v>0</v>
      </c>
      <c r="L2724" s="3"/>
      <c r="M2724" s="3"/>
      <c r="N2724" s="3"/>
      <c r="O2724" s="84">
        <v>0</v>
      </c>
      <c r="P2724" s="84">
        <v>0</v>
      </c>
      <c r="Q2724" s="84">
        <v>0</v>
      </c>
      <c r="R2724" s="127">
        <v>0</v>
      </c>
      <c r="S2724" s="127">
        <v>0</v>
      </c>
      <c r="T2724" s="85"/>
      <c r="U2724" s="85"/>
      <c r="V2724" s="85"/>
      <c r="W2724" s="85"/>
      <c r="X2724" s="84">
        <v>221</v>
      </c>
      <c r="Y2724" s="84">
        <v>4</v>
      </c>
      <c r="Z2724" s="84">
        <v>35</v>
      </c>
      <c r="AA2724" s="127">
        <v>3.3E-3</v>
      </c>
      <c r="AB2724" s="127">
        <v>1.856182E-2</v>
      </c>
    </row>
    <row r="2725" spans="1:28" x14ac:dyDescent="0.3">
      <c r="A2725" s="83" t="s">
        <v>50</v>
      </c>
      <c r="B2725" s="65" t="str">
        <f>VLOOKUP(A2725,'bank list with code'!$A$2:$C$114,3,FALSE)</f>
        <v>B079</v>
      </c>
      <c r="C2725" s="65" t="str">
        <f>VLOOKUP(B2725,'bank type'!$A$2:$B$87,2,FALSE)</f>
        <v>Payment Banks</v>
      </c>
      <c r="D2725" s="66">
        <v>43799</v>
      </c>
      <c r="E2725" s="74">
        <f t="shared" si="129"/>
        <v>11</v>
      </c>
      <c r="F2725">
        <f t="shared" si="128"/>
        <v>2019</v>
      </c>
      <c r="G2725" s="84">
        <v>2</v>
      </c>
      <c r="H2725" s="84">
        <v>12</v>
      </c>
      <c r="I2725" s="84">
        <v>135512</v>
      </c>
      <c r="J2725" s="84">
        <v>0</v>
      </c>
      <c r="K2725" s="3">
        <f t="shared" si="130"/>
        <v>135512</v>
      </c>
      <c r="L2725" s="3"/>
      <c r="M2725" s="3"/>
      <c r="N2725" s="3"/>
      <c r="O2725" s="84">
        <v>0</v>
      </c>
      <c r="P2725" s="84">
        <v>0</v>
      </c>
      <c r="Q2725" s="84">
        <v>0</v>
      </c>
      <c r="R2725" s="127">
        <v>0</v>
      </c>
      <c r="S2725" s="127">
        <v>0</v>
      </c>
      <c r="T2725" s="85"/>
      <c r="U2725" s="85"/>
      <c r="V2725" s="85"/>
      <c r="W2725" s="85"/>
      <c r="X2725" s="84">
        <v>53558974</v>
      </c>
      <c r="Y2725" s="84">
        <v>2026520</v>
      </c>
      <c r="Z2725" s="84">
        <v>3049105</v>
      </c>
      <c r="AA2725" s="127">
        <v>5654.229139</v>
      </c>
      <c r="AB2725" s="127">
        <v>1881.3055761700002</v>
      </c>
    </row>
    <row r="2726" spans="1:28" x14ac:dyDescent="0.3">
      <c r="A2726" s="83" t="s">
        <v>52</v>
      </c>
      <c r="B2726" s="65" t="str">
        <f>VLOOKUP(A2726,'bank list with code'!$A$2:$C$114,3,FALSE)</f>
        <v>B007</v>
      </c>
      <c r="C2726" s="65" t="str">
        <f>VLOOKUP(B2726,'bank type'!$A$2:$B$87,2,FALSE)</f>
        <v>Small Finance Banks</v>
      </c>
      <c r="D2726" s="66">
        <v>43799</v>
      </c>
      <c r="E2726" s="74">
        <f t="shared" si="129"/>
        <v>11</v>
      </c>
      <c r="F2726">
        <f t="shared" si="128"/>
        <v>2019</v>
      </c>
      <c r="G2726" s="84">
        <v>303</v>
      </c>
      <c r="H2726" s="84">
        <v>265</v>
      </c>
      <c r="I2726" s="84">
        <v>0</v>
      </c>
      <c r="J2726" s="84">
        <v>0</v>
      </c>
      <c r="K2726" s="3">
        <f t="shared" si="130"/>
        <v>0</v>
      </c>
      <c r="L2726" s="3"/>
      <c r="M2726" s="3"/>
      <c r="N2726" s="3"/>
      <c r="O2726" s="84">
        <v>0</v>
      </c>
      <c r="P2726" s="84">
        <v>0</v>
      </c>
      <c r="Q2726" s="84">
        <v>0</v>
      </c>
      <c r="R2726" s="127">
        <v>0</v>
      </c>
      <c r="S2726" s="127">
        <v>0</v>
      </c>
      <c r="T2726" s="85"/>
      <c r="U2726" s="85"/>
      <c r="V2726" s="85"/>
      <c r="W2726" s="85"/>
      <c r="X2726" s="84">
        <v>1150199</v>
      </c>
      <c r="Y2726" s="84">
        <v>719465</v>
      </c>
      <c r="Z2726" s="84">
        <v>351206</v>
      </c>
      <c r="AA2726" s="127">
        <v>3583.2819583700002</v>
      </c>
      <c r="AB2726" s="127">
        <v>602.82477906999804</v>
      </c>
    </row>
    <row r="2727" spans="1:28" x14ac:dyDescent="0.3">
      <c r="A2727" s="83" t="s">
        <v>53</v>
      </c>
      <c r="B2727" s="65" t="str">
        <f>VLOOKUP(A2727,'bank list with code'!$A$2:$C$114,3,FALSE)</f>
        <v>B019</v>
      </c>
      <c r="C2727" s="65" t="str">
        <f>VLOOKUP(B2727,'bank type'!$A$2:$B$87,2,FALSE)</f>
        <v>Small Finance Banks</v>
      </c>
      <c r="D2727" s="66">
        <v>43799</v>
      </c>
      <c r="E2727" s="74">
        <f t="shared" si="129"/>
        <v>11</v>
      </c>
      <c r="F2727">
        <f t="shared" si="128"/>
        <v>2019</v>
      </c>
      <c r="G2727" s="84">
        <v>150</v>
      </c>
      <c r="H2727" s="84">
        <v>1</v>
      </c>
      <c r="I2727" s="84">
        <v>0</v>
      </c>
      <c r="J2727" s="84">
        <v>0</v>
      </c>
      <c r="K2727" s="3">
        <f t="shared" si="130"/>
        <v>0</v>
      </c>
      <c r="L2727" s="3"/>
      <c r="M2727" s="3"/>
      <c r="N2727" s="3"/>
      <c r="O2727" s="84">
        <v>0</v>
      </c>
      <c r="P2727" s="84">
        <v>0</v>
      </c>
      <c r="Q2727" s="84">
        <v>0</v>
      </c>
      <c r="R2727" s="127">
        <v>0</v>
      </c>
      <c r="S2727" s="127">
        <v>0</v>
      </c>
      <c r="T2727" s="85"/>
      <c r="U2727" s="85"/>
      <c r="V2727" s="85"/>
      <c r="W2727" s="85"/>
      <c r="X2727" s="84">
        <v>116435</v>
      </c>
      <c r="Y2727" s="84">
        <v>89311</v>
      </c>
      <c r="Z2727" s="84">
        <v>57966</v>
      </c>
      <c r="AA2727" s="127">
        <v>434.17906199999999</v>
      </c>
      <c r="AB2727" s="127">
        <v>97.419337159999998</v>
      </c>
    </row>
    <row r="2728" spans="1:28" x14ac:dyDescent="0.3">
      <c r="A2728" s="83" t="s">
        <v>54</v>
      </c>
      <c r="B2728" s="65" t="str">
        <f>VLOOKUP(A2728,'bank list with code'!$A$2:$C$114,3,FALSE)</f>
        <v>B046</v>
      </c>
      <c r="C2728" s="65" t="str">
        <f>VLOOKUP(B2728,'bank type'!$A$2:$B$87,2,FALSE)</f>
        <v>Small Finance Banks</v>
      </c>
      <c r="D2728" s="66">
        <v>43799</v>
      </c>
      <c r="E2728" s="74">
        <f t="shared" si="129"/>
        <v>11</v>
      </c>
      <c r="F2728">
        <f t="shared" si="128"/>
        <v>2019</v>
      </c>
      <c r="G2728" s="84">
        <v>95</v>
      </c>
      <c r="H2728" s="84">
        <v>1</v>
      </c>
      <c r="I2728" s="84">
        <v>0</v>
      </c>
      <c r="J2728" s="84">
        <v>0</v>
      </c>
      <c r="K2728" s="3">
        <f t="shared" si="130"/>
        <v>0</v>
      </c>
      <c r="L2728" s="3"/>
      <c r="M2728" s="3"/>
      <c r="N2728" s="3"/>
      <c r="O2728" s="84">
        <v>0</v>
      </c>
      <c r="P2728" s="84">
        <v>0</v>
      </c>
      <c r="Q2728" s="84">
        <v>0</v>
      </c>
      <c r="R2728" s="127">
        <v>0</v>
      </c>
      <c r="S2728" s="127">
        <v>0</v>
      </c>
      <c r="T2728" s="85"/>
      <c r="U2728" s="85"/>
      <c r="V2728" s="85"/>
      <c r="W2728" s="85"/>
      <c r="X2728" s="84">
        <v>1678589</v>
      </c>
      <c r="Y2728" s="84">
        <v>658788</v>
      </c>
      <c r="Z2728" s="84">
        <v>36628</v>
      </c>
      <c r="AA2728" s="127">
        <v>3363.84</v>
      </c>
      <c r="AB2728" s="127">
        <v>30.130000000000003</v>
      </c>
    </row>
    <row r="2729" spans="1:28" x14ac:dyDescent="0.3">
      <c r="A2729" s="83" t="s">
        <v>55</v>
      </c>
      <c r="B2729" s="65" t="str">
        <f>VLOOKUP(A2729,'bank list with code'!$A$2:$C$114,3,FALSE)</f>
        <v>B041</v>
      </c>
      <c r="C2729" s="65" t="str">
        <f>VLOOKUP(B2729,'bank type'!$A$2:$B$87,2,FALSE)</f>
        <v>Small Finance Banks</v>
      </c>
      <c r="D2729" s="66">
        <v>43799</v>
      </c>
      <c r="E2729" s="74">
        <f t="shared" si="129"/>
        <v>11</v>
      </c>
      <c r="F2729">
        <f t="shared" si="128"/>
        <v>2019</v>
      </c>
      <c r="G2729" s="84">
        <v>320</v>
      </c>
      <c r="H2729" s="84">
        <v>2</v>
      </c>
      <c r="I2729" s="84">
        <v>0</v>
      </c>
      <c r="J2729" s="84">
        <v>0</v>
      </c>
      <c r="K2729" s="3">
        <f t="shared" si="130"/>
        <v>0</v>
      </c>
      <c r="L2729" s="3"/>
      <c r="M2729" s="3"/>
      <c r="N2729" s="3"/>
      <c r="O2729" s="84">
        <v>0</v>
      </c>
      <c r="P2729" s="84">
        <v>0</v>
      </c>
      <c r="Q2729" s="84">
        <v>0</v>
      </c>
      <c r="R2729" s="127">
        <v>0</v>
      </c>
      <c r="S2729" s="127">
        <v>0</v>
      </c>
      <c r="T2729" s="85"/>
      <c r="U2729" s="85"/>
      <c r="V2729" s="85"/>
      <c r="W2729" s="85"/>
      <c r="X2729" s="84">
        <v>608804</v>
      </c>
      <c r="Y2729" s="84">
        <v>828680</v>
      </c>
      <c r="Z2729" s="84">
        <v>192597</v>
      </c>
      <c r="AA2729" s="127">
        <v>1788.9538</v>
      </c>
      <c r="AB2729" s="127">
        <v>430.6</v>
      </c>
    </row>
    <row r="2730" spans="1:28" x14ac:dyDescent="0.3">
      <c r="A2730" s="83" t="s">
        <v>56</v>
      </c>
      <c r="B2730" s="65" t="str">
        <f>VLOOKUP(A2730,'bank list with code'!$A$2:$C$114,3,FALSE)</f>
        <v>B043</v>
      </c>
      <c r="C2730" s="65" t="str">
        <f>VLOOKUP(B2730,'bank type'!$A$2:$B$87,2,FALSE)</f>
        <v>Small Finance Banks</v>
      </c>
      <c r="D2730" s="66">
        <v>43799</v>
      </c>
      <c r="E2730" s="74">
        <f t="shared" si="129"/>
        <v>11</v>
      </c>
      <c r="F2730">
        <f t="shared" si="128"/>
        <v>2019</v>
      </c>
      <c r="G2730" s="84">
        <v>197</v>
      </c>
      <c r="H2730" s="84">
        <v>3</v>
      </c>
      <c r="I2730" s="84">
        <v>17</v>
      </c>
      <c r="J2730" s="84">
        <v>0</v>
      </c>
      <c r="K2730" s="3">
        <f t="shared" si="130"/>
        <v>17</v>
      </c>
      <c r="L2730" s="3"/>
      <c r="M2730" s="3"/>
      <c r="N2730" s="3"/>
      <c r="O2730" s="84">
        <v>0</v>
      </c>
      <c r="P2730" s="84">
        <v>0</v>
      </c>
      <c r="Q2730" s="84">
        <v>0</v>
      </c>
      <c r="R2730" s="127">
        <v>0</v>
      </c>
      <c r="S2730" s="127">
        <v>0</v>
      </c>
      <c r="T2730" s="85"/>
      <c r="U2730" s="85"/>
      <c r="V2730" s="85"/>
      <c r="W2730" s="85"/>
      <c r="X2730" s="84">
        <v>1493118</v>
      </c>
      <c r="Y2730" s="84">
        <v>902231</v>
      </c>
      <c r="Z2730" s="84">
        <v>126883</v>
      </c>
      <c r="AA2730" s="127">
        <v>5182.5164700000005</v>
      </c>
      <c r="AB2730" s="127">
        <v>111.12891725</v>
      </c>
    </row>
    <row r="2731" spans="1:28" x14ac:dyDescent="0.3">
      <c r="A2731" s="83" t="s">
        <v>57</v>
      </c>
      <c r="B2731" s="65" t="str">
        <f>VLOOKUP(A2731,'bank list with code'!$A$2:$C$114,3,FALSE)</f>
        <v>B065</v>
      </c>
      <c r="C2731" s="65" t="str">
        <f>VLOOKUP(B2731,'bank type'!$A$2:$B$87,2,FALSE)</f>
        <v>Small Finance Banks</v>
      </c>
      <c r="D2731" s="66">
        <v>43799</v>
      </c>
      <c r="E2731" s="74">
        <f t="shared" si="129"/>
        <v>11</v>
      </c>
      <c r="F2731">
        <f t="shared" si="128"/>
        <v>2019</v>
      </c>
      <c r="G2731" s="84">
        <v>127</v>
      </c>
      <c r="H2731" s="84">
        <v>3</v>
      </c>
      <c r="I2731" s="84">
        <v>0</v>
      </c>
      <c r="J2731" s="84">
        <v>0</v>
      </c>
      <c r="K2731" s="3">
        <f t="shared" si="130"/>
        <v>0</v>
      </c>
      <c r="L2731" s="3"/>
      <c r="M2731" s="3"/>
      <c r="N2731" s="3"/>
      <c r="O2731" s="84">
        <v>0</v>
      </c>
      <c r="P2731" s="84">
        <v>0</v>
      </c>
      <c r="Q2731" s="84">
        <v>0</v>
      </c>
      <c r="R2731" s="127">
        <v>0</v>
      </c>
      <c r="S2731" s="127">
        <v>0</v>
      </c>
      <c r="T2731" s="85"/>
      <c r="U2731" s="85"/>
      <c r="V2731" s="85"/>
      <c r="W2731" s="85"/>
      <c r="X2731" s="84">
        <v>836643</v>
      </c>
      <c r="Y2731" s="84">
        <v>425360</v>
      </c>
      <c r="Z2731" s="84">
        <v>76916</v>
      </c>
      <c r="AA2731" s="127">
        <v>2200.2166999999999</v>
      </c>
      <c r="AB2731" s="127">
        <v>80.06939964</v>
      </c>
    </row>
    <row r="2732" spans="1:28" x14ac:dyDescent="0.3">
      <c r="A2732" s="83" t="s">
        <v>58</v>
      </c>
      <c r="B2732" s="65" t="str">
        <f>VLOOKUP(A2732,'bank list with code'!$A$2:$C$114,3,FALSE)</f>
        <v>B075</v>
      </c>
      <c r="C2732" s="65" t="str">
        <f>VLOOKUP(B2732,'bank type'!$A$2:$B$87,2,FALSE)</f>
        <v>Small Finance Banks</v>
      </c>
      <c r="D2732" s="66">
        <v>43799</v>
      </c>
      <c r="E2732" s="74">
        <f t="shared" si="129"/>
        <v>11</v>
      </c>
      <c r="F2732">
        <f t="shared" si="128"/>
        <v>2019</v>
      </c>
      <c r="G2732" s="84">
        <v>0</v>
      </c>
      <c r="H2732" s="84">
        <v>0</v>
      </c>
      <c r="I2732" s="84">
        <v>0</v>
      </c>
      <c r="J2732" s="84">
        <v>0</v>
      </c>
      <c r="K2732" s="3">
        <f t="shared" si="130"/>
        <v>0</v>
      </c>
      <c r="L2732" s="3"/>
      <c r="M2732" s="3"/>
      <c r="N2732" s="3"/>
      <c r="O2732" s="84">
        <v>0</v>
      </c>
      <c r="P2732" s="84">
        <v>0</v>
      </c>
      <c r="Q2732" s="84">
        <v>0</v>
      </c>
      <c r="R2732" s="127">
        <v>0</v>
      </c>
      <c r="S2732" s="127">
        <v>0</v>
      </c>
      <c r="T2732" s="85"/>
      <c r="U2732" s="85"/>
      <c r="V2732" s="85"/>
      <c r="W2732" s="85"/>
      <c r="X2732" s="84">
        <v>102723</v>
      </c>
      <c r="Y2732" s="84">
        <v>19492</v>
      </c>
      <c r="Z2732" s="84">
        <v>10446</v>
      </c>
      <c r="AA2732" s="127">
        <v>69.106196999999995</v>
      </c>
      <c r="AB2732" s="127">
        <v>9.1243011599999999</v>
      </c>
    </row>
    <row r="2733" spans="1:28" x14ac:dyDescent="0.3">
      <c r="A2733" s="83" t="s">
        <v>59</v>
      </c>
      <c r="B2733" s="65" t="str">
        <f>VLOOKUP(A2733,'bank list with code'!$A$2:$C$114,3,FALSE)</f>
        <v>B097</v>
      </c>
      <c r="C2733" s="65" t="str">
        <f>VLOOKUP(B2733,'bank type'!$A$2:$B$87,2,FALSE)</f>
        <v>Small Finance Banks</v>
      </c>
      <c r="D2733" s="66">
        <v>43799</v>
      </c>
      <c r="E2733" s="74">
        <f t="shared" si="129"/>
        <v>11</v>
      </c>
      <c r="F2733">
        <f t="shared" si="128"/>
        <v>2019</v>
      </c>
      <c r="G2733" s="84">
        <v>25</v>
      </c>
      <c r="H2733" s="84">
        <v>1</v>
      </c>
      <c r="I2733" s="84">
        <v>0</v>
      </c>
      <c r="J2733" s="84">
        <v>0</v>
      </c>
      <c r="K2733" s="3">
        <f t="shared" si="130"/>
        <v>0</v>
      </c>
      <c r="L2733" s="3"/>
      <c r="M2733" s="3"/>
      <c r="N2733" s="3"/>
      <c r="O2733" s="84">
        <v>0</v>
      </c>
      <c r="P2733" s="84">
        <v>0</v>
      </c>
      <c r="Q2733" s="84">
        <v>0</v>
      </c>
      <c r="R2733" s="127">
        <v>0</v>
      </c>
      <c r="S2733" s="127">
        <v>0</v>
      </c>
      <c r="T2733" s="85"/>
      <c r="U2733" s="85"/>
      <c r="V2733" s="85"/>
      <c r="W2733" s="85"/>
      <c r="X2733" s="84">
        <v>31082</v>
      </c>
      <c r="Y2733" s="84">
        <v>29410</v>
      </c>
      <c r="Z2733" s="84">
        <v>32256</v>
      </c>
      <c r="AA2733" s="127">
        <v>95.071065000000004</v>
      </c>
      <c r="AB2733" s="127">
        <v>32.618761999999997</v>
      </c>
    </row>
    <row r="2734" spans="1:28" x14ac:dyDescent="0.3">
      <c r="A2734" s="83" t="s">
        <v>60</v>
      </c>
      <c r="B2734" s="65" t="str">
        <f>VLOOKUP(A2734,'bank list with code'!$A$2:$C$114,3,FALSE)</f>
        <v>B103</v>
      </c>
      <c r="C2734" s="65" t="str">
        <f>VLOOKUP(B2734,'bank type'!$A$2:$B$87,2,FALSE)</f>
        <v>Small Finance Banks</v>
      </c>
      <c r="D2734" s="66">
        <v>43799</v>
      </c>
      <c r="E2734" s="74">
        <f t="shared" si="129"/>
        <v>11</v>
      </c>
      <c r="F2734">
        <f t="shared" si="128"/>
        <v>2019</v>
      </c>
      <c r="G2734" s="84">
        <v>461</v>
      </c>
      <c r="H2734" s="84">
        <v>3</v>
      </c>
      <c r="I2734" s="84">
        <v>0</v>
      </c>
      <c r="J2734" s="84">
        <v>0</v>
      </c>
      <c r="K2734" s="3">
        <f t="shared" si="130"/>
        <v>0</v>
      </c>
      <c r="L2734" s="3"/>
      <c r="M2734" s="3"/>
      <c r="N2734" s="3"/>
      <c r="O2734" s="84">
        <v>0</v>
      </c>
      <c r="P2734" s="84">
        <v>0</v>
      </c>
      <c r="Q2734" s="84">
        <v>0</v>
      </c>
      <c r="R2734" s="127">
        <v>0</v>
      </c>
      <c r="S2734" s="127">
        <v>0</v>
      </c>
      <c r="T2734" s="85"/>
      <c r="U2734" s="85"/>
      <c r="V2734" s="85"/>
      <c r="W2734" s="85"/>
      <c r="X2734" s="84">
        <v>4676046</v>
      </c>
      <c r="Y2734" s="84">
        <v>2447353</v>
      </c>
      <c r="Z2734" s="84">
        <v>421365</v>
      </c>
      <c r="AA2734" s="127">
        <v>10448.858350999999</v>
      </c>
      <c r="AB2734" s="127">
        <v>378.94361880999998</v>
      </c>
    </row>
    <row r="2735" spans="1:28" x14ac:dyDescent="0.3">
      <c r="A2735" s="83" t="s">
        <v>61</v>
      </c>
      <c r="B2735" s="65" t="str">
        <f>VLOOKUP(A2735,'bank list with code'!$A$2:$C$114,3,FALSE)</f>
        <v>B109</v>
      </c>
      <c r="C2735" s="65" t="str">
        <f>VLOOKUP(B2735,'bank type'!$A$2:$B$87,2,FALSE)</f>
        <v>Small Finance Banks</v>
      </c>
      <c r="D2735" s="66">
        <v>43799</v>
      </c>
      <c r="E2735" s="74">
        <f t="shared" si="129"/>
        <v>11</v>
      </c>
      <c r="F2735">
        <f t="shared" si="128"/>
        <v>2019</v>
      </c>
      <c r="G2735" s="84">
        <v>133</v>
      </c>
      <c r="H2735" s="84">
        <v>31</v>
      </c>
      <c r="I2735" s="84">
        <v>0</v>
      </c>
      <c r="J2735" s="84">
        <v>0</v>
      </c>
      <c r="K2735" s="3">
        <f t="shared" si="130"/>
        <v>0</v>
      </c>
      <c r="L2735" s="3"/>
      <c r="M2735" s="3"/>
      <c r="N2735" s="3"/>
      <c r="O2735" s="84">
        <v>0</v>
      </c>
      <c r="P2735" s="84">
        <v>0</v>
      </c>
      <c r="Q2735" s="84">
        <v>0</v>
      </c>
      <c r="R2735" s="127">
        <v>0</v>
      </c>
      <c r="S2735" s="127">
        <v>0</v>
      </c>
      <c r="T2735" s="85"/>
      <c r="U2735" s="85"/>
      <c r="V2735" s="85"/>
      <c r="W2735" s="85"/>
      <c r="X2735" s="84">
        <v>320399</v>
      </c>
      <c r="Y2735" s="84">
        <v>109965</v>
      </c>
      <c r="Z2735" s="84">
        <v>42250</v>
      </c>
      <c r="AA2735" s="127">
        <v>386.67613306999999</v>
      </c>
      <c r="AB2735" s="127">
        <v>42.966892080000108</v>
      </c>
    </row>
    <row r="2736" spans="1:28" x14ac:dyDescent="0.3">
      <c r="A2736" s="83" t="s">
        <v>117</v>
      </c>
      <c r="B2736" s="65" t="str">
        <f>VLOOKUP(A2736,'bank list with code'!$A$2:$C$114,3,FALSE)</f>
        <v>B003</v>
      </c>
      <c r="C2736" s="65" t="str">
        <f>VLOOKUP(B2736,'bank type'!$A$2:$B$87,2,FALSE)</f>
        <v>Public Sector Banks</v>
      </c>
      <c r="D2736" s="66">
        <v>43830</v>
      </c>
      <c r="E2736" s="74">
        <f t="shared" si="129"/>
        <v>12</v>
      </c>
      <c r="F2736">
        <f t="shared" ref="F2736:F2799" si="131">YEAR(D2736)</f>
        <v>2019</v>
      </c>
      <c r="G2736" s="84">
        <v>734</v>
      </c>
      <c r="H2736" s="84">
        <v>94</v>
      </c>
      <c r="I2736" s="84">
        <v>3249</v>
      </c>
      <c r="J2736" s="84">
        <v>0</v>
      </c>
      <c r="K2736" s="3">
        <f t="shared" si="130"/>
        <v>3249</v>
      </c>
      <c r="L2736" s="3"/>
      <c r="M2736" s="3"/>
      <c r="N2736" s="3"/>
      <c r="O2736" s="84">
        <v>0</v>
      </c>
      <c r="P2736" s="84">
        <v>0</v>
      </c>
      <c r="Q2736" s="84">
        <v>0</v>
      </c>
      <c r="R2736" s="127">
        <v>0</v>
      </c>
      <c r="S2736" s="127">
        <v>0</v>
      </c>
      <c r="T2736" s="85"/>
      <c r="U2736" s="85"/>
      <c r="V2736" s="85"/>
      <c r="W2736" s="85"/>
      <c r="X2736" s="84">
        <v>6624420</v>
      </c>
      <c r="Y2736" s="84">
        <v>5874350</v>
      </c>
      <c r="Z2736" s="84">
        <v>4234094</v>
      </c>
      <c r="AA2736" s="127">
        <v>23216.1</v>
      </c>
      <c r="AB2736" s="127">
        <v>3749.2</v>
      </c>
    </row>
    <row r="2737" spans="1:28" x14ac:dyDescent="0.3">
      <c r="A2737" s="83" t="s">
        <v>118</v>
      </c>
      <c r="B2737" s="65" t="str">
        <f>VLOOKUP(A2737,'bank list with code'!$A$2:$C$114,3,FALSE)</f>
        <v>B006</v>
      </c>
      <c r="C2737" s="65" t="str">
        <f>VLOOKUP(B2737,'bank type'!$A$2:$B$87,2,FALSE)</f>
        <v>Public Sector Banks</v>
      </c>
      <c r="D2737" s="66">
        <v>43830</v>
      </c>
      <c r="E2737" s="74">
        <f t="shared" si="129"/>
        <v>12</v>
      </c>
      <c r="F2737">
        <f t="shared" si="131"/>
        <v>2019</v>
      </c>
      <c r="G2737" s="84">
        <v>3025</v>
      </c>
      <c r="H2737" s="84">
        <v>772</v>
      </c>
      <c r="I2737" s="84">
        <v>13255</v>
      </c>
      <c r="J2737" s="84">
        <v>0</v>
      </c>
      <c r="K2737" s="3">
        <f t="shared" si="130"/>
        <v>13255</v>
      </c>
      <c r="L2737" s="3"/>
      <c r="M2737" s="3"/>
      <c r="N2737" s="3"/>
      <c r="O2737" s="84">
        <v>304927</v>
      </c>
      <c r="P2737" s="84">
        <v>10987</v>
      </c>
      <c r="Q2737" s="84">
        <v>628719</v>
      </c>
      <c r="R2737" s="127">
        <v>52.462251390000006</v>
      </c>
      <c r="S2737" s="127">
        <v>1487.24456188</v>
      </c>
      <c r="T2737" s="85"/>
      <c r="U2737" s="85"/>
      <c r="V2737" s="85"/>
      <c r="W2737" s="85"/>
      <c r="X2737" s="84">
        <v>12660925</v>
      </c>
      <c r="Y2737" s="84">
        <v>11938766</v>
      </c>
      <c r="Z2737" s="84">
        <v>7512584</v>
      </c>
      <c r="AA2737" s="127">
        <v>49004.995994420002</v>
      </c>
      <c r="AB2737" s="127">
        <v>9961.1859929399998</v>
      </c>
    </row>
    <row r="2738" spans="1:28" x14ac:dyDescent="0.3">
      <c r="A2738" s="83" t="s">
        <v>0</v>
      </c>
      <c r="B2738" s="65" t="str">
        <f>VLOOKUP(A2738,'bank list with code'!$A$2:$C$114,3,FALSE)</f>
        <v>B014</v>
      </c>
      <c r="C2738" s="65" t="str">
        <f>VLOOKUP(B2738,'bank type'!$A$2:$B$87,2,FALSE)</f>
        <v>Public Sector Banks</v>
      </c>
      <c r="D2738" s="66">
        <v>43830</v>
      </c>
      <c r="E2738" s="74">
        <f t="shared" ref="E2738:E2801" si="132">MONTH(D2738)</f>
        <v>12</v>
      </c>
      <c r="F2738">
        <f t="shared" si="131"/>
        <v>2019</v>
      </c>
      <c r="G2738" s="84">
        <v>9327</v>
      </c>
      <c r="H2738" s="84">
        <v>3834</v>
      </c>
      <c r="I2738" s="84">
        <v>58923</v>
      </c>
      <c r="J2738" s="84">
        <v>0</v>
      </c>
      <c r="K2738" s="3">
        <f t="shared" si="130"/>
        <v>58923</v>
      </c>
      <c r="L2738" s="3"/>
      <c r="M2738" s="3"/>
      <c r="N2738" s="3"/>
      <c r="O2738" s="84">
        <v>426650</v>
      </c>
      <c r="P2738" s="84">
        <v>16756</v>
      </c>
      <c r="Q2738" s="84">
        <v>1115203</v>
      </c>
      <c r="R2738" s="127">
        <v>72.006399999999999</v>
      </c>
      <c r="S2738" s="127">
        <v>2369.8373083800002</v>
      </c>
      <c r="T2738" s="85"/>
      <c r="U2738" s="85"/>
      <c r="V2738" s="85"/>
      <c r="W2738" s="85"/>
      <c r="X2738" s="84">
        <v>53415965</v>
      </c>
      <c r="Y2738" s="84">
        <v>31981021</v>
      </c>
      <c r="Z2738" s="84">
        <v>20776139</v>
      </c>
      <c r="AA2738" s="127">
        <v>131859.92531367001</v>
      </c>
      <c r="AB2738" s="127">
        <v>25871.197486645302</v>
      </c>
    </row>
    <row r="2739" spans="1:28" x14ac:dyDescent="0.3">
      <c r="A2739" s="83" t="s">
        <v>1</v>
      </c>
      <c r="B2739" s="65" t="str">
        <f>VLOOKUP(A2739,'bank list with code'!$A$2:$C$114,3,FALSE)</f>
        <v>B015</v>
      </c>
      <c r="C2739" s="65" t="str">
        <f>VLOOKUP(B2739,'bank type'!$A$2:$B$87,2,FALSE)</f>
        <v>Public Sector Banks</v>
      </c>
      <c r="D2739" s="66">
        <v>43830</v>
      </c>
      <c r="E2739" s="74">
        <f t="shared" si="132"/>
        <v>12</v>
      </c>
      <c r="F2739">
        <f t="shared" si="131"/>
        <v>2019</v>
      </c>
      <c r="G2739" s="84">
        <v>2404</v>
      </c>
      <c r="H2739" s="84">
        <v>3346</v>
      </c>
      <c r="I2739" s="84">
        <v>62090</v>
      </c>
      <c r="J2739" s="84">
        <v>0</v>
      </c>
      <c r="K2739" s="3">
        <f t="shared" si="130"/>
        <v>62090</v>
      </c>
      <c r="L2739" s="3"/>
      <c r="M2739" s="3"/>
      <c r="N2739" s="3"/>
      <c r="O2739" s="84">
        <v>179832</v>
      </c>
      <c r="P2739" s="84">
        <v>16089</v>
      </c>
      <c r="Q2739" s="84">
        <v>469090</v>
      </c>
      <c r="R2739" s="127">
        <v>90.600627400000008</v>
      </c>
      <c r="S2739" s="127">
        <v>1051.0221863500001</v>
      </c>
      <c r="T2739" s="85"/>
      <c r="U2739" s="85"/>
      <c r="V2739" s="85"/>
      <c r="W2739" s="85"/>
      <c r="X2739" s="84">
        <v>39746565</v>
      </c>
      <c r="Y2739" s="84">
        <v>20932247</v>
      </c>
      <c r="Z2739" s="84">
        <v>11172381</v>
      </c>
      <c r="AA2739" s="127">
        <v>72754.216096000004</v>
      </c>
      <c r="AB2739" s="127">
        <v>11904.796757470001</v>
      </c>
    </row>
    <row r="2740" spans="1:28" x14ac:dyDescent="0.3">
      <c r="A2740" s="96" t="s">
        <v>2</v>
      </c>
      <c r="B2740" s="65" t="str">
        <f>VLOOKUP(A2740,'bank list with code'!$A$2:$C$114,3,FALSE)</f>
        <v>B016</v>
      </c>
      <c r="C2740" s="65" t="str">
        <f>VLOOKUP(B2740,'bank type'!$A$2:$B$87,2,FALSE)</f>
        <v>Public Sector Banks</v>
      </c>
      <c r="D2740" s="66">
        <v>43830</v>
      </c>
      <c r="E2740" s="74">
        <f t="shared" si="132"/>
        <v>12</v>
      </c>
      <c r="F2740">
        <f t="shared" si="131"/>
        <v>2019</v>
      </c>
      <c r="G2740" s="84">
        <v>1386</v>
      </c>
      <c r="H2740" s="84">
        <v>548</v>
      </c>
      <c r="I2740" s="84">
        <v>2466</v>
      </c>
      <c r="J2740" s="84">
        <v>0</v>
      </c>
      <c r="K2740" s="3">
        <f t="shared" si="130"/>
        <v>2466</v>
      </c>
      <c r="L2740" s="3"/>
      <c r="M2740" s="3"/>
      <c r="N2740" s="3"/>
      <c r="O2740" s="84">
        <v>0</v>
      </c>
      <c r="P2740" s="84">
        <v>0</v>
      </c>
      <c r="Q2740" s="84">
        <v>0</v>
      </c>
      <c r="R2740" s="127">
        <v>0</v>
      </c>
      <c r="S2740" s="127">
        <v>0</v>
      </c>
      <c r="T2740" s="85"/>
      <c r="U2740" s="85"/>
      <c r="V2740" s="85"/>
      <c r="W2740" s="85"/>
      <c r="X2740" s="84">
        <v>7218828</v>
      </c>
      <c r="Y2740" s="84">
        <v>8288027</v>
      </c>
      <c r="Z2740" s="84">
        <v>5502469</v>
      </c>
      <c r="AA2740" s="127">
        <v>29523.920368999999</v>
      </c>
      <c r="AB2740" s="127">
        <v>5732.7340119999999</v>
      </c>
    </row>
    <row r="2741" spans="1:28" x14ac:dyDescent="0.3">
      <c r="A2741" s="83" t="s">
        <v>3</v>
      </c>
      <c r="B2741" s="65" t="str">
        <f>VLOOKUP(A2741,'bank list with code'!$A$2:$C$114,3,FALSE)</f>
        <v>B018</v>
      </c>
      <c r="C2741" s="65" t="str">
        <f>VLOOKUP(B2741,'bank type'!$A$2:$B$87,2,FALSE)</f>
        <v>Public Sector Banks</v>
      </c>
      <c r="D2741" s="66">
        <v>43830</v>
      </c>
      <c r="E2741" s="74">
        <f t="shared" si="132"/>
        <v>12</v>
      </c>
      <c r="F2741">
        <f t="shared" si="131"/>
        <v>2019</v>
      </c>
      <c r="G2741" s="84">
        <v>4755</v>
      </c>
      <c r="H2741" s="84">
        <v>4066</v>
      </c>
      <c r="I2741" s="84">
        <v>24151</v>
      </c>
      <c r="J2741" s="84">
        <v>0</v>
      </c>
      <c r="K2741" s="3">
        <f t="shared" si="130"/>
        <v>24151</v>
      </c>
      <c r="L2741" s="3"/>
      <c r="M2741" s="3"/>
      <c r="N2741" s="3"/>
      <c r="O2741" s="84">
        <v>509635</v>
      </c>
      <c r="P2741" s="84">
        <v>60265</v>
      </c>
      <c r="Q2741" s="84">
        <v>870935</v>
      </c>
      <c r="R2741" s="127">
        <v>289.31412495000001</v>
      </c>
      <c r="S2741" s="127">
        <v>2009.5247780099999</v>
      </c>
      <c r="T2741" s="85"/>
      <c r="U2741" s="85"/>
      <c r="V2741" s="85"/>
      <c r="W2741" s="85"/>
      <c r="X2741" s="84">
        <v>22591666</v>
      </c>
      <c r="Y2741" s="84">
        <v>26616739</v>
      </c>
      <c r="Z2741" s="84">
        <v>14175082</v>
      </c>
      <c r="AA2741" s="127">
        <v>120987.44704758</v>
      </c>
      <c r="AB2741" s="127">
        <v>18424.622542880003</v>
      </c>
    </row>
    <row r="2742" spans="1:28" x14ac:dyDescent="0.3">
      <c r="A2742" s="83" t="s">
        <v>4</v>
      </c>
      <c r="B2742" s="65" t="str">
        <f>VLOOKUP(A2742,'bank list with code'!$A$2:$C$114,3,FALSE)</f>
        <v>B022</v>
      </c>
      <c r="C2742" s="65" t="str">
        <f>VLOOKUP(B2742,'bank type'!$A$2:$B$87,2,FALSE)</f>
        <v>Public Sector Banks</v>
      </c>
      <c r="D2742" s="66">
        <v>43830</v>
      </c>
      <c r="E2742" s="74">
        <f t="shared" si="132"/>
        <v>12</v>
      </c>
      <c r="F2742">
        <f t="shared" si="131"/>
        <v>2019</v>
      </c>
      <c r="G2742" s="84">
        <v>2746</v>
      </c>
      <c r="H2742" s="84">
        <v>882</v>
      </c>
      <c r="I2742" s="84">
        <v>3426</v>
      </c>
      <c r="J2742" s="84">
        <v>0</v>
      </c>
      <c r="K2742" s="3">
        <f t="shared" si="130"/>
        <v>3426</v>
      </c>
      <c r="L2742" s="3"/>
      <c r="M2742" s="3"/>
      <c r="N2742" s="3"/>
      <c r="O2742" s="84">
        <v>89583</v>
      </c>
      <c r="P2742" s="84">
        <v>1862</v>
      </c>
      <c r="Q2742" s="84">
        <v>157281</v>
      </c>
      <c r="R2742" s="127">
        <v>8.2608511599999996</v>
      </c>
      <c r="S2742" s="127">
        <v>332.54750349</v>
      </c>
      <c r="T2742" s="85"/>
      <c r="U2742" s="85"/>
      <c r="V2742" s="85"/>
      <c r="W2742" s="85"/>
      <c r="X2742" s="84">
        <v>23633911</v>
      </c>
      <c r="Y2742" s="84">
        <v>12593728</v>
      </c>
      <c r="Z2742" s="84">
        <v>6855788</v>
      </c>
      <c r="AA2742" s="127">
        <v>50144.074231220002</v>
      </c>
      <c r="AB2742" s="127">
        <v>9001.2714450000003</v>
      </c>
    </row>
    <row r="2743" spans="1:28" x14ac:dyDescent="0.3">
      <c r="A2743" s="83" t="s">
        <v>119</v>
      </c>
      <c r="B2743" s="65" t="str">
        <f>VLOOKUP(A2743,'bank list with code'!$A$2:$C$114,3,FALSE)</f>
        <v>B026</v>
      </c>
      <c r="C2743" s="65" t="str">
        <f>VLOOKUP(B2743,'bank type'!$A$2:$B$87,2,FALSE)</f>
        <v>Public Sector Banks</v>
      </c>
      <c r="D2743" s="66">
        <v>43830</v>
      </c>
      <c r="E2743" s="74">
        <f t="shared" si="132"/>
        <v>12</v>
      </c>
      <c r="F2743">
        <f t="shared" si="131"/>
        <v>2019</v>
      </c>
      <c r="G2743" s="84">
        <v>2408</v>
      </c>
      <c r="H2743" s="84">
        <v>405</v>
      </c>
      <c r="I2743" s="84">
        <v>274356</v>
      </c>
      <c r="J2743" s="84">
        <v>0</v>
      </c>
      <c r="K2743" s="3">
        <f t="shared" si="130"/>
        <v>274356</v>
      </c>
      <c r="L2743" s="3"/>
      <c r="M2743" s="3"/>
      <c r="N2743" s="3"/>
      <c r="O2743" s="84">
        <v>113545</v>
      </c>
      <c r="P2743" s="84">
        <v>1691</v>
      </c>
      <c r="Q2743" s="84">
        <v>165059</v>
      </c>
      <c r="R2743" s="127">
        <v>8.6897921299999989</v>
      </c>
      <c r="S2743" s="127">
        <v>393.95163422000007</v>
      </c>
      <c r="T2743" s="85"/>
      <c r="U2743" s="85"/>
      <c r="V2743" s="85"/>
      <c r="W2743" s="85"/>
      <c r="X2743" s="84">
        <v>7805880</v>
      </c>
      <c r="Y2743" s="84">
        <v>7195989</v>
      </c>
      <c r="Z2743" s="84">
        <v>4599811</v>
      </c>
      <c r="AA2743" s="127">
        <v>28964.111058060003</v>
      </c>
      <c r="AB2743" s="127">
        <v>5511.247229229999</v>
      </c>
    </row>
    <row r="2744" spans="1:28" x14ac:dyDescent="0.3">
      <c r="A2744" s="83" t="s">
        <v>5</v>
      </c>
      <c r="B2744" s="65" t="str">
        <f>VLOOKUP(A2744,'bank list with code'!$A$2:$C$114,3,FALSE)</f>
        <v>B060</v>
      </c>
      <c r="C2744" s="65" t="str">
        <f>VLOOKUP(B2744,'bank type'!$A$2:$B$87,2,FALSE)</f>
        <v>Public Sector Banks</v>
      </c>
      <c r="D2744" s="66">
        <v>43830</v>
      </c>
      <c r="E2744" s="74">
        <f t="shared" si="132"/>
        <v>12</v>
      </c>
      <c r="F2744">
        <f t="shared" si="131"/>
        <v>2019</v>
      </c>
      <c r="G2744" s="84">
        <v>3289</v>
      </c>
      <c r="H2744" s="84">
        <v>699</v>
      </c>
      <c r="I2744" s="84">
        <v>10408</v>
      </c>
      <c r="J2744" s="84">
        <v>0</v>
      </c>
      <c r="K2744" s="3">
        <f t="shared" si="130"/>
        <v>10408</v>
      </c>
      <c r="L2744" s="3"/>
      <c r="M2744" s="3"/>
      <c r="N2744" s="3"/>
      <c r="O2744" s="84">
        <v>100418</v>
      </c>
      <c r="P2744" s="84">
        <v>4288</v>
      </c>
      <c r="Q2744" s="84">
        <v>182438</v>
      </c>
      <c r="R2744" s="127">
        <v>28.950304999999997</v>
      </c>
      <c r="S2744" s="127">
        <v>429.24700199</v>
      </c>
      <c r="T2744" s="85"/>
      <c r="U2744" s="85"/>
      <c r="V2744" s="85"/>
      <c r="W2744" s="85"/>
      <c r="X2744" s="84">
        <v>13783280</v>
      </c>
      <c r="Y2744" s="84">
        <v>26059930</v>
      </c>
      <c r="Z2744" s="84">
        <v>8877554</v>
      </c>
      <c r="AA2744" s="127">
        <v>70350.015511980018</v>
      </c>
      <c r="AB2744" s="127">
        <v>9701.7595212099986</v>
      </c>
    </row>
    <row r="2745" spans="1:28" x14ac:dyDescent="0.3">
      <c r="A2745" s="83" t="s">
        <v>6</v>
      </c>
      <c r="B2745" s="65" t="str">
        <f>VLOOKUP(A2745,'bank list with code'!$A$2:$C$114,3,FALSE)</f>
        <v>B061</v>
      </c>
      <c r="C2745" s="65" t="str">
        <f>VLOOKUP(B2745,'bank type'!$A$2:$B$87,2,FALSE)</f>
        <v>Public Sector Banks</v>
      </c>
      <c r="D2745" s="66">
        <v>43830</v>
      </c>
      <c r="E2745" s="74">
        <f t="shared" si="132"/>
        <v>12</v>
      </c>
      <c r="F2745">
        <f t="shared" si="131"/>
        <v>2019</v>
      </c>
      <c r="G2745" s="84">
        <v>2671</v>
      </c>
      <c r="H2745" s="84">
        <v>342</v>
      </c>
      <c r="I2745" s="84">
        <v>19750</v>
      </c>
      <c r="J2745" s="84">
        <v>0</v>
      </c>
      <c r="K2745" s="3">
        <f t="shared" si="130"/>
        <v>19750</v>
      </c>
      <c r="L2745" s="3"/>
      <c r="M2745" s="3"/>
      <c r="N2745" s="3"/>
      <c r="O2745" s="84">
        <v>59739</v>
      </c>
      <c r="P2745" s="84">
        <v>1032</v>
      </c>
      <c r="Q2745" s="84">
        <v>106062</v>
      </c>
      <c r="R2745" s="127">
        <v>4.2361240000000002</v>
      </c>
      <c r="S2745" s="127">
        <v>200.404077</v>
      </c>
      <c r="T2745" s="85"/>
      <c r="U2745" s="85"/>
      <c r="V2745" s="85"/>
      <c r="W2745" s="85"/>
      <c r="X2745" s="84">
        <v>17581792</v>
      </c>
      <c r="Y2745" s="84">
        <v>13609158</v>
      </c>
      <c r="Z2745" s="84">
        <v>5728513</v>
      </c>
      <c r="AA2745" s="127">
        <v>51984.943599999999</v>
      </c>
      <c r="AB2745" s="127">
        <v>7680.6230139999998</v>
      </c>
    </row>
    <row r="2746" spans="1:28" x14ac:dyDescent="0.3">
      <c r="A2746" s="83" t="s">
        <v>121</v>
      </c>
      <c r="B2746" s="65" t="str">
        <f>VLOOKUP(A2746,'bank list with code'!$A$2:$C$114,3,FALSE)</f>
        <v>B078</v>
      </c>
      <c r="C2746" s="65" t="str">
        <f>VLOOKUP(B2746,'bank type'!$A$2:$B$87,2,FALSE)</f>
        <v>Public Sector Banks</v>
      </c>
      <c r="D2746" s="66">
        <v>43830</v>
      </c>
      <c r="E2746" s="74">
        <f t="shared" si="132"/>
        <v>12</v>
      </c>
      <c r="F2746">
        <f t="shared" si="131"/>
        <v>2019</v>
      </c>
      <c r="G2746" s="84">
        <v>2341</v>
      </c>
      <c r="H2746" s="84">
        <v>262</v>
      </c>
      <c r="I2746" s="84">
        <v>9791</v>
      </c>
      <c r="J2746" s="84">
        <v>0</v>
      </c>
      <c r="K2746" s="3">
        <f t="shared" si="130"/>
        <v>9791</v>
      </c>
      <c r="L2746" s="3"/>
      <c r="M2746" s="3"/>
      <c r="N2746" s="3"/>
      <c r="O2746" s="84">
        <v>0</v>
      </c>
      <c r="P2746" s="84">
        <v>0</v>
      </c>
      <c r="Q2746" s="84">
        <v>0</v>
      </c>
      <c r="R2746" s="127">
        <v>0</v>
      </c>
      <c r="S2746" s="127">
        <v>0</v>
      </c>
      <c r="T2746" s="85"/>
      <c r="U2746" s="85"/>
      <c r="V2746" s="85"/>
      <c r="W2746" s="85"/>
      <c r="X2746" s="84">
        <v>12111544</v>
      </c>
      <c r="Y2746" s="84">
        <v>5742828</v>
      </c>
      <c r="Z2746" s="84">
        <v>4066329</v>
      </c>
      <c r="AA2746" s="127">
        <v>24580.738290000001</v>
      </c>
      <c r="AB2746" s="127">
        <v>4870.0731460000006</v>
      </c>
    </row>
    <row r="2747" spans="1:28" x14ac:dyDescent="0.3">
      <c r="A2747" s="83" t="s">
        <v>7</v>
      </c>
      <c r="B2747" s="65" t="str">
        <f>VLOOKUP(A2747,'bank list with code'!$A$2:$C$114,3,FALSE)</f>
        <v>B080</v>
      </c>
      <c r="C2747" s="65" t="str">
        <f>VLOOKUP(B2747,'bank type'!$A$2:$B$87,2,FALSE)</f>
        <v>Public Sector Banks</v>
      </c>
      <c r="D2747" s="66">
        <v>43830</v>
      </c>
      <c r="E2747" s="74">
        <f t="shared" si="132"/>
        <v>12</v>
      </c>
      <c r="F2747">
        <f t="shared" si="131"/>
        <v>2019</v>
      </c>
      <c r="G2747" s="84">
        <v>1016</v>
      </c>
      <c r="H2747" s="84">
        <v>31</v>
      </c>
      <c r="I2747" s="84">
        <v>916</v>
      </c>
      <c r="J2747" s="84">
        <v>0</v>
      </c>
      <c r="K2747" s="3">
        <f t="shared" si="130"/>
        <v>916</v>
      </c>
      <c r="L2747" s="3"/>
      <c r="M2747" s="3"/>
      <c r="N2747" s="3"/>
      <c r="O2747" s="84">
        <v>0</v>
      </c>
      <c r="P2747" s="84">
        <v>0</v>
      </c>
      <c r="Q2747" s="84">
        <v>0</v>
      </c>
      <c r="R2747" s="127">
        <v>0</v>
      </c>
      <c r="S2747" s="127">
        <v>0</v>
      </c>
      <c r="T2747" s="85"/>
      <c r="U2747" s="85"/>
      <c r="V2747" s="85"/>
      <c r="W2747" s="85"/>
      <c r="X2747" s="84">
        <v>2631847</v>
      </c>
      <c r="Y2747" s="84">
        <v>1616492</v>
      </c>
      <c r="Z2747" s="84">
        <v>741256</v>
      </c>
      <c r="AA2747" s="127">
        <v>6639.3262736000006</v>
      </c>
      <c r="AB2747" s="127">
        <v>1055.7789437899996</v>
      </c>
    </row>
    <row r="2748" spans="1:28" x14ac:dyDescent="0.3">
      <c r="A2748" s="83" t="s">
        <v>8</v>
      </c>
      <c r="B2748" s="65" t="str">
        <f>VLOOKUP(A2748,'bank list with code'!$A$2:$C$114,3,FALSE)</f>
        <v>B081</v>
      </c>
      <c r="C2748" s="65" t="str">
        <f>VLOOKUP(B2748,'bank type'!$A$2:$B$87,2,FALSE)</f>
        <v>Public Sector Banks</v>
      </c>
      <c r="D2748" s="66">
        <v>43830</v>
      </c>
      <c r="E2748" s="74">
        <f t="shared" si="132"/>
        <v>12</v>
      </c>
      <c r="F2748">
        <f t="shared" si="131"/>
        <v>2019</v>
      </c>
      <c r="G2748" s="84">
        <v>5378</v>
      </c>
      <c r="H2748" s="84">
        <v>3693</v>
      </c>
      <c r="I2748" s="84">
        <v>76844</v>
      </c>
      <c r="J2748" s="84">
        <v>0</v>
      </c>
      <c r="K2748" s="3">
        <f t="shared" si="130"/>
        <v>76844</v>
      </c>
      <c r="L2748" s="3"/>
      <c r="M2748" s="3"/>
      <c r="N2748" s="3"/>
      <c r="O2748" s="84">
        <v>343875</v>
      </c>
      <c r="P2748" s="84">
        <v>5194</v>
      </c>
      <c r="Q2748" s="84">
        <v>668716</v>
      </c>
      <c r="R2748" s="127">
        <v>13.80504354</v>
      </c>
      <c r="S2748" s="127">
        <v>1393.53426242</v>
      </c>
      <c r="T2748" s="85"/>
      <c r="U2748" s="85"/>
      <c r="V2748" s="85"/>
      <c r="W2748" s="85"/>
      <c r="X2748" s="84">
        <v>23455211</v>
      </c>
      <c r="Y2748" s="84">
        <v>25833025</v>
      </c>
      <c r="Z2748" s="84">
        <v>15125756</v>
      </c>
      <c r="AA2748" s="127">
        <v>114494.12805375</v>
      </c>
      <c r="AB2748" s="127">
        <v>21376.911177299997</v>
      </c>
    </row>
    <row r="2749" spans="1:28" x14ac:dyDescent="0.3">
      <c r="A2749" s="83" t="s">
        <v>122</v>
      </c>
      <c r="B2749" s="65" t="str">
        <f>VLOOKUP(A2749,'bank list with code'!$A$2:$C$114,3,FALSE)</f>
        <v>B099</v>
      </c>
      <c r="C2749" s="65" t="str">
        <f>VLOOKUP(B2749,'bank type'!$A$2:$B$87,2,FALSE)</f>
        <v>Public Sector Banks</v>
      </c>
      <c r="D2749" s="66">
        <v>43830</v>
      </c>
      <c r="E2749" s="74">
        <f t="shared" si="132"/>
        <v>12</v>
      </c>
      <c r="F2749">
        <f t="shared" si="131"/>
        <v>2019</v>
      </c>
      <c r="G2749" s="84">
        <v>4165</v>
      </c>
      <c r="H2749" s="84">
        <v>406</v>
      </c>
      <c r="I2749" s="84">
        <v>11730</v>
      </c>
      <c r="J2749" s="84">
        <v>0</v>
      </c>
      <c r="K2749" s="3">
        <f t="shared" si="130"/>
        <v>11730</v>
      </c>
      <c r="L2749" s="3"/>
      <c r="M2749" s="3"/>
      <c r="N2749" s="3"/>
      <c r="O2749" s="84">
        <v>46268</v>
      </c>
      <c r="P2749" s="84">
        <v>2262</v>
      </c>
      <c r="Q2749" s="84">
        <v>198234</v>
      </c>
      <c r="R2749" s="127">
        <v>9.963152019999999</v>
      </c>
      <c r="S2749" s="127">
        <v>432.79503059000001</v>
      </c>
      <c r="T2749" s="85"/>
      <c r="U2749" s="85"/>
      <c r="V2749" s="85"/>
      <c r="W2749" s="85"/>
      <c r="X2749" s="84">
        <v>9529300</v>
      </c>
      <c r="Y2749" s="84">
        <v>9616571</v>
      </c>
      <c r="Z2749" s="84">
        <v>5833911</v>
      </c>
      <c r="AA2749" s="127">
        <v>38532.974525740006</v>
      </c>
      <c r="AB2749" s="127">
        <v>6854.5653199900016</v>
      </c>
    </row>
    <row r="2750" spans="1:28" x14ac:dyDescent="0.3">
      <c r="A2750" s="83" t="s">
        <v>9</v>
      </c>
      <c r="B2750" s="65" t="str">
        <f>VLOOKUP(A2750,'bank list with code'!$A$2:$C$114,3,FALSE)</f>
        <v>B102</v>
      </c>
      <c r="C2750" s="65" t="str">
        <f>VLOOKUP(B2750,'bank type'!$A$2:$B$87,2,FALSE)</f>
        <v>Public Sector Banks</v>
      </c>
      <c r="D2750" s="66">
        <v>43830</v>
      </c>
      <c r="E2750" s="74">
        <f t="shared" si="132"/>
        <v>12</v>
      </c>
      <c r="F2750">
        <f t="shared" si="131"/>
        <v>2019</v>
      </c>
      <c r="G2750" s="84">
        <v>1872</v>
      </c>
      <c r="H2750" s="84">
        <v>176</v>
      </c>
      <c r="I2750" s="84">
        <v>6650</v>
      </c>
      <c r="J2750" s="84">
        <v>0</v>
      </c>
      <c r="K2750" s="3">
        <f t="shared" si="130"/>
        <v>6650</v>
      </c>
      <c r="L2750" s="3"/>
      <c r="M2750" s="3"/>
      <c r="N2750" s="3"/>
      <c r="O2750" s="84">
        <v>0</v>
      </c>
      <c r="P2750" s="84">
        <v>0</v>
      </c>
      <c r="Q2750" s="84">
        <v>0</v>
      </c>
      <c r="R2750" s="127">
        <v>0</v>
      </c>
      <c r="S2750" s="127">
        <v>0</v>
      </c>
      <c r="T2750" s="85"/>
      <c r="U2750" s="85"/>
      <c r="V2750" s="85"/>
      <c r="W2750" s="85"/>
      <c r="X2750" s="84">
        <v>8095859</v>
      </c>
      <c r="Y2750" s="84">
        <v>6520054</v>
      </c>
      <c r="Z2750" s="84">
        <v>4029104</v>
      </c>
      <c r="AA2750" s="127">
        <v>25249.284361999999</v>
      </c>
      <c r="AB2750" s="127">
        <v>4631.8715499999998</v>
      </c>
    </row>
    <row r="2751" spans="1:28" x14ac:dyDescent="0.3">
      <c r="A2751" s="83" t="s">
        <v>10</v>
      </c>
      <c r="B2751" s="65" t="str">
        <f>VLOOKUP(A2751,'bank list with code'!$A$2:$C$114,3,FALSE)</f>
        <v>B105</v>
      </c>
      <c r="C2751" s="65" t="str">
        <f>VLOOKUP(B2751,'bank type'!$A$2:$B$87,2,FALSE)</f>
        <v>Public Sector Banks</v>
      </c>
      <c r="D2751" s="66">
        <v>43830</v>
      </c>
      <c r="E2751" s="74">
        <f t="shared" si="132"/>
        <v>12</v>
      </c>
      <c r="F2751">
        <f t="shared" si="131"/>
        <v>2019</v>
      </c>
      <c r="G2751" s="84">
        <v>3845</v>
      </c>
      <c r="H2751" s="84">
        <v>2841</v>
      </c>
      <c r="I2751" s="84">
        <v>55148</v>
      </c>
      <c r="J2751" s="84">
        <v>0</v>
      </c>
      <c r="K2751" s="3">
        <f t="shared" si="130"/>
        <v>55148</v>
      </c>
      <c r="L2751" s="3"/>
      <c r="M2751" s="3"/>
      <c r="N2751" s="3"/>
      <c r="O2751" s="84">
        <v>45669</v>
      </c>
      <c r="P2751" s="84">
        <v>3308</v>
      </c>
      <c r="Q2751" s="84">
        <v>226199</v>
      </c>
      <c r="R2751" s="127">
        <v>16.881336119999997</v>
      </c>
      <c r="S2751" s="127">
        <v>559.82256402000007</v>
      </c>
      <c r="T2751" s="85"/>
      <c r="U2751" s="85"/>
      <c r="V2751" s="85"/>
      <c r="W2751" s="85"/>
      <c r="X2751" s="84">
        <v>20099477</v>
      </c>
      <c r="Y2751" s="84">
        <v>28442197</v>
      </c>
      <c r="Z2751" s="84">
        <v>10741442</v>
      </c>
      <c r="AA2751" s="127">
        <v>90447.994919999997</v>
      </c>
      <c r="AB2751" s="127">
        <v>12034.318736680001</v>
      </c>
    </row>
    <row r="2752" spans="1:28" x14ac:dyDescent="0.3">
      <c r="A2752" s="83" t="s">
        <v>123</v>
      </c>
      <c r="B2752" s="65" t="str">
        <f>VLOOKUP(A2752,'bank list with code'!$A$2:$C$114,3,FALSE)</f>
        <v>B106</v>
      </c>
      <c r="C2752" s="65" t="str">
        <f>VLOOKUP(B2752,'bank type'!$A$2:$B$87,2,FALSE)</f>
        <v>Public Sector Banks</v>
      </c>
      <c r="D2752" s="66">
        <v>43830</v>
      </c>
      <c r="E2752" s="74">
        <f t="shared" si="132"/>
        <v>12</v>
      </c>
      <c r="F2752">
        <f t="shared" si="131"/>
        <v>2019</v>
      </c>
      <c r="G2752" s="84">
        <v>1013</v>
      </c>
      <c r="H2752" s="84">
        <v>1004</v>
      </c>
      <c r="I2752" s="84">
        <v>7315</v>
      </c>
      <c r="J2752" s="84">
        <v>0</v>
      </c>
      <c r="K2752" s="3">
        <f t="shared" si="130"/>
        <v>7315</v>
      </c>
      <c r="L2752" s="3"/>
      <c r="M2752" s="3"/>
      <c r="N2752" s="3"/>
      <c r="O2752" s="84">
        <v>7651</v>
      </c>
      <c r="P2752" s="84">
        <v>273</v>
      </c>
      <c r="Q2752" s="84">
        <v>17434</v>
      </c>
      <c r="R2752" s="127">
        <v>1.1301999999999999</v>
      </c>
      <c r="S2752" s="127">
        <v>32.521063560000002</v>
      </c>
      <c r="T2752" s="85"/>
      <c r="U2752" s="85"/>
      <c r="V2752" s="85"/>
      <c r="W2752" s="85"/>
      <c r="X2752" s="84">
        <v>9093028</v>
      </c>
      <c r="Y2752" s="84">
        <v>8179568</v>
      </c>
      <c r="Z2752" s="84">
        <v>2476611</v>
      </c>
      <c r="AA2752" s="127">
        <v>29326.809878</v>
      </c>
      <c r="AB2752" s="127">
        <v>3158.333376</v>
      </c>
    </row>
    <row r="2753" spans="1:28" x14ac:dyDescent="0.3">
      <c r="A2753" s="83" t="s">
        <v>11</v>
      </c>
      <c r="B2753" s="65" t="str">
        <f>VLOOKUP(A2753,'bank list with code'!$A$2:$C$114,3,FALSE)</f>
        <v>B054</v>
      </c>
      <c r="C2753" s="65" t="str">
        <f>VLOOKUP(B2753,'bank type'!$A$2:$B$87,2,FALSE)</f>
        <v>Private Sector Banks</v>
      </c>
      <c r="D2753" s="66">
        <v>43830</v>
      </c>
      <c r="E2753" s="74">
        <f t="shared" si="132"/>
        <v>12</v>
      </c>
      <c r="F2753">
        <f t="shared" si="131"/>
        <v>2019</v>
      </c>
      <c r="G2753" s="84">
        <v>2209</v>
      </c>
      <c r="H2753" s="84">
        <v>1474</v>
      </c>
      <c r="I2753" s="84">
        <v>34569</v>
      </c>
      <c r="J2753" s="84">
        <v>0</v>
      </c>
      <c r="K2753" s="3">
        <f t="shared" si="130"/>
        <v>34569</v>
      </c>
      <c r="L2753" s="3"/>
      <c r="M2753" s="3"/>
      <c r="N2753" s="3"/>
      <c r="O2753" s="84">
        <v>35294</v>
      </c>
      <c r="P2753" s="84">
        <v>757</v>
      </c>
      <c r="Q2753" s="84">
        <v>192522</v>
      </c>
      <c r="R2753" s="127">
        <v>4.01190259</v>
      </c>
      <c r="S2753" s="127">
        <v>473.35125374</v>
      </c>
      <c r="T2753" s="85"/>
      <c r="U2753" s="85"/>
      <c r="V2753" s="85"/>
      <c r="W2753" s="85"/>
      <c r="X2753" s="84">
        <v>12422782</v>
      </c>
      <c r="Y2753" s="84">
        <v>8951638</v>
      </c>
      <c r="Z2753" s="84">
        <v>6255373</v>
      </c>
      <c r="AA2753" s="127">
        <v>40286.397381000002</v>
      </c>
      <c r="AB2753" s="127">
        <v>8290.3602968000014</v>
      </c>
    </row>
    <row r="2754" spans="1:28" x14ac:dyDescent="0.3">
      <c r="A2754" s="83" t="s">
        <v>12</v>
      </c>
      <c r="B2754" s="65" t="str">
        <f>VLOOKUP(A2754,'bank list with code'!$A$2:$C$114,3,FALSE)</f>
        <v>B093</v>
      </c>
      <c r="C2754" s="65" t="str">
        <f>VLOOKUP(B2754,'bank type'!$A$2:$B$87,2,FALSE)</f>
        <v>Public Sector Banks</v>
      </c>
      <c r="D2754" s="66">
        <v>43830</v>
      </c>
      <c r="E2754" s="74">
        <f t="shared" si="132"/>
        <v>12</v>
      </c>
      <c r="F2754">
        <f t="shared" si="131"/>
        <v>2019</v>
      </c>
      <c r="G2754" s="84">
        <v>25651</v>
      </c>
      <c r="H2754" s="84">
        <v>32948</v>
      </c>
      <c r="I2754" s="84">
        <v>660588</v>
      </c>
      <c r="J2754" s="84">
        <v>0</v>
      </c>
      <c r="K2754" s="3">
        <f t="shared" si="130"/>
        <v>660588</v>
      </c>
      <c r="L2754" s="3"/>
      <c r="M2754" s="3"/>
      <c r="N2754" s="3"/>
      <c r="O2754" s="84">
        <v>10032444</v>
      </c>
      <c r="P2754" s="84">
        <v>163065</v>
      </c>
      <c r="Q2754" s="84">
        <v>37420377</v>
      </c>
      <c r="R2754" s="127">
        <v>617.41649100000006</v>
      </c>
      <c r="S2754" s="127">
        <v>114774.947264</v>
      </c>
      <c r="T2754" s="85"/>
      <c r="U2754" s="85"/>
      <c r="V2754" s="85"/>
      <c r="W2754" s="85"/>
      <c r="X2754" s="84">
        <v>271093942</v>
      </c>
      <c r="Y2754" s="84">
        <v>205695935</v>
      </c>
      <c r="Z2754" s="84">
        <v>125631811</v>
      </c>
      <c r="AA2754" s="127">
        <v>1039488.99004535</v>
      </c>
      <c r="AB2754" s="127">
        <v>175048.78446696998</v>
      </c>
    </row>
    <row r="2755" spans="1:28" x14ac:dyDescent="0.3">
      <c r="A2755" s="83" t="s">
        <v>14</v>
      </c>
      <c r="B2755" s="65" t="str">
        <f>VLOOKUP(A2755,'bank list with code'!$A$2:$C$114,3,FALSE)</f>
        <v>B009</v>
      </c>
      <c r="C2755" s="65" t="str">
        <f>VLOOKUP(B2755,'bank type'!$A$2:$B$87,2,FALSE)</f>
        <v>Private Sector Banks</v>
      </c>
      <c r="D2755" s="66">
        <v>43830</v>
      </c>
      <c r="E2755" s="74">
        <f t="shared" si="132"/>
        <v>12</v>
      </c>
      <c r="F2755">
        <f t="shared" si="131"/>
        <v>2019</v>
      </c>
      <c r="G2755" s="84">
        <v>5334</v>
      </c>
      <c r="H2755" s="84">
        <v>12093</v>
      </c>
      <c r="I2755" s="84">
        <v>507058</v>
      </c>
      <c r="J2755" s="84">
        <v>0</v>
      </c>
      <c r="K2755" s="3">
        <f t="shared" si="130"/>
        <v>507058</v>
      </c>
      <c r="L2755" s="3"/>
      <c r="M2755" s="3"/>
      <c r="N2755" s="3"/>
      <c r="O2755" s="84">
        <v>6851606</v>
      </c>
      <c r="P2755" s="84">
        <v>70520</v>
      </c>
      <c r="Q2755" s="84">
        <v>16920094</v>
      </c>
      <c r="R2755" s="127">
        <v>320.98637399999996</v>
      </c>
      <c r="S2755" s="127">
        <v>65822.968802999996</v>
      </c>
      <c r="T2755" s="85"/>
      <c r="U2755" s="85"/>
      <c r="V2755" s="85"/>
      <c r="W2755" s="85"/>
      <c r="X2755" s="84">
        <v>24247341</v>
      </c>
      <c r="Y2755" s="84">
        <v>28696103</v>
      </c>
      <c r="Z2755" s="84">
        <v>29088492</v>
      </c>
      <c r="AA2755" s="127">
        <v>142326.18802363001</v>
      </c>
      <c r="AB2755" s="127">
        <v>44007.779770940004</v>
      </c>
    </row>
    <row r="2756" spans="1:28" x14ac:dyDescent="0.3">
      <c r="A2756" s="83" t="s">
        <v>15</v>
      </c>
      <c r="B2756" s="65" t="str">
        <f>VLOOKUP(A2756,'bank list with code'!$A$2:$C$114,3,FALSE)</f>
        <v>B010</v>
      </c>
      <c r="C2756" s="65" t="str">
        <f>VLOOKUP(B2756,'bank type'!$A$2:$B$87,2,FALSE)</f>
        <v>Private Sector Banks</v>
      </c>
      <c r="D2756" s="66">
        <v>43830</v>
      </c>
      <c r="E2756" s="74">
        <f t="shared" si="132"/>
        <v>12</v>
      </c>
      <c r="F2756">
        <f t="shared" si="131"/>
        <v>2019</v>
      </c>
      <c r="G2756" s="84">
        <v>485</v>
      </c>
      <c r="H2756" s="84">
        <v>0</v>
      </c>
      <c r="I2756" s="84">
        <v>30334</v>
      </c>
      <c r="J2756" s="84">
        <v>0</v>
      </c>
      <c r="K2756" s="3">
        <f t="shared" si="130"/>
        <v>30334</v>
      </c>
      <c r="L2756" s="3"/>
      <c r="M2756" s="3"/>
      <c r="N2756" s="3"/>
      <c r="O2756" s="84">
        <v>0</v>
      </c>
      <c r="P2756" s="84">
        <v>0</v>
      </c>
      <c r="Q2756" s="84">
        <v>0</v>
      </c>
      <c r="R2756" s="127">
        <v>0</v>
      </c>
      <c r="S2756" s="127">
        <v>0</v>
      </c>
      <c r="T2756" s="85"/>
      <c r="U2756" s="85"/>
      <c r="V2756" s="85"/>
      <c r="W2756" s="85"/>
      <c r="X2756" s="84">
        <v>3444443</v>
      </c>
      <c r="Y2756" s="87">
        <v>1938548</v>
      </c>
      <c r="Z2756" s="87">
        <v>1064538</v>
      </c>
      <c r="AA2756" s="128">
        <v>8700.5939880000005</v>
      </c>
      <c r="AB2756" s="127">
        <v>1551.84689604</v>
      </c>
    </row>
    <row r="2757" spans="1:28" x14ac:dyDescent="0.3">
      <c r="A2757" s="83" t="s">
        <v>16</v>
      </c>
      <c r="B2757" s="65" t="str">
        <f>VLOOKUP(A2757,'bank list with code'!$A$2:$C$114,3,FALSE)</f>
        <v>B021</v>
      </c>
      <c r="C2757" s="65" t="str">
        <f>VLOOKUP(B2757,'bank type'!$A$2:$B$87,2,FALSE)</f>
        <v>Private Sector Banks</v>
      </c>
      <c r="D2757" s="66">
        <v>43830</v>
      </c>
      <c r="E2757" s="74">
        <f t="shared" si="132"/>
        <v>12</v>
      </c>
      <c r="F2757">
        <f t="shared" si="131"/>
        <v>2019</v>
      </c>
      <c r="G2757" s="84">
        <v>242</v>
      </c>
      <c r="H2757" s="84">
        <v>50</v>
      </c>
      <c r="I2757" s="84">
        <v>0</v>
      </c>
      <c r="J2757" s="84">
        <v>0</v>
      </c>
      <c r="K2757" s="3">
        <f t="shared" si="130"/>
        <v>0</v>
      </c>
      <c r="L2757" s="3"/>
      <c r="M2757" s="3"/>
      <c r="N2757" s="3"/>
      <c r="O2757" s="84">
        <v>0</v>
      </c>
      <c r="P2757" s="84">
        <v>0</v>
      </c>
      <c r="Q2757" s="84">
        <v>0</v>
      </c>
      <c r="R2757" s="127">
        <v>0</v>
      </c>
      <c r="S2757" s="127">
        <v>0</v>
      </c>
      <c r="T2757" s="85"/>
      <c r="U2757" s="85"/>
      <c r="V2757" s="85"/>
      <c r="W2757" s="85"/>
      <c r="X2757" s="84">
        <v>686449</v>
      </c>
      <c r="Y2757" s="84">
        <v>516731</v>
      </c>
      <c r="Z2757" s="84">
        <v>288493</v>
      </c>
      <c r="AA2757" s="127">
        <v>2039.0401450000002</v>
      </c>
      <c r="AB2757" s="127">
        <v>392.71066200000001</v>
      </c>
    </row>
    <row r="2758" spans="1:28" x14ac:dyDescent="0.3">
      <c r="A2758" s="83" t="s">
        <v>17</v>
      </c>
      <c r="B2758" s="65" t="str">
        <f>VLOOKUP(A2758,'bank list with code'!$A$2:$C$114,3,FALSE)</f>
        <v>B024</v>
      </c>
      <c r="C2758" s="65" t="str">
        <f>VLOOKUP(B2758,'bank type'!$A$2:$B$87,2,FALSE)</f>
        <v>Private Sector Banks</v>
      </c>
      <c r="D2758" s="66">
        <v>43830</v>
      </c>
      <c r="E2758" s="74">
        <f t="shared" si="132"/>
        <v>12</v>
      </c>
      <c r="F2758">
        <f t="shared" si="131"/>
        <v>2019</v>
      </c>
      <c r="G2758" s="84">
        <v>1072</v>
      </c>
      <c r="H2758" s="84">
        <v>685</v>
      </c>
      <c r="I2758" s="84">
        <v>9844</v>
      </c>
      <c r="J2758" s="84">
        <v>0</v>
      </c>
      <c r="K2758" s="3">
        <f t="shared" ref="K2758:K2821" si="133">SUM(I2758,J2758)</f>
        <v>9844</v>
      </c>
      <c r="L2758" s="3"/>
      <c r="M2758" s="3"/>
      <c r="N2758" s="3"/>
      <c r="O2758" s="84">
        <v>6804</v>
      </c>
      <c r="P2758" s="84">
        <v>370</v>
      </c>
      <c r="Q2758" s="84">
        <v>21055</v>
      </c>
      <c r="R2758" s="127">
        <v>1.0140713100000001</v>
      </c>
      <c r="S2758" s="127">
        <v>59.649649029999999</v>
      </c>
      <c r="T2758" s="85"/>
      <c r="U2758" s="85"/>
      <c r="V2758" s="85"/>
      <c r="W2758" s="85"/>
      <c r="X2758" s="84">
        <v>1973301</v>
      </c>
      <c r="Y2758" s="84">
        <v>2570234</v>
      </c>
      <c r="Z2758" s="84">
        <v>1990115</v>
      </c>
      <c r="AA2758" s="127">
        <v>11587.815233609999</v>
      </c>
      <c r="AB2758" s="127">
        <v>2433.756676</v>
      </c>
    </row>
    <row r="2759" spans="1:28" x14ac:dyDescent="0.3">
      <c r="A2759" s="83" t="s">
        <v>18</v>
      </c>
      <c r="B2759" s="65" t="str">
        <f>VLOOKUP(A2759,'bank list with code'!$A$2:$C$114,3,FALSE)</f>
        <v>B032</v>
      </c>
      <c r="C2759" s="65" t="str">
        <f>VLOOKUP(B2759,'bank type'!$A$2:$B$87,2,FALSE)</f>
        <v>Private Sector Banks</v>
      </c>
      <c r="D2759" s="66">
        <v>43830</v>
      </c>
      <c r="E2759" s="74">
        <f t="shared" si="132"/>
        <v>12</v>
      </c>
      <c r="F2759">
        <f t="shared" si="131"/>
        <v>2019</v>
      </c>
      <c r="G2759" s="84">
        <v>296</v>
      </c>
      <c r="H2759" s="84">
        <v>205</v>
      </c>
      <c r="I2759" s="84">
        <v>7614</v>
      </c>
      <c r="J2759" s="84">
        <v>0</v>
      </c>
      <c r="K2759" s="3">
        <f t="shared" si="133"/>
        <v>7614</v>
      </c>
      <c r="L2759" s="3"/>
      <c r="M2759" s="3"/>
      <c r="N2759" s="3"/>
      <c r="O2759" s="84">
        <v>157762</v>
      </c>
      <c r="P2759" s="84">
        <v>25329</v>
      </c>
      <c r="Q2759" s="84">
        <v>324093</v>
      </c>
      <c r="R2759" s="127">
        <v>221.03447700000001</v>
      </c>
      <c r="S2759" s="127">
        <v>673.98960199999999</v>
      </c>
      <c r="T2759" s="85"/>
      <c r="U2759" s="85"/>
      <c r="V2759" s="85"/>
      <c r="W2759" s="85"/>
      <c r="X2759" s="84">
        <v>576419</v>
      </c>
      <c r="Y2759" s="84">
        <v>485073</v>
      </c>
      <c r="Z2759" s="84">
        <v>411557</v>
      </c>
      <c r="AA2759" s="127">
        <v>2676.097456</v>
      </c>
      <c r="AB2759" s="127">
        <v>806.095868</v>
      </c>
    </row>
    <row r="2760" spans="1:28" x14ac:dyDescent="0.3">
      <c r="A2760" s="83" t="s">
        <v>19</v>
      </c>
      <c r="B2760" s="65" t="str">
        <f>VLOOKUP(A2760,'bank list with code'!$A$2:$C$114,3,FALSE)</f>
        <v>B038</v>
      </c>
      <c r="C2760" s="65" t="str">
        <f>VLOOKUP(B2760,'bank type'!$A$2:$B$87,2,FALSE)</f>
        <v>Private Sector Banks</v>
      </c>
      <c r="D2760" s="66">
        <v>43830</v>
      </c>
      <c r="E2760" s="74">
        <f t="shared" si="132"/>
        <v>12</v>
      </c>
      <c r="F2760">
        <f t="shared" si="131"/>
        <v>2019</v>
      </c>
      <c r="G2760" s="84">
        <v>224</v>
      </c>
      <c r="H2760" s="84">
        <v>122</v>
      </c>
      <c r="I2760" s="84">
        <v>1325</v>
      </c>
      <c r="J2760" s="84">
        <v>0</v>
      </c>
      <c r="K2760" s="3">
        <f t="shared" si="133"/>
        <v>1325</v>
      </c>
      <c r="L2760" s="3"/>
      <c r="M2760" s="3"/>
      <c r="N2760" s="3"/>
      <c r="O2760" s="84">
        <v>6829</v>
      </c>
      <c r="P2760" s="84">
        <v>1143</v>
      </c>
      <c r="Q2760" s="84">
        <v>24674</v>
      </c>
      <c r="R2760" s="127">
        <v>0.90670976999999997</v>
      </c>
      <c r="S2760" s="127">
        <v>43.422641970000001</v>
      </c>
      <c r="T2760" s="85"/>
      <c r="U2760" s="85"/>
      <c r="V2760" s="85"/>
      <c r="W2760" s="85"/>
      <c r="X2760" s="84">
        <v>466663</v>
      </c>
      <c r="Y2760" s="84">
        <v>558555</v>
      </c>
      <c r="Z2760" s="84">
        <v>305166</v>
      </c>
      <c r="AA2760" s="127">
        <v>1867.0485584500002</v>
      </c>
      <c r="AB2760" s="127">
        <v>430.08051022000029</v>
      </c>
    </row>
    <row r="2761" spans="1:28" x14ac:dyDescent="0.3">
      <c r="A2761" s="83" t="s">
        <v>20</v>
      </c>
      <c r="B2761" s="65" t="str">
        <f>VLOOKUP(A2761,'bank list with code'!$A$2:$C$114,3,FALSE)</f>
        <v>B045</v>
      </c>
      <c r="C2761" s="65" t="str">
        <f>VLOOKUP(B2761,'bank type'!$A$2:$B$87,2,FALSE)</f>
        <v>Private Sector Banks</v>
      </c>
      <c r="D2761" s="66">
        <v>43830</v>
      </c>
      <c r="E2761" s="74">
        <f t="shared" si="132"/>
        <v>12</v>
      </c>
      <c r="F2761">
        <f t="shared" si="131"/>
        <v>2019</v>
      </c>
      <c r="G2761" s="84">
        <v>1467</v>
      </c>
      <c r="H2761" s="84">
        <v>498</v>
      </c>
      <c r="I2761" s="84">
        <v>13614</v>
      </c>
      <c r="J2761" s="84">
        <v>0</v>
      </c>
      <c r="K2761" s="3">
        <f t="shared" si="133"/>
        <v>13614</v>
      </c>
      <c r="L2761" s="3"/>
      <c r="M2761" s="3"/>
      <c r="N2761" s="3"/>
      <c r="O2761" s="84">
        <v>0</v>
      </c>
      <c r="P2761" s="84">
        <v>0</v>
      </c>
      <c r="Q2761" s="84">
        <v>0</v>
      </c>
      <c r="R2761" s="127">
        <v>0</v>
      </c>
      <c r="S2761" s="127">
        <v>0</v>
      </c>
      <c r="T2761" s="85"/>
      <c r="U2761" s="85"/>
      <c r="V2761" s="85"/>
      <c r="W2761" s="85"/>
      <c r="X2761" s="84">
        <v>7429736</v>
      </c>
      <c r="Y2761" s="84">
        <v>8920251</v>
      </c>
      <c r="Z2761" s="84">
        <v>6320078</v>
      </c>
      <c r="AA2761" s="127">
        <v>40361.057394999996</v>
      </c>
      <c r="AB2761" s="127">
        <v>8900.24609212</v>
      </c>
    </row>
    <row r="2762" spans="1:28" x14ac:dyDescent="0.3">
      <c r="A2762" s="83" t="s">
        <v>21</v>
      </c>
      <c r="B2762" s="65" t="str">
        <f>VLOOKUP(A2762,'bank list with code'!$A$2:$C$114,3,FALSE)</f>
        <v>B050</v>
      </c>
      <c r="C2762" s="65" t="str">
        <f>VLOOKUP(B2762,'bank type'!$A$2:$B$87,2,FALSE)</f>
        <v>Private Sector Banks</v>
      </c>
      <c r="D2762" s="66">
        <v>43830</v>
      </c>
      <c r="E2762" s="74">
        <f t="shared" si="132"/>
        <v>12</v>
      </c>
      <c r="F2762">
        <f t="shared" si="131"/>
        <v>2019</v>
      </c>
      <c r="G2762" s="84">
        <v>6224</v>
      </c>
      <c r="H2762" s="84">
        <v>7625</v>
      </c>
      <c r="I2762" s="84">
        <v>780256</v>
      </c>
      <c r="J2762" s="84">
        <v>0</v>
      </c>
      <c r="K2762" s="3">
        <f t="shared" si="133"/>
        <v>780256</v>
      </c>
      <c r="L2762" s="3"/>
      <c r="M2762" s="3"/>
      <c r="N2762" s="3"/>
      <c r="O2762" s="84">
        <v>13943457</v>
      </c>
      <c r="P2762" s="84">
        <v>210135</v>
      </c>
      <c r="Q2762" s="84">
        <v>59209534</v>
      </c>
      <c r="R2762" s="127">
        <v>1196.35484449</v>
      </c>
      <c r="S2762" s="127">
        <v>200566.95079948002</v>
      </c>
      <c r="T2762" s="85"/>
      <c r="U2762" s="85"/>
      <c r="V2762" s="85"/>
      <c r="W2762" s="85"/>
      <c r="X2762" s="84">
        <v>30863551</v>
      </c>
      <c r="Y2762" s="84">
        <v>42301656</v>
      </c>
      <c r="Z2762" s="84">
        <v>55501159</v>
      </c>
      <c r="AA2762" s="127">
        <v>214641.12320826002</v>
      </c>
      <c r="AB2762" s="127">
        <v>85957.957634179998</v>
      </c>
    </row>
    <row r="2763" spans="1:28" x14ac:dyDescent="0.3">
      <c r="A2763" s="83" t="s">
        <v>22</v>
      </c>
      <c r="B2763" s="65" t="str">
        <f>VLOOKUP(A2763,'bank list with code'!$A$2:$C$114,3,FALSE)</f>
        <v>B053</v>
      </c>
      <c r="C2763" s="65" t="str">
        <f>VLOOKUP(B2763,'bank type'!$A$2:$B$87,2,FALSE)</f>
        <v>Private Sector Banks</v>
      </c>
      <c r="D2763" s="66">
        <v>43830</v>
      </c>
      <c r="E2763" s="74">
        <f t="shared" si="132"/>
        <v>12</v>
      </c>
      <c r="F2763">
        <f t="shared" si="131"/>
        <v>2019</v>
      </c>
      <c r="G2763" s="84">
        <v>7149</v>
      </c>
      <c r="H2763" s="84">
        <v>10094</v>
      </c>
      <c r="I2763" s="84">
        <v>471146</v>
      </c>
      <c r="J2763" s="84">
        <v>0</v>
      </c>
      <c r="K2763" s="3">
        <f t="shared" si="133"/>
        <v>471146</v>
      </c>
      <c r="L2763" s="3"/>
      <c r="M2763" s="3"/>
      <c r="N2763" s="3"/>
      <c r="O2763" s="84">
        <v>8568326</v>
      </c>
      <c r="P2763" s="84">
        <v>55847</v>
      </c>
      <c r="Q2763" s="84">
        <v>30727110</v>
      </c>
      <c r="R2763" s="127">
        <v>205.82359000000002</v>
      </c>
      <c r="S2763" s="127">
        <v>83537.847404999993</v>
      </c>
      <c r="T2763" s="85"/>
      <c r="U2763" s="85"/>
      <c r="V2763" s="85"/>
      <c r="W2763" s="85"/>
      <c r="X2763" s="84">
        <v>45639763</v>
      </c>
      <c r="Y2763" s="84">
        <v>34663813</v>
      </c>
      <c r="Z2763" s="84">
        <v>42766332</v>
      </c>
      <c r="AA2763" s="127">
        <v>178409.02439900002</v>
      </c>
      <c r="AB2763" s="127">
        <v>64530.298421</v>
      </c>
    </row>
    <row r="2764" spans="1:28" x14ac:dyDescent="0.3">
      <c r="A2764" s="83" t="s">
        <v>23</v>
      </c>
      <c r="B2764" s="65" t="str">
        <f>VLOOKUP(A2764,'bank list with code'!$A$2:$C$114,3,FALSE)</f>
        <v>B056</v>
      </c>
      <c r="C2764" s="65" t="str">
        <f>VLOOKUP(B2764,'bank type'!$A$2:$B$87,2,FALSE)</f>
        <v>Private Sector Banks</v>
      </c>
      <c r="D2764" s="66">
        <v>43830</v>
      </c>
      <c r="E2764" s="74">
        <f t="shared" si="132"/>
        <v>12</v>
      </c>
      <c r="F2764">
        <f t="shared" si="131"/>
        <v>2019</v>
      </c>
      <c r="G2764" s="84">
        <v>259</v>
      </c>
      <c r="H2764" s="84">
        <v>13</v>
      </c>
      <c r="I2764" s="84">
        <v>2319</v>
      </c>
      <c r="J2764" s="84">
        <v>0</v>
      </c>
      <c r="K2764" s="3">
        <f t="shared" si="133"/>
        <v>2319</v>
      </c>
      <c r="L2764" s="3"/>
      <c r="M2764" s="3"/>
      <c r="N2764" s="3"/>
      <c r="O2764" s="84">
        <v>0</v>
      </c>
      <c r="P2764" s="84">
        <v>0</v>
      </c>
      <c r="Q2764" s="84">
        <v>0</v>
      </c>
      <c r="R2764" s="127">
        <v>0</v>
      </c>
      <c r="S2764" s="127">
        <v>0</v>
      </c>
      <c r="T2764" s="85"/>
      <c r="U2764" s="85"/>
      <c r="V2764" s="85"/>
      <c r="W2764" s="85"/>
      <c r="X2764" s="84">
        <v>1891034</v>
      </c>
      <c r="Y2764" s="84">
        <v>2450163</v>
      </c>
      <c r="Z2764" s="84">
        <v>1881046</v>
      </c>
      <c r="AA2764" s="127">
        <v>7543.8395579999997</v>
      </c>
      <c r="AB2764" s="127">
        <v>1905.2443328699999</v>
      </c>
    </row>
    <row r="2765" spans="1:28" x14ac:dyDescent="0.3">
      <c r="A2765" s="83" t="s">
        <v>24</v>
      </c>
      <c r="B2765" s="65" t="str">
        <f>VLOOKUP(A2765,'bank list with code'!$A$2:$C$114,3,FALSE)</f>
        <v>B062</v>
      </c>
      <c r="C2765" s="65" t="str">
        <f>VLOOKUP(B2765,'bank type'!$A$2:$B$87,2,FALSE)</f>
        <v>Private Sector Banks</v>
      </c>
      <c r="D2765" s="66">
        <v>43830</v>
      </c>
      <c r="E2765" s="74">
        <f t="shared" si="132"/>
        <v>12</v>
      </c>
      <c r="F2765">
        <f t="shared" si="131"/>
        <v>2019</v>
      </c>
      <c r="G2765" s="84">
        <v>1221</v>
      </c>
      <c r="H2765" s="84">
        <v>1500</v>
      </c>
      <c r="I2765" s="84">
        <v>77818</v>
      </c>
      <c r="J2765" s="84">
        <v>0</v>
      </c>
      <c r="K2765" s="3">
        <f t="shared" si="133"/>
        <v>77818</v>
      </c>
      <c r="L2765" s="3"/>
      <c r="M2765" s="3"/>
      <c r="N2765" s="3"/>
      <c r="O2765" s="84">
        <v>1279620</v>
      </c>
      <c r="P2765" s="84">
        <v>19174</v>
      </c>
      <c r="Q2765" s="84">
        <v>3831190</v>
      </c>
      <c r="R2765" s="127">
        <v>99.516191959999986</v>
      </c>
      <c r="S2765" s="127">
        <v>25940.464649649999</v>
      </c>
      <c r="T2765" s="85"/>
      <c r="U2765" s="85"/>
      <c r="V2765" s="85"/>
      <c r="W2765" s="85"/>
      <c r="X2765" s="84">
        <v>5295518</v>
      </c>
      <c r="Y2765" s="84">
        <v>3800206</v>
      </c>
      <c r="Z2765" s="84">
        <v>3200119</v>
      </c>
      <c r="AA2765" s="127">
        <v>18322.652559630002</v>
      </c>
      <c r="AB2765" s="127">
        <v>5133.7411940000002</v>
      </c>
    </row>
    <row r="2766" spans="1:28" x14ac:dyDescent="0.3">
      <c r="A2766" s="83" t="s">
        <v>25</v>
      </c>
      <c r="B2766" s="65" t="str">
        <f>VLOOKUP(A2766,'bank list with code'!$A$2:$C$114,3,FALSE)</f>
        <v>B063</v>
      </c>
      <c r="C2766" s="65" t="str">
        <f>VLOOKUP(B2766,'bank type'!$A$2:$B$87,2,FALSE)</f>
        <v>Private Sector Banks</v>
      </c>
      <c r="D2766" s="66">
        <v>43830</v>
      </c>
      <c r="E2766" s="74">
        <f t="shared" si="132"/>
        <v>12</v>
      </c>
      <c r="F2766">
        <f t="shared" si="131"/>
        <v>2019</v>
      </c>
      <c r="G2766" s="84">
        <v>765</v>
      </c>
      <c r="H2766" s="84">
        <v>577</v>
      </c>
      <c r="I2766" s="84">
        <v>16473</v>
      </c>
      <c r="J2766" s="84">
        <v>0</v>
      </c>
      <c r="K2766" s="3">
        <f t="shared" si="133"/>
        <v>16473</v>
      </c>
      <c r="L2766" s="3"/>
      <c r="M2766" s="3"/>
      <c r="N2766" s="3"/>
      <c r="O2766" s="84">
        <v>141147</v>
      </c>
      <c r="P2766" s="84">
        <v>10745</v>
      </c>
      <c r="Q2766" s="84">
        <v>166949</v>
      </c>
      <c r="R2766" s="127">
        <v>42.048099999999998</v>
      </c>
      <c r="S2766" s="127">
        <v>750.43837299999996</v>
      </c>
      <c r="T2766" s="85"/>
      <c r="U2766" s="85"/>
      <c r="V2766" s="85"/>
      <c r="W2766" s="85"/>
      <c r="X2766" s="84">
        <v>4124881</v>
      </c>
      <c r="Y2766" s="84">
        <v>6209313</v>
      </c>
      <c r="Z2766" s="84">
        <v>983634</v>
      </c>
      <c r="AA2766" s="127">
        <v>32146.816045000003</v>
      </c>
      <c r="AB2766" s="127">
        <v>2230.2855926000002</v>
      </c>
    </row>
    <row r="2767" spans="1:28" x14ac:dyDescent="0.3">
      <c r="A2767" s="83" t="s">
        <v>26</v>
      </c>
      <c r="B2767" s="65" t="str">
        <f>VLOOKUP(A2767,'bank list with code'!$A$2:$C$114,3,FALSE)</f>
        <v>B069</v>
      </c>
      <c r="C2767" s="65" t="str">
        <f>VLOOKUP(B2767,'bank type'!$A$2:$B$87,2,FALSE)</f>
        <v>Private Sector Banks</v>
      </c>
      <c r="D2767" s="66">
        <v>43830</v>
      </c>
      <c r="E2767" s="74">
        <f t="shared" si="132"/>
        <v>12</v>
      </c>
      <c r="F2767">
        <f t="shared" si="131"/>
        <v>2019</v>
      </c>
      <c r="G2767" s="84">
        <v>342</v>
      </c>
      <c r="H2767" s="84">
        <v>701</v>
      </c>
      <c r="I2767" s="84">
        <v>11979</v>
      </c>
      <c r="J2767" s="84">
        <v>0</v>
      </c>
      <c r="K2767" s="3">
        <f t="shared" si="133"/>
        <v>11979</v>
      </c>
      <c r="L2767" s="3"/>
      <c r="M2767" s="3"/>
      <c r="N2767" s="3"/>
      <c r="O2767" s="84">
        <v>0</v>
      </c>
      <c r="P2767" s="84">
        <v>0</v>
      </c>
      <c r="Q2767" s="84">
        <v>0</v>
      </c>
      <c r="R2767" s="127">
        <v>0</v>
      </c>
      <c r="S2767" s="127">
        <v>0</v>
      </c>
      <c r="T2767" s="85"/>
      <c r="U2767" s="85"/>
      <c r="V2767" s="85"/>
      <c r="W2767" s="85"/>
      <c r="X2767" s="84">
        <v>4476933</v>
      </c>
      <c r="Y2767" s="84">
        <v>4488211</v>
      </c>
      <c r="Z2767" s="84">
        <v>4444221</v>
      </c>
      <c r="AA2767" s="127">
        <v>18683.979650000001</v>
      </c>
      <c r="AB2767" s="127">
        <v>5152.6783320000004</v>
      </c>
    </row>
    <row r="2768" spans="1:28" x14ac:dyDescent="0.3">
      <c r="A2768" s="83" t="s">
        <v>27</v>
      </c>
      <c r="B2768" s="65" t="str">
        <f>VLOOKUP(A2768,'bank list with code'!$A$2:$C$114,3,FALSE)</f>
        <v>B070</v>
      </c>
      <c r="C2768" s="65" t="str">
        <f>VLOOKUP(B2768,'bank type'!$A$2:$B$87,2,FALSE)</f>
        <v>Private Sector Banks</v>
      </c>
      <c r="D2768" s="66">
        <v>43830</v>
      </c>
      <c r="E2768" s="74">
        <f t="shared" si="132"/>
        <v>12</v>
      </c>
      <c r="F2768">
        <f t="shared" si="131"/>
        <v>2019</v>
      </c>
      <c r="G2768" s="84">
        <v>739</v>
      </c>
      <c r="H2768" s="84">
        <v>911</v>
      </c>
      <c r="I2768" s="84">
        <v>20568</v>
      </c>
      <c r="J2768" s="84">
        <v>0</v>
      </c>
      <c r="K2768" s="3">
        <f t="shared" si="133"/>
        <v>20568</v>
      </c>
      <c r="L2768" s="3"/>
      <c r="M2768" s="3"/>
      <c r="N2768" s="3"/>
      <c r="O2768" s="84">
        <v>2816</v>
      </c>
      <c r="P2768" s="84">
        <v>292</v>
      </c>
      <c r="Q2768" s="84">
        <v>10256</v>
      </c>
      <c r="R2768" s="127">
        <v>1.2219057</v>
      </c>
      <c r="S2768" s="127">
        <v>88.186870499999472</v>
      </c>
      <c r="T2768" s="85"/>
      <c r="U2768" s="85"/>
      <c r="V2768" s="85"/>
      <c r="W2768" s="85"/>
      <c r="X2768" s="84">
        <v>3825019</v>
      </c>
      <c r="Y2768" s="84">
        <v>5854648</v>
      </c>
      <c r="Z2768" s="84">
        <v>3154210</v>
      </c>
      <c r="AA2768" s="127">
        <v>25658.34326809</v>
      </c>
      <c r="AB2768" s="127">
        <v>4450.8781283300004</v>
      </c>
    </row>
    <row r="2769" spans="1:28" x14ac:dyDescent="0.3">
      <c r="A2769" s="83" t="s">
        <v>28</v>
      </c>
      <c r="B2769" s="65" t="str">
        <f>VLOOKUP(A2769,'bank list with code'!$A$2:$C$114,3,FALSE)</f>
        <v>B073</v>
      </c>
      <c r="C2769" s="65" t="str">
        <f>VLOOKUP(B2769,'bank type'!$A$2:$B$87,2,FALSE)</f>
        <v>Private Sector Banks</v>
      </c>
      <c r="D2769" s="66">
        <v>43830</v>
      </c>
      <c r="E2769" s="74">
        <f t="shared" si="132"/>
        <v>12</v>
      </c>
      <c r="F2769">
        <f t="shared" si="131"/>
        <v>2019</v>
      </c>
      <c r="G2769" s="84">
        <v>1241</v>
      </c>
      <c r="H2769" s="84">
        <v>1206</v>
      </c>
      <c r="I2769" s="84">
        <v>32219</v>
      </c>
      <c r="J2769" s="84">
        <v>0</v>
      </c>
      <c r="K2769" s="3">
        <f t="shared" si="133"/>
        <v>32219</v>
      </c>
      <c r="L2769" s="3"/>
      <c r="M2769" s="3"/>
      <c r="N2769" s="3"/>
      <c r="O2769" s="84">
        <v>2241260</v>
      </c>
      <c r="P2769" s="84">
        <v>42908</v>
      </c>
      <c r="Q2769" s="84">
        <v>6172098</v>
      </c>
      <c r="R2769" s="127">
        <v>188.72301069</v>
      </c>
      <c r="S2769" s="127">
        <v>17520.224912550002</v>
      </c>
      <c r="T2769" s="85"/>
      <c r="U2769" s="85"/>
      <c r="V2769" s="85"/>
      <c r="W2769" s="85"/>
      <c r="X2769" s="84">
        <v>13910181</v>
      </c>
      <c r="Y2769" s="84">
        <v>9197826</v>
      </c>
      <c r="Z2769" s="84">
        <v>11530934</v>
      </c>
      <c r="AA2769" s="127">
        <v>36371.306989130004</v>
      </c>
      <c r="AB2769" s="127">
        <v>15210.885545010029</v>
      </c>
    </row>
    <row r="2770" spans="1:28" x14ac:dyDescent="0.3">
      <c r="A2770" s="83" t="s">
        <v>29</v>
      </c>
      <c r="B2770" s="65" t="str">
        <f>VLOOKUP(A2770,'bank list with code'!$A$2:$C$114,3,FALSE)</f>
        <v>B082</v>
      </c>
      <c r="C2770" s="65" t="str">
        <f>VLOOKUP(B2770,'bank type'!$A$2:$B$87,2,FALSE)</f>
        <v>Private Sector Banks</v>
      </c>
      <c r="D2770" s="66">
        <v>43830</v>
      </c>
      <c r="E2770" s="74">
        <f t="shared" si="132"/>
        <v>12</v>
      </c>
      <c r="F2770">
        <f t="shared" si="131"/>
        <v>2019</v>
      </c>
      <c r="G2770" s="84">
        <v>274</v>
      </c>
      <c r="H2770" s="84">
        <v>109</v>
      </c>
      <c r="I2770" s="84">
        <v>597191</v>
      </c>
      <c r="J2770" s="84">
        <v>0</v>
      </c>
      <c r="K2770" s="3">
        <f t="shared" si="133"/>
        <v>597191</v>
      </c>
      <c r="L2770" s="3"/>
      <c r="M2770" s="3"/>
      <c r="N2770" s="3"/>
      <c r="O2770" s="84">
        <v>2454967</v>
      </c>
      <c r="P2770" s="84">
        <v>106906</v>
      </c>
      <c r="Q2770" s="84">
        <v>8761850</v>
      </c>
      <c r="R2770" s="127">
        <v>408.15364577000003</v>
      </c>
      <c r="S2770" s="127">
        <v>27310.557886100003</v>
      </c>
      <c r="T2770" s="85"/>
      <c r="U2770" s="85"/>
      <c r="V2770" s="85"/>
      <c r="W2770" s="85"/>
      <c r="X2770" s="84">
        <v>885544</v>
      </c>
      <c r="Y2770" s="84">
        <v>819838</v>
      </c>
      <c r="Z2770" s="84">
        <v>676412</v>
      </c>
      <c r="AA2770" s="127">
        <v>3041.34471123</v>
      </c>
      <c r="AB2770" s="127">
        <v>837.60528416</v>
      </c>
    </row>
    <row r="2771" spans="1:28" x14ac:dyDescent="0.3">
      <c r="A2771" s="83" t="s">
        <v>30</v>
      </c>
      <c r="B2771" s="65" t="str">
        <f>VLOOKUP(A2771,'bank list with code'!$A$2:$C$114,3,FALSE)</f>
        <v>B089</v>
      </c>
      <c r="C2771" s="65" t="str">
        <f>VLOOKUP(B2771,'bank type'!$A$2:$B$87,2,FALSE)</f>
        <v>Private Sector Banks</v>
      </c>
      <c r="D2771" s="66">
        <v>43830</v>
      </c>
      <c r="E2771" s="74">
        <f t="shared" si="132"/>
        <v>12</v>
      </c>
      <c r="F2771">
        <f t="shared" si="131"/>
        <v>2019</v>
      </c>
      <c r="G2771" s="84">
        <v>803</v>
      </c>
      <c r="H2771" s="84">
        <v>598</v>
      </c>
      <c r="I2771" s="84">
        <v>12313</v>
      </c>
      <c r="J2771" s="84">
        <v>0</v>
      </c>
      <c r="K2771" s="3">
        <f t="shared" si="133"/>
        <v>12313</v>
      </c>
      <c r="L2771" s="3"/>
      <c r="M2771" s="3"/>
      <c r="N2771" s="3"/>
      <c r="O2771" s="84">
        <v>0</v>
      </c>
      <c r="P2771" s="84">
        <v>0</v>
      </c>
      <c r="Q2771" s="84">
        <v>0</v>
      </c>
      <c r="R2771" s="127">
        <v>0</v>
      </c>
      <c r="S2771" s="127">
        <v>0</v>
      </c>
      <c r="T2771" s="85"/>
      <c r="U2771" s="85"/>
      <c r="V2771" s="85"/>
      <c r="W2771" s="85"/>
      <c r="X2771" s="84">
        <v>3121042</v>
      </c>
      <c r="Y2771" s="84">
        <v>3405890</v>
      </c>
      <c r="Z2771" s="84">
        <v>2485993</v>
      </c>
      <c r="AA2771" s="127">
        <v>13721.132600000001</v>
      </c>
      <c r="AB2771" s="127">
        <v>3497.7756539900001</v>
      </c>
    </row>
    <row r="2772" spans="1:28" x14ac:dyDescent="0.3">
      <c r="A2772" s="83" t="s">
        <v>31</v>
      </c>
      <c r="B2772" s="65" t="str">
        <f>VLOOKUP(A2772,'bank list with code'!$A$2:$C$114,3,FALSE)</f>
        <v>B100</v>
      </c>
      <c r="C2772" s="65" t="str">
        <f>VLOOKUP(B2772,'bank type'!$A$2:$B$87,2,FALSE)</f>
        <v>Private Sector Banks</v>
      </c>
      <c r="D2772" s="66">
        <v>43830</v>
      </c>
      <c r="E2772" s="74">
        <f t="shared" si="132"/>
        <v>12</v>
      </c>
      <c r="F2772">
        <f t="shared" si="131"/>
        <v>2019</v>
      </c>
      <c r="G2772" s="84">
        <v>588</v>
      </c>
      <c r="H2772" s="84">
        <v>731</v>
      </c>
      <c r="I2772" s="84">
        <v>4562</v>
      </c>
      <c r="J2772" s="84">
        <v>0</v>
      </c>
      <c r="K2772" s="3">
        <f t="shared" si="133"/>
        <v>4562</v>
      </c>
      <c r="L2772" s="3"/>
      <c r="M2772" s="3"/>
      <c r="N2772" s="3"/>
      <c r="O2772" s="84">
        <v>23051</v>
      </c>
      <c r="P2772" s="84">
        <v>2427</v>
      </c>
      <c r="Q2772" s="84">
        <v>60274</v>
      </c>
      <c r="R2772" s="127">
        <v>11.452299999999999</v>
      </c>
      <c r="S2772" s="127">
        <v>227.24508700000001</v>
      </c>
      <c r="T2772" s="85"/>
      <c r="U2772" s="85"/>
      <c r="V2772" s="85"/>
      <c r="W2772" s="85"/>
      <c r="X2772" s="84">
        <v>1702304</v>
      </c>
      <c r="Y2772" s="84">
        <v>4998797</v>
      </c>
      <c r="Z2772" s="84">
        <v>797293</v>
      </c>
      <c r="AA2772" s="127">
        <v>20771.060369999999</v>
      </c>
      <c r="AB2772" s="127">
        <v>1179.1365741000002</v>
      </c>
    </row>
    <row r="2773" spans="1:28" x14ac:dyDescent="0.3">
      <c r="A2773" s="83" t="s">
        <v>32</v>
      </c>
      <c r="B2773" s="65" t="str">
        <f>VLOOKUP(A2773,'bank list with code'!$A$2:$C$114,3,FALSE)</f>
        <v>B101</v>
      </c>
      <c r="C2773" s="65" t="str">
        <f>VLOOKUP(B2773,'bank type'!$A$2:$B$87,2,FALSE)</f>
        <v>Private Sector Banks</v>
      </c>
      <c r="D2773" s="66">
        <v>43830</v>
      </c>
      <c r="E2773" s="74">
        <f t="shared" si="132"/>
        <v>12</v>
      </c>
      <c r="F2773">
        <f t="shared" si="131"/>
        <v>2019</v>
      </c>
      <c r="G2773" s="84">
        <v>457</v>
      </c>
      <c r="H2773" s="84">
        <v>562</v>
      </c>
      <c r="I2773" s="84">
        <v>3966</v>
      </c>
      <c r="J2773" s="84">
        <v>0</v>
      </c>
      <c r="K2773" s="3">
        <f t="shared" si="133"/>
        <v>3966</v>
      </c>
      <c r="L2773" s="3"/>
      <c r="M2773" s="3"/>
      <c r="N2773" s="3"/>
      <c r="O2773" s="84">
        <v>0</v>
      </c>
      <c r="P2773" s="84">
        <v>0</v>
      </c>
      <c r="Q2773" s="84">
        <v>0</v>
      </c>
      <c r="R2773" s="127">
        <v>0</v>
      </c>
      <c r="S2773" s="127">
        <v>0</v>
      </c>
      <c r="T2773" s="85"/>
      <c r="U2773" s="85"/>
      <c r="V2773" s="85"/>
      <c r="W2773" s="85"/>
      <c r="X2773" s="84">
        <v>1393195</v>
      </c>
      <c r="Y2773" s="84">
        <v>898852</v>
      </c>
      <c r="Z2773" s="84">
        <v>400018</v>
      </c>
      <c r="AA2773" s="127">
        <v>4092.5580390000005</v>
      </c>
      <c r="AB2773" s="127">
        <v>575.68532880999987</v>
      </c>
    </row>
    <row r="2774" spans="1:28" x14ac:dyDescent="0.3">
      <c r="A2774" s="83" t="s">
        <v>33</v>
      </c>
      <c r="B2774" s="65" t="str">
        <f>VLOOKUP(A2774,'bank list with code'!$A$2:$C$114,3,FALSE)</f>
        <v>B113</v>
      </c>
      <c r="C2774" s="65" t="str">
        <f>VLOOKUP(B2774,'bank type'!$A$2:$B$87,2,FALSE)</f>
        <v>Private Sector Banks</v>
      </c>
      <c r="D2774" s="66">
        <v>43830</v>
      </c>
      <c r="E2774" s="74">
        <f t="shared" si="132"/>
        <v>12</v>
      </c>
      <c r="F2774">
        <f t="shared" si="131"/>
        <v>2019</v>
      </c>
      <c r="G2774" s="84">
        <v>990</v>
      </c>
      <c r="H2774" s="84">
        <v>338</v>
      </c>
      <c r="I2774" s="84">
        <v>94228</v>
      </c>
      <c r="J2774" s="84">
        <v>0</v>
      </c>
      <c r="K2774" s="3">
        <f t="shared" si="133"/>
        <v>94228</v>
      </c>
      <c r="L2774" s="3"/>
      <c r="M2774" s="3"/>
      <c r="N2774" s="3"/>
      <c r="O2774" s="84">
        <v>781095</v>
      </c>
      <c r="P2774" s="84">
        <v>15537</v>
      </c>
      <c r="Q2774" s="84">
        <v>2380278</v>
      </c>
      <c r="R2774" s="127">
        <v>61.976182270000002</v>
      </c>
      <c r="S2774" s="127">
        <v>6135.5041623199995</v>
      </c>
      <c r="T2774" s="85"/>
      <c r="U2774" s="85"/>
      <c r="V2774" s="85"/>
      <c r="W2774" s="85"/>
      <c r="X2774" s="84">
        <v>2806047</v>
      </c>
      <c r="Y2774" s="84">
        <v>3312826</v>
      </c>
      <c r="Z2774" s="84">
        <v>3519763</v>
      </c>
      <c r="AA2774" s="127">
        <v>13956.675270000002</v>
      </c>
      <c r="AB2774" s="127">
        <v>5125.6684599800001</v>
      </c>
    </row>
    <row r="2775" spans="1:28" x14ac:dyDescent="0.3">
      <c r="A2775" s="83" t="s">
        <v>35</v>
      </c>
      <c r="B2775" s="65" t="str">
        <f>VLOOKUP(A2775,'bank list with code'!$A$2:$C$114,3,FALSE)</f>
        <v>B004</v>
      </c>
      <c r="C2775" s="65" t="str">
        <f>VLOOKUP(B2775,'bank type'!$A$2:$B$87,2,FALSE)</f>
        <v>Foreign Banks</v>
      </c>
      <c r="D2775" s="66">
        <v>43830</v>
      </c>
      <c r="E2775" s="74">
        <f t="shared" si="132"/>
        <v>12</v>
      </c>
      <c r="F2775">
        <f t="shared" si="131"/>
        <v>2019</v>
      </c>
      <c r="G2775" s="84">
        <v>0</v>
      </c>
      <c r="H2775" s="84">
        <v>0</v>
      </c>
      <c r="I2775" s="84">
        <v>49478</v>
      </c>
      <c r="J2775" s="84">
        <v>0</v>
      </c>
      <c r="K2775" s="3">
        <f t="shared" si="133"/>
        <v>49478</v>
      </c>
      <c r="L2775" s="3"/>
      <c r="M2775" s="3"/>
      <c r="N2775" s="3"/>
      <c r="O2775" s="84">
        <v>1656814</v>
      </c>
      <c r="P2775" s="84">
        <v>3045</v>
      </c>
      <c r="Q2775" s="84">
        <v>7873221</v>
      </c>
      <c r="R2775" s="127">
        <v>22.418700000000001</v>
      </c>
      <c r="S2775" s="127">
        <v>43844.32715374</v>
      </c>
      <c r="T2775" s="85"/>
      <c r="U2775" s="85"/>
      <c r="V2775" s="85"/>
      <c r="W2775" s="85"/>
      <c r="X2775" s="84">
        <v>0</v>
      </c>
      <c r="Y2775" s="84">
        <v>0</v>
      </c>
      <c r="Z2775" s="84">
        <v>0</v>
      </c>
      <c r="AA2775" s="127">
        <v>0</v>
      </c>
      <c r="AB2775" s="127">
        <v>0</v>
      </c>
    </row>
    <row r="2776" spans="1:28" x14ac:dyDescent="0.3">
      <c r="A2776" s="83" t="s">
        <v>36</v>
      </c>
      <c r="B2776" s="65" t="str">
        <f>VLOOKUP(A2776,'bank list with code'!$A$2:$C$114,3,FALSE)</f>
        <v>B011</v>
      </c>
      <c r="C2776" s="65" t="str">
        <f>VLOOKUP(B2776,'bank type'!$A$2:$B$87,2,FALSE)</f>
        <v>Foreign Banks</v>
      </c>
      <c r="D2776" s="66">
        <v>43830</v>
      </c>
      <c r="E2776" s="74">
        <f t="shared" si="132"/>
        <v>12</v>
      </c>
      <c r="F2776">
        <f t="shared" si="131"/>
        <v>2019</v>
      </c>
      <c r="G2776" s="84">
        <v>0</v>
      </c>
      <c r="H2776" s="84">
        <v>0</v>
      </c>
      <c r="I2776" s="84">
        <v>0</v>
      </c>
      <c r="J2776" s="84">
        <v>0</v>
      </c>
      <c r="K2776" s="3">
        <f t="shared" si="133"/>
        <v>0</v>
      </c>
      <c r="L2776" s="3"/>
      <c r="M2776" s="3"/>
      <c r="N2776" s="3"/>
      <c r="O2776" s="84">
        <v>26670</v>
      </c>
      <c r="P2776" s="84">
        <v>3</v>
      </c>
      <c r="Q2776" s="84">
        <v>66110</v>
      </c>
      <c r="R2776" s="127">
        <v>1.2500000000000001E-2</v>
      </c>
      <c r="S2776" s="127">
        <v>360.21629869999998</v>
      </c>
      <c r="T2776" s="85"/>
      <c r="U2776" s="85"/>
      <c r="V2776" s="85"/>
      <c r="W2776" s="85"/>
      <c r="X2776" s="84">
        <v>0</v>
      </c>
      <c r="Y2776" s="84">
        <v>0</v>
      </c>
      <c r="Z2776" s="84">
        <v>0</v>
      </c>
      <c r="AA2776" s="127">
        <v>0</v>
      </c>
      <c r="AB2776" s="127">
        <v>0</v>
      </c>
    </row>
    <row r="2777" spans="1:28" x14ac:dyDescent="0.3">
      <c r="A2777" s="83" t="s">
        <v>37</v>
      </c>
      <c r="B2777" s="65" t="str">
        <f>VLOOKUP(A2777,'bank list with code'!$A$2:$C$114,3,FALSE)</f>
        <v>B017</v>
      </c>
      <c r="C2777" s="65" t="str">
        <f>VLOOKUP(B2777,'bank type'!$A$2:$B$87,2,FALSE)</f>
        <v>Foreign Banks</v>
      </c>
      <c r="D2777" s="66">
        <v>43830</v>
      </c>
      <c r="E2777" s="74">
        <f t="shared" si="132"/>
        <v>12</v>
      </c>
      <c r="F2777">
        <f t="shared" si="131"/>
        <v>2019</v>
      </c>
      <c r="G2777" s="84">
        <v>0</v>
      </c>
      <c r="H2777" s="84">
        <v>0</v>
      </c>
      <c r="I2777" s="84">
        <v>0</v>
      </c>
      <c r="J2777" s="84">
        <v>0</v>
      </c>
      <c r="K2777" s="3">
        <f t="shared" si="133"/>
        <v>0</v>
      </c>
      <c r="L2777" s="3"/>
      <c r="M2777" s="3"/>
      <c r="N2777" s="3"/>
      <c r="O2777" s="84">
        <v>0</v>
      </c>
      <c r="P2777" s="84">
        <v>0</v>
      </c>
      <c r="Q2777" s="84">
        <v>0</v>
      </c>
      <c r="R2777" s="127">
        <v>0</v>
      </c>
      <c r="S2777" s="127">
        <v>0</v>
      </c>
      <c r="T2777" s="85"/>
      <c r="U2777" s="85"/>
      <c r="V2777" s="85"/>
      <c r="W2777" s="85"/>
      <c r="X2777" s="84">
        <v>2335</v>
      </c>
      <c r="Y2777" s="84">
        <v>138</v>
      </c>
      <c r="Z2777" s="84">
        <v>342</v>
      </c>
      <c r="AA2777" s="127">
        <v>1.0418956800000001</v>
      </c>
      <c r="AB2777" s="127">
        <v>2.7425191299999998</v>
      </c>
    </row>
    <row r="2778" spans="1:28" x14ac:dyDescent="0.3">
      <c r="A2778" s="83" t="s">
        <v>38</v>
      </c>
      <c r="B2778" s="65" t="str">
        <f>VLOOKUP(A2778,'bank list with code'!$A$2:$C$114,3,FALSE)</f>
        <v>B023</v>
      </c>
      <c r="C2778" s="65" t="str">
        <f>VLOOKUP(B2778,'bank type'!$A$2:$B$87,2,FALSE)</f>
        <v>Foreign Banks</v>
      </c>
      <c r="D2778" s="66">
        <v>43830</v>
      </c>
      <c r="E2778" s="74">
        <f t="shared" si="132"/>
        <v>12</v>
      </c>
      <c r="F2778">
        <f t="shared" si="131"/>
        <v>2019</v>
      </c>
      <c r="G2778" s="84">
        <v>47</v>
      </c>
      <c r="H2778" s="84">
        <v>476</v>
      </c>
      <c r="I2778" s="84">
        <v>35276</v>
      </c>
      <c r="J2778" s="84">
        <v>0</v>
      </c>
      <c r="K2778" s="3">
        <f t="shared" si="133"/>
        <v>35276</v>
      </c>
      <c r="L2778" s="3"/>
      <c r="M2778" s="3"/>
      <c r="N2778" s="3"/>
      <c r="O2778" s="84">
        <v>2761608</v>
      </c>
      <c r="P2778" s="84">
        <v>29390</v>
      </c>
      <c r="Q2778" s="84">
        <v>18795544</v>
      </c>
      <c r="R2778" s="127">
        <v>153.28111250000001</v>
      </c>
      <c r="S2778" s="127">
        <v>43834.544718999998</v>
      </c>
      <c r="T2778" s="85"/>
      <c r="U2778" s="85"/>
      <c r="V2778" s="85"/>
      <c r="W2778" s="85"/>
      <c r="X2778" s="84">
        <v>1699983</v>
      </c>
      <c r="Y2778" s="84">
        <v>2158456</v>
      </c>
      <c r="Z2778" s="84">
        <v>5445228</v>
      </c>
      <c r="AA2778" s="127">
        <v>9005.6264520000004</v>
      </c>
      <c r="AB2778" s="127">
        <v>9203.6305389999998</v>
      </c>
    </row>
    <row r="2779" spans="1:28" x14ac:dyDescent="0.3">
      <c r="A2779" s="83" t="s">
        <v>39</v>
      </c>
      <c r="B2779" s="65" t="str">
        <f>VLOOKUP(A2779,'bank list with code'!$A$2:$C$114,3,FALSE)</f>
        <v>B030</v>
      </c>
      <c r="C2779" s="65" t="str">
        <f>VLOOKUP(B2779,'bank type'!$A$2:$B$87,2,FALSE)</f>
        <v>Foreign Banks</v>
      </c>
      <c r="D2779" s="66">
        <v>43830</v>
      </c>
      <c r="E2779" s="74">
        <f t="shared" si="132"/>
        <v>12</v>
      </c>
      <c r="F2779">
        <f t="shared" si="131"/>
        <v>2019</v>
      </c>
      <c r="G2779" s="84">
        <v>18</v>
      </c>
      <c r="H2779" s="84">
        <v>35</v>
      </c>
      <c r="I2779" s="84">
        <v>0</v>
      </c>
      <c r="J2779" s="84">
        <v>0</v>
      </c>
      <c r="K2779" s="3">
        <f t="shared" si="133"/>
        <v>0</v>
      </c>
      <c r="L2779" s="3"/>
      <c r="M2779" s="3"/>
      <c r="N2779" s="3"/>
      <c r="O2779" s="84">
        <v>0</v>
      </c>
      <c r="P2779" s="84">
        <v>0</v>
      </c>
      <c r="Q2779" s="84">
        <v>0</v>
      </c>
      <c r="R2779" s="127">
        <v>0</v>
      </c>
      <c r="S2779" s="127">
        <v>0</v>
      </c>
      <c r="T2779" s="85"/>
      <c r="U2779" s="85"/>
      <c r="V2779" s="85"/>
      <c r="W2779" s="85"/>
      <c r="X2779" s="84">
        <v>1347545</v>
      </c>
      <c r="Y2779" s="84">
        <v>908662</v>
      </c>
      <c r="Z2779" s="84">
        <v>1409417</v>
      </c>
      <c r="AA2779" s="127">
        <v>2199.2642289999999</v>
      </c>
      <c r="AB2779" s="127">
        <v>1105.677291</v>
      </c>
    </row>
    <row r="2780" spans="1:28" x14ac:dyDescent="0.3">
      <c r="A2780" s="83" t="s">
        <v>40</v>
      </c>
      <c r="B2780" s="65" t="str">
        <f>VLOOKUP(A2780,'bank list with code'!$A$2:$C$114,3,FALSE)</f>
        <v>B035</v>
      </c>
      <c r="C2780" s="65" t="str">
        <f>VLOOKUP(B2780,'bank type'!$A$2:$B$87,2,FALSE)</f>
        <v>Foreign Banks</v>
      </c>
      <c r="D2780" s="66">
        <v>43830</v>
      </c>
      <c r="E2780" s="74">
        <f t="shared" si="132"/>
        <v>12</v>
      </c>
      <c r="F2780">
        <f t="shared" si="131"/>
        <v>2019</v>
      </c>
      <c r="G2780" s="84">
        <v>13</v>
      </c>
      <c r="H2780" s="84">
        <v>19</v>
      </c>
      <c r="I2780" s="84">
        <v>0</v>
      </c>
      <c r="J2780" s="84">
        <v>0</v>
      </c>
      <c r="K2780" s="3">
        <f t="shared" si="133"/>
        <v>0</v>
      </c>
      <c r="L2780" s="3"/>
      <c r="M2780" s="3"/>
      <c r="N2780" s="3"/>
      <c r="O2780" s="84">
        <v>0</v>
      </c>
      <c r="P2780" s="84">
        <v>0</v>
      </c>
      <c r="Q2780" s="84">
        <v>0</v>
      </c>
      <c r="R2780" s="127">
        <v>0</v>
      </c>
      <c r="S2780" s="127">
        <v>0</v>
      </c>
      <c r="T2780" s="85"/>
      <c r="U2780" s="85"/>
      <c r="V2780" s="85"/>
      <c r="W2780" s="85"/>
      <c r="X2780" s="84">
        <v>125002</v>
      </c>
      <c r="Y2780" s="84">
        <v>101732</v>
      </c>
      <c r="Z2780" s="84">
        <v>218358</v>
      </c>
      <c r="AA2780" s="127">
        <v>485.05505499999998</v>
      </c>
      <c r="AB2780" s="127">
        <v>365.461748</v>
      </c>
    </row>
    <row r="2781" spans="1:28" x14ac:dyDescent="0.3">
      <c r="A2781" s="83" t="s">
        <v>41</v>
      </c>
      <c r="B2781" s="65" t="str">
        <f>VLOOKUP(A2781,'bank list with code'!$A$2:$C$114,3,FALSE)</f>
        <v>B051</v>
      </c>
      <c r="C2781" s="65" t="str">
        <f>VLOOKUP(B2781,'bank type'!$A$2:$B$87,2,FALSE)</f>
        <v>Foreign Banks</v>
      </c>
      <c r="D2781" s="66">
        <v>43830</v>
      </c>
      <c r="E2781" s="74">
        <f t="shared" si="132"/>
        <v>12</v>
      </c>
      <c r="F2781">
        <f t="shared" si="131"/>
        <v>2019</v>
      </c>
      <c r="G2781" s="84">
        <v>46</v>
      </c>
      <c r="H2781" s="84">
        <v>38</v>
      </c>
      <c r="I2781" s="84">
        <v>0</v>
      </c>
      <c r="J2781" s="84">
        <v>0</v>
      </c>
      <c r="K2781" s="3">
        <f t="shared" si="133"/>
        <v>0</v>
      </c>
      <c r="L2781" s="3"/>
      <c r="M2781" s="3"/>
      <c r="N2781" s="3"/>
      <c r="O2781" s="84">
        <v>835030</v>
      </c>
      <c r="P2781" s="84">
        <v>4436</v>
      </c>
      <c r="Q2781" s="84">
        <v>2338782</v>
      </c>
      <c r="R2781" s="127">
        <v>31.545897600000007</v>
      </c>
      <c r="S2781" s="127">
        <v>7199.4865398199936</v>
      </c>
      <c r="T2781" s="85"/>
      <c r="U2781" s="85"/>
      <c r="V2781" s="85"/>
      <c r="W2781" s="85"/>
      <c r="X2781" s="84">
        <v>464819</v>
      </c>
      <c r="Y2781" s="84">
        <v>346095</v>
      </c>
      <c r="Z2781" s="84">
        <v>479042</v>
      </c>
      <c r="AA2781" s="127">
        <v>16299.270018380001</v>
      </c>
      <c r="AB2781" s="127">
        <v>1991.0856840399999</v>
      </c>
    </row>
    <row r="2782" spans="1:28" x14ac:dyDescent="0.3">
      <c r="A2782" s="83" t="s">
        <v>42</v>
      </c>
      <c r="B2782" s="65" t="str">
        <f>VLOOKUP(A2782,'bank list with code'!$A$2:$C$114,3,FALSE)</f>
        <v>B090</v>
      </c>
      <c r="C2782" s="65" t="str">
        <f>VLOOKUP(B2782,'bank type'!$A$2:$B$87,2,FALSE)</f>
        <v>Foreign Banks</v>
      </c>
      <c r="D2782" s="66">
        <v>43830</v>
      </c>
      <c r="E2782" s="74">
        <f t="shared" si="132"/>
        <v>12</v>
      </c>
      <c r="F2782">
        <f t="shared" si="131"/>
        <v>2019</v>
      </c>
      <c r="G2782" s="84">
        <v>97</v>
      </c>
      <c r="H2782" s="84">
        <v>110</v>
      </c>
      <c r="I2782" s="84">
        <v>0</v>
      </c>
      <c r="J2782" s="84">
        <v>0</v>
      </c>
      <c r="K2782" s="3">
        <f t="shared" si="133"/>
        <v>0</v>
      </c>
      <c r="L2782" s="3"/>
      <c r="M2782" s="3"/>
      <c r="N2782" s="3"/>
      <c r="O2782" s="84">
        <v>1298455</v>
      </c>
      <c r="P2782" s="84">
        <v>6546</v>
      </c>
      <c r="Q2782" s="84">
        <v>4866646</v>
      </c>
      <c r="R2782" s="127">
        <v>42.193759999999997</v>
      </c>
      <c r="S2782" s="127">
        <v>12007.246943</v>
      </c>
      <c r="T2782" s="85"/>
      <c r="U2782" s="85"/>
      <c r="V2782" s="85"/>
      <c r="W2782" s="85"/>
      <c r="X2782" s="84">
        <v>1050697</v>
      </c>
      <c r="Y2782" s="84">
        <v>1743903</v>
      </c>
      <c r="Z2782" s="84">
        <v>3215887</v>
      </c>
      <c r="AA2782" s="127">
        <v>6123.7441559999997</v>
      </c>
      <c r="AB2782" s="127">
        <v>3894.4653270000003</v>
      </c>
    </row>
    <row r="2783" spans="1:28" x14ac:dyDescent="0.3">
      <c r="A2783" s="83" t="s">
        <v>44</v>
      </c>
      <c r="B2783" s="65" t="str">
        <f>VLOOKUP(A2783,'bank list with code'!$A$2:$C$114,3,FALSE)</f>
        <v>B001</v>
      </c>
      <c r="C2783" s="65" t="str">
        <f>VLOOKUP(B2783,'bank type'!$A$2:$B$87,2,FALSE)</f>
        <v>Payment Banks</v>
      </c>
      <c r="D2783" s="66">
        <v>43830</v>
      </c>
      <c r="E2783" s="74">
        <f t="shared" si="132"/>
        <v>12</v>
      </c>
      <c r="F2783">
        <f t="shared" si="131"/>
        <v>2019</v>
      </c>
      <c r="G2783" s="84">
        <v>0</v>
      </c>
      <c r="H2783" s="84">
        <v>0</v>
      </c>
      <c r="I2783" s="84">
        <v>0</v>
      </c>
      <c r="J2783" s="84">
        <v>0</v>
      </c>
      <c r="K2783" s="3">
        <f t="shared" si="133"/>
        <v>0</v>
      </c>
      <c r="L2783" s="3"/>
      <c r="M2783" s="3"/>
      <c r="N2783" s="3"/>
      <c r="O2783" s="84">
        <v>0</v>
      </c>
      <c r="P2783" s="84">
        <v>0</v>
      </c>
      <c r="Q2783" s="84">
        <v>0</v>
      </c>
      <c r="R2783" s="127">
        <v>0</v>
      </c>
      <c r="S2783" s="127">
        <v>0</v>
      </c>
      <c r="T2783" s="85"/>
      <c r="U2783" s="85"/>
      <c r="V2783" s="85"/>
      <c r="W2783" s="85"/>
      <c r="X2783" s="84">
        <v>0</v>
      </c>
      <c r="Y2783" s="84">
        <v>0</v>
      </c>
      <c r="Z2783" s="84">
        <v>0</v>
      </c>
      <c r="AA2783" s="127">
        <v>0</v>
      </c>
      <c r="AB2783" s="127">
        <v>0</v>
      </c>
    </row>
    <row r="2784" spans="1:28" x14ac:dyDescent="0.3">
      <c r="A2784" s="83" t="s">
        <v>45</v>
      </c>
      <c r="B2784" s="65" t="str">
        <f>VLOOKUP(A2784,'bank list with code'!$A$2:$C$114,3,FALSE)</f>
        <v>B002</v>
      </c>
      <c r="C2784" s="65" t="str">
        <f>VLOOKUP(B2784,'bank type'!$A$2:$B$87,2,FALSE)</f>
        <v>Payment Banks</v>
      </c>
      <c r="D2784" s="66">
        <v>43830</v>
      </c>
      <c r="E2784" s="74">
        <f t="shared" si="132"/>
        <v>12</v>
      </c>
      <c r="F2784">
        <f t="shared" si="131"/>
        <v>2019</v>
      </c>
      <c r="G2784" s="84">
        <v>0</v>
      </c>
      <c r="H2784" s="84">
        <v>0</v>
      </c>
      <c r="I2784" s="84">
        <v>0</v>
      </c>
      <c r="J2784" s="84">
        <v>0</v>
      </c>
      <c r="K2784" s="3">
        <f t="shared" si="133"/>
        <v>0</v>
      </c>
      <c r="L2784" s="3"/>
      <c r="M2784" s="3"/>
      <c r="N2784" s="3"/>
      <c r="O2784" s="84">
        <v>0</v>
      </c>
      <c r="P2784" s="84">
        <v>0</v>
      </c>
      <c r="Q2784" s="84">
        <v>0</v>
      </c>
      <c r="R2784" s="127">
        <v>0</v>
      </c>
      <c r="S2784" s="127">
        <v>0</v>
      </c>
      <c r="T2784" s="85"/>
      <c r="U2784" s="85"/>
      <c r="V2784" s="85"/>
      <c r="W2784" s="85"/>
      <c r="X2784" s="84">
        <v>1028378</v>
      </c>
      <c r="Y2784" s="84">
        <v>0</v>
      </c>
      <c r="Z2784" s="84">
        <v>449979</v>
      </c>
      <c r="AA2784" s="127">
        <v>0</v>
      </c>
      <c r="AB2784" s="127">
        <v>214.13832099999999</v>
      </c>
    </row>
    <row r="2785" spans="1:28" x14ac:dyDescent="0.3">
      <c r="A2785" s="83" t="s">
        <v>46</v>
      </c>
      <c r="B2785" s="65" t="str">
        <f>VLOOKUP(A2785,'bank list with code'!$A$2:$C$114,3,FALSE)</f>
        <v>B048</v>
      </c>
      <c r="C2785" s="65" t="str">
        <f>VLOOKUP(B2785,'bank type'!$A$2:$B$87,2,FALSE)</f>
        <v>Payment Banks</v>
      </c>
      <c r="D2785" s="66">
        <v>43830</v>
      </c>
      <c r="E2785" s="74">
        <f t="shared" si="132"/>
        <v>12</v>
      </c>
      <c r="F2785">
        <f t="shared" si="131"/>
        <v>2019</v>
      </c>
      <c r="G2785" s="84">
        <v>0</v>
      </c>
      <c r="H2785" s="84">
        <v>0</v>
      </c>
      <c r="I2785" s="84">
        <v>336</v>
      </c>
      <c r="J2785" s="84">
        <v>0</v>
      </c>
      <c r="K2785" s="3">
        <f t="shared" si="133"/>
        <v>336</v>
      </c>
      <c r="L2785" s="3"/>
      <c r="M2785" s="3"/>
      <c r="N2785" s="3"/>
      <c r="O2785" s="84">
        <v>0</v>
      </c>
      <c r="P2785" s="84">
        <v>0</v>
      </c>
      <c r="Q2785" s="84">
        <v>0</v>
      </c>
      <c r="R2785" s="127">
        <v>0</v>
      </c>
      <c r="S2785" s="127">
        <v>0</v>
      </c>
      <c r="T2785" s="85"/>
      <c r="U2785" s="85"/>
      <c r="V2785" s="85"/>
      <c r="W2785" s="85"/>
      <c r="X2785" s="84">
        <v>882553</v>
      </c>
      <c r="Y2785" s="84">
        <v>353855</v>
      </c>
      <c r="Z2785" s="84">
        <v>158189</v>
      </c>
      <c r="AA2785" s="127">
        <v>1029.9968899999999</v>
      </c>
      <c r="AB2785" s="127">
        <v>125.53581274000001</v>
      </c>
    </row>
    <row r="2786" spans="1:28" x14ac:dyDescent="0.3">
      <c r="A2786" s="83" t="s">
        <v>47</v>
      </c>
      <c r="B2786" s="65" t="str">
        <f>VLOOKUP(A2786,'bank list with code'!$A$2:$C$114,3,FALSE)</f>
        <v>B059</v>
      </c>
      <c r="C2786" s="65" t="str">
        <f>VLOOKUP(B2786,'bank type'!$A$2:$B$87,2,FALSE)</f>
        <v>Payment Banks</v>
      </c>
      <c r="D2786" s="66">
        <v>43830</v>
      </c>
      <c r="E2786" s="74">
        <f t="shared" si="132"/>
        <v>12</v>
      </c>
      <c r="F2786">
        <f t="shared" si="131"/>
        <v>2019</v>
      </c>
      <c r="G2786" s="84">
        <v>0</v>
      </c>
      <c r="H2786" s="84">
        <v>0</v>
      </c>
      <c r="I2786" s="84">
        <v>0</v>
      </c>
      <c r="J2786" s="84">
        <v>0</v>
      </c>
      <c r="K2786" s="3">
        <f t="shared" si="133"/>
        <v>0</v>
      </c>
      <c r="L2786" s="3"/>
      <c r="M2786" s="3"/>
      <c r="N2786" s="3"/>
      <c r="O2786" s="84">
        <v>0</v>
      </c>
      <c r="P2786" s="84">
        <v>0</v>
      </c>
      <c r="Q2786" s="84">
        <v>0</v>
      </c>
      <c r="R2786" s="127">
        <v>0</v>
      </c>
      <c r="S2786" s="127">
        <v>0</v>
      </c>
      <c r="T2786" s="85"/>
      <c r="U2786" s="85"/>
      <c r="V2786" s="85"/>
      <c r="W2786" s="85"/>
      <c r="X2786" s="84">
        <v>30</v>
      </c>
      <c r="Y2786" s="84">
        <v>0</v>
      </c>
      <c r="Z2786" s="84">
        <v>0</v>
      </c>
      <c r="AA2786" s="127">
        <v>0</v>
      </c>
      <c r="AB2786" s="127">
        <v>0</v>
      </c>
    </row>
    <row r="2787" spans="1:28" x14ac:dyDescent="0.3">
      <c r="A2787" s="83" t="s">
        <v>72</v>
      </c>
      <c r="B2787" s="65" t="str">
        <f>VLOOKUP(A2787,'bank list with code'!$A$2:$C$114,3,FALSE)</f>
        <v>B067</v>
      </c>
      <c r="C2787" s="65" t="str">
        <f>VLOOKUP(B2787,'bank type'!$A$2:$B$87,2,FALSE)</f>
        <v>Payment Banks</v>
      </c>
      <c r="D2787" s="66">
        <v>43830</v>
      </c>
      <c r="E2787" s="74">
        <f t="shared" si="132"/>
        <v>12</v>
      </c>
      <c r="F2787">
        <f t="shared" si="131"/>
        <v>2019</v>
      </c>
      <c r="G2787" s="84">
        <v>0</v>
      </c>
      <c r="H2787" s="84">
        <v>0</v>
      </c>
      <c r="I2787" s="84">
        <v>0</v>
      </c>
      <c r="J2787" s="84">
        <v>0</v>
      </c>
      <c r="K2787" s="3">
        <f t="shared" si="133"/>
        <v>0</v>
      </c>
      <c r="L2787" s="3"/>
      <c r="M2787" s="3"/>
      <c r="N2787" s="3"/>
      <c r="O2787" s="84">
        <v>0</v>
      </c>
      <c r="P2787" s="84">
        <v>0</v>
      </c>
      <c r="Q2787" s="84">
        <v>0</v>
      </c>
      <c r="R2787" s="127">
        <v>0</v>
      </c>
      <c r="S2787" s="127">
        <v>0</v>
      </c>
      <c r="T2787" s="85"/>
      <c r="U2787" s="85"/>
      <c r="V2787" s="85"/>
      <c r="W2787" s="85"/>
      <c r="X2787" s="84">
        <v>0</v>
      </c>
      <c r="Y2787" s="84">
        <v>0</v>
      </c>
      <c r="Z2787" s="84">
        <v>0</v>
      </c>
      <c r="AA2787" s="127">
        <v>0</v>
      </c>
      <c r="AB2787" s="127">
        <v>0</v>
      </c>
    </row>
    <row r="2788" spans="1:28" x14ac:dyDescent="0.3">
      <c r="A2788" s="83" t="s">
        <v>49</v>
      </c>
      <c r="B2788" s="65" t="str">
        <f>VLOOKUP(A2788,'bank list with code'!$A$2:$C$114,3,FALSE)</f>
        <v>B077</v>
      </c>
      <c r="C2788" s="65" t="str">
        <f>VLOOKUP(B2788,'bank type'!$A$2:$B$87,2,FALSE)</f>
        <v>Payment Banks</v>
      </c>
      <c r="D2788" s="66">
        <v>43830</v>
      </c>
      <c r="E2788" s="74">
        <f t="shared" si="132"/>
        <v>12</v>
      </c>
      <c r="F2788">
        <f t="shared" si="131"/>
        <v>2019</v>
      </c>
      <c r="G2788" s="84">
        <v>0</v>
      </c>
      <c r="H2788" s="84">
        <v>0</v>
      </c>
      <c r="I2788" s="84">
        <v>0</v>
      </c>
      <c r="J2788" s="84">
        <v>0</v>
      </c>
      <c r="K2788" s="3">
        <f t="shared" si="133"/>
        <v>0</v>
      </c>
      <c r="L2788" s="3"/>
      <c r="M2788" s="3"/>
      <c r="N2788" s="3"/>
      <c r="O2788" s="84">
        <v>0</v>
      </c>
      <c r="P2788" s="84">
        <v>0</v>
      </c>
      <c r="Q2788" s="84">
        <v>0</v>
      </c>
      <c r="R2788" s="127">
        <v>0</v>
      </c>
      <c r="S2788" s="127">
        <v>0</v>
      </c>
      <c r="T2788" s="85"/>
      <c r="U2788" s="85"/>
      <c r="V2788" s="85"/>
      <c r="W2788" s="85"/>
      <c r="X2788" s="84">
        <v>239</v>
      </c>
      <c r="Y2788" s="84">
        <v>8</v>
      </c>
      <c r="Z2788" s="84">
        <v>43</v>
      </c>
      <c r="AA2788" s="127">
        <v>1.8700000000000001E-2</v>
      </c>
      <c r="AB2788" s="127">
        <v>3.0981540000000002E-2</v>
      </c>
    </row>
    <row r="2789" spans="1:28" x14ac:dyDescent="0.3">
      <c r="A2789" s="83" t="s">
        <v>50</v>
      </c>
      <c r="B2789" s="65" t="str">
        <f>VLOOKUP(A2789,'bank list with code'!$A$2:$C$114,3,FALSE)</f>
        <v>B079</v>
      </c>
      <c r="C2789" s="65" t="str">
        <f>VLOOKUP(B2789,'bank type'!$A$2:$B$87,2,FALSE)</f>
        <v>Payment Banks</v>
      </c>
      <c r="D2789" s="66">
        <v>43830</v>
      </c>
      <c r="E2789" s="74">
        <f t="shared" si="132"/>
        <v>12</v>
      </c>
      <c r="F2789">
        <f t="shared" si="131"/>
        <v>2019</v>
      </c>
      <c r="G2789" s="84">
        <v>2</v>
      </c>
      <c r="H2789" s="84">
        <v>9</v>
      </c>
      <c r="I2789" s="84">
        <v>133228</v>
      </c>
      <c r="J2789" s="84">
        <v>0</v>
      </c>
      <c r="K2789" s="3">
        <f t="shared" si="133"/>
        <v>133228</v>
      </c>
      <c r="L2789" s="3"/>
      <c r="M2789" s="3"/>
      <c r="N2789" s="3"/>
      <c r="O2789" s="84">
        <v>0</v>
      </c>
      <c r="P2789" s="84">
        <v>0</v>
      </c>
      <c r="Q2789" s="84">
        <v>0</v>
      </c>
      <c r="R2789" s="127">
        <v>0</v>
      </c>
      <c r="S2789" s="127">
        <v>0</v>
      </c>
      <c r="T2789" s="85"/>
      <c r="U2789" s="85"/>
      <c r="V2789" s="85"/>
      <c r="W2789" s="85"/>
      <c r="X2789" s="84">
        <v>54732009</v>
      </c>
      <c r="Y2789" s="84">
        <v>2174026</v>
      </c>
      <c r="Z2789" s="84">
        <v>3218717</v>
      </c>
      <c r="AA2789" s="127">
        <v>5944.4502840000005</v>
      </c>
      <c r="AB2789" s="127">
        <v>2023.6254980199999</v>
      </c>
    </row>
    <row r="2790" spans="1:28" x14ac:dyDescent="0.3">
      <c r="A2790" s="83" t="s">
        <v>52</v>
      </c>
      <c r="B2790" s="65" t="str">
        <f>VLOOKUP(A2790,'bank list with code'!$A$2:$C$114,3,FALSE)</f>
        <v>B007</v>
      </c>
      <c r="C2790" s="65" t="str">
        <f>VLOOKUP(B2790,'bank type'!$A$2:$B$87,2,FALSE)</f>
        <v>Small Finance Banks</v>
      </c>
      <c r="D2790" s="66">
        <v>43830</v>
      </c>
      <c r="E2790" s="74">
        <f t="shared" si="132"/>
        <v>12</v>
      </c>
      <c r="F2790">
        <f t="shared" si="131"/>
        <v>2019</v>
      </c>
      <c r="G2790" s="84">
        <v>307</v>
      </c>
      <c r="H2790" s="84">
        <v>3</v>
      </c>
      <c r="I2790" s="84">
        <v>0</v>
      </c>
      <c r="J2790" s="84">
        <v>0</v>
      </c>
      <c r="K2790" s="3">
        <f t="shared" si="133"/>
        <v>0</v>
      </c>
      <c r="L2790" s="3"/>
      <c r="M2790" s="3"/>
      <c r="N2790" s="3"/>
      <c r="O2790" s="84">
        <v>0</v>
      </c>
      <c r="P2790" s="84">
        <v>0</v>
      </c>
      <c r="Q2790" s="84">
        <v>0</v>
      </c>
      <c r="R2790" s="127">
        <v>0</v>
      </c>
      <c r="S2790" s="127">
        <v>0</v>
      </c>
      <c r="T2790" s="85"/>
      <c r="U2790" s="85"/>
      <c r="V2790" s="85"/>
      <c r="W2790" s="85"/>
      <c r="X2790" s="84">
        <v>1167618</v>
      </c>
      <c r="Y2790" s="84">
        <v>792123</v>
      </c>
      <c r="Z2790" s="84">
        <v>380224</v>
      </c>
      <c r="AA2790" s="127">
        <v>3816.2184921599996</v>
      </c>
      <c r="AB2790" s="127">
        <v>640.32938812999851</v>
      </c>
    </row>
    <row r="2791" spans="1:28" x14ac:dyDescent="0.3">
      <c r="A2791" s="83" t="s">
        <v>53</v>
      </c>
      <c r="B2791" s="65" t="str">
        <f>VLOOKUP(A2791,'bank list with code'!$A$2:$C$114,3,FALSE)</f>
        <v>B019</v>
      </c>
      <c r="C2791" s="65" t="str">
        <f>VLOOKUP(B2791,'bank type'!$A$2:$B$87,2,FALSE)</f>
        <v>Small Finance Banks</v>
      </c>
      <c r="D2791" s="66">
        <v>43830</v>
      </c>
      <c r="E2791" s="74">
        <f t="shared" si="132"/>
        <v>12</v>
      </c>
      <c r="F2791">
        <f t="shared" si="131"/>
        <v>2019</v>
      </c>
      <c r="G2791" s="84">
        <v>150</v>
      </c>
      <c r="H2791" s="84">
        <v>1</v>
      </c>
      <c r="I2791" s="84">
        <v>0</v>
      </c>
      <c r="J2791" s="84">
        <v>0</v>
      </c>
      <c r="K2791" s="3">
        <f t="shared" si="133"/>
        <v>0</v>
      </c>
      <c r="L2791" s="3"/>
      <c r="M2791" s="3"/>
      <c r="N2791" s="3"/>
      <c r="O2791" s="84">
        <v>0</v>
      </c>
      <c r="P2791" s="84">
        <v>0</v>
      </c>
      <c r="Q2791" s="84">
        <v>0</v>
      </c>
      <c r="R2791" s="127">
        <v>0</v>
      </c>
      <c r="S2791" s="127">
        <v>0</v>
      </c>
      <c r="T2791" s="85"/>
      <c r="U2791" s="85"/>
      <c r="V2791" s="85"/>
      <c r="W2791" s="85"/>
      <c r="X2791" s="84">
        <v>119312</v>
      </c>
      <c r="Y2791" s="84">
        <v>91673</v>
      </c>
      <c r="Z2791" s="84">
        <v>63352</v>
      </c>
      <c r="AA2791" s="127">
        <v>441.53649299999995</v>
      </c>
      <c r="AB2791" s="127">
        <v>102.81688693999999</v>
      </c>
    </row>
    <row r="2792" spans="1:28" x14ac:dyDescent="0.3">
      <c r="A2792" s="83" t="s">
        <v>54</v>
      </c>
      <c r="B2792" s="65" t="str">
        <f>VLOOKUP(A2792,'bank list with code'!$A$2:$C$114,3,FALSE)</f>
        <v>B046</v>
      </c>
      <c r="C2792" s="65" t="str">
        <f>VLOOKUP(B2792,'bank type'!$A$2:$B$87,2,FALSE)</f>
        <v>Small Finance Banks</v>
      </c>
      <c r="D2792" s="66">
        <v>43830</v>
      </c>
      <c r="E2792" s="74">
        <f t="shared" si="132"/>
        <v>12</v>
      </c>
      <c r="F2792">
        <f t="shared" si="131"/>
        <v>2019</v>
      </c>
      <c r="G2792" s="84">
        <v>97</v>
      </c>
      <c r="H2792" s="84">
        <v>1</v>
      </c>
      <c r="I2792" s="84">
        <v>0</v>
      </c>
      <c r="J2792" s="84">
        <v>0</v>
      </c>
      <c r="K2792" s="3">
        <f t="shared" si="133"/>
        <v>0</v>
      </c>
      <c r="L2792" s="3"/>
      <c r="M2792" s="3"/>
      <c r="N2792" s="3"/>
      <c r="O2792" s="84">
        <v>0</v>
      </c>
      <c r="P2792" s="84">
        <v>0</v>
      </c>
      <c r="Q2792" s="84">
        <v>0</v>
      </c>
      <c r="R2792" s="127">
        <v>0</v>
      </c>
      <c r="S2792" s="127">
        <v>0</v>
      </c>
      <c r="T2792" s="85"/>
      <c r="U2792" s="85"/>
      <c r="V2792" s="85"/>
      <c r="W2792" s="85"/>
      <c r="X2792" s="84">
        <v>1838577</v>
      </c>
      <c r="Y2792" s="84">
        <v>854209</v>
      </c>
      <c r="Z2792" s="84">
        <v>26107</v>
      </c>
      <c r="AA2792" s="127">
        <v>3355.5794763899999</v>
      </c>
      <c r="AB2792" s="127">
        <v>22.152205469999998</v>
      </c>
    </row>
    <row r="2793" spans="1:28" x14ac:dyDescent="0.3">
      <c r="A2793" s="83" t="s">
        <v>55</v>
      </c>
      <c r="B2793" s="65" t="str">
        <f>VLOOKUP(A2793,'bank list with code'!$A$2:$C$114,3,FALSE)</f>
        <v>B041</v>
      </c>
      <c r="C2793" s="65" t="str">
        <f>VLOOKUP(B2793,'bank type'!$A$2:$B$87,2,FALSE)</f>
        <v>Small Finance Banks</v>
      </c>
      <c r="D2793" s="66">
        <v>43830</v>
      </c>
      <c r="E2793" s="74">
        <f t="shared" si="132"/>
        <v>12</v>
      </c>
      <c r="F2793">
        <f t="shared" si="131"/>
        <v>2019</v>
      </c>
      <c r="G2793" s="84">
        <v>320</v>
      </c>
      <c r="H2793" s="84">
        <v>2</v>
      </c>
      <c r="I2793" s="84">
        <v>0</v>
      </c>
      <c r="J2793" s="84">
        <v>0</v>
      </c>
      <c r="K2793" s="3">
        <f t="shared" si="133"/>
        <v>0</v>
      </c>
      <c r="L2793" s="3"/>
      <c r="M2793" s="3"/>
      <c r="N2793" s="3"/>
      <c r="O2793" s="84">
        <v>0</v>
      </c>
      <c r="P2793" s="84">
        <v>0</v>
      </c>
      <c r="Q2793" s="84">
        <v>0</v>
      </c>
      <c r="R2793" s="127">
        <v>0</v>
      </c>
      <c r="S2793" s="127">
        <v>0</v>
      </c>
      <c r="T2793" s="85"/>
      <c r="U2793" s="85"/>
      <c r="V2793" s="85"/>
      <c r="W2793" s="85"/>
      <c r="X2793" s="84">
        <v>618503</v>
      </c>
      <c r="Y2793" s="84">
        <v>864501</v>
      </c>
      <c r="Z2793" s="84">
        <v>198840</v>
      </c>
      <c r="AA2793" s="127">
        <v>1865.1822999999999</v>
      </c>
      <c r="AB2793" s="127">
        <v>389</v>
      </c>
    </row>
    <row r="2794" spans="1:28" x14ac:dyDescent="0.3">
      <c r="A2794" s="83" t="s">
        <v>56</v>
      </c>
      <c r="B2794" s="65" t="str">
        <f>VLOOKUP(A2794,'bank list with code'!$A$2:$C$114,3,FALSE)</f>
        <v>B043</v>
      </c>
      <c r="C2794" s="65" t="str">
        <f>VLOOKUP(B2794,'bank type'!$A$2:$B$87,2,FALSE)</f>
        <v>Small Finance Banks</v>
      </c>
      <c r="D2794" s="66">
        <v>43830</v>
      </c>
      <c r="E2794" s="74">
        <f t="shared" si="132"/>
        <v>12</v>
      </c>
      <c r="F2794">
        <f t="shared" si="131"/>
        <v>2019</v>
      </c>
      <c r="G2794" s="84">
        <v>198</v>
      </c>
      <c r="H2794" s="84">
        <v>3</v>
      </c>
      <c r="I2794" s="84">
        <v>7</v>
      </c>
      <c r="J2794" s="84">
        <v>0</v>
      </c>
      <c r="K2794" s="3">
        <f t="shared" si="133"/>
        <v>7</v>
      </c>
      <c r="L2794" s="3"/>
      <c r="M2794" s="3"/>
      <c r="N2794" s="3"/>
      <c r="O2794" s="84">
        <v>0</v>
      </c>
      <c r="P2794" s="84">
        <v>0</v>
      </c>
      <c r="Q2794" s="84">
        <v>0</v>
      </c>
      <c r="R2794" s="127">
        <v>0</v>
      </c>
      <c r="S2794" s="127">
        <v>0</v>
      </c>
      <c r="T2794" s="85"/>
      <c r="U2794" s="85"/>
      <c r="V2794" s="85"/>
      <c r="W2794" s="85"/>
      <c r="X2794" s="84">
        <v>1510989</v>
      </c>
      <c r="Y2794" s="84">
        <v>896355</v>
      </c>
      <c r="Z2794" s="84">
        <v>154085</v>
      </c>
      <c r="AA2794" s="127">
        <v>5242.4687240000003</v>
      </c>
      <c r="AB2794" s="127">
        <v>131.85525812</v>
      </c>
    </row>
    <row r="2795" spans="1:28" x14ac:dyDescent="0.3">
      <c r="A2795" s="83" t="s">
        <v>57</v>
      </c>
      <c r="B2795" s="65" t="str">
        <f>VLOOKUP(A2795,'bank list with code'!$A$2:$C$114,3,FALSE)</f>
        <v>B065</v>
      </c>
      <c r="C2795" s="65" t="str">
        <f>VLOOKUP(B2795,'bank type'!$A$2:$B$87,2,FALSE)</f>
        <v>Small Finance Banks</v>
      </c>
      <c r="D2795" s="66">
        <v>43830</v>
      </c>
      <c r="E2795" s="74">
        <f t="shared" si="132"/>
        <v>12</v>
      </c>
      <c r="F2795">
        <f t="shared" si="131"/>
        <v>2019</v>
      </c>
      <c r="G2795" s="84">
        <v>127</v>
      </c>
      <c r="H2795" s="84">
        <v>3</v>
      </c>
      <c r="I2795" s="84">
        <v>0</v>
      </c>
      <c r="J2795" s="84">
        <v>0</v>
      </c>
      <c r="K2795" s="3">
        <f t="shared" si="133"/>
        <v>0</v>
      </c>
      <c r="L2795" s="3"/>
      <c r="M2795" s="3"/>
      <c r="N2795" s="3"/>
      <c r="O2795" s="84">
        <v>0</v>
      </c>
      <c r="P2795" s="84">
        <v>0</v>
      </c>
      <c r="Q2795" s="84">
        <v>0</v>
      </c>
      <c r="R2795" s="127">
        <v>0</v>
      </c>
      <c r="S2795" s="127">
        <v>0</v>
      </c>
      <c r="T2795" s="85"/>
      <c r="U2795" s="85"/>
      <c r="V2795" s="85"/>
      <c r="W2795" s="85"/>
      <c r="X2795" s="84">
        <v>974029</v>
      </c>
      <c r="Y2795" s="84">
        <v>526347</v>
      </c>
      <c r="Z2795" s="84">
        <v>84646</v>
      </c>
      <c r="AA2795" s="127">
        <v>2813.7125499999997</v>
      </c>
      <c r="AB2795" s="127">
        <v>90.979309650000005</v>
      </c>
    </row>
    <row r="2796" spans="1:28" x14ac:dyDescent="0.3">
      <c r="A2796" s="83" t="s">
        <v>58</v>
      </c>
      <c r="B2796" s="65" t="str">
        <f>VLOOKUP(A2796,'bank list with code'!$A$2:$C$114,3,FALSE)</f>
        <v>B075</v>
      </c>
      <c r="C2796" s="65" t="str">
        <f>VLOOKUP(B2796,'bank type'!$A$2:$B$87,2,FALSE)</f>
        <v>Small Finance Banks</v>
      </c>
      <c r="D2796" s="66">
        <v>43830</v>
      </c>
      <c r="E2796" s="74">
        <f t="shared" si="132"/>
        <v>12</v>
      </c>
      <c r="F2796">
        <f t="shared" si="131"/>
        <v>2019</v>
      </c>
      <c r="G2796" s="84">
        <v>0</v>
      </c>
      <c r="H2796" s="84">
        <v>0</v>
      </c>
      <c r="I2796" s="84">
        <v>0</v>
      </c>
      <c r="J2796" s="84">
        <v>0</v>
      </c>
      <c r="K2796" s="3">
        <f t="shared" si="133"/>
        <v>0</v>
      </c>
      <c r="L2796" s="3"/>
      <c r="M2796" s="3"/>
      <c r="N2796" s="3"/>
      <c r="O2796" s="84">
        <v>0</v>
      </c>
      <c r="P2796" s="84">
        <v>0</v>
      </c>
      <c r="Q2796" s="84">
        <v>0</v>
      </c>
      <c r="R2796" s="127">
        <v>0</v>
      </c>
      <c r="S2796" s="127">
        <v>0</v>
      </c>
      <c r="T2796" s="85"/>
      <c r="U2796" s="85"/>
      <c r="V2796" s="85"/>
      <c r="W2796" s="85"/>
      <c r="X2796" s="84">
        <v>108279</v>
      </c>
      <c r="Y2796" s="84">
        <v>17286</v>
      </c>
      <c r="Z2796" s="84">
        <v>9775</v>
      </c>
      <c r="AA2796" s="127">
        <v>62.639495999999994</v>
      </c>
      <c r="AB2796" s="127">
        <v>8.9264975199999999</v>
      </c>
    </row>
    <row r="2797" spans="1:28" x14ac:dyDescent="0.3">
      <c r="A2797" s="83" t="s">
        <v>59</v>
      </c>
      <c r="B2797" s="65" t="str">
        <f>VLOOKUP(A2797,'bank list with code'!$A$2:$C$114,3,FALSE)</f>
        <v>B097</v>
      </c>
      <c r="C2797" s="65" t="str">
        <f>VLOOKUP(B2797,'bank type'!$A$2:$B$87,2,FALSE)</f>
        <v>Small Finance Banks</v>
      </c>
      <c r="D2797" s="66">
        <v>43830</v>
      </c>
      <c r="E2797" s="74">
        <f t="shared" si="132"/>
        <v>12</v>
      </c>
      <c r="F2797">
        <f t="shared" si="131"/>
        <v>2019</v>
      </c>
      <c r="G2797" s="84">
        <v>25</v>
      </c>
      <c r="H2797" s="84">
        <v>1</v>
      </c>
      <c r="I2797" s="84">
        <v>0</v>
      </c>
      <c r="J2797" s="84">
        <v>0</v>
      </c>
      <c r="K2797" s="3">
        <f t="shared" si="133"/>
        <v>0</v>
      </c>
      <c r="L2797" s="3"/>
      <c r="M2797" s="3"/>
      <c r="N2797" s="3"/>
      <c r="O2797" s="84">
        <v>0</v>
      </c>
      <c r="P2797" s="84">
        <v>0</v>
      </c>
      <c r="Q2797" s="84">
        <v>0</v>
      </c>
      <c r="R2797" s="127">
        <v>0</v>
      </c>
      <c r="S2797" s="127">
        <v>0</v>
      </c>
      <c r="T2797" s="85"/>
      <c r="U2797" s="85"/>
      <c r="V2797" s="85"/>
      <c r="W2797" s="85"/>
      <c r="X2797" s="84">
        <v>33396</v>
      </c>
      <c r="Y2797" s="84">
        <v>33223</v>
      </c>
      <c r="Z2797" s="84">
        <v>26722</v>
      </c>
      <c r="AA2797" s="127">
        <v>105.74460400000001</v>
      </c>
      <c r="AB2797" s="127">
        <v>32.661103130000001</v>
      </c>
    </row>
    <row r="2798" spans="1:28" x14ac:dyDescent="0.3">
      <c r="A2798" s="83" t="s">
        <v>60</v>
      </c>
      <c r="B2798" s="65" t="str">
        <f>VLOOKUP(A2798,'bank list with code'!$A$2:$C$114,3,FALSE)</f>
        <v>B103</v>
      </c>
      <c r="C2798" s="65" t="str">
        <f>VLOOKUP(B2798,'bank type'!$A$2:$B$87,2,FALSE)</f>
        <v>Small Finance Banks</v>
      </c>
      <c r="D2798" s="66">
        <v>43830</v>
      </c>
      <c r="E2798" s="74">
        <f t="shared" si="132"/>
        <v>12</v>
      </c>
      <c r="F2798">
        <f t="shared" si="131"/>
        <v>2019</v>
      </c>
      <c r="G2798" s="84">
        <v>468</v>
      </c>
      <c r="H2798" s="84">
        <v>3</v>
      </c>
      <c r="I2798" s="84">
        <v>0</v>
      </c>
      <c r="J2798" s="84">
        <v>0</v>
      </c>
      <c r="K2798" s="3">
        <f t="shared" si="133"/>
        <v>0</v>
      </c>
      <c r="L2798" s="3"/>
      <c r="M2798" s="3"/>
      <c r="N2798" s="3"/>
      <c r="O2798" s="84">
        <v>0</v>
      </c>
      <c r="P2798" s="84">
        <v>0</v>
      </c>
      <c r="Q2798" s="84">
        <v>0</v>
      </c>
      <c r="R2798" s="127">
        <v>0</v>
      </c>
      <c r="S2798" s="127">
        <v>0</v>
      </c>
      <c r="T2798" s="85"/>
      <c r="U2798" s="85"/>
      <c r="V2798" s="85"/>
      <c r="W2798" s="85"/>
      <c r="X2798" s="84">
        <v>4936956</v>
      </c>
      <c r="Y2798" s="84">
        <v>2448739</v>
      </c>
      <c r="Z2798" s="84">
        <v>429085</v>
      </c>
      <c r="AA2798" s="127">
        <v>10289.747977000001</v>
      </c>
      <c r="AB2798" s="127">
        <v>418.74923200000001</v>
      </c>
    </row>
    <row r="2799" spans="1:28" x14ac:dyDescent="0.3">
      <c r="A2799" s="83" t="s">
        <v>61</v>
      </c>
      <c r="B2799" s="65" t="str">
        <f>VLOOKUP(A2799,'bank list with code'!$A$2:$C$114,3,FALSE)</f>
        <v>B109</v>
      </c>
      <c r="C2799" s="65" t="str">
        <f>VLOOKUP(B2799,'bank type'!$A$2:$B$87,2,FALSE)</f>
        <v>Small Finance Banks</v>
      </c>
      <c r="D2799" s="66">
        <v>43830</v>
      </c>
      <c r="E2799" s="74">
        <f t="shared" si="132"/>
        <v>12</v>
      </c>
      <c r="F2799">
        <f t="shared" si="131"/>
        <v>2019</v>
      </c>
      <c r="G2799" s="84">
        <v>136</v>
      </c>
      <c r="H2799" s="84">
        <v>36</v>
      </c>
      <c r="I2799" s="84">
        <v>0</v>
      </c>
      <c r="J2799" s="84">
        <v>0</v>
      </c>
      <c r="K2799" s="3">
        <f t="shared" si="133"/>
        <v>0</v>
      </c>
      <c r="L2799" s="3"/>
      <c r="M2799" s="3"/>
      <c r="N2799" s="3"/>
      <c r="O2799" s="84">
        <v>0</v>
      </c>
      <c r="P2799" s="84">
        <v>0</v>
      </c>
      <c r="Q2799" s="84">
        <v>0</v>
      </c>
      <c r="R2799" s="127">
        <v>0</v>
      </c>
      <c r="S2799" s="127">
        <v>0</v>
      </c>
      <c r="T2799" s="85"/>
      <c r="U2799" s="85"/>
      <c r="V2799" s="85"/>
      <c r="W2799" s="85"/>
      <c r="X2799" s="84">
        <v>327371</v>
      </c>
      <c r="Y2799" s="84">
        <v>125422</v>
      </c>
      <c r="Z2799" s="84">
        <v>45463</v>
      </c>
      <c r="AA2799" s="127">
        <v>401.81233865000002</v>
      </c>
      <c r="AB2799" s="127">
        <v>44.217941419999896</v>
      </c>
    </row>
    <row r="2800" spans="1:28" x14ac:dyDescent="0.3">
      <c r="A2800" t="s">
        <v>117</v>
      </c>
      <c r="B2800" s="65" t="str">
        <f>VLOOKUP(A2800,'bank list with code'!$A$2:$C$114,3,FALSE)</f>
        <v>B003</v>
      </c>
      <c r="C2800" s="65" t="str">
        <f>VLOOKUP(B2800,'bank type'!$A$2:$B$87,2,FALSE)</f>
        <v>Public Sector Banks</v>
      </c>
      <c r="D2800" s="66">
        <v>43861</v>
      </c>
      <c r="E2800" s="74">
        <f t="shared" si="132"/>
        <v>1</v>
      </c>
      <c r="F2800">
        <f t="shared" ref="F2800:F2863" si="134">YEAR(D2800)</f>
        <v>2020</v>
      </c>
      <c r="G2800" s="74">
        <v>771</v>
      </c>
      <c r="H2800" s="74">
        <v>95</v>
      </c>
      <c r="I2800" s="74">
        <v>3280</v>
      </c>
      <c r="J2800" s="74">
        <v>0</v>
      </c>
      <c r="K2800" s="3">
        <f t="shared" si="133"/>
        <v>3280</v>
      </c>
      <c r="L2800" s="18"/>
      <c r="M2800" s="18"/>
      <c r="N2800" s="18"/>
      <c r="O2800" s="74">
        <v>0</v>
      </c>
      <c r="P2800" s="74">
        <v>0</v>
      </c>
      <c r="Q2800" s="74">
        <v>0</v>
      </c>
      <c r="R2800" s="114">
        <v>0</v>
      </c>
      <c r="S2800" s="114">
        <v>0</v>
      </c>
      <c r="X2800" s="74">
        <v>6720335</v>
      </c>
      <c r="Y2800" s="74">
        <v>5907695</v>
      </c>
      <c r="Z2800" s="74">
        <v>4635265</v>
      </c>
      <c r="AA2800" s="114">
        <v>23700.9</v>
      </c>
      <c r="AB2800" s="114">
        <v>3955.2</v>
      </c>
    </row>
    <row r="2801" spans="1:28" x14ac:dyDescent="0.3">
      <c r="A2801" t="s">
        <v>118</v>
      </c>
      <c r="B2801" s="65" t="str">
        <f>VLOOKUP(A2801,'bank list with code'!$A$2:$C$114,3,FALSE)</f>
        <v>B006</v>
      </c>
      <c r="C2801" s="65" t="str">
        <f>VLOOKUP(B2801,'bank type'!$A$2:$B$87,2,FALSE)</f>
        <v>Public Sector Banks</v>
      </c>
      <c r="D2801" s="66">
        <v>43861</v>
      </c>
      <c r="E2801" s="74">
        <f t="shared" si="132"/>
        <v>1</v>
      </c>
      <c r="F2801">
        <f t="shared" si="134"/>
        <v>2020</v>
      </c>
      <c r="G2801" s="74">
        <v>3024</v>
      </c>
      <c r="H2801" s="74">
        <v>773</v>
      </c>
      <c r="I2801" s="74">
        <v>13589</v>
      </c>
      <c r="J2801" s="74">
        <v>0</v>
      </c>
      <c r="K2801" s="3">
        <f t="shared" si="133"/>
        <v>13589</v>
      </c>
      <c r="L2801" s="18"/>
      <c r="M2801" s="18"/>
      <c r="N2801" s="18"/>
      <c r="O2801" s="74">
        <v>304670</v>
      </c>
      <c r="P2801" s="74">
        <v>9313</v>
      </c>
      <c r="Q2801" s="74">
        <v>607168</v>
      </c>
      <c r="R2801" s="114">
        <v>43.7</v>
      </c>
      <c r="S2801" s="114">
        <v>1465.9</v>
      </c>
      <c r="X2801" s="74">
        <v>12947608</v>
      </c>
      <c r="Y2801" s="74">
        <v>13713219</v>
      </c>
      <c r="Z2801" s="74">
        <v>7848257</v>
      </c>
      <c r="AA2801" s="114">
        <v>58010.1</v>
      </c>
      <c r="AB2801" s="114">
        <v>10513.1</v>
      </c>
    </row>
    <row r="2802" spans="1:28" x14ac:dyDescent="0.3">
      <c r="A2802" t="s">
        <v>0</v>
      </c>
      <c r="B2802" s="65" t="str">
        <f>VLOOKUP(A2802,'bank list with code'!$A$2:$C$114,3,FALSE)</f>
        <v>B014</v>
      </c>
      <c r="C2802" s="65" t="str">
        <f>VLOOKUP(B2802,'bank type'!$A$2:$B$87,2,FALSE)</f>
        <v>Public Sector Banks</v>
      </c>
      <c r="D2802" s="66">
        <v>43861</v>
      </c>
      <c r="E2802" s="74">
        <f t="shared" ref="E2802:E2865" si="135">MONTH(D2802)</f>
        <v>1</v>
      </c>
      <c r="F2802">
        <f t="shared" si="134"/>
        <v>2020</v>
      </c>
      <c r="G2802" s="74">
        <v>9320</v>
      </c>
      <c r="H2802" s="74">
        <v>3847</v>
      </c>
      <c r="I2802" s="74">
        <v>58927</v>
      </c>
      <c r="J2802" s="74">
        <v>0</v>
      </c>
      <c r="K2802" s="3">
        <f t="shared" si="133"/>
        <v>58927</v>
      </c>
      <c r="L2802" s="18"/>
      <c r="M2802" s="18"/>
      <c r="N2802" s="18"/>
      <c r="O2802" s="74">
        <v>441917</v>
      </c>
      <c r="P2802" s="74">
        <v>15409</v>
      </c>
      <c r="Q2802" s="74">
        <v>1126096</v>
      </c>
      <c r="R2802" s="114">
        <v>63.8</v>
      </c>
      <c r="S2802" s="114">
        <v>2388.5</v>
      </c>
      <c r="X2802" s="74">
        <v>54029306</v>
      </c>
      <c r="Y2802" s="74">
        <v>32933816</v>
      </c>
      <c r="Z2802" s="74">
        <v>21871835</v>
      </c>
      <c r="AA2802" s="114">
        <v>137938.79999999999</v>
      </c>
      <c r="AB2802" s="114">
        <v>27015.1</v>
      </c>
    </row>
    <row r="2803" spans="1:28" x14ac:dyDescent="0.3">
      <c r="A2803" t="s">
        <v>1</v>
      </c>
      <c r="B2803" s="65" t="str">
        <f>VLOOKUP(A2803,'bank list with code'!$A$2:$C$114,3,FALSE)</f>
        <v>B015</v>
      </c>
      <c r="C2803" s="65" t="str">
        <f>VLOOKUP(B2803,'bank type'!$A$2:$B$87,2,FALSE)</f>
        <v>Public Sector Banks</v>
      </c>
      <c r="D2803" s="66">
        <v>43861</v>
      </c>
      <c r="E2803" s="74">
        <f t="shared" si="135"/>
        <v>1</v>
      </c>
      <c r="F2803">
        <f t="shared" si="134"/>
        <v>2020</v>
      </c>
      <c r="G2803" s="74">
        <v>2407</v>
      </c>
      <c r="H2803" s="74">
        <v>3343</v>
      </c>
      <c r="I2803" s="74">
        <v>48533</v>
      </c>
      <c r="J2803" s="74">
        <v>0</v>
      </c>
      <c r="K2803" s="3">
        <f t="shared" si="133"/>
        <v>48533</v>
      </c>
      <c r="L2803" s="18"/>
      <c r="M2803" s="18"/>
      <c r="N2803" s="18"/>
      <c r="O2803" s="74">
        <v>165660</v>
      </c>
      <c r="P2803" s="74">
        <v>15550</v>
      </c>
      <c r="Q2803" s="74">
        <v>440276</v>
      </c>
      <c r="R2803" s="114">
        <v>86.6</v>
      </c>
      <c r="S2803" s="114">
        <v>992.9</v>
      </c>
      <c r="X2803" s="74">
        <v>39986161</v>
      </c>
      <c r="Y2803" s="74">
        <v>21284478</v>
      </c>
      <c r="Z2803" s="74">
        <v>11814821</v>
      </c>
      <c r="AA2803" s="114">
        <v>75283.5</v>
      </c>
      <c r="AB2803" s="114">
        <v>12434.4</v>
      </c>
    </row>
    <row r="2804" spans="1:28" x14ac:dyDescent="0.3">
      <c r="A2804" t="s">
        <v>2</v>
      </c>
      <c r="B2804" s="65" t="str">
        <f>VLOOKUP(A2804,'bank list with code'!$A$2:$C$114,3,FALSE)</f>
        <v>B016</v>
      </c>
      <c r="C2804" s="65" t="str">
        <f>VLOOKUP(B2804,'bank type'!$A$2:$B$87,2,FALSE)</f>
        <v>Public Sector Banks</v>
      </c>
      <c r="D2804" s="66">
        <v>43861</v>
      </c>
      <c r="E2804" s="74">
        <f t="shared" si="135"/>
        <v>1</v>
      </c>
      <c r="F2804">
        <f t="shared" si="134"/>
        <v>2020</v>
      </c>
      <c r="G2804" s="74">
        <v>1389</v>
      </c>
      <c r="H2804" s="74">
        <v>545</v>
      </c>
      <c r="I2804" s="74">
        <v>2474</v>
      </c>
      <c r="J2804" s="74">
        <v>0</v>
      </c>
      <c r="K2804" s="3">
        <f t="shared" si="133"/>
        <v>2474</v>
      </c>
      <c r="L2804" s="18"/>
      <c r="M2804" s="18"/>
      <c r="N2804" s="18"/>
      <c r="O2804" s="74">
        <v>0</v>
      </c>
      <c r="P2804" s="74">
        <v>0</v>
      </c>
      <c r="Q2804" s="74">
        <v>0</v>
      </c>
      <c r="R2804" s="114">
        <v>0</v>
      </c>
      <c r="S2804" s="114">
        <v>0</v>
      </c>
      <c r="X2804" s="74">
        <v>7386860</v>
      </c>
      <c r="Y2804" s="74">
        <v>8551954</v>
      </c>
      <c r="Z2804" s="74">
        <v>5693552</v>
      </c>
      <c r="AA2804" s="114">
        <v>30779.4</v>
      </c>
      <c r="AB2804" s="114">
        <v>5843</v>
      </c>
    </row>
    <row r="2805" spans="1:28" x14ac:dyDescent="0.3">
      <c r="A2805" t="s">
        <v>3</v>
      </c>
      <c r="B2805" s="65" t="str">
        <f>VLOOKUP(A2805,'bank list with code'!$A$2:$C$114,3,FALSE)</f>
        <v>B018</v>
      </c>
      <c r="C2805" s="65" t="str">
        <f>VLOOKUP(B2805,'bank type'!$A$2:$B$87,2,FALSE)</f>
        <v>Public Sector Banks</v>
      </c>
      <c r="D2805" s="66">
        <v>43861</v>
      </c>
      <c r="E2805" s="74">
        <f t="shared" si="135"/>
        <v>1</v>
      </c>
      <c r="F2805">
        <f t="shared" si="134"/>
        <v>2020</v>
      </c>
      <c r="G2805" s="74">
        <v>4755</v>
      </c>
      <c r="H2805" s="74">
        <v>4065</v>
      </c>
      <c r="I2805" s="74">
        <v>24421</v>
      </c>
      <c r="J2805" s="74">
        <v>0</v>
      </c>
      <c r="K2805" s="3">
        <f t="shared" si="133"/>
        <v>24421</v>
      </c>
      <c r="L2805" s="18"/>
      <c r="M2805" s="18"/>
      <c r="N2805" s="18"/>
      <c r="O2805" s="74">
        <v>519024</v>
      </c>
      <c r="P2805" s="74">
        <v>61470</v>
      </c>
      <c r="Q2805" s="74">
        <v>877393</v>
      </c>
      <c r="R2805" s="114">
        <v>299.60000000000002</v>
      </c>
      <c r="S2805" s="114">
        <v>2035.8</v>
      </c>
      <c r="X2805" s="74">
        <v>23290533</v>
      </c>
      <c r="Y2805" s="74">
        <v>26916776</v>
      </c>
      <c r="Z2805" s="74">
        <v>14724508</v>
      </c>
      <c r="AA2805" s="114">
        <v>122696.6</v>
      </c>
      <c r="AB2805" s="114">
        <v>19051</v>
      </c>
    </row>
    <row r="2806" spans="1:28" x14ac:dyDescent="0.3">
      <c r="A2806" t="s">
        <v>4</v>
      </c>
      <c r="B2806" s="65" t="str">
        <f>VLOOKUP(A2806,'bank list with code'!$A$2:$C$114,3,FALSE)</f>
        <v>B022</v>
      </c>
      <c r="C2806" s="65" t="str">
        <f>VLOOKUP(B2806,'bank type'!$A$2:$B$87,2,FALSE)</f>
        <v>Public Sector Banks</v>
      </c>
      <c r="D2806" s="66">
        <v>43861</v>
      </c>
      <c r="E2806" s="74">
        <f t="shared" si="135"/>
        <v>1</v>
      </c>
      <c r="F2806">
        <f t="shared" si="134"/>
        <v>2020</v>
      </c>
      <c r="G2806" s="74">
        <v>2759</v>
      </c>
      <c r="H2806" s="74">
        <v>885</v>
      </c>
      <c r="I2806" s="74">
        <v>3478</v>
      </c>
      <c r="J2806" s="74">
        <v>0</v>
      </c>
      <c r="K2806" s="3">
        <f t="shared" si="133"/>
        <v>3478</v>
      </c>
      <c r="L2806" s="18"/>
      <c r="M2806" s="18"/>
      <c r="N2806" s="18"/>
      <c r="O2806" s="74">
        <v>88906</v>
      </c>
      <c r="P2806" s="74">
        <v>1708</v>
      </c>
      <c r="Q2806" s="74">
        <v>150948</v>
      </c>
      <c r="R2806" s="114">
        <v>8</v>
      </c>
      <c r="S2806" s="114">
        <v>319.2</v>
      </c>
      <c r="X2806" s="74">
        <v>23814241</v>
      </c>
      <c r="Y2806" s="74">
        <v>12616349</v>
      </c>
      <c r="Z2806" s="74">
        <v>7051582</v>
      </c>
      <c r="AA2806" s="114">
        <v>51104.4</v>
      </c>
      <c r="AB2806" s="114">
        <v>9167.1</v>
      </c>
    </row>
    <row r="2807" spans="1:28" x14ac:dyDescent="0.3">
      <c r="A2807" t="s">
        <v>119</v>
      </c>
      <c r="B2807" s="65" t="str">
        <f>VLOOKUP(A2807,'bank list with code'!$A$2:$C$114,3,FALSE)</f>
        <v>B026</v>
      </c>
      <c r="C2807" s="65" t="str">
        <f>VLOOKUP(B2807,'bank type'!$A$2:$B$87,2,FALSE)</f>
        <v>Public Sector Banks</v>
      </c>
      <c r="D2807" s="66">
        <v>43861</v>
      </c>
      <c r="E2807" s="74">
        <f t="shared" si="135"/>
        <v>1</v>
      </c>
      <c r="F2807">
        <f t="shared" si="134"/>
        <v>2020</v>
      </c>
      <c r="G2807" s="74">
        <v>2424</v>
      </c>
      <c r="H2807" s="74">
        <v>425</v>
      </c>
      <c r="I2807" s="74">
        <v>313730</v>
      </c>
      <c r="J2807" s="74">
        <v>0</v>
      </c>
      <c r="K2807" s="3">
        <f t="shared" si="133"/>
        <v>313730</v>
      </c>
      <c r="L2807" s="18"/>
      <c r="M2807" s="18"/>
      <c r="N2807" s="18"/>
      <c r="O2807" s="74">
        <v>113884</v>
      </c>
      <c r="P2807" s="74">
        <v>1658</v>
      </c>
      <c r="Q2807" s="74">
        <v>163452</v>
      </c>
      <c r="R2807" s="114">
        <v>8.1</v>
      </c>
      <c r="S2807" s="114">
        <v>386</v>
      </c>
      <c r="X2807" s="74">
        <v>7920402</v>
      </c>
      <c r="Y2807" s="74">
        <v>7320517</v>
      </c>
      <c r="Z2807" s="74">
        <v>4658069</v>
      </c>
      <c r="AA2807" s="114">
        <v>30043.200000000001</v>
      </c>
      <c r="AB2807" s="114">
        <v>5589.7</v>
      </c>
    </row>
    <row r="2808" spans="1:28" x14ac:dyDescent="0.3">
      <c r="A2808" t="s">
        <v>5</v>
      </c>
      <c r="B2808" s="65" t="str">
        <f>VLOOKUP(A2808,'bank list with code'!$A$2:$C$114,3,FALSE)</f>
        <v>B060</v>
      </c>
      <c r="C2808" s="65" t="str">
        <f>VLOOKUP(B2808,'bank type'!$A$2:$B$87,2,FALSE)</f>
        <v>Public Sector Banks</v>
      </c>
      <c r="D2808" s="66">
        <v>43861</v>
      </c>
      <c r="E2808" s="74">
        <f t="shared" si="135"/>
        <v>1</v>
      </c>
      <c r="F2808">
        <f t="shared" si="134"/>
        <v>2020</v>
      </c>
      <c r="G2808" s="74">
        <v>3305</v>
      </c>
      <c r="H2808" s="74">
        <v>703</v>
      </c>
      <c r="I2808" s="74">
        <v>10453</v>
      </c>
      <c r="J2808" s="74">
        <v>0</v>
      </c>
      <c r="K2808" s="3">
        <f t="shared" si="133"/>
        <v>10453</v>
      </c>
      <c r="L2808" s="18"/>
      <c r="M2808" s="18"/>
      <c r="N2808" s="18"/>
      <c r="O2808" s="74">
        <v>101874</v>
      </c>
      <c r="P2808" s="74">
        <v>4235</v>
      </c>
      <c r="Q2808" s="74">
        <v>184359</v>
      </c>
      <c r="R2808" s="114">
        <v>27.9</v>
      </c>
      <c r="S2808" s="114">
        <v>445.9</v>
      </c>
      <c r="X2808" s="74">
        <v>14402089</v>
      </c>
      <c r="Y2808" s="74">
        <v>23744238</v>
      </c>
      <c r="Z2808" s="74">
        <v>8318566</v>
      </c>
      <c r="AA2808" s="114">
        <v>72838.100000000006</v>
      </c>
      <c r="AB2808" s="114">
        <v>10401.299999999999</v>
      </c>
    </row>
    <row r="2809" spans="1:28" x14ac:dyDescent="0.3">
      <c r="A2809" t="s">
        <v>6</v>
      </c>
      <c r="B2809" s="65" t="str">
        <f>VLOOKUP(A2809,'bank list with code'!$A$2:$C$114,3,FALSE)</f>
        <v>B061</v>
      </c>
      <c r="C2809" s="65" t="str">
        <f>VLOOKUP(B2809,'bank type'!$A$2:$B$87,2,FALSE)</f>
        <v>Public Sector Banks</v>
      </c>
      <c r="D2809" s="66">
        <v>43861</v>
      </c>
      <c r="E2809" s="74">
        <f t="shared" si="135"/>
        <v>1</v>
      </c>
      <c r="F2809">
        <f t="shared" si="134"/>
        <v>2020</v>
      </c>
      <c r="G2809" s="74">
        <v>2673</v>
      </c>
      <c r="H2809" s="74">
        <v>351</v>
      </c>
      <c r="I2809" s="74">
        <v>19750</v>
      </c>
      <c r="J2809" s="74">
        <v>0</v>
      </c>
      <c r="K2809" s="3">
        <f t="shared" si="133"/>
        <v>19750</v>
      </c>
      <c r="L2809" s="18"/>
      <c r="M2809" s="18"/>
      <c r="N2809" s="18"/>
      <c r="O2809" s="74">
        <v>59933</v>
      </c>
      <c r="P2809" s="74">
        <v>918</v>
      </c>
      <c r="Q2809" s="74">
        <v>99720</v>
      </c>
      <c r="R2809" s="114">
        <v>3.6</v>
      </c>
      <c r="S2809" s="114">
        <v>193.3</v>
      </c>
      <c r="X2809" s="74">
        <v>17701592</v>
      </c>
      <c r="Y2809" s="74">
        <v>13766430</v>
      </c>
      <c r="Z2809" s="74">
        <v>5759275</v>
      </c>
      <c r="AA2809" s="114">
        <v>53137.599999999999</v>
      </c>
      <c r="AB2809" s="114">
        <v>7746.3</v>
      </c>
    </row>
    <row r="2810" spans="1:28" x14ac:dyDescent="0.3">
      <c r="A2810" t="s">
        <v>121</v>
      </c>
      <c r="B2810" s="65" t="str">
        <f>VLOOKUP(A2810,'bank list with code'!$A$2:$C$114,3,FALSE)</f>
        <v>B078</v>
      </c>
      <c r="C2810" s="65" t="str">
        <f>VLOOKUP(B2810,'bank type'!$A$2:$B$87,2,FALSE)</f>
        <v>Public Sector Banks</v>
      </c>
      <c r="D2810" s="66">
        <v>43861</v>
      </c>
      <c r="E2810" s="74">
        <f t="shared" si="135"/>
        <v>1</v>
      </c>
      <c r="F2810">
        <f t="shared" si="134"/>
        <v>2020</v>
      </c>
      <c r="G2810" s="74">
        <v>2341</v>
      </c>
      <c r="H2810" s="74">
        <v>267</v>
      </c>
      <c r="I2810" s="74">
        <v>9912</v>
      </c>
      <c r="J2810" s="74">
        <v>0</v>
      </c>
      <c r="K2810" s="3">
        <f t="shared" si="133"/>
        <v>9912</v>
      </c>
      <c r="L2810" s="18"/>
      <c r="M2810" s="18"/>
      <c r="N2810" s="18"/>
      <c r="O2810" s="74">
        <v>0</v>
      </c>
      <c r="P2810" s="74">
        <v>0</v>
      </c>
      <c r="Q2810" s="74">
        <v>0</v>
      </c>
      <c r="R2810" s="114">
        <v>0</v>
      </c>
      <c r="S2810" s="114">
        <v>0</v>
      </c>
      <c r="X2810" s="74">
        <v>12171157</v>
      </c>
      <c r="Y2810" s="74">
        <v>5857939</v>
      </c>
      <c r="Z2810" s="74">
        <v>4258078</v>
      </c>
      <c r="AA2810" s="114">
        <v>25350</v>
      </c>
      <c r="AB2810" s="114">
        <v>5108.7</v>
      </c>
    </row>
    <row r="2811" spans="1:28" x14ac:dyDescent="0.3">
      <c r="A2811" t="s">
        <v>7</v>
      </c>
      <c r="B2811" s="65" t="str">
        <f>VLOOKUP(A2811,'bank list with code'!$A$2:$C$114,3,FALSE)</f>
        <v>B080</v>
      </c>
      <c r="C2811" s="65" t="str">
        <f>VLOOKUP(B2811,'bank type'!$A$2:$B$87,2,FALSE)</f>
        <v>Public Sector Banks</v>
      </c>
      <c r="D2811" s="66">
        <v>43861</v>
      </c>
      <c r="E2811" s="74">
        <f t="shared" si="135"/>
        <v>1</v>
      </c>
      <c r="F2811">
        <f t="shared" si="134"/>
        <v>2020</v>
      </c>
      <c r="G2811" s="74">
        <v>1019</v>
      </c>
      <c r="H2811" s="74">
        <v>31</v>
      </c>
      <c r="I2811" s="74">
        <v>900</v>
      </c>
      <c r="J2811" s="74">
        <v>0</v>
      </c>
      <c r="K2811" s="3">
        <f t="shared" si="133"/>
        <v>900</v>
      </c>
      <c r="L2811" s="18"/>
      <c r="M2811" s="18"/>
      <c r="N2811" s="18"/>
      <c r="O2811" s="74">
        <v>0</v>
      </c>
      <c r="P2811" s="74">
        <v>0</v>
      </c>
      <c r="Q2811" s="74">
        <v>0</v>
      </c>
      <c r="R2811" s="114">
        <v>0</v>
      </c>
      <c r="S2811" s="114">
        <v>0</v>
      </c>
      <c r="X2811" s="74">
        <v>2677571</v>
      </c>
      <c r="Y2811" s="74">
        <v>1661434</v>
      </c>
      <c r="Z2811" s="74">
        <v>759659</v>
      </c>
      <c r="AA2811" s="114">
        <v>6896.2</v>
      </c>
      <c r="AB2811" s="114">
        <v>1087.2</v>
      </c>
    </row>
    <row r="2812" spans="1:28" x14ac:dyDescent="0.3">
      <c r="A2812" t="s">
        <v>8</v>
      </c>
      <c r="B2812" s="65" t="str">
        <f>VLOOKUP(A2812,'bank list with code'!$A$2:$C$114,3,FALSE)</f>
        <v>B081</v>
      </c>
      <c r="C2812" s="65" t="str">
        <f>VLOOKUP(B2812,'bank type'!$A$2:$B$87,2,FALSE)</f>
        <v>Public Sector Banks</v>
      </c>
      <c r="D2812" s="66">
        <v>43861</v>
      </c>
      <c r="E2812" s="74">
        <f t="shared" si="135"/>
        <v>1</v>
      </c>
      <c r="F2812">
        <f t="shared" si="134"/>
        <v>2020</v>
      </c>
      <c r="G2812" s="74">
        <v>5406</v>
      </c>
      <c r="H2812" s="74">
        <v>3713</v>
      </c>
      <c r="I2812" s="74">
        <v>78220</v>
      </c>
      <c r="J2812" s="74">
        <v>0</v>
      </c>
      <c r="K2812" s="3">
        <f t="shared" si="133"/>
        <v>78220</v>
      </c>
      <c r="L2812" s="18"/>
      <c r="M2812" s="18"/>
      <c r="N2812" s="18"/>
      <c r="O2812" s="74">
        <v>345194</v>
      </c>
      <c r="P2812" s="74">
        <v>3997</v>
      </c>
      <c r="Q2812" s="74">
        <v>647141</v>
      </c>
      <c r="R2812" s="114">
        <v>10.8</v>
      </c>
      <c r="S2812" s="114">
        <v>1377.4</v>
      </c>
      <c r="X2812" s="74">
        <v>23796687</v>
      </c>
      <c r="Y2812" s="74">
        <v>26367837</v>
      </c>
      <c r="Z2812" s="74">
        <v>15708389</v>
      </c>
      <c r="AA2812" s="114">
        <v>119307.8</v>
      </c>
      <c r="AB2812" s="114">
        <v>22373.4</v>
      </c>
    </row>
    <row r="2813" spans="1:28" x14ac:dyDescent="0.3">
      <c r="A2813" t="s">
        <v>122</v>
      </c>
      <c r="B2813" s="65" t="str">
        <f>VLOOKUP(A2813,'bank list with code'!$A$2:$C$114,3,FALSE)</f>
        <v>B099</v>
      </c>
      <c r="C2813" s="65" t="str">
        <f>VLOOKUP(B2813,'bank type'!$A$2:$B$87,2,FALSE)</f>
        <v>Public Sector Banks</v>
      </c>
      <c r="D2813" s="66">
        <v>43861</v>
      </c>
      <c r="E2813" s="74">
        <f t="shared" si="135"/>
        <v>1</v>
      </c>
      <c r="F2813">
        <f t="shared" si="134"/>
        <v>2020</v>
      </c>
      <c r="G2813" s="74">
        <v>4174</v>
      </c>
      <c r="H2813" s="74">
        <v>403</v>
      </c>
      <c r="I2813" s="74">
        <v>12374</v>
      </c>
      <c r="J2813" s="74">
        <v>0</v>
      </c>
      <c r="K2813" s="3">
        <f t="shared" si="133"/>
        <v>12374</v>
      </c>
      <c r="L2813" s="18"/>
      <c r="M2813" s="18"/>
      <c r="N2813" s="18"/>
      <c r="O2813" s="74">
        <v>46683</v>
      </c>
      <c r="P2813" s="74">
        <v>1992</v>
      </c>
      <c r="Q2813" s="74">
        <v>195926</v>
      </c>
      <c r="R2813" s="114">
        <v>9</v>
      </c>
      <c r="S2813" s="114">
        <v>434.4</v>
      </c>
      <c r="X2813" s="74">
        <v>9665117</v>
      </c>
      <c r="Y2813" s="74">
        <v>9887309</v>
      </c>
      <c r="Z2813" s="74">
        <v>6083742</v>
      </c>
      <c r="AA2813" s="114">
        <v>40305.800000000003</v>
      </c>
      <c r="AB2813" s="114">
        <v>7106.6</v>
      </c>
    </row>
    <row r="2814" spans="1:28" x14ac:dyDescent="0.3">
      <c r="A2814" t="s">
        <v>9</v>
      </c>
      <c r="B2814" s="65" t="str">
        <f>VLOOKUP(A2814,'bank list with code'!$A$2:$C$114,3,FALSE)</f>
        <v>B102</v>
      </c>
      <c r="C2814" s="65" t="str">
        <f>VLOOKUP(B2814,'bank type'!$A$2:$B$87,2,FALSE)</f>
        <v>Public Sector Banks</v>
      </c>
      <c r="D2814" s="66">
        <v>43861</v>
      </c>
      <c r="E2814" s="74">
        <f t="shared" si="135"/>
        <v>1</v>
      </c>
      <c r="F2814">
        <f t="shared" si="134"/>
        <v>2020</v>
      </c>
      <c r="G2814" s="74">
        <v>1960</v>
      </c>
      <c r="H2814" s="74">
        <v>176</v>
      </c>
      <c r="I2814" s="74">
        <v>7310</v>
      </c>
      <c r="J2814" s="74">
        <v>0</v>
      </c>
      <c r="K2814" s="3">
        <f t="shared" si="133"/>
        <v>7310</v>
      </c>
      <c r="L2814" s="18"/>
      <c r="M2814" s="18"/>
      <c r="N2814" s="18"/>
      <c r="O2814" s="74">
        <v>0</v>
      </c>
      <c r="P2814" s="74">
        <v>0</v>
      </c>
      <c r="Q2814" s="74">
        <v>0</v>
      </c>
      <c r="R2814" s="114">
        <v>0</v>
      </c>
      <c r="S2814" s="114">
        <v>0</v>
      </c>
      <c r="X2814" s="74">
        <v>8245082</v>
      </c>
      <c r="Y2814" s="74">
        <v>6708794</v>
      </c>
      <c r="Z2814" s="74">
        <v>4236353</v>
      </c>
      <c r="AA2814" s="114">
        <v>26440.5</v>
      </c>
      <c r="AB2814" s="114">
        <v>4897</v>
      </c>
    </row>
    <row r="2815" spans="1:28" x14ac:dyDescent="0.3">
      <c r="A2815" t="s">
        <v>10</v>
      </c>
      <c r="B2815" s="65" t="str">
        <f>VLOOKUP(A2815,'bank list with code'!$A$2:$C$114,3,FALSE)</f>
        <v>B105</v>
      </c>
      <c r="C2815" s="65" t="str">
        <f>VLOOKUP(B2815,'bank type'!$A$2:$B$87,2,FALSE)</f>
        <v>Public Sector Banks</v>
      </c>
      <c r="D2815" s="66">
        <v>43861</v>
      </c>
      <c r="E2815" s="74">
        <f t="shared" si="135"/>
        <v>1</v>
      </c>
      <c r="F2815">
        <f t="shared" si="134"/>
        <v>2020</v>
      </c>
      <c r="G2815" s="74">
        <v>3949</v>
      </c>
      <c r="H2815" s="74">
        <v>2892</v>
      </c>
      <c r="I2815" s="74">
        <v>55713</v>
      </c>
      <c r="J2815" s="74">
        <v>0</v>
      </c>
      <c r="K2815" s="3">
        <f t="shared" si="133"/>
        <v>55713</v>
      </c>
      <c r="L2815" s="18"/>
      <c r="M2815" s="18"/>
      <c r="N2815" s="18"/>
      <c r="O2815" s="74">
        <v>45930</v>
      </c>
      <c r="P2815" s="74">
        <v>3320</v>
      </c>
      <c r="Q2815" s="74">
        <v>228016</v>
      </c>
      <c r="R2815" s="114">
        <v>17.3</v>
      </c>
      <c r="S2815" s="114">
        <v>563.1</v>
      </c>
      <c r="X2815" s="74">
        <v>20378661</v>
      </c>
      <c r="Y2815" s="74">
        <v>29633142</v>
      </c>
      <c r="Z2815" s="74">
        <v>11352870</v>
      </c>
      <c r="AA2815" s="114">
        <v>94174.2</v>
      </c>
      <c r="AB2815" s="114">
        <v>12610</v>
      </c>
    </row>
    <row r="2816" spans="1:28" x14ac:dyDescent="0.3">
      <c r="A2816" t="s">
        <v>123</v>
      </c>
      <c r="B2816" s="65" t="str">
        <f>VLOOKUP(A2816,'bank list with code'!$A$2:$C$114,3,FALSE)</f>
        <v>B106</v>
      </c>
      <c r="C2816" s="65" t="str">
        <f>VLOOKUP(B2816,'bank type'!$A$2:$B$87,2,FALSE)</f>
        <v>Public Sector Banks</v>
      </c>
      <c r="D2816" s="66">
        <v>43861</v>
      </c>
      <c r="E2816" s="74">
        <f t="shared" si="135"/>
        <v>1</v>
      </c>
      <c r="F2816">
        <f t="shared" si="134"/>
        <v>2020</v>
      </c>
      <c r="G2816" s="74">
        <v>1016</v>
      </c>
      <c r="H2816" s="74">
        <v>1001</v>
      </c>
      <c r="I2816" s="74">
        <v>7412</v>
      </c>
      <c r="J2816" s="74">
        <v>0</v>
      </c>
      <c r="K2816" s="3">
        <f t="shared" si="133"/>
        <v>7412</v>
      </c>
      <c r="L2816" s="18"/>
      <c r="M2816" s="18"/>
      <c r="N2816" s="18"/>
      <c r="O2816" s="74">
        <v>7655</v>
      </c>
      <c r="P2816" s="74">
        <v>231</v>
      </c>
      <c r="Q2816" s="74">
        <v>17147</v>
      </c>
      <c r="R2816" s="114">
        <v>1</v>
      </c>
      <c r="S2816" s="114">
        <v>32</v>
      </c>
      <c r="X2816" s="74">
        <v>9174028</v>
      </c>
      <c r="Y2816" s="74">
        <v>7189205</v>
      </c>
      <c r="Z2816" s="74">
        <v>2613278</v>
      </c>
      <c r="AA2816" s="114">
        <v>23330.2</v>
      </c>
      <c r="AB2816" s="114">
        <v>3252.1</v>
      </c>
    </row>
    <row r="2817" spans="1:28" x14ac:dyDescent="0.3">
      <c r="A2817" t="s">
        <v>11</v>
      </c>
      <c r="B2817" s="65" t="str">
        <f>VLOOKUP(A2817,'bank list with code'!$A$2:$C$114,3,FALSE)</f>
        <v>B054</v>
      </c>
      <c r="C2817" s="65" t="str">
        <f>VLOOKUP(B2817,'bank type'!$A$2:$B$87,2,FALSE)</f>
        <v>Private Sector Banks</v>
      </c>
      <c r="D2817" s="66">
        <v>43861</v>
      </c>
      <c r="E2817" s="74">
        <f t="shared" si="135"/>
        <v>1</v>
      </c>
      <c r="F2817">
        <f t="shared" si="134"/>
        <v>2020</v>
      </c>
      <c r="G2817" s="74">
        <v>2209</v>
      </c>
      <c r="H2817" s="74">
        <v>1477</v>
      </c>
      <c r="I2817" s="74">
        <v>34524</v>
      </c>
      <c r="J2817" s="74">
        <v>0</v>
      </c>
      <c r="K2817" s="3">
        <f t="shared" si="133"/>
        <v>34524</v>
      </c>
      <c r="L2817" s="18"/>
      <c r="M2817" s="18"/>
      <c r="N2817" s="18"/>
      <c r="O2817" s="74">
        <v>35703</v>
      </c>
      <c r="P2817" s="74">
        <v>713</v>
      </c>
      <c r="Q2817" s="74">
        <v>136046</v>
      </c>
      <c r="R2817" s="114">
        <v>3.9</v>
      </c>
      <c r="S2817" s="114">
        <v>335.4</v>
      </c>
      <c r="X2817" s="74">
        <v>12492418</v>
      </c>
      <c r="Y2817" s="74">
        <v>9120576</v>
      </c>
      <c r="Z2817" s="74">
        <v>6359682</v>
      </c>
      <c r="AA2817" s="114">
        <v>41203.199999999997</v>
      </c>
      <c r="AB2817" s="114">
        <v>8444.7999999999993</v>
      </c>
    </row>
    <row r="2818" spans="1:28" x14ac:dyDescent="0.3">
      <c r="A2818" t="s">
        <v>12</v>
      </c>
      <c r="B2818" s="65" t="str">
        <f>VLOOKUP(A2818,'bank list with code'!$A$2:$C$114,3,FALSE)</f>
        <v>B093</v>
      </c>
      <c r="C2818" s="65" t="str">
        <f>VLOOKUP(B2818,'bank type'!$A$2:$B$87,2,FALSE)</f>
        <v>Public Sector Banks</v>
      </c>
      <c r="D2818" s="66">
        <v>43861</v>
      </c>
      <c r="E2818" s="74">
        <f t="shared" si="135"/>
        <v>1</v>
      </c>
      <c r="F2818">
        <f t="shared" si="134"/>
        <v>2020</v>
      </c>
      <c r="G2818" s="74">
        <v>25594</v>
      </c>
      <c r="H2818" s="74">
        <v>32910</v>
      </c>
      <c r="I2818" s="74">
        <v>664587</v>
      </c>
      <c r="J2818" s="74">
        <v>0</v>
      </c>
      <c r="K2818" s="3">
        <f t="shared" si="133"/>
        <v>664587</v>
      </c>
      <c r="L2818" s="18"/>
      <c r="M2818" s="18"/>
      <c r="N2818" s="18"/>
      <c r="O2818" s="74">
        <v>10237289</v>
      </c>
      <c r="P2818" s="74">
        <v>158211</v>
      </c>
      <c r="Q2818" s="74">
        <v>38128452</v>
      </c>
      <c r="R2818" s="114">
        <v>608.29999999999995</v>
      </c>
      <c r="S2818" s="114">
        <v>122294.3</v>
      </c>
      <c r="X2818" s="74">
        <v>274093023</v>
      </c>
      <c r="Y2818" s="74">
        <v>205938180</v>
      </c>
      <c r="Z2818" s="74">
        <v>130968859</v>
      </c>
      <c r="AA2818" s="114">
        <v>1044926.9</v>
      </c>
      <c r="AB2818" s="114">
        <v>179980</v>
      </c>
    </row>
    <row r="2819" spans="1:28" x14ac:dyDescent="0.3">
      <c r="A2819" t="s">
        <v>14</v>
      </c>
      <c r="B2819" s="65" t="str">
        <f>VLOOKUP(A2819,'bank list with code'!$A$2:$C$114,3,FALSE)</f>
        <v>B009</v>
      </c>
      <c r="C2819" s="65" t="str">
        <f>VLOOKUP(B2819,'bank type'!$A$2:$B$87,2,FALSE)</f>
        <v>Private Sector Banks</v>
      </c>
      <c r="D2819" s="66">
        <v>43861</v>
      </c>
      <c r="E2819" s="74">
        <f t="shared" si="135"/>
        <v>1</v>
      </c>
      <c r="F2819">
        <f t="shared" si="134"/>
        <v>2020</v>
      </c>
      <c r="G2819" s="74">
        <v>5392</v>
      </c>
      <c r="H2819" s="74">
        <v>12113</v>
      </c>
      <c r="I2819" s="74">
        <v>511232</v>
      </c>
      <c r="J2819" s="74">
        <v>0</v>
      </c>
      <c r="K2819" s="3">
        <f t="shared" si="133"/>
        <v>511232</v>
      </c>
      <c r="L2819" s="18"/>
      <c r="M2819" s="18"/>
      <c r="N2819" s="18"/>
      <c r="O2819" s="74">
        <v>6850890</v>
      </c>
      <c r="P2819" s="74">
        <v>67112</v>
      </c>
      <c r="Q2819" s="74">
        <v>17012372</v>
      </c>
      <c r="R2819" s="114">
        <v>313.2</v>
      </c>
      <c r="S2819" s="114">
        <v>68965</v>
      </c>
      <c r="X2819" s="74">
        <v>24375638</v>
      </c>
      <c r="Y2819" s="74">
        <v>29048830</v>
      </c>
      <c r="Z2819" s="74">
        <v>29013169</v>
      </c>
      <c r="AA2819" s="114">
        <v>150167.70000000001</v>
      </c>
      <c r="AB2819" s="114">
        <v>44326.5</v>
      </c>
    </row>
    <row r="2820" spans="1:28" x14ac:dyDescent="0.3">
      <c r="A2820" t="s">
        <v>15</v>
      </c>
      <c r="B2820" s="65" t="str">
        <f>VLOOKUP(A2820,'bank list with code'!$A$2:$C$114,3,FALSE)</f>
        <v>B010</v>
      </c>
      <c r="C2820" s="65" t="str">
        <f>VLOOKUP(B2820,'bank type'!$A$2:$B$87,2,FALSE)</f>
        <v>Private Sector Banks</v>
      </c>
      <c r="D2820" s="66">
        <v>43861</v>
      </c>
      <c r="E2820" s="74">
        <f t="shared" si="135"/>
        <v>1</v>
      </c>
      <c r="F2820">
        <f t="shared" si="134"/>
        <v>2020</v>
      </c>
      <c r="G2820" s="74">
        <v>485</v>
      </c>
      <c r="H2820" s="74">
        <v>0</v>
      </c>
      <c r="I2820" s="74">
        <v>30862</v>
      </c>
      <c r="J2820" s="74">
        <v>0</v>
      </c>
      <c r="K2820" s="3">
        <f t="shared" si="133"/>
        <v>30862</v>
      </c>
      <c r="L2820" s="18"/>
      <c r="M2820" s="18"/>
      <c r="N2820" s="18"/>
      <c r="O2820" s="74">
        <v>0</v>
      </c>
      <c r="P2820" s="74">
        <v>0</v>
      </c>
      <c r="Q2820" s="74">
        <v>0</v>
      </c>
      <c r="R2820" s="114">
        <v>0</v>
      </c>
      <c r="S2820" s="114">
        <v>0</v>
      </c>
      <c r="X2820" s="74">
        <v>3523762</v>
      </c>
      <c r="Y2820" s="74">
        <v>1981883</v>
      </c>
      <c r="Z2820" s="74">
        <v>1112262</v>
      </c>
      <c r="AA2820" s="114">
        <v>9021.6</v>
      </c>
      <c r="AB2820" s="114">
        <v>1659.6</v>
      </c>
    </row>
    <row r="2821" spans="1:28" x14ac:dyDescent="0.3">
      <c r="A2821" t="s">
        <v>16</v>
      </c>
      <c r="B2821" s="65" t="str">
        <f>VLOOKUP(A2821,'bank list with code'!$A$2:$C$114,3,FALSE)</f>
        <v>B021</v>
      </c>
      <c r="C2821" s="65" t="str">
        <f>VLOOKUP(B2821,'bank type'!$A$2:$B$87,2,FALSE)</f>
        <v>Private Sector Banks</v>
      </c>
      <c r="D2821" s="66">
        <v>43861</v>
      </c>
      <c r="E2821" s="74">
        <f t="shared" si="135"/>
        <v>1</v>
      </c>
      <c r="F2821">
        <f t="shared" si="134"/>
        <v>2020</v>
      </c>
      <c r="G2821" s="74">
        <v>245</v>
      </c>
      <c r="H2821" s="74">
        <v>52</v>
      </c>
      <c r="I2821" s="74">
        <v>0</v>
      </c>
      <c r="J2821" s="74">
        <v>0</v>
      </c>
      <c r="K2821" s="3">
        <f t="shared" si="133"/>
        <v>0</v>
      </c>
      <c r="L2821" s="18"/>
      <c r="M2821" s="18"/>
      <c r="N2821" s="18"/>
      <c r="O2821" s="74">
        <v>0</v>
      </c>
      <c r="P2821" s="74">
        <v>0</v>
      </c>
      <c r="Q2821" s="74">
        <v>0</v>
      </c>
      <c r="R2821" s="114">
        <v>0</v>
      </c>
      <c r="S2821" s="114">
        <v>0</v>
      </c>
      <c r="X2821" s="74">
        <v>691007</v>
      </c>
      <c r="Y2821" s="74">
        <v>518303</v>
      </c>
      <c r="Z2821" s="74">
        <v>287924</v>
      </c>
      <c r="AA2821" s="114">
        <v>2063.1</v>
      </c>
      <c r="AB2821" s="114">
        <v>382.2</v>
      </c>
    </row>
    <row r="2822" spans="1:28" x14ac:dyDescent="0.3">
      <c r="A2822" t="s">
        <v>17</v>
      </c>
      <c r="B2822" s="65" t="str">
        <f>VLOOKUP(A2822,'bank list with code'!$A$2:$C$114,3,FALSE)</f>
        <v>B024</v>
      </c>
      <c r="C2822" s="65" t="str">
        <f>VLOOKUP(B2822,'bank type'!$A$2:$B$87,2,FALSE)</f>
        <v>Private Sector Banks</v>
      </c>
      <c r="D2822" s="66">
        <v>43861</v>
      </c>
      <c r="E2822" s="74">
        <f t="shared" si="135"/>
        <v>1</v>
      </c>
      <c r="F2822">
        <f t="shared" si="134"/>
        <v>2020</v>
      </c>
      <c r="G2822" s="74">
        <v>1073</v>
      </c>
      <c r="H2822" s="74">
        <v>685</v>
      </c>
      <c r="I2822" s="74">
        <v>9936</v>
      </c>
      <c r="J2822" s="74">
        <v>0</v>
      </c>
      <c r="K2822" s="3">
        <f t="shared" ref="K2822:K2885" si="136">SUM(I2822,J2822)</f>
        <v>9936</v>
      </c>
      <c r="L2822" s="18"/>
      <c r="M2822" s="18"/>
      <c r="N2822" s="18"/>
      <c r="O2822" s="74">
        <v>6760</v>
      </c>
      <c r="P2822" s="74">
        <v>313</v>
      </c>
      <c r="Q2822" s="74">
        <v>21695</v>
      </c>
      <c r="R2822" s="114">
        <v>0.7</v>
      </c>
      <c r="S2822" s="114">
        <v>56.4</v>
      </c>
      <c r="X2822" s="74">
        <v>1993916</v>
      </c>
      <c r="Y2822" s="74">
        <v>2552007</v>
      </c>
      <c r="Z2822" s="74">
        <v>2064057</v>
      </c>
      <c r="AA2822" s="114">
        <v>11699.4</v>
      </c>
      <c r="AB2822" s="114">
        <v>2574.1</v>
      </c>
    </row>
    <row r="2823" spans="1:28" x14ac:dyDescent="0.3">
      <c r="A2823" t="s">
        <v>18</v>
      </c>
      <c r="B2823" s="65" t="str">
        <f>VLOOKUP(A2823,'bank list with code'!$A$2:$C$114,3,FALSE)</f>
        <v>B032</v>
      </c>
      <c r="C2823" s="65" t="str">
        <f>VLOOKUP(B2823,'bank type'!$A$2:$B$87,2,FALSE)</f>
        <v>Private Sector Banks</v>
      </c>
      <c r="D2823" s="66">
        <v>43861</v>
      </c>
      <c r="E2823" s="74">
        <f t="shared" si="135"/>
        <v>1</v>
      </c>
      <c r="F2823">
        <f t="shared" si="134"/>
        <v>2020</v>
      </c>
      <c r="G2823" s="74">
        <v>299</v>
      </c>
      <c r="H2823" s="74">
        <v>205</v>
      </c>
      <c r="I2823" s="74">
        <v>7658</v>
      </c>
      <c r="J2823" s="74">
        <v>0</v>
      </c>
      <c r="K2823" s="3">
        <f t="shared" si="136"/>
        <v>7658</v>
      </c>
      <c r="L2823" s="18"/>
      <c r="M2823" s="18"/>
      <c r="N2823" s="18"/>
      <c r="O2823" s="74">
        <v>26132</v>
      </c>
      <c r="P2823" s="74">
        <v>907</v>
      </c>
      <c r="Q2823" s="74">
        <v>66612</v>
      </c>
      <c r="R2823" s="114">
        <v>6.2</v>
      </c>
      <c r="S2823" s="114">
        <v>74.400000000000006</v>
      </c>
      <c r="X2823" s="74">
        <v>718469</v>
      </c>
      <c r="Y2823" s="74">
        <v>516523</v>
      </c>
      <c r="Z2823" s="74">
        <v>641059</v>
      </c>
      <c r="AA2823" s="114">
        <v>2978.8</v>
      </c>
      <c r="AB2823" s="114">
        <v>1418.9</v>
      </c>
    </row>
    <row r="2824" spans="1:28" x14ac:dyDescent="0.3">
      <c r="A2824" t="s">
        <v>19</v>
      </c>
      <c r="B2824" s="65" t="str">
        <f>VLOOKUP(A2824,'bank list with code'!$A$2:$C$114,3,FALSE)</f>
        <v>B038</v>
      </c>
      <c r="C2824" s="65" t="str">
        <f>VLOOKUP(B2824,'bank type'!$A$2:$B$87,2,FALSE)</f>
        <v>Private Sector Banks</v>
      </c>
      <c r="D2824" s="66">
        <v>43861</v>
      </c>
      <c r="E2824" s="74">
        <f t="shared" si="135"/>
        <v>1</v>
      </c>
      <c r="F2824">
        <f t="shared" si="134"/>
        <v>2020</v>
      </c>
      <c r="G2824" s="74">
        <v>202</v>
      </c>
      <c r="H2824" s="74">
        <v>50</v>
      </c>
      <c r="I2824" s="74">
        <v>1353</v>
      </c>
      <c r="J2824" s="74">
        <v>0</v>
      </c>
      <c r="K2824" s="3">
        <f t="shared" si="136"/>
        <v>1353</v>
      </c>
      <c r="L2824" s="18"/>
      <c r="M2824" s="18"/>
      <c r="N2824" s="18"/>
      <c r="O2824" s="74">
        <v>6142</v>
      </c>
      <c r="P2824" s="74">
        <v>465</v>
      </c>
      <c r="Q2824" s="74">
        <v>24663</v>
      </c>
      <c r="R2824" s="114">
        <v>0.68099999999999994</v>
      </c>
      <c r="S2824" s="114">
        <v>47.3</v>
      </c>
      <c r="X2824" s="74">
        <v>471824</v>
      </c>
      <c r="Y2824" s="74">
        <v>569277</v>
      </c>
      <c r="Z2824" s="74">
        <v>307974</v>
      </c>
      <c r="AA2824" s="114">
        <v>1896.9</v>
      </c>
      <c r="AB2824" s="114">
        <v>420.7</v>
      </c>
    </row>
    <row r="2825" spans="1:28" x14ac:dyDescent="0.3">
      <c r="A2825" t="s">
        <v>20</v>
      </c>
      <c r="B2825" s="65" t="str">
        <f>VLOOKUP(A2825,'bank list with code'!$A$2:$C$114,3,FALSE)</f>
        <v>B045</v>
      </c>
      <c r="C2825" s="65" t="str">
        <f>VLOOKUP(B2825,'bank type'!$A$2:$B$87,2,FALSE)</f>
        <v>Private Sector Banks</v>
      </c>
      <c r="D2825" s="66">
        <v>43861</v>
      </c>
      <c r="E2825" s="74">
        <f t="shared" si="135"/>
        <v>1</v>
      </c>
      <c r="F2825">
        <f t="shared" si="134"/>
        <v>2020</v>
      </c>
      <c r="G2825" s="74">
        <v>1468</v>
      </c>
      <c r="H2825" s="74">
        <v>500</v>
      </c>
      <c r="I2825" s="74">
        <v>14059</v>
      </c>
      <c r="J2825" s="74">
        <v>0</v>
      </c>
      <c r="K2825" s="3">
        <f t="shared" si="136"/>
        <v>14059</v>
      </c>
      <c r="L2825" s="18"/>
      <c r="M2825" s="18"/>
      <c r="N2825" s="18"/>
      <c r="O2825" s="74">
        <v>0</v>
      </c>
      <c r="P2825" s="74">
        <v>0</v>
      </c>
      <c r="Q2825" s="74">
        <v>0</v>
      </c>
      <c r="R2825" s="114">
        <v>0</v>
      </c>
      <c r="S2825" s="114">
        <v>0</v>
      </c>
      <c r="X2825" s="74">
        <v>7525776</v>
      </c>
      <c r="Y2825" s="74">
        <v>8913002</v>
      </c>
      <c r="Z2825" s="74">
        <v>6389360</v>
      </c>
      <c r="AA2825" s="114">
        <v>40351</v>
      </c>
      <c r="AB2825" s="114">
        <v>8826.9</v>
      </c>
    </row>
    <row r="2826" spans="1:28" x14ac:dyDescent="0.3">
      <c r="A2826" t="s">
        <v>21</v>
      </c>
      <c r="B2826" s="65" t="str">
        <f>VLOOKUP(A2826,'bank list with code'!$A$2:$C$114,3,FALSE)</f>
        <v>B050</v>
      </c>
      <c r="C2826" s="65" t="str">
        <f>VLOOKUP(B2826,'bank type'!$A$2:$B$87,2,FALSE)</f>
        <v>Private Sector Banks</v>
      </c>
      <c r="D2826" s="66">
        <v>43861</v>
      </c>
      <c r="E2826" s="74">
        <f t="shared" si="135"/>
        <v>1</v>
      </c>
      <c r="F2826">
        <f t="shared" si="134"/>
        <v>2020</v>
      </c>
      <c r="G2826" s="74">
        <v>6238</v>
      </c>
      <c r="H2826" s="74">
        <v>7678</v>
      </c>
      <c r="I2826" s="74">
        <v>805838</v>
      </c>
      <c r="J2826" s="74">
        <v>0</v>
      </c>
      <c r="K2826" s="3">
        <f t="shared" si="136"/>
        <v>805838</v>
      </c>
      <c r="L2826" s="18"/>
      <c r="M2826" s="18"/>
      <c r="N2826" s="18"/>
      <c r="O2826" s="74">
        <v>14174067</v>
      </c>
      <c r="P2826" s="74">
        <v>212314</v>
      </c>
      <c r="Q2826" s="74">
        <v>58329150</v>
      </c>
      <c r="R2826" s="114">
        <v>1224</v>
      </c>
      <c r="S2826" s="114">
        <v>194617.9</v>
      </c>
      <c r="X2826" s="74">
        <v>31338699</v>
      </c>
      <c r="Y2826" s="74">
        <v>41932670</v>
      </c>
      <c r="Z2826" s="74">
        <v>54044384</v>
      </c>
      <c r="AA2826" s="114">
        <v>216183.3</v>
      </c>
      <c r="AB2826" s="114">
        <v>79146.600000000006</v>
      </c>
    </row>
    <row r="2827" spans="1:28" x14ac:dyDescent="0.3">
      <c r="A2827" t="s">
        <v>22</v>
      </c>
      <c r="B2827" s="65" t="str">
        <f>VLOOKUP(A2827,'bank list with code'!$A$2:$C$114,3,FALSE)</f>
        <v>B053</v>
      </c>
      <c r="C2827" s="65" t="str">
        <f>VLOOKUP(B2827,'bank type'!$A$2:$B$87,2,FALSE)</f>
        <v>Private Sector Banks</v>
      </c>
      <c r="D2827" s="66">
        <v>43861</v>
      </c>
      <c r="E2827" s="74">
        <f t="shared" si="135"/>
        <v>1</v>
      </c>
      <c r="F2827">
        <f t="shared" si="134"/>
        <v>2020</v>
      </c>
      <c r="G2827" s="74">
        <v>7227</v>
      </c>
      <c r="H2827" s="74">
        <v>10137</v>
      </c>
      <c r="I2827" s="74">
        <v>475372</v>
      </c>
      <c r="J2827" s="74">
        <v>0</v>
      </c>
      <c r="K2827" s="3">
        <f t="shared" si="136"/>
        <v>475372</v>
      </c>
      <c r="L2827" s="18"/>
      <c r="M2827" s="18"/>
      <c r="N2827" s="18"/>
      <c r="O2827" s="74">
        <v>8793125</v>
      </c>
      <c r="P2827" s="74">
        <v>54201</v>
      </c>
      <c r="Q2827" s="74">
        <v>30226722</v>
      </c>
      <c r="R2827" s="114">
        <v>202.7</v>
      </c>
      <c r="S2827" s="114">
        <v>89341.4</v>
      </c>
      <c r="X2827" s="74">
        <v>45905832</v>
      </c>
      <c r="Y2827" s="74">
        <v>34101912</v>
      </c>
      <c r="Z2827" s="74">
        <v>41895458</v>
      </c>
      <c r="AA2827" s="114">
        <v>177853</v>
      </c>
      <c r="AB2827" s="114">
        <v>62763.7</v>
      </c>
    </row>
    <row r="2828" spans="1:28" x14ac:dyDescent="0.3">
      <c r="A2828" t="s">
        <v>23</v>
      </c>
      <c r="B2828" s="65" t="str">
        <f>VLOOKUP(A2828,'bank list with code'!$A$2:$C$114,3,FALSE)</f>
        <v>B056</v>
      </c>
      <c r="C2828" s="65" t="str">
        <f>VLOOKUP(B2828,'bank type'!$A$2:$B$87,2,FALSE)</f>
        <v>Private Sector Banks</v>
      </c>
      <c r="D2828" s="66">
        <v>43861</v>
      </c>
      <c r="E2828" s="74">
        <f t="shared" si="135"/>
        <v>1</v>
      </c>
      <c r="F2828">
        <f t="shared" si="134"/>
        <v>2020</v>
      </c>
      <c r="G2828" s="74">
        <v>293</v>
      </c>
      <c r="H2828" s="74">
        <v>14</v>
      </c>
      <c r="I2828" s="74">
        <v>2926</v>
      </c>
      <c r="J2828" s="74">
        <v>0</v>
      </c>
      <c r="K2828" s="3">
        <f t="shared" si="136"/>
        <v>2926</v>
      </c>
      <c r="L2828" s="18"/>
      <c r="M2828" s="18"/>
      <c r="N2828" s="18"/>
      <c r="O2828" s="74">
        <v>0</v>
      </c>
      <c r="P2828" s="74">
        <v>0</v>
      </c>
      <c r="Q2828" s="74">
        <v>0</v>
      </c>
      <c r="R2828" s="114">
        <v>0</v>
      </c>
      <c r="S2828" s="114">
        <v>0</v>
      </c>
      <c r="X2828" s="74">
        <v>1946913</v>
      </c>
      <c r="Y2828" s="74">
        <v>2535865</v>
      </c>
      <c r="Z2828" s="74">
        <v>1769019</v>
      </c>
      <c r="AA2828" s="114">
        <v>8235.2999999999993</v>
      </c>
      <c r="AB2828" s="114">
        <v>1796.8</v>
      </c>
    </row>
    <row r="2829" spans="1:28" x14ac:dyDescent="0.3">
      <c r="A2829" t="s">
        <v>24</v>
      </c>
      <c r="B2829" s="65" t="str">
        <f>VLOOKUP(A2829,'bank list with code'!$A$2:$C$114,3,FALSE)</f>
        <v>B062</v>
      </c>
      <c r="C2829" s="65" t="str">
        <f>VLOOKUP(B2829,'bank type'!$A$2:$B$87,2,FALSE)</f>
        <v>Private Sector Banks</v>
      </c>
      <c r="D2829" s="66">
        <v>43861</v>
      </c>
      <c r="E2829" s="74">
        <f t="shared" si="135"/>
        <v>1</v>
      </c>
      <c r="F2829">
        <f t="shared" si="134"/>
        <v>2020</v>
      </c>
      <c r="G2829" s="74">
        <v>1232</v>
      </c>
      <c r="H2829" s="74">
        <v>1510</v>
      </c>
      <c r="I2829" s="74">
        <v>78420</v>
      </c>
      <c r="J2829" s="74">
        <v>0</v>
      </c>
      <c r="K2829" s="3">
        <f t="shared" si="136"/>
        <v>78420</v>
      </c>
      <c r="L2829" s="18"/>
      <c r="M2829" s="18"/>
      <c r="N2829" s="18"/>
      <c r="O2829" s="74">
        <v>1304183</v>
      </c>
      <c r="P2829" s="74">
        <v>18408</v>
      </c>
      <c r="Q2829" s="74">
        <v>3751138</v>
      </c>
      <c r="R2829" s="114">
        <v>95.5</v>
      </c>
      <c r="S2829" s="114">
        <v>24648.799999999999</v>
      </c>
      <c r="X2829" s="74">
        <v>5408475</v>
      </c>
      <c r="Y2829" s="74">
        <v>4212334</v>
      </c>
      <c r="Z2829" s="74">
        <v>3171638</v>
      </c>
      <c r="AA2829" s="114">
        <v>18902.599999999999</v>
      </c>
      <c r="AB2829" s="114">
        <v>5150.8</v>
      </c>
    </row>
    <row r="2830" spans="1:28" x14ac:dyDescent="0.3">
      <c r="A2830" t="s">
        <v>25</v>
      </c>
      <c r="B2830" s="65" t="str">
        <f>VLOOKUP(A2830,'bank list with code'!$A$2:$C$114,3,FALSE)</f>
        <v>B063</v>
      </c>
      <c r="C2830" s="65" t="str">
        <f>VLOOKUP(B2830,'bank type'!$A$2:$B$87,2,FALSE)</f>
        <v>Private Sector Banks</v>
      </c>
      <c r="D2830" s="66">
        <v>43861</v>
      </c>
      <c r="E2830" s="74">
        <f t="shared" si="135"/>
        <v>1</v>
      </c>
      <c r="F2830">
        <f t="shared" si="134"/>
        <v>2020</v>
      </c>
      <c r="G2830" s="74">
        <v>767</v>
      </c>
      <c r="H2830" s="74">
        <v>582</v>
      </c>
      <c r="I2830" s="74">
        <v>15101</v>
      </c>
      <c r="J2830" s="74">
        <v>0</v>
      </c>
      <c r="K2830" s="3">
        <f t="shared" si="136"/>
        <v>15101</v>
      </c>
      <c r="L2830" s="18"/>
      <c r="M2830" s="18"/>
      <c r="N2830" s="18"/>
      <c r="O2830" s="74">
        <v>138920</v>
      </c>
      <c r="P2830" s="74">
        <v>10494</v>
      </c>
      <c r="Q2830" s="74">
        <v>196079</v>
      </c>
      <c r="R2830" s="114">
        <v>40.6</v>
      </c>
      <c r="S2830" s="114">
        <v>877.3</v>
      </c>
      <c r="X2830" s="74">
        <v>4166464</v>
      </c>
      <c r="Y2830" s="74">
        <v>6129482</v>
      </c>
      <c r="Z2830" s="74">
        <v>1186067</v>
      </c>
      <c r="AA2830" s="114">
        <v>29924.9</v>
      </c>
      <c r="AB2830" s="114">
        <v>2467.3000000000002</v>
      </c>
    </row>
    <row r="2831" spans="1:28" x14ac:dyDescent="0.3">
      <c r="A2831" t="s">
        <v>26</v>
      </c>
      <c r="B2831" s="65" t="str">
        <f>VLOOKUP(A2831,'bank list with code'!$A$2:$C$114,3,FALSE)</f>
        <v>B069</v>
      </c>
      <c r="C2831" s="65" t="str">
        <f>VLOOKUP(B2831,'bank type'!$A$2:$B$87,2,FALSE)</f>
        <v>Private Sector Banks</v>
      </c>
      <c r="D2831" s="66">
        <v>43861</v>
      </c>
      <c r="E2831" s="74">
        <f t="shared" si="135"/>
        <v>1</v>
      </c>
      <c r="F2831">
        <f t="shared" si="134"/>
        <v>2020</v>
      </c>
      <c r="G2831" s="74">
        <v>342</v>
      </c>
      <c r="H2831" s="74">
        <v>701</v>
      </c>
      <c r="I2831" s="74">
        <v>12719</v>
      </c>
      <c r="J2831" s="74">
        <v>0</v>
      </c>
      <c r="K2831" s="3">
        <f t="shared" si="136"/>
        <v>12719</v>
      </c>
      <c r="L2831" s="18"/>
      <c r="M2831" s="18"/>
      <c r="N2831" s="18"/>
      <c r="O2831" s="74">
        <v>0</v>
      </c>
      <c r="P2831" s="74">
        <v>0</v>
      </c>
      <c r="Q2831" s="74">
        <v>0</v>
      </c>
      <c r="R2831" s="114">
        <v>0</v>
      </c>
      <c r="S2831" s="114">
        <v>0</v>
      </c>
      <c r="X2831" s="74">
        <v>4563569</v>
      </c>
      <c r="Y2831" s="74">
        <v>5071120</v>
      </c>
      <c r="Z2831" s="74">
        <v>3485311</v>
      </c>
      <c r="AA2831" s="114">
        <v>19526.2</v>
      </c>
      <c r="AB2831" s="114">
        <v>4029.9</v>
      </c>
    </row>
    <row r="2832" spans="1:28" x14ac:dyDescent="0.3">
      <c r="A2832" t="s">
        <v>27</v>
      </c>
      <c r="B2832" s="65" t="str">
        <f>VLOOKUP(A2832,'bank list with code'!$A$2:$C$114,3,FALSE)</f>
        <v>B070</v>
      </c>
      <c r="C2832" s="65" t="str">
        <f>VLOOKUP(B2832,'bank type'!$A$2:$B$87,2,FALSE)</f>
        <v>Private Sector Banks</v>
      </c>
      <c r="D2832" s="66">
        <v>43861</v>
      </c>
      <c r="E2832" s="74">
        <f t="shared" si="135"/>
        <v>1</v>
      </c>
      <c r="F2832">
        <f t="shared" si="134"/>
        <v>2020</v>
      </c>
      <c r="G2832" s="74">
        <v>743</v>
      </c>
      <c r="H2832" s="74">
        <v>911</v>
      </c>
      <c r="I2832" s="74">
        <v>20200</v>
      </c>
      <c r="J2832" s="74">
        <v>0</v>
      </c>
      <c r="K2832" s="3">
        <f t="shared" si="136"/>
        <v>20200</v>
      </c>
      <c r="L2832" s="18"/>
      <c r="M2832" s="18"/>
      <c r="N2832" s="18"/>
      <c r="O2832" s="74">
        <v>2857</v>
      </c>
      <c r="P2832" s="74">
        <v>197</v>
      </c>
      <c r="Q2832" s="74">
        <v>10286</v>
      </c>
      <c r="R2832" s="114">
        <v>0.7</v>
      </c>
      <c r="S2832" s="114">
        <v>80.3</v>
      </c>
      <c r="X2832" s="74">
        <v>3868740</v>
      </c>
      <c r="Y2832" s="74">
        <v>5724593</v>
      </c>
      <c r="Z2832" s="74">
        <v>3325705</v>
      </c>
      <c r="AA2832" s="114">
        <v>25429.9</v>
      </c>
      <c r="AB2832" s="114">
        <v>4729.2</v>
      </c>
    </row>
    <row r="2833" spans="1:28" x14ac:dyDescent="0.3">
      <c r="A2833" t="s">
        <v>28</v>
      </c>
      <c r="B2833" s="65" t="str">
        <f>VLOOKUP(A2833,'bank list with code'!$A$2:$C$114,3,FALSE)</f>
        <v>B073</v>
      </c>
      <c r="C2833" s="65" t="str">
        <f>VLOOKUP(B2833,'bank type'!$A$2:$B$87,2,FALSE)</f>
        <v>Private Sector Banks</v>
      </c>
      <c r="D2833" s="66">
        <v>43861</v>
      </c>
      <c r="E2833" s="74">
        <f t="shared" si="135"/>
        <v>1</v>
      </c>
      <c r="F2833">
        <f t="shared" si="134"/>
        <v>2020</v>
      </c>
      <c r="G2833" s="74">
        <v>1247</v>
      </c>
      <c r="H2833" s="74">
        <v>1220</v>
      </c>
      <c r="I2833" s="74">
        <v>32970</v>
      </c>
      <c r="J2833" s="74">
        <v>0</v>
      </c>
      <c r="K2833" s="3">
        <f t="shared" si="136"/>
        <v>32970</v>
      </c>
      <c r="L2833" s="18"/>
      <c r="M2833" s="18"/>
      <c r="N2833" s="18"/>
      <c r="O2833" s="74">
        <v>2276761</v>
      </c>
      <c r="P2833" s="74">
        <v>41630</v>
      </c>
      <c r="Q2833" s="74">
        <v>6083085</v>
      </c>
      <c r="R2833" s="114">
        <v>186</v>
      </c>
      <c r="S2833" s="114">
        <v>17917.2</v>
      </c>
      <c r="X2833" s="74">
        <v>14340099</v>
      </c>
      <c r="Y2833" s="74">
        <v>9313040</v>
      </c>
      <c r="Z2833" s="74">
        <v>11691713</v>
      </c>
      <c r="AA2833" s="114">
        <v>37317.9</v>
      </c>
      <c r="AB2833" s="114">
        <v>16574.2</v>
      </c>
    </row>
    <row r="2834" spans="1:28" x14ac:dyDescent="0.3">
      <c r="A2834" t="s">
        <v>29</v>
      </c>
      <c r="B2834" s="65" t="str">
        <f>VLOOKUP(A2834,'bank list with code'!$A$2:$C$114,3,FALSE)</f>
        <v>B082</v>
      </c>
      <c r="C2834" s="65" t="str">
        <f>VLOOKUP(B2834,'bank type'!$A$2:$B$87,2,FALSE)</f>
        <v>Private Sector Banks</v>
      </c>
      <c r="D2834" s="66">
        <v>43861</v>
      </c>
      <c r="E2834" s="74">
        <f t="shared" si="135"/>
        <v>1</v>
      </c>
      <c r="F2834">
        <f t="shared" si="134"/>
        <v>2020</v>
      </c>
      <c r="G2834" s="74">
        <v>278</v>
      </c>
      <c r="H2834" s="74">
        <v>108</v>
      </c>
      <c r="I2834" s="74">
        <v>598976</v>
      </c>
      <c r="J2834" s="74">
        <v>0</v>
      </c>
      <c r="K2834" s="3">
        <f t="shared" si="136"/>
        <v>598976</v>
      </c>
      <c r="L2834" s="18"/>
      <c r="M2834" s="18"/>
      <c r="N2834" s="18"/>
      <c r="O2834" s="74">
        <v>2537468</v>
      </c>
      <c r="P2834" s="74">
        <v>109051</v>
      </c>
      <c r="Q2834" s="74">
        <v>9036615</v>
      </c>
      <c r="R2834" s="114">
        <v>417.2</v>
      </c>
      <c r="S2834" s="114">
        <v>28774</v>
      </c>
      <c r="X2834" s="74">
        <v>910668</v>
      </c>
      <c r="Y2834" s="74">
        <v>799065</v>
      </c>
      <c r="Z2834" s="74">
        <v>677475</v>
      </c>
      <c r="AA2834" s="114">
        <v>3047.1</v>
      </c>
      <c r="AB2834" s="114">
        <v>848.4</v>
      </c>
    </row>
    <row r="2835" spans="1:28" x14ac:dyDescent="0.3">
      <c r="A2835" t="s">
        <v>30</v>
      </c>
      <c r="B2835" s="65" t="str">
        <f>VLOOKUP(A2835,'bank list with code'!$A$2:$C$114,3,FALSE)</f>
        <v>B089</v>
      </c>
      <c r="C2835" s="65" t="str">
        <f>VLOOKUP(B2835,'bank type'!$A$2:$B$87,2,FALSE)</f>
        <v>Private Sector Banks</v>
      </c>
      <c r="D2835" s="66">
        <v>43861</v>
      </c>
      <c r="E2835" s="74">
        <f t="shared" si="135"/>
        <v>1</v>
      </c>
      <c r="F2835">
        <f t="shared" si="134"/>
        <v>2020</v>
      </c>
      <c r="G2835" s="74">
        <v>806</v>
      </c>
      <c r="H2835" s="74">
        <v>600</v>
      </c>
      <c r="I2835" s="74">
        <v>12503</v>
      </c>
      <c r="J2835" s="74">
        <v>0</v>
      </c>
      <c r="K2835" s="3">
        <f t="shared" si="136"/>
        <v>12503</v>
      </c>
      <c r="L2835" s="18"/>
      <c r="M2835" s="18"/>
      <c r="N2835" s="18"/>
      <c r="O2835" s="74">
        <v>0</v>
      </c>
      <c r="P2835" s="74">
        <v>0</v>
      </c>
      <c r="Q2835" s="74">
        <v>0</v>
      </c>
      <c r="R2835" s="114">
        <v>0</v>
      </c>
      <c r="S2835" s="114">
        <v>0</v>
      </c>
      <c r="X2835" s="74">
        <v>3149178</v>
      </c>
      <c r="Y2835" s="74">
        <v>3284742</v>
      </c>
      <c r="Z2835" s="74">
        <v>2417613</v>
      </c>
      <c r="AA2835" s="114">
        <v>13452.6</v>
      </c>
      <c r="AB2835" s="114">
        <v>3343.7</v>
      </c>
    </row>
    <row r="2836" spans="1:28" x14ac:dyDescent="0.3">
      <c r="A2836" t="s">
        <v>31</v>
      </c>
      <c r="B2836" s="65" t="str">
        <f>VLOOKUP(A2836,'bank list with code'!$A$2:$C$114,3,FALSE)</f>
        <v>B100</v>
      </c>
      <c r="C2836" s="65" t="str">
        <f>VLOOKUP(B2836,'bank type'!$A$2:$B$87,2,FALSE)</f>
        <v>Private Sector Banks</v>
      </c>
      <c r="D2836" s="66">
        <v>43861</v>
      </c>
      <c r="E2836" s="74">
        <f t="shared" si="135"/>
        <v>1</v>
      </c>
      <c r="F2836">
        <f t="shared" si="134"/>
        <v>2020</v>
      </c>
      <c r="G2836" s="74">
        <v>589</v>
      </c>
      <c r="H2836" s="74">
        <v>731</v>
      </c>
      <c r="I2836" s="74">
        <v>4555</v>
      </c>
      <c r="J2836" s="74">
        <v>0</v>
      </c>
      <c r="K2836" s="3">
        <f t="shared" si="136"/>
        <v>4555</v>
      </c>
      <c r="L2836" s="18"/>
      <c r="M2836" s="18"/>
      <c r="N2836" s="18"/>
      <c r="O2836" s="74">
        <v>23655</v>
      </c>
      <c r="P2836" s="74">
        <v>2524</v>
      </c>
      <c r="Q2836" s="74">
        <v>59645</v>
      </c>
      <c r="R2836" s="114">
        <v>11</v>
      </c>
      <c r="S2836" s="114">
        <v>219</v>
      </c>
      <c r="X2836" s="74">
        <v>1727965</v>
      </c>
      <c r="Y2836" s="74">
        <v>5266013</v>
      </c>
      <c r="Z2836" s="74">
        <v>804327</v>
      </c>
      <c r="AA2836" s="114">
        <v>21479.8</v>
      </c>
      <c r="AB2836" s="114">
        <v>1154.5</v>
      </c>
    </row>
    <row r="2837" spans="1:28" x14ac:dyDescent="0.3">
      <c r="A2837" t="s">
        <v>32</v>
      </c>
      <c r="B2837" s="65" t="str">
        <f>VLOOKUP(A2837,'bank list with code'!$A$2:$C$114,3,FALSE)</f>
        <v>B101</v>
      </c>
      <c r="C2837" s="65" t="str">
        <f>VLOOKUP(B2837,'bank type'!$A$2:$B$87,2,FALSE)</f>
        <v>Private Sector Banks</v>
      </c>
      <c r="D2837" s="66">
        <v>43861</v>
      </c>
      <c r="E2837" s="74">
        <f t="shared" si="135"/>
        <v>1</v>
      </c>
      <c r="F2837">
        <f t="shared" si="134"/>
        <v>2020</v>
      </c>
      <c r="G2837" s="74">
        <v>457</v>
      </c>
      <c r="H2837" s="74">
        <v>540</v>
      </c>
      <c r="I2837" s="74">
        <v>3882</v>
      </c>
      <c r="J2837" s="74">
        <v>0</v>
      </c>
      <c r="K2837" s="3">
        <f t="shared" si="136"/>
        <v>3882</v>
      </c>
      <c r="L2837" s="18"/>
      <c r="M2837" s="18"/>
      <c r="N2837" s="18"/>
      <c r="O2837" s="74">
        <v>0</v>
      </c>
      <c r="P2837" s="74">
        <v>0</v>
      </c>
      <c r="Q2837" s="74">
        <v>0</v>
      </c>
      <c r="R2837" s="114">
        <v>0</v>
      </c>
      <c r="S2837" s="114">
        <v>0</v>
      </c>
      <c r="X2837" s="74">
        <v>1405621</v>
      </c>
      <c r="Y2837" s="74">
        <v>927926</v>
      </c>
      <c r="Z2837" s="74">
        <v>514617</v>
      </c>
      <c r="AA2837" s="114">
        <v>4236.6000000000004</v>
      </c>
      <c r="AB2837" s="114">
        <v>710.5</v>
      </c>
    </row>
    <row r="2838" spans="1:28" x14ac:dyDescent="0.3">
      <c r="A2838" t="s">
        <v>33</v>
      </c>
      <c r="B2838" s="65" t="str">
        <f>VLOOKUP(A2838,'bank list with code'!$A$2:$C$114,3,FALSE)</f>
        <v>B113</v>
      </c>
      <c r="C2838" s="65" t="str">
        <f>VLOOKUP(B2838,'bank type'!$A$2:$B$87,2,FALSE)</f>
        <v>Private Sector Banks</v>
      </c>
      <c r="D2838" s="66">
        <v>43861</v>
      </c>
      <c r="E2838" s="74">
        <f t="shared" si="135"/>
        <v>1</v>
      </c>
      <c r="F2838">
        <f t="shared" si="134"/>
        <v>2020</v>
      </c>
      <c r="G2838" s="74">
        <v>997</v>
      </c>
      <c r="H2838" s="74">
        <v>340</v>
      </c>
      <c r="I2838" s="74">
        <v>92065</v>
      </c>
      <c r="J2838" s="74">
        <v>0</v>
      </c>
      <c r="K2838" s="3">
        <f t="shared" si="136"/>
        <v>92065</v>
      </c>
      <c r="L2838" s="18"/>
      <c r="M2838" s="18"/>
      <c r="N2838" s="18"/>
      <c r="O2838" s="74">
        <v>827061</v>
      </c>
      <c r="P2838" s="74">
        <v>16209</v>
      </c>
      <c r="Q2838" s="74">
        <v>2379644</v>
      </c>
      <c r="R2838" s="114">
        <v>65.7</v>
      </c>
      <c r="S2838" s="114">
        <v>6541.9</v>
      </c>
      <c r="X2838" s="74">
        <v>2854269</v>
      </c>
      <c r="Y2838" s="74">
        <v>3329990</v>
      </c>
      <c r="Z2838" s="74">
        <v>3497425</v>
      </c>
      <c r="AA2838" s="114">
        <v>14229.3</v>
      </c>
      <c r="AB2838" s="114">
        <v>5086.2</v>
      </c>
    </row>
    <row r="2839" spans="1:28" x14ac:dyDescent="0.3">
      <c r="A2839" t="s">
        <v>35</v>
      </c>
      <c r="B2839" s="65" t="str">
        <f>VLOOKUP(A2839,'bank list with code'!$A$2:$C$114,3,FALSE)</f>
        <v>B004</v>
      </c>
      <c r="C2839" s="65" t="str">
        <f>VLOOKUP(B2839,'bank type'!$A$2:$B$87,2,FALSE)</f>
        <v>Foreign Banks</v>
      </c>
      <c r="D2839" s="66">
        <v>43861</v>
      </c>
      <c r="E2839" s="74">
        <f t="shared" si="135"/>
        <v>1</v>
      </c>
      <c r="F2839">
        <f t="shared" si="134"/>
        <v>2020</v>
      </c>
      <c r="G2839" s="74">
        <v>0</v>
      </c>
      <c r="H2839" s="74">
        <v>0</v>
      </c>
      <c r="I2839" s="74">
        <v>49858</v>
      </c>
      <c r="J2839" s="74">
        <v>0</v>
      </c>
      <c r="K2839" s="3">
        <f t="shared" si="136"/>
        <v>49858</v>
      </c>
      <c r="L2839" s="18"/>
      <c r="M2839" s="18"/>
      <c r="N2839" s="18"/>
      <c r="O2839" s="74">
        <v>1674085</v>
      </c>
      <c r="P2839" s="74">
        <v>3316</v>
      </c>
      <c r="Q2839" s="74">
        <v>7720295</v>
      </c>
      <c r="R2839" s="114">
        <v>24.8</v>
      </c>
      <c r="S2839" s="114">
        <v>43266.7</v>
      </c>
      <c r="X2839" s="74">
        <v>0</v>
      </c>
      <c r="Y2839" s="74">
        <v>0</v>
      </c>
      <c r="Z2839" s="74">
        <v>0</v>
      </c>
      <c r="AA2839" s="114">
        <v>0</v>
      </c>
      <c r="AB2839" s="114">
        <v>0</v>
      </c>
    </row>
    <row r="2840" spans="1:28" x14ac:dyDescent="0.3">
      <c r="A2840" t="s">
        <v>36</v>
      </c>
      <c r="B2840" s="65" t="str">
        <f>VLOOKUP(A2840,'bank list with code'!$A$2:$C$114,3,FALSE)</f>
        <v>B011</v>
      </c>
      <c r="C2840" s="65" t="str">
        <f>VLOOKUP(B2840,'bank type'!$A$2:$B$87,2,FALSE)</f>
        <v>Foreign Banks</v>
      </c>
      <c r="D2840" s="66">
        <v>43861</v>
      </c>
      <c r="E2840" s="74">
        <f t="shared" si="135"/>
        <v>1</v>
      </c>
      <c r="F2840">
        <f t="shared" si="134"/>
        <v>2020</v>
      </c>
      <c r="G2840" s="74">
        <v>0</v>
      </c>
      <c r="H2840" s="74">
        <v>0</v>
      </c>
      <c r="I2840" s="74">
        <v>0</v>
      </c>
      <c r="J2840" s="74">
        <v>0</v>
      </c>
      <c r="K2840" s="3">
        <f t="shared" si="136"/>
        <v>0</v>
      </c>
      <c r="L2840" s="18"/>
      <c r="M2840" s="18"/>
      <c r="N2840" s="18"/>
      <c r="O2840" s="74">
        <v>27029</v>
      </c>
      <c r="P2840" s="74">
        <v>27</v>
      </c>
      <c r="Q2840" s="74">
        <v>75777</v>
      </c>
      <c r="R2840" s="114">
        <v>0.22690000000000002</v>
      </c>
      <c r="S2840" s="114">
        <v>374.8</v>
      </c>
      <c r="X2840" s="74">
        <v>0</v>
      </c>
      <c r="Y2840" s="74">
        <v>0</v>
      </c>
      <c r="Z2840" s="74">
        <v>0</v>
      </c>
      <c r="AA2840" s="114">
        <v>0</v>
      </c>
      <c r="AB2840" s="114">
        <v>0</v>
      </c>
    </row>
    <row r="2841" spans="1:28" x14ac:dyDescent="0.3">
      <c r="A2841" t="s">
        <v>37</v>
      </c>
      <c r="B2841" s="65" t="str">
        <f>VLOOKUP(A2841,'bank list with code'!$A$2:$C$114,3,FALSE)</f>
        <v>B017</v>
      </c>
      <c r="C2841" s="65" t="str">
        <f>VLOOKUP(B2841,'bank type'!$A$2:$B$87,2,FALSE)</f>
        <v>Foreign Banks</v>
      </c>
      <c r="D2841" s="66">
        <v>43861</v>
      </c>
      <c r="E2841" s="74">
        <f t="shared" si="135"/>
        <v>1</v>
      </c>
      <c r="F2841">
        <f t="shared" si="134"/>
        <v>2020</v>
      </c>
      <c r="G2841" s="74">
        <v>0</v>
      </c>
      <c r="H2841" s="74">
        <v>0</v>
      </c>
      <c r="I2841" s="74">
        <v>0</v>
      </c>
      <c r="J2841" s="74">
        <v>0</v>
      </c>
      <c r="K2841" s="3">
        <f t="shared" si="136"/>
        <v>0</v>
      </c>
      <c r="L2841" s="18"/>
      <c r="M2841" s="18"/>
      <c r="N2841" s="18"/>
      <c r="O2841" s="74">
        <v>0</v>
      </c>
      <c r="P2841" s="74">
        <v>0</v>
      </c>
      <c r="Q2841" s="74">
        <v>0</v>
      </c>
      <c r="R2841" s="114">
        <v>0</v>
      </c>
      <c r="S2841" s="114">
        <v>0</v>
      </c>
      <c r="X2841" s="74">
        <v>2271</v>
      </c>
      <c r="Y2841" s="74">
        <v>116</v>
      </c>
      <c r="Z2841" s="74">
        <v>302</v>
      </c>
      <c r="AA2841" s="114">
        <v>0.8</v>
      </c>
      <c r="AB2841" s="114">
        <v>1.2</v>
      </c>
    </row>
    <row r="2842" spans="1:28" x14ac:dyDescent="0.3">
      <c r="A2842" t="s">
        <v>38</v>
      </c>
      <c r="B2842" s="65" t="str">
        <f>VLOOKUP(A2842,'bank list with code'!$A$2:$C$114,3,FALSE)</f>
        <v>B023</v>
      </c>
      <c r="C2842" s="65" t="str">
        <f>VLOOKUP(B2842,'bank type'!$A$2:$B$87,2,FALSE)</f>
        <v>Foreign Banks</v>
      </c>
      <c r="D2842" s="66">
        <v>43861</v>
      </c>
      <c r="E2842" s="74">
        <f t="shared" si="135"/>
        <v>1</v>
      </c>
      <c r="F2842">
        <f t="shared" si="134"/>
        <v>2020</v>
      </c>
      <c r="G2842" s="74">
        <v>47</v>
      </c>
      <c r="H2842" s="74">
        <v>475</v>
      </c>
      <c r="I2842" s="74">
        <v>0</v>
      </c>
      <c r="J2842" s="74">
        <v>0</v>
      </c>
      <c r="K2842" s="3">
        <f t="shared" si="136"/>
        <v>0</v>
      </c>
      <c r="L2842" s="18"/>
      <c r="M2842" s="18"/>
      <c r="N2842" s="18"/>
      <c r="O2842" s="74">
        <v>2777490</v>
      </c>
      <c r="P2842" s="74">
        <v>28656</v>
      </c>
      <c r="Q2842" s="74">
        <v>18087426</v>
      </c>
      <c r="R2842" s="114">
        <v>151.1</v>
      </c>
      <c r="S2842" s="114">
        <v>42775.7</v>
      </c>
      <c r="X2842" s="74">
        <v>1685968</v>
      </c>
      <c r="Y2842" s="74">
        <v>2044055</v>
      </c>
      <c r="Z2842" s="74">
        <v>5047687</v>
      </c>
      <c r="AA2842" s="114">
        <v>8527.2999999999993</v>
      </c>
      <c r="AB2842" s="114">
        <v>6585.7</v>
      </c>
    </row>
    <row r="2843" spans="1:28" x14ac:dyDescent="0.3">
      <c r="A2843" t="s">
        <v>39</v>
      </c>
      <c r="B2843" s="65" t="str">
        <f>VLOOKUP(A2843,'bank list with code'!$A$2:$C$114,3,FALSE)</f>
        <v>B030</v>
      </c>
      <c r="C2843" s="65" t="str">
        <f>VLOOKUP(B2843,'bank type'!$A$2:$B$87,2,FALSE)</f>
        <v>Foreign Banks</v>
      </c>
      <c r="D2843" s="66">
        <v>43861</v>
      </c>
      <c r="E2843" s="74">
        <f t="shared" si="135"/>
        <v>1</v>
      </c>
      <c r="F2843">
        <f t="shared" si="134"/>
        <v>2020</v>
      </c>
      <c r="G2843" s="74">
        <v>18</v>
      </c>
      <c r="H2843" s="74">
        <v>35</v>
      </c>
      <c r="I2843" s="74">
        <v>0</v>
      </c>
      <c r="J2843" s="74">
        <v>0</v>
      </c>
      <c r="K2843" s="3">
        <f t="shared" si="136"/>
        <v>0</v>
      </c>
      <c r="L2843" s="18"/>
      <c r="M2843" s="18"/>
      <c r="N2843" s="18"/>
      <c r="O2843" s="74">
        <v>0</v>
      </c>
      <c r="P2843" s="74">
        <v>0</v>
      </c>
      <c r="Q2843" s="74">
        <v>0</v>
      </c>
      <c r="R2843" s="114">
        <v>0</v>
      </c>
      <c r="S2843" s="114">
        <v>0</v>
      </c>
      <c r="X2843" s="74">
        <v>1413979</v>
      </c>
      <c r="Y2843" s="74">
        <v>902960</v>
      </c>
      <c r="Z2843" s="74">
        <v>1407850</v>
      </c>
      <c r="AA2843" s="114">
        <v>2240.6999999999998</v>
      </c>
      <c r="AB2843" s="114">
        <v>1099.4000000000001</v>
      </c>
    </row>
    <row r="2844" spans="1:28" x14ac:dyDescent="0.3">
      <c r="A2844" t="s">
        <v>40</v>
      </c>
      <c r="B2844" s="65" t="str">
        <f>VLOOKUP(A2844,'bank list with code'!$A$2:$C$114,3,FALSE)</f>
        <v>B035</v>
      </c>
      <c r="C2844" s="65" t="str">
        <f>VLOOKUP(B2844,'bank type'!$A$2:$B$87,2,FALSE)</f>
        <v>Foreign Banks</v>
      </c>
      <c r="D2844" s="66">
        <v>43861</v>
      </c>
      <c r="E2844" s="74">
        <f t="shared" si="135"/>
        <v>1</v>
      </c>
      <c r="F2844">
        <f t="shared" si="134"/>
        <v>2020</v>
      </c>
      <c r="G2844" s="74">
        <v>13</v>
      </c>
      <c r="H2844" s="74">
        <v>19</v>
      </c>
      <c r="I2844" s="74">
        <v>0</v>
      </c>
      <c r="J2844" s="74">
        <v>0</v>
      </c>
      <c r="K2844" s="3">
        <f t="shared" si="136"/>
        <v>0</v>
      </c>
      <c r="L2844" s="18"/>
      <c r="M2844" s="18"/>
      <c r="N2844" s="18"/>
      <c r="O2844" s="74">
        <v>0</v>
      </c>
      <c r="P2844" s="74">
        <v>0</v>
      </c>
      <c r="Q2844" s="74">
        <v>0</v>
      </c>
      <c r="R2844" s="114">
        <v>0</v>
      </c>
      <c r="S2844" s="114">
        <v>0</v>
      </c>
      <c r="X2844" s="74">
        <v>125794</v>
      </c>
      <c r="Y2844" s="74">
        <v>95017</v>
      </c>
      <c r="Z2844" s="74">
        <v>196414</v>
      </c>
      <c r="AA2844" s="114">
        <v>450.7</v>
      </c>
      <c r="AB2844" s="114">
        <v>320.3</v>
      </c>
    </row>
    <row r="2845" spans="1:28" x14ac:dyDescent="0.3">
      <c r="A2845" t="s">
        <v>41</v>
      </c>
      <c r="B2845" s="65" t="str">
        <f>VLOOKUP(A2845,'bank list with code'!$A$2:$C$114,3,FALSE)</f>
        <v>B051</v>
      </c>
      <c r="C2845" s="65" t="str">
        <f>VLOOKUP(B2845,'bank type'!$A$2:$B$87,2,FALSE)</f>
        <v>Foreign Banks</v>
      </c>
      <c r="D2845" s="66">
        <v>43861</v>
      </c>
      <c r="E2845" s="74">
        <f t="shared" si="135"/>
        <v>1</v>
      </c>
      <c r="F2845">
        <f t="shared" si="134"/>
        <v>2020</v>
      </c>
      <c r="G2845" s="74">
        <v>46</v>
      </c>
      <c r="H2845" s="74">
        <v>38</v>
      </c>
      <c r="I2845" s="74">
        <v>0</v>
      </c>
      <c r="J2845" s="74">
        <v>0</v>
      </c>
      <c r="K2845" s="3">
        <f t="shared" si="136"/>
        <v>0</v>
      </c>
      <c r="L2845" s="18"/>
      <c r="M2845" s="18"/>
      <c r="N2845" s="18"/>
      <c r="O2845" s="74">
        <v>849245</v>
      </c>
      <c r="P2845" s="74">
        <v>4066</v>
      </c>
      <c r="Q2845" s="74">
        <v>2348292</v>
      </c>
      <c r="R2845" s="114">
        <v>28.9</v>
      </c>
      <c r="S2845" s="114">
        <v>7420.5</v>
      </c>
      <c r="X2845" s="74">
        <v>472358</v>
      </c>
      <c r="Y2845" s="74">
        <v>327076</v>
      </c>
      <c r="Z2845" s="74">
        <v>456594</v>
      </c>
      <c r="AA2845" s="114">
        <v>10500.5</v>
      </c>
      <c r="AB2845" s="114">
        <v>1509</v>
      </c>
    </row>
    <row r="2846" spans="1:28" x14ac:dyDescent="0.3">
      <c r="A2846" t="s">
        <v>42</v>
      </c>
      <c r="B2846" s="65" t="str">
        <f>VLOOKUP(A2846,'bank list with code'!$A$2:$C$114,3,FALSE)</f>
        <v>B090</v>
      </c>
      <c r="C2846" s="65" t="str">
        <f>VLOOKUP(B2846,'bank type'!$A$2:$B$87,2,FALSE)</f>
        <v>Foreign Banks</v>
      </c>
      <c r="D2846" s="66">
        <v>43861</v>
      </c>
      <c r="E2846" s="74">
        <f t="shared" si="135"/>
        <v>1</v>
      </c>
      <c r="F2846">
        <f t="shared" si="134"/>
        <v>2020</v>
      </c>
      <c r="G2846" s="74">
        <v>99</v>
      </c>
      <c r="H2846" s="74">
        <v>109</v>
      </c>
      <c r="I2846" s="74">
        <v>0</v>
      </c>
      <c r="J2846" s="74">
        <v>0</v>
      </c>
      <c r="K2846" s="3">
        <f t="shared" si="136"/>
        <v>0</v>
      </c>
      <c r="L2846" s="18"/>
      <c r="M2846" s="18"/>
      <c r="N2846" s="18"/>
      <c r="O2846" s="74">
        <v>1310053</v>
      </c>
      <c r="P2846" s="74">
        <v>6114</v>
      </c>
      <c r="Q2846" s="74">
        <v>4497189</v>
      </c>
      <c r="R2846" s="114">
        <v>39.299999999999997</v>
      </c>
      <c r="S2846" s="114">
        <v>10759.7</v>
      </c>
      <c r="X2846" s="74">
        <v>969018</v>
      </c>
      <c r="Y2846" s="74">
        <v>1643192</v>
      </c>
      <c r="Z2846" s="74">
        <v>2947342</v>
      </c>
      <c r="AA2846" s="114">
        <v>5778.2</v>
      </c>
      <c r="AB2846" s="114">
        <v>3534</v>
      </c>
    </row>
    <row r="2847" spans="1:28" x14ac:dyDescent="0.3">
      <c r="A2847" t="s">
        <v>44</v>
      </c>
      <c r="B2847" s="65" t="str">
        <f>VLOOKUP(A2847,'bank list with code'!$A$2:$C$114,3,FALSE)</f>
        <v>B001</v>
      </c>
      <c r="C2847" s="65" t="str">
        <f>VLOOKUP(B2847,'bank type'!$A$2:$B$87,2,FALSE)</f>
        <v>Payment Banks</v>
      </c>
      <c r="D2847" s="66">
        <v>43861</v>
      </c>
      <c r="E2847" s="74">
        <f t="shared" si="135"/>
        <v>1</v>
      </c>
      <c r="F2847">
        <f t="shared" si="134"/>
        <v>2020</v>
      </c>
      <c r="G2847" s="74">
        <v>0</v>
      </c>
      <c r="H2847" s="74">
        <v>0</v>
      </c>
      <c r="I2847" s="74">
        <v>0</v>
      </c>
      <c r="J2847" s="74">
        <v>0</v>
      </c>
      <c r="K2847" s="3">
        <f t="shared" si="136"/>
        <v>0</v>
      </c>
      <c r="L2847" s="18"/>
      <c r="M2847" s="18"/>
      <c r="N2847" s="18"/>
      <c r="O2847" s="74">
        <v>0</v>
      </c>
      <c r="P2847" s="74">
        <v>0</v>
      </c>
      <c r="Q2847" s="74">
        <v>0</v>
      </c>
      <c r="R2847" s="114">
        <v>0</v>
      </c>
      <c r="S2847" s="114">
        <v>0</v>
      </c>
      <c r="X2847" s="74">
        <v>0</v>
      </c>
      <c r="Y2847" s="74">
        <v>0</v>
      </c>
      <c r="Z2847" s="74">
        <v>0</v>
      </c>
      <c r="AA2847" s="114">
        <v>0</v>
      </c>
      <c r="AB2847" s="114">
        <v>0</v>
      </c>
    </row>
    <row r="2848" spans="1:28" x14ac:dyDescent="0.3">
      <c r="A2848" t="s">
        <v>45</v>
      </c>
      <c r="B2848" s="65" t="str">
        <f>VLOOKUP(A2848,'bank list with code'!$A$2:$C$114,3,FALSE)</f>
        <v>B002</v>
      </c>
      <c r="C2848" s="65" t="str">
        <f>VLOOKUP(B2848,'bank type'!$A$2:$B$87,2,FALSE)</f>
        <v>Payment Banks</v>
      </c>
      <c r="D2848" s="66">
        <v>43861</v>
      </c>
      <c r="E2848" s="74">
        <f t="shared" si="135"/>
        <v>1</v>
      </c>
      <c r="F2848">
        <f t="shared" si="134"/>
        <v>2020</v>
      </c>
      <c r="G2848" s="74">
        <v>0</v>
      </c>
      <c r="H2848" s="74">
        <v>0</v>
      </c>
      <c r="I2848" s="74">
        <v>0</v>
      </c>
      <c r="J2848" s="74">
        <v>0</v>
      </c>
      <c r="K2848" s="3">
        <f t="shared" si="136"/>
        <v>0</v>
      </c>
      <c r="L2848" s="18"/>
      <c r="M2848" s="18"/>
      <c r="N2848" s="18"/>
      <c r="O2848" s="74">
        <v>0</v>
      </c>
      <c r="P2848" s="74">
        <v>0</v>
      </c>
      <c r="Q2848" s="74">
        <v>0</v>
      </c>
      <c r="R2848" s="114">
        <v>0</v>
      </c>
      <c r="S2848" s="114">
        <v>0</v>
      </c>
      <c r="X2848" s="74">
        <v>1088158</v>
      </c>
      <c r="Y2848" s="74">
        <v>0</v>
      </c>
      <c r="Z2848" s="74">
        <v>418337</v>
      </c>
      <c r="AA2848" s="114">
        <v>0</v>
      </c>
      <c r="AB2848" s="114">
        <v>204.8</v>
      </c>
    </row>
    <row r="2849" spans="1:28" x14ac:dyDescent="0.3">
      <c r="A2849" t="s">
        <v>46</v>
      </c>
      <c r="B2849" s="65" t="str">
        <f>VLOOKUP(A2849,'bank list with code'!$A$2:$C$114,3,FALSE)</f>
        <v>B048</v>
      </c>
      <c r="C2849" s="65" t="str">
        <f>VLOOKUP(B2849,'bank type'!$A$2:$B$87,2,FALSE)</f>
        <v>Payment Banks</v>
      </c>
      <c r="D2849" s="66">
        <v>43861</v>
      </c>
      <c r="E2849" s="74">
        <f t="shared" si="135"/>
        <v>1</v>
      </c>
      <c r="F2849">
        <f t="shared" si="134"/>
        <v>2020</v>
      </c>
      <c r="G2849" s="74">
        <v>0</v>
      </c>
      <c r="H2849" s="74">
        <v>0</v>
      </c>
      <c r="I2849" s="74">
        <v>336</v>
      </c>
      <c r="J2849" s="74">
        <v>0</v>
      </c>
      <c r="K2849" s="3">
        <f t="shared" si="136"/>
        <v>336</v>
      </c>
      <c r="L2849" s="18"/>
      <c r="M2849" s="18"/>
      <c r="N2849" s="18"/>
      <c r="O2849" s="74">
        <v>0</v>
      </c>
      <c r="P2849" s="74">
        <v>0</v>
      </c>
      <c r="Q2849" s="74">
        <v>0</v>
      </c>
      <c r="R2849" s="114">
        <v>0</v>
      </c>
      <c r="S2849" s="114">
        <v>0</v>
      </c>
      <c r="X2849" s="74">
        <v>963101</v>
      </c>
      <c r="Y2849" s="74">
        <v>390671</v>
      </c>
      <c r="Z2849" s="74">
        <v>184229</v>
      </c>
      <c r="AA2849" s="114">
        <v>1166.8</v>
      </c>
      <c r="AB2849" s="114">
        <v>141.30000000000001</v>
      </c>
    </row>
    <row r="2850" spans="1:28" x14ac:dyDescent="0.3">
      <c r="A2850" t="s">
        <v>47</v>
      </c>
      <c r="B2850" s="65" t="str">
        <f>VLOOKUP(A2850,'bank list with code'!$A$2:$C$114,3,FALSE)</f>
        <v>B059</v>
      </c>
      <c r="C2850" s="65" t="str">
        <f>VLOOKUP(B2850,'bank type'!$A$2:$B$87,2,FALSE)</f>
        <v>Payment Banks</v>
      </c>
      <c r="D2850" s="66">
        <v>43861</v>
      </c>
      <c r="E2850" s="74">
        <f t="shared" si="135"/>
        <v>1</v>
      </c>
      <c r="F2850">
        <f t="shared" si="134"/>
        <v>2020</v>
      </c>
      <c r="G2850" s="74">
        <v>0</v>
      </c>
      <c r="H2850" s="74">
        <v>0</v>
      </c>
      <c r="I2850" s="74">
        <v>0</v>
      </c>
      <c r="J2850" s="74">
        <v>0</v>
      </c>
      <c r="K2850" s="3">
        <f t="shared" si="136"/>
        <v>0</v>
      </c>
      <c r="L2850" s="18"/>
      <c r="M2850" s="18"/>
      <c r="N2850" s="18"/>
      <c r="O2850" s="74">
        <v>0</v>
      </c>
      <c r="P2850" s="74">
        <v>0</v>
      </c>
      <c r="Q2850" s="74">
        <v>0</v>
      </c>
      <c r="R2850" s="114">
        <v>0</v>
      </c>
      <c r="S2850" s="114">
        <v>0</v>
      </c>
      <c r="X2850" s="74">
        <v>30</v>
      </c>
      <c r="Y2850" s="74">
        <v>0</v>
      </c>
      <c r="Z2850" s="74">
        <v>9</v>
      </c>
      <c r="AA2850" s="114">
        <v>0</v>
      </c>
      <c r="AB2850" s="114">
        <v>9.1E-4</v>
      </c>
    </row>
    <row r="2851" spans="1:28" x14ac:dyDescent="0.3">
      <c r="A2851" t="s">
        <v>72</v>
      </c>
      <c r="B2851" s="65" t="str">
        <f>VLOOKUP(A2851,'bank list with code'!$A$2:$C$114,3,FALSE)</f>
        <v>B067</v>
      </c>
      <c r="C2851" s="65" t="str">
        <f>VLOOKUP(B2851,'bank type'!$A$2:$B$87,2,FALSE)</f>
        <v>Payment Banks</v>
      </c>
      <c r="D2851" s="66">
        <v>43861</v>
      </c>
      <c r="E2851" s="74">
        <f t="shared" si="135"/>
        <v>1</v>
      </c>
      <c r="F2851">
        <f t="shared" si="134"/>
        <v>2020</v>
      </c>
      <c r="G2851" s="74">
        <v>0</v>
      </c>
      <c r="H2851" s="74">
        <v>0</v>
      </c>
      <c r="I2851" s="74">
        <v>0</v>
      </c>
      <c r="J2851" s="74">
        <v>0</v>
      </c>
      <c r="K2851" s="3">
        <f t="shared" si="136"/>
        <v>0</v>
      </c>
      <c r="L2851" s="18"/>
      <c r="M2851" s="18"/>
      <c r="N2851" s="18"/>
      <c r="O2851" s="74">
        <v>0</v>
      </c>
      <c r="P2851" s="74">
        <v>0</v>
      </c>
      <c r="Q2851" s="74">
        <v>0</v>
      </c>
      <c r="R2851" s="114">
        <v>0</v>
      </c>
      <c r="S2851" s="114">
        <v>0</v>
      </c>
      <c r="X2851" s="74">
        <v>0</v>
      </c>
      <c r="Y2851" s="74">
        <v>0</v>
      </c>
      <c r="Z2851" s="74">
        <v>0</v>
      </c>
      <c r="AA2851" s="114">
        <v>0</v>
      </c>
      <c r="AB2851" s="114">
        <v>0</v>
      </c>
    </row>
    <row r="2852" spans="1:28" x14ac:dyDescent="0.3">
      <c r="A2852" t="s">
        <v>49</v>
      </c>
      <c r="B2852" s="65" t="str">
        <f>VLOOKUP(A2852,'bank list with code'!$A$2:$C$114,3,FALSE)</f>
        <v>B077</v>
      </c>
      <c r="C2852" s="65" t="str">
        <f>VLOOKUP(B2852,'bank type'!$A$2:$B$87,2,FALSE)</f>
        <v>Payment Banks</v>
      </c>
      <c r="D2852" s="66">
        <v>43861</v>
      </c>
      <c r="E2852" s="74">
        <f t="shared" si="135"/>
        <v>1</v>
      </c>
      <c r="F2852">
        <f t="shared" si="134"/>
        <v>2020</v>
      </c>
      <c r="G2852" s="74">
        <v>0</v>
      </c>
      <c r="H2852" s="74">
        <v>0</v>
      </c>
      <c r="I2852" s="74">
        <v>0</v>
      </c>
      <c r="J2852" s="74">
        <v>0</v>
      </c>
      <c r="K2852" s="3">
        <f t="shared" si="136"/>
        <v>0</v>
      </c>
      <c r="L2852" s="18"/>
      <c r="M2852" s="18"/>
      <c r="N2852" s="18"/>
      <c r="O2852" s="74">
        <v>0</v>
      </c>
      <c r="P2852" s="74">
        <v>0</v>
      </c>
      <c r="Q2852" s="74">
        <v>0</v>
      </c>
      <c r="R2852" s="114">
        <v>0</v>
      </c>
      <c r="S2852" s="114">
        <v>0</v>
      </c>
      <c r="X2852" s="74">
        <v>283</v>
      </c>
      <c r="Y2852" s="74">
        <v>6</v>
      </c>
      <c r="Z2852" s="74">
        <v>66</v>
      </c>
      <c r="AA2852" s="114">
        <v>1.2500000000000001E-2</v>
      </c>
      <c r="AB2852" s="114">
        <v>4.0400000000000005E-2</v>
      </c>
    </row>
    <row r="2853" spans="1:28" x14ac:dyDescent="0.3">
      <c r="A2853" t="s">
        <v>50</v>
      </c>
      <c r="B2853" s="65" t="str">
        <f>VLOOKUP(A2853,'bank list with code'!$A$2:$C$114,3,FALSE)</f>
        <v>B079</v>
      </c>
      <c r="C2853" s="65" t="str">
        <f>VLOOKUP(B2853,'bank type'!$A$2:$B$87,2,FALSE)</f>
        <v>Payment Banks</v>
      </c>
      <c r="D2853" s="66">
        <v>43861</v>
      </c>
      <c r="E2853" s="74">
        <f t="shared" si="135"/>
        <v>1</v>
      </c>
      <c r="F2853">
        <f t="shared" si="134"/>
        <v>2020</v>
      </c>
      <c r="G2853" s="74">
        <v>2</v>
      </c>
      <c r="H2853" s="74">
        <v>10</v>
      </c>
      <c r="I2853" s="74">
        <v>141200</v>
      </c>
      <c r="J2853" s="74">
        <v>0</v>
      </c>
      <c r="K2853" s="3">
        <f t="shared" si="136"/>
        <v>141200</v>
      </c>
      <c r="L2853" s="18"/>
      <c r="M2853" s="18"/>
      <c r="N2853" s="18"/>
      <c r="O2853" s="74">
        <v>0</v>
      </c>
      <c r="P2853" s="74">
        <v>0</v>
      </c>
      <c r="Q2853" s="74">
        <v>0</v>
      </c>
      <c r="R2853" s="114">
        <v>0</v>
      </c>
      <c r="S2853" s="114">
        <v>0</v>
      </c>
      <c r="X2853" s="74">
        <v>55998002</v>
      </c>
      <c r="Y2853" s="74">
        <v>2202091</v>
      </c>
      <c r="Z2853" s="74">
        <v>3233664</v>
      </c>
      <c r="AA2853" s="114">
        <v>6214.4</v>
      </c>
      <c r="AB2853" s="114">
        <v>2146.1</v>
      </c>
    </row>
    <row r="2854" spans="1:28" x14ac:dyDescent="0.3">
      <c r="A2854" t="s">
        <v>52</v>
      </c>
      <c r="B2854" s="65" t="str">
        <f>VLOOKUP(A2854,'bank list with code'!$A$2:$C$114,3,FALSE)</f>
        <v>B007</v>
      </c>
      <c r="C2854" s="65" t="str">
        <f>VLOOKUP(B2854,'bank type'!$A$2:$B$87,2,FALSE)</f>
        <v>Small Finance Banks</v>
      </c>
      <c r="D2854" s="66">
        <v>43861</v>
      </c>
      <c r="E2854" s="74">
        <f t="shared" si="135"/>
        <v>1</v>
      </c>
      <c r="F2854">
        <f t="shared" si="134"/>
        <v>2020</v>
      </c>
      <c r="G2854" s="74">
        <v>307</v>
      </c>
      <c r="H2854" s="74">
        <v>3</v>
      </c>
      <c r="I2854" s="74">
        <v>0</v>
      </c>
      <c r="J2854" s="74">
        <v>0</v>
      </c>
      <c r="K2854" s="3">
        <f t="shared" si="136"/>
        <v>0</v>
      </c>
      <c r="L2854" s="18"/>
      <c r="M2854" s="18"/>
      <c r="N2854" s="18"/>
      <c r="O2854" s="74">
        <v>0</v>
      </c>
      <c r="P2854" s="74">
        <v>0</v>
      </c>
      <c r="Q2854" s="74">
        <v>0</v>
      </c>
      <c r="R2854" s="114">
        <v>0</v>
      </c>
      <c r="S2854" s="114">
        <v>0</v>
      </c>
      <c r="X2854" s="74">
        <v>1255400</v>
      </c>
      <c r="Y2854" s="74">
        <v>704519</v>
      </c>
      <c r="Z2854" s="74">
        <v>387752</v>
      </c>
      <c r="AA2854" s="114">
        <v>3997.3</v>
      </c>
      <c r="AB2854" s="114">
        <v>664.2</v>
      </c>
    </row>
    <row r="2855" spans="1:28" x14ac:dyDescent="0.3">
      <c r="A2855" t="s">
        <v>53</v>
      </c>
      <c r="B2855" s="65" t="str">
        <f>VLOOKUP(A2855,'bank list with code'!$A$2:$C$114,3,FALSE)</f>
        <v>B019</v>
      </c>
      <c r="C2855" s="65" t="str">
        <f>VLOOKUP(B2855,'bank type'!$A$2:$B$87,2,FALSE)</f>
        <v>Small Finance Banks</v>
      </c>
      <c r="D2855" s="66">
        <v>43861</v>
      </c>
      <c r="E2855" s="74">
        <f t="shared" si="135"/>
        <v>1</v>
      </c>
      <c r="F2855">
        <f t="shared" si="134"/>
        <v>2020</v>
      </c>
      <c r="G2855" s="74">
        <v>150</v>
      </c>
      <c r="H2855" s="74">
        <v>1</v>
      </c>
      <c r="I2855" s="74">
        <v>0</v>
      </c>
      <c r="J2855" s="74">
        <v>0</v>
      </c>
      <c r="K2855" s="3">
        <f t="shared" si="136"/>
        <v>0</v>
      </c>
      <c r="L2855" s="18"/>
      <c r="M2855" s="18"/>
      <c r="N2855" s="18"/>
      <c r="O2855" s="74">
        <v>0</v>
      </c>
      <c r="P2855" s="74">
        <v>0</v>
      </c>
      <c r="Q2855" s="74">
        <v>0</v>
      </c>
      <c r="R2855" s="114">
        <v>0</v>
      </c>
      <c r="S2855" s="114">
        <v>0</v>
      </c>
      <c r="X2855" s="74">
        <v>121074</v>
      </c>
      <c r="Y2855" s="74">
        <v>90528</v>
      </c>
      <c r="Z2855" s="74">
        <v>64191</v>
      </c>
      <c r="AA2855" s="114">
        <v>439.8</v>
      </c>
      <c r="AB2855" s="114">
        <v>106.4</v>
      </c>
    </row>
    <row r="2856" spans="1:28" x14ac:dyDescent="0.3">
      <c r="A2856" t="s">
        <v>54</v>
      </c>
      <c r="B2856" s="65" t="str">
        <f>VLOOKUP(A2856,'bank list with code'!$A$2:$C$114,3,FALSE)</f>
        <v>B046</v>
      </c>
      <c r="C2856" s="65" t="str">
        <f>VLOOKUP(B2856,'bank type'!$A$2:$B$87,2,FALSE)</f>
        <v>Small Finance Banks</v>
      </c>
      <c r="D2856" s="66">
        <v>43861</v>
      </c>
      <c r="E2856" s="74">
        <f t="shared" si="135"/>
        <v>1</v>
      </c>
      <c r="F2856">
        <f t="shared" si="134"/>
        <v>2020</v>
      </c>
      <c r="G2856" s="74">
        <v>100</v>
      </c>
      <c r="H2856" s="74">
        <v>2</v>
      </c>
      <c r="I2856" s="74">
        <v>0</v>
      </c>
      <c r="J2856" s="74">
        <v>0</v>
      </c>
      <c r="K2856" s="3">
        <f t="shared" si="136"/>
        <v>0</v>
      </c>
      <c r="L2856" s="18"/>
      <c r="M2856" s="18"/>
      <c r="N2856" s="18"/>
      <c r="O2856" s="74">
        <v>0</v>
      </c>
      <c r="P2856" s="74">
        <v>0</v>
      </c>
      <c r="Q2856" s="74">
        <v>0</v>
      </c>
      <c r="R2856" s="114">
        <v>0</v>
      </c>
      <c r="S2856" s="114">
        <v>0</v>
      </c>
      <c r="X2856" s="74">
        <v>1938494</v>
      </c>
      <c r="Y2856" s="74">
        <v>923965</v>
      </c>
      <c r="Z2856" s="74">
        <v>50064</v>
      </c>
      <c r="AA2856" s="114">
        <v>3507.5</v>
      </c>
      <c r="AB2856" s="114">
        <v>43.9</v>
      </c>
    </row>
    <row r="2857" spans="1:28" x14ac:dyDescent="0.3">
      <c r="A2857" t="s">
        <v>55</v>
      </c>
      <c r="B2857" s="65" t="str">
        <f>VLOOKUP(A2857,'bank list with code'!$A$2:$C$114,3,FALSE)</f>
        <v>B041</v>
      </c>
      <c r="C2857" s="65" t="str">
        <f>VLOOKUP(B2857,'bank type'!$A$2:$B$87,2,FALSE)</f>
        <v>Small Finance Banks</v>
      </c>
      <c r="D2857" s="66">
        <v>43861</v>
      </c>
      <c r="E2857" s="74">
        <f t="shared" si="135"/>
        <v>1</v>
      </c>
      <c r="F2857">
        <f t="shared" si="134"/>
        <v>2020</v>
      </c>
      <c r="G2857" s="74">
        <v>320</v>
      </c>
      <c r="H2857" s="74">
        <v>2</v>
      </c>
      <c r="I2857" s="74">
        <v>0</v>
      </c>
      <c r="J2857" s="74">
        <v>0</v>
      </c>
      <c r="K2857" s="3">
        <f t="shared" si="136"/>
        <v>0</v>
      </c>
      <c r="L2857" s="18"/>
      <c r="M2857" s="18"/>
      <c r="N2857" s="18"/>
      <c r="O2857" s="74">
        <v>0</v>
      </c>
      <c r="P2857" s="74">
        <v>0</v>
      </c>
      <c r="Q2857" s="74">
        <v>0</v>
      </c>
      <c r="R2857" s="114">
        <v>0</v>
      </c>
      <c r="S2857" s="114">
        <v>0</v>
      </c>
      <c r="X2857" s="74">
        <v>637431</v>
      </c>
      <c r="Y2857" s="74">
        <v>909641</v>
      </c>
      <c r="Z2857" s="74">
        <v>206232</v>
      </c>
      <c r="AA2857" s="114">
        <v>1958.9</v>
      </c>
      <c r="AB2857" s="114">
        <v>383.6</v>
      </c>
    </row>
    <row r="2858" spans="1:28" x14ac:dyDescent="0.3">
      <c r="A2858" t="s">
        <v>56</v>
      </c>
      <c r="B2858" s="65" t="str">
        <f>VLOOKUP(A2858,'bank list with code'!$A$2:$C$114,3,FALSE)</f>
        <v>B043</v>
      </c>
      <c r="C2858" s="65" t="str">
        <f>VLOOKUP(B2858,'bank type'!$A$2:$B$87,2,FALSE)</f>
        <v>Small Finance Banks</v>
      </c>
      <c r="D2858" s="66">
        <v>43861</v>
      </c>
      <c r="E2858" s="74">
        <f t="shared" si="135"/>
        <v>1</v>
      </c>
      <c r="F2858">
        <f t="shared" si="134"/>
        <v>2020</v>
      </c>
      <c r="G2858" s="74">
        <v>206</v>
      </c>
      <c r="H2858" s="74">
        <v>3</v>
      </c>
      <c r="I2858" s="74">
        <v>4</v>
      </c>
      <c r="J2858" s="74">
        <v>0</v>
      </c>
      <c r="K2858" s="3">
        <f t="shared" si="136"/>
        <v>4</v>
      </c>
      <c r="L2858" s="18"/>
      <c r="M2858" s="18"/>
      <c r="N2858" s="18"/>
      <c r="O2858" s="74">
        <v>0</v>
      </c>
      <c r="P2858" s="74">
        <v>0</v>
      </c>
      <c r="Q2858" s="74">
        <v>0</v>
      </c>
      <c r="R2858" s="114">
        <v>0</v>
      </c>
      <c r="S2858" s="114">
        <v>0</v>
      </c>
      <c r="X2858" s="74">
        <v>1523759</v>
      </c>
      <c r="Y2858" s="74">
        <v>939005</v>
      </c>
      <c r="Z2858" s="74">
        <v>161149</v>
      </c>
      <c r="AA2858" s="114">
        <v>5346</v>
      </c>
      <c r="AB2858" s="114">
        <v>138.80000000000001</v>
      </c>
    </row>
    <row r="2859" spans="1:28" x14ac:dyDescent="0.3">
      <c r="A2859" t="s">
        <v>57</v>
      </c>
      <c r="B2859" s="65" t="str">
        <f>VLOOKUP(A2859,'bank list with code'!$A$2:$C$114,3,FALSE)</f>
        <v>B065</v>
      </c>
      <c r="C2859" s="65" t="str">
        <f>VLOOKUP(B2859,'bank type'!$A$2:$B$87,2,FALSE)</f>
        <v>Small Finance Banks</v>
      </c>
      <c r="D2859" s="66">
        <v>43861</v>
      </c>
      <c r="E2859" s="74">
        <f t="shared" si="135"/>
        <v>1</v>
      </c>
      <c r="F2859">
        <f t="shared" si="134"/>
        <v>2020</v>
      </c>
      <c r="G2859" s="74">
        <v>128</v>
      </c>
      <c r="H2859" s="74">
        <v>3</v>
      </c>
      <c r="I2859" s="74">
        <v>0</v>
      </c>
      <c r="J2859" s="74">
        <v>0</v>
      </c>
      <c r="K2859" s="3">
        <f t="shared" si="136"/>
        <v>0</v>
      </c>
      <c r="L2859" s="18"/>
      <c r="M2859" s="18"/>
      <c r="N2859" s="18"/>
      <c r="O2859" s="74">
        <v>0</v>
      </c>
      <c r="P2859" s="74">
        <v>0</v>
      </c>
      <c r="Q2859" s="74">
        <v>0</v>
      </c>
      <c r="R2859" s="114">
        <v>0</v>
      </c>
      <c r="S2859" s="114">
        <v>0</v>
      </c>
      <c r="X2859" s="74">
        <v>1119517</v>
      </c>
      <c r="Y2859" s="74">
        <v>566186</v>
      </c>
      <c r="Z2859" s="74">
        <v>95442</v>
      </c>
      <c r="AA2859" s="114">
        <v>3002.3</v>
      </c>
      <c r="AB2859" s="114">
        <v>103.1</v>
      </c>
    </row>
    <row r="2860" spans="1:28" x14ac:dyDescent="0.3">
      <c r="A2860" t="s">
        <v>58</v>
      </c>
      <c r="B2860" s="65" t="str">
        <f>VLOOKUP(A2860,'bank list with code'!$A$2:$C$114,3,FALSE)</f>
        <v>B075</v>
      </c>
      <c r="C2860" s="65" t="str">
        <f>VLOOKUP(B2860,'bank type'!$A$2:$B$87,2,FALSE)</f>
        <v>Small Finance Banks</v>
      </c>
      <c r="D2860" s="66">
        <v>43861</v>
      </c>
      <c r="E2860" s="74">
        <f t="shared" si="135"/>
        <v>1</v>
      </c>
      <c r="F2860">
        <f t="shared" si="134"/>
        <v>2020</v>
      </c>
      <c r="G2860" s="74">
        <v>0</v>
      </c>
      <c r="H2860" s="74">
        <v>0</v>
      </c>
      <c r="I2860" s="74">
        <v>0</v>
      </c>
      <c r="J2860" s="74">
        <v>0</v>
      </c>
      <c r="K2860" s="3">
        <f t="shared" si="136"/>
        <v>0</v>
      </c>
      <c r="L2860" s="18"/>
      <c r="M2860" s="18"/>
      <c r="N2860" s="18"/>
      <c r="O2860" s="74">
        <v>0</v>
      </c>
      <c r="P2860" s="74">
        <v>0</v>
      </c>
      <c r="Q2860" s="74">
        <v>0</v>
      </c>
      <c r="R2860" s="114">
        <v>0</v>
      </c>
      <c r="S2860" s="114">
        <v>0</v>
      </c>
      <c r="X2860" s="74">
        <v>113876</v>
      </c>
      <c r="Y2860" s="74">
        <v>18950</v>
      </c>
      <c r="Z2860" s="74">
        <v>12569</v>
      </c>
      <c r="AA2860" s="114">
        <v>69</v>
      </c>
      <c r="AB2860" s="114">
        <v>11.1</v>
      </c>
    </row>
    <row r="2861" spans="1:28" x14ac:dyDescent="0.3">
      <c r="A2861" t="s">
        <v>59</v>
      </c>
      <c r="B2861" s="65" t="str">
        <f>VLOOKUP(A2861,'bank list with code'!$A$2:$C$114,3,FALSE)</f>
        <v>B097</v>
      </c>
      <c r="C2861" s="65" t="str">
        <f>VLOOKUP(B2861,'bank type'!$A$2:$B$87,2,FALSE)</f>
        <v>Small Finance Banks</v>
      </c>
      <c r="D2861" s="66">
        <v>43861</v>
      </c>
      <c r="E2861" s="74">
        <f t="shared" si="135"/>
        <v>1</v>
      </c>
      <c r="F2861">
        <f t="shared" si="134"/>
        <v>2020</v>
      </c>
      <c r="G2861" s="74">
        <v>25</v>
      </c>
      <c r="H2861" s="74">
        <v>1</v>
      </c>
      <c r="I2861" s="74">
        <v>0</v>
      </c>
      <c r="J2861" s="74">
        <v>0</v>
      </c>
      <c r="K2861" s="3">
        <f t="shared" si="136"/>
        <v>0</v>
      </c>
      <c r="L2861" s="18"/>
      <c r="M2861" s="18"/>
      <c r="N2861" s="18"/>
      <c r="O2861" s="74">
        <v>0</v>
      </c>
      <c r="P2861" s="74">
        <v>0</v>
      </c>
      <c r="Q2861" s="74">
        <v>0</v>
      </c>
      <c r="R2861" s="114">
        <v>0</v>
      </c>
      <c r="S2861" s="114">
        <v>0</v>
      </c>
      <c r="X2861" s="74">
        <v>29810</v>
      </c>
      <c r="Y2861" s="74">
        <v>35468</v>
      </c>
      <c r="Z2861" s="74">
        <v>27940</v>
      </c>
      <c r="AA2861" s="114">
        <v>116.4</v>
      </c>
      <c r="AB2861" s="114">
        <v>32.58</v>
      </c>
    </row>
    <row r="2862" spans="1:28" x14ac:dyDescent="0.3">
      <c r="A2862" t="s">
        <v>60</v>
      </c>
      <c r="B2862" s="65" t="str">
        <f>VLOOKUP(A2862,'bank list with code'!$A$2:$C$114,3,FALSE)</f>
        <v>B103</v>
      </c>
      <c r="C2862" s="65" t="str">
        <f>VLOOKUP(B2862,'bank type'!$A$2:$B$87,2,FALSE)</f>
        <v>Small Finance Banks</v>
      </c>
      <c r="D2862" s="66">
        <v>43861</v>
      </c>
      <c r="E2862" s="74">
        <f t="shared" si="135"/>
        <v>1</v>
      </c>
      <c r="F2862">
        <f t="shared" si="134"/>
        <v>2020</v>
      </c>
      <c r="G2862" s="74">
        <v>470</v>
      </c>
      <c r="H2862" s="74">
        <v>3</v>
      </c>
      <c r="I2862" s="74">
        <v>0</v>
      </c>
      <c r="J2862" s="74">
        <v>0</v>
      </c>
      <c r="K2862" s="3">
        <f t="shared" si="136"/>
        <v>0</v>
      </c>
      <c r="L2862" s="18"/>
      <c r="M2862" s="18"/>
      <c r="N2862" s="18"/>
      <c r="O2862" s="74">
        <v>0</v>
      </c>
      <c r="P2862" s="74">
        <v>0</v>
      </c>
      <c r="Q2862" s="74">
        <v>0</v>
      </c>
      <c r="R2862" s="114">
        <v>0</v>
      </c>
      <c r="S2862" s="114">
        <v>0</v>
      </c>
      <c r="X2862" s="74">
        <v>5132660</v>
      </c>
      <c r="Y2862" s="74">
        <v>2654590</v>
      </c>
      <c r="Z2862" s="74">
        <v>485282</v>
      </c>
      <c r="AA2862" s="114">
        <v>11324.4</v>
      </c>
      <c r="AB2862" s="114">
        <v>472.9</v>
      </c>
    </row>
    <row r="2863" spans="1:28" x14ac:dyDescent="0.3">
      <c r="A2863" t="s">
        <v>61</v>
      </c>
      <c r="B2863" s="65" t="str">
        <f>VLOOKUP(A2863,'bank list with code'!$A$2:$C$114,3,FALSE)</f>
        <v>B109</v>
      </c>
      <c r="C2863" s="65" t="str">
        <f>VLOOKUP(B2863,'bank type'!$A$2:$B$87,2,FALSE)</f>
        <v>Small Finance Banks</v>
      </c>
      <c r="D2863" s="66">
        <v>43861</v>
      </c>
      <c r="E2863" s="74">
        <f t="shared" si="135"/>
        <v>1</v>
      </c>
      <c r="F2863">
        <f t="shared" si="134"/>
        <v>2020</v>
      </c>
      <c r="G2863" s="74">
        <v>138</v>
      </c>
      <c r="H2863" s="74">
        <v>36</v>
      </c>
      <c r="I2863" s="74">
        <v>0</v>
      </c>
      <c r="J2863" s="74">
        <v>0</v>
      </c>
      <c r="K2863" s="3">
        <f t="shared" si="136"/>
        <v>0</v>
      </c>
      <c r="L2863" s="18"/>
      <c r="M2863" s="18"/>
      <c r="N2863" s="18"/>
      <c r="O2863" s="74">
        <v>0</v>
      </c>
      <c r="P2863" s="74">
        <v>0</v>
      </c>
      <c r="Q2863" s="74">
        <v>0</v>
      </c>
      <c r="R2863" s="114">
        <v>0</v>
      </c>
      <c r="S2863" s="114">
        <v>0</v>
      </c>
      <c r="X2863" s="74">
        <v>355691</v>
      </c>
      <c r="Y2863" s="74">
        <v>150415</v>
      </c>
      <c r="Z2863" s="74">
        <v>50781</v>
      </c>
      <c r="AA2863" s="114">
        <v>445.9</v>
      </c>
      <c r="AB2863" s="114">
        <v>50.1</v>
      </c>
    </row>
    <row r="2864" spans="1:28" x14ac:dyDescent="0.3">
      <c r="A2864" t="s">
        <v>117</v>
      </c>
      <c r="B2864" s="65" t="str">
        <f>VLOOKUP(A2864,'bank list with code'!$A$2:$C$114,3,FALSE)</f>
        <v>B003</v>
      </c>
      <c r="C2864" s="65" t="str">
        <f>VLOOKUP(B2864,'bank type'!$A$2:$B$87,2,FALSE)</f>
        <v>Public Sector Banks</v>
      </c>
      <c r="D2864" s="66">
        <v>43890</v>
      </c>
      <c r="E2864" s="74">
        <f t="shared" si="135"/>
        <v>2</v>
      </c>
      <c r="F2864">
        <f t="shared" ref="F2864:F2927" si="137">YEAR(D2864)</f>
        <v>2020</v>
      </c>
      <c r="G2864" s="74">
        <v>805</v>
      </c>
      <c r="H2864" s="74">
        <v>95</v>
      </c>
      <c r="I2864" s="74">
        <v>3286</v>
      </c>
      <c r="J2864" s="74">
        <v>0</v>
      </c>
      <c r="K2864" s="3">
        <f t="shared" si="136"/>
        <v>3286</v>
      </c>
      <c r="L2864" s="18"/>
      <c r="M2864" s="18"/>
      <c r="N2864" s="18"/>
      <c r="O2864" s="74">
        <v>0</v>
      </c>
      <c r="P2864" s="74">
        <v>0</v>
      </c>
      <c r="Q2864" s="74">
        <v>0</v>
      </c>
      <c r="R2864" s="114">
        <v>0</v>
      </c>
      <c r="S2864" s="114">
        <v>0</v>
      </c>
      <c r="X2864" s="74">
        <v>6808170</v>
      </c>
      <c r="Y2864" s="74">
        <v>5717337</v>
      </c>
      <c r="Z2864" s="74">
        <v>4033722</v>
      </c>
      <c r="AA2864" s="114">
        <v>23452.3</v>
      </c>
      <c r="AB2864" s="114">
        <v>3776.5</v>
      </c>
    </row>
    <row r="2865" spans="1:28" x14ac:dyDescent="0.3">
      <c r="A2865" t="s">
        <v>118</v>
      </c>
      <c r="B2865" s="65" t="str">
        <f>VLOOKUP(A2865,'bank list with code'!$A$2:$C$114,3,FALSE)</f>
        <v>B006</v>
      </c>
      <c r="C2865" s="65" t="str">
        <f>VLOOKUP(B2865,'bank type'!$A$2:$B$87,2,FALSE)</f>
        <v>Public Sector Banks</v>
      </c>
      <c r="D2865" s="66">
        <v>43890</v>
      </c>
      <c r="E2865" s="74">
        <f t="shared" si="135"/>
        <v>2</v>
      </c>
      <c r="F2865">
        <f t="shared" si="137"/>
        <v>2020</v>
      </c>
      <c r="G2865" s="74">
        <v>3024</v>
      </c>
      <c r="H2865" s="74">
        <v>769</v>
      </c>
      <c r="I2865" s="74">
        <v>13597</v>
      </c>
      <c r="J2865" s="74">
        <v>0</v>
      </c>
      <c r="K2865" s="3">
        <f t="shared" si="136"/>
        <v>13597</v>
      </c>
      <c r="L2865" s="18"/>
      <c r="M2865" s="18"/>
      <c r="N2865" s="18"/>
      <c r="O2865" s="74">
        <v>304310</v>
      </c>
      <c r="P2865" s="74">
        <v>8679</v>
      </c>
      <c r="Q2865" s="74">
        <v>553227</v>
      </c>
      <c r="R2865" s="114">
        <v>41.7</v>
      </c>
      <c r="S2865" s="114">
        <v>1338.2</v>
      </c>
      <c r="X2865" s="74">
        <v>13075284</v>
      </c>
      <c r="Y2865" s="74">
        <v>11574028</v>
      </c>
      <c r="Z2865" s="74">
        <v>7012218</v>
      </c>
      <c r="AA2865" s="114">
        <v>48626.8</v>
      </c>
      <c r="AB2865" s="114">
        <v>9426</v>
      </c>
    </row>
    <row r="2866" spans="1:28" x14ac:dyDescent="0.3">
      <c r="A2866" t="s">
        <v>0</v>
      </c>
      <c r="B2866" s="65" t="str">
        <f>VLOOKUP(A2866,'bank list with code'!$A$2:$C$114,3,FALSE)</f>
        <v>B014</v>
      </c>
      <c r="C2866" s="65" t="str">
        <f>VLOOKUP(B2866,'bank type'!$A$2:$B$87,2,FALSE)</f>
        <v>Public Sector Banks</v>
      </c>
      <c r="D2866" s="66">
        <v>43890</v>
      </c>
      <c r="E2866" s="74">
        <f t="shared" ref="E2866:E2929" si="138">MONTH(D2866)</f>
        <v>2</v>
      </c>
      <c r="F2866">
        <f t="shared" si="137"/>
        <v>2020</v>
      </c>
      <c r="G2866" s="74">
        <v>9349</v>
      </c>
      <c r="H2866" s="74">
        <v>3844</v>
      </c>
      <c r="I2866" s="74">
        <v>60195</v>
      </c>
      <c r="J2866" s="74">
        <v>0</v>
      </c>
      <c r="K2866" s="3">
        <f t="shared" si="136"/>
        <v>60195</v>
      </c>
      <c r="L2866" s="18"/>
      <c r="M2866" s="18"/>
      <c r="N2866" s="18"/>
      <c r="O2866" s="74">
        <v>458202</v>
      </c>
      <c r="P2866" s="74">
        <v>14580</v>
      </c>
      <c r="Q2866" s="74">
        <v>1093438</v>
      </c>
      <c r="R2866" s="114">
        <v>62</v>
      </c>
      <c r="S2866" s="114">
        <v>2356.3000000000002</v>
      </c>
      <c r="X2866" s="74">
        <v>53624770</v>
      </c>
      <c r="Y2866" s="74">
        <v>29829148</v>
      </c>
      <c r="Z2866" s="74">
        <v>22875640</v>
      </c>
      <c r="AA2866" s="114">
        <v>124464.9</v>
      </c>
      <c r="AB2866" s="114">
        <v>28721.599999999999</v>
      </c>
    </row>
    <row r="2867" spans="1:28" x14ac:dyDescent="0.3">
      <c r="A2867" t="s">
        <v>1</v>
      </c>
      <c r="B2867" s="65" t="str">
        <f>VLOOKUP(A2867,'bank list with code'!$A$2:$C$114,3,FALSE)</f>
        <v>B015</v>
      </c>
      <c r="C2867" s="65" t="str">
        <f>VLOOKUP(B2867,'bank type'!$A$2:$B$87,2,FALSE)</f>
        <v>Public Sector Banks</v>
      </c>
      <c r="D2867" s="66">
        <v>43890</v>
      </c>
      <c r="E2867" s="74">
        <f t="shared" si="138"/>
        <v>2</v>
      </c>
      <c r="F2867">
        <f t="shared" si="137"/>
        <v>2020</v>
      </c>
      <c r="G2867" s="74">
        <v>2408</v>
      </c>
      <c r="H2867" s="74">
        <v>3342</v>
      </c>
      <c r="I2867" s="74">
        <v>48552</v>
      </c>
      <c r="J2867" s="74">
        <v>0</v>
      </c>
      <c r="K2867" s="3">
        <f t="shared" si="136"/>
        <v>48552</v>
      </c>
      <c r="L2867" s="18"/>
      <c r="M2867" s="18"/>
      <c r="N2867" s="18"/>
      <c r="O2867" s="74">
        <v>166498</v>
      </c>
      <c r="P2867" s="74">
        <v>15421</v>
      </c>
      <c r="Q2867" s="74">
        <v>414772</v>
      </c>
      <c r="R2867" s="114">
        <v>87.8</v>
      </c>
      <c r="S2867" s="114">
        <v>911.2</v>
      </c>
      <c r="X2867" s="74">
        <v>39598183</v>
      </c>
      <c r="Y2867" s="74">
        <v>20156507</v>
      </c>
      <c r="Z2867" s="74">
        <v>11261304</v>
      </c>
      <c r="AA2867" s="114">
        <v>72338.399999999994</v>
      </c>
      <c r="AB2867" s="114">
        <v>11949.1</v>
      </c>
    </row>
    <row r="2868" spans="1:28" x14ac:dyDescent="0.3">
      <c r="A2868" t="s">
        <v>2</v>
      </c>
      <c r="B2868" s="65" t="str">
        <f>VLOOKUP(A2868,'bank list with code'!$A$2:$C$114,3,FALSE)</f>
        <v>B016</v>
      </c>
      <c r="C2868" s="65" t="str">
        <f>VLOOKUP(B2868,'bank type'!$A$2:$B$87,2,FALSE)</f>
        <v>Public Sector Banks</v>
      </c>
      <c r="D2868" s="66">
        <v>43890</v>
      </c>
      <c r="E2868" s="74">
        <f t="shared" si="138"/>
        <v>2</v>
      </c>
      <c r="F2868">
        <f t="shared" si="137"/>
        <v>2020</v>
      </c>
      <c r="G2868" s="74">
        <v>1382</v>
      </c>
      <c r="H2868" s="74">
        <v>545</v>
      </c>
      <c r="I2868" s="74">
        <v>2501</v>
      </c>
      <c r="J2868" s="74">
        <v>0</v>
      </c>
      <c r="K2868" s="3">
        <f t="shared" si="136"/>
        <v>2501</v>
      </c>
      <c r="L2868" s="18"/>
      <c r="M2868" s="18"/>
      <c r="N2868" s="18"/>
      <c r="O2868" s="74">
        <v>0</v>
      </c>
      <c r="P2868" s="74">
        <v>0</v>
      </c>
      <c r="Q2868" s="74">
        <v>0</v>
      </c>
      <c r="R2868" s="114">
        <v>0</v>
      </c>
      <c r="S2868" s="114">
        <v>0</v>
      </c>
      <c r="X2868" s="74">
        <v>7539193</v>
      </c>
      <c r="Y2868" s="74">
        <v>7986209</v>
      </c>
      <c r="Z2868" s="74">
        <v>5224681</v>
      </c>
      <c r="AA2868" s="114">
        <v>29341.8</v>
      </c>
      <c r="AB2868" s="114">
        <v>5476.8</v>
      </c>
    </row>
    <row r="2869" spans="1:28" x14ac:dyDescent="0.3">
      <c r="A2869" t="s">
        <v>3</v>
      </c>
      <c r="B2869" s="65" t="str">
        <f>VLOOKUP(A2869,'bank list with code'!$A$2:$C$114,3,FALSE)</f>
        <v>B018</v>
      </c>
      <c r="C2869" s="65" t="str">
        <f>VLOOKUP(B2869,'bank type'!$A$2:$B$87,2,FALSE)</f>
        <v>Public Sector Banks</v>
      </c>
      <c r="D2869" s="66">
        <v>43890</v>
      </c>
      <c r="E2869" s="74">
        <f t="shared" si="138"/>
        <v>2</v>
      </c>
      <c r="F2869">
        <f t="shared" si="137"/>
        <v>2020</v>
      </c>
      <c r="G2869" s="74">
        <v>4751</v>
      </c>
      <c r="H2869" s="74">
        <v>4069</v>
      </c>
      <c r="I2869" s="74">
        <v>24670</v>
      </c>
      <c r="J2869" s="74">
        <v>0</v>
      </c>
      <c r="K2869" s="3">
        <f t="shared" si="136"/>
        <v>24670</v>
      </c>
      <c r="L2869" s="18"/>
      <c r="M2869" s="18"/>
      <c r="N2869" s="18"/>
      <c r="O2869" s="74">
        <v>523750</v>
      </c>
      <c r="P2869" s="74">
        <v>54360</v>
      </c>
      <c r="Q2869" s="74">
        <v>821547</v>
      </c>
      <c r="R2869" s="114">
        <v>260.2</v>
      </c>
      <c r="S2869" s="114">
        <v>1886.5</v>
      </c>
      <c r="X2869" s="74">
        <v>23769753</v>
      </c>
      <c r="Y2869" s="74">
        <v>24926270</v>
      </c>
      <c r="Z2869" s="74">
        <v>13952663</v>
      </c>
      <c r="AA2869" s="114">
        <v>113201.3</v>
      </c>
      <c r="AB2869" s="114">
        <v>17711.3</v>
      </c>
    </row>
    <row r="2870" spans="1:28" x14ac:dyDescent="0.3">
      <c r="A2870" t="s">
        <v>4</v>
      </c>
      <c r="B2870" s="65" t="str">
        <f>VLOOKUP(A2870,'bank list with code'!$A$2:$C$114,3,FALSE)</f>
        <v>B022</v>
      </c>
      <c r="C2870" s="65" t="str">
        <f>VLOOKUP(B2870,'bank type'!$A$2:$B$87,2,FALSE)</f>
        <v>Public Sector Banks</v>
      </c>
      <c r="D2870" s="66">
        <v>43890</v>
      </c>
      <c r="E2870" s="74">
        <f t="shared" si="138"/>
        <v>2</v>
      </c>
      <c r="F2870">
        <f t="shared" si="137"/>
        <v>2020</v>
      </c>
      <c r="G2870" s="74">
        <v>2761</v>
      </c>
      <c r="H2870" s="74">
        <v>889</v>
      </c>
      <c r="I2870" s="74">
        <v>3566</v>
      </c>
      <c r="J2870" s="74">
        <v>0</v>
      </c>
      <c r="K2870" s="3">
        <f t="shared" si="136"/>
        <v>3566</v>
      </c>
      <c r="L2870" s="18"/>
      <c r="M2870" s="18"/>
      <c r="N2870" s="18"/>
      <c r="O2870" s="74">
        <v>88296</v>
      </c>
      <c r="P2870" s="74">
        <v>1500</v>
      </c>
      <c r="Q2870" s="74">
        <v>131454</v>
      </c>
      <c r="R2870" s="114">
        <v>7.1</v>
      </c>
      <c r="S2870" s="114">
        <v>277.10000000000002</v>
      </c>
      <c r="X2870" s="74">
        <v>23974333</v>
      </c>
      <c r="Y2870" s="74">
        <v>12109219</v>
      </c>
      <c r="Z2870" s="74">
        <v>6511575</v>
      </c>
      <c r="AA2870" s="114">
        <v>50106.5</v>
      </c>
      <c r="AB2870" s="114">
        <v>8646.7999999999993</v>
      </c>
    </row>
    <row r="2871" spans="1:28" x14ac:dyDescent="0.3">
      <c r="A2871" t="s">
        <v>119</v>
      </c>
      <c r="B2871" s="65" t="str">
        <f>VLOOKUP(A2871,'bank list with code'!$A$2:$C$114,3,FALSE)</f>
        <v>B026</v>
      </c>
      <c r="C2871" s="65" t="str">
        <f>VLOOKUP(B2871,'bank type'!$A$2:$B$87,2,FALSE)</f>
        <v>Public Sector Banks</v>
      </c>
      <c r="D2871" s="66">
        <v>43890</v>
      </c>
      <c r="E2871" s="74">
        <f t="shared" si="138"/>
        <v>2</v>
      </c>
      <c r="F2871">
        <f t="shared" si="137"/>
        <v>2020</v>
      </c>
      <c r="G2871" s="74">
        <v>2462</v>
      </c>
      <c r="H2871" s="74">
        <v>427</v>
      </c>
      <c r="I2871" s="74">
        <v>309349</v>
      </c>
      <c r="J2871" s="74">
        <v>0</v>
      </c>
      <c r="K2871" s="3">
        <f t="shared" si="136"/>
        <v>309349</v>
      </c>
      <c r="L2871" s="18"/>
      <c r="M2871" s="18"/>
      <c r="N2871" s="18"/>
      <c r="O2871" s="74">
        <v>114177</v>
      </c>
      <c r="P2871" s="74">
        <v>1597</v>
      </c>
      <c r="Q2871" s="74">
        <v>151590</v>
      </c>
      <c r="R2871" s="114">
        <v>8.1999999999999993</v>
      </c>
      <c r="S2871" s="114">
        <v>359.8</v>
      </c>
      <c r="X2871" s="74">
        <v>8055999</v>
      </c>
      <c r="Y2871" s="74">
        <v>6998511</v>
      </c>
      <c r="Z2871" s="74">
        <v>4443044</v>
      </c>
      <c r="AA2871" s="114">
        <v>28862.7</v>
      </c>
      <c r="AB2871" s="114">
        <v>5281.3</v>
      </c>
    </row>
    <row r="2872" spans="1:28" x14ac:dyDescent="0.3">
      <c r="A2872" t="s">
        <v>5</v>
      </c>
      <c r="B2872" s="65" t="str">
        <f>VLOOKUP(A2872,'bank list with code'!$A$2:$C$114,3,FALSE)</f>
        <v>B060</v>
      </c>
      <c r="C2872" s="65" t="str">
        <f>VLOOKUP(B2872,'bank type'!$A$2:$B$87,2,FALSE)</f>
        <v>Public Sector Banks</v>
      </c>
      <c r="D2872" s="66">
        <v>43890</v>
      </c>
      <c r="E2872" s="74">
        <f t="shared" si="138"/>
        <v>2</v>
      </c>
      <c r="F2872">
        <f t="shared" si="137"/>
        <v>2020</v>
      </c>
      <c r="G2872" s="74">
        <v>3332</v>
      </c>
      <c r="H2872" s="74">
        <v>700</v>
      </c>
      <c r="I2872" s="74">
        <v>10611</v>
      </c>
      <c r="J2872" s="74">
        <v>0</v>
      </c>
      <c r="K2872" s="3">
        <f t="shared" si="136"/>
        <v>10611</v>
      </c>
      <c r="L2872" s="18"/>
      <c r="M2872" s="18"/>
      <c r="N2872" s="18"/>
      <c r="O2872" s="74">
        <v>102857</v>
      </c>
      <c r="P2872" s="74">
        <v>4030</v>
      </c>
      <c r="Q2872" s="74">
        <v>170605</v>
      </c>
      <c r="R2872" s="114">
        <v>25.6</v>
      </c>
      <c r="S2872" s="114">
        <v>394.8</v>
      </c>
      <c r="X2872" s="74">
        <v>14585589</v>
      </c>
      <c r="Y2872" s="74">
        <v>23375038</v>
      </c>
      <c r="Z2872" s="74">
        <v>7757760</v>
      </c>
      <c r="AA2872" s="114">
        <v>72261.600000000006</v>
      </c>
      <c r="AB2872" s="114">
        <v>9542.2999999999993</v>
      </c>
    </row>
    <row r="2873" spans="1:28" x14ac:dyDescent="0.3">
      <c r="A2873" t="s">
        <v>6</v>
      </c>
      <c r="B2873" s="65" t="str">
        <f>VLOOKUP(A2873,'bank list with code'!$A$2:$C$114,3,FALSE)</f>
        <v>B061</v>
      </c>
      <c r="C2873" s="65" t="str">
        <f>VLOOKUP(B2873,'bank type'!$A$2:$B$87,2,FALSE)</f>
        <v>Public Sector Banks</v>
      </c>
      <c r="D2873" s="66">
        <v>43890</v>
      </c>
      <c r="E2873" s="74">
        <f t="shared" si="138"/>
        <v>2</v>
      </c>
      <c r="F2873">
        <f t="shared" si="137"/>
        <v>2020</v>
      </c>
      <c r="G2873" s="74">
        <v>2676</v>
      </c>
      <c r="H2873" s="74">
        <v>348</v>
      </c>
      <c r="I2873" s="74">
        <v>19750</v>
      </c>
      <c r="J2873" s="74">
        <v>0</v>
      </c>
      <c r="K2873" s="3">
        <f t="shared" si="136"/>
        <v>19750</v>
      </c>
      <c r="L2873" s="18"/>
      <c r="M2873" s="18"/>
      <c r="N2873" s="18"/>
      <c r="O2873" s="74">
        <v>60116</v>
      </c>
      <c r="P2873" s="74">
        <v>1487</v>
      </c>
      <c r="Q2873" s="74">
        <v>92306</v>
      </c>
      <c r="R2873" s="114">
        <v>6</v>
      </c>
      <c r="S2873" s="114">
        <v>173.3</v>
      </c>
      <c r="X2873" s="74">
        <v>17211040</v>
      </c>
      <c r="Y2873" s="74">
        <v>13257767</v>
      </c>
      <c r="Z2873" s="74">
        <v>5271474</v>
      </c>
      <c r="AA2873" s="114">
        <v>52083</v>
      </c>
      <c r="AB2873" s="114">
        <v>6769.9</v>
      </c>
    </row>
    <row r="2874" spans="1:28" x14ac:dyDescent="0.3">
      <c r="A2874" t="s">
        <v>121</v>
      </c>
      <c r="B2874" s="65" t="str">
        <f>VLOOKUP(A2874,'bank list with code'!$A$2:$C$114,3,FALSE)</f>
        <v>B078</v>
      </c>
      <c r="C2874" s="65" t="str">
        <f>VLOOKUP(B2874,'bank type'!$A$2:$B$87,2,FALSE)</f>
        <v>Public Sector Banks</v>
      </c>
      <c r="D2874" s="66">
        <v>43890</v>
      </c>
      <c r="E2874" s="74">
        <f t="shared" si="138"/>
        <v>2</v>
      </c>
      <c r="F2874">
        <f t="shared" si="137"/>
        <v>2020</v>
      </c>
      <c r="G2874" s="74">
        <v>2337</v>
      </c>
      <c r="H2874" s="74">
        <v>266</v>
      </c>
      <c r="I2874" s="74">
        <v>9957</v>
      </c>
      <c r="J2874" s="74">
        <v>0</v>
      </c>
      <c r="K2874" s="3">
        <f t="shared" si="136"/>
        <v>9957</v>
      </c>
      <c r="L2874" s="18"/>
      <c r="M2874" s="18"/>
      <c r="N2874" s="18"/>
      <c r="O2874" s="74">
        <v>0</v>
      </c>
      <c r="P2874" s="74">
        <v>0</v>
      </c>
      <c r="Q2874" s="74">
        <v>0</v>
      </c>
      <c r="R2874" s="114">
        <v>0</v>
      </c>
      <c r="S2874" s="114">
        <v>0</v>
      </c>
      <c r="X2874" s="74">
        <v>11526734</v>
      </c>
      <c r="Y2874" s="74">
        <v>5493421</v>
      </c>
      <c r="Z2874" s="74">
        <v>3946117</v>
      </c>
      <c r="AA2874" s="114">
        <v>24079.9</v>
      </c>
      <c r="AB2874" s="114">
        <v>4707.1000000000004</v>
      </c>
    </row>
    <row r="2875" spans="1:28" x14ac:dyDescent="0.3">
      <c r="A2875" t="s">
        <v>7</v>
      </c>
      <c r="B2875" s="65" t="str">
        <f>VLOOKUP(A2875,'bank list with code'!$A$2:$C$114,3,FALSE)</f>
        <v>B080</v>
      </c>
      <c r="C2875" s="65" t="str">
        <f>VLOOKUP(B2875,'bank type'!$A$2:$B$87,2,FALSE)</f>
        <v>Public Sector Banks</v>
      </c>
      <c r="D2875" s="66">
        <v>43890</v>
      </c>
      <c r="E2875" s="74">
        <f t="shared" si="138"/>
        <v>2</v>
      </c>
      <c r="F2875">
        <f t="shared" si="137"/>
        <v>2020</v>
      </c>
      <c r="G2875" s="74">
        <v>1021</v>
      </c>
      <c r="H2875" s="74">
        <v>31</v>
      </c>
      <c r="I2875" s="74">
        <v>900</v>
      </c>
      <c r="J2875" s="74">
        <v>0</v>
      </c>
      <c r="K2875" s="3">
        <f t="shared" si="136"/>
        <v>900</v>
      </c>
      <c r="L2875" s="18"/>
      <c r="M2875" s="18"/>
      <c r="N2875" s="18"/>
      <c r="O2875" s="74">
        <v>0</v>
      </c>
      <c r="P2875" s="74">
        <v>0</v>
      </c>
      <c r="Q2875" s="74">
        <v>0</v>
      </c>
      <c r="R2875" s="114">
        <v>0</v>
      </c>
      <c r="S2875" s="114">
        <v>0</v>
      </c>
      <c r="X2875" s="74">
        <v>2717347</v>
      </c>
      <c r="Y2875" s="74">
        <v>1582215</v>
      </c>
      <c r="Z2875" s="74">
        <v>946611</v>
      </c>
      <c r="AA2875" s="114">
        <v>6724.4</v>
      </c>
      <c r="AB2875" s="114">
        <v>1343.6</v>
      </c>
    </row>
    <row r="2876" spans="1:28" x14ac:dyDescent="0.3">
      <c r="A2876" t="s">
        <v>8</v>
      </c>
      <c r="B2876" s="65" t="str">
        <f>VLOOKUP(A2876,'bank list with code'!$A$2:$C$114,3,FALSE)</f>
        <v>B081</v>
      </c>
      <c r="C2876" s="65" t="str">
        <f>VLOOKUP(B2876,'bank type'!$A$2:$B$87,2,FALSE)</f>
        <v>Public Sector Banks</v>
      </c>
      <c r="D2876" s="66">
        <v>43890</v>
      </c>
      <c r="E2876" s="74">
        <f t="shared" si="138"/>
        <v>2</v>
      </c>
      <c r="F2876">
        <f t="shared" si="137"/>
        <v>2020</v>
      </c>
      <c r="G2876" s="74">
        <v>5426</v>
      </c>
      <c r="H2876" s="74">
        <v>3731</v>
      </c>
      <c r="I2876" s="74">
        <v>79467</v>
      </c>
      <c r="J2876" s="74">
        <v>0</v>
      </c>
      <c r="K2876" s="3">
        <f t="shared" si="136"/>
        <v>79467</v>
      </c>
      <c r="L2876" s="18"/>
      <c r="M2876" s="18"/>
      <c r="N2876" s="18"/>
      <c r="O2876" s="74">
        <v>345980</v>
      </c>
      <c r="P2876" s="74">
        <v>3996</v>
      </c>
      <c r="Q2876" s="74">
        <v>604968</v>
      </c>
      <c r="R2876" s="114">
        <v>10.9</v>
      </c>
      <c r="S2876" s="114">
        <v>1268</v>
      </c>
      <c r="X2876" s="74">
        <v>24148858</v>
      </c>
      <c r="Y2876" s="74">
        <v>25404744</v>
      </c>
      <c r="Z2876" s="74">
        <v>14697291</v>
      </c>
      <c r="AA2876" s="114">
        <v>116701.1</v>
      </c>
      <c r="AB2876" s="114">
        <v>21169.9</v>
      </c>
    </row>
    <row r="2877" spans="1:28" x14ac:dyDescent="0.3">
      <c r="A2877" t="s">
        <v>122</v>
      </c>
      <c r="B2877" s="65" t="str">
        <f>VLOOKUP(A2877,'bank list with code'!$A$2:$C$114,3,FALSE)</f>
        <v>B099</v>
      </c>
      <c r="C2877" s="65" t="str">
        <f>VLOOKUP(B2877,'bank type'!$A$2:$B$87,2,FALSE)</f>
        <v>Public Sector Banks</v>
      </c>
      <c r="D2877" s="66">
        <v>43890</v>
      </c>
      <c r="E2877" s="74">
        <f t="shared" si="138"/>
        <v>2</v>
      </c>
      <c r="F2877">
        <f t="shared" si="137"/>
        <v>2020</v>
      </c>
      <c r="G2877" s="74">
        <v>4174</v>
      </c>
      <c r="H2877" s="74">
        <v>401</v>
      </c>
      <c r="I2877" s="74">
        <v>12630</v>
      </c>
      <c r="J2877" s="74">
        <v>0</v>
      </c>
      <c r="K2877" s="3">
        <f t="shared" si="136"/>
        <v>12630</v>
      </c>
      <c r="L2877" s="18"/>
      <c r="M2877" s="18"/>
      <c r="N2877" s="18"/>
      <c r="O2877" s="74">
        <v>46613</v>
      </c>
      <c r="P2877" s="74">
        <v>2345</v>
      </c>
      <c r="Q2877" s="74">
        <v>183775</v>
      </c>
      <c r="R2877" s="114">
        <v>10.4</v>
      </c>
      <c r="S2877" s="114">
        <v>404.1</v>
      </c>
      <c r="X2877" s="74">
        <v>9785412</v>
      </c>
      <c r="Y2877" s="74">
        <v>9313525</v>
      </c>
      <c r="Z2877" s="74">
        <v>5666785</v>
      </c>
      <c r="AA2877" s="114">
        <v>38289.800000000003</v>
      </c>
      <c r="AB2877" s="114">
        <v>6550.1</v>
      </c>
    </row>
    <row r="2878" spans="1:28" x14ac:dyDescent="0.3">
      <c r="A2878" t="s">
        <v>9</v>
      </c>
      <c r="B2878" s="65" t="str">
        <f>VLOOKUP(A2878,'bank list with code'!$A$2:$C$114,3,FALSE)</f>
        <v>B102</v>
      </c>
      <c r="C2878" s="65" t="str">
        <f>VLOOKUP(B2878,'bank type'!$A$2:$B$87,2,FALSE)</f>
        <v>Public Sector Banks</v>
      </c>
      <c r="D2878" s="66">
        <v>43890</v>
      </c>
      <c r="E2878" s="74">
        <f t="shared" si="138"/>
        <v>2</v>
      </c>
      <c r="F2878">
        <f t="shared" si="137"/>
        <v>2020</v>
      </c>
      <c r="G2878" s="74">
        <v>2014</v>
      </c>
      <c r="H2878" s="74">
        <v>179</v>
      </c>
      <c r="I2878" s="74">
        <v>7930</v>
      </c>
      <c r="J2878" s="74">
        <v>0</v>
      </c>
      <c r="K2878" s="3">
        <f t="shared" si="136"/>
        <v>7930</v>
      </c>
      <c r="L2878" s="18"/>
      <c r="M2878" s="18"/>
      <c r="N2878" s="18"/>
      <c r="O2878" s="74">
        <v>0</v>
      </c>
      <c r="P2878" s="74">
        <v>0</v>
      </c>
      <c r="Q2878" s="74">
        <v>0</v>
      </c>
      <c r="R2878" s="114">
        <v>0</v>
      </c>
      <c r="S2878" s="114">
        <v>0</v>
      </c>
      <c r="X2878" s="74">
        <v>8370067</v>
      </c>
      <c r="Y2878" s="74">
        <v>6458205</v>
      </c>
      <c r="Z2878" s="74">
        <v>3960009</v>
      </c>
      <c r="AA2878" s="114">
        <v>26042.2</v>
      </c>
      <c r="AB2878" s="114">
        <v>4669.2</v>
      </c>
    </row>
    <row r="2879" spans="1:28" x14ac:dyDescent="0.3">
      <c r="A2879" t="s">
        <v>10</v>
      </c>
      <c r="B2879" s="65" t="str">
        <f>VLOOKUP(A2879,'bank list with code'!$A$2:$C$114,3,FALSE)</f>
        <v>B105</v>
      </c>
      <c r="C2879" s="65" t="str">
        <f>VLOOKUP(B2879,'bank type'!$A$2:$B$87,2,FALSE)</f>
        <v>Public Sector Banks</v>
      </c>
      <c r="D2879" s="66">
        <v>43890</v>
      </c>
      <c r="E2879" s="74">
        <f t="shared" si="138"/>
        <v>2</v>
      </c>
      <c r="F2879">
        <f t="shared" si="137"/>
        <v>2020</v>
      </c>
      <c r="G2879" s="74">
        <v>3978</v>
      </c>
      <c r="H2879" s="74">
        <v>2894</v>
      </c>
      <c r="I2879" s="74">
        <v>55086</v>
      </c>
      <c r="J2879" s="74">
        <v>0</v>
      </c>
      <c r="K2879" s="3">
        <f t="shared" si="136"/>
        <v>55086</v>
      </c>
      <c r="L2879" s="18"/>
      <c r="M2879" s="18"/>
      <c r="N2879" s="18"/>
      <c r="O2879" s="74">
        <v>45542</v>
      </c>
      <c r="P2879" s="74">
        <v>3002</v>
      </c>
      <c r="Q2879" s="74">
        <v>212140</v>
      </c>
      <c r="R2879" s="114">
        <v>15.5</v>
      </c>
      <c r="S2879" s="114">
        <v>521.70000000000005</v>
      </c>
      <c r="X2879" s="74">
        <v>20637015</v>
      </c>
      <c r="Y2879" s="74">
        <v>28353800</v>
      </c>
      <c r="Z2879" s="74">
        <v>10649265</v>
      </c>
      <c r="AA2879" s="114">
        <v>91655.3</v>
      </c>
      <c r="AB2879" s="114">
        <v>11852.2</v>
      </c>
    </row>
    <row r="2880" spans="1:28" x14ac:dyDescent="0.3">
      <c r="A2880" t="s">
        <v>123</v>
      </c>
      <c r="B2880" s="65" t="str">
        <f>VLOOKUP(A2880,'bank list with code'!$A$2:$C$114,3,FALSE)</f>
        <v>B106</v>
      </c>
      <c r="C2880" s="65" t="str">
        <f>VLOOKUP(B2880,'bank type'!$A$2:$B$87,2,FALSE)</f>
        <v>Public Sector Banks</v>
      </c>
      <c r="D2880" s="66">
        <v>43890</v>
      </c>
      <c r="E2880" s="74">
        <f t="shared" si="138"/>
        <v>2</v>
      </c>
      <c r="F2880">
        <f t="shared" si="137"/>
        <v>2020</v>
      </c>
      <c r="G2880" s="74">
        <v>1021</v>
      </c>
      <c r="H2880" s="74">
        <v>996</v>
      </c>
      <c r="I2880" s="74">
        <v>7442</v>
      </c>
      <c r="J2880" s="74">
        <v>0</v>
      </c>
      <c r="K2880" s="3">
        <f t="shared" si="136"/>
        <v>7442</v>
      </c>
      <c r="L2880" s="18"/>
      <c r="M2880" s="18"/>
      <c r="N2880" s="18"/>
      <c r="O2880" s="74">
        <v>7655</v>
      </c>
      <c r="P2880" s="74">
        <v>221</v>
      </c>
      <c r="Q2880" s="74">
        <v>16091</v>
      </c>
      <c r="R2880" s="114">
        <v>0.9</v>
      </c>
      <c r="S2880" s="114">
        <v>30.2</v>
      </c>
      <c r="X2880" s="74">
        <v>9256780</v>
      </c>
      <c r="Y2880" s="74">
        <v>4949429</v>
      </c>
      <c r="Z2880" s="74">
        <v>2480624</v>
      </c>
      <c r="AA2880" s="114">
        <v>23110.3</v>
      </c>
      <c r="AB2880" s="114">
        <v>3114.1</v>
      </c>
    </row>
    <row r="2881" spans="1:28" x14ac:dyDescent="0.3">
      <c r="A2881" t="s">
        <v>11</v>
      </c>
      <c r="B2881" s="65" t="str">
        <f>VLOOKUP(A2881,'bank list with code'!$A$2:$C$114,3,FALSE)</f>
        <v>B054</v>
      </c>
      <c r="C2881" s="65" t="str">
        <f>VLOOKUP(B2881,'bank type'!$A$2:$B$87,2,FALSE)</f>
        <v>Private Sector Banks</v>
      </c>
      <c r="D2881" s="66">
        <v>43890</v>
      </c>
      <c r="E2881" s="74">
        <f t="shared" si="138"/>
        <v>2</v>
      </c>
      <c r="F2881">
        <f t="shared" si="137"/>
        <v>2020</v>
      </c>
      <c r="G2881" s="74">
        <v>2207</v>
      </c>
      <c r="H2881" s="74">
        <v>1478</v>
      </c>
      <c r="I2881" s="74">
        <v>34822</v>
      </c>
      <c r="J2881" s="74">
        <v>0</v>
      </c>
      <c r="K2881" s="3">
        <f t="shared" si="136"/>
        <v>34822</v>
      </c>
      <c r="L2881" s="18"/>
      <c r="M2881" s="18"/>
      <c r="N2881" s="18"/>
      <c r="O2881" s="74">
        <v>36114</v>
      </c>
      <c r="P2881" s="74">
        <v>651</v>
      </c>
      <c r="Q2881" s="74">
        <v>127275</v>
      </c>
      <c r="R2881" s="114">
        <v>3.3</v>
      </c>
      <c r="S2881" s="114">
        <v>309</v>
      </c>
      <c r="X2881" s="74">
        <v>12575525</v>
      </c>
      <c r="Y2881" s="74">
        <v>8670561</v>
      </c>
      <c r="Z2881" s="74">
        <v>5900465</v>
      </c>
      <c r="AA2881" s="114">
        <v>39728.9</v>
      </c>
      <c r="AB2881" s="114">
        <v>7814.8</v>
      </c>
    </row>
    <row r="2882" spans="1:28" x14ac:dyDescent="0.3">
      <c r="A2882" t="s">
        <v>12</v>
      </c>
      <c r="B2882" s="65" t="str">
        <f>VLOOKUP(A2882,'bank list with code'!$A$2:$C$114,3,FALSE)</f>
        <v>B093</v>
      </c>
      <c r="C2882" s="65" t="str">
        <f>VLOOKUP(B2882,'bank type'!$A$2:$B$87,2,FALSE)</f>
        <v>Public Sector Banks</v>
      </c>
      <c r="D2882" s="66">
        <v>43890</v>
      </c>
      <c r="E2882" s="74">
        <f t="shared" si="138"/>
        <v>2</v>
      </c>
      <c r="F2882">
        <f t="shared" si="137"/>
        <v>2020</v>
      </c>
      <c r="G2882" s="74">
        <v>25650</v>
      </c>
      <c r="H2882" s="74">
        <v>32977</v>
      </c>
      <c r="I2882" s="74">
        <v>672360</v>
      </c>
      <c r="J2882" s="74">
        <v>0</v>
      </c>
      <c r="K2882" s="3">
        <f t="shared" si="136"/>
        <v>672360</v>
      </c>
      <c r="L2882" s="18"/>
      <c r="M2882" s="18"/>
      <c r="N2882" s="18"/>
      <c r="O2882" s="74">
        <v>10458089</v>
      </c>
      <c r="P2882" s="74">
        <v>140256</v>
      </c>
      <c r="Q2882" s="74">
        <v>34830409</v>
      </c>
      <c r="R2882" s="114">
        <v>547.20000000000005</v>
      </c>
      <c r="S2882" s="114">
        <v>106667.1</v>
      </c>
      <c r="X2882" s="74">
        <v>276834397</v>
      </c>
      <c r="Y2882" s="74">
        <v>194144902</v>
      </c>
      <c r="Z2882" s="74">
        <v>120343002</v>
      </c>
      <c r="AA2882" s="114">
        <v>995536.2</v>
      </c>
      <c r="AB2882" s="114">
        <v>166367.9</v>
      </c>
    </row>
    <row r="2883" spans="1:28" x14ac:dyDescent="0.3">
      <c r="A2883" t="s">
        <v>14</v>
      </c>
      <c r="B2883" s="65" t="str">
        <f>VLOOKUP(A2883,'bank list with code'!$A$2:$C$114,3,FALSE)</f>
        <v>B009</v>
      </c>
      <c r="C2883" s="65" t="str">
        <f>VLOOKUP(B2883,'bank type'!$A$2:$B$87,2,FALSE)</f>
        <v>Private Sector Banks</v>
      </c>
      <c r="D2883" s="66">
        <v>43890</v>
      </c>
      <c r="E2883" s="74">
        <f t="shared" si="138"/>
        <v>2</v>
      </c>
      <c r="F2883">
        <f t="shared" si="137"/>
        <v>2020</v>
      </c>
      <c r="G2883" s="74">
        <v>5415</v>
      </c>
      <c r="H2883" s="74">
        <v>12052</v>
      </c>
      <c r="I2883" s="74">
        <v>511697</v>
      </c>
      <c r="J2883" s="74">
        <v>0</v>
      </c>
      <c r="K2883" s="3">
        <f t="shared" si="136"/>
        <v>511697</v>
      </c>
      <c r="L2883" s="18"/>
      <c r="M2883" s="18"/>
      <c r="N2883" s="18"/>
      <c r="O2883" s="74">
        <v>6916566</v>
      </c>
      <c r="P2883" s="74">
        <v>58437</v>
      </c>
      <c r="Q2883" s="74">
        <v>15838636</v>
      </c>
      <c r="R2883" s="114">
        <v>278.2</v>
      </c>
      <c r="S2883" s="114">
        <v>63756.6</v>
      </c>
      <c r="X2883" s="74">
        <v>24440098</v>
      </c>
      <c r="Y2883" s="74">
        <v>27283471</v>
      </c>
      <c r="Z2883" s="74">
        <v>27027228</v>
      </c>
      <c r="AA2883" s="114">
        <v>140064.4</v>
      </c>
      <c r="AB2883" s="114">
        <v>41156.800000000003</v>
      </c>
    </row>
    <row r="2884" spans="1:28" x14ac:dyDescent="0.3">
      <c r="A2884" t="s">
        <v>15</v>
      </c>
      <c r="B2884" s="65" t="str">
        <f>VLOOKUP(A2884,'bank list with code'!$A$2:$C$114,3,FALSE)</f>
        <v>B010</v>
      </c>
      <c r="C2884" s="65" t="str">
        <f>VLOOKUP(B2884,'bank type'!$A$2:$B$87,2,FALSE)</f>
        <v>Private Sector Banks</v>
      </c>
      <c r="D2884" s="66">
        <v>43890</v>
      </c>
      <c r="E2884" s="74">
        <f t="shared" si="138"/>
        <v>2</v>
      </c>
      <c r="F2884">
        <f t="shared" si="137"/>
        <v>2020</v>
      </c>
      <c r="G2884" s="74">
        <v>485</v>
      </c>
      <c r="H2884" s="74">
        <v>0</v>
      </c>
      <c r="I2884" s="74">
        <v>31324</v>
      </c>
      <c r="J2884" s="74">
        <v>0</v>
      </c>
      <c r="K2884" s="3">
        <f t="shared" si="136"/>
        <v>31324</v>
      </c>
      <c r="L2884" s="18"/>
      <c r="M2884" s="18"/>
      <c r="N2884" s="18"/>
      <c r="O2884" s="74">
        <v>0</v>
      </c>
      <c r="P2884" s="74">
        <v>0</v>
      </c>
      <c r="Q2884" s="74">
        <v>0</v>
      </c>
      <c r="R2884" s="114">
        <v>0</v>
      </c>
      <c r="S2884" s="114">
        <v>0</v>
      </c>
      <c r="X2884" s="74">
        <v>3597144</v>
      </c>
      <c r="Y2884" s="74">
        <v>1916777</v>
      </c>
      <c r="Z2884" s="74">
        <v>1047242</v>
      </c>
      <c r="AA2884" s="114">
        <v>8930.7999999999993</v>
      </c>
      <c r="AB2884" s="114">
        <v>1631.7</v>
      </c>
    </row>
    <row r="2885" spans="1:28" x14ac:dyDescent="0.3">
      <c r="A2885" t="s">
        <v>16</v>
      </c>
      <c r="B2885" s="65" t="str">
        <f>VLOOKUP(A2885,'bank list with code'!$A$2:$C$114,3,FALSE)</f>
        <v>B021</v>
      </c>
      <c r="C2885" s="65" t="str">
        <f>VLOOKUP(B2885,'bank type'!$A$2:$B$87,2,FALSE)</f>
        <v>Private Sector Banks</v>
      </c>
      <c r="D2885" s="66">
        <v>43890</v>
      </c>
      <c r="E2885" s="74">
        <f t="shared" si="138"/>
        <v>2</v>
      </c>
      <c r="F2885">
        <f t="shared" si="137"/>
        <v>2020</v>
      </c>
      <c r="G2885" s="74">
        <v>247</v>
      </c>
      <c r="H2885" s="74">
        <v>51</v>
      </c>
      <c r="I2885" s="74">
        <v>0</v>
      </c>
      <c r="J2885" s="74">
        <v>0</v>
      </c>
      <c r="K2885" s="3">
        <f t="shared" si="136"/>
        <v>0</v>
      </c>
      <c r="L2885" s="18"/>
      <c r="M2885" s="18"/>
      <c r="N2885" s="18"/>
      <c r="O2885" s="74">
        <v>0</v>
      </c>
      <c r="P2885" s="74">
        <v>0</v>
      </c>
      <c r="Q2885" s="74">
        <v>0</v>
      </c>
      <c r="R2885" s="114">
        <v>0</v>
      </c>
      <c r="S2885" s="114">
        <v>0</v>
      </c>
      <c r="X2885" s="74">
        <v>695794</v>
      </c>
      <c r="Y2885" s="74">
        <v>489519</v>
      </c>
      <c r="Z2885" s="74">
        <v>274895</v>
      </c>
      <c r="AA2885" s="114">
        <v>1999.2</v>
      </c>
      <c r="AB2885" s="114">
        <v>351.3</v>
      </c>
    </row>
    <row r="2886" spans="1:28" x14ac:dyDescent="0.3">
      <c r="A2886" t="s">
        <v>17</v>
      </c>
      <c r="B2886" s="65" t="str">
        <f>VLOOKUP(A2886,'bank list with code'!$A$2:$C$114,3,FALSE)</f>
        <v>B024</v>
      </c>
      <c r="C2886" s="65" t="str">
        <f>VLOOKUP(B2886,'bank type'!$A$2:$B$87,2,FALSE)</f>
        <v>Private Sector Banks</v>
      </c>
      <c r="D2886" s="66">
        <v>43890</v>
      </c>
      <c r="E2886" s="74">
        <f t="shared" si="138"/>
        <v>2</v>
      </c>
      <c r="F2886">
        <f t="shared" si="137"/>
        <v>2020</v>
      </c>
      <c r="G2886" s="74">
        <v>1088</v>
      </c>
      <c r="H2886" s="74">
        <v>683</v>
      </c>
      <c r="I2886" s="74">
        <v>9614</v>
      </c>
      <c r="J2886" s="74">
        <v>0</v>
      </c>
      <c r="K2886" s="3">
        <f t="shared" ref="K2886:K2949" si="139">SUM(I2886,J2886)</f>
        <v>9614</v>
      </c>
      <c r="L2886" s="18"/>
      <c r="M2886" s="18"/>
      <c r="N2886" s="18"/>
      <c r="O2886" s="74">
        <v>6759</v>
      </c>
      <c r="P2886" s="74">
        <v>229</v>
      </c>
      <c r="Q2886" s="74">
        <v>18468</v>
      </c>
      <c r="R2886" s="114">
        <v>0.6</v>
      </c>
      <c r="S2886" s="114">
        <v>48.2</v>
      </c>
      <c r="X2886" s="74">
        <v>2013155</v>
      </c>
      <c r="Y2886" s="74">
        <v>2540655</v>
      </c>
      <c r="Z2886" s="74">
        <v>1564414</v>
      </c>
      <c r="AA2886" s="114">
        <v>11891.9</v>
      </c>
      <c r="AB2886" s="114">
        <v>1929.8</v>
      </c>
    </row>
    <row r="2887" spans="1:28" x14ac:dyDescent="0.3">
      <c r="A2887" t="s">
        <v>18</v>
      </c>
      <c r="B2887" s="65" t="str">
        <f>VLOOKUP(A2887,'bank list with code'!$A$2:$C$114,3,FALSE)</f>
        <v>B032</v>
      </c>
      <c r="C2887" s="65" t="str">
        <f>VLOOKUP(B2887,'bank type'!$A$2:$B$87,2,FALSE)</f>
        <v>Private Sector Banks</v>
      </c>
      <c r="D2887" s="66">
        <v>43890</v>
      </c>
      <c r="E2887" s="74">
        <f t="shared" si="138"/>
        <v>2</v>
      </c>
      <c r="F2887">
        <f t="shared" si="137"/>
        <v>2020</v>
      </c>
      <c r="G2887" s="74">
        <v>299</v>
      </c>
      <c r="H2887" s="74">
        <v>205</v>
      </c>
      <c r="I2887" s="74">
        <v>8216</v>
      </c>
      <c r="J2887" s="74">
        <v>0</v>
      </c>
      <c r="K2887" s="3">
        <f t="shared" si="139"/>
        <v>8216</v>
      </c>
      <c r="L2887" s="18"/>
      <c r="M2887" s="18"/>
      <c r="N2887" s="18"/>
      <c r="O2887" s="74">
        <v>26535</v>
      </c>
      <c r="P2887" s="74">
        <v>822</v>
      </c>
      <c r="Q2887" s="74">
        <v>70402</v>
      </c>
      <c r="R2887" s="114">
        <v>5.3</v>
      </c>
      <c r="S2887" s="114">
        <v>73.7</v>
      </c>
      <c r="X2887" s="74">
        <v>731160</v>
      </c>
      <c r="Y2887" s="74">
        <v>486400</v>
      </c>
      <c r="Z2887" s="74">
        <v>571408</v>
      </c>
      <c r="AA2887" s="114">
        <v>2838.8</v>
      </c>
      <c r="AB2887" s="114">
        <v>1269.4000000000001</v>
      </c>
    </row>
    <row r="2888" spans="1:28" x14ac:dyDescent="0.3">
      <c r="A2888" t="s">
        <v>19</v>
      </c>
      <c r="B2888" s="65" t="str">
        <f>VLOOKUP(A2888,'bank list with code'!$A$2:$C$114,3,FALSE)</f>
        <v>B038</v>
      </c>
      <c r="C2888" s="65" t="str">
        <f>VLOOKUP(B2888,'bank type'!$A$2:$B$87,2,FALSE)</f>
        <v>Private Sector Banks</v>
      </c>
      <c r="D2888" s="66">
        <v>43890</v>
      </c>
      <c r="E2888" s="74">
        <f t="shared" si="138"/>
        <v>2</v>
      </c>
      <c r="F2888">
        <f t="shared" si="137"/>
        <v>2020</v>
      </c>
      <c r="G2888" s="74">
        <v>201</v>
      </c>
      <c r="H2888" s="74">
        <v>52</v>
      </c>
      <c r="I2888" s="74">
        <v>1360</v>
      </c>
      <c r="J2888" s="74">
        <v>0</v>
      </c>
      <c r="K2888" s="3">
        <f t="shared" si="139"/>
        <v>1360</v>
      </c>
      <c r="L2888" s="18"/>
      <c r="M2888" s="18"/>
      <c r="N2888" s="18"/>
      <c r="O2888" s="74">
        <v>6140</v>
      </c>
      <c r="P2888" s="74">
        <v>436</v>
      </c>
      <c r="Q2888" s="74">
        <v>22719</v>
      </c>
      <c r="R2888" s="114">
        <v>0.66200000000000003</v>
      </c>
      <c r="S2888" s="114">
        <v>41</v>
      </c>
      <c r="X2888" s="74">
        <v>475991</v>
      </c>
      <c r="Y2888" s="74">
        <v>538909</v>
      </c>
      <c r="Z2888" s="74">
        <v>289190</v>
      </c>
      <c r="AA2888" s="114">
        <v>1794.3</v>
      </c>
      <c r="AB2888" s="114">
        <v>379</v>
      </c>
    </row>
    <row r="2889" spans="1:28" x14ac:dyDescent="0.3">
      <c r="A2889" t="s">
        <v>20</v>
      </c>
      <c r="B2889" s="65" t="str">
        <f>VLOOKUP(A2889,'bank list with code'!$A$2:$C$114,3,FALSE)</f>
        <v>B045</v>
      </c>
      <c r="C2889" s="65" t="str">
        <f>VLOOKUP(B2889,'bank type'!$A$2:$B$87,2,FALSE)</f>
        <v>Private Sector Banks</v>
      </c>
      <c r="D2889" s="66">
        <v>43890</v>
      </c>
      <c r="E2889" s="74">
        <f t="shared" si="138"/>
        <v>2</v>
      </c>
      <c r="F2889">
        <f t="shared" si="137"/>
        <v>2020</v>
      </c>
      <c r="G2889" s="74">
        <v>1474</v>
      </c>
      <c r="H2889" s="74">
        <v>501</v>
      </c>
      <c r="I2889" s="74">
        <v>14195</v>
      </c>
      <c r="J2889" s="74">
        <v>0</v>
      </c>
      <c r="K2889" s="3">
        <f t="shared" si="139"/>
        <v>14195</v>
      </c>
      <c r="L2889" s="18"/>
      <c r="M2889" s="18"/>
      <c r="N2889" s="18"/>
      <c r="O2889" s="74">
        <v>0</v>
      </c>
      <c r="P2889" s="74">
        <v>0</v>
      </c>
      <c r="Q2889" s="74">
        <v>0</v>
      </c>
      <c r="R2889" s="114">
        <v>0</v>
      </c>
      <c r="S2889" s="114">
        <v>0</v>
      </c>
      <c r="X2889" s="74">
        <v>7605163</v>
      </c>
      <c r="Y2889" s="74">
        <v>8430181</v>
      </c>
      <c r="Z2889" s="74">
        <v>6083774</v>
      </c>
      <c r="AA2889" s="114">
        <v>37849.4</v>
      </c>
      <c r="AB2889" s="114">
        <v>8021.4</v>
      </c>
    </row>
    <row r="2890" spans="1:28" x14ac:dyDescent="0.3">
      <c r="A2890" t="s">
        <v>21</v>
      </c>
      <c r="B2890" s="65" t="str">
        <f>VLOOKUP(A2890,'bank list with code'!$A$2:$C$114,3,FALSE)</f>
        <v>B050</v>
      </c>
      <c r="C2890" s="65" t="str">
        <f>VLOOKUP(B2890,'bank type'!$A$2:$B$87,2,FALSE)</f>
        <v>Private Sector Banks</v>
      </c>
      <c r="D2890" s="66">
        <v>43890</v>
      </c>
      <c r="E2890" s="74">
        <f t="shared" si="138"/>
        <v>2</v>
      </c>
      <c r="F2890">
        <f t="shared" si="137"/>
        <v>2020</v>
      </c>
      <c r="G2890" s="74">
        <v>6253</v>
      </c>
      <c r="H2890" s="74">
        <v>7741</v>
      </c>
      <c r="I2890" s="74">
        <v>844532</v>
      </c>
      <c r="J2890" s="74">
        <v>0</v>
      </c>
      <c r="K2890" s="3">
        <f t="shared" si="139"/>
        <v>844532</v>
      </c>
      <c r="L2890" s="18"/>
      <c r="M2890" s="18"/>
      <c r="N2890" s="18"/>
      <c r="O2890" s="74">
        <v>14394269</v>
      </c>
      <c r="P2890" s="74">
        <v>201524</v>
      </c>
      <c r="Q2890" s="74">
        <v>54681860</v>
      </c>
      <c r="R2890" s="114">
        <v>1159.9000000000001</v>
      </c>
      <c r="S2890" s="114">
        <v>179780.7</v>
      </c>
      <c r="X2890" s="74">
        <v>31802923</v>
      </c>
      <c r="Y2890" s="74">
        <v>40583316</v>
      </c>
      <c r="Z2890" s="74">
        <v>51455677</v>
      </c>
      <c r="AA2890" s="114">
        <v>211825.7</v>
      </c>
      <c r="AB2890" s="114">
        <v>73494.3</v>
      </c>
    </row>
    <row r="2891" spans="1:28" x14ac:dyDescent="0.3">
      <c r="A2891" t="s">
        <v>22</v>
      </c>
      <c r="B2891" s="65" t="str">
        <f>VLOOKUP(A2891,'bank list with code'!$A$2:$C$114,3,FALSE)</f>
        <v>B053</v>
      </c>
      <c r="C2891" s="65" t="str">
        <f>VLOOKUP(B2891,'bank type'!$A$2:$B$87,2,FALSE)</f>
        <v>Private Sector Banks</v>
      </c>
      <c r="D2891" s="66">
        <v>43890</v>
      </c>
      <c r="E2891" s="74">
        <f t="shared" si="138"/>
        <v>2</v>
      </c>
      <c r="F2891">
        <f t="shared" si="137"/>
        <v>2020</v>
      </c>
      <c r="G2891" s="74">
        <v>7249</v>
      </c>
      <c r="H2891" s="74">
        <v>10169</v>
      </c>
      <c r="I2891" s="74">
        <v>480600</v>
      </c>
      <c r="J2891" s="74">
        <v>0</v>
      </c>
      <c r="K2891" s="3">
        <f t="shared" si="139"/>
        <v>480600</v>
      </c>
      <c r="L2891" s="18"/>
      <c r="M2891" s="18"/>
      <c r="N2891" s="18"/>
      <c r="O2891" s="74">
        <v>8971011</v>
      </c>
      <c r="P2891" s="74">
        <v>52754</v>
      </c>
      <c r="Q2891" s="74">
        <v>28913884</v>
      </c>
      <c r="R2891" s="114">
        <v>265.39999999999998</v>
      </c>
      <c r="S2891" s="114">
        <v>91123.5</v>
      </c>
      <c r="X2891" s="74">
        <v>46020059</v>
      </c>
      <c r="Y2891" s="74">
        <v>32458827</v>
      </c>
      <c r="Z2891" s="74">
        <v>38858996</v>
      </c>
      <c r="AA2891" s="114">
        <v>170691.20000000001</v>
      </c>
      <c r="AB2891" s="114">
        <v>57003.6</v>
      </c>
    </row>
    <row r="2892" spans="1:28" x14ac:dyDescent="0.3">
      <c r="A2892" t="s">
        <v>23</v>
      </c>
      <c r="B2892" s="65" t="str">
        <f>VLOOKUP(A2892,'bank list with code'!$A$2:$C$114,3,FALSE)</f>
        <v>B056</v>
      </c>
      <c r="C2892" s="65" t="str">
        <f>VLOOKUP(B2892,'bank type'!$A$2:$B$87,2,FALSE)</f>
        <v>Private Sector Banks</v>
      </c>
      <c r="D2892" s="66">
        <v>43890</v>
      </c>
      <c r="E2892" s="74">
        <f t="shared" si="138"/>
        <v>2</v>
      </c>
      <c r="F2892">
        <f t="shared" si="137"/>
        <v>2020</v>
      </c>
      <c r="G2892" s="74">
        <v>329</v>
      </c>
      <c r="H2892" s="74">
        <v>16</v>
      </c>
      <c r="I2892" s="74">
        <v>3891</v>
      </c>
      <c r="J2892" s="74">
        <v>0</v>
      </c>
      <c r="K2892" s="3">
        <f t="shared" si="139"/>
        <v>3891</v>
      </c>
      <c r="L2892" s="18"/>
      <c r="M2892" s="18"/>
      <c r="N2892" s="18"/>
      <c r="O2892" s="74">
        <v>0</v>
      </c>
      <c r="P2892" s="74">
        <v>0</v>
      </c>
      <c r="Q2892" s="74">
        <v>0</v>
      </c>
      <c r="R2892" s="114">
        <v>0</v>
      </c>
      <c r="S2892" s="114">
        <v>0</v>
      </c>
      <c r="X2892" s="74">
        <v>2005396</v>
      </c>
      <c r="Y2892" s="74">
        <v>2479261</v>
      </c>
      <c r="Z2892" s="74">
        <v>1773095</v>
      </c>
      <c r="AA2892" s="114">
        <v>8461.7000000000007</v>
      </c>
      <c r="AB2892" s="114">
        <v>1749.5</v>
      </c>
    </row>
    <row r="2893" spans="1:28" x14ac:dyDescent="0.3">
      <c r="A2893" t="s">
        <v>24</v>
      </c>
      <c r="B2893" s="65" t="str">
        <f>VLOOKUP(A2893,'bank list with code'!$A$2:$C$114,3,FALSE)</f>
        <v>B062</v>
      </c>
      <c r="C2893" s="65" t="str">
        <f>VLOOKUP(B2893,'bank type'!$A$2:$B$87,2,FALSE)</f>
        <v>Private Sector Banks</v>
      </c>
      <c r="D2893" s="66">
        <v>43890</v>
      </c>
      <c r="E2893" s="74">
        <f t="shared" si="138"/>
        <v>2</v>
      </c>
      <c r="F2893">
        <f t="shared" si="137"/>
        <v>2020</v>
      </c>
      <c r="G2893" s="74">
        <v>1244</v>
      </c>
      <c r="H2893" s="74">
        <v>1507</v>
      </c>
      <c r="I2893" s="74">
        <v>99536</v>
      </c>
      <c r="J2893" s="74">
        <v>0</v>
      </c>
      <c r="K2893" s="3">
        <f t="shared" si="139"/>
        <v>99536</v>
      </c>
      <c r="L2893" s="18"/>
      <c r="M2893" s="18"/>
      <c r="N2893" s="18"/>
      <c r="O2893" s="74">
        <v>1332592</v>
      </c>
      <c r="P2893" s="74">
        <v>17189</v>
      </c>
      <c r="Q2893" s="74">
        <v>3524620</v>
      </c>
      <c r="R2893" s="114">
        <v>90</v>
      </c>
      <c r="S2893" s="114">
        <v>25336.3</v>
      </c>
      <c r="X2893" s="74">
        <v>5492109</v>
      </c>
      <c r="Y2893" s="74">
        <v>4177231</v>
      </c>
      <c r="Z2893" s="74">
        <v>3002056</v>
      </c>
      <c r="AA2893" s="114">
        <v>18770.099999999999</v>
      </c>
      <c r="AB2893" s="114">
        <v>4809.5</v>
      </c>
    </row>
    <row r="2894" spans="1:28" x14ac:dyDescent="0.3">
      <c r="A2894" t="s">
        <v>25</v>
      </c>
      <c r="B2894" s="65" t="str">
        <f>VLOOKUP(A2894,'bank list with code'!$A$2:$C$114,3,FALSE)</f>
        <v>B063</v>
      </c>
      <c r="C2894" s="65" t="str">
        <f>VLOOKUP(B2894,'bank type'!$A$2:$B$87,2,FALSE)</f>
        <v>Private Sector Banks</v>
      </c>
      <c r="D2894" s="66">
        <v>43890</v>
      </c>
      <c r="E2894" s="74">
        <f t="shared" si="138"/>
        <v>2</v>
      </c>
      <c r="F2894">
        <f t="shared" si="137"/>
        <v>2020</v>
      </c>
      <c r="G2894" s="74">
        <v>767</v>
      </c>
      <c r="H2894" s="74">
        <v>583</v>
      </c>
      <c r="I2894" s="74">
        <v>15048</v>
      </c>
      <c r="J2894" s="74">
        <v>0</v>
      </c>
      <c r="K2894" s="3">
        <f t="shared" si="139"/>
        <v>15048</v>
      </c>
      <c r="L2894" s="18"/>
      <c r="M2894" s="18"/>
      <c r="N2894" s="18"/>
      <c r="O2894" s="74">
        <v>137846</v>
      </c>
      <c r="P2894" s="74">
        <v>9366</v>
      </c>
      <c r="Q2894" s="74">
        <v>225437</v>
      </c>
      <c r="R2894" s="114">
        <v>36</v>
      </c>
      <c r="S2894" s="114">
        <v>941.2</v>
      </c>
      <c r="X2894" s="74">
        <v>4202488</v>
      </c>
      <c r="Y2894" s="74">
        <v>6596058</v>
      </c>
      <c r="Z2894" s="74">
        <v>1491061</v>
      </c>
      <c r="AA2894" s="114">
        <v>31845.5</v>
      </c>
      <c r="AB2894" s="114">
        <v>2663.5</v>
      </c>
    </row>
    <row r="2895" spans="1:28" x14ac:dyDescent="0.3">
      <c r="A2895" t="s">
        <v>26</v>
      </c>
      <c r="B2895" s="65" t="str">
        <f>VLOOKUP(A2895,'bank list with code'!$A$2:$C$114,3,FALSE)</f>
        <v>B069</v>
      </c>
      <c r="C2895" s="65" t="str">
        <f>VLOOKUP(B2895,'bank type'!$A$2:$B$87,2,FALSE)</f>
        <v>Private Sector Banks</v>
      </c>
      <c r="D2895" s="66">
        <v>43890</v>
      </c>
      <c r="E2895" s="74">
        <f t="shared" si="138"/>
        <v>2</v>
      </c>
      <c r="F2895">
        <f t="shared" si="137"/>
        <v>2020</v>
      </c>
      <c r="G2895" s="74">
        <v>344</v>
      </c>
      <c r="H2895" s="74">
        <v>692</v>
      </c>
      <c r="I2895" s="74">
        <v>13611</v>
      </c>
      <c r="J2895" s="74">
        <v>0</v>
      </c>
      <c r="K2895" s="3">
        <f t="shared" si="139"/>
        <v>13611</v>
      </c>
      <c r="L2895" s="18"/>
      <c r="M2895" s="18"/>
      <c r="N2895" s="18"/>
      <c r="O2895" s="74">
        <v>0</v>
      </c>
      <c r="P2895" s="74">
        <v>0</v>
      </c>
      <c r="Q2895" s="74">
        <v>0</v>
      </c>
      <c r="R2895" s="114">
        <v>0</v>
      </c>
      <c r="S2895" s="114">
        <v>0</v>
      </c>
      <c r="X2895" s="74">
        <v>4636543</v>
      </c>
      <c r="Y2895" s="74">
        <v>4786451</v>
      </c>
      <c r="Z2895" s="74">
        <v>3343543</v>
      </c>
      <c r="AA2895" s="114">
        <v>18661.099999999999</v>
      </c>
      <c r="AB2895" s="114">
        <v>3767.1</v>
      </c>
    </row>
    <row r="2896" spans="1:28" x14ac:dyDescent="0.3">
      <c r="A2896" t="s">
        <v>27</v>
      </c>
      <c r="B2896" s="65" t="str">
        <f>VLOOKUP(A2896,'bank list with code'!$A$2:$C$114,3,FALSE)</f>
        <v>B070</v>
      </c>
      <c r="C2896" s="65" t="str">
        <f>VLOOKUP(B2896,'bank type'!$A$2:$B$87,2,FALSE)</f>
        <v>Private Sector Banks</v>
      </c>
      <c r="D2896" s="66">
        <v>43890</v>
      </c>
      <c r="E2896" s="74">
        <f t="shared" si="138"/>
        <v>2</v>
      </c>
      <c r="F2896">
        <f t="shared" si="137"/>
        <v>2020</v>
      </c>
      <c r="G2896" s="74">
        <v>746</v>
      </c>
      <c r="H2896" s="74">
        <v>912</v>
      </c>
      <c r="I2896" s="74">
        <v>15747</v>
      </c>
      <c r="J2896" s="74">
        <v>0</v>
      </c>
      <c r="K2896" s="3">
        <f t="shared" si="139"/>
        <v>15747</v>
      </c>
      <c r="L2896" s="18"/>
      <c r="M2896" s="18"/>
      <c r="N2896" s="18"/>
      <c r="O2896" s="74">
        <v>2974</v>
      </c>
      <c r="P2896" s="74">
        <v>199</v>
      </c>
      <c r="Q2896" s="74">
        <v>9313</v>
      </c>
      <c r="R2896" s="114">
        <v>0.7</v>
      </c>
      <c r="S2896" s="114">
        <v>72.400000000000006</v>
      </c>
      <c r="X2896" s="74">
        <v>3917739</v>
      </c>
      <c r="Y2896" s="74">
        <v>5518295</v>
      </c>
      <c r="Z2896" s="74">
        <v>2975395</v>
      </c>
      <c r="AA2896" s="114">
        <v>24790</v>
      </c>
      <c r="AB2896" s="114">
        <v>4281.2</v>
      </c>
    </row>
    <row r="2897" spans="1:28" x14ac:dyDescent="0.3">
      <c r="A2897" t="s">
        <v>28</v>
      </c>
      <c r="B2897" s="65" t="str">
        <f>VLOOKUP(A2897,'bank list with code'!$A$2:$C$114,3,FALSE)</f>
        <v>B073</v>
      </c>
      <c r="C2897" s="65" t="str">
        <f>VLOOKUP(B2897,'bank type'!$A$2:$B$87,2,FALSE)</f>
        <v>Private Sector Banks</v>
      </c>
      <c r="D2897" s="66">
        <v>43890</v>
      </c>
      <c r="E2897" s="74">
        <f t="shared" si="138"/>
        <v>2</v>
      </c>
      <c r="F2897">
        <f t="shared" si="137"/>
        <v>2020</v>
      </c>
      <c r="G2897" s="74">
        <v>1256</v>
      </c>
      <c r="H2897" s="74">
        <v>1236</v>
      </c>
      <c r="I2897" s="74">
        <v>33431</v>
      </c>
      <c r="J2897" s="74">
        <v>0</v>
      </c>
      <c r="K2897" s="3">
        <f t="shared" si="139"/>
        <v>33431</v>
      </c>
      <c r="L2897" s="18"/>
      <c r="M2897" s="18"/>
      <c r="N2897" s="18"/>
      <c r="O2897" s="74">
        <v>2315950</v>
      </c>
      <c r="P2897" s="74">
        <v>37761</v>
      </c>
      <c r="Q2897" s="74">
        <v>5622850</v>
      </c>
      <c r="R2897" s="114">
        <v>169.5</v>
      </c>
      <c r="S2897" s="114">
        <v>16531.7</v>
      </c>
      <c r="X2897" s="74">
        <v>14744309</v>
      </c>
      <c r="Y2897" s="74">
        <v>9074898</v>
      </c>
      <c r="Z2897" s="74">
        <v>10965208</v>
      </c>
      <c r="AA2897" s="114">
        <v>36911.699999999997</v>
      </c>
      <c r="AB2897" s="114">
        <v>14406.2</v>
      </c>
    </row>
    <row r="2898" spans="1:28" x14ac:dyDescent="0.3">
      <c r="A2898" t="s">
        <v>29</v>
      </c>
      <c r="B2898" s="65" t="str">
        <f>VLOOKUP(A2898,'bank list with code'!$A$2:$C$114,3,FALSE)</f>
        <v>B082</v>
      </c>
      <c r="C2898" s="65" t="str">
        <f>VLOOKUP(B2898,'bank type'!$A$2:$B$87,2,FALSE)</f>
        <v>Private Sector Banks</v>
      </c>
      <c r="D2898" s="66">
        <v>43890</v>
      </c>
      <c r="E2898" s="74">
        <f t="shared" si="138"/>
        <v>2</v>
      </c>
      <c r="F2898">
        <f t="shared" si="137"/>
        <v>2020</v>
      </c>
      <c r="G2898" s="74">
        <v>284</v>
      </c>
      <c r="H2898" s="74">
        <v>106</v>
      </c>
      <c r="I2898" s="74">
        <v>602642</v>
      </c>
      <c r="J2898" s="74">
        <v>0</v>
      </c>
      <c r="K2898" s="3">
        <f t="shared" si="139"/>
        <v>602642</v>
      </c>
      <c r="L2898" s="18"/>
      <c r="M2898" s="18"/>
      <c r="N2898" s="18"/>
      <c r="O2898" s="74">
        <v>2619278</v>
      </c>
      <c r="P2898" s="74">
        <v>109848</v>
      </c>
      <c r="Q2898" s="74">
        <v>8491587</v>
      </c>
      <c r="R2898" s="114">
        <v>406.5</v>
      </c>
      <c r="S2898" s="114">
        <v>27547.4</v>
      </c>
      <c r="X2898" s="74">
        <v>933758</v>
      </c>
      <c r="Y2898" s="74">
        <v>755435</v>
      </c>
      <c r="Z2898" s="74">
        <v>636219</v>
      </c>
      <c r="AA2898" s="114">
        <v>2945.9</v>
      </c>
      <c r="AB2898" s="114">
        <v>811.4</v>
      </c>
    </row>
    <row r="2899" spans="1:28" x14ac:dyDescent="0.3">
      <c r="A2899" t="s">
        <v>30</v>
      </c>
      <c r="B2899" s="65" t="str">
        <f>VLOOKUP(A2899,'bank list with code'!$A$2:$C$114,3,FALSE)</f>
        <v>B089</v>
      </c>
      <c r="C2899" s="65" t="str">
        <f>VLOOKUP(B2899,'bank type'!$A$2:$B$87,2,FALSE)</f>
        <v>Private Sector Banks</v>
      </c>
      <c r="D2899" s="66">
        <v>43890</v>
      </c>
      <c r="E2899" s="74">
        <f t="shared" si="138"/>
        <v>2</v>
      </c>
      <c r="F2899">
        <f t="shared" si="137"/>
        <v>2020</v>
      </c>
      <c r="G2899" s="74">
        <v>809</v>
      </c>
      <c r="H2899" s="74">
        <v>604</v>
      </c>
      <c r="I2899" s="74">
        <v>12630</v>
      </c>
      <c r="J2899" s="74">
        <v>0</v>
      </c>
      <c r="K2899" s="3">
        <f t="shared" si="139"/>
        <v>12630</v>
      </c>
      <c r="L2899" s="18"/>
      <c r="M2899" s="18"/>
      <c r="N2899" s="18"/>
      <c r="O2899" s="74">
        <v>0</v>
      </c>
      <c r="P2899" s="74">
        <v>0</v>
      </c>
      <c r="Q2899" s="74">
        <v>0</v>
      </c>
      <c r="R2899" s="114">
        <v>0</v>
      </c>
      <c r="S2899" s="114">
        <v>0</v>
      </c>
      <c r="X2899" s="74">
        <v>3187252</v>
      </c>
      <c r="Y2899" s="74">
        <v>3132656</v>
      </c>
      <c r="Z2899" s="74">
        <v>2302573</v>
      </c>
      <c r="AA2899" s="114">
        <v>12798.9</v>
      </c>
      <c r="AB2899" s="114">
        <v>3056.1</v>
      </c>
    </row>
    <row r="2900" spans="1:28" x14ac:dyDescent="0.3">
      <c r="A2900" t="s">
        <v>31</v>
      </c>
      <c r="B2900" s="65" t="str">
        <f>VLOOKUP(A2900,'bank list with code'!$A$2:$C$114,3,FALSE)</f>
        <v>B100</v>
      </c>
      <c r="C2900" s="65" t="str">
        <f>VLOOKUP(B2900,'bank type'!$A$2:$B$87,2,FALSE)</f>
        <v>Private Sector Banks</v>
      </c>
      <c r="D2900" s="66">
        <v>43890</v>
      </c>
      <c r="E2900" s="74">
        <f t="shared" si="138"/>
        <v>2</v>
      </c>
      <c r="F2900">
        <f t="shared" si="137"/>
        <v>2020</v>
      </c>
      <c r="G2900" s="74">
        <v>589</v>
      </c>
      <c r="H2900" s="74">
        <v>732</v>
      </c>
      <c r="I2900" s="74">
        <v>4558</v>
      </c>
      <c r="J2900" s="74">
        <v>0</v>
      </c>
      <c r="K2900" s="3">
        <f t="shared" si="139"/>
        <v>4558</v>
      </c>
      <c r="L2900" s="18"/>
      <c r="M2900" s="18"/>
      <c r="N2900" s="18"/>
      <c r="O2900" s="74">
        <v>26071</v>
      </c>
      <c r="P2900" s="74">
        <v>2714</v>
      </c>
      <c r="Q2900" s="74">
        <v>56675</v>
      </c>
      <c r="R2900" s="114">
        <v>11.2</v>
      </c>
      <c r="S2900" s="114">
        <v>208.9</v>
      </c>
      <c r="X2900" s="74">
        <v>1758791</v>
      </c>
      <c r="Y2900" s="74">
        <v>5664150</v>
      </c>
      <c r="Z2900" s="74">
        <v>788317</v>
      </c>
      <c r="AA2900" s="114">
        <v>22624.5</v>
      </c>
      <c r="AB2900" s="114">
        <v>1111.5</v>
      </c>
    </row>
    <row r="2901" spans="1:28" x14ac:dyDescent="0.3">
      <c r="A2901" t="s">
        <v>32</v>
      </c>
      <c r="B2901" s="65" t="str">
        <f>VLOOKUP(A2901,'bank list with code'!$A$2:$C$114,3,FALSE)</f>
        <v>B101</v>
      </c>
      <c r="C2901" s="65" t="str">
        <f>VLOOKUP(B2901,'bank type'!$A$2:$B$87,2,FALSE)</f>
        <v>Private Sector Banks</v>
      </c>
      <c r="D2901" s="66">
        <v>43890</v>
      </c>
      <c r="E2901" s="74">
        <f t="shared" si="138"/>
        <v>2</v>
      </c>
      <c r="F2901">
        <f t="shared" si="137"/>
        <v>2020</v>
      </c>
      <c r="G2901" s="74">
        <v>451</v>
      </c>
      <c r="H2901" s="74">
        <v>540</v>
      </c>
      <c r="I2901" s="74">
        <v>3732</v>
      </c>
      <c r="J2901" s="74">
        <v>0</v>
      </c>
      <c r="K2901" s="3">
        <f t="shared" si="139"/>
        <v>3732</v>
      </c>
      <c r="L2901" s="18"/>
      <c r="M2901" s="18"/>
      <c r="N2901" s="18"/>
      <c r="O2901" s="74">
        <v>0</v>
      </c>
      <c r="P2901" s="74">
        <v>0</v>
      </c>
      <c r="Q2901" s="74">
        <v>0</v>
      </c>
      <c r="R2901" s="114">
        <v>0</v>
      </c>
      <c r="S2901" s="114">
        <v>0</v>
      </c>
      <c r="X2901" s="74">
        <v>1412640</v>
      </c>
      <c r="Y2901" s="74">
        <v>871212</v>
      </c>
      <c r="Z2901" s="74">
        <v>383293</v>
      </c>
      <c r="AA2901" s="114">
        <v>3995.1</v>
      </c>
      <c r="AB2901" s="114">
        <v>547.29999999999995</v>
      </c>
    </row>
    <row r="2902" spans="1:28" x14ac:dyDescent="0.3">
      <c r="A2902" t="s">
        <v>33</v>
      </c>
      <c r="B2902" s="65" t="str">
        <f>VLOOKUP(A2902,'bank list with code'!$A$2:$C$114,3,FALSE)</f>
        <v>B113</v>
      </c>
      <c r="C2902" s="65" t="str">
        <f>VLOOKUP(B2902,'bank type'!$A$2:$B$87,2,FALSE)</f>
        <v>Private Sector Banks</v>
      </c>
      <c r="D2902" s="66">
        <v>43890</v>
      </c>
      <c r="E2902" s="74">
        <f t="shared" si="138"/>
        <v>2</v>
      </c>
      <c r="F2902">
        <f t="shared" si="137"/>
        <v>2020</v>
      </c>
      <c r="G2902" s="74">
        <v>999</v>
      </c>
      <c r="H2902" s="74">
        <v>346</v>
      </c>
      <c r="I2902" s="74">
        <v>90946</v>
      </c>
      <c r="J2902" s="74">
        <v>0</v>
      </c>
      <c r="K2902" s="3">
        <f t="shared" si="139"/>
        <v>90946</v>
      </c>
      <c r="L2902" s="18"/>
      <c r="M2902" s="18"/>
      <c r="N2902" s="18"/>
      <c r="O2902" s="74">
        <v>871438</v>
      </c>
      <c r="P2902" s="74">
        <v>16097</v>
      </c>
      <c r="Q2902" s="74">
        <v>2321516</v>
      </c>
      <c r="R2902" s="114">
        <v>65.2</v>
      </c>
      <c r="S2902" s="114">
        <v>6155.3</v>
      </c>
      <c r="X2902" s="74">
        <v>2900543</v>
      </c>
      <c r="Y2902" s="74">
        <v>3193552</v>
      </c>
      <c r="Z2902" s="74">
        <v>3254225</v>
      </c>
      <c r="AA2902" s="114">
        <v>13495.5</v>
      </c>
      <c r="AB2902" s="114">
        <v>4644.5</v>
      </c>
    </row>
    <row r="2903" spans="1:28" x14ac:dyDescent="0.3">
      <c r="A2903" t="s">
        <v>35</v>
      </c>
      <c r="B2903" s="65" t="str">
        <f>VLOOKUP(A2903,'bank list with code'!$A$2:$C$114,3,FALSE)</f>
        <v>B004</v>
      </c>
      <c r="C2903" s="65" t="str">
        <f>VLOOKUP(B2903,'bank type'!$A$2:$B$87,2,FALSE)</f>
        <v>Foreign Banks</v>
      </c>
      <c r="D2903" s="66">
        <v>43890</v>
      </c>
      <c r="E2903" s="74">
        <f t="shared" si="138"/>
        <v>2</v>
      </c>
      <c r="F2903">
        <f t="shared" si="137"/>
        <v>2020</v>
      </c>
      <c r="G2903" s="74">
        <v>0</v>
      </c>
      <c r="H2903" s="74">
        <v>0</v>
      </c>
      <c r="I2903" s="74">
        <v>50253</v>
      </c>
      <c r="J2903" s="74">
        <v>0</v>
      </c>
      <c r="K2903" s="3">
        <f t="shared" si="139"/>
        <v>50253</v>
      </c>
      <c r="L2903" s="18"/>
      <c r="M2903" s="18"/>
      <c r="N2903" s="18"/>
      <c r="O2903" s="74">
        <v>1694323</v>
      </c>
      <c r="P2903" s="74">
        <v>3087</v>
      </c>
      <c r="Q2903" s="74">
        <v>7458334</v>
      </c>
      <c r="R2903" s="114">
        <v>23.3</v>
      </c>
      <c r="S2903" s="114">
        <v>41356.800000000003</v>
      </c>
      <c r="X2903" s="74">
        <v>0</v>
      </c>
      <c r="Y2903" s="74">
        <v>0</v>
      </c>
      <c r="Z2903" s="74">
        <v>0</v>
      </c>
      <c r="AA2903" s="114">
        <v>0</v>
      </c>
      <c r="AB2903" s="114">
        <v>0</v>
      </c>
    </row>
    <row r="2904" spans="1:28" x14ac:dyDescent="0.3">
      <c r="A2904" t="s">
        <v>36</v>
      </c>
      <c r="B2904" s="65" t="str">
        <f>VLOOKUP(A2904,'bank list with code'!$A$2:$C$114,3,FALSE)</f>
        <v>B011</v>
      </c>
      <c r="C2904" s="65" t="str">
        <f>VLOOKUP(B2904,'bank type'!$A$2:$B$87,2,FALSE)</f>
        <v>Foreign Banks</v>
      </c>
      <c r="D2904" s="66">
        <v>43890</v>
      </c>
      <c r="E2904" s="74">
        <f t="shared" si="138"/>
        <v>2</v>
      </c>
      <c r="F2904">
        <f t="shared" si="137"/>
        <v>2020</v>
      </c>
      <c r="G2904" s="74">
        <v>0</v>
      </c>
      <c r="H2904" s="74">
        <v>0</v>
      </c>
      <c r="I2904" s="74">
        <v>0</v>
      </c>
      <c r="J2904" s="74">
        <v>0</v>
      </c>
      <c r="K2904" s="3">
        <f t="shared" si="139"/>
        <v>0</v>
      </c>
      <c r="L2904" s="18"/>
      <c r="M2904" s="18"/>
      <c r="N2904" s="18"/>
      <c r="O2904" s="74">
        <v>27367</v>
      </c>
      <c r="P2904" s="74">
        <v>9</v>
      </c>
      <c r="Q2904" s="74">
        <v>74800</v>
      </c>
      <c r="R2904" s="114">
        <v>7.0499999999999993E-2</v>
      </c>
      <c r="S2904" s="114">
        <v>381.1</v>
      </c>
      <c r="X2904" s="74">
        <v>0</v>
      </c>
      <c r="Y2904" s="74">
        <v>0</v>
      </c>
      <c r="Z2904" s="74">
        <v>0</v>
      </c>
      <c r="AA2904" s="114">
        <v>0</v>
      </c>
      <c r="AB2904" s="114">
        <v>0</v>
      </c>
    </row>
    <row r="2905" spans="1:28" x14ac:dyDescent="0.3">
      <c r="A2905" t="s">
        <v>37</v>
      </c>
      <c r="B2905" s="65" t="str">
        <f>VLOOKUP(A2905,'bank list with code'!$A$2:$C$114,3,FALSE)</f>
        <v>B017</v>
      </c>
      <c r="C2905" s="65" t="str">
        <f>VLOOKUP(B2905,'bank type'!$A$2:$B$87,2,FALSE)</f>
        <v>Foreign Banks</v>
      </c>
      <c r="D2905" s="66">
        <v>43890</v>
      </c>
      <c r="E2905" s="74">
        <f t="shared" si="138"/>
        <v>2</v>
      </c>
      <c r="F2905">
        <f t="shared" si="137"/>
        <v>2020</v>
      </c>
      <c r="G2905" s="74">
        <v>0</v>
      </c>
      <c r="H2905" s="74">
        <v>0</v>
      </c>
      <c r="I2905" s="74">
        <v>0</v>
      </c>
      <c r="J2905" s="74">
        <v>0</v>
      </c>
      <c r="K2905" s="3">
        <f t="shared" si="139"/>
        <v>0</v>
      </c>
      <c r="L2905" s="18"/>
      <c r="M2905" s="18"/>
      <c r="N2905" s="18"/>
      <c r="O2905" s="74">
        <v>0</v>
      </c>
      <c r="P2905" s="74">
        <v>0</v>
      </c>
      <c r="Q2905" s="74">
        <v>0</v>
      </c>
      <c r="R2905" s="114">
        <v>0</v>
      </c>
      <c r="S2905" s="114">
        <v>0</v>
      </c>
      <c r="X2905" s="74">
        <v>2261</v>
      </c>
      <c r="Y2905" s="74">
        <v>132</v>
      </c>
      <c r="Z2905" s="74">
        <v>283</v>
      </c>
      <c r="AA2905" s="114">
        <v>0.9</v>
      </c>
      <c r="AB2905" s="114">
        <v>1.2</v>
      </c>
    </row>
    <row r="2906" spans="1:28" x14ac:dyDescent="0.3">
      <c r="A2906" t="s">
        <v>38</v>
      </c>
      <c r="B2906" s="65" t="str">
        <f>VLOOKUP(A2906,'bank list with code'!$A$2:$C$114,3,FALSE)</f>
        <v>B023</v>
      </c>
      <c r="C2906" s="65" t="str">
        <f>VLOOKUP(B2906,'bank type'!$A$2:$B$87,2,FALSE)</f>
        <v>Foreign Banks</v>
      </c>
      <c r="D2906" s="66">
        <v>43890</v>
      </c>
      <c r="E2906" s="74">
        <f t="shared" si="138"/>
        <v>2</v>
      </c>
      <c r="F2906">
        <f t="shared" si="137"/>
        <v>2020</v>
      </c>
      <c r="G2906" s="74">
        <v>47</v>
      </c>
      <c r="H2906" s="74">
        <v>475</v>
      </c>
      <c r="I2906" s="74">
        <v>0</v>
      </c>
      <c r="J2906" s="74">
        <v>0</v>
      </c>
      <c r="K2906" s="3">
        <f t="shared" si="139"/>
        <v>0</v>
      </c>
      <c r="L2906" s="18"/>
      <c r="M2906" s="18"/>
      <c r="N2906" s="18"/>
      <c r="O2906" s="74">
        <v>2796864</v>
      </c>
      <c r="P2906" s="74">
        <v>26714</v>
      </c>
      <c r="Q2906" s="74">
        <v>16404433</v>
      </c>
      <c r="R2906" s="114">
        <v>138.80000000000001</v>
      </c>
      <c r="S2906" s="114">
        <v>38224.400000000001</v>
      </c>
      <c r="X2906" s="74">
        <v>1696101</v>
      </c>
      <c r="Y2906" s="74">
        <v>1970048</v>
      </c>
      <c r="Z2906" s="74">
        <v>4762608</v>
      </c>
      <c r="AA2906" s="114">
        <v>8323.5</v>
      </c>
      <c r="AB2906" s="114">
        <v>5924.5</v>
      </c>
    </row>
    <row r="2907" spans="1:28" x14ac:dyDescent="0.3">
      <c r="A2907" t="s">
        <v>39</v>
      </c>
      <c r="B2907" s="65" t="str">
        <f>VLOOKUP(A2907,'bank list with code'!$A$2:$C$114,3,FALSE)</f>
        <v>B030</v>
      </c>
      <c r="C2907" s="65" t="str">
        <f>VLOOKUP(B2907,'bank type'!$A$2:$B$87,2,FALSE)</f>
        <v>Foreign Banks</v>
      </c>
      <c r="D2907" s="66">
        <v>43890</v>
      </c>
      <c r="E2907" s="74">
        <f t="shared" si="138"/>
        <v>2</v>
      </c>
      <c r="F2907">
        <f t="shared" si="137"/>
        <v>2020</v>
      </c>
      <c r="G2907" s="74">
        <v>20</v>
      </c>
      <c r="H2907" s="74">
        <v>33</v>
      </c>
      <c r="I2907" s="74">
        <v>0</v>
      </c>
      <c r="J2907" s="74">
        <v>0</v>
      </c>
      <c r="K2907" s="3">
        <f t="shared" si="139"/>
        <v>0</v>
      </c>
      <c r="L2907" s="18"/>
      <c r="M2907" s="18"/>
      <c r="N2907" s="18"/>
      <c r="O2907" s="74">
        <v>0</v>
      </c>
      <c r="P2907" s="74">
        <v>0</v>
      </c>
      <c r="Q2907" s="74">
        <v>0</v>
      </c>
      <c r="R2907" s="114">
        <v>0</v>
      </c>
      <c r="S2907" s="114">
        <v>0</v>
      </c>
      <c r="X2907" s="74">
        <v>1454397</v>
      </c>
      <c r="Y2907" s="74">
        <v>897555</v>
      </c>
      <c r="Z2907" s="74">
        <v>1355262</v>
      </c>
      <c r="AA2907" s="114">
        <v>2304.6999999999998</v>
      </c>
      <c r="AB2907" s="114">
        <v>1077.9000000000001</v>
      </c>
    </row>
    <row r="2908" spans="1:28" x14ac:dyDescent="0.3">
      <c r="A2908" t="s">
        <v>40</v>
      </c>
      <c r="B2908" s="65" t="str">
        <f>VLOOKUP(A2908,'bank list with code'!$A$2:$C$114,3,FALSE)</f>
        <v>B035</v>
      </c>
      <c r="C2908" s="65" t="str">
        <f>VLOOKUP(B2908,'bank type'!$A$2:$B$87,2,FALSE)</f>
        <v>Foreign Banks</v>
      </c>
      <c r="D2908" s="66">
        <v>43890</v>
      </c>
      <c r="E2908" s="74">
        <f t="shared" si="138"/>
        <v>2</v>
      </c>
      <c r="F2908">
        <f t="shared" si="137"/>
        <v>2020</v>
      </c>
      <c r="G2908" s="74">
        <v>13</v>
      </c>
      <c r="H2908" s="74">
        <v>19</v>
      </c>
      <c r="I2908" s="74">
        <v>0</v>
      </c>
      <c r="J2908" s="74">
        <v>0</v>
      </c>
      <c r="K2908" s="3">
        <f t="shared" si="139"/>
        <v>0</v>
      </c>
      <c r="L2908" s="18"/>
      <c r="M2908" s="18"/>
      <c r="N2908" s="18"/>
      <c r="O2908" s="74">
        <v>0</v>
      </c>
      <c r="P2908" s="74">
        <v>0</v>
      </c>
      <c r="Q2908" s="74">
        <v>0</v>
      </c>
      <c r="R2908" s="114">
        <v>0</v>
      </c>
      <c r="S2908" s="114">
        <v>0</v>
      </c>
      <c r="X2908" s="74">
        <v>124894</v>
      </c>
      <c r="Y2908" s="74">
        <v>88663</v>
      </c>
      <c r="Z2908" s="74">
        <v>182788</v>
      </c>
      <c r="AA2908" s="114">
        <v>428.5</v>
      </c>
      <c r="AB2908" s="114">
        <v>278.10000000000002</v>
      </c>
    </row>
    <row r="2909" spans="1:28" x14ac:dyDescent="0.3">
      <c r="A2909" t="s">
        <v>41</v>
      </c>
      <c r="B2909" s="65" t="str">
        <f>VLOOKUP(A2909,'bank list with code'!$A$2:$C$114,3,FALSE)</f>
        <v>B051</v>
      </c>
      <c r="C2909" s="65" t="str">
        <f>VLOOKUP(B2909,'bank type'!$A$2:$B$87,2,FALSE)</f>
        <v>Foreign Banks</v>
      </c>
      <c r="D2909" s="66">
        <v>43890</v>
      </c>
      <c r="E2909" s="74">
        <f t="shared" si="138"/>
        <v>2</v>
      </c>
      <c r="F2909">
        <f t="shared" si="137"/>
        <v>2020</v>
      </c>
      <c r="G2909" s="74">
        <v>46</v>
      </c>
      <c r="H2909" s="74">
        <v>38</v>
      </c>
      <c r="I2909" s="74">
        <v>0</v>
      </c>
      <c r="J2909" s="74">
        <v>0</v>
      </c>
      <c r="K2909" s="3">
        <f t="shared" si="139"/>
        <v>0</v>
      </c>
      <c r="L2909" s="18"/>
      <c r="M2909" s="18"/>
      <c r="N2909" s="18"/>
      <c r="O2909" s="74">
        <v>863798</v>
      </c>
      <c r="P2909" s="74">
        <v>3931</v>
      </c>
      <c r="Q2909" s="74">
        <v>2255376</v>
      </c>
      <c r="R2909" s="114">
        <v>26.4</v>
      </c>
      <c r="S2909" s="114">
        <v>7206.1</v>
      </c>
      <c r="X2909" s="74">
        <v>475356</v>
      </c>
      <c r="Y2909" s="74">
        <v>305146</v>
      </c>
      <c r="Z2909" s="74">
        <v>421679</v>
      </c>
      <c r="AA2909" s="114">
        <v>13266.9</v>
      </c>
      <c r="AB2909" s="114">
        <v>1326.3</v>
      </c>
    </row>
    <row r="2910" spans="1:28" x14ac:dyDescent="0.3">
      <c r="A2910" t="s">
        <v>42</v>
      </c>
      <c r="B2910" s="65" t="str">
        <f>VLOOKUP(A2910,'bank list with code'!$A$2:$C$114,3,FALSE)</f>
        <v>B090</v>
      </c>
      <c r="C2910" s="65" t="str">
        <f>VLOOKUP(B2910,'bank type'!$A$2:$B$87,2,FALSE)</f>
        <v>Foreign Banks</v>
      </c>
      <c r="D2910" s="66">
        <v>43890</v>
      </c>
      <c r="E2910" s="74">
        <f t="shared" si="138"/>
        <v>2</v>
      </c>
      <c r="F2910">
        <f t="shared" si="137"/>
        <v>2020</v>
      </c>
      <c r="G2910" s="74">
        <v>98</v>
      </c>
      <c r="H2910" s="74">
        <v>109</v>
      </c>
      <c r="I2910" s="74">
        <v>0</v>
      </c>
      <c r="J2910" s="74">
        <v>0</v>
      </c>
      <c r="K2910" s="3">
        <f t="shared" si="139"/>
        <v>0</v>
      </c>
      <c r="L2910" s="18"/>
      <c r="M2910" s="18"/>
      <c r="N2910" s="18"/>
      <c r="O2910" s="74">
        <v>1390110</v>
      </c>
      <c r="P2910" s="74">
        <v>5426</v>
      </c>
      <c r="Q2910" s="74">
        <v>4106451</v>
      </c>
      <c r="R2910" s="114">
        <v>33.799999999999997</v>
      </c>
      <c r="S2910" s="114">
        <v>9548.5</v>
      </c>
      <c r="X2910" s="74">
        <v>975113</v>
      </c>
      <c r="Y2910" s="74">
        <v>1586296</v>
      </c>
      <c r="Z2910" s="74">
        <v>2896366</v>
      </c>
      <c r="AA2910" s="114">
        <v>5671.2</v>
      </c>
      <c r="AB2910" s="114">
        <v>3413.5</v>
      </c>
    </row>
    <row r="2911" spans="1:28" x14ac:dyDescent="0.3">
      <c r="A2911" t="s">
        <v>45</v>
      </c>
      <c r="B2911" s="65" t="str">
        <f>VLOOKUP(A2911,'bank list with code'!$A$2:$C$114,3,FALSE)</f>
        <v>B002</v>
      </c>
      <c r="C2911" s="65" t="str">
        <f>VLOOKUP(B2911,'bank type'!$A$2:$B$87,2,FALSE)</f>
        <v>Payment Banks</v>
      </c>
      <c r="D2911" s="66">
        <v>43890</v>
      </c>
      <c r="E2911" s="74">
        <f t="shared" si="138"/>
        <v>2</v>
      </c>
      <c r="F2911">
        <f t="shared" si="137"/>
        <v>2020</v>
      </c>
      <c r="G2911" s="74">
        <v>0</v>
      </c>
      <c r="H2911" s="74">
        <v>0</v>
      </c>
      <c r="I2911" s="74">
        <v>0</v>
      </c>
      <c r="J2911" s="74">
        <v>0</v>
      </c>
      <c r="K2911" s="3">
        <f t="shared" si="139"/>
        <v>0</v>
      </c>
      <c r="L2911" s="18"/>
      <c r="M2911" s="18"/>
      <c r="N2911" s="18"/>
      <c r="O2911" s="74">
        <v>0</v>
      </c>
      <c r="P2911" s="74">
        <v>0</v>
      </c>
      <c r="Q2911" s="74">
        <v>0</v>
      </c>
      <c r="R2911" s="114">
        <v>0</v>
      </c>
      <c r="S2911" s="114">
        <v>0</v>
      </c>
      <c r="X2911" s="74">
        <v>1118052</v>
      </c>
      <c r="Y2911" s="74">
        <v>0</v>
      </c>
      <c r="Z2911" s="74">
        <v>345442</v>
      </c>
      <c r="AA2911" s="114">
        <v>0</v>
      </c>
      <c r="AB2911" s="114">
        <v>178.8</v>
      </c>
    </row>
    <row r="2912" spans="1:28" x14ac:dyDescent="0.3">
      <c r="A2912" t="s">
        <v>46</v>
      </c>
      <c r="B2912" s="65" t="str">
        <f>VLOOKUP(A2912,'bank list with code'!$A$2:$C$114,3,FALSE)</f>
        <v>B048</v>
      </c>
      <c r="C2912" s="65" t="str">
        <f>VLOOKUP(B2912,'bank type'!$A$2:$B$87,2,FALSE)</f>
        <v>Payment Banks</v>
      </c>
      <c r="D2912" s="66">
        <v>43890</v>
      </c>
      <c r="E2912" s="74">
        <f t="shared" si="138"/>
        <v>2</v>
      </c>
      <c r="F2912">
        <f t="shared" si="137"/>
        <v>2020</v>
      </c>
      <c r="G2912" s="74">
        <v>0</v>
      </c>
      <c r="H2912" s="74">
        <v>0</v>
      </c>
      <c r="I2912" s="74">
        <v>338</v>
      </c>
      <c r="J2912" s="74">
        <v>0</v>
      </c>
      <c r="K2912" s="3">
        <f t="shared" si="139"/>
        <v>338</v>
      </c>
      <c r="L2912" s="18"/>
      <c r="M2912" s="18"/>
      <c r="N2912" s="18"/>
      <c r="O2912" s="74">
        <v>0</v>
      </c>
      <c r="P2912" s="74">
        <v>0</v>
      </c>
      <c r="Q2912" s="74">
        <v>0</v>
      </c>
      <c r="R2912" s="114">
        <v>0</v>
      </c>
      <c r="S2912" s="114">
        <v>0</v>
      </c>
      <c r="X2912" s="74">
        <v>1048415</v>
      </c>
      <c r="Y2912" s="74">
        <v>406122</v>
      </c>
      <c r="Z2912" s="74">
        <v>181391</v>
      </c>
      <c r="AA2912" s="114">
        <v>1231.8</v>
      </c>
      <c r="AB2912" s="114">
        <v>147.9</v>
      </c>
    </row>
    <row r="2913" spans="1:28" x14ac:dyDescent="0.3">
      <c r="A2913" t="s">
        <v>47</v>
      </c>
      <c r="B2913" s="65" t="str">
        <f>VLOOKUP(A2913,'bank list with code'!$A$2:$C$114,3,FALSE)</f>
        <v>B059</v>
      </c>
      <c r="C2913" s="65" t="str">
        <f>VLOOKUP(B2913,'bank type'!$A$2:$B$87,2,FALSE)</f>
        <v>Payment Banks</v>
      </c>
      <c r="D2913" s="66">
        <v>43890</v>
      </c>
      <c r="E2913" s="74">
        <f t="shared" si="138"/>
        <v>2</v>
      </c>
      <c r="F2913">
        <f t="shared" si="137"/>
        <v>2020</v>
      </c>
      <c r="G2913" s="74">
        <v>0</v>
      </c>
      <c r="H2913" s="74">
        <v>0</v>
      </c>
      <c r="I2913" s="74">
        <v>0</v>
      </c>
      <c r="J2913" s="74">
        <v>0</v>
      </c>
      <c r="K2913" s="3">
        <f t="shared" si="139"/>
        <v>0</v>
      </c>
      <c r="L2913" s="18"/>
      <c r="M2913" s="18"/>
      <c r="N2913" s="18"/>
      <c r="O2913" s="74">
        <v>0</v>
      </c>
      <c r="P2913" s="74">
        <v>0</v>
      </c>
      <c r="Q2913" s="74">
        <v>0</v>
      </c>
      <c r="R2913" s="114">
        <v>0</v>
      </c>
      <c r="S2913" s="114">
        <v>0</v>
      </c>
      <c r="X2913" s="74">
        <v>30</v>
      </c>
      <c r="Y2913" s="74">
        <v>0</v>
      </c>
      <c r="Z2913" s="74">
        <v>0</v>
      </c>
      <c r="AA2913" s="114">
        <v>0</v>
      </c>
      <c r="AB2913" s="114">
        <v>0</v>
      </c>
    </row>
    <row r="2914" spans="1:28" x14ac:dyDescent="0.3">
      <c r="A2914" t="s">
        <v>72</v>
      </c>
      <c r="B2914" s="65" t="str">
        <f>VLOOKUP(A2914,'bank list with code'!$A$2:$C$114,3,FALSE)</f>
        <v>B067</v>
      </c>
      <c r="C2914" s="65" t="str">
        <f>VLOOKUP(B2914,'bank type'!$A$2:$B$87,2,FALSE)</f>
        <v>Payment Banks</v>
      </c>
      <c r="D2914" s="66">
        <v>43890</v>
      </c>
      <c r="E2914" s="74">
        <f t="shared" si="138"/>
        <v>2</v>
      </c>
      <c r="F2914">
        <f t="shared" si="137"/>
        <v>2020</v>
      </c>
      <c r="G2914" s="74">
        <v>0</v>
      </c>
      <c r="H2914" s="74">
        <v>0</v>
      </c>
      <c r="I2914" s="74">
        <v>0</v>
      </c>
      <c r="J2914" s="74">
        <v>0</v>
      </c>
      <c r="K2914" s="3">
        <f t="shared" si="139"/>
        <v>0</v>
      </c>
      <c r="L2914" s="18"/>
      <c r="M2914" s="18"/>
      <c r="N2914" s="18"/>
      <c r="O2914" s="74">
        <v>0</v>
      </c>
      <c r="P2914" s="74">
        <v>0</v>
      </c>
      <c r="Q2914" s="74">
        <v>0</v>
      </c>
      <c r="R2914" s="114">
        <v>0</v>
      </c>
      <c r="S2914" s="114">
        <v>0</v>
      </c>
      <c r="X2914" s="74">
        <v>0</v>
      </c>
      <c r="Y2914" s="74">
        <v>0</v>
      </c>
      <c r="Z2914" s="74">
        <v>0</v>
      </c>
      <c r="AA2914" s="114">
        <v>0</v>
      </c>
      <c r="AB2914" s="114">
        <v>0</v>
      </c>
    </row>
    <row r="2915" spans="1:28" x14ac:dyDescent="0.3">
      <c r="A2915" t="s">
        <v>49</v>
      </c>
      <c r="B2915" s="65" t="str">
        <f>VLOOKUP(A2915,'bank list with code'!$A$2:$C$114,3,FALSE)</f>
        <v>B077</v>
      </c>
      <c r="C2915" s="65" t="str">
        <f>VLOOKUP(B2915,'bank type'!$A$2:$B$87,2,FALSE)</f>
        <v>Payment Banks</v>
      </c>
      <c r="D2915" s="66">
        <v>43890</v>
      </c>
      <c r="E2915" s="74">
        <f t="shared" si="138"/>
        <v>2</v>
      </c>
      <c r="F2915">
        <f t="shared" si="137"/>
        <v>2020</v>
      </c>
      <c r="G2915" s="74">
        <v>0</v>
      </c>
      <c r="H2915" s="74">
        <v>0</v>
      </c>
      <c r="I2915" s="74">
        <v>0</v>
      </c>
      <c r="J2915" s="74">
        <v>0</v>
      </c>
      <c r="K2915" s="3">
        <f t="shared" si="139"/>
        <v>0</v>
      </c>
      <c r="L2915" s="18"/>
      <c r="M2915" s="18"/>
      <c r="N2915" s="18"/>
      <c r="O2915" s="74">
        <v>0</v>
      </c>
      <c r="P2915" s="74">
        <v>0</v>
      </c>
      <c r="Q2915" s="74">
        <v>0</v>
      </c>
      <c r="R2915" s="114">
        <v>0</v>
      </c>
      <c r="S2915" s="114">
        <v>0</v>
      </c>
      <c r="X2915" s="74">
        <v>1234</v>
      </c>
      <c r="Y2915" s="74">
        <v>10</v>
      </c>
      <c r="Z2915" s="74">
        <v>139</v>
      </c>
      <c r="AA2915" s="114">
        <v>2.69E-2</v>
      </c>
      <c r="AB2915" s="114">
        <v>7.9200000000000007E-2</v>
      </c>
    </row>
    <row r="2916" spans="1:28" x14ac:dyDescent="0.3">
      <c r="A2916" t="s">
        <v>50</v>
      </c>
      <c r="B2916" s="65" t="str">
        <f>VLOOKUP(A2916,'bank list with code'!$A$2:$C$114,3,FALSE)</f>
        <v>B079</v>
      </c>
      <c r="C2916" s="65" t="str">
        <f>VLOOKUP(B2916,'bank type'!$A$2:$B$87,2,FALSE)</f>
        <v>Payment Banks</v>
      </c>
      <c r="D2916" s="66">
        <v>43890</v>
      </c>
      <c r="E2916" s="74">
        <f t="shared" si="138"/>
        <v>2</v>
      </c>
      <c r="F2916">
        <f t="shared" si="137"/>
        <v>2020</v>
      </c>
      <c r="G2916" s="74">
        <v>2</v>
      </c>
      <c r="H2916" s="74">
        <v>10</v>
      </c>
      <c r="I2916" s="74">
        <v>146130</v>
      </c>
      <c r="J2916" s="74">
        <v>0</v>
      </c>
      <c r="K2916" s="3">
        <f t="shared" si="139"/>
        <v>146130</v>
      </c>
      <c r="L2916" s="18"/>
      <c r="M2916" s="18"/>
      <c r="N2916" s="18"/>
      <c r="O2916" s="74">
        <v>0</v>
      </c>
      <c r="P2916" s="74">
        <v>0</v>
      </c>
      <c r="Q2916" s="74">
        <v>0</v>
      </c>
      <c r="R2916" s="114">
        <v>0</v>
      </c>
      <c r="S2916" s="114">
        <v>0</v>
      </c>
      <c r="X2916" s="74">
        <v>56777626</v>
      </c>
      <c r="Y2916" s="74">
        <v>2213423</v>
      </c>
      <c r="Z2916" s="74">
        <v>3002659</v>
      </c>
      <c r="AA2916" s="114">
        <v>6339.3</v>
      </c>
      <c r="AB2916" s="114">
        <v>2090.4</v>
      </c>
    </row>
    <row r="2917" spans="1:28" x14ac:dyDescent="0.3">
      <c r="A2917" t="s">
        <v>52</v>
      </c>
      <c r="B2917" s="65" t="str">
        <f>VLOOKUP(A2917,'bank list with code'!$A$2:$C$114,3,FALSE)</f>
        <v>B007</v>
      </c>
      <c r="C2917" s="65" t="str">
        <f>VLOOKUP(B2917,'bank type'!$A$2:$B$87,2,FALSE)</f>
        <v>Small Finance Banks</v>
      </c>
      <c r="D2917" s="66">
        <v>43890</v>
      </c>
      <c r="E2917" s="74">
        <f t="shared" si="138"/>
        <v>2</v>
      </c>
      <c r="F2917">
        <f t="shared" si="137"/>
        <v>2020</v>
      </c>
      <c r="G2917" s="74">
        <v>310</v>
      </c>
      <c r="H2917" s="74">
        <v>3</v>
      </c>
      <c r="I2917" s="74">
        <v>0</v>
      </c>
      <c r="J2917" s="74">
        <v>0</v>
      </c>
      <c r="K2917" s="3">
        <f t="shared" si="139"/>
        <v>0</v>
      </c>
      <c r="L2917" s="18"/>
      <c r="M2917" s="18"/>
      <c r="N2917" s="18"/>
      <c r="O2917" s="74">
        <v>0</v>
      </c>
      <c r="P2917" s="74">
        <v>0</v>
      </c>
      <c r="Q2917" s="74">
        <v>0</v>
      </c>
      <c r="R2917" s="114">
        <v>0</v>
      </c>
      <c r="S2917" s="114">
        <v>0</v>
      </c>
      <c r="X2917" s="74">
        <v>1241502</v>
      </c>
      <c r="Y2917" s="74">
        <v>656637</v>
      </c>
      <c r="Z2917" s="74">
        <v>371068</v>
      </c>
      <c r="AA2917" s="114">
        <v>3980</v>
      </c>
      <c r="AB2917" s="114">
        <v>650.1</v>
      </c>
    </row>
    <row r="2918" spans="1:28" x14ac:dyDescent="0.3">
      <c r="A2918" t="s">
        <v>53</v>
      </c>
      <c r="B2918" s="65" t="str">
        <f>VLOOKUP(A2918,'bank list with code'!$A$2:$C$114,3,FALSE)</f>
        <v>B019</v>
      </c>
      <c r="C2918" s="65" t="str">
        <f>VLOOKUP(B2918,'bank type'!$A$2:$B$87,2,FALSE)</f>
        <v>Small Finance Banks</v>
      </c>
      <c r="D2918" s="66">
        <v>43890</v>
      </c>
      <c r="E2918" s="74">
        <f t="shared" si="138"/>
        <v>2</v>
      </c>
      <c r="F2918">
        <f t="shared" si="137"/>
        <v>2020</v>
      </c>
      <c r="G2918" s="74">
        <v>150</v>
      </c>
      <c r="H2918" s="74">
        <v>1</v>
      </c>
      <c r="I2918" s="74">
        <v>0</v>
      </c>
      <c r="J2918" s="74">
        <v>0</v>
      </c>
      <c r="K2918" s="3">
        <f t="shared" si="139"/>
        <v>0</v>
      </c>
      <c r="L2918" s="18"/>
      <c r="M2918" s="18"/>
      <c r="N2918" s="18"/>
      <c r="O2918" s="74">
        <v>0</v>
      </c>
      <c r="P2918" s="74">
        <v>0</v>
      </c>
      <c r="Q2918" s="74">
        <v>0</v>
      </c>
      <c r="R2918" s="114">
        <v>0</v>
      </c>
      <c r="S2918" s="114">
        <v>0</v>
      </c>
      <c r="X2918" s="74">
        <v>124413</v>
      </c>
      <c r="Y2918" s="74">
        <v>86863</v>
      </c>
      <c r="Z2918" s="74">
        <v>62602</v>
      </c>
      <c r="AA2918" s="114">
        <v>419.7</v>
      </c>
      <c r="AB2918" s="114">
        <v>102</v>
      </c>
    </row>
    <row r="2919" spans="1:28" x14ac:dyDescent="0.3">
      <c r="A2919" t="s">
        <v>54</v>
      </c>
      <c r="B2919" s="65" t="str">
        <f>VLOOKUP(A2919,'bank list with code'!$A$2:$C$114,3,FALSE)</f>
        <v>B046</v>
      </c>
      <c r="C2919" s="65" t="str">
        <f>VLOOKUP(B2919,'bank type'!$A$2:$B$87,2,FALSE)</f>
        <v>Small Finance Banks</v>
      </c>
      <c r="D2919" s="66">
        <v>43890</v>
      </c>
      <c r="E2919" s="74">
        <f t="shared" si="138"/>
        <v>2</v>
      </c>
      <c r="F2919">
        <f t="shared" si="137"/>
        <v>2020</v>
      </c>
      <c r="G2919" s="74">
        <v>102</v>
      </c>
      <c r="H2919" s="74">
        <v>4</v>
      </c>
      <c r="I2919" s="74">
        <v>0</v>
      </c>
      <c r="J2919" s="74">
        <v>0</v>
      </c>
      <c r="K2919" s="3">
        <f t="shared" si="139"/>
        <v>0</v>
      </c>
      <c r="L2919" s="18"/>
      <c r="M2919" s="18"/>
      <c r="N2919" s="18"/>
      <c r="O2919" s="74">
        <v>0</v>
      </c>
      <c r="P2919" s="74">
        <v>0</v>
      </c>
      <c r="Q2919" s="74">
        <v>0</v>
      </c>
      <c r="R2919" s="114">
        <v>0</v>
      </c>
      <c r="S2919" s="114">
        <v>0</v>
      </c>
      <c r="X2919" s="74">
        <v>2032081</v>
      </c>
      <c r="Y2919" s="74">
        <v>989663</v>
      </c>
      <c r="Z2919" s="74">
        <v>56351</v>
      </c>
      <c r="AA2919" s="114">
        <v>3864.8</v>
      </c>
      <c r="AB2919" s="114">
        <v>47.6</v>
      </c>
    </row>
    <row r="2920" spans="1:28" x14ac:dyDescent="0.3">
      <c r="A2920" t="s">
        <v>55</v>
      </c>
      <c r="B2920" s="65" t="str">
        <f>VLOOKUP(A2920,'bank list with code'!$A$2:$C$114,3,FALSE)</f>
        <v>B041</v>
      </c>
      <c r="C2920" s="65" t="str">
        <f>VLOOKUP(B2920,'bank type'!$A$2:$B$87,2,FALSE)</f>
        <v>Small Finance Banks</v>
      </c>
      <c r="D2920" s="66">
        <v>43890</v>
      </c>
      <c r="E2920" s="74">
        <f t="shared" si="138"/>
        <v>2</v>
      </c>
      <c r="F2920">
        <f t="shared" si="137"/>
        <v>2020</v>
      </c>
      <c r="G2920" s="74">
        <v>320</v>
      </c>
      <c r="H2920" s="74">
        <v>2</v>
      </c>
      <c r="I2920" s="74">
        <v>0</v>
      </c>
      <c r="J2920" s="74">
        <v>0</v>
      </c>
      <c r="K2920" s="3">
        <f t="shared" si="139"/>
        <v>0</v>
      </c>
      <c r="L2920" s="18"/>
      <c r="M2920" s="18"/>
      <c r="N2920" s="18"/>
      <c r="O2920" s="74">
        <v>0</v>
      </c>
      <c r="P2920" s="74">
        <v>0</v>
      </c>
      <c r="Q2920" s="74">
        <v>0</v>
      </c>
      <c r="R2920" s="114">
        <v>0</v>
      </c>
      <c r="S2920" s="114">
        <v>0</v>
      </c>
      <c r="X2920" s="74">
        <v>654677</v>
      </c>
      <c r="Y2920" s="74">
        <v>908306</v>
      </c>
      <c r="Z2920" s="74">
        <v>202089</v>
      </c>
      <c r="AA2920" s="114">
        <v>1971.5</v>
      </c>
      <c r="AB2920" s="114">
        <v>372</v>
      </c>
    </row>
    <row r="2921" spans="1:28" x14ac:dyDescent="0.3">
      <c r="A2921" t="s">
        <v>56</v>
      </c>
      <c r="B2921" s="65" t="str">
        <f>VLOOKUP(A2921,'bank list with code'!$A$2:$C$114,3,FALSE)</f>
        <v>B043</v>
      </c>
      <c r="C2921" s="65" t="str">
        <f>VLOOKUP(B2921,'bank type'!$A$2:$B$87,2,FALSE)</f>
        <v>Small Finance Banks</v>
      </c>
      <c r="D2921" s="66">
        <v>43890</v>
      </c>
      <c r="E2921" s="74">
        <f t="shared" si="138"/>
        <v>2</v>
      </c>
      <c r="F2921">
        <f t="shared" si="137"/>
        <v>2020</v>
      </c>
      <c r="G2921" s="74">
        <v>214</v>
      </c>
      <c r="H2921" s="74">
        <v>2</v>
      </c>
      <c r="I2921" s="74">
        <v>0</v>
      </c>
      <c r="J2921" s="74">
        <v>0</v>
      </c>
      <c r="K2921" s="3">
        <f t="shared" si="139"/>
        <v>0</v>
      </c>
      <c r="L2921" s="18"/>
      <c r="M2921" s="18"/>
      <c r="N2921" s="18"/>
      <c r="O2921" s="74">
        <v>0</v>
      </c>
      <c r="P2921" s="74">
        <v>0</v>
      </c>
      <c r="Q2921" s="74">
        <v>0</v>
      </c>
      <c r="R2921" s="114">
        <v>0</v>
      </c>
      <c r="S2921" s="114">
        <v>0</v>
      </c>
      <c r="X2921" s="74">
        <v>1531945</v>
      </c>
      <c r="Y2921" s="74">
        <v>897021</v>
      </c>
      <c r="Z2921" s="74">
        <v>165189</v>
      </c>
      <c r="AA2921" s="114">
        <v>4983.3999999999996</v>
      </c>
      <c r="AB2921" s="114">
        <v>139.4</v>
      </c>
    </row>
    <row r="2922" spans="1:28" x14ac:dyDescent="0.3">
      <c r="A2922" t="s">
        <v>57</v>
      </c>
      <c r="B2922" s="65" t="str">
        <f>VLOOKUP(A2922,'bank list with code'!$A$2:$C$114,3,FALSE)</f>
        <v>B065</v>
      </c>
      <c r="C2922" s="65" t="str">
        <f>VLOOKUP(B2922,'bank type'!$A$2:$B$87,2,FALSE)</f>
        <v>Small Finance Banks</v>
      </c>
      <c r="D2922" s="66">
        <v>43890</v>
      </c>
      <c r="E2922" s="74">
        <f t="shared" si="138"/>
        <v>2</v>
      </c>
      <c r="F2922">
        <f t="shared" si="137"/>
        <v>2020</v>
      </c>
      <c r="G2922" s="74">
        <v>128</v>
      </c>
      <c r="H2922" s="74">
        <v>3</v>
      </c>
      <c r="I2922" s="74">
        <v>0</v>
      </c>
      <c r="J2922" s="74">
        <v>0</v>
      </c>
      <c r="K2922" s="3">
        <f t="shared" si="139"/>
        <v>0</v>
      </c>
      <c r="L2922" s="18"/>
      <c r="M2922" s="18"/>
      <c r="N2922" s="18"/>
      <c r="O2922" s="74">
        <v>0</v>
      </c>
      <c r="P2922" s="74">
        <v>0</v>
      </c>
      <c r="Q2922" s="74">
        <v>0</v>
      </c>
      <c r="R2922" s="114">
        <v>0</v>
      </c>
      <c r="S2922" s="114">
        <v>0</v>
      </c>
      <c r="X2922" s="74">
        <v>1278718</v>
      </c>
      <c r="Y2922" s="74">
        <v>606880</v>
      </c>
      <c r="Z2922" s="74">
        <v>93534</v>
      </c>
      <c r="AA2922" s="114">
        <v>3270.3</v>
      </c>
      <c r="AB2922" s="114">
        <v>107.7</v>
      </c>
    </row>
    <row r="2923" spans="1:28" x14ac:dyDescent="0.3">
      <c r="A2923" t="s">
        <v>58</v>
      </c>
      <c r="B2923" s="65" t="str">
        <f>VLOOKUP(A2923,'bank list with code'!$A$2:$C$114,3,FALSE)</f>
        <v>B075</v>
      </c>
      <c r="C2923" s="65" t="str">
        <f>VLOOKUP(B2923,'bank type'!$A$2:$B$87,2,FALSE)</f>
        <v>Small Finance Banks</v>
      </c>
      <c r="D2923" s="66">
        <v>43890</v>
      </c>
      <c r="E2923" s="74">
        <f t="shared" si="138"/>
        <v>2</v>
      </c>
      <c r="F2923">
        <f t="shared" si="137"/>
        <v>2020</v>
      </c>
      <c r="G2923" s="74">
        <v>0</v>
      </c>
      <c r="H2923" s="74">
        <v>0</v>
      </c>
      <c r="I2923" s="74">
        <v>0</v>
      </c>
      <c r="J2923" s="74">
        <v>0</v>
      </c>
      <c r="K2923" s="3">
        <f t="shared" si="139"/>
        <v>0</v>
      </c>
      <c r="L2923" s="18"/>
      <c r="M2923" s="18"/>
      <c r="N2923" s="18"/>
      <c r="O2923" s="74">
        <v>0</v>
      </c>
      <c r="P2923" s="74">
        <v>0</v>
      </c>
      <c r="Q2923" s="74">
        <v>0</v>
      </c>
      <c r="R2923" s="114">
        <v>0</v>
      </c>
      <c r="S2923" s="114">
        <v>0</v>
      </c>
      <c r="X2923" s="74">
        <v>120349</v>
      </c>
      <c r="Y2923" s="74">
        <v>20468</v>
      </c>
      <c r="Z2923" s="74">
        <v>13030</v>
      </c>
      <c r="AA2923" s="114">
        <v>75.900000000000006</v>
      </c>
      <c r="AB2923" s="114">
        <v>11.2</v>
      </c>
    </row>
    <row r="2924" spans="1:28" x14ac:dyDescent="0.3">
      <c r="A2924" t="s">
        <v>59</v>
      </c>
      <c r="B2924" s="65" t="str">
        <f>VLOOKUP(A2924,'bank list with code'!$A$2:$C$114,3,FALSE)</f>
        <v>B097</v>
      </c>
      <c r="C2924" s="65" t="str">
        <f>VLOOKUP(B2924,'bank type'!$A$2:$B$87,2,FALSE)</f>
        <v>Small Finance Banks</v>
      </c>
      <c r="D2924" s="66">
        <v>43890</v>
      </c>
      <c r="E2924" s="74">
        <f t="shared" si="138"/>
        <v>2</v>
      </c>
      <c r="F2924">
        <f t="shared" si="137"/>
        <v>2020</v>
      </c>
      <c r="G2924" s="74">
        <v>25</v>
      </c>
      <c r="H2924" s="74">
        <v>1</v>
      </c>
      <c r="I2924" s="74">
        <v>0</v>
      </c>
      <c r="J2924" s="74">
        <v>0</v>
      </c>
      <c r="K2924" s="3">
        <f t="shared" si="139"/>
        <v>0</v>
      </c>
      <c r="L2924" s="18"/>
      <c r="M2924" s="18"/>
      <c r="N2924" s="18"/>
      <c r="O2924" s="74">
        <v>0</v>
      </c>
      <c r="P2924" s="74">
        <v>0</v>
      </c>
      <c r="Q2924" s="74">
        <v>0</v>
      </c>
      <c r="R2924" s="114">
        <v>0</v>
      </c>
      <c r="S2924" s="114">
        <v>0</v>
      </c>
      <c r="X2924" s="74">
        <v>38464</v>
      </c>
      <c r="Y2924" s="74">
        <v>38453</v>
      </c>
      <c r="Z2924" s="74">
        <v>29215</v>
      </c>
      <c r="AA2924" s="114">
        <v>128.4</v>
      </c>
      <c r="AB2924" s="114">
        <v>34.65</v>
      </c>
    </row>
    <row r="2925" spans="1:28" x14ac:dyDescent="0.3">
      <c r="A2925" t="s">
        <v>60</v>
      </c>
      <c r="B2925" s="65" t="str">
        <f>VLOOKUP(A2925,'bank list with code'!$A$2:$C$114,3,FALSE)</f>
        <v>B103</v>
      </c>
      <c r="C2925" s="65" t="str">
        <f>VLOOKUP(B2925,'bank type'!$A$2:$B$87,2,FALSE)</f>
        <v>Small Finance Banks</v>
      </c>
      <c r="D2925" s="66">
        <v>43890</v>
      </c>
      <c r="E2925" s="74">
        <f t="shared" si="138"/>
        <v>2</v>
      </c>
      <c r="F2925">
        <f t="shared" si="137"/>
        <v>2020</v>
      </c>
      <c r="G2925" s="74">
        <v>472</v>
      </c>
      <c r="H2925" s="74">
        <v>3</v>
      </c>
      <c r="I2925" s="74">
        <v>0</v>
      </c>
      <c r="J2925" s="74">
        <v>0</v>
      </c>
      <c r="K2925" s="3">
        <f t="shared" si="139"/>
        <v>0</v>
      </c>
      <c r="L2925" s="18"/>
      <c r="M2925" s="18"/>
      <c r="N2925" s="18"/>
      <c r="O2925" s="74">
        <v>0</v>
      </c>
      <c r="P2925" s="74">
        <v>0</v>
      </c>
      <c r="Q2925" s="74">
        <v>0</v>
      </c>
      <c r="R2925" s="114">
        <v>0</v>
      </c>
      <c r="S2925" s="114">
        <v>0</v>
      </c>
      <c r="X2925" s="74">
        <v>5276815</v>
      </c>
      <c r="Y2925" s="74">
        <v>2619554</v>
      </c>
      <c r="Z2925" s="74">
        <v>466569</v>
      </c>
      <c r="AA2925" s="114">
        <v>11249.2</v>
      </c>
      <c r="AB2925" s="114">
        <v>475.4</v>
      </c>
    </row>
    <row r="2926" spans="1:28" x14ac:dyDescent="0.3">
      <c r="A2926" t="s">
        <v>61</v>
      </c>
      <c r="B2926" s="65" t="str">
        <f>VLOOKUP(A2926,'bank list with code'!$A$2:$C$114,3,FALSE)</f>
        <v>B109</v>
      </c>
      <c r="C2926" s="65" t="str">
        <f>VLOOKUP(B2926,'bank type'!$A$2:$B$87,2,FALSE)</f>
        <v>Small Finance Banks</v>
      </c>
      <c r="D2926" s="66">
        <v>43890</v>
      </c>
      <c r="E2926" s="74">
        <f t="shared" si="138"/>
        <v>2</v>
      </c>
      <c r="F2926">
        <f t="shared" si="137"/>
        <v>2020</v>
      </c>
      <c r="G2926" s="74">
        <v>139</v>
      </c>
      <c r="H2926" s="74">
        <v>36</v>
      </c>
      <c r="I2926" s="74">
        <v>0</v>
      </c>
      <c r="J2926" s="74">
        <v>0</v>
      </c>
      <c r="K2926" s="3">
        <f t="shared" si="139"/>
        <v>0</v>
      </c>
      <c r="L2926" s="18"/>
      <c r="M2926" s="18"/>
      <c r="N2926" s="18"/>
      <c r="O2926" s="74">
        <v>0</v>
      </c>
      <c r="P2926" s="74">
        <v>0</v>
      </c>
      <c r="Q2926" s="74">
        <v>0</v>
      </c>
      <c r="R2926" s="114">
        <v>0</v>
      </c>
      <c r="S2926" s="114">
        <v>0</v>
      </c>
      <c r="X2926" s="74">
        <v>383006</v>
      </c>
      <c r="Y2926" s="74">
        <v>150114</v>
      </c>
      <c r="Z2926" s="74">
        <v>48448</v>
      </c>
      <c r="AA2926" s="114">
        <v>469.6</v>
      </c>
      <c r="AB2926" s="114">
        <v>51.1</v>
      </c>
    </row>
    <row r="2927" spans="1:28" x14ac:dyDescent="0.3">
      <c r="A2927" t="s">
        <v>117</v>
      </c>
      <c r="B2927" s="65" t="str">
        <f>VLOOKUP(A2927,'bank list with code'!$A$2:$C$114,3,FALSE)</f>
        <v>B003</v>
      </c>
      <c r="C2927" s="65" t="str">
        <f>VLOOKUP(B2927,'bank type'!$A$2:$B$87,2,FALSE)</f>
        <v>Public Sector Banks</v>
      </c>
      <c r="D2927" s="66">
        <v>43921</v>
      </c>
      <c r="E2927" s="74">
        <f t="shared" si="138"/>
        <v>3</v>
      </c>
      <c r="F2927">
        <f t="shared" si="137"/>
        <v>2020</v>
      </c>
      <c r="G2927" s="74">
        <v>869</v>
      </c>
      <c r="H2927" s="74">
        <v>94</v>
      </c>
      <c r="I2927" s="74">
        <v>3286</v>
      </c>
      <c r="J2927" s="74">
        <v>0</v>
      </c>
      <c r="K2927" s="3">
        <f t="shared" si="139"/>
        <v>3286</v>
      </c>
      <c r="L2927" s="18"/>
      <c r="M2927" s="18"/>
      <c r="N2927" s="18"/>
      <c r="O2927" s="74">
        <v>0</v>
      </c>
      <c r="P2927" s="74">
        <v>0</v>
      </c>
      <c r="Q2927" s="74">
        <v>0</v>
      </c>
      <c r="R2927" s="114">
        <v>0</v>
      </c>
      <c r="S2927" s="114">
        <v>0</v>
      </c>
      <c r="X2927" s="74">
        <v>6873972</v>
      </c>
      <c r="Y2927" s="74">
        <v>5120231</v>
      </c>
      <c r="Z2927" s="74">
        <v>3495728</v>
      </c>
      <c r="AA2927" s="114">
        <v>211.30600000000001</v>
      </c>
      <c r="AB2927" s="114">
        <v>32.625999999999998</v>
      </c>
    </row>
    <row r="2928" spans="1:28" x14ac:dyDescent="0.3">
      <c r="A2928" t="s">
        <v>118</v>
      </c>
      <c r="B2928" s="65" t="str">
        <f>VLOOKUP(A2928,'bank list with code'!$A$2:$C$114,3,FALSE)</f>
        <v>B006</v>
      </c>
      <c r="C2928" s="65" t="str">
        <f>VLOOKUP(B2928,'bank type'!$A$2:$B$87,2,FALSE)</f>
        <v>Public Sector Banks</v>
      </c>
      <c r="D2928" s="66">
        <v>43921</v>
      </c>
      <c r="E2928" s="74">
        <f t="shared" si="138"/>
        <v>3</v>
      </c>
      <c r="F2928">
        <f t="shared" ref="F2928:F2991" si="140">YEAR(D2928)</f>
        <v>2020</v>
      </c>
      <c r="G2928" s="74">
        <v>3027</v>
      </c>
      <c r="H2928" s="74">
        <v>766</v>
      </c>
      <c r="I2928" s="74">
        <v>13782</v>
      </c>
      <c r="J2928" s="74">
        <v>0</v>
      </c>
      <c r="K2928" s="3">
        <f t="shared" si="139"/>
        <v>13782</v>
      </c>
      <c r="L2928" s="18"/>
      <c r="M2928" s="18"/>
      <c r="N2928" s="18"/>
      <c r="O2928" s="74">
        <v>303962</v>
      </c>
      <c r="P2928" s="74">
        <v>8361</v>
      </c>
      <c r="Q2928" s="74">
        <v>535293</v>
      </c>
      <c r="R2928" s="114">
        <v>0.40799999999999997</v>
      </c>
      <c r="S2928" s="114">
        <v>12.616</v>
      </c>
      <c r="X2928" s="74">
        <v>13153572</v>
      </c>
      <c r="Y2928" s="74">
        <v>10293297</v>
      </c>
      <c r="Z2928" s="74">
        <v>6430611</v>
      </c>
      <c r="AA2928" s="114">
        <v>434.43700000000001</v>
      </c>
      <c r="AB2928" s="114">
        <v>84.203999999999994</v>
      </c>
    </row>
    <row r="2929" spans="1:28" x14ac:dyDescent="0.3">
      <c r="A2929" t="s">
        <v>0</v>
      </c>
      <c r="B2929" s="65" t="str">
        <f>VLOOKUP(A2929,'bank list with code'!$A$2:$C$114,3,FALSE)</f>
        <v>B014</v>
      </c>
      <c r="C2929" s="65" t="str">
        <f>VLOOKUP(B2929,'bank type'!$A$2:$B$87,2,FALSE)</f>
        <v>Public Sector Banks</v>
      </c>
      <c r="D2929" s="66">
        <v>43921</v>
      </c>
      <c r="E2929" s="74">
        <f t="shared" si="138"/>
        <v>3</v>
      </c>
      <c r="F2929">
        <f t="shared" si="140"/>
        <v>2020</v>
      </c>
      <c r="G2929" s="74">
        <v>9354</v>
      </c>
      <c r="H2929" s="74">
        <v>3839</v>
      </c>
      <c r="I2929" s="74">
        <v>59959</v>
      </c>
      <c r="J2929" s="74">
        <v>0</v>
      </c>
      <c r="K2929" s="3">
        <f t="shared" si="139"/>
        <v>59959</v>
      </c>
      <c r="L2929" s="18"/>
      <c r="M2929" s="18"/>
      <c r="N2929" s="18"/>
      <c r="O2929" s="74">
        <v>467879</v>
      </c>
      <c r="P2929" s="74">
        <v>12997</v>
      </c>
      <c r="Q2929" s="74">
        <v>979604</v>
      </c>
      <c r="R2929" s="114">
        <v>0.56000000000000005</v>
      </c>
      <c r="S2929" s="114">
        <v>21.085999999999999</v>
      </c>
      <c r="X2929" s="74">
        <v>54044749</v>
      </c>
      <c r="Y2929" s="74">
        <v>25998678</v>
      </c>
      <c r="Z2929" s="74">
        <v>15701935</v>
      </c>
      <c r="AA2929" s="114">
        <v>1120.7809999999999</v>
      </c>
      <c r="AB2929" s="114">
        <v>194.24700000000001</v>
      </c>
    </row>
    <row r="2930" spans="1:28" x14ac:dyDescent="0.3">
      <c r="A2930" t="s">
        <v>1</v>
      </c>
      <c r="B2930" s="65" t="str">
        <f>VLOOKUP(A2930,'bank list with code'!$A$2:$C$114,3,FALSE)</f>
        <v>B015</v>
      </c>
      <c r="C2930" s="65" t="str">
        <f>VLOOKUP(B2930,'bank type'!$A$2:$B$87,2,FALSE)</f>
        <v>Public Sector Banks</v>
      </c>
      <c r="D2930" s="66">
        <v>43921</v>
      </c>
      <c r="E2930" s="74">
        <f t="shared" ref="E2930:E2993" si="141">MONTH(D2930)</f>
        <v>3</v>
      </c>
      <c r="F2930">
        <f t="shared" si="140"/>
        <v>2020</v>
      </c>
      <c r="G2930" s="74">
        <v>2413</v>
      </c>
      <c r="H2930" s="74">
        <v>3337</v>
      </c>
      <c r="I2930" s="74">
        <v>48361</v>
      </c>
      <c r="J2930" s="74">
        <v>0</v>
      </c>
      <c r="K2930" s="3">
        <f t="shared" si="139"/>
        <v>48361</v>
      </c>
      <c r="L2930" s="18"/>
      <c r="M2930" s="18"/>
      <c r="N2930" s="18"/>
      <c r="O2930" s="74">
        <v>164223</v>
      </c>
      <c r="P2930" s="74">
        <v>14079</v>
      </c>
      <c r="Q2930" s="74">
        <v>387725</v>
      </c>
      <c r="R2930" s="114">
        <v>0.83099999999999996</v>
      </c>
      <c r="S2930" s="114">
        <v>8.1300000000000008</v>
      </c>
      <c r="X2930" s="74">
        <v>40062795</v>
      </c>
      <c r="Y2930" s="74">
        <v>17711223</v>
      </c>
      <c r="Z2930" s="74">
        <v>10077058</v>
      </c>
      <c r="AA2930" s="114">
        <v>645.22900000000004</v>
      </c>
      <c r="AB2930" s="114">
        <v>105.43899999999999</v>
      </c>
    </row>
    <row r="2931" spans="1:28" x14ac:dyDescent="0.3">
      <c r="A2931" t="s">
        <v>2</v>
      </c>
      <c r="B2931" s="65" t="str">
        <f>VLOOKUP(A2931,'bank list with code'!$A$2:$C$114,3,FALSE)</f>
        <v>B016</v>
      </c>
      <c r="C2931" s="65" t="str">
        <f>VLOOKUP(B2931,'bank type'!$A$2:$B$87,2,FALSE)</f>
        <v>Public Sector Banks</v>
      </c>
      <c r="D2931" s="66">
        <v>43921</v>
      </c>
      <c r="E2931" s="74">
        <f t="shared" si="141"/>
        <v>3</v>
      </c>
      <c r="F2931">
        <f t="shared" si="140"/>
        <v>2020</v>
      </c>
      <c r="G2931" s="74">
        <v>1381</v>
      </c>
      <c r="H2931" s="74">
        <v>545</v>
      </c>
      <c r="I2931" s="74">
        <v>2512</v>
      </c>
      <c r="J2931" s="74">
        <v>0</v>
      </c>
      <c r="K2931" s="3">
        <f t="shared" si="139"/>
        <v>2512</v>
      </c>
      <c r="L2931" s="18"/>
      <c r="M2931" s="18"/>
      <c r="N2931" s="18"/>
      <c r="O2931" s="74">
        <v>0</v>
      </c>
      <c r="P2931" s="74">
        <v>0</v>
      </c>
      <c r="Q2931" s="74">
        <v>0</v>
      </c>
      <c r="R2931" s="114">
        <v>0</v>
      </c>
      <c r="S2931" s="114">
        <v>0</v>
      </c>
      <c r="X2931" s="74">
        <v>7643666</v>
      </c>
      <c r="Y2931" s="74">
        <v>6693313</v>
      </c>
      <c r="Z2931" s="74">
        <v>4547972</v>
      </c>
      <c r="AA2931" s="114">
        <v>255.67</v>
      </c>
      <c r="AB2931" s="114">
        <v>46.831000000000003</v>
      </c>
    </row>
    <row r="2932" spans="1:28" x14ac:dyDescent="0.3">
      <c r="A2932" t="s">
        <v>3</v>
      </c>
      <c r="B2932" s="65" t="str">
        <f>VLOOKUP(A2932,'bank list with code'!$A$2:$C$114,3,FALSE)</f>
        <v>B018</v>
      </c>
      <c r="C2932" s="65" t="str">
        <f>VLOOKUP(B2932,'bank type'!$A$2:$B$87,2,FALSE)</f>
        <v>Public Sector Banks</v>
      </c>
      <c r="D2932" s="66">
        <v>43921</v>
      </c>
      <c r="E2932" s="74">
        <f t="shared" si="141"/>
        <v>3</v>
      </c>
      <c r="F2932">
        <f t="shared" si="140"/>
        <v>2020</v>
      </c>
      <c r="G2932" s="74">
        <v>4734</v>
      </c>
      <c r="H2932" s="74">
        <v>4038</v>
      </c>
      <c r="I2932" s="74">
        <v>24881</v>
      </c>
      <c r="J2932" s="74">
        <v>0</v>
      </c>
      <c r="K2932" s="3">
        <f t="shared" si="139"/>
        <v>24881</v>
      </c>
      <c r="L2932" s="18"/>
      <c r="M2932" s="18"/>
      <c r="N2932" s="18"/>
      <c r="O2932" s="74">
        <v>537292</v>
      </c>
      <c r="P2932" s="74">
        <v>51698</v>
      </c>
      <c r="Q2932" s="74">
        <v>741506</v>
      </c>
      <c r="R2932" s="114">
        <v>2.516</v>
      </c>
      <c r="S2932" s="114">
        <v>16.166</v>
      </c>
      <c r="X2932" s="74">
        <v>24369941</v>
      </c>
      <c r="Y2932" s="74">
        <v>22983072</v>
      </c>
      <c r="Z2932" s="74">
        <v>12444476</v>
      </c>
      <c r="AA2932" s="114">
        <v>1043.5160000000001</v>
      </c>
      <c r="AB2932" s="114">
        <v>153.33699999999999</v>
      </c>
    </row>
    <row r="2933" spans="1:28" x14ac:dyDescent="0.3">
      <c r="A2933" t="s">
        <v>4</v>
      </c>
      <c r="B2933" s="65" t="str">
        <f>VLOOKUP(A2933,'bank list with code'!$A$2:$C$114,3,FALSE)</f>
        <v>B022</v>
      </c>
      <c r="C2933" s="65" t="str">
        <f>VLOOKUP(B2933,'bank type'!$A$2:$B$87,2,FALSE)</f>
        <v>Public Sector Banks</v>
      </c>
      <c r="D2933" s="66">
        <v>43921</v>
      </c>
      <c r="E2933" s="74">
        <f t="shared" si="141"/>
        <v>3</v>
      </c>
      <c r="F2933">
        <f t="shared" si="140"/>
        <v>2020</v>
      </c>
      <c r="G2933" s="74">
        <v>2752</v>
      </c>
      <c r="H2933" s="74">
        <v>890</v>
      </c>
      <c r="I2933" s="74">
        <v>3635</v>
      </c>
      <c r="J2933" s="74">
        <v>0</v>
      </c>
      <c r="K2933" s="3">
        <f t="shared" si="139"/>
        <v>3635</v>
      </c>
      <c r="L2933" s="18"/>
      <c r="M2933" s="18"/>
      <c r="N2933" s="18"/>
      <c r="O2933" s="74">
        <v>87470</v>
      </c>
      <c r="P2933" s="74">
        <v>1183</v>
      </c>
      <c r="Q2933" s="74">
        <v>117246</v>
      </c>
      <c r="R2933" s="114">
        <v>5.5E-2</v>
      </c>
      <c r="S2933" s="114">
        <v>2.2909999999999999</v>
      </c>
      <c r="X2933" s="74">
        <v>24099971</v>
      </c>
      <c r="Y2933" s="74">
        <v>10728352</v>
      </c>
      <c r="Z2933" s="74">
        <v>5873986</v>
      </c>
      <c r="AA2933" s="114">
        <v>444.49099999999999</v>
      </c>
      <c r="AB2933" s="114">
        <v>74.155000000000001</v>
      </c>
    </row>
    <row r="2934" spans="1:28" x14ac:dyDescent="0.3">
      <c r="A2934" t="s">
        <v>119</v>
      </c>
      <c r="B2934" s="65" t="str">
        <f>VLOOKUP(A2934,'bank list with code'!$A$2:$C$114,3,FALSE)</f>
        <v>B026</v>
      </c>
      <c r="C2934" s="65" t="str">
        <f>VLOOKUP(B2934,'bank type'!$A$2:$B$87,2,FALSE)</f>
        <v>Public Sector Banks</v>
      </c>
      <c r="D2934" s="66">
        <v>43921</v>
      </c>
      <c r="E2934" s="74">
        <f t="shared" si="141"/>
        <v>3</v>
      </c>
      <c r="F2934">
        <f t="shared" si="140"/>
        <v>2020</v>
      </c>
      <c r="G2934" s="74">
        <v>2267</v>
      </c>
      <c r="H2934" s="74">
        <v>356</v>
      </c>
      <c r="I2934" s="74">
        <v>301195</v>
      </c>
      <c r="J2934" s="74">
        <v>0</v>
      </c>
      <c r="K2934" s="3">
        <f t="shared" si="139"/>
        <v>301195</v>
      </c>
      <c r="L2934" s="18"/>
      <c r="M2934" s="18"/>
      <c r="N2934" s="18"/>
      <c r="O2934" s="74">
        <v>114497</v>
      </c>
      <c r="P2934" s="74">
        <v>1414</v>
      </c>
      <c r="Q2934" s="74">
        <v>132851</v>
      </c>
      <c r="R2934" s="114">
        <v>7.1999999999999995E-2</v>
      </c>
      <c r="S2934" s="114">
        <v>3.0209999999999999</v>
      </c>
      <c r="X2934" s="74">
        <v>8143209</v>
      </c>
      <c r="Y2934" s="74">
        <v>6212862</v>
      </c>
      <c r="Z2934" s="74">
        <v>3864931</v>
      </c>
      <c r="AA2934" s="114">
        <v>258.28500000000003</v>
      </c>
      <c r="AB2934" s="114">
        <v>44.988999999999997</v>
      </c>
    </row>
    <row r="2935" spans="1:28" x14ac:dyDescent="0.3">
      <c r="A2935" t="s">
        <v>5</v>
      </c>
      <c r="B2935" s="65" t="str">
        <f>VLOOKUP(A2935,'bank list with code'!$A$2:$C$114,3,FALSE)</f>
        <v>B060</v>
      </c>
      <c r="C2935" s="65" t="str">
        <f>VLOOKUP(B2935,'bank type'!$A$2:$B$87,2,FALSE)</f>
        <v>Public Sector Banks</v>
      </c>
      <c r="D2935" s="66">
        <v>43921</v>
      </c>
      <c r="E2935" s="74">
        <f t="shared" si="141"/>
        <v>3</v>
      </c>
      <c r="F2935">
        <f t="shared" si="140"/>
        <v>2020</v>
      </c>
      <c r="G2935" s="74">
        <v>3359</v>
      </c>
      <c r="H2935" s="74">
        <v>700</v>
      </c>
      <c r="I2935" s="74">
        <v>10566</v>
      </c>
      <c r="J2935" s="74">
        <v>0</v>
      </c>
      <c r="K2935" s="3">
        <f t="shared" si="139"/>
        <v>10566</v>
      </c>
      <c r="L2935" s="18"/>
      <c r="M2935" s="18"/>
      <c r="N2935" s="18"/>
      <c r="O2935" s="74">
        <v>103284</v>
      </c>
      <c r="P2935" s="74">
        <v>3763</v>
      </c>
      <c r="Q2935" s="74">
        <v>155636</v>
      </c>
      <c r="R2935" s="114">
        <v>0.23799999999999999</v>
      </c>
      <c r="S2935" s="114">
        <v>3.4649999999999999</v>
      </c>
      <c r="X2935" s="74">
        <v>14727798</v>
      </c>
      <c r="Y2935" s="74">
        <v>22292568</v>
      </c>
      <c r="Z2935" s="74">
        <v>7093535</v>
      </c>
      <c r="AA2935" s="114">
        <v>834.98400000000004</v>
      </c>
      <c r="AB2935" s="114">
        <v>83.355000000000004</v>
      </c>
    </row>
    <row r="2936" spans="1:28" x14ac:dyDescent="0.3">
      <c r="A2936" t="s">
        <v>6</v>
      </c>
      <c r="B2936" s="65" t="str">
        <f>VLOOKUP(A2936,'bank list with code'!$A$2:$C$114,3,FALSE)</f>
        <v>B061</v>
      </c>
      <c r="C2936" s="65" t="str">
        <f>VLOOKUP(B2936,'bank type'!$A$2:$B$87,2,FALSE)</f>
        <v>Public Sector Banks</v>
      </c>
      <c r="D2936" s="66">
        <v>43921</v>
      </c>
      <c r="E2936" s="74">
        <f t="shared" si="141"/>
        <v>3</v>
      </c>
      <c r="F2936">
        <f t="shared" si="140"/>
        <v>2020</v>
      </c>
      <c r="G2936" s="74">
        <v>2678</v>
      </c>
      <c r="H2936" s="74">
        <v>354</v>
      </c>
      <c r="I2936" s="74">
        <v>19750</v>
      </c>
      <c r="J2936" s="74">
        <v>0</v>
      </c>
      <c r="K2936" s="3">
        <f t="shared" si="139"/>
        <v>19750</v>
      </c>
      <c r="L2936" s="18"/>
      <c r="M2936" s="18"/>
      <c r="N2936" s="18"/>
      <c r="O2936" s="74">
        <v>60116</v>
      </c>
      <c r="P2936" s="74">
        <v>827</v>
      </c>
      <c r="Q2936" s="74">
        <v>82296</v>
      </c>
      <c r="R2936" s="114">
        <v>3.7999999999999999E-2</v>
      </c>
      <c r="S2936" s="114">
        <v>1.4219999999999999</v>
      </c>
      <c r="X2936" s="74">
        <v>17924815</v>
      </c>
      <c r="Y2936" s="74">
        <v>11958822</v>
      </c>
      <c r="Z2936" s="74">
        <v>4878567</v>
      </c>
      <c r="AA2936" s="114">
        <v>471.59500000000003</v>
      </c>
      <c r="AB2936" s="114">
        <v>59.387</v>
      </c>
    </row>
    <row r="2937" spans="1:28" x14ac:dyDescent="0.3">
      <c r="A2937" t="s">
        <v>121</v>
      </c>
      <c r="B2937" s="65" t="str">
        <f>VLOOKUP(A2937,'bank list with code'!$A$2:$C$114,3,FALSE)</f>
        <v>B078</v>
      </c>
      <c r="C2937" s="65" t="str">
        <f>VLOOKUP(B2937,'bank type'!$A$2:$B$87,2,FALSE)</f>
        <v>Public Sector Banks</v>
      </c>
      <c r="D2937" s="66">
        <v>43921</v>
      </c>
      <c r="E2937" s="74">
        <f t="shared" si="141"/>
        <v>3</v>
      </c>
      <c r="F2937">
        <f t="shared" si="140"/>
        <v>2020</v>
      </c>
      <c r="G2937" s="74">
        <v>2340</v>
      </c>
      <c r="H2937" s="74">
        <v>272</v>
      </c>
      <c r="I2937" s="74">
        <v>10142</v>
      </c>
      <c r="J2937" s="74">
        <v>0</v>
      </c>
      <c r="K2937" s="3">
        <f t="shared" si="139"/>
        <v>10142</v>
      </c>
      <c r="L2937" s="18"/>
      <c r="M2937" s="18"/>
      <c r="N2937" s="18"/>
      <c r="O2937" s="74">
        <v>0</v>
      </c>
      <c r="P2937" s="74">
        <v>0</v>
      </c>
      <c r="Q2937" s="74">
        <v>0</v>
      </c>
      <c r="R2937" s="114">
        <v>0</v>
      </c>
      <c r="S2937" s="114">
        <v>0</v>
      </c>
      <c r="X2937" s="74">
        <v>8172952</v>
      </c>
      <c r="Y2937" s="74">
        <v>4858451</v>
      </c>
      <c r="Z2937" s="74">
        <v>3537318</v>
      </c>
      <c r="AA2937" s="114">
        <v>213.59299999999999</v>
      </c>
      <c r="AB2937" s="114">
        <v>40.287999999999997</v>
      </c>
    </row>
    <row r="2938" spans="1:28" x14ac:dyDescent="0.3">
      <c r="A2938" t="s">
        <v>7</v>
      </c>
      <c r="B2938" s="65" t="str">
        <f>VLOOKUP(A2938,'bank list with code'!$A$2:$C$114,3,FALSE)</f>
        <v>B080</v>
      </c>
      <c r="C2938" s="65" t="str">
        <f>VLOOKUP(B2938,'bank type'!$A$2:$B$87,2,FALSE)</f>
        <v>Public Sector Banks</v>
      </c>
      <c r="D2938" s="66">
        <v>43921</v>
      </c>
      <c r="E2938" s="74">
        <f t="shared" si="141"/>
        <v>3</v>
      </c>
      <c r="F2938">
        <f t="shared" si="140"/>
        <v>2020</v>
      </c>
      <c r="G2938" s="74">
        <v>1024</v>
      </c>
      <c r="H2938" s="74">
        <v>30</v>
      </c>
      <c r="I2938" s="74">
        <v>894</v>
      </c>
      <c r="J2938" s="74">
        <v>0</v>
      </c>
      <c r="K2938" s="3">
        <f t="shared" si="139"/>
        <v>894</v>
      </c>
      <c r="L2938" s="18"/>
      <c r="M2938" s="18"/>
      <c r="N2938" s="18"/>
      <c r="O2938" s="74">
        <v>0</v>
      </c>
      <c r="P2938" s="74">
        <v>0</v>
      </c>
      <c r="Q2938" s="74">
        <v>0</v>
      </c>
      <c r="R2938" s="114">
        <v>0</v>
      </c>
      <c r="S2938" s="114">
        <v>0</v>
      </c>
      <c r="X2938" s="74">
        <v>2755251</v>
      </c>
      <c r="Y2938" s="74">
        <v>1433112</v>
      </c>
      <c r="Z2938" s="74">
        <v>916743</v>
      </c>
      <c r="AA2938" s="114">
        <v>60.426000000000002</v>
      </c>
      <c r="AB2938" s="114">
        <v>11.845000000000001</v>
      </c>
    </row>
    <row r="2939" spans="1:28" x14ac:dyDescent="0.3">
      <c r="A2939" t="s">
        <v>8</v>
      </c>
      <c r="B2939" s="65" t="str">
        <f>VLOOKUP(A2939,'bank list with code'!$A$2:$C$114,3,FALSE)</f>
        <v>B081</v>
      </c>
      <c r="C2939" s="65" t="str">
        <f>VLOOKUP(B2939,'bank type'!$A$2:$B$87,2,FALSE)</f>
        <v>Public Sector Banks</v>
      </c>
      <c r="D2939" s="66">
        <v>43921</v>
      </c>
      <c r="E2939" s="74">
        <f t="shared" si="141"/>
        <v>3</v>
      </c>
      <c r="F2939">
        <f t="shared" si="140"/>
        <v>2020</v>
      </c>
      <c r="G2939" s="74">
        <v>5430</v>
      </c>
      <c r="H2939" s="74">
        <v>3738</v>
      </c>
      <c r="I2939" s="74">
        <v>80318</v>
      </c>
      <c r="J2939" s="74">
        <v>0</v>
      </c>
      <c r="K2939" s="3">
        <f t="shared" si="139"/>
        <v>80318</v>
      </c>
      <c r="L2939" s="18"/>
      <c r="M2939" s="18"/>
      <c r="N2939" s="18"/>
      <c r="O2939" s="74">
        <v>346663</v>
      </c>
      <c r="P2939" s="74">
        <v>3546</v>
      </c>
      <c r="Q2939" s="74">
        <v>539446</v>
      </c>
      <c r="R2939" s="114">
        <v>9.4E-2</v>
      </c>
      <c r="S2939" s="114">
        <v>11.17</v>
      </c>
      <c r="X2939" s="74">
        <v>24403555</v>
      </c>
      <c r="Y2939" s="74">
        <v>21774219</v>
      </c>
      <c r="Z2939" s="74">
        <v>12501815</v>
      </c>
      <c r="AA2939" s="114">
        <v>994.97500000000002</v>
      </c>
      <c r="AB2939" s="114">
        <v>175.72900000000001</v>
      </c>
    </row>
    <row r="2940" spans="1:28" x14ac:dyDescent="0.3">
      <c r="A2940" t="s">
        <v>122</v>
      </c>
      <c r="B2940" s="65" t="str">
        <f>VLOOKUP(A2940,'bank list with code'!$A$2:$C$114,3,FALSE)</f>
        <v>B099</v>
      </c>
      <c r="C2940" s="65" t="str">
        <f>VLOOKUP(B2940,'bank type'!$A$2:$B$87,2,FALSE)</f>
        <v>Public Sector Banks</v>
      </c>
      <c r="D2940" s="66">
        <v>43921</v>
      </c>
      <c r="E2940" s="74">
        <f t="shared" si="141"/>
        <v>3</v>
      </c>
      <c r="F2940">
        <f t="shared" si="140"/>
        <v>2020</v>
      </c>
      <c r="G2940" s="74">
        <v>4172</v>
      </c>
      <c r="H2940" s="74">
        <v>401</v>
      </c>
      <c r="I2940" s="74">
        <v>12497</v>
      </c>
      <c r="J2940" s="74">
        <v>0</v>
      </c>
      <c r="K2940" s="3">
        <f t="shared" si="139"/>
        <v>12497</v>
      </c>
      <c r="L2940" s="18"/>
      <c r="M2940" s="18"/>
      <c r="N2940" s="18"/>
      <c r="O2940" s="74">
        <v>46511</v>
      </c>
      <c r="P2940" s="74">
        <v>2125</v>
      </c>
      <c r="Q2940" s="74">
        <v>158950</v>
      </c>
      <c r="R2940" s="114">
        <v>9.7000000000000003E-2</v>
      </c>
      <c r="S2940" s="114">
        <v>2.1749999999999998</v>
      </c>
      <c r="X2940" s="74">
        <v>9871132</v>
      </c>
      <c r="Y2940" s="74">
        <v>8002269</v>
      </c>
      <c r="Z2940" s="74">
        <v>4964775</v>
      </c>
      <c r="AA2940" s="114">
        <v>331.786</v>
      </c>
      <c r="AB2940" s="114">
        <v>55.204999999999998</v>
      </c>
    </row>
    <row r="2941" spans="1:28" x14ac:dyDescent="0.3">
      <c r="A2941" t="s">
        <v>9</v>
      </c>
      <c r="B2941" s="65" t="str">
        <f>VLOOKUP(A2941,'bank list with code'!$A$2:$C$114,3,FALSE)</f>
        <v>B102</v>
      </c>
      <c r="C2941" s="65" t="str">
        <f>VLOOKUP(B2941,'bank type'!$A$2:$B$87,2,FALSE)</f>
        <v>Public Sector Banks</v>
      </c>
      <c r="D2941" s="66">
        <v>43921</v>
      </c>
      <c r="E2941" s="74">
        <f t="shared" si="141"/>
        <v>3</v>
      </c>
      <c r="F2941">
        <f t="shared" si="140"/>
        <v>2020</v>
      </c>
      <c r="G2941" s="74">
        <v>2050</v>
      </c>
      <c r="H2941" s="74">
        <v>186</v>
      </c>
      <c r="I2941" s="74">
        <v>8260</v>
      </c>
      <c r="J2941" s="74">
        <v>0</v>
      </c>
      <c r="K2941" s="3">
        <f t="shared" si="139"/>
        <v>8260</v>
      </c>
      <c r="L2941" s="18"/>
      <c r="M2941" s="18"/>
      <c r="N2941" s="18"/>
      <c r="O2941" s="74">
        <v>0</v>
      </c>
      <c r="P2941" s="74">
        <v>0</v>
      </c>
      <c r="Q2941" s="74">
        <v>0</v>
      </c>
      <c r="R2941" s="114">
        <v>0</v>
      </c>
      <c r="S2941" s="114">
        <v>0</v>
      </c>
      <c r="X2941" s="74">
        <v>8422524</v>
      </c>
      <c r="Y2941" s="74">
        <v>5737998</v>
      </c>
      <c r="Z2941" s="74">
        <v>3505914</v>
      </c>
      <c r="AA2941" s="114">
        <v>232.191</v>
      </c>
      <c r="AB2941" s="114">
        <v>39.695999999999998</v>
      </c>
    </row>
    <row r="2942" spans="1:28" x14ac:dyDescent="0.3">
      <c r="A2942" t="s">
        <v>10</v>
      </c>
      <c r="B2942" s="65" t="str">
        <f>VLOOKUP(A2942,'bank list with code'!$A$2:$C$114,3,FALSE)</f>
        <v>B105</v>
      </c>
      <c r="C2942" s="65" t="str">
        <f>VLOOKUP(B2942,'bank type'!$A$2:$B$87,2,FALSE)</f>
        <v>Public Sector Banks</v>
      </c>
      <c r="D2942" s="66">
        <v>43921</v>
      </c>
      <c r="E2942" s="74">
        <f t="shared" si="141"/>
        <v>3</v>
      </c>
      <c r="F2942">
        <f t="shared" si="140"/>
        <v>2020</v>
      </c>
      <c r="G2942" s="74">
        <v>3979</v>
      </c>
      <c r="H2942" s="74">
        <v>2916</v>
      </c>
      <c r="I2942" s="74">
        <v>55245</v>
      </c>
      <c r="J2942" s="74">
        <v>0</v>
      </c>
      <c r="K2942" s="3">
        <f t="shared" si="139"/>
        <v>55245</v>
      </c>
      <c r="L2942" s="18"/>
      <c r="M2942" s="18"/>
      <c r="N2942" s="18"/>
      <c r="O2942" s="74">
        <v>44214</v>
      </c>
      <c r="P2942" s="74">
        <v>2881</v>
      </c>
      <c r="Q2942" s="74">
        <v>185217</v>
      </c>
      <c r="R2942" s="114">
        <v>0.152</v>
      </c>
      <c r="S2942" s="114">
        <v>4.2350000000000003</v>
      </c>
      <c r="X2942" s="74">
        <v>20378661</v>
      </c>
      <c r="Y2942" s="74">
        <v>24470877</v>
      </c>
      <c r="Z2942" s="74">
        <v>8973398</v>
      </c>
      <c r="AA2942" s="114">
        <v>286.72399999999999</v>
      </c>
      <c r="AB2942" s="114">
        <v>97.218000000000004</v>
      </c>
    </row>
    <row r="2943" spans="1:28" x14ac:dyDescent="0.3">
      <c r="A2943" t="s">
        <v>123</v>
      </c>
      <c r="B2943" s="65" t="str">
        <f>VLOOKUP(A2943,'bank list with code'!$A$2:$C$114,3,FALSE)</f>
        <v>B106</v>
      </c>
      <c r="C2943" s="65" t="str">
        <f>VLOOKUP(B2943,'bank type'!$A$2:$B$87,2,FALSE)</f>
        <v>Public Sector Banks</v>
      </c>
      <c r="D2943" s="66">
        <v>43921</v>
      </c>
      <c r="E2943" s="74">
        <f t="shared" si="141"/>
        <v>3</v>
      </c>
      <c r="F2943">
        <f t="shared" si="140"/>
        <v>2020</v>
      </c>
      <c r="G2943" s="74">
        <v>1021</v>
      </c>
      <c r="H2943" s="74">
        <v>996</v>
      </c>
      <c r="I2943" s="74">
        <v>7596</v>
      </c>
      <c r="J2943" s="74">
        <v>0</v>
      </c>
      <c r="K2943" s="3">
        <f t="shared" si="139"/>
        <v>7596</v>
      </c>
      <c r="L2943" s="18"/>
      <c r="M2943" s="18"/>
      <c r="N2943" s="18"/>
      <c r="O2943" s="74">
        <v>7643</v>
      </c>
      <c r="P2943" s="74">
        <v>215</v>
      </c>
      <c r="Q2943" s="74">
        <v>13864</v>
      </c>
      <c r="R2943" s="114">
        <v>9.2599999999999991E-3</v>
      </c>
      <c r="S2943" s="114">
        <v>0.249</v>
      </c>
      <c r="X2943" s="74">
        <v>9311730</v>
      </c>
      <c r="Y2943" s="74">
        <v>4526005</v>
      </c>
      <c r="Z2943" s="74">
        <v>2363495</v>
      </c>
      <c r="AA2943" s="114">
        <v>213.84299999999999</v>
      </c>
      <c r="AB2943" s="114">
        <v>27.073</v>
      </c>
    </row>
    <row r="2944" spans="1:28" x14ac:dyDescent="0.3">
      <c r="A2944" t="s">
        <v>11</v>
      </c>
      <c r="B2944" s="65" t="str">
        <f>VLOOKUP(A2944,'bank list with code'!$A$2:$C$114,3,FALSE)</f>
        <v>B054</v>
      </c>
      <c r="C2944" s="65" t="str">
        <f>VLOOKUP(B2944,'bank type'!$A$2:$B$87,2,FALSE)</f>
        <v>Private Sector Banks</v>
      </c>
      <c r="D2944" s="66">
        <v>43921</v>
      </c>
      <c r="E2944" s="74">
        <f t="shared" si="141"/>
        <v>3</v>
      </c>
      <c r="F2944">
        <f t="shared" si="140"/>
        <v>2020</v>
      </c>
      <c r="G2944" s="74">
        <v>2207</v>
      </c>
      <c r="H2944" s="74">
        <v>1476</v>
      </c>
      <c r="I2944" s="74">
        <v>34775</v>
      </c>
      <c r="J2944" s="74">
        <v>0</v>
      </c>
      <c r="K2944" s="3">
        <f t="shared" si="139"/>
        <v>34775</v>
      </c>
      <c r="L2944" s="18"/>
      <c r="M2944" s="18"/>
      <c r="N2944" s="18"/>
      <c r="O2944" s="74">
        <v>36372</v>
      </c>
      <c r="P2944" s="74">
        <v>612</v>
      </c>
      <c r="Q2944" s="74">
        <v>111312</v>
      </c>
      <c r="R2944" s="114">
        <v>3.5000000000000003E-2</v>
      </c>
      <c r="S2944" s="114">
        <v>2.5830000000000002</v>
      </c>
      <c r="X2944" s="74">
        <v>12640911</v>
      </c>
      <c r="Y2944" s="74">
        <v>7663416</v>
      </c>
      <c r="Z2944" s="74">
        <v>5083174</v>
      </c>
      <c r="AA2944" s="114">
        <v>358.93400000000003</v>
      </c>
      <c r="AB2944" s="114">
        <v>67.070999999999998</v>
      </c>
    </row>
    <row r="2945" spans="1:28" x14ac:dyDescent="0.3">
      <c r="A2945" t="s">
        <v>12</v>
      </c>
      <c r="B2945" s="65" t="str">
        <f>VLOOKUP(A2945,'bank list with code'!$A$2:$C$114,3,FALSE)</f>
        <v>B093</v>
      </c>
      <c r="C2945" s="65" t="str">
        <f>VLOOKUP(B2945,'bank type'!$A$2:$B$87,2,FALSE)</f>
        <v>Public Sector Banks</v>
      </c>
      <c r="D2945" s="66">
        <v>43921</v>
      </c>
      <c r="E2945" s="74">
        <f t="shared" si="141"/>
        <v>3</v>
      </c>
      <c r="F2945">
        <f t="shared" si="140"/>
        <v>2020</v>
      </c>
      <c r="G2945" s="74">
        <v>25634</v>
      </c>
      <c r="H2945" s="74">
        <v>32921</v>
      </c>
      <c r="I2945" s="74">
        <v>672862</v>
      </c>
      <c r="J2945" s="74">
        <v>0</v>
      </c>
      <c r="K2945" s="3">
        <f t="shared" si="139"/>
        <v>672862</v>
      </c>
      <c r="L2945" s="18"/>
      <c r="M2945" s="18"/>
      <c r="N2945" s="18"/>
      <c r="O2945" s="74">
        <v>10547502</v>
      </c>
      <c r="P2945" s="74">
        <v>125814</v>
      </c>
      <c r="Q2945" s="74">
        <v>31230912</v>
      </c>
      <c r="R2945" s="114">
        <v>5.0359999999999996</v>
      </c>
      <c r="S2945" s="114">
        <v>953.30200000000002</v>
      </c>
      <c r="X2945" s="74">
        <v>278133593</v>
      </c>
      <c r="Y2945" s="74">
        <v>170888905</v>
      </c>
      <c r="Z2945" s="74">
        <v>104990278</v>
      </c>
      <c r="AA2945" s="114">
        <v>8850.1929999999993</v>
      </c>
      <c r="AB2945" s="114">
        <v>1390.5329999999999</v>
      </c>
    </row>
    <row r="2946" spans="1:28" x14ac:dyDescent="0.3">
      <c r="A2946" t="s">
        <v>14</v>
      </c>
      <c r="B2946" s="65" t="str">
        <f>VLOOKUP(A2946,'bank list with code'!$A$2:$C$114,3,FALSE)</f>
        <v>B009</v>
      </c>
      <c r="C2946" s="65" t="str">
        <f>VLOOKUP(B2946,'bank type'!$A$2:$B$87,2,FALSE)</f>
        <v>Private Sector Banks</v>
      </c>
      <c r="D2946" s="66">
        <v>43921</v>
      </c>
      <c r="E2946" s="74">
        <f t="shared" si="141"/>
        <v>3</v>
      </c>
      <c r="F2946">
        <f t="shared" si="140"/>
        <v>2020</v>
      </c>
      <c r="G2946" s="74">
        <v>5447</v>
      </c>
      <c r="H2946" s="74">
        <v>12030</v>
      </c>
      <c r="I2946" s="74">
        <v>522523</v>
      </c>
      <c r="J2946" s="74">
        <v>0</v>
      </c>
      <c r="K2946" s="3">
        <f t="shared" si="139"/>
        <v>522523</v>
      </c>
      <c r="L2946" s="18"/>
      <c r="M2946" s="18"/>
      <c r="N2946" s="18"/>
      <c r="O2946" s="74">
        <v>6985774</v>
      </c>
      <c r="P2946" s="74">
        <v>50464</v>
      </c>
      <c r="Q2946" s="74">
        <v>14160907</v>
      </c>
      <c r="R2946" s="114">
        <v>2.4969999999999999</v>
      </c>
      <c r="S2946" s="114">
        <v>496.49700000000001</v>
      </c>
      <c r="X2946" s="74">
        <v>24487900</v>
      </c>
      <c r="Y2946" s="74">
        <v>23644098</v>
      </c>
      <c r="Z2946" s="74">
        <v>22566009</v>
      </c>
      <c r="AA2946" s="114">
        <v>1248.8050000000001</v>
      </c>
      <c r="AB2946" s="114">
        <v>334.34</v>
      </c>
    </row>
    <row r="2947" spans="1:28" x14ac:dyDescent="0.3">
      <c r="A2947" t="s">
        <v>15</v>
      </c>
      <c r="B2947" s="65" t="str">
        <f>VLOOKUP(A2947,'bank list with code'!$A$2:$C$114,3,FALSE)</f>
        <v>B010</v>
      </c>
      <c r="C2947" s="65" t="str">
        <f>VLOOKUP(B2947,'bank type'!$A$2:$B$87,2,FALSE)</f>
        <v>Private Sector Banks</v>
      </c>
      <c r="D2947" s="66">
        <v>43921</v>
      </c>
      <c r="E2947" s="74">
        <f t="shared" si="141"/>
        <v>3</v>
      </c>
      <c r="F2947">
        <f t="shared" si="140"/>
        <v>2020</v>
      </c>
      <c r="G2947" s="74">
        <v>485</v>
      </c>
      <c r="H2947" s="74">
        <v>0</v>
      </c>
      <c r="I2947" s="74">
        <v>31629</v>
      </c>
      <c r="J2947" s="74">
        <v>0</v>
      </c>
      <c r="K2947" s="3">
        <f t="shared" si="139"/>
        <v>31629</v>
      </c>
      <c r="L2947" s="18"/>
      <c r="M2947" s="18"/>
      <c r="N2947" s="18"/>
      <c r="O2947" s="74">
        <v>0</v>
      </c>
      <c r="P2947" s="74">
        <v>0</v>
      </c>
      <c r="Q2947" s="74">
        <v>0</v>
      </c>
      <c r="R2947" s="114">
        <v>0</v>
      </c>
      <c r="S2947" s="114">
        <v>0</v>
      </c>
      <c r="X2947" s="74">
        <v>3634522</v>
      </c>
      <c r="Y2947" s="74">
        <v>1762792</v>
      </c>
      <c r="Z2947" s="74">
        <v>1013374</v>
      </c>
      <c r="AA2947" s="114">
        <v>82.831999999999994</v>
      </c>
      <c r="AB2947" s="114">
        <v>15.154</v>
      </c>
    </row>
    <row r="2948" spans="1:28" x14ac:dyDescent="0.3">
      <c r="A2948" t="s">
        <v>16</v>
      </c>
      <c r="B2948" s="65" t="str">
        <f>VLOOKUP(A2948,'bank list with code'!$A$2:$C$114,3,FALSE)</f>
        <v>B021</v>
      </c>
      <c r="C2948" s="65" t="str">
        <f>VLOOKUP(B2948,'bank type'!$A$2:$B$87,2,FALSE)</f>
        <v>Private Sector Banks</v>
      </c>
      <c r="D2948" s="66">
        <v>43921</v>
      </c>
      <c r="E2948" s="74">
        <f t="shared" si="141"/>
        <v>3</v>
      </c>
      <c r="F2948">
        <f t="shared" si="140"/>
        <v>2020</v>
      </c>
      <c r="G2948" s="74">
        <v>248</v>
      </c>
      <c r="H2948" s="74">
        <v>51</v>
      </c>
      <c r="I2948" s="74">
        <v>0</v>
      </c>
      <c r="J2948" s="74">
        <v>0</v>
      </c>
      <c r="K2948" s="3">
        <f t="shared" si="139"/>
        <v>0</v>
      </c>
      <c r="L2948" s="18"/>
      <c r="M2948" s="18"/>
      <c r="N2948" s="18"/>
      <c r="O2948" s="74">
        <v>0</v>
      </c>
      <c r="P2948" s="74">
        <v>0</v>
      </c>
      <c r="Q2948" s="74">
        <v>0</v>
      </c>
      <c r="R2948" s="114">
        <v>0</v>
      </c>
      <c r="S2948" s="114">
        <v>0</v>
      </c>
      <c r="X2948" s="74">
        <v>694837</v>
      </c>
      <c r="Y2948" s="74">
        <v>428620</v>
      </c>
      <c r="Z2948" s="74">
        <v>236354</v>
      </c>
      <c r="AA2948" s="114">
        <v>17.437999999999999</v>
      </c>
      <c r="AB2948" s="114">
        <v>2.9</v>
      </c>
    </row>
    <row r="2949" spans="1:28" x14ac:dyDescent="0.3">
      <c r="A2949" t="s">
        <v>17</v>
      </c>
      <c r="B2949" s="65" t="str">
        <f>VLOOKUP(A2949,'bank list with code'!$A$2:$C$114,3,FALSE)</f>
        <v>B024</v>
      </c>
      <c r="C2949" s="65" t="str">
        <f>VLOOKUP(B2949,'bank type'!$A$2:$B$87,2,FALSE)</f>
        <v>Private Sector Banks</v>
      </c>
      <c r="D2949" s="66">
        <v>43921</v>
      </c>
      <c r="E2949" s="74">
        <f t="shared" si="141"/>
        <v>3</v>
      </c>
      <c r="F2949">
        <f t="shared" si="140"/>
        <v>2020</v>
      </c>
      <c r="G2949" s="74">
        <v>1110</v>
      </c>
      <c r="H2949" s="74">
        <v>683</v>
      </c>
      <c r="I2949" s="74">
        <v>9600</v>
      </c>
      <c r="J2949" s="74">
        <v>0</v>
      </c>
      <c r="K2949" s="3">
        <f t="shared" si="139"/>
        <v>9600</v>
      </c>
      <c r="L2949" s="18"/>
      <c r="M2949" s="18"/>
      <c r="N2949" s="18"/>
      <c r="O2949" s="74">
        <v>6715</v>
      </c>
      <c r="P2949" s="74">
        <v>185</v>
      </c>
      <c r="Q2949" s="74">
        <v>14445</v>
      </c>
      <c r="R2949" s="114">
        <v>6.0000000000000001E-3</v>
      </c>
      <c r="S2949" s="114">
        <v>0.38900000000000001</v>
      </c>
      <c r="X2949" s="74">
        <v>2027703</v>
      </c>
      <c r="Y2949" s="74">
        <v>2330169</v>
      </c>
      <c r="Z2949" s="74">
        <v>1471460</v>
      </c>
      <c r="AA2949" s="114">
        <v>106.922</v>
      </c>
      <c r="AB2949" s="114">
        <v>17.661000000000001</v>
      </c>
    </row>
    <row r="2950" spans="1:28" x14ac:dyDescent="0.3">
      <c r="A2950" t="s">
        <v>18</v>
      </c>
      <c r="B2950" s="65" t="str">
        <f>VLOOKUP(A2950,'bank list with code'!$A$2:$C$114,3,FALSE)</f>
        <v>B032</v>
      </c>
      <c r="C2950" s="65" t="str">
        <f>VLOOKUP(B2950,'bank type'!$A$2:$B$87,2,FALSE)</f>
        <v>Private Sector Banks</v>
      </c>
      <c r="D2950" s="66">
        <v>43921</v>
      </c>
      <c r="E2950" s="74">
        <f t="shared" si="141"/>
        <v>3</v>
      </c>
      <c r="F2950">
        <f t="shared" si="140"/>
        <v>2020</v>
      </c>
      <c r="G2950" s="74">
        <v>299</v>
      </c>
      <c r="H2950" s="74">
        <v>205</v>
      </c>
      <c r="I2950" s="74">
        <v>8334</v>
      </c>
      <c r="J2950" s="74">
        <v>0</v>
      </c>
      <c r="K2950" s="3">
        <f t="shared" ref="K2950:K3013" si="142">SUM(I2950,J2950)</f>
        <v>8334</v>
      </c>
      <c r="L2950" s="18"/>
      <c r="M2950" s="18"/>
      <c r="N2950" s="18"/>
      <c r="O2950" s="74">
        <v>26463</v>
      </c>
      <c r="P2950" s="74">
        <v>760</v>
      </c>
      <c r="Q2950" s="74">
        <v>53047</v>
      </c>
      <c r="R2950" s="114">
        <v>4.9000000000000002E-2</v>
      </c>
      <c r="S2950" s="114">
        <v>0.61299999999999999</v>
      </c>
      <c r="X2950" s="74">
        <v>735901</v>
      </c>
      <c r="Y2950" s="74">
        <v>414987</v>
      </c>
      <c r="Z2950" s="74">
        <v>485965</v>
      </c>
      <c r="AA2950" s="114">
        <v>25.219000000000001</v>
      </c>
      <c r="AB2950" s="114">
        <v>9.327</v>
      </c>
    </row>
    <row r="2951" spans="1:28" x14ac:dyDescent="0.3">
      <c r="A2951" t="s">
        <v>19</v>
      </c>
      <c r="B2951" s="65" t="str">
        <f>VLOOKUP(A2951,'bank list with code'!$A$2:$C$114,3,FALSE)</f>
        <v>B038</v>
      </c>
      <c r="C2951" s="65" t="str">
        <f>VLOOKUP(B2951,'bank type'!$A$2:$B$87,2,FALSE)</f>
        <v>Private Sector Banks</v>
      </c>
      <c r="D2951" s="66">
        <v>43921</v>
      </c>
      <c r="E2951" s="74">
        <f t="shared" si="141"/>
        <v>3</v>
      </c>
      <c r="F2951">
        <f t="shared" si="140"/>
        <v>2020</v>
      </c>
      <c r="G2951" s="74">
        <v>201</v>
      </c>
      <c r="H2951" s="74">
        <v>53</v>
      </c>
      <c r="I2951" s="74">
        <v>1363</v>
      </c>
      <c r="J2951" s="74">
        <v>0</v>
      </c>
      <c r="K2951" s="3">
        <f t="shared" si="142"/>
        <v>1363</v>
      </c>
      <c r="L2951" s="18"/>
      <c r="M2951" s="18"/>
      <c r="N2951" s="18"/>
      <c r="O2951" s="74">
        <v>6140</v>
      </c>
      <c r="P2951" s="74">
        <v>428</v>
      </c>
      <c r="Q2951" s="74">
        <v>19831</v>
      </c>
      <c r="R2951" s="114">
        <v>6.0000000000000001E-3</v>
      </c>
      <c r="S2951" s="114">
        <v>0.35199999999999998</v>
      </c>
      <c r="X2951" s="74">
        <v>475756</v>
      </c>
      <c r="Y2951" s="74">
        <v>474639</v>
      </c>
      <c r="Z2951" s="74">
        <v>254626</v>
      </c>
      <c r="AA2951" s="114">
        <v>16.100999999999999</v>
      </c>
      <c r="AB2951" s="114">
        <v>3.2250000000000001</v>
      </c>
    </row>
    <row r="2952" spans="1:28" x14ac:dyDescent="0.3">
      <c r="A2952" t="s">
        <v>20</v>
      </c>
      <c r="B2952" s="65" t="str">
        <f>VLOOKUP(A2952,'bank list with code'!$A$2:$C$114,3,FALSE)</f>
        <v>B045</v>
      </c>
      <c r="C2952" s="65" t="str">
        <f>VLOOKUP(B2952,'bank type'!$A$2:$B$87,2,FALSE)</f>
        <v>Private Sector Banks</v>
      </c>
      <c r="D2952" s="66">
        <v>43921</v>
      </c>
      <c r="E2952" s="74">
        <f t="shared" si="141"/>
        <v>3</v>
      </c>
      <c r="F2952">
        <f t="shared" si="140"/>
        <v>2020</v>
      </c>
      <c r="G2952" s="74">
        <v>1480</v>
      </c>
      <c r="H2952" s="74">
        <v>457</v>
      </c>
      <c r="I2952" s="74">
        <v>14308</v>
      </c>
      <c r="J2952" s="74">
        <v>0</v>
      </c>
      <c r="K2952" s="3">
        <f t="shared" si="142"/>
        <v>14308</v>
      </c>
      <c r="L2952" s="18"/>
      <c r="M2952" s="18"/>
      <c r="N2952" s="18"/>
      <c r="O2952" s="74">
        <v>0</v>
      </c>
      <c r="P2952" s="74">
        <v>0</v>
      </c>
      <c r="Q2952" s="74">
        <v>0</v>
      </c>
      <c r="R2952" s="114">
        <v>0</v>
      </c>
      <c r="S2952" s="114">
        <v>0</v>
      </c>
      <c r="X2952" s="74">
        <v>7658347</v>
      </c>
      <c r="Y2952" s="74">
        <v>7211826</v>
      </c>
      <c r="Z2952" s="74">
        <v>5071130</v>
      </c>
      <c r="AA2952" s="114">
        <v>326.82600000000002</v>
      </c>
      <c r="AB2952" s="114">
        <v>64.364000000000004</v>
      </c>
    </row>
    <row r="2953" spans="1:28" x14ac:dyDescent="0.3">
      <c r="A2953" t="s">
        <v>21</v>
      </c>
      <c r="B2953" s="65" t="str">
        <f>VLOOKUP(A2953,'bank list with code'!$A$2:$C$114,3,FALSE)</f>
        <v>B050</v>
      </c>
      <c r="C2953" s="65" t="str">
        <f>VLOOKUP(B2953,'bank type'!$A$2:$B$87,2,FALSE)</f>
        <v>Private Sector Banks</v>
      </c>
      <c r="D2953" s="66">
        <v>43921</v>
      </c>
      <c r="E2953" s="74">
        <f t="shared" si="141"/>
        <v>3</v>
      </c>
      <c r="F2953">
        <f t="shared" si="140"/>
        <v>2020</v>
      </c>
      <c r="G2953" s="74">
        <v>6268</v>
      </c>
      <c r="H2953" s="74">
        <v>7793</v>
      </c>
      <c r="I2953" s="74">
        <v>872912</v>
      </c>
      <c r="J2953" s="74">
        <v>0</v>
      </c>
      <c r="K2953" s="3">
        <f t="shared" si="142"/>
        <v>872912</v>
      </c>
      <c r="L2953" s="18"/>
      <c r="M2953" s="18"/>
      <c r="N2953" s="18"/>
      <c r="O2953" s="74">
        <v>14499647</v>
      </c>
      <c r="P2953" s="74">
        <v>181611</v>
      </c>
      <c r="Q2953" s="74">
        <v>48248308</v>
      </c>
      <c r="R2953" s="114">
        <v>10.865</v>
      </c>
      <c r="S2953" s="114">
        <v>1506.6389999999999</v>
      </c>
      <c r="X2953" s="74">
        <v>32113096</v>
      </c>
      <c r="Y2953" s="74">
        <v>35310508</v>
      </c>
      <c r="Z2953" s="74">
        <v>42026422</v>
      </c>
      <c r="AA2953" s="114">
        <v>1893.249</v>
      </c>
      <c r="AB2953" s="114">
        <v>609.80100000000004</v>
      </c>
    </row>
    <row r="2954" spans="1:28" x14ac:dyDescent="0.3">
      <c r="A2954" t="s">
        <v>22</v>
      </c>
      <c r="B2954" s="65" t="str">
        <f>VLOOKUP(A2954,'bank list with code'!$A$2:$C$114,3,FALSE)</f>
        <v>B053</v>
      </c>
      <c r="C2954" s="65" t="str">
        <f>VLOOKUP(B2954,'bank type'!$A$2:$B$87,2,FALSE)</f>
        <v>Private Sector Banks</v>
      </c>
      <c r="D2954" s="66">
        <v>43921</v>
      </c>
      <c r="E2954" s="74">
        <f t="shared" si="141"/>
        <v>3</v>
      </c>
      <c r="F2954">
        <f t="shared" si="140"/>
        <v>2020</v>
      </c>
      <c r="G2954" s="74">
        <v>7258</v>
      </c>
      <c r="H2954" s="74">
        <v>10172</v>
      </c>
      <c r="I2954" s="74">
        <v>483538</v>
      </c>
      <c r="J2954" s="74">
        <v>0</v>
      </c>
      <c r="K2954" s="3">
        <f t="shared" si="142"/>
        <v>483538</v>
      </c>
      <c r="L2954" s="18"/>
      <c r="M2954" s="18"/>
      <c r="N2954" s="18"/>
      <c r="O2954" s="74">
        <v>9110690</v>
      </c>
      <c r="P2954" s="74">
        <v>44389</v>
      </c>
      <c r="Q2954" s="74">
        <v>24735885</v>
      </c>
      <c r="R2954" s="114">
        <v>2.2229999999999999</v>
      </c>
      <c r="S2954" s="114">
        <v>669.23500000000001</v>
      </c>
      <c r="X2954" s="74">
        <v>46088262</v>
      </c>
      <c r="Y2954" s="74">
        <v>27769999</v>
      </c>
      <c r="Z2954" s="74">
        <v>31898511</v>
      </c>
      <c r="AA2954" s="114">
        <v>1505.1849999999999</v>
      </c>
      <c r="AB2954" s="114">
        <v>466.28699999999998</v>
      </c>
    </row>
    <row r="2955" spans="1:28" x14ac:dyDescent="0.3">
      <c r="A2955" t="s">
        <v>23</v>
      </c>
      <c r="B2955" s="65" t="str">
        <f>VLOOKUP(A2955,'bank list with code'!$A$2:$C$114,3,FALSE)</f>
        <v>B056</v>
      </c>
      <c r="C2955" s="65" t="str">
        <f>VLOOKUP(B2955,'bank type'!$A$2:$B$87,2,FALSE)</f>
        <v>Private Sector Banks</v>
      </c>
      <c r="D2955" s="66">
        <v>43921</v>
      </c>
      <c r="E2955" s="74">
        <f t="shared" si="141"/>
        <v>3</v>
      </c>
      <c r="F2955">
        <f t="shared" si="140"/>
        <v>2020</v>
      </c>
      <c r="G2955" s="74">
        <v>336</v>
      </c>
      <c r="H2955" s="74">
        <v>21</v>
      </c>
      <c r="I2955" s="74">
        <v>4746</v>
      </c>
      <c r="J2955" s="74">
        <v>0</v>
      </c>
      <c r="K2955" s="3">
        <f t="shared" si="142"/>
        <v>4746</v>
      </c>
      <c r="L2955" s="18"/>
      <c r="M2955" s="18"/>
      <c r="N2955" s="18"/>
      <c r="O2955" s="74">
        <v>0</v>
      </c>
      <c r="P2955" s="74">
        <v>0</v>
      </c>
      <c r="Q2955" s="74">
        <v>0</v>
      </c>
      <c r="R2955" s="114">
        <v>0</v>
      </c>
      <c r="S2955" s="114">
        <v>0</v>
      </c>
      <c r="X2955" s="74">
        <v>2043451</v>
      </c>
      <c r="Y2955" s="74">
        <v>2183807</v>
      </c>
      <c r="Z2955" s="74">
        <v>1543528</v>
      </c>
      <c r="AA2955" s="114">
        <v>74.816999999999993</v>
      </c>
      <c r="AB2955" s="114">
        <v>14.659000000000001</v>
      </c>
    </row>
    <row r="2956" spans="1:28" x14ac:dyDescent="0.3">
      <c r="A2956" t="s">
        <v>24</v>
      </c>
      <c r="B2956" s="65" t="str">
        <f>VLOOKUP(A2956,'bank list with code'!$A$2:$C$114,3,FALSE)</f>
        <v>B062</v>
      </c>
      <c r="C2956" s="65" t="str">
        <f>VLOOKUP(B2956,'bank type'!$A$2:$B$87,2,FALSE)</f>
        <v>Private Sector Banks</v>
      </c>
      <c r="D2956" s="66">
        <v>43921</v>
      </c>
      <c r="E2956" s="74">
        <f t="shared" si="141"/>
        <v>3</v>
      </c>
      <c r="F2956">
        <f t="shared" si="140"/>
        <v>2020</v>
      </c>
      <c r="G2956" s="74">
        <v>1255</v>
      </c>
      <c r="H2956" s="74">
        <v>1505</v>
      </c>
      <c r="I2956" s="74">
        <v>115793</v>
      </c>
      <c r="J2956" s="74">
        <v>0</v>
      </c>
      <c r="K2956" s="3">
        <f t="shared" si="142"/>
        <v>115793</v>
      </c>
      <c r="L2956" s="18"/>
      <c r="M2956" s="18"/>
      <c r="N2956" s="18"/>
      <c r="O2956" s="74">
        <v>1354206</v>
      </c>
      <c r="P2956" s="74">
        <v>16004</v>
      </c>
      <c r="Q2956" s="74">
        <v>3197635</v>
      </c>
      <c r="R2956" s="114">
        <v>0.88100000000000001</v>
      </c>
      <c r="S2956" s="114">
        <v>211.636</v>
      </c>
      <c r="X2956" s="74">
        <v>5553541</v>
      </c>
      <c r="Y2956" s="74">
        <v>3696700</v>
      </c>
      <c r="Z2956" s="74">
        <v>2637477</v>
      </c>
      <c r="AA2956" s="114">
        <v>170.571</v>
      </c>
      <c r="AB2956" s="114">
        <v>41.878</v>
      </c>
    </row>
    <row r="2957" spans="1:28" x14ac:dyDescent="0.3">
      <c r="A2957" t="s">
        <v>25</v>
      </c>
      <c r="B2957" s="65" t="str">
        <f>VLOOKUP(A2957,'bank list with code'!$A$2:$C$114,3,FALSE)</f>
        <v>B063</v>
      </c>
      <c r="C2957" s="65" t="str">
        <f>VLOOKUP(B2957,'bank type'!$A$2:$B$87,2,FALSE)</f>
        <v>Private Sector Banks</v>
      </c>
      <c r="D2957" s="66">
        <v>43921</v>
      </c>
      <c r="E2957" s="74">
        <f t="shared" si="141"/>
        <v>3</v>
      </c>
      <c r="F2957">
        <f t="shared" si="140"/>
        <v>2020</v>
      </c>
      <c r="G2957" s="74">
        <v>590</v>
      </c>
      <c r="H2957" s="74">
        <v>764</v>
      </c>
      <c r="I2957" s="74">
        <v>15198</v>
      </c>
      <c r="J2957" s="74">
        <v>0</v>
      </c>
      <c r="K2957" s="3">
        <f t="shared" si="142"/>
        <v>15198</v>
      </c>
      <c r="L2957" s="18"/>
      <c r="M2957" s="18"/>
      <c r="N2957" s="18"/>
      <c r="O2957" s="74">
        <v>138619</v>
      </c>
      <c r="P2957" s="74">
        <v>7752</v>
      </c>
      <c r="Q2957" s="74">
        <v>241911</v>
      </c>
      <c r="R2957" s="114">
        <v>0.30199999999999999</v>
      </c>
      <c r="S2957" s="114">
        <v>8.1679999999999993</v>
      </c>
      <c r="X2957" s="74">
        <v>4222607</v>
      </c>
      <c r="Y2957" s="74">
        <v>5439769</v>
      </c>
      <c r="Z2957" s="74">
        <v>1900536</v>
      </c>
      <c r="AA2957" s="114">
        <v>280.44799999999998</v>
      </c>
      <c r="AB2957" s="114">
        <v>20.437999999999999</v>
      </c>
    </row>
    <row r="2958" spans="1:28" x14ac:dyDescent="0.3">
      <c r="A2958" t="s">
        <v>26</v>
      </c>
      <c r="B2958" s="65" t="str">
        <f>VLOOKUP(A2958,'bank list with code'!$A$2:$C$114,3,FALSE)</f>
        <v>B069</v>
      </c>
      <c r="C2958" s="65" t="str">
        <f>VLOOKUP(B2958,'bank type'!$A$2:$B$87,2,FALSE)</f>
        <v>Private Sector Banks</v>
      </c>
      <c r="D2958" s="66">
        <v>43921</v>
      </c>
      <c r="E2958" s="74">
        <f t="shared" si="141"/>
        <v>3</v>
      </c>
      <c r="F2958">
        <f t="shared" si="140"/>
        <v>2020</v>
      </c>
      <c r="G2958" s="74">
        <v>348</v>
      </c>
      <c r="H2958" s="74">
        <v>675</v>
      </c>
      <c r="I2958" s="74">
        <v>13112</v>
      </c>
      <c r="J2958" s="74">
        <v>0</v>
      </c>
      <c r="K2958" s="3">
        <f t="shared" si="142"/>
        <v>13112</v>
      </c>
      <c r="L2958" s="18"/>
      <c r="M2958" s="18"/>
      <c r="N2958" s="18"/>
      <c r="O2958" s="74">
        <v>0</v>
      </c>
      <c r="P2958" s="74">
        <v>0</v>
      </c>
      <c r="Q2958" s="74">
        <v>0</v>
      </c>
      <c r="R2958" s="114">
        <v>0</v>
      </c>
      <c r="S2958" s="114">
        <v>0</v>
      </c>
      <c r="X2958" s="74">
        <v>4688947</v>
      </c>
      <c r="Y2958" s="74">
        <v>4331125</v>
      </c>
      <c r="Z2958" s="74">
        <v>3005699</v>
      </c>
      <c r="AA2958" s="114">
        <v>172.73099999999999</v>
      </c>
      <c r="AB2958" s="114">
        <v>33.633000000000003</v>
      </c>
    </row>
    <row r="2959" spans="1:28" x14ac:dyDescent="0.3">
      <c r="A2959" t="s">
        <v>27</v>
      </c>
      <c r="B2959" s="65" t="str">
        <f>VLOOKUP(A2959,'bank list with code'!$A$2:$C$114,3,FALSE)</f>
        <v>B070</v>
      </c>
      <c r="C2959" s="65" t="str">
        <f>VLOOKUP(B2959,'bank type'!$A$2:$B$87,2,FALSE)</f>
        <v>Private Sector Banks</v>
      </c>
      <c r="D2959" s="66">
        <v>43921</v>
      </c>
      <c r="E2959" s="74">
        <f t="shared" si="141"/>
        <v>3</v>
      </c>
      <c r="F2959">
        <f t="shared" si="140"/>
        <v>2020</v>
      </c>
      <c r="G2959" s="74">
        <v>744</v>
      </c>
      <c r="H2959" s="74">
        <v>915</v>
      </c>
      <c r="I2959" s="74">
        <v>15534</v>
      </c>
      <c r="J2959" s="74">
        <v>0</v>
      </c>
      <c r="K2959" s="3">
        <f t="shared" si="142"/>
        <v>15534</v>
      </c>
      <c r="L2959" s="18"/>
      <c r="M2959" s="18"/>
      <c r="N2959" s="18"/>
      <c r="O2959" s="74">
        <v>2861</v>
      </c>
      <c r="P2959" s="74">
        <v>259</v>
      </c>
      <c r="Q2959" s="74">
        <v>9701</v>
      </c>
      <c r="R2959" s="114">
        <v>0.01</v>
      </c>
      <c r="S2959" s="114">
        <v>0.69899999999999995</v>
      </c>
      <c r="X2959" s="74">
        <v>3952670</v>
      </c>
      <c r="Y2959" s="74">
        <v>4988655</v>
      </c>
      <c r="Z2959" s="74">
        <v>1631617</v>
      </c>
      <c r="AA2959" s="114">
        <v>223.89599999999999</v>
      </c>
      <c r="AB2959" s="114">
        <v>24.367000000000001</v>
      </c>
    </row>
    <row r="2960" spans="1:28" x14ac:dyDescent="0.3">
      <c r="A2960" t="s">
        <v>28</v>
      </c>
      <c r="B2960" s="65" t="str">
        <f>VLOOKUP(A2960,'bank list with code'!$A$2:$C$114,3,FALSE)</f>
        <v>B073</v>
      </c>
      <c r="C2960" s="65" t="str">
        <f>VLOOKUP(B2960,'bank type'!$A$2:$B$87,2,FALSE)</f>
        <v>Private Sector Banks</v>
      </c>
      <c r="D2960" s="66">
        <v>43921</v>
      </c>
      <c r="E2960" s="74">
        <f t="shared" si="141"/>
        <v>3</v>
      </c>
      <c r="F2960">
        <f t="shared" si="140"/>
        <v>2020</v>
      </c>
      <c r="G2960" s="74">
        <v>1269</v>
      </c>
      <c r="H2960" s="74">
        <v>1250</v>
      </c>
      <c r="I2960" s="74">
        <v>34046</v>
      </c>
      <c r="J2960" s="74">
        <v>0</v>
      </c>
      <c r="K2960" s="3">
        <f t="shared" si="142"/>
        <v>34046</v>
      </c>
      <c r="L2960" s="18"/>
      <c r="M2960" s="18"/>
      <c r="N2960" s="18"/>
      <c r="O2960" s="74">
        <v>2324280</v>
      </c>
      <c r="P2960" s="74">
        <v>34428</v>
      </c>
      <c r="Q2960" s="74">
        <v>4912214</v>
      </c>
      <c r="R2960" s="114">
        <v>1.631</v>
      </c>
      <c r="S2960" s="114">
        <v>143.86000000000001</v>
      </c>
      <c r="X2960" s="74">
        <v>14948333</v>
      </c>
      <c r="Y2960" s="74">
        <v>7992352</v>
      </c>
      <c r="Z2960" s="74">
        <v>9462210</v>
      </c>
      <c r="AA2960" s="114">
        <v>332.36</v>
      </c>
      <c r="AB2960" s="114">
        <v>122.84099999999999</v>
      </c>
    </row>
    <row r="2961" spans="1:28" x14ac:dyDescent="0.3">
      <c r="A2961" t="s">
        <v>29</v>
      </c>
      <c r="B2961" s="65" t="str">
        <f>VLOOKUP(A2961,'bank list with code'!$A$2:$C$114,3,FALSE)</f>
        <v>B082</v>
      </c>
      <c r="C2961" s="65" t="str">
        <f>VLOOKUP(B2961,'bank type'!$A$2:$B$87,2,FALSE)</f>
        <v>Private Sector Banks</v>
      </c>
      <c r="D2961" s="66">
        <v>43921</v>
      </c>
      <c r="E2961" s="74">
        <f t="shared" si="141"/>
        <v>3</v>
      </c>
      <c r="F2961">
        <f t="shared" si="140"/>
        <v>2020</v>
      </c>
      <c r="G2961" s="74">
        <v>289</v>
      </c>
      <c r="H2961" s="74">
        <v>100</v>
      </c>
      <c r="I2961" s="74">
        <v>604109</v>
      </c>
      <c r="J2961" s="74">
        <v>0</v>
      </c>
      <c r="K2961" s="3">
        <f t="shared" si="142"/>
        <v>604109</v>
      </c>
      <c r="L2961" s="18"/>
      <c r="M2961" s="18"/>
      <c r="N2961" s="18"/>
      <c r="O2961" s="74">
        <v>2681336</v>
      </c>
      <c r="P2961" s="74">
        <v>145811</v>
      </c>
      <c r="Q2961" s="74">
        <v>7762581</v>
      </c>
      <c r="R2961" s="114">
        <v>4.9980000000000002</v>
      </c>
      <c r="S2961" s="114">
        <v>256.60399999999998</v>
      </c>
      <c r="X2961" s="74">
        <v>960827</v>
      </c>
      <c r="Y2961" s="74">
        <v>660654</v>
      </c>
      <c r="Z2961" s="74">
        <v>552804</v>
      </c>
      <c r="AA2961" s="114">
        <v>26.716000000000001</v>
      </c>
      <c r="AB2961" s="114">
        <v>7.15</v>
      </c>
    </row>
    <row r="2962" spans="1:28" x14ac:dyDescent="0.3">
      <c r="A2962" t="s">
        <v>30</v>
      </c>
      <c r="B2962" s="65" t="str">
        <f>VLOOKUP(A2962,'bank list with code'!$A$2:$C$114,3,FALSE)</f>
        <v>B089</v>
      </c>
      <c r="C2962" s="65" t="str">
        <f>VLOOKUP(B2962,'bank type'!$A$2:$B$87,2,FALSE)</f>
        <v>Private Sector Banks</v>
      </c>
      <c r="D2962" s="66">
        <v>43921</v>
      </c>
      <c r="E2962" s="74">
        <f t="shared" si="141"/>
        <v>3</v>
      </c>
      <c r="F2962">
        <f t="shared" si="140"/>
        <v>2020</v>
      </c>
      <c r="G2962" s="74">
        <v>817</v>
      </c>
      <c r="H2962" s="74">
        <v>607</v>
      </c>
      <c r="I2962" s="74">
        <v>12622</v>
      </c>
      <c r="J2962" s="74">
        <v>0</v>
      </c>
      <c r="K2962" s="3">
        <f t="shared" si="142"/>
        <v>12622</v>
      </c>
      <c r="L2962" s="18"/>
      <c r="M2962" s="18"/>
      <c r="N2962" s="18"/>
      <c r="O2962" s="74">
        <v>0</v>
      </c>
      <c r="P2962" s="74">
        <v>0</v>
      </c>
      <c r="Q2962" s="74">
        <v>0</v>
      </c>
      <c r="R2962" s="114">
        <v>0</v>
      </c>
      <c r="S2962" s="114">
        <v>0</v>
      </c>
      <c r="X2962" s="74">
        <v>3198476</v>
      </c>
      <c r="Y2962" s="74">
        <v>2706959</v>
      </c>
      <c r="Z2962" s="74">
        <v>1962283</v>
      </c>
      <c r="AA2962" s="114">
        <v>111.99299999999999</v>
      </c>
      <c r="AB2962" s="114">
        <v>25.349</v>
      </c>
    </row>
    <row r="2963" spans="1:28" x14ac:dyDescent="0.3">
      <c r="A2963" t="s">
        <v>31</v>
      </c>
      <c r="B2963" s="65" t="str">
        <f>VLOOKUP(A2963,'bank list with code'!$A$2:$C$114,3,FALSE)</f>
        <v>B100</v>
      </c>
      <c r="C2963" s="65" t="str">
        <f>VLOOKUP(B2963,'bank type'!$A$2:$B$87,2,FALSE)</f>
        <v>Private Sector Banks</v>
      </c>
      <c r="D2963" s="66">
        <v>43921</v>
      </c>
      <c r="E2963" s="74">
        <f t="shared" si="141"/>
        <v>3</v>
      </c>
      <c r="F2963">
        <f t="shared" si="140"/>
        <v>2020</v>
      </c>
      <c r="G2963" s="74">
        <v>592</v>
      </c>
      <c r="H2963" s="74">
        <v>729</v>
      </c>
      <c r="I2963" s="74">
        <v>4524</v>
      </c>
      <c r="J2963" s="74">
        <v>0</v>
      </c>
      <c r="K2963" s="3">
        <f t="shared" si="142"/>
        <v>4524</v>
      </c>
      <c r="L2963" s="18"/>
      <c r="M2963" s="18"/>
      <c r="N2963" s="18"/>
      <c r="O2963" s="74">
        <v>28454</v>
      </c>
      <c r="P2963" s="74">
        <v>2399</v>
      </c>
      <c r="Q2963" s="74">
        <v>53142</v>
      </c>
      <c r="R2963" s="114">
        <v>0.105</v>
      </c>
      <c r="S2963" s="114">
        <v>1.9870000000000001</v>
      </c>
      <c r="X2963" s="74">
        <v>1774186</v>
      </c>
      <c r="Y2963" s="74">
        <v>4842698</v>
      </c>
      <c r="Z2963" s="74">
        <v>729290</v>
      </c>
      <c r="AA2963" s="114">
        <v>199.20099999999999</v>
      </c>
      <c r="AB2963" s="114">
        <v>9.74</v>
      </c>
    </row>
    <row r="2964" spans="1:28" x14ac:dyDescent="0.3">
      <c r="A2964" t="s">
        <v>32</v>
      </c>
      <c r="B2964" s="65" t="str">
        <f>VLOOKUP(A2964,'bank list with code'!$A$2:$C$114,3,FALSE)</f>
        <v>B101</v>
      </c>
      <c r="C2964" s="65" t="str">
        <f>VLOOKUP(B2964,'bank type'!$A$2:$B$87,2,FALSE)</f>
        <v>Private Sector Banks</v>
      </c>
      <c r="D2964" s="66">
        <v>43921</v>
      </c>
      <c r="E2964" s="74">
        <f t="shared" si="141"/>
        <v>3</v>
      </c>
      <c r="F2964">
        <f t="shared" si="140"/>
        <v>2020</v>
      </c>
      <c r="G2964" s="74">
        <v>445</v>
      </c>
      <c r="H2964" s="74">
        <v>528</v>
      </c>
      <c r="I2964" s="74">
        <v>3634</v>
      </c>
      <c r="J2964" s="74">
        <v>0</v>
      </c>
      <c r="K2964" s="3">
        <f t="shared" si="142"/>
        <v>3634</v>
      </c>
      <c r="L2964" s="18"/>
      <c r="M2964" s="18"/>
      <c r="N2964" s="18"/>
      <c r="O2964" s="74">
        <v>0</v>
      </c>
      <c r="P2964" s="74">
        <v>0</v>
      </c>
      <c r="Q2964" s="74">
        <v>0</v>
      </c>
      <c r="R2964" s="114">
        <v>0</v>
      </c>
      <c r="S2964" s="114">
        <v>0</v>
      </c>
      <c r="X2964" s="74">
        <v>1396924</v>
      </c>
      <c r="Y2964" s="74">
        <v>825228</v>
      </c>
      <c r="Z2964" s="74">
        <v>340035</v>
      </c>
      <c r="AA2964" s="114">
        <v>38.595999999999997</v>
      </c>
      <c r="AB2964" s="114">
        <v>4.7160000000000002</v>
      </c>
    </row>
    <row r="2965" spans="1:28" x14ac:dyDescent="0.3">
      <c r="A2965" t="s">
        <v>33</v>
      </c>
      <c r="B2965" s="65" t="str">
        <f>VLOOKUP(A2965,'bank list with code'!$A$2:$C$114,3,FALSE)</f>
        <v>B113</v>
      </c>
      <c r="C2965" s="65" t="str">
        <f>VLOOKUP(B2965,'bank type'!$A$2:$B$87,2,FALSE)</f>
        <v>Private Sector Banks</v>
      </c>
      <c r="D2965" s="66">
        <v>43921</v>
      </c>
      <c r="E2965" s="74">
        <f t="shared" si="141"/>
        <v>3</v>
      </c>
      <c r="F2965">
        <f t="shared" si="140"/>
        <v>2020</v>
      </c>
      <c r="G2965" s="74">
        <v>1002</v>
      </c>
      <c r="H2965" s="74">
        <v>348</v>
      </c>
      <c r="I2965" s="74">
        <v>89148</v>
      </c>
      <c r="J2965" s="74">
        <v>0</v>
      </c>
      <c r="K2965" s="3">
        <f t="shared" si="142"/>
        <v>89148</v>
      </c>
      <c r="L2965" s="18"/>
      <c r="M2965" s="18"/>
      <c r="N2965" s="18"/>
      <c r="O2965" s="74">
        <v>873454</v>
      </c>
      <c r="P2965" s="74">
        <v>7952</v>
      </c>
      <c r="Q2965" s="74">
        <v>930257</v>
      </c>
      <c r="R2965" s="114">
        <v>0.35752999999999996</v>
      </c>
      <c r="S2965" s="114">
        <v>29.248000000000001</v>
      </c>
      <c r="X2965" s="74">
        <v>2909012</v>
      </c>
      <c r="Y2965" s="74">
        <v>2616698</v>
      </c>
      <c r="Z2965" s="74">
        <v>1033187</v>
      </c>
      <c r="AA2965" s="114">
        <v>160.92699999999999</v>
      </c>
      <c r="AB2965" s="114">
        <v>17.077999999999999</v>
      </c>
    </row>
    <row r="2966" spans="1:28" x14ac:dyDescent="0.3">
      <c r="A2966" t="s">
        <v>35</v>
      </c>
      <c r="B2966" s="65" t="str">
        <f>VLOOKUP(A2966,'bank list with code'!$A$2:$C$114,3,FALSE)</f>
        <v>B004</v>
      </c>
      <c r="C2966" s="65" t="str">
        <f>VLOOKUP(B2966,'bank type'!$A$2:$B$87,2,FALSE)</f>
        <v>Foreign Banks</v>
      </c>
      <c r="D2966" s="66">
        <v>43921</v>
      </c>
      <c r="E2966" s="74">
        <f t="shared" si="141"/>
        <v>3</v>
      </c>
      <c r="F2966">
        <f t="shared" si="140"/>
        <v>2020</v>
      </c>
      <c r="G2966" s="74">
        <v>0</v>
      </c>
      <c r="H2966" s="74">
        <v>0</v>
      </c>
      <c r="I2966" s="74">
        <v>50636</v>
      </c>
      <c r="J2966" s="74">
        <v>0</v>
      </c>
      <c r="K2966" s="3">
        <f t="shared" si="142"/>
        <v>50636</v>
      </c>
      <c r="L2966" s="18"/>
      <c r="M2966" s="18"/>
      <c r="N2966" s="18"/>
      <c r="O2966" s="74">
        <v>1693175</v>
      </c>
      <c r="P2966" s="74">
        <v>2270</v>
      </c>
      <c r="Q2966" s="74">
        <v>5644114</v>
      </c>
      <c r="R2966" s="114">
        <v>0.17499999999999999</v>
      </c>
      <c r="S2966" s="114">
        <v>244.416</v>
      </c>
      <c r="X2966" s="74">
        <v>0</v>
      </c>
      <c r="Y2966" s="74">
        <v>0</v>
      </c>
      <c r="Z2966" s="74">
        <v>0</v>
      </c>
      <c r="AA2966" s="114">
        <v>0</v>
      </c>
      <c r="AB2966" s="114">
        <v>0</v>
      </c>
    </row>
    <row r="2967" spans="1:28" x14ac:dyDescent="0.3">
      <c r="A2967" t="s">
        <v>36</v>
      </c>
      <c r="B2967" s="65" t="str">
        <f>VLOOKUP(A2967,'bank list with code'!$A$2:$C$114,3,FALSE)</f>
        <v>B011</v>
      </c>
      <c r="C2967" s="65" t="str">
        <f>VLOOKUP(B2967,'bank type'!$A$2:$B$87,2,FALSE)</f>
        <v>Foreign Banks</v>
      </c>
      <c r="D2967" s="66">
        <v>43921</v>
      </c>
      <c r="E2967" s="74">
        <f t="shared" si="141"/>
        <v>3</v>
      </c>
      <c r="F2967">
        <f t="shared" si="140"/>
        <v>2020</v>
      </c>
      <c r="G2967" s="74">
        <v>0</v>
      </c>
      <c r="H2967" s="74">
        <v>0</v>
      </c>
      <c r="I2967" s="74">
        <v>0</v>
      </c>
      <c r="J2967" s="74">
        <v>0</v>
      </c>
      <c r="K2967" s="3">
        <f t="shared" si="142"/>
        <v>0</v>
      </c>
      <c r="L2967" s="18"/>
      <c r="M2967" s="18"/>
      <c r="N2967" s="18"/>
      <c r="O2967" s="74">
        <v>27795</v>
      </c>
      <c r="P2967" s="74">
        <v>3</v>
      </c>
      <c r="Q2967" s="74">
        <v>41564</v>
      </c>
      <c r="R2967" s="114">
        <v>2.4499999999999999E-4</v>
      </c>
      <c r="S2967" s="114">
        <v>2.331</v>
      </c>
      <c r="X2967" s="74">
        <v>0</v>
      </c>
      <c r="Y2967" s="74">
        <v>0</v>
      </c>
      <c r="Z2967" s="74">
        <v>0</v>
      </c>
      <c r="AA2967" s="114">
        <v>0</v>
      </c>
      <c r="AB2967" s="114">
        <v>0</v>
      </c>
    </row>
    <row r="2968" spans="1:28" x14ac:dyDescent="0.3">
      <c r="A2968" t="s">
        <v>37</v>
      </c>
      <c r="B2968" s="65" t="str">
        <f>VLOOKUP(A2968,'bank list with code'!$A$2:$C$114,3,FALSE)</f>
        <v>B017</v>
      </c>
      <c r="C2968" s="65" t="str">
        <f>VLOOKUP(B2968,'bank type'!$A$2:$B$87,2,FALSE)</f>
        <v>Foreign Banks</v>
      </c>
      <c r="D2968" s="66">
        <v>43921</v>
      </c>
      <c r="E2968" s="74">
        <f t="shared" si="141"/>
        <v>3</v>
      </c>
      <c r="F2968">
        <f t="shared" si="140"/>
        <v>2020</v>
      </c>
      <c r="G2968" s="74">
        <v>0</v>
      </c>
      <c r="H2968" s="74">
        <v>0</v>
      </c>
      <c r="I2968" s="74">
        <v>0</v>
      </c>
      <c r="J2968" s="74">
        <v>0</v>
      </c>
      <c r="K2968" s="3">
        <f t="shared" si="142"/>
        <v>0</v>
      </c>
      <c r="L2968" s="18"/>
      <c r="M2968" s="18"/>
      <c r="N2968" s="18"/>
      <c r="O2968" s="74">
        <v>0</v>
      </c>
      <c r="P2968" s="74">
        <v>0</v>
      </c>
      <c r="Q2968" s="74">
        <v>0</v>
      </c>
      <c r="R2968" s="114">
        <v>0</v>
      </c>
      <c r="S2968" s="114">
        <v>0</v>
      </c>
      <c r="X2968" s="74">
        <v>2237</v>
      </c>
      <c r="Y2968" s="74">
        <v>82</v>
      </c>
      <c r="Z2968" s="74">
        <v>163</v>
      </c>
      <c r="AA2968" s="114">
        <v>5.0000000000000001E-3</v>
      </c>
      <c r="AB2968" s="114">
        <v>4.0000000000000001E-3</v>
      </c>
    </row>
    <row r="2969" spans="1:28" x14ac:dyDescent="0.3">
      <c r="A2969" t="s">
        <v>38</v>
      </c>
      <c r="B2969" s="65" t="str">
        <f>VLOOKUP(A2969,'bank list with code'!$A$2:$C$114,3,FALSE)</f>
        <v>B023</v>
      </c>
      <c r="C2969" s="65" t="str">
        <f>VLOOKUP(B2969,'bank type'!$A$2:$B$87,2,FALSE)</f>
        <v>Foreign Banks</v>
      </c>
      <c r="D2969" s="66">
        <v>43921</v>
      </c>
      <c r="E2969" s="74">
        <f t="shared" si="141"/>
        <v>3</v>
      </c>
      <c r="F2969">
        <f t="shared" si="140"/>
        <v>2020</v>
      </c>
      <c r="G2969" s="74">
        <v>47</v>
      </c>
      <c r="H2969" s="74">
        <v>478</v>
      </c>
      <c r="I2969" s="74">
        <v>0</v>
      </c>
      <c r="J2969" s="74">
        <v>0</v>
      </c>
      <c r="K2969" s="3">
        <f t="shared" si="142"/>
        <v>0</v>
      </c>
      <c r="L2969" s="18"/>
      <c r="M2969" s="18"/>
      <c r="N2969" s="18"/>
      <c r="O2969" s="74">
        <v>2793766</v>
      </c>
      <c r="P2969" s="74">
        <v>22920</v>
      </c>
      <c r="Q2969" s="74">
        <v>13852447</v>
      </c>
      <c r="R2969" s="114">
        <v>1.258</v>
      </c>
      <c r="S2969" s="114">
        <v>313.56700000000001</v>
      </c>
      <c r="X2969" s="74">
        <v>1695554</v>
      </c>
      <c r="Y2969" s="74">
        <v>1627146</v>
      </c>
      <c r="Z2969" s="74">
        <v>3742499</v>
      </c>
      <c r="AA2969" s="114">
        <v>73.42</v>
      </c>
      <c r="AB2969" s="114">
        <v>48.176000000000002</v>
      </c>
    </row>
    <row r="2970" spans="1:28" x14ac:dyDescent="0.3">
      <c r="A2970" t="s">
        <v>39</v>
      </c>
      <c r="B2970" s="65" t="str">
        <f>VLOOKUP(A2970,'bank list with code'!$A$2:$C$114,3,FALSE)</f>
        <v>B030</v>
      </c>
      <c r="C2970" s="65" t="str">
        <f>VLOOKUP(B2970,'bank type'!$A$2:$B$87,2,FALSE)</f>
        <v>Foreign Banks</v>
      </c>
      <c r="D2970" s="66">
        <v>43921</v>
      </c>
      <c r="E2970" s="74">
        <f t="shared" si="141"/>
        <v>3</v>
      </c>
      <c r="F2970">
        <f t="shared" si="140"/>
        <v>2020</v>
      </c>
      <c r="G2970" s="74">
        <v>20</v>
      </c>
      <c r="H2970" s="74">
        <v>34</v>
      </c>
      <c r="I2970" s="74">
        <v>0</v>
      </c>
      <c r="J2970" s="74">
        <v>0</v>
      </c>
      <c r="K2970" s="3">
        <f t="shared" si="142"/>
        <v>0</v>
      </c>
      <c r="L2970" s="18"/>
      <c r="M2970" s="18"/>
      <c r="N2970" s="18"/>
      <c r="O2970" s="74">
        <v>0</v>
      </c>
      <c r="P2970" s="74">
        <v>0</v>
      </c>
      <c r="Q2970" s="74">
        <v>0</v>
      </c>
      <c r="R2970" s="114">
        <v>0</v>
      </c>
      <c r="S2970" s="114">
        <v>0</v>
      </c>
      <c r="X2970" s="74">
        <v>1471374</v>
      </c>
      <c r="Y2970" s="74">
        <v>789811</v>
      </c>
      <c r="Z2970" s="74">
        <v>1152419</v>
      </c>
      <c r="AA2970" s="114">
        <v>20.818000000000001</v>
      </c>
      <c r="AB2970" s="114">
        <v>9.2479999999999993</v>
      </c>
    </row>
    <row r="2971" spans="1:28" x14ac:dyDescent="0.3">
      <c r="A2971" t="s">
        <v>40</v>
      </c>
      <c r="B2971" s="65" t="str">
        <f>VLOOKUP(A2971,'bank list with code'!$A$2:$C$114,3,FALSE)</f>
        <v>B035</v>
      </c>
      <c r="C2971" s="65" t="str">
        <f>VLOOKUP(B2971,'bank type'!$A$2:$B$87,2,FALSE)</f>
        <v>Foreign Banks</v>
      </c>
      <c r="D2971" s="66">
        <v>43921</v>
      </c>
      <c r="E2971" s="74">
        <f t="shared" si="141"/>
        <v>3</v>
      </c>
      <c r="F2971">
        <f t="shared" si="140"/>
        <v>2020</v>
      </c>
      <c r="G2971" s="74">
        <v>13</v>
      </c>
      <c r="H2971" s="74">
        <v>19</v>
      </c>
      <c r="I2971" s="74">
        <v>0</v>
      </c>
      <c r="J2971" s="74">
        <v>0</v>
      </c>
      <c r="K2971" s="3">
        <f t="shared" si="142"/>
        <v>0</v>
      </c>
      <c r="L2971" s="18"/>
      <c r="M2971" s="18"/>
      <c r="N2971" s="18"/>
      <c r="O2971" s="74">
        <v>0</v>
      </c>
      <c r="P2971" s="74">
        <v>0</v>
      </c>
      <c r="Q2971" s="74">
        <v>0</v>
      </c>
      <c r="R2971" s="114">
        <v>0</v>
      </c>
      <c r="S2971" s="114">
        <v>0</v>
      </c>
      <c r="X2971" s="74">
        <v>125991</v>
      </c>
      <c r="Y2971" s="74">
        <v>71506</v>
      </c>
      <c r="Z2971" s="74">
        <v>144623</v>
      </c>
      <c r="AA2971" s="114">
        <v>3.714</v>
      </c>
      <c r="AB2971" s="114">
        <v>2.1219999999999999</v>
      </c>
    </row>
    <row r="2972" spans="1:28" x14ac:dyDescent="0.3">
      <c r="A2972" t="s">
        <v>41</v>
      </c>
      <c r="B2972" s="65" t="str">
        <f>VLOOKUP(A2972,'bank list with code'!$A$2:$C$114,3,FALSE)</f>
        <v>B051</v>
      </c>
      <c r="C2972" s="65" t="str">
        <f>VLOOKUP(B2972,'bank type'!$A$2:$B$87,2,FALSE)</f>
        <v>Foreign Banks</v>
      </c>
      <c r="D2972" s="66">
        <v>43921</v>
      </c>
      <c r="E2972" s="74">
        <f t="shared" si="141"/>
        <v>3</v>
      </c>
      <c r="F2972">
        <f t="shared" si="140"/>
        <v>2020</v>
      </c>
      <c r="G2972" s="74">
        <v>46</v>
      </c>
      <c r="H2972" s="74">
        <v>38</v>
      </c>
      <c r="I2972" s="74">
        <v>0</v>
      </c>
      <c r="J2972" s="74">
        <v>0</v>
      </c>
      <c r="K2972" s="3">
        <f t="shared" si="142"/>
        <v>0</v>
      </c>
      <c r="L2972" s="18"/>
      <c r="M2972" s="18"/>
      <c r="N2972" s="18"/>
      <c r="O2972" s="74">
        <v>873411</v>
      </c>
      <c r="P2972" s="74">
        <v>3204</v>
      </c>
      <c r="Q2972" s="74">
        <v>1832701</v>
      </c>
      <c r="R2972" s="114">
        <v>0.22600000000000001</v>
      </c>
      <c r="S2972" s="114">
        <v>60.253</v>
      </c>
      <c r="X2972" s="74">
        <v>482630</v>
      </c>
      <c r="Y2972" s="74">
        <v>254627</v>
      </c>
      <c r="Z2972" s="74">
        <v>350791</v>
      </c>
      <c r="AA2972" s="114">
        <v>50.792000000000002</v>
      </c>
      <c r="AB2972" s="114">
        <v>11.124000000000001</v>
      </c>
    </row>
    <row r="2973" spans="1:28" x14ac:dyDescent="0.3">
      <c r="A2973" t="s">
        <v>42</v>
      </c>
      <c r="B2973" s="65" t="str">
        <f>VLOOKUP(A2973,'bank list with code'!$A$2:$C$114,3,FALSE)</f>
        <v>B090</v>
      </c>
      <c r="C2973" s="65" t="str">
        <f>VLOOKUP(B2973,'bank type'!$A$2:$B$87,2,FALSE)</f>
        <v>Foreign Banks</v>
      </c>
      <c r="D2973" s="66">
        <v>43921</v>
      </c>
      <c r="E2973" s="74">
        <f t="shared" si="141"/>
        <v>3</v>
      </c>
      <c r="F2973">
        <f t="shared" si="140"/>
        <v>2020</v>
      </c>
      <c r="G2973" s="74">
        <v>99</v>
      </c>
      <c r="H2973" s="74">
        <v>109</v>
      </c>
      <c r="I2973" s="74">
        <v>0</v>
      </c>
      <c r="J2973" s="74">
        <v>0</v>
      </c>
      <c r="K2973" s="3">
        <f t="shared" si="142"/>
        <v>0</v>
      </c>
      <c r="L2973" s="18"/>
      <c r="M2973" s="18"/>
      <c r="N2973" s="18"/>
      <c r="O2973" s="74">
        <v>1450691</v>
      </c>
      <c r="P2973" s="74">
        <v>4685</v>
      </c>
      <c r="Q2973" s="74">
        <v>3587365</v>
      </c>
      <c r="R2973" s="114">
        <v>0.30399999999999999</v>
      </c>
      <c r="S2973" s="114">
        <v>81.245000000000005</v>
      </c>
      <c r="X2973" s="74">
        <v>981669</v>
      </c>
      <c r="Y2973" s="74">
        <v>1327164</v>
      </c>
      <c r="Z2973" s="74">
        <v>2289382</v>
      </c>
      <c r="AA2973" s="114">
        <v>50.802999999999997</v>
      </c>
      <c r="AB2973" s="114">
        <v>27.291</v>
      </c>
    </row>
    <row r="2974" spans="1:28" x14ac:dyDescent="0.3">
      <c r="A2974" t="s">
        <v>45</v>
      </c>
      <c r="B2974" s="65" t="str">
        <f>VLOOKUP(A2974,'bank list with code'!$A$2:$C$114,3,FALSE)</f>
        <v>B002</v>
      </c>
      <c r="C2974" s="65" t="str">
        <f>VLOOKUP(B2974,'bank type'!$A$2:$B$87,2,FALSE)</f>
        <v>Payment Banks</v>
      </c>
      <c r="D2974" s="66">
        <v>43921</v>
      </c>
      <c r="E2974" s="74">
        <f t="shared" si="141"/>
        <v>3</v>
      </c>
      <c r="F2974">
        <f t="shared" si="140"/>
        <v>2020</v>
      </c>
      <c r="G2974" s="74">
        <v>0</v>
      </c>
      <c r="H2974" s="74">
        <v>0</v>
      </c>
      <c r="I2974" s="74">
        <v>0</v>
      </c>
      <c r="J2974" s="74">
        <v>0</v>
      </c>
      <c r="K2974" s="3">
        <f t="shared" si="142"/>
        <v>0</v>
      </c>
      <c r="L2974" s="18"/>
      <c r="M2974" s="18"/>
      <c r="N2974" s="18"/>
      <c r="O2974" s="74">
        <v>0</v>
      </c>
      <c r="P2974" s="74">
        <v>0</v>
      </c>
      <c r="Q2974" s="74">
        <v>0</v>
      </c>
      <c r="R2974" s="114">
        <v>0</v>
      </c>
      <c r="S2974" s="114">
        <v>0</v>
      </c>
      <c r="X2974" s="74">
        <v>1193129</v>
      </c>
      <c r="Y2974" s="74">
        <v>0</v>
      </c>
      <c r="Z2974" s="74">
        <v>326361</v>
      </c>
      <c r="AA2974" s="114">
        <v>0</v>
      </c>
      <c r="AB2974" s="114">
        <v>1.71</v>
      </c>
    </row>
    <row r="2975" spans="1:28" x14ac:dyDescent="0.3">
      <c r="A2975" t="s">
        <v>46</v>
      </c>
      <c r="B2975" s="65" t="str">
        <f>VLOOKUP(A2975,'bank list with code'!$A$2:$C$114,3,FALSE)</f>
        <v>B048</v>
      </c>
      <c r="C2975" s="65" t="str">
        <f>VLOOKUP(B2975,'bank type'!$A$2:$B$87,2,FALSE)</f>
        <v>Payment Banks</v>
      </c>
      <c r="D2975" s="66">
        <v>43921</v>
      </c>
      <c r="E2975" s="74">
        <f t="shared" si="141"/>
        <v>3</v>
      </c>
      <c r="F2975">
        <f t="shared" si="140"/>
        <v>2020</v>
      </c>
      <c r="G2975" s="74">
        <v>0</v>
      </c>
      <c r="H2975" s="74">
        <v>0</v>
      </c>
      <c r="I2975" s="74">
        <v>338</v>
      </c>
      <c r="J2975" s="74">
        <v>0</v>
      </c>
      <c r="K2975" s="3">
        <f t="shared" si="142"/>
        <v>338</v>
      </c>
      <c r="L2975" s="18"/>
      <c r="M2975" s="18"/>
      <c r="N2975" s="18"/>
      <c r="O2975" s="74">
        <v>0</v>
      </c>
      <c r="P2975" s="74">
        <v>0</v>
      </c>
      <c r="Q2975" s="74">
        <v>0</v>
      </c>
      <c r="R2975" s="114">
        <v>0</v>
      </c>
      <c r="S2975" s="114">
        <v>0</v>
      </c>
      <c r="X2975" s="74">
        <v>1118167</v>
      </c>
      <c r="Y2975" s="74">
        <v>396842</v>
      </c>
      <c r="Z2975" s="74">
        <v>169934</v>
      </c>
      <c r="AA2975" s="114">
        <v>11.771000000000001</v>
      </c>
      <c r="AB2975" s="114">
        <v>1.409</v>
      </c>
    </row>
    <row r="2976" spans="1:28" x14ac:dyDescent="0.3">
      <c r="A2976" t="s">
        <v>47</v>
      </c>
      <c r="B2976" s="65" t="str">
        <f>VLOOKUP(A2976,'bank list with code'!$A$2:$C$114,3,FALSE)</f>
        <v>B059</v>
      </c>
      <c r="C2976" s="65" t="str">
        <f>VLOOKUP(B2976,'bank type'!$A$2:$B$87,2,FALSE)</f>
        <v>Payment Banks</v>
      </c>
      <c r="D2976" s="66">
        <v>43921</v>
      </c>
      <c r="E2976" s="74">
        <f t="shared" si="141"/>
        <v>3</v>
      </c>
      <c r="F2976">
        <f t="shared" si="140"/>
        <v>2020</v>
      </c>
      <c r="G2976" s="74">
        <v>0</v>
      </c>
      <c r="H2976" s="74">
        <v>0</v>
      </c>
      <c r="I2976" s="74">
        <v>0</v>
      </c>
      <c r="J2976" s="74">
        <v>0</v>
      </c>
      <c r="K2976" s="3">
        <f t="shared" si="142"/>
        <v>0</v>
      </c>
      <c r="L2976" s="18"/>
      <c r="M2976" s="18"/>
      <c r="N2976" s="18"/>
      <c r="O2976" s="74">
        <v>0</v>
      </c>
      <c r="P2976" s="74">
        <v>0</v>
      </c>
      <c r="Q2976" s="74">
        <v>0</v>
      </c>
      <c r="R2976" s="114">
        <v>0</v>
      </c>
      <c r="S2976" s="114">
        <v>0</v>
      </c>
      <c r="X2976" s="74">
        <v>30</v>
      </c>
      <c r="Y2976" s="74">
        <v>0</v>
      </c>
      <c r="Z2976" s="74">
        <v>0</v>
      </c>
      <c r="AA2976" s="114">
        <v>0</v>
      </c>
      <c r="AB2976" s="114">
        <v>0</v>
      </c>
    </row>
    <row r="2977" spans="1:28" x14ac:dyDescent="0.3">
      <c r="A2977" t="s">
        <v>72</v>
      </c>
      <c r="B2977" s="65" t="str">
        <f>VLOOKUP(A2977,'bank list with code'!$A$2:$C$114,3,FALSE)</f>
        <v>B067</v>
      </c>
      <c r="C2977" s="65" t="str">
        <f>VLOOKUP(B2977,'bank type'!$A$2:$B$87,2,FALSE)</f>
        <v>Payment Banks</v>
      </c>
      <c r="D2977" s="66">
        <v>43921</v>
      </c>
      <c r="E2977" s="74">
        <f t="shared" si="141"/>
        <v>3</v>
      </c>
      <c r="F2977">
        <f t="shared" si="140"/>
        <v>2020</v>
      </c>
      <c r="G2977" s="74">
        <v>0</v>
      </c>
      <c r="H2977" s="74">
        <v>0</v>
      </c>
      <c r="I2977" s="74">
        <v>0</v>
      </c>
      <c r="J2977" s="74">
        <v>0</v>
      </c>
      <c r="K2977" s="3">
        <f t="shared" si="142"/>
        <v>0</v>
      </c>
      <c r="L2977" s="18"/>
      <c r="M2977" s="18"/>
      <c r="N2977" s="18"/>
      <c r="O2977" s="74">
        <v>0</v>
      </c>
      <c r="P2977" s="74">
        <v>0</v>
      </c>
      <c r="Q2977" s="74">
        <v>0</v>
      </c>
      <c r="R2977" s="114">
        <v>0</v>
      </c>
      <c r="S2977" s="114">
        <v>0</v>
      </c>
      <c r="X2977" s="74">
        <v>0</v>
      </c>
      <c r="Y2977" s="74">
        <v>0</v>
      </c>
      <c r="Z2977" s="74">
        <v>0</v>
      </c>
      <c r="AA2977" s="114">
        <v>0</v>
      </c>
      <c r="AB2977" s="114">
        <v>0</v>
      </c>
    </row>
    <row r="2978" spans="1:28" x14ac:dyDescent="0.3">
      <c r="A2978" t="s">
        <v>49</v>
      </c>
      <c r="B2978" s="65" t="str">
        <f>VLOOKUP(A2978,'bank list with code'!$A$2:$C$114,3,FALSE)</f>
        <v>B077</v>
      </c>
      <c r="C2978" s="65" t="str">
        <f>VLOOKUP(B2978,'bank type'!$A$2:$B$87,2,FALSE)</f>
        <v>Payment Banks</v>
      </c>
      <c r="D2978" s="66">
        <v>43921</v>
      </c>
      <c r="E2978" s="74">
        <f t="shared" si="141"/>
        <v>3</v>
      </c>
      <c r="F2978">
        <f t="shared" si="140"/>
        <v>2020</v>
      </c>
      <c r="G2978" s="74">
        <v>0</v>
      </c>
      <c r="H2978" s="74">
        <v>0</v>
      </c>
      <c r="I2978" s="74">
        <v>0</v>
      </c>
      <c r="J2978" s="74">
        <v>0</v>
      </c>
      <c r="K2978" s="3">
        <f t="shared" si="142"/>
        <v>0</v>
      </c>
      <c r="L2978" s="18"/>
      <c r="M2978" s="18"/>
      <c r="N2978" s="18"/>
      <c r="O2978" s="74">
        <v>0</v>
      </c>
      <c r="P2978" s="74">
        <v>0</v>
      </c>
      <c r="Q2978" s="74">
        <v>0</v>
      </c>
      <c r="R2978" s="114">
        <v>0</v>
      </c>
      <c r="S2978" s="114">
        <v>0</v>
      </c>
      <c r="X2978" s="74">
        <v>2733</v>
      </c>
      <c r="Y2978" s="74">
        <v>4</v>
      </c>
      <c r="Z2978" s="74">
        <v>4837</v>
      </c>
      <c r="AA2978" s="114">
        <v>0</v>
      </c>
      <c r="AB2978" s="114">
        <v>2.4E-2</v>
      </c>
    </row>
    <row r="2979" spans="1:28" x14ac:dyDescent="0.3">
      <c r="A2979" t="s">
        <v>50</v>
      </c>
      <c r="B2979" s="65" t="str">
        <f>VLOOKUP(A2979,'bank list with code'!$A$2:$C$114,3,FALSE)</f>
        <v>B079</v>
      </c>
      <c r="C2979" s="65" t="str">
        <f>VLOOKUP(B2979,'bank type'!$A$2:$B$87,2,FALSE)</f>
        <v>Payment Banks</v>
      </c>
      <c r="D2979" s="66">
        <v>43921</v>
      </c>
      <c r="E2979" s="74">
        <f t="shared" si="141"/>
        <v>3</v>
      </c>
      <c r="F2979">
        <f t="shared" si="140"/>
        <v>2020</v>
      </c>
      <c r="G2979" s="74">
        <v>2</v>
      </c>
      <c r="H2979" s="74">
        <v>14</v>
      </c>
      <c r="I2979" s="74">
        <v>156178</v>
      </c>
      <c r="J2979" s="74">
        <v>0</v>
      </c>
      <c r="K2979" s="3">
        <f t="shared" si="142"/>
        <v>156178</v>
      </c>
      <c r="L2979" s="18"/>
      <c r="M2979" s="18"/>
      <c r="N2979" s="18"/>
      <c r="O2979" s="74">
        <v>0</v>
      </c>
      <c r="P2979" s="74">
        <v>0</v>
      </c>
      <c r="Q2979" s="74">
        <v>0</v>
      </c>
      <c r="R2979" s="114">
        <v>0</v>
      </c>
      <c r="S2979" s="114">
        <v>0</v>
      </c>
      <c r="X2979" s="74">
        <v>57530813</v>
      </c>
      <c r="Y2979" s="74">
        <v>2010131</v>
      </c>
      <c r="Z2979" s="74">
        <v>2622723</v>
      </c>
      <c r="AA2979" s="114">
        <v>57.768999999999998</v>
      </c>
      <c r="AB2979" s="114">
        <v>18.684999999999999</v>
      </c>
    </row>
    <row r="2980" spans="1:28" x14ac:dyDescent="0.3">
      <c r="A2980" t="s">
        <v>52</v>
      </c>
      <c r="B2980" s="65" t="str">
        <f>VLOOKUP(A2980,'bank list with code'!$A$2:$C$114,3,FALSE)</f>
        <v>B007</v>
      </c>
      <c r="C2980" s="65" t="str">
        <f>VLOOKUP(B2980,'bank type'!$A$2:$B$87,2,FALSE)</f>
        <v>Small Finance Banks</v>
      </c>
      <c r="D2980" s="66">
        <v>43921</v>
      </c>
      <c r="E2980" s="74">
        <f t="shared" si="141"/>
        <v>3</v>
      </c>
      <c r="F2980">
        <f t="shared" si="140"/>
        <v>2020</v>
      </c>
      <c r="G2980" s="74">
        <v>311</v>
      </c>
      <c r="H2980" s="74">
        <v>3</v>
      </c>
      <c r="I2980" s="74">
        <v>0</v>
      </c>
      <c r="J2980" s="74">
        <v>0</v>
      </c>
      <c r="K2980" s="3">
        <f t="shared" si="142"/>
        <v>0</v>
      </c>
      <c r="L2980" s="18"/>
      <c r="M2980" s="18"/>
      <c r="N2980" s="18"/>
      <c r="O2980" s="74">
        <v>0</v>
      </c>
      <c r="P2980" s="74">
        <v>0</v>
      </c>
      <c r="Q2980" s="74">
        <v>0</v>
      </c>
      <c r="R2980" s="114">
        <v>0</v>
      </c>
      <c r="S2980" s="114">
        <v>0</v>
      </c>
      <c r="X2980" s="74">
        <v>1264358</v>
      </c>
      <c r="Y2980" s="74">
        <v>568885</v>
      </c>
      <c r="Z2980" s="74">
        <v>324293</v>
      </c>
      <c r="AA2980" s="114">
        <v>34.704999999999998</v>
      </c>
      <c r="AB2980" s="114">
        <v>5.6260000000000003</v>
      </c>
    </row>
    <row r="2981" spans="1:28" x14ac:dyDescent="0.3">
      <c r="A2981" t="s">
        <v>53</v>
      </c>
      <c r="B2981" s="65" t="str">
        <f>VLOOKUP(A2981,'bank list with code'!$A$2:$C$114,3,FALSE)</f>
        <v>B019</v>
      </c>
      <c r="C2981" s="65" t="str">
        <f>VLOOKUP(B2981,'bank type'!$A$2:$B$87,2,FALSE)</f>
        <v>Small Finance Banks</v>
      </c>
      <c r="D2981" s="66">
        <v>43921</v>
      </c>
      <c r="E2981" s="74">
        <f t="shared" si="141"/>
        <v>3</v>
      </c>
      <c r="F2981">
        <f t="shared" si="140"/>
        <v>2020</v>
      </c>
      <c r="G2981" s="74">
        <v>150</v>
      </c>
      <c r="H2981" s="74">
        <v>1</v>
      </c>
      <c r="I2981" s="74">
        <v>0</v>
      </c>
      <c r="J2981" s="74">
        <v>0</v>
      </c>
      <c r="K2981" s="3">
        <f t="shared" si="142"/>
        <v>0</v>
      </c>
      <c r="L2981" s="18"/>
      <c r="M2981" s="18"/>
      <c r="N2981" s="18"/>
      <c r="O2981" s="74">
        <v>0</v>
      </c>
      <c r="P2981" s="74">
        <v>0</v>
      </c>
      <c r="Q2981" s="74">
        <v>0</v>
      </c>
      <c r="R2981" s="114">
        <v>0</v>
      </c>
      <c r="S2981" s="114">
        <v>0</v>
      </c>
      <c r="X2981" s="74">
        <v>126171</v>
      </c>
      <c r="Y2981" s="74">
        <v>74532</v>
      </c>
      <c r="Z2981" s="74">
        <v>57735</v>
      </c>
      <c r="AA2981" s="114">
        <v>3.6179999999999999</v>
      </c>
      <c r="AB2981" s="114">
        <v>0.83799999999999997</v>
      </c>
    </row>
    <row r="2982" spans="1:28" x14ac:dyDescent="0.3">
      <c r="A2982" t="s">
        <v>54</v>
      </c>
      <c r="B2982" s="65" t="str">
        <f>VLOOKUP(A2982,'bank list with code'!$A$2:$C$114,3,FALSE)</f>
        <v>B046</v>
      </c>
      <c r="C2982" s="65" t="str">
        <f>VLOOKUP(B2982,'bank type'!$A$2:$B$87,2,FALSE)</f>
        <v>Small Finance Banks</v>
      </c>
      <c r="D2982" s="66">
        <v>43921</v>
      </c>
      <c r="E2982" s="74">
        <f t="shared" si="141"/>
        <v>3</v>
      </c>
      <c r="F2982">
        <f t="shared" si="140"/>
        <v>2020</v>
      </c>
      <c r="G2982" s="74">
        <v>103</v>
      </c>
      <c r="H2982" s="74">
        <v>5</v>
      </c>
      <c r="I2982" s="74">
        <v>0</v>
      </c>
      <c r="J2982" s="74">
        <v>0</v>
      </c>
      <c r="K2982" s="3">
        <f t="shared" si="142"/>
        <v>0</v>
      </c>
      <c r="L2982" s="18"/>
      <c r="M2982" s="18"/>
      <c r="N2982" s="18"/>
      <c r="O2982" s="74">
        <v>0</v>
      </c>
      <c r="P2982" s="74">
        <v>0</v>
      </c>
      <c r="Q2982" s="74">
        <v>0</v>
      </c>
      <c r="R2982" s="114">
        <v>0</v>
      </c>
      <c r="S2982" s="114">
        <v>0</v>
      </c>
      <c r="X2982" s="74">
        <v>2769442</v>
      </c>
      <c r="Y2982" s="74">
        <v>973033</v>
      </c>
      <c r="Z2982" s="74">
        <v>56061</v>
      </c>
      <c r="AA2982" s="114">
        <v>37.304000000000002</v>
      </c>
      <c r="AB2982" s="114">
        <v>0.48299999999999998</v>
      </c>
    </row>
    <row r="2983" spans="1:28" x14ac:dyDescent="0.3">
      <c r="A2983" t="s">
        <v>55</v>
      </c>
      <c r="B2983" s="65" t="str">
        <f>VLOOKUP(A2983,'bank list with code'!$A$2:$C$114,3,FALSE)</f>
        <v>B041</v>
      </c>
      <c r="C2983" s="65" t="str">
        <f>VLOOKUP(B2983,'bank type'!$A$2:$B$87,2,FALSE)</f>
        <v>Small Finance Banks</v>
      </c>
      <c r="D2983" s="66">
        <v>43921</v>
      </c>
      <c r="E2983" s="74">
        <f t="shared" si="141"/>
        <v>3</v>
      </c>
      <c r="F2983">
        <f t="shared" si="140"/>
        <v>2020</v>
      </c>
      <c r="G2983" s="74">
        <v>320</v>
      </c>
      <c r="H2983" s="74">
        <v>2</v>
      </c>
      <c r="I2983" s="74">
        <v>0</v>
      </c>
      <c r="J2983" s="74">
        <v>0</v>
      </c>
      <c r="K2983" s="3">
        <f t="shared" si="142"/>
        <v>0</v>
      </c>
      <c r="L2983" s="18"/>
      <c r="M2983" s="18"/>
      <c r="N2983" s="18"/>
      <c r="O2983" s="74">
        <v>0</v>
      </c>
      <c r="P2983" s="74">
        <v>0</v>
      </c>
      <c r="Q2983" s="74">
        <v>0</v>
      </c>
      <c r="R2983" s="114">
        <v>0</v>
      </c>
      <c r="S2983" s="114">
        <v>0</v>
      </c>
      <c r="X2983" s="74">
        <v>670439</v>
      </c>
      <c r="Y2983" s="74">
        <v>785967</v>
      </c>
      <c r="Z2983" s="74">
        <v>134384</v>
      </c>
      <c r="AA2983" s="114">
        <v>17.503</v>
      </c>
      <c r="AB2983" s="114">
        <v>2.3180000000000001</v>
      </c>
    </row>
    <row r="2984" spans="1:28" x14ac:dyDescent="0.3">
      <c r="A2984" t="s">
        <v>56</v>
      </c>
      <c r="B2984" s="65" t="str">
        <f>VLOOKUP(A2984,'bank list with code'!$A$2:$C$114,3,FALSE)</f>
        <v>B043</v>
      </c>
      <c r="C2984" s="65" t="str">
        <f>VLOOKUP(B2984,'bank type'!$A$2:$B$87,2,FALSE)</f>
        <v>Small Finance Banks</v>
      </c>
      <c r="D2984" s="66">
        <v>43921</v>
      </c>
      <c r="E2984" s="74">
        <f t="shared" si="141"/>
        <v>3</v>
      </c>
      <c r="F2984">
        <f t="shared" si="140"/>
        <v>2020</v>
      </c>
      <c r="G2984" s="74">
        <v>220</v>
      </c>
      <c r="H2984" s="74">
        <v>2</v>
      </c>
      <c r="I2984" s="74">
        <v>173</v>
      </c>
      <c r="J2984" s="74">
        <v>0</v>
      </c>
      <c r="K2984" s="3">
        <f t="shared" si="142"/>
        <v>173</v>
      </c>
      <c r="L2984" s="18"/>
      <c r="M2984" s="18"/>
      <c r="N2984" s="18"/>
      <c r="O2984" s="74">
        <v>0</v>
      </c>
      <c r="P2984" s="74">
        <v>0</v>
      </c>
      <c r="Q2984" s="74">
        <v>0</v>
      </c>
      <c r="R2984" s="114">
        <v>0</v>
      </c>
      <c r="S2984" s="114">
        <v>0</v>
      </c>
      <c r="X2984" s="74">
        <v>3110365</v>
      </c>
      <c r="Y2984" s="74">
        <v>791002</v>
      </c>
      <c r="Z2984" s="74">
        <v>158166</v>
      </c>
      <c r="AA2984" s="114">
        <v>43.908000000000001</v>
      </c>
      <c r="AB2984" s="114">
        <v>1.2509999999999999</v>
      </c>
    </row>
    <row r="2985" spans="1:28" x14ac:dyDescent="0.3">
      <c r="A2985" t="s">
        <v>57</v>
      </c>
      <c r="B2985" s="65" t="str">
        <f>VLOOKUP(A2985,'bank list with code'!$A$2:$C$114,3,FALSE)</f>
        <v>B065</v>
      </c>
      <c r="C2985" s="65" t="str">
        <f>VLOOKUP(B2985,'bank type'!$A$2:$B$87,2,FALSE)</f>
        <v>Small Finance Banks</v>
      </c>
      <c r="D2985" s="66">
        <v>43921</v>
      </c>
      <c r="E2985" s="74">
        <f t="shared" si="141"/>
        <v>3</v>
      </c>
      <c r="F2985">
        <f t="shared" si="140"/>
        <v>2020</v>
      </c>
      <c r="G2985" s="74">
        <v>128</v>
      </c>
      <c r="H2985" s="74">
        <v>3</v>
      </c>
      <c r="I2985" s="74">
        <v>0</v>
      </c>
      <c r="J2985" s="74">
        <v>0</v>
      </c>
      <c r="K2985" s="3">
        <f t="shared" si="142"/>
        <v>0</v>
      </c>
      <c r="L2985" s="18"/>
      <c r="M2985" s="18"/>
      <c r="N2985" s="18"/>
      <c r="O2985" s="74">
        <v>0</v>
      </c>
      <c r="P2985" s="74">
        <v>0</v>
      </c>
      <c r="Q2985" s="74">
        <v>0</v>
      </c>
      <c r="R2985" s="114">
        <v>0</v>
      </c>
      <c r="S2985" s="114">
        <v>0</v>
      </c>
      <c r="X2985" s="74">
        <v>1378310</v>
      </c>
      <c r="Y2985" s="74">
        <v>505053</v>
      </c>
      <c r="Z2985" s="74">
        <v>84693</v>
      </c>
      <c r="AA2985" s="114">
        <v>25.745000000000001</v>
      </c>
      <c r="AB2985" s="114">
        <v>0.90500000000000003</v>
      </c>
    </row>
    <row r="2986" spans="1:28" x14ac:dyDescent="0.3">
      <c r="A2986" t="s">
        <v>58</v>
      </c>
      <c r="B2986" s="65" t="str">
        <f>VLOOKUP(A2986,'bank list with code'!$A$2:$C$114,3,FALSE)</f>
        <v>B075</v>
      </c>
      <c r="C2986" s="65" t="str">
        <f>VLOOKUP(B2986,'bank type'!$A$2:$B$87,2,FALSE)</f>
        <v>Small Finance Banks</v>
      </c>
      <c r="D2986" s="66">
        <v>43921</v>
      </c>
      <c r="E2986" s="74">
        <f t="shared" si="141"/>
        <v>3</v>
      </c>
      <c r="F2986">
        <f t="shared" si="140"/>
        <v>2020</v>
      </c>
      <c r="G2986" s="74">
        <v>0</v>
      </c>
      <c r="H2986" s="74">
        <v>0</v>
      </c>
      <c r="I2986" s="74">
        <v>0</v>
      </c>
      <c r="J2986" s="74">
        <v>0</v>
      </c>
      <c r="K2986" s="3">
        <f t="shared" si="142"/>
        <v>0</v>
      </c>
      <c r="L2986" s="18"/>
      <c r="M2986" s="18"/>
      <c r="N2986" s="18"/>
      <c r="O2986" s="74">
        <v>0</v>
      </c>
      <c r="P2986" s="74">
        <v>0</v>
      </c>
      <c r="Q2986" s="74">
        <v>0</v>
      </c>
      <c r="R2986" s="114">
        <v>0</v>
      </c>
      <c r="S2986" s="114">
        <v>0</v>
      </c>
      <c r="X2986" s="74">
        <v>155314</v>
      </c>
      <c r="Y2986" s="74">
        <v>19621</v>
      </c>
      <c r="Z2986" s="74">
        <v>14428</v>
      </c>
      <c r="AA2986" s="114">
        <v>0.77600000000000002</v>
      </c>
      <c r="AB2986" s="114">
        <v>0.112</v>
      </c>
    </row>
    <row r="2987" spans="1:28" x14ac:dyDescent="0.3">
      <c r="A2987" t="s">
        <v>59</v>
      </c>
      <c r="B2987" s="65" t="str">
        <f>VLOOKUP(A2987,'bank list with code'!$A$2:$C$114,3,FALSE)</f>
        <v>B097</v>
      </c>
      <c r="C2987" s="65" t="str">
        <f>VLOOKUP(B2987,'bank type'!$A$2:$B$87,2,FALSE)</f>
        <v>Small Finance Banks</v>
      </c>
      <c r="D2987" s="66">
        <v>43921</v>
      </c>
      <c r="E2987" s="74">
        <f t="shared" si="141"/>
        <v>3</v>
      </c>
      <c r="F2987">
        <f t="shared" si="140"/>
        <v>2020</v>
      </c>
      <c r="G2987" s="74">
        <v>25</v>
      </c>
      <c r="H2987" s="74">
        <v>1</v>
      </c>
      <c r="I2987" s="74">
        <v>0</v>
      </c>
      <c r="J2987" s="74">
        <v>0</v>
      </c>
      <c r="K2987" s="3">
        <f t="shared" si="142"/>
        <v>0</v>
      </c>
      <c r="L2987" s="18"/>
      <c r="M2987" s="18"/>
      <c r="N2987" s="18"/>
      <c r="O2987" s="74">
        <v>0</v>
      </c>
      <c r="P2987" s="74">
        <v>0</v>
      </c>
      <c r="Q2987" s="74">
        <v>0</v>
      </c>
      <c r="R2987" s="114">
        <v>0</v>
      </c>
      <c r="S2987" s="114">
        <v>0</v>
      </c>
      <c r="X2987" s="74">
        <v>54092</v>
      </c>
      <c r="Y2987" s="74">
        <v>37347</v>
      </c>
      <c r="Z2987" s="74">
        <v>27973</v>
      </c>
      <c r="AA2987" s="114">
        <v>1.24</v>
      </c>
      <c r="AB2987" s="114">
        <v>0.35</v>
      </c>
    </row>
    <row r="2988" spans="1:28" x14ac:dyDescent="0.3">
      <c r="A2988" t="s">
        <v>60</v>
      </c>
      <c r="B2988" s="65" t="str">
        <f>VLOOKUP(A2988,'bank list with code'!$A$2:$C$114,3,FALSE)</f>
        <v>B103</v>
      </c>
      <c r="C2988" s="65" t="str">
        <f>VLOOKUP(B2988,'bank type'!$A$2:$B$87,2,FALSE)</f>
        <v>Small Finance Banks</v>
      </c>
      <c r="D2988" s="66">
        <v>43921</v>
      </c>
      <c r="E2988" s="74">
        <f t="shared" si="141"/>
        <v>3</v>
      </c>
      <c r="F2988">
        <f t="shared" si="140"/>
        <v>2020</v>
      </c>
      <c r="G2988" s="74">
        <v>472</v>
      </c>
      <c r="H2988" s="74">
        <v>3</v>
      </c>
      <c r="I2988" s="74">
        <v>0</v>
      </c>
      <c r="J2988" s="74">
        <v>0</v>
      </c>
      <c r="K2988" s="3">
        <f t="shared" si="142"/>
        <v>0</v>
      </c>
      <c r="L2988" s="18"/>
      <c r="M2988" s="18"/>
      <c r="N2988" s="18"/>
      <c r="O2988" s="74">
        <v>0</v>
      </c>
      <c r="P2988" s="74">
        <v>0</v>
      </c>
      <c r="Q2988" s="74">
        <v>0</v>
      </c>
      <c r="R2988" s="114">
        <v>0</v>
      </c>
      <c r="S2988" s="114">
        <v>0</v>
      </c>
      <c r="X2988" s="74">
        <v>5321014</v>
      </c>
      <c r="Y2988" s="74">
        <v>2277637</v>
      </c>
      <c r="Z2988" s="74">
        <v>429302</v>
      </c>
      <c r="AA2988" s="114">
        <v>93.588999999999999</v>
      </c>
      <c r="AB2988" s="114">
        <v>4.3630000000000004</v>
      </c>
    </row>
    <row r="2989" spans="1:28" x14ac:dyDescent="0.3">
      <c r="A2989" t="s">
        <v>61</v>
      </c>
      <c r="B2989" s="65" t="str">
        <f>VLOOKUP(A2989,'bank list with code'!$A$2:$C$114,3,FALSE)</f>
        <v>B109</v>
      </c>
      <c r="C2989" s="65" t="str">
        <f>VLOOKUP(B2989,'bank type'!$A$2:$B$87,2,FALSE)</f>
        <v>Small Finance Banks</v>
      </c>
      <c r="D2989" s="66">
        <v>43921</v>
      </c>
      <c r="E2989" s="74">
        <f t="shared" si="141"/>
        <v>3</v>
      </c>
      <c r="F2989">
        <f t="shared" si="140"/>
        <v>2020</v>
      </c>
      <c r="G2989" s="74">
        <v>141</v>
      </c>
      <c r="H2989" s="74">
        <v>36</v>
      </c>
      <c r="I2989" s="74">
        <v>0</v>
      </c>
      <c r="J2989" s="74">
        <v>0</v>
      </c>
      <c r="K2989" s="3">
        <f t="shared" si="142"/>
        <v>0</v>
      </c>
      <c r="L2989" s="18"/>
      <c r="M2989" s="18"/>
      <c r="N2989" s="18"/>
      <c r="O2989" s="74">
        <v>0</v>
      </c>
      <c r="P2989" s="74">
        <v>0</v>
      </c>
      <c r="Q2989" s="74">
        <v>0</v>
      </c>
      <c r="R2989" s="114">
        <v>0</v>
      </c>
      <c r="S2989" s="114">
        <v>0</v>
      </c>
      <c r="X2989" s="74">
        <v>407712</v>
      </c>
      <c r="Y2989" s="74">
        <v>134264</v>
      </c>
      <c r="Z2989" s="74">
        <v>44530</v>
      </c>
      <c r="AA2989" s="114">
        <v>4.3860000000000001</v>
      </c>
      <c r="AB2989" s="114">
        <v>0.442</v>
      </c>
    </row>
    <row r="2990" spans="1:28" x14ac:dyDescent="0.3">
      <c r="A2990" t="s">
        <v>0</v>
      </c>
      <c r="B2990" s="65" t="str">
        <f>VLOOKUP(A2990,'bank list with code'!$A$2:$C$114,3,FALSE)</f>
        <v>B014</v>
      </c>
      <c r="C2990" s="65" t="str">
        <f>VLOOKUP(B2990,'bank type'!$A$2:$B$87,2,FALSE)</f>
        <v>Public Sector Banks</v>
      </c>
      <c r="D2990" s="66">
        <v>43951</v>
      </c>
      <c r="E2990" s="74">
        <f t="shared" si="141"/>
        <v>4</v>
      </c>
      <c r="F2990">
        <f t="shared" si="140"/>
        <v>2020</v>
      </c>
      <c r="G2990" s="74">
        <v>8961</v>
      </c>
      <c r="H2990" s="74">
        <v>3698</v>
      </c>
      <c r="I2990" s="74">
        <v>58419</v>
      </c>
      <c r="J2990" s="74">
        <v>0</v>
      </c>
      <c r="K2990" s="3">
        <f t="shared" si="142"/>
        <v>58419</v>
      </c>
      <c r="L2990" s="18"/>
      <c r="M2990" s="18"/>
      <c r="N2990" s="18"/>
      <c r="O2990" s="74">
        <v>468264</v>
      </c>
      <c r="P2990" s="74">
        <v>5819</v>
      </c>
      <c r="Q2990" s="74">
        <v>519250</v>
      </c>
      <c r="R2990" s="114">
        <v>0.24099999999999999</v>
      </c>
      <c r="S2990" s="114">
        <v>10.015000000000001</v>
      </c>
      <c r="X2990" s="74">
        <v>54341674</v>
      </c>
      <c r="Y2990" s="74">
        <v>14859990</v>
      </c>
      <c r="Z2990" s="74">
        <v>11796208</v>
      </c>
      <c r="AA2990" s="114">
        <v>574.47199999999998</v>
      </c>
      <c r="AB2990" s="114">
        <v>109.419</v>
      </c>
    </row>
    <row r="2991" spans="1:28" x14ac:dyDescent="0.3">
      <c r="A2991" t="s">
        <v>1</v>
      </c>
      <c r="B2991" s="65" t="str">
        <f>VLOOKUP(A2991,'bank list with code'!$A$2:$C$114,3,FALSE)</f>
        <v>B015</v>
      </c>
      <c r="C2991" s="65" t="str">
        <f>VLOOKUP(B2991,'bank type'!$A$2:$B$87,2,FALSE)</f>
        <v>Public Sector Banks</v>
      </c>
      <c r="D2991" s="66">
        <v>43951</v>
      </c>
      <c r="E2991" s="74">
        <f t="shared" si="141"/>
        <v>4</v>
      </c>
      <c r="F2991">
        <f t="shared" si="140"/>
        <v>2020</v>
      </c>
      <c r="G2991" s="74">
        <v>2416</v>
      </c>
      <c r="H2991" s="74">
        <v>3334</v>
      </c>
      <c r="I2991" s="74">
        <v>48119</v>
      </c>
      <c r="J2991" s="74">
        <v>0</v>
      </c>
      <c r="K2991" s="3">
        <f t="shared" si="142"/>
        <v>48119</v>
      </c>
      <c r="L2991" s="18"/>
      <c r="M2991" s="18"/>
      <c r="N2991" s="18"/>
      <c r="O2991" s="74">
        <v>164103</v>
      </c>
      <c r="P2991" s="74">
        <v>6404</v>
      </c>
      <c r="Q2991" s="74">
        <v>242618</v>
      </c>
      <c r="R2991" s="114">
        <v>0.36399999999999999</v>
      </c>
      <c r="S2991" s="114">
        <v>4.07</v>
      </c>
      <c r="X2991" s="74">
        <v>39040017</v>
      </c>
      <c r="Y2991" s="74">
        <v>9809944</v>
      </c>
      <c r="Z2991" s="74">
        <v>6236604</v>
      </c>
      <c r="AA2991" s="114">
        <v>344.87099999999998</v>
      </c>
      <c r="AB2991" s="114">
        <v>51.790999999999997</v>
      </c>
    </row>
    <row r="2992" spans="1:28" x14ac:dyDescent="0.3">
      <c r="A2992" t="s">
        <v>2</v>
      </c>
      <c r="B2992" s="65" t="str">
        <f>VLOOKUP(A2992,'bank list with code'!$A$2:$C$114,3,FALSE)</f>
        <v>B016</v>
      </c>
      <c r="C2992" s="65" t="str">
        <f>VLOOKUP(B2992,'bank type'!$A$2:$B$87,2,FALSE)</f>
        <v>Public Sector Banks</v>
      </c>
      <c r="D2992" s="66">
        <v>43951</v>
      </c>
      <c r="E2992" s="74">
        <f t="shared" si="141"/>
        <v>4</v>
      </c>
      <c r="F2992">
        <f t="shared" ref="F2992:F3046" si="143">YEAR(D2992)</f>
        <v>2020</v>
      </c>
      <c r="G2992" s="74">
        <v>1379</v>
      </c>
      <c r="H2992" s="74">
        <v>547</v>
      </c>
      <c r="I2992" s="74">
        <v>2512</v>
      </c>
      <c r="J2992" s="74">
        <v>0</v>
      </c>
      <c r="K2992" s="3">
        <f t="shared" si="142"/>
        <v>2512</v>
      </c>
      <c r="L2992" s="18"/>
      <c r="M2992" s="18"/>
      <c r="N2992" s="18"/>
      <c r="O2992" s="74">
        <v>0</v>
      </c>
      <c r="P2992" s="74">
        <v>0</v>
      </c>
      <c r="Q2992" s="74">
        <v>0</v>
      </c>
      <c r="R2992" s="114">
        <v>0</v>
      </c>
      <c r="S2992" s="114">
        <v>0</v>
      </c>
      <c r="X2992" s="74">
        <v>7692143</v>
      </c>
      <c r="Y2992" s="74">
        <v>3438010</v>
      </c>
      <c r="Z2992" s="74">
        <v>2730343</v>
      </c>
      <c r="AA2992" s="114">
        <v>130.55099999999999</v>
      </c>
      <c r="AB2992" s="114">
        <v>24.992999999999999</v>
      </c>
    </row>
    <row r="2993" spans="1:28" x14ac:dyDescent="0.3">
      <c r="A2993" t="s">
        <v>3</v>
      </c>
      <c r="B2993" s="65" t="str">
        <f>VLOOKUP(A2993,'bank list with code'!$A$2:$C$114,3,FALSE)</f>
        <v>B018</v>
      </c>
      <c r="C2993" s="65" t="str">
        <f>VLOOKUP(B2993,'bank type'!$A$2:$B$87,2,FALSE)</f>
        <v>Public Sector Banks</v>
      </c>
      <c r="D2993" s="66">
        <v>43951</v>
      </c>
      <c r="E2993" s="74">
        <f t="shared" si="141"/>
        <v>4</v>
      </c>
      <c r="F2993">
        <f t="shared" si="143"/>
        <v>2020</v>
      </c>
      <c r="G2993" s="74">
        <v>8912</v>
      </c>
      <c r="H2993" s="74">
        <v>4439</v>
      </c>
      <c r="I2993" s="74">
        <v>37136</v>
      </c>
      <c r="J2993" s="74">
        <v>0</v>
      </c>
      <c r="K2993" s="3">
        <f t="shared" si="142"/>
        <v>37136</v>
      </c>
      <c r="L2993" s="18"/>
      <c r="M2993" s="18"/>
      <c r="N2993" s="18"/>
      <c r="O2993" s="74">
        <v>580453</v>
      </c>
      <c r="P2993" s="74">
        <v>26323</v>
      </c>
      <c r="Q2993" s="74">
        <v>497845</v>
      </c>
      <c r="R2993" s="114">
        <v>1.2310000000000001</v>
      </c>
      <c r="S2993" s="114">
        <v>8.9320000000000004</v>
      </c>
      <c r="X2993" s="74">
        <v>34104706</v>
      </c>
      <c r="Y2993" s="74">
        <v>15240952</v>
      </c>
      <c r="Z2993" s="74">
        <v>11346063</v>
      </c>
      <c r="AA2993" s="114">
        <v>642.71400000000006</v>
      </c>
      <c r="AB2993" s="114">
        <v>106.93300000000001</v>
      </c>
    </row>
    <row r="2994" spans="1:28" x14ac:dyDescent="0.3">
      <c r="A2994" t="s">
        <v>4</v>
      </c>
      <c r="B2994" s="65" t="str">
        <f>VLOOKUP(A2994,'bank list with code'!$A$2:$C$114,3,FALSE)</f>
        <v>B022</v>
      </c>
      <c r="C2994" s="65" t="str">
        <f>VLOOKUP(B2994,'bank type'!$A$2:$B$87,2,FALSE)</f>
        <v>Public Sector Banks</v>
      </c>
      <c r="D2994" s="66">
        <v>43951</v>
      </c>
      <c r="E2994" s="74">
        <f t="shared" ref="E2994:E3046" si="144">MONTH(D2994)</f>
        <v>4</v>
      </c>
      <c r="F2994">
        <f t="shared" si="143"/>
        <v>2020</v>
      </c>
      <c r="G2994" s="74">
        <v>2749</v>
      </c>
      <c r="H2994" s="74">
        <v>887</v>
      </c>
      <c r="I2994" s="74">
        <v>3598</v>
      </c>
      <c r="J2994" s="74">
        <v>0</v>
      </c>
      <c r="K2994" s="3">
        <f t="shared" si="142"/>
        <v>3598</v>
      </c>
      <c r="L2994" s="18"/>
      <c r="M2994" s="18"/>
      <c r="N2994" s="18"/>
      <c r="O2994" s="74">
        <v>87266</v>
      </c>
      <c r="P2994" s="74">
        <v>570</v>
      </c>
      <c r="Q2994" s="74">
        <v>68259</v>
      </c>
      <c r="R2994" s="114">
        <v>2.7E-2</v>
      </c>
      <c r="S2994" s="114">
        <v>1.177</v>
      </c>
      <c r="X2994" s="74">
        <v>24162770</v>
      </c>
      <c r="Y2994" s="74">
        <v>5997888</v>
      </c>
      <c r="Z2994" s="74">
        <v>3724018</v>
      </c>
      <c r="AA2994" s="114">
        <v>266.733</v>
      </c>
      <c r="AB2994" s="114">
        <v>37.673999999999999</v>
      </c>
    </row>
    <row r="2995" spans="1:28" x14ac:dyDescent="0.3">
      <c r="A2995" t="s">
        <v>5</v>
      </c>
      <c r="B2995" s="65" t="str">
        <f>VLOOKUP(A2995,'bank list with code'!$A$2:$C$114,3,FALSE)</f>
        <v>B060</v>
      </c>
      <c r="C2995" s="65" t="str">
        <f>VLOOKUP(B2995,'bank type'!$A$2:$B$87,2,FALSE)</f>
        <v>Public Sector Banks</v>
      </c>
      <c r="D2995" s="66">
        <v>43951</v>
      </c>
      <c r="E2995" s="74">
        <f t="shared" si="144"/>
        <v>4</v>
      </c>
      <c r="F2995">
        <f t="shared" si="143"/>
        <v>2020</v>
      </c>
      <c r="G2995" s="74">
        <v>4262</v>
      </c>
      <c r="H2995" s="74">
        <v>789</v>
      </c>
      <c r="I2995" s="74">
        <v>13816</v>
      </c>
      <c r="J2995" s="74">
        <v>0</v>
      </c>
      <c r="K2995" s="3">
        <f t="shared" si="142"/>
        <v>13816</v>
      </c>
      <c r="L2995" s="18"/>
      <c r="M2995" s="18"/>
      <c r="N2995" s="18"/>
      <c r="O2995" s="74">
        <v>103284</v>
      </c>
      <c r="P2995" s="74">
        <v>1626</v>
      </c>
      <c r="Q2995" s="74">
        <v>81356</v>
      </c>
      <c r="R2995" s="114">
        <v>0.10100000000000001</v>
      </c>
      <c r="S2995" s="114">
        <v>1.5169999999999999</v>
      </c>
      <c r="X2995" s="74">
        <v>21646306</v>
      </c>
      <c r="Y2995" s="74">
        <v>15104701</v>
      </c>
      <c r="Z2995" s="74">
        <v>6678629</v>
      </c>
      <c r="AA2995" s="114">
        <v>440.65699999999998</v>
      </c>
      <c r="AB2995" s="114">
        <v>53.192999999999998</v>
      </c>
    </row>
    <row r="2996" spans="1:28" x14ac:dyDescent="0.3">
      <c r="A2996" t="s">
        <v>6</v>
      </c>
      <c r="B2996" s="65" t="str">
        <f>VLOOKUP(A2996,'bank list with code'!$A$2:$C$114,3,FALSE)</f>
        <v>B061</v>
      </c>
      <c r="C2996" s="65" t="str">
        <f>VLOOKUP(B2996,'bank type'!$A$2:$B$87,2,FALSE)</f>
        <v>Public Sector Banks</v>
      </c>
      <c r="D2996" s="66">
        <v>43951</v>
      </c>
      <c r="E2996" s="74">
        <f t="shared" si="144"/>
        <v>4</v>
      </c>
      <c r="F2996">
        <f t="shared" si="143"/>
        <v>2020</v>
      </c>
      <c r="G2996" s="74">
        <v>2684</v>
      </c>
      <c r="H2996" s="74">
        <v>360</v>
      </c>
      <c r="I2996" s="74">
        <v>9522</v>
      </c>
      <c r="J2996" s="74">
        <v>0</v>
      </c>
      <c r="K2996" s="3">
        <f t="shared" si="142"/>
        <v>9522</v>
      </c>
      <c r="L2996" s="18"/>
      <c r="M2996" s="18"/>
      <c r="N2996" s="18"/>
      <c r="O2996" s="74">
        <v>60116</v>
      </c>
      <c r="P2996" s="74">
        <v>304</v>
      </c>
      <c r="Q2996" s="74">
        <v>43342</v>
      </c>
      <c r="R2996" s="114">
        <v>1.2999999999999999E-2</v>
      </c>
      <c r="S2996" s="114">
        <v>0.56100000000000005</v>
      </c>
      <c r="X2996" s="74">
        <v>17953721</v>
      </c>
      <c r="Y2996" s="74">
        <v>6922939</v>
      </c>
      <c r="Z2996" s="74">
        <v>3011235</v>
      </c>
      <c r="AA2996" s="114">
        <v>265.35000000000002</v>
      </c>
      <c r="AB2996" s="114">
        <v>28.151</v>
      </c>
    </row>
    <row r="2997" spans="1:28" x14ac:dyDescent="0.3">
      <c r="A2997" t="s">
        <v>7</v>
      </c>
      <c r="B2997" s="65" t="str">
        <f>VLOOKUP(A2997,'bank list with code'!$A$2:$C$114,3,FALSE)</f>
        <v>B080</v>
      </c>
      <c r="C2997" s="65" t="str">
        <f>VLOOKUP(B2997,'bank type'!$A$2:$B$87,2,FALSE)</f>
        <v>Public Sector Banks</v>
      </c>
      <c r="D2997" s="66">
        <v>43951</v>
      </c>
      <c r="E2997" s="74">
        <f t="shared" si="144"/>
        <v>4</v>
      </c>
      <c r="F2997">
        <f t="shared" si="143"/>
        <v>2020</v>
      </c>
      <c r="G2997" s="74">
        <v>1024</v>
      </c>
      <c r="H2997" s="74">
        <v>30</v>
      </c>
      <c r="I2997" s="74">
        <v>893</v>
      </c>
      <c r="J2997" s="74">
        <v>0</v>
      </c>
      <c r="K2997" s="3">
        <f t="shared" si="142"/>
        <v>893</v>
      </c>
      <c r="L2997" s="18"/>
      <c r="M2997" s="18"/>
      <c r="N2997" s="18"/>
      <c r="O2997" s="74">
        <v>0</v>
      </c>
      <c r="P2997" s="74">
        <v>0</v>
      </c>
      <c r="Q2997" s="74">
        <v>0</v>
      </c>
      <c r="R2997" s="114">
        <v>0</v>
      </c>
      <c r="S2997" s="114">
        <v>0</v>
      </c>
      <c r="X2997" s="74">
        <v>2716584</v>
      </c>
      <c r="Y2997" s="74">
        <v>817400</v>
      </c>
      <c r="Z2997" s="74">
        <v>569510</v>
      </c>
      <c r="AA2997" s="114">
        <v>31.675000000000001</v>
      </c>
      <c r="AB2997" s="114">
        <v>6.4459999999999997</v>
      </c>
    </row>
    <row r="2998" spans="1:28" x14ac:dyDescent="0.3">
      <c r="A2998" t="s">
        <v>8</v>
      </c>
      <c r="B2998" s="65" t="str">
        <f>VLOOKUP(A2998,'bank list with code'!$A$2:$C$114,3,FALSE)</f>
        <v>B081</v>
      </c>
      <c r="C2998" s="65" t="str">
        <f>VLOOKUP(B2998,'bank type'!$A$2:$B$87,2,FALSE)</f>
        <v>Public Sector Banks</v>
      </c>
      <c r="D2998" s="66">
        <v>43951</v>
      </c>
      <c r="E2998" s="74">
        <f t="shared" si="144"/>
        <v>4</v>
      </c>
      <c r="F2998">
        <f t="shared" si="143"/>
        <v>2020</v>
      </c>
      <c r="G2998" s="74">
        <v>8790</v>
      </c>
      <c r="H2998" s="74">
        <v>5008</v>
      </c>
      <c r="I2998" s="74">
        <v>97955</v>
      </c>
      <c r="J2998" s="74">
        <v>0</v>
      </c>
      <c r="K2998" s="3">
        <f t="shared" si="142"/>
        <v>97955</v>
      </c>
      <c r="L2998" s="18"/>
      <c r="M2998" s="18"/>
      <c r="N2998" s="18"/>
      <c r="O2998" s="74">
        <v>354379</v>
      </c>
      <c r="P2998" s="74">
        <v>1381</v>
      </c>
      <c r="Q2998" s="74">
        <v>315179</v>
      </c>
      <c r="R2998" s="114">
        <v>3.5000000000000003E-2</v>
      </c>
      <c r="S2998" s="114">
        <v>2.7770000000000001</v>
      </c>
      <c r="X2998" s="74">
        <v>41954797</v>
      </c>
      <c r="Y2998" s="74">
        <v>17415326</v>
      </c>
      <c r="Z2998" s="74">
        <v>10936767</v>
      </c>
      <c r="AA2998" s="114">
        <v>743.01599999999996</v>
      </c>
      <c r="AB2998" s="114">
        <v>118.161</v>
      </c>
    </row>
    <row r="2999" spans="1:28" x14ac:dyDescent="0.3">
      <c r="A2999" t="s">
        <v>9</v>
      </c>
      <c r="B2999" s="65" t="str">
        <f>VLOOKUP(A2999,'bank list with code'!$A$2:$C$114,3,FALSE)</f>
        <v>B102</v>
      </c>
      <c r="C2999" s="65" t="str">
        <f>VLOOKUP(B2999,'bank type'!$A$2:$B$87,2,FALSE)</f>
        <v>Public Sector Banks</v>
      </c>
      <c r="D2999" s="66">
        <v>43951</v>
      </c>
      <c r="E2999" s="74">
        <f t="shared" si="144"/>
        <v>4</v>
      </c>
      <c r="F2999">
        <f t="shared" si="143"/>
        <v>2020</v>
      </c>
      <c r="G2999" s="74">
        <v>2050</v>
      </c>
      <c r="H2999" s="74">
        <v>186</v>
      </c>
      <c r="I2999" s="74">
        <v>8272</v>
      </c>
      <c r="J2999" s="74">
        <v>0</v>
      </c>
      <c r="K2999" s="3">
        <f t="shared" si="142"/>
        <v>8272</v>
      </c>
      <c r="L2999" s="18"/>
      <c r="M2999" s="18"/>
      <c r="N2999" s="18"/>
      <c r="O2999" s="74">
        <v>0</v>
      </c>
      <c r="P2999" s="74">
        <v>0</v>
      </c>
      <c r="Q2999" s="74">
        <v>0</v>
      </c>
      <c r="R2999" s="114">
        <v>0</v>
      </c>
      <c r="S2999" s="114">
        <v>0</v>
      </c>
      <c r="X2999" s="74">
        <v>8481486</v>
      </c>
      <c r="Y2999" s="74">
        <v>3408663</v>
      </c>
      <c r="Z2999" s="74">
        <v>2535617</v>
      </c>
      <c r="AA2999" s="114">
        <v>128.73500000000001</v>
      </c>
      <c r="AB2999" s="114">
        <v>21.707000000000001</v>
      </c>
    </row>
    <row r="3000" spans="1:28" x14ac:dyDescent="0.3">
      <c r="A3000" t="s">
        <v>10</v>
      </c>
      <c r="B3000" s="65" t="str">
        <f>VLOOKUP(A3000,'bank list with code'!$A$2:$C$114,3,FALSE)</f>
        <v>B105</v>
      </c>
      <c r="C3000" s="65" t="str">
        <f>VLOOKUP(B3000,'bank type'!$A$2:$B$87,2,FALSE)</f>
        <v>Public Sector Banks</v>
      </c>
      <c r="D3000" s="66">
        <v>43951</v>
      </c>
      <c r="E3000" s="74">
        <f t="shared" si="144"/>
        <v>4</v>
      </c>
      <c r="F3000">
        <f t="shared" si="143"/>
        <v>2020</v>
      </c>
      <c r="G3000" s="74">
        <v>9239</v>
      </c>
      <c r="H3000" s="74">
        <v>3983</v>
      </c>
      <c r="I3000" s="74">
        <v>369101</v>
      </c>
      <c r="J3000" s="74">
        <v>0</v>
      </c>
      <c r="K3000" s="3">
        <f t="shared" si="142"/>
        <v>369101</v>
      </c>
      <c r="L3000" s="18"/>
      <c r="M3000" s="18"/>
      <c r="N3000" s="18"/>
      <c r="O3000" s="74">
        <v>456775</v>
      </c>
      <c r="P3000" s="74">
        <v>5854</v>
      </c>
      <c r="Q3000" s="74">
        <v>446951</v>
      </c>
      <c r="R3000" s="114">
        <v>0.28499999999999998</v>
      </c>
      <c r="S3000" s="114">
        <v>8.92</v>
      </c>
      <c r="X3000" s="74">
        <v>42125967</v>
      </c>
      <c r="Y3000" s="74">
        <v>23626546</v>
      </c>
      <c r="Z3000" s="74">
        <v>11662544</v>
      </c>
      <c r="AA3000" s="114">
        <v>747.61400000000003</v>
      </c>
      <c r="AB3000" s="114">
        <v>116.066</v>
      </c>
    </row>
    <row r="3001" spans="1:28" x14ac:dyDescent="0.3">
      <c r="A3001" t="s">
        <v>11</v>
      </c>
      <c r="B3001" s="65" t="str">
        <f>VLOOKUP(A3001,'bank list with code'!$A$2:$C$114,3,FALSE)</f>
        <v>B054</v>
      </c>
      <c r="C3001" s="65" t="str">
        <f>VLOOKUP(B3001,'bank type'!$A$2:$B$87,2,FALSE)</f>
        <v>Private Sector Banks</v>
      </c>
      <c r="D3001" s="66">
        <v>43951</v>
      </c>
      <c r="E3001" s="74">
        <f t="shared" si="144"/>
        <v>4</v>
      </c>
      <c r="F3001">
        <f t="shared" si="143"/>
        <v>2020</v>
      </c>
      <c r="G3001" s="74">
        <v>2207</v>
      </c>
      <c r="H3001" s="74">
        <v>1476</v>
      </c>
      <c r="I3001" s="74">
        <v>34366</v>
      </c>
      <c r="J3001" s="74">
        <v>0</v>
      </c>
      <c r="K3001" s="3">
        <f t="shared" si="142"/>
        <v>34366</v>
      </c>
      <c r="L3001" s="18"/>
      <c r="M3001" s="18"/>
      <c r="N3001" s="18"/>
      <c r="O3001" s="74">
        <v>36220</v>
      </c>
      <c r="P3001" s="74">
        <v>298</v>
      </c>
      <c r="Q3001" s="74">
        <v>54738</v>
      </c>
      <c r="R3001" s="114">
        <v>1.7999999999999999E-2</v>
      </c>
      <c r="S3001" s="114">
        <v>1.0960000000000001</v>
      </c>
      <c r="X3001" s="74">
        <v>12627664</v>
      </c>
      <c r="Y3001" s="74">
        <v>3851572</v>
      </c>
      <c r="Z3001" s="74">
        <v>2585962</v>
      </c>
      <c r="AA3001" s="114">
        <v>163.36699999999999</v>
      </c>
      <c r="AB3001" s="114">
        <v>31.018999999999998</v>
      </c>
    </row>
    <row r="3002" spans="1:28" x14ac:dyDescent="0.3">
      <c r="A3002" t="s">
        <v>12</v>
      </c>
      <c r="B3002" s="65" t="str">
        <f>VLOOKUP(A3002,'bank list with code'!$A$2:$C$114,3,FALSE)</f>
        <v>B093</v>
      </c>
      <c r="C3002" s="65" t="str">
        <f>VLOOKUP(B3002,'bank type'!$A$2:$B$87,2,FALSE)</f>
        <v>Public Sector Banks</v>
      </c>
      <c r="D3002" s="66">
        <v>43951</v>
      </c>
      <c r="E3002" s="74">
        <f t="shared" si="144"/>
        <v>4</v>
      </c>
      <c r="F3002">
        <f t="shared" si="143"/>
        <v>2020</v>
      </c>
      <c r="G3002" s="74">
        <v>25622</v>
      </c>
      <c r="H3002" s="74">
        <v>32915</v>
      </c>
      <c r="I3002" s="74">
        <v>663408</v>
      </c>
      <c r="J3002" s="74">
        <v>0</v>
      </c>
      <c r="K3002" s="3">
        <f t="shared" si="142"/>
        <v>663408</v>
      </c>
      <c r="L3002" s="18"/>
      <c r="M3002" s="18"/>
      <c r="N3002" s="18"/>
      <c r="O3002" s="74">
        <v>10499091</v>
      </c>
      <c r="P3002" s="74">
        <v>48867</v>
      </c>
      <c r="Q3002" s="74">
        <v>14706871</v>
      </c>
      <c r="R3002" s="114">
        <v>1.97</v>
      </c>
      <c r="S3002" s="114">
        <v>408.935</v>
      </c>
      <c r="X3002" s="74">
        <v>278771154</v>
      </c>
      <c r="Y3002" s="74">
        <v>102060804</v>
      </c>
      <c r="Z3002" s="74">
        <v>65277589</v>
      </c>
      <c r="AA3002" s="114">
        <v>5207.0950000000003</v>
      </c>
      <c r="AB3002" s="114">
        <v>699.80700000000002</v>
      </c>
    </row>
    <row r="3003" spans="1:28" x14ac:dyDescent="0.3">
      <c r="A3003" t="s">
        <v>14</v>
      </c>
      <c r="B3003" s="65" t="str">
        <f>VLOOKUP(A3003,'bank list with code'!$A$2:$C$114,3,FALSE)</f>
        <v>B009</v>
      </c>
      <c r="C3003" s="65" t="str">
        <f>VLOOKUP(B3003,'bank type'!$A$2:$B$87,2,FALSE)</f>
        <v>Private Sector Banks</v>
      </c>
      <c r="D3003" s="66">
        <v>43951</v>
      </c>
      <c r="E3003" s="74">
        <f t="shared" si="144"/>
        <v>4</v>
      </c>
      <c r="F3003">
        <f t="shared" si="143"/>
        <v>2020</v>
      </c>
      <c r="G3003" s="74">
        <v>5441</v>
      </c>
      <c r="H3003" s="74">
        <v>12032</v>
      </c>
      <c r="I3003" s="74">
        <v>521438</v>
      </c>
      <c r="J3003" s="74">
        <v>0</v>
      </c>
      <c r="K3003" s="3">
        <f t="shared" si="142"/>
        <v>521438</v>
      </c>
      <c r="L3003" s="18"/>
      <c r="M3003" s="18"/>
      <c r="N3003" s="18"/>
      <c r="O3003" s="74">
        <v>6903188</v>
      </c>
      <c r="P3003" s="74">
        <v>17446</v>
      </c>
      <c r="Q3003" s="74">
        <v>6666730</v>
      </c>
      <c r="R3003" s="114">
        <v>0.84899999999999998</v>
      </c>
      <c r="S3003" s="114">
        <v>186.72200000000001</v>
      </c>
      <c r="X3003" s="74">
        <v>24755962</v>
      </c>
      <c r="Y3003" s="74">
        <v>11061507</v>
      </c>
      <c r="Z3003" s="74">
        <v>11194774</v>
      </c>
      <c r="AA3003" s="114">
        <v>535.505</v>
      </c>
      <c r="AB3003" s="114">
        <v>160.321</v>
      </c>
    </row>
    <row r="3004" spans="1:28" x14ac:dyDescent="0.3">
      <c r="A3004" t="s">
        <v>15</v>
      </c>
      <c r="B3004" s="65" t="str">
        <f>VLOOKUP(A3004,'bank list with code'!$A$2:$C$114,3,FALSE)</f>
        <v>B010</v>
      </c>
      <c r="C3004" s="65" t="str">
        <f>VLOOKUP(B3004,'bank type'!$A$2:$B$87,2,FALSE)</f>
        <v>Private Sector Banks</v>
      </c>
      <c r="D3004" s="66">
        <v>43951</v>
      </c>
      <c r="E3004" s="74">
        <f t="shared" si="144"/>
        <v>4</v>
      </c>
      <c r="F3004">
        <f t="shared" si="143"/>
        <v>2020</v>
      </c>
      <c r="G3004" s="74">
        <v>485</v>
      </c>
      <c r="H3004" s="74">
        <v>0</v>
      </c>
      <c r="I3004" s="74">
        <v>31632</v>
      </c>
      <c r="J3004" s="74">
        <v>0</v>
      </c>
      <c r="K3004" s="3">
        <f t="shared" si="142"/>
        <v>31632</v>
      </c>
      <c r="L3004" s="18"/>
      <c r="M3004" s="18"/>
      <c r="N3004" s="18"/>
      <c r="O3004" s="74">
        <v>0</v>
      </c>
      <c r="P3004" s="74">
        <v>0</v>
      </c>
      <c r="Q3004" s="74">
        <v>0</v>
      </c>
      <c r="R3004" s="114">
        <v>0</v>
      </c>
      <c r="S3004" s="114">
        <v>0</v>
      </c>
      <c r="X3004" s="74">
        <v>3645921</v>
      </c>
      <c r="Y3004" s="74">
        <v>975399</v>
      </c>
      <c r="Z3004" s="74">
        <v>659080</v>
      </c>
      <c r="AA3004" s="114">
        <v>43.421999999999997</v>
      </c>
      <c r="AB3004" s="114">
        <v>7.4980000000000002</v>
      </c>
    </row>
    <row r="3005" spans="1:28" x14ac:dyDescent="0.3">
      <c r="A3005" t="s">
        <v>16</v>
      </c>
      <c r="B3005" s="65" t="str">
        <f>VLOOKUP(A3005,'bank list with code'!$A$2:$C$114,3,FALSE)</f>
        <v>B021</v>
      </c>
      <c r="C3005" s="65" t="str">
        <f>VLOOKUP(B3005,'bank type'!$A$2:$B$87,2,FALSE)</f>
        <v>Private Sector Banks</v>
      </c>
      <c r="D3005" s="66">
        <v>43951</v>
      </c>
      <c r="E3005" s="74">
        <f t="shared" si="144"/>
        <v>4</v>
      </c>
      <c r="F3005">
        <f t="shared" si="143"/>
        <v>2020</v>
      </c>
      <c r="G3005" s="74">
        <v>248</v>
      </c>
      <c r="H3005" s="74">
        <v>51</v>
      </c>
      <c r="I3005" s="74">
        <v>0</v>
      </c>
      <c r="J3005" s="74">
        <v>0</v>
      </c>
      <c r="K3005" s="3">
        <f t="shared" si="142"/>
        <v>0</v>
      </c>
      <c r="L3005" s="18"/>
      <c r="M3005" s="18"/>
      <c r="N3005" s="18"/>
      <c r="O3005" s="74">
        <v>0</v>
      </c>
      <c r="P3005" s="74">
        <v>0</v>
      </c>
      <c r="Q3005" s="74">
        <v>0</v>
      </c>
      <c r="R3005" s="114">
        <v>0</v>
      </c>
      <c r="S3005" s="114">
        <v>0</v>
      </c>
      <c r="X3005" s="74">
        <v>696130</v>
      </c>
      <c r="Y3005" s="74">
        <v>229515</v>
      </c>
      <c r="Z3005" s="74">
        <v>128694</v>
      </c>
      <c r="AA3005" s="114">
        <v>8.2870000000000008</v>
      </c>
      <c r="AB3005" s="114">
        <v>1.345</v>
      </c>
    </row>
    <row r="3006" spans="1:28" x14ac:dyDescent="0.3">
      <c r="A3006" t="s">
        <v>17</v>
      </c>
      <c r="B3006" s="65" t="str">
        <f>VLOOKUP(A3006,'bank list with code'!$A$2:$C$114,3,FALSE)</f>
        <v>B024</v>
      </c>
      <c r="C3006" s="65" t="str">
        <f>VLOOKUP(B3006,'bank type'!$A$2:$B$87,2,FALSE)</f>
        <v>Private Sector Banks</v>
      </c>
      <c r="D3006" s="66">
        <v>43951</v>
      </c>
      <c r="E3006" s="74">
        <f t="shared" si="144"/>
        <v>4</v>
      </c>
      <c r="F3006">
        <f t="shared" si="143"/>
        <v>2020</v>
      </c>
      <c r="G3006" s="74">
        <v>1110</v>
      </c>
      <c r="H3006" s="74">
        <v>682</v>
      </c>
      <c r="I3006" s="74">
        <v>9542</v>
      </c>
      <c r="J3006" s="74">
        <v>0</v>
      </c>
      <c r="K3006" s="3">
        <f t="shared" si="142"/>
        <v>9542</v>
      </c>
      <c r="L3006" s="18"/>
      <c r="M3006" s="18"/>
      <c r="N3006" s="18"/>
      <c r="O3006" s="74">
        <v>6677</v>
      </c>
      <c r="P3006" s="74">
        <v>71</v>
      </c>
      <c r="Q3006" s="74">
        <v>6483</v>
      </c>
      <c r="R3006" s="114">
        <v>2E-3</v>
      </c>
      <c r="S3006" s="114">
        <v>0.182</v>
      </c>
      <c r="X3006" s="74">
        <v>2029930</v>
      </c>
      <c r="Y3006" s="74">
        <v>1093026</v>
      </c>
      <c r="Z3006" s="74">
        <v>759844</v>
      </c>
      <c r="AA3006" s="114">
        <v>43.176000000000002</v>
      </c>
      <c r="AB3006" s="114">
        <v>7.319</v>
      </c>
    </row>
    <row r="3007" spans="1:28" x14ac:dyDescent="0.3">
      <c r="A3007" t="s">
        <v>18</v>
      </c>
      <c r="B3007" s="65" t="str">
        <f>VLOOKUP(A3007,'bank list with code'!$A$2:$C$114,3,FALSE)</f>
        <v>B032</v>
      </c>
      <c r="C3007" s="65" t="str">
        <f>VLOOKUP(B3007,'bank type'!$A$2:$B$87,2,FALSE)</f>
        <v>Private Sector Banks</v>
      </c>
      <c r="D3007" s="66">
        <v>43951</v>
      </c>
      <c r="E3007" s="74">
        <f t="shared" si="144"/>
        <v>4</v>
      </c>
      <c r="F3007">
        <f t="shared" si="143"/>
        <v>2020</v>
      </c>
      <c r="G3007" s="74">
        <v>299</v>
      </c>
      <c r="H3007" s="74">
        <v>205</v>
      </c>
      <c r="I3007" s="74">
        <v>8325</v>
      </c>
      <c r="J3007" s="74">
        <v>0</v>
      </c>
      <c r="K3007" s="3">
        <f t="shared" si="142"/>
        <v>8325</v>
      </c>
      <c r="L3007" s="18"/>
      <c r="M3007" s="18"/>
      <c r="N3007" s="18"/>
      <c r="O3007" s="74">
        <v>7780</v>
      </c>
      <c r="P3007" s="74">
        <v>358</v>
      </c>
      <c r="Q3007" s="74">
        <v>9427</v>
      </c>
      <c r="R3007" s="114">
        <v>2.3E-2</v>
      </c>
      <c r="S3007" s="114">
        <v>0.19800000000000001</v>
      </c>
      <c r="X3007" s="74">
        <v>754759</v>
      </c>
      <c r="Y3007" s="74">
        <v>213089</v>
      </c>
      <c r="Z3007" s="74">
        <v>234273</v>
      </c>
      <c r="AA3007" s="114">
        <v>10.818</v>
      </c>
      <c r="AB3007" s="114">
        <v>4.7469999999999999</v>
      </c>
    </row>
    <row r="3008" spans="1:28" x14ac:dyDescent="0.3">
      <c r="A3008" t="s">
        <v>19</v>
      </c>
      <c r="B3008" s="65" t="str">
        <f>VLOOKUP(A3008,'bank list with code'!$A$2:$C$114,3,FALSE)</f>
        <v>B038</v>
      </c>
      <c r="C3008" s="65" t="str">
        <f>VLOOKUP(B3008,'bank type'!$A$2:$B$87,2,FALSE)</f>
        <v>Private Sector Banks</v>
      </c>
      <c r="D3008" s="66">
        <v>43951</v>
      </c>
      <c r="E3008" s="74">
        <f t="shared" si="144"/>
        <v>4</v>
      </c>
      <c r="F3008">
        <f t="shared" si="143"/>
        <v>2020</v>
      </c>
      <c r="G3008" s="74">
        <v>201</v>
      </c>
      <c r="H3008" s="74">
        <v>53</v>
      </c>
      <c r="I3008" s="74">
        <v>1355</v>
      </c>
      <c r="J3008" s="74">
        <v>0</v>
      </c>
      <c r="K3008" s="3">
        <f t="shared" si="142"/>
        <v>1355</v>
      </c>
      <c r="L3008" s="18"/>
      <c r="M3008" s="18"/>
      <c r="N3008" s="18"/>
      <c r="O3008" s="74">
        <v>6102</v>
      </c>
      <c r="P3008" s="74">
        <v>426</v>
      </c>
      <c r="Q3008" s="74">
        <v>10704</v>
      </c>
      <c r="R3008" s="114">
        <v>6.0000000000000001E-3</v>
      </c>
      <c r="S3008" s="114">
        <v>0.16</v>
      </c>
      <c r="X3008" s="74">
        <v>479950</v>
      </c>
      <c r="Y3008" s="74">
        <v>293161</v>
      </c>
      <c r="Z3008" s="74">
        <v>156870</v>
      </c>
      <c r="AA3008" s="114">
        <v>8.4499999999999993</v>
      </c>
      <c r="AB3008" s="114">
        <v>1.6160000000000001</v>
      </c>
    </row>
    <row r="3009" spans="1:28" x14ac:dyDescent="0.3">
      <c r="A3009" t="s">
        <v>20</v>
      </c>
      <c r="B3009" s="65" t="str">
        <f>VLOOKUP(A3009,'bank list with code'!$A$2:$C$114,3,FALSE)</f>
        <v>B045</v>
      </c>
      <c r="C3009" s="65" t="str">
        <f>VLOOKUP(B3009,'bank type'!$A$2:$B$87,2,FALSE)</f>
        <v>Private Sector Banks</v>
      </c>
      <c r="D3009" s="66">
        <v>43951</v>
      </c>
      <c r="E3009" s="74">
        <f t="shared" si="144"/>
        <v>4</v>
      </c>
      <c r="F3009">
        <f t="shared" si="143"/>
        <v>2020</v>
      </c>
      <c r="G3009" s="74">
        <v>1480</v>
      </c>
      <c r="H3009" s="74">
        <v>463</v>
      </c>
      <c r="I3009" s="74">
        <v>14305</v>
      </c>
      <c r="J3009" s="74">
        <v>0</v>
      </c>
      <c r="K3009" s="3">
        <f t="shared" si="142"/>
        <v>14305</v>
      </c>
      <c r="L3009" s="18"/>
      <c r="M3009" s="18"/>
      <c r="N3009" s="18"/>
      <c r="O3009" s="74">
        <v>0</v>
      </c>
      <c r="P3009" s="74">
        <v>0</v>
      </c>
      <c r="Q3009" s="74">
        <v>0</v>
      </c>
      <c r="R3009" s="114">
        <v>0</v>
      </c>
      <c r="S3009" s="114">
        <v>0</v>
      </c>
      <c r="X3009" s="74">
        <v>7666398</v>
      </c>
      <c r="Y3009" s="74">
        <v>3633770</v>
      </c>
      <c r="Z3009" s="74">
        <v>2514250</v>
      </c>
      <c r="AA3009" s="114">
        <v>149.208</v>
      </c>
      <c r="AB3009" s="114">
        <v>26.991</v>
      </c>
    </row>
    <row r="3010" spans="1:28" x14ac:dyDescent="0.3">
      <c r="A3010" t="s">
        <v>21</v>
      </c>
      <c r="B3010" s="65" t="str">
        <f>VLOOKUP(A3010,'bank list with code'!$A$2:$C$114,3,FALSE)</f>
        <v>B050</v>
      </c>
      <c r="C3010" s="65" t="str">
        <f>VLOOKUP(B3010,'bank type'!$A$2:$B$87,2,FALSE)</f>
        <v>Private Sector Banks</v>
      </c>
      <c r="D3010" s="66">
        <v>43951</v>
      </c>
      <c r="E3010" s="74">
        <f t="shared" si="144"/>
        <v>4</v>
      </c>
      <c r="F3010">
        <f t="shared" si="143"/>
        <v>2020</v>
      </c>
      <c r="G3010" s="74">
        <v>6264</v>
      </c>
      <c r="H3010" s="74">
        <v>7805</v>
      </c>
      <c r="I3010" s="74">
        <v>873135</v>
      </c>
      <c r="J3010" s="74">
        <v>0</v>
      </c>
      <c r="K3010" s="3">
        <f t="shared" si="142"/>
        <v>873135</v>
      </c>
      <c r="L3010" s="18"/>
      <c r="M3010" s="18"/>
      <c r="N3010" s="18"/>
      <c r="O3010" s="74">
        <v>14487555</v>
      </c>
      <c r="P3010" s="74">
        <v>69178</v>
      </c>
      <c r="Q3010" s="74">
        <v>22164843</v>
      </c>
      <c r="R3010" s="114">
        <v>4.1379999999999999</v>
      </c>
      <c r="S3010" s="114">
        <v>622.56799999999998</v>
      </c>
      <c r="X3010" s="74">
        <v>32142736</v>
      </c>
      <c r="Y3010" s="74">
        <v>16464501</v>
      </c>
      <c r="Z3010" s="74">
        <v>18844650</v>
      </c>
      <c r="AA3010" s="114">
        <v>820.36900000000003</v>
      </c>
      <c r="AB3010" s="114">
        <v>263.04700000000003</v>
      </c>
    </row>
    <row r="3011" spans="1:28" x14ac:dyDescent="0.3">
      <c r="A3011" t="s">
        <v>22</v>
      </c>
      <c r="B3011" s="65" t="str">
        <f>VLOOKUP(A3011,'bank list with code'!$A$2:$C$114,3,FALSE)</f>
        <v>B053</v>
      </c>
      <c r="C3011" s="65" t="str">
        <f>VLOOKUP(B3011,'bank type'!$A$2:$B$87,2,FALSE)</f>
        <v>Private Sector Banks</v>
      </c>
      <c r="D3011" s="66">
        <v>43951</v>
      </c>
      <c r="E3011" s="74">
        <f t="shared" si="144"/>
        <v>4</v>
      </c>
      <c r="F3011">
        <f t="shared" si="143"/>
        <v>2020</v>
      </c>
      <c r="G3011" s="74">
        <v>7260</v>
      </c>
      <c r="H3011" s="74">
        <v>10172</v>
      </c>
      <c r="I3011" s="74">
        <v>484245</v>
      </c>
      <c r="J3011" s="74">
        <v>0</v>
      </c>
      <c r="K3011" s="3">
        <f t="shared" si="142"/>
        <v>484245</v>
      </c>
      <c r="L3011" s="18"/>
      <c r="M3011" s="18"/>
      <c r="N3011" s="18"/>
      <c r="O3011" s="74">
        <v>9090119</v>
      </c>
      <c r="P3011" s="74">
        <v>9082</v>
      </c>
      <c r="Q3011" s="74">
        <v>11507398</v>
      </c>
      <c r="R3011" s="114">
        <v>0.42</v>
      </c>
      <c r="S3011" s="114">
        <v>231.78299999999999</v>
      </c>
      <c r="X3011" s="74">
        <v>46046701</v>
      </c>
      <c r="Y3011" s="74">
        <v>12249919</v>
      </c>
      <c r="Z3011" s="74">
        <v>14415468</v>
      </c>
      <c r="AA3011" s="114">
        <v>601.12599999999998</v>
      </c>
      <c r="AB3011" s="114">
        <v>198.49299999999999</v>
      </c>
    </row>
    <row r="3012" spans="1:28" x14ac:dyDescent="0.3">
      <c r="A3012" t="s">
        <v>23</v>
      </c>
      <c r="B3012" s="65" t="str">
        <f>VLOOKUP(A3012,'bank list with code'!$A$2:$C$114,3,FALSE)</f>
        <v>B056</v>
      </c>
      <c r="C3012" s="65" t="str">
        <f>VLOOKUP(B3012,'bank type'!$A$2:$B$87,2,FALSE)</f>
        <v>Private Sector Banks</v>
      </c>
      <c r="D3012" s="66">
        <v>43951</v>
      </c>
      <c r="E3012" s="74">
        <f t="shared" si="144"/>
        <v>4</v>
      </c>
      <c r="F3012">
        <f t="shared" si="143"/>
        <v>2020</v>
      </c>
      <c r="G3012" s="74">
        <v>341</v>
      </c>
      <c r="H3012" s="74">
        <v>27</v>
      </c>
      <c r="I3012" s="74">
        <v>4751</v>
      </c>
      <c r="J3012" s="74">
        <v>0</v>
      </c>
      <c r="K3012" s="3">
        <f t="shared" si="142"/>
        <v>4751</v>
      </c>
      <c r="L3012" s="18"/>
      <c r="M3012" s="18"/>
      <c r="N3012" s="18"/>
      <c r="O3012" s="74">
        <v>0</v>
      </c>
      <c r="P3012" s="74">
        <v>0</v>
      </c>
      <c r="Q3012" s="74">
        <v>0</v>
      </c>
      <c r="R3012" s="114">
        <v>0</v>
      </c>
      <c r="S3012" s="114">
        <v>0</v>
      </c>
      <c r="X3012" s="74">
        <v>2080118</v>
      </c>
      <c r="Y3012" s="74">
        <v>1404010</v>
      </c>
      <c r="Z3012" s="74">
        <v>753747</v>
      </c>
      <c r="AA3012" s="114">
        <v>49.145000000000003</v>
      </c>
      <c r="AB3012" s="114">
        <v>6.0179999999999998</v>
      </c>
    </row>
    <row r="3013" spans="1:28" x14ac:dyDescent="0.3">
      <c r="A3013" t="s">
        <v>24</v>
      </c>
      <c r="B3013" s="65" t="str">
        <f>VLOOKUP(A3013,'bank list with code'!$A$2:$C$114,3,FALSE)</f>
        <v>B062</v>
      </c>
      <c r="C3013" s="65" t="str">
        <f>VLOOKUP(B3013,'bank type'!$A$2:$B$87,2,FALSE)</f>
        <v>Private Sector Banks</v>
      </c>
      <c r="D3013" s="66">
        <v>43951</v>
      </c>
      <c r="E3013" s="74">
        <f t="shared" si="144"/>
        <v>4</v>
      </c>
      <c r="F3013">
        <f t="shared" si="143"/>
        <v>2020</v>
      </c>
      <c r="G3013" s="74">
        <v>1257</v>
      </c>
      <c r="H3013" s="74">
        <v>1512</v>
      </c>
      <c r="I3013" s="74">
        <v>95820</v>
      </c>
      <c r="J3013" s="74">
        <v>0</v>
      </c>
      <c r="K3013" s="3">
        <f t="shared" si="142"/>
        <v>95820</v>
      </c>
      <c r="L3013" s="18"/>
      <c r="M3013" s="18"/>
      <c r="N3013" s="18"/>
      <c r="O3013" s="74">
        <v>1342871</v>
      </c>
      <c r="P3013" s="74">
        <v>6159</v>
      </c>
      <c r="Q3013" s="74">
        <v>1507411</v>
      </c>
      <c r="R3013" s="114">
        <v>0.33300000000000002</v>
      </c>
      <c r="S3013" s="114">
        <v>88.546999999999997</v>
      </c>
      <c r="X3013" s="74">
        <v>5551717</v>
      </c>
      <c r="Y3013" s="74">
        <v>2006605</v>
      </c>
      <c r="Z3013" s="74">
        <v>1327636</v>
      </c>
      <c r="AA3013" s="114">
        <v>76.37</v>
      </c>
      <c r="AB3013" s="114">
        <v>19.623999999999999</v>
      </c>
    </row>
    <row r="3014" spans="1:28" x14ac:dyDescent="0.3">
      <c r="A3014" t="s">
        <v>25</v>
      </c>
      <c r="B3014" s="65" t="str">
        <f>VLOOKUP(A3014,'bank list with code'!$A$2:$C$114,3,FALSE)</f>
        <v>B063</v>
      </c>
      <c r="C3014" s="65" t="str">
        <f>VLOOKUP(B3014,'bank type'!$A$2:$B$87,2,FALSE)</f>
        <v>Private Sector Banks</v>
      </c>
      <c r="D3014" s="66">
        <v>43951</v>
      </c>
      <c r="E3014" s="74">
        <f t="shared" si="144"/>
        <v>4</v>
      </c>
      <c r="F3014">
        <f t="shared" si="143"/>
        <v>2020</v>
      </c>
      <c r="G3014" s="74">
        <v>590</v>
      </c>
      <c r="H3014" s="74">
        <v>764</v>
      </c>
      <c r="I3014" s="74">
        <v>15116</v>
      </c>
      <c r="J3014" s="74">
        <v>0</v>
      </c>
      <c r="K3014" s="3">
        <f t="shared" ref="K3014:K3046" si="145">SUM(I3014,J3014)</f>
        <v>15116</v>
      </c>
      <c r="L3014" s="18"/>
      <c r="M3014" s="18"/>
      <c r="N3014" s="18"/>
      <c r="O3014" s="74">
        <v>70503</v>
      </c>
      <c r="P3014" s="74">
        <v>2544</v>
      </c>
      <c r="Q3014" s="74">
        <v>151672</v>
      </c>
      <c r="R3014" s="114">
        <v>0.10100000000000001</v>
      </c>
      <c r="S3014" s="114">
        <v>3.476</v>
      </c>
      <c r="X3014" s="74">
        <v>4224788</v>
      </c>
      <c r="Y3014" s="74">
        <v>3116730</v>
      </c>
      <c r="Z3014" s="74">
        <v>1866863</v>
      </c>
      <c r="AA3014" s="114">
        <v>165.964</v>
      </c>
      <c r="AB3014" s="114">
        <v>10.631</v>
      </c>
    </row>
    <row r="3015" spans="1:28" x14ac:dyDescent="0.3">
      <c r="A3015" t="s">
        <v>26</v>
      </c>
      <c r="B3015" s="65" t="str">
        <f>VLOOKUP(A3015,'bank list with code'!$A$2:$C$114,3,FALSE)</f>
        <v>B069</v>
      </c>
      <c r="C3015" s="65" t="str">
        <f>VLOOKUP(B3015,'bank type'!$A$2:$B$87,2,FALSE)</f>
        <v>Private Sector Banks</v>
      </c>
      <c r="D3015" s="66">
        <v>43951</v>
      </c>
      <c r="E3015" s="74">
        <f t="shared" si="144"/>
        <v>4</v>
      </c>
      <c r="F3015">
        <f t="shared" si="143"/>
        <v>2020</v>
      </c>
      <c r="G3015" s="74">
        <v>348</v>
      </c>
      <c r="H3015" s="74">
        <v>674</v>
      </c>
      <c r="I3015" s="74">
        <v>13112</v>
      </c>
      <c r="J3015" s="74">
        <v>0</v>
      </c>
      <c r="K3015" s="3">
        <f t="shared" si="145"/>
        <v>13112</v>
      </c>
      <c r="L3015" s="18"/>
      <c r="M3015" s="18"/>
      <c r="N3015" s="18"/>
      <c r="O3015" s="74">
        <v>0</v>
      </c>
      <c r="P3015" s="74">
        <v>0</v>
      </c>
      <c r="Q3015" s="74">
        <v>0</v>
      </c>
      <c r="R3015" s="114">
        <v>0</v>
      </c>
      <c r="S3015" s="114">
        <v>0</v>
      </c>
      <c r="X3015" s="74">
        <v>4694433</v>
      </c>
      <c r="Y3015" s="74">
        <v>2210356</v>
      </c>
      <c r="Z3015" s="74">
        <v>1507978</v>
      </c>
      <c r="AA3015" s="114">
        <v>82.998000000000005</v>
      </c>
      <c r="AB3015" s="114">
        <v>14.275</v>
      </c>
    </row>
    <row r="3016" spans="1:28" x14ac:dyDescent="0.3">
      <c r="A3016" t="s">
        <v>27</v>
      </c>
      <c r="B3016" s="65" t="str">
        <f>VLOOKUP(A3016,'bank list with code'!$A$2:$C$114,3,FALSE)</f>
        <v>B070</v>
      </c>
      <c r="C3016" s="65" t="str">
        <f>VLOOKUP(B3016,'bank type'!$A$2:$B$87,2,FALSE)</f>
        <v>Private Sector Banks</v>
      </c>
      <c r="D3016" s="66">
        <v>43951</v>
      </c>
      <c r="E3016" s="74">
        <f t="shared" si="144"/>
        <v>4</v>
      </c>
      <c r="F3016">
        <f t="shared" si="143"/>
        <v>2020</v>
      </c>
      <c r="G3016" s="74">
        <v>745</v>
      </c>
      <c r="H3016" s="74">
        <v>914</v>
      </c>
      <c r="I3016" s="74">
        <v>15453</v>
      </c>
      <c r="J3016" s="74">
        <v>0</v>
      </c>
      <c r="K3016" s="3">
        <f t="shared" si="145"/>
        <v>15453</v>
      </c>
      <c r="L3016" s="18"/>
      <c r="M3016" s="18"/>
      <c r="N3016" s="18"/>
      <c r="O3016" s="74">
        <v>2857</v>
      </c>
      <c r="P3016" s="74">
        <v>81</v>
      </c>
      <c r="Q3016" s="74">
        <v>4942</v>
      </c>
      <c r="R3016" s="114">
        <v>3.0000000000000001E-3</v>
      </c>
      <c r="S3016" s="114">
        <v>0.23799999999999999</v>
      </c>
      <c r="X3016" s="74">
        <v>3959316</v>
      </c>
      <c r="Y3016" s="74">
        <v>2188133</v>
      </c>
      <c r="Z3016" s="74">
        <v>1334865</v>
      </c>
      <c r="AA3016" s="114">
        <v>87.162999999999997</v>
      </c>
      <c r="AB3016" s="114">
        <v>15.423</v>
      </c>
    </row>
    <row r="3017" spans="1:28" x14ac:dyDescent="0.3">
      <c r="A3017" t="s">
        <v>28</v>
      </c>
      <c r="B3017" s="65" t="str">
        <f>VLOOKUP(A3017,'bank list with code'!$A$2:$C$114,3,FALSE)</f>
        <v>B073</v>
      </c>
      <c r="C3017" s="65" t="str">
        <f>VLOOKUP(B3017,'bank type'!$A$2:$B$87,2,FALSE)</f>
        <v>Private Sector Banks</v>
      </c>
      <c r="D3017" s="66">
        <v>43951</v>
      </c>
      <c r="E3017" s="74">
        <f t="shared" si="144"/>
        <v>4</v>
      </c>
      <c r="F3017">
        <f t="shared" si="143"/>
        <v>2020</v>
      </c>
      <c r="G3017" s="74">
        <v>1273</v>
      </c>
      <c r="H3017" s="74">
        <v>1251</v>
      </c>
      <c r="I3017" s="74">
        <v>33794</v>
      </c>
      <c r="J3017" s="74">
        <v>0</v>
      </c>
      <c r="K3017" s="3">
        <f t="shared" si="145"/>
        <v>33794</v>
      </c>
      <c r="L3017" s="18"/>
      <c r="M3017" s="18"/>
      <c r="N3017" s="18"/>
      <c r="O3017" s="74">
        <v>2323580</v>
      </c>
      <c r="P3017" s="74">
        <v>1884</v>
      </c>
      <c r="Q3017" s="74">
        <v>2326009</v>
      </c>
      <c r="R3017" s="114">
        <v>0.10199999999999999</v>
      </c>
      <c r="S3017" s="114">
        <v>64.463999999999999</v>
      </c>
      <c r="X3017" s="74">
        <v>15162896</v>
      </c>
      <c r="Y3017" s="74">
        <v>3633271</v>
      </c>
      <c r="Z3017" s="74">
        <v>4798448</v>
      </c>
      <c r="AA3017" s="114">
        <v>133.49600000000001</v>
      </c>
      <c r="AB3017" s="114">
        <v>56.686999999999998</v>
      </c>
    </row>
    <row r="3018" spans="1:28" x14ac:dyDescent="0.3">
      <c r="A3018" t="s">
        <v>29</v>
      </c>
      <c r="B3018" s="65" t="str">
        <f>VLOOKUP(A3018,'bank list with code'!$A$2:$C$114,3,FALSE)</f>
        <v>B082</v>
      </c>
      <c r="C3018" s="65" t="str">
        <f>VLOOKUP(B3018,'bank type'!$A$2:$B$87,2,FALSE)</f>
        <v>Private Sector Banks</v>
      </c>
      <c r="D3018" s="66">
        <v>43951</v>
      </c>
      <c r="E3018" s="74">
        <f t="shared" si="144"/>
        <v>4</v>
      </c>
      <c r="F3018">
        <f t="shared" si="143"/>
        <v>2020</v>
      </c>
      <c r="G3018" s="74">
        <v>289</v>
      </c>
      <c r="H3018" s="74">
        <v>97</v>
      </c>
      <c r="I3018" s="74">
        <v>601558</v>
      </c>
      <c r="J3018" s="74">
        <v>0</v>
      </c>
      <c r="K3018" s="3">
        <f t="shared" si="145"/>
        <v>601558</v>
      </c>
      <c r="L3018" s="18"/>
      <c r="M3018" s="18"/>
      <c r="N3018" s="18"/>
      <c r="O3018" s="74">
        <v>2627886</v>
      </c>
      <c r="P3018" s="74">
        <v>147394</v>
      </c>
      <c r="Q3018" s="74">
        <v>3339575</v>
      </c>
      <c r="R3018" s="114">
        <v>4.7720000000000002</v>
      </c>
      <c r="S3018" s="114">
        <v>113.58499999999999</v>
      </c>
      <c r="X3018" s="74">
        <v>964474</v>
      </c>
      <c r="Y3018" s="74">
        <v>302241</v>
      </c>
      <c r="Z3018" s="74">
        <v>273839</v>
      </c>
      <c r="AA3018" s="114">
        <v>11.076000000000001</v>
      </c>
      <c r="AB3018" s="114">
        <v>3.121</v>
      </c>
    </row>
    <row r="3019" spans="1:28" x14ac:dyDescent="0.3">
      <c r="A3019" t="s">
        <v>30</v>
      </c>
      <c r="B3019" s="65" t="str">
        <f>VLOOKUP(A3019,'bank list with code'!$A$2:$C$114,3,FALSE)</f>
        <v>B089</v>
      </c>
      <c r="C3019" s="65" t="str">
        <f>VLOOKUP(B3019,'bank type'!$A$2:$B$87,2,FALSE)</f>
        <v>Private Sector Banks</v>
      </c>
      <c r="D3019" s="66">
        <v>43951</v>
      </c>
      <c r="E3019" s="74">
        <f t="shared" si="144"/>
        <v>4</v>
      </c>
      <c r="F3019">
        <f t="shared" si="143"/>
        <v>2020</v>
      </c>
      <c r="G3019" s="74">
        <v>817</v>
      </c>
      <c r="H3019" s="74">
        <v>607</v>
      </c>
      <c r="I3019" s="74">
        <v>12497</v>
      </c>
      <c r="J3019" s="74">
        <v>0</v>
      </c>
      <c r="K3019" s="3">
        <f t="shared" si="145"/>
        <v>12497</v>
      </c>
      <c r="L3019" s="18"/>
      <c r="M3019" s="18"/>
      <c r="N3019" s="18"/>
      <c r="O3019" s="74">
        <v>0</v>
      </c>
      <c r="P3019" s="74">
        <v>0</v>
      </c>
      <c r="Q3019" s="74">
        <v>0</v>
      </c>
      <c r="R3019" s="114">
        <v>0</v>
      </c>
      <c r="S3019" s="114">
        <v>0</v>
      </c>
      <c r="X3019" s="74">
        <v>3204587</v>
      </c>
      <c r="Y3019" s="74">
        <v>1410973</v>
      </c>
      <c r="Z3019" s="74">
        <v>1049408</v>
      </c>
      <c r="AA3019" s="114">
        <v>51.981999999999999</v>
      </c>
      <c r="AB3019" s="114">
        <v>11.551</v>
      </c>
    </row>
    <row r="3020" spans="1:28" x14ac:dyDescent="0.3">
      <c r="A3020" t="s">
        <v>31</v>
      </c>
      <c r="B3020" s="65" t="str">
        <f>VLOOKUP(A3020,'bank list with code'!$A$2:$C$114,3,FALSE)</f>
        <v>B100</v>
      </c>
      <c r="C3020" s="65" t="str">
        <f>VLOOKUP(B3020,'bank type'!$A$2:$B$87,2,FALSE)</f>
        <v>Private Sector Banks</v>
      </c>
      <c r="D3020" s="66">
        <v>43951</v>
      </c>
      <c r="E3020" s="74">
        <f t="shared" si="144"/>
        <v>4</v>
      </c>
      <c r="F3020">
        <f t="shared" si="143"/>
        <v>2020</v>
      </c>
      <c r="G3020" s="74">
        <v>589</v>
      </c>
      <c r="H3020" s="74">
        <v>732</v>
      </c>
      <c r="I3020" s="74">
        <v>4498</v>
      </c>
      <c r="J3020" s="74">
        <v>0</v>
      </c>
      <c r="K3020" s="3">
        <f t="shared" si="145"/>
        <v>4498</v>
      </c>
      <c r="L3020" s="18"/>
      <c r="M3020" s="18"/>
      <c r="N3020" s="18"/>
      <c r="O3020" s="74">
        <v>28889</v>
      </c>
      <c r="P3020" s="74">
        <v>1101</v>
      </c>
      <c r="Q3020" s="74">
        <v>25158</v>
      </c>
      <c r="R3020" s="114">
        <v>4.8000000000000001E-2</v>
      </c>
      <c r="S3020" s="114">
        <v>0.85399999999999998</v>
      </c>
      <c r="X3020" s="74">
        <v>1778395</v>
      </c>
      <c r="Y3020" s="74">
        <v>2833839</v>
      </c>
      <c r="Z3020" s="74">
        <v>454029</v>
      </c>
      <c r="AA3020" s="114">
        <v>104.699</v>
      </c>
      <c r="AB3020" s="114">
        <v>4.1779999999999999</v>
      </c>
    </row>
    <row r="3021" spans="1:28" x14ac:dyDescent="0.3">
      <c r="A3021" t="s">
        <v>32</v>
      </c>
      <c r="B3021" s="65" t="str">
        <f>VLOOKUP(A3021,'bank list with code'!$A$2:$C$114,3,FALSE)</f>
        <v>B101</v>
      </c>
      <c r="C3021" s="65" t="str">
        <f>VLOOKUP(B3021,'bank type'!$A$2:$B$87,2,FALSE)</f>
        <v>Private Sector Banks</v>
      </c>
      <c r="D3021" s="66">
        <v>43951</v>
      </c>
      <c r="E3021" s="74">
        <f t="shared" si="144"/>
        <v>4</v>
      </c>
      <c r="F3021">
        <f t="shared" si="143"/>
        <v>2020</v>
      </c>
      <c r="G3021" s="74">
        <v>445</v>
      </c>
      <c r="H3021" s="74">
        <v>528</v>
      </c>
      <c r="I3021" s="74">
        <v>3601</v>
      </c>
      <c r="J3021" s="74">
        <v>0</v>
      </c>
      <c r="K3021" s="3">
        <f t="shared" si="145"/>
        <v>3601</v>
      </c>
      <c r="L3021" s="18"/>
      <c r="M3021" s="18"/>
      <c r="N3021" s="18"/>
      <c r="O3021" s="74">
        <v>0</v>
      </c>
      <c r="P3021" s="74">
        <v>0</v>
      </c>
      <c r="Q3021" s="74">
        <v>0</v>
      </c>
      <c r="R3021" s="114">
        <v>0</v>
      </c>
      <c r="S3021" s="114">
        <v>0</v>
      </c>
      <c r="X3021" s="74">
        <v>1393694</v>
      </c>
      <c r="Y3021" s="74">
        <v>377134</v>
      </c>
      <c r="Z3021" s="74">
        <v>149246</v>
      </c>
      <c r="AA3021" s="114">
        <v>14.834</v>
      </c>
      <c r="AB3021" s="114">
        <v>1.623</v>
      </c>
    </row>
    <row r="3022" spans="1:28" x14ac:dyDescent="0.3">
      <c r="A3022" t="s">
        <v>33</v>
      </c>
      <c r="B3022" s="65" t="str">
        <f>VLOOKUP(A3022,'bank list with code'!$A$2:$C$114,3,FALSE)</f>
        <v>B113</v>
      </c>
      <c r="C3022" s="65" t="str">
        <f>VLOOKUP(B3022,'bank type'!$A$2:$B$87,2,FALSE)</f>
        <v>Private Sector Banks</v>
      </c>
      <c r="D3022" s="66">
        <v>43951</v>
      </c>
      <c r="E3022" s="74">
        <f t="shared" si="144"/>
        <v>4</v>
      </c>
      <c r="F3022">
        <f t="shared" si="143"/>
        <v>2020</v>
      </c>
      <c r="G3022" s="74">
        <v>1002</v>
      </c>
      <c r="H3022" s="74">
        <v>347</v>
      </c>
      <c r="I3022" s="74">
        <v>88785</v>
      </c>
      <c r="J3022" s="74">
        <v>0</v>
      </c>
      <c r="K3022" s="3">
        <f t="shared" si="145"/>
        <v>88785</v>
      </c>
      <c r="L3022" s="18"/>
      <c r="M3022" s="18"/>
      <c r="N3022" s="18"/>
      <c r="O3022" s="74">
        <v>866642</v>
      </c>
      <c r="P3022" s="74">
        <v>4167</v>
      </c>
      <c r="Q3022" s="74">
        <v>725743</v>
      </c>
      <c r="R3022" s="114">
        <v>0.18</v>
      </c>
      <c r="S3022" s="114">
        <v>20.108000000000001</v>
      </c>
      <c r="X3022" s="74">
        <v>2904572</v>
      </c>
      <c r="Y3022" s="74">
        <v>797691</v>
      </c>
      <c r="Z3022" s="74">
        <v>876972</v>
      </c>
      <c r="AA3022" s="114">
        <v>32.915999999999997</v>
      </c>
      <c r="AB3022" s="114">
        <v>12.308</v>
      </c>
    </row>
    <row r="3023" spans="1:28" x14ac:dyDescent="0.3">
      <c r="A3023" t="s">
        <v>35</v>
      </c>
      <c r="B3023" s="65" t="str">
        <f>VLOOKUP(A3023,'bank list with code'!$A$2:$C$114,3,FALSE)</f>
        <v>B004</v>
      </c>
      <c r="C3023" s="65" t="str">
        <f>VLOOKUP(B3023,'bank type'!$A$2:$B$87,2,FALSE)</f>
        <v>Foreign Banks</v>
      </c>
      <c r="D3023" s="66">
        <v>43951</v>
      </c>
      <c r="E3023" s="74">
        <f t="shared" si="144"/>
        <v>4</v>
      </c>
      <c r="F3023">
        <f t="shared" si="143"/>
        <v>2020</v>
      </c>
      <c r="G3023" s="74">
        <v>0</v>
      </c>
      <c r="H3023" s="74">
        <v>0</v>
      </c>
      <c r="I3023" s="74">
        <v>47747</v>
      </c>
      <c r="J3023" s="74">
        <v>0</v>
      </c>
      <c r="K3023" s="3">
        <f t="shared" si="145"/>
        <v>47747</v>
      </c>
      <c r="L3023" s="18"/>
      <c r="M3023" s="18"/>
      <c r="N3023" s="18"/>
      <c r="O3023" s="74">
        <v>1670934</v>
      </c>
      <c r="P3023" s="74">
        <v>747</v>
      </c>
      <c r="Q3023" s="74">
        <v>2830834</v>
      </c>
      <c r="R3023" s="114">
        <v>0.06</v>
      </c>
      <c r="S3023" s="114">
        <v>94.507999999999996</v>
      </c>
      <c r="X3023" s="74">
        <v>0</v>
      </c>
      <c r="Y3023" s="74">
        <v>0</v>
      </c>
      <c r="Z3023" s="74">
        <v>0</v>
      </c>
      <c r="AA3023" s="114">
        <v>0</v>
      </c>
      <c r="AB3023" s="114">
        <v>0</v>
      </c>
    </row>
    <row r="3024" spans="1:28" x14ac:dyDescent="0.3">
      <c r="A3024" t="s">
        <v>36</v>
      </c>
      <c r="B3024" s="65" t="str">
        <f>VLOOKUP(A3024,'bank list with code'!$A$2:$C$114,3,FALSE)</f>
        <v>B011</v>
      </c>
      <c r="C3024" s="65" t="str">
        <f>VLOOKUP(B3024,'bank type'!$A$2:$B$87,2,FALSE)</f>
        <v>Foreign Banks</v>
      </c>
      <c r="D3024" s="66">
        <v>43951</v>
      </c>
      <c r="E3024" s="74">
        <f t="shared" si="144"/>
        <v>4</v>
      </c>
      <c r="F3024">
        <f t="shared" si="143"/>
        <v>2020</v>
      </c>
      <c r="G3024" s="74">
        <v>0</v>
      </c>
      <c r="H3024" s="74">
        <v>0</v>
      </c>
      <c r="I3024" s="74">
        <v>0</v>
      </c>
      <c r="J3024" s="74">
        <v>0</v>
      </c>
      <c r="K3024" s="3">
        <f t="shared" si="145"/>
        <v>0</v>
      </c>
      <c r="L3024" s="18"/>
      <c r="M3024" s="18"/>
      <c r="N3024" s="18"/>
      <c r="O3024" s="74">
        <v>27627</v>
      </c>
      <c r="P3024" s="74">
        <v>0</v>
      </c>
      <c r="Q3024" s="74">
        <v>3991</v>
      </c>
      <c r="R3024" s="114">
        <v>0</v>
      </c>
      <c r="S3024" s="114">
        <v>0.29799999999999999</v>
      </c>
      <c r="X3024" s="74">
        <v>0</v>
      </c>
      <c r="Y3024" s="74">
        <v>0</v>
      </c>
      <c r="Z3024" s="74">
        <v>0</v>
      </c>
      <c r="AA3024" s="114">
        <v>0</v>
      </c>
      <c r="AB3024" s="114">
        <v>0</v>
      </c>
    </row>
    <row r="3025" spans="1:28" x14ac:dyDescent="0.3">
      <c r="A3025" t="s">
        <v>37</v>
      </c>
      <c r="B3025" s="65" t="str">
        <f>VLOOKUP(A3025,'bank list with code'!$A$2:$C$114,3,FALSE)</f>
        <v>B017</v>
      </c>
      <c r="C3025" s="65" t="str">
        <f>VLOOKUP(B3025,'bank type'!$A$2:$B$87,2,FALSE)</f>
        <v>Foreign Banks</v>
      </c>
      <c r="D3025" s="66">
        <v>43951</v>
      </c>
      <c r="E3025" s="74">
        <f t="shared" si="144"/>
        <v>4</v>
      </c>
      <c r="F3025">
        <f t="shared" si="143"/>
        <v>2020</v>
      </c>
      <c r="G3025" s="74">
        <v>0</v>
      </c>
      <c r="H3025" s="74">
        <v>0</v>
      </c>
      <c r="I3025" s="74">
        <v>0</v>
      </c>
      <c r="J3025" s="74">
        <v>0</v>
      </c>
      <c r="K3025" s="3">
        <f t="shared" si="145"/>
        <v>0</v>
      </c>
      <c r="L3025" s="18"/>
      <c r="M3025" s="18"/>
      <c r="N3025" s="18"/>
      <c r="O3025" s="74">
        <v>0</v>
      </c>
      <c r="P3025" s="74">
        <v>0</v>
      </c>
      <c r="Q3025" s="74">
        <v>0</v>
      </c>
      <c r="R3025" s="114">
        <v>0</v>
      </c>
      <c r="S3025" s="114">
        <v>0</v>
      </c>
      <c r="X3025" s="74">
        <v>2228</v>
      </c>
      <c r="Y3025" s="74">
        <v>44</v>
      </c>
      <c r="Z3025" s="74">
        <v>44</v>
      </c>
      <c r="AA3025" s="114">
        <v>2E-3</v>
      </c>
      <c r="AB3025" s="114">
        <v>2E-3</v>
      </c>
    </row>
    <row r="3026" spans="1:28" x14ac:dyDescent="0.3">
      <c r="A3026" t="s">
        <v>38</v>
      </c>
      <c r="B3026" s="65" t="str">
        <f>VLOOKUP(A3026,'bank list with code'!$A$2:$C$114,3,FALSE)</f>
        <v>B023</v>
      </c>
      <c r="C3026" s="65" t="str">
        <f>VLOOKUP(B3026,'bank type'!$A$2:$B$87,2,FALSE)</f>
        <v>Foreign Banks</v>
      </c>
      <c r="D3026" s="66">
        <v>43951</v>
      </c>
      <c r="E3026" s="74">
        <f t="shared" si="144"/>
        <v>4</v>
      </c>
      <c r="F3026">
        <f t="shared" si="143"/>
        <v>2020</v>
      </c>
      <c r="G3026" s="74">
        <v>47</v>
      </c>
      <c r="H3026" s="74">
        <v>478</v>
      </c>
      <c r="I3026" s="74">
        <v>0</v>
      </c>
      <c r="J3026" s="74">
        <v>0</v>
      </c>
      <c r="K3026" s="3">
        <f t="shared" si="145"/>
        <v>0</v>
      </c>
      <c r="L3026" s="18"/>
      <c r="M3026" s="18"/>
      <c r="N3026" s="18"/>
      <c r="O3026" s="74">
        <v>2773588</v>
      </c>
      <c r="P3026" s="74">
        <v>7458</v>
      </c>
      <c r="Q3026" s="74">
        <v>6270025</v>
      </c>
      <c r="R3026" s="114">
        <v>0.41799999999999998</v>
      </c>
      <c r="S3026" s="114">
        <v>143.30500000000001</v>
      </c>
      <c r="X3026" s="74">
        <v>1693191</v>
      </c>
      <c r="Y3026" s="74">
        <v>578702</v>
      </c>
      <c r="Z3026" s="74">
        <v>1602954</v>
      </c>
      <c r="AA3026" s="114">
        <v>25.66</v>
      </c>
      <c r="AB3026" s="114">
        <v>23.826000000000001</v>
      </c>
    </row>
    <row r="3027" spans="1:28" x14ac:dyDescent="0.3">
      <c r="A3027" t="s">
        <v>39</v>
      </c>
      <c r="B3027" s="65" t="str">
        <f>VLOOKUP(A3027,'bank list with code'!$A$2:$C$114,3,FALSE)</f>
        <v>B030</v>
      </c>
      <c r="C3027" s="65" t="str">
        <f>VLOOKUP(B3027,'bank type'!$A$2:$B$87,2,FALSE)</f>
        <v>Foreign Banks</v>
      </c>
      <c r="D3027" s="66">
        <v>43951</v>
      </c>
      <c r="E3027" s="74">
        <f t="shared" si="144"/>
        <v>4</v>
      </c>
      <c r="F3027">
        <f t="shared" si="143"/>
        <v>2020</v>
      </c>
      <c r="G3027" s="74">
        <v>20</v>
      </c>
      <c r="H3027" s="74">
        <v>34</v>
      </c>
      <c r="I3027" s="74">
        <v>0</v>
      </c>
      <c r="J3027" s="74">
        <v>0</v>
      </c>
      <c r="K3027" s="3">
        <f t="shared" si="145"/>
        <v>0</v>
      </c>
      <c r="L3027" s="18"/>
      <c r="M3027" s="18"/>
      <c r="N3027" s="18"/>
      <c r="O3027" s="74">
        <v>0</v>
      </c>
      <c r="P3027" s="74">
        <v>0</v>
      </c>
      <c r="Q3027" s="74">
        <v>0</v>
      </c>
      <c r="R3027" s="114">
        <v>0</v>
      </c>
      <c r="S3027" s="114">
        <v>0</v>
      </c>
      <c r="X3027" s="74">
        <v>1461229</v>
      </c>
      <c r="Y3027" s="74">
        <v>360623</v>
      </c>
      <c r="Z3027" s="74">
        <v>478395</v>
      </c>
      <c r="AA3027" s="114">
        <v>9.468</v>
      </c>
      <c r="AB3027" s="114">
        <v>3.6869999999999998</v>
      </c>
    </row>
    <row r="3028" spans="1:28" x14ac:dyDescent="0.3">
      <c r="A3028" t="s">
        <v>40</v>
      </c>
      <c r="B3028" s="65" t="str">
        <f>VLOOKUP(A3028,'bank list with code'!$A$2:$C$114,3,FALSE)</f>
        <v>B035</v>
      </c>
      <c r="C3028" s="65" t="str">
        <f>VLOOKUP(B3028,'bank type'!$A$2:$B$87,2,FALSE)</f>
        <v>Foreign Banks</v>
      </c>
      <c r="D3028" s="66">
        <v>43951</v>
      </c>
      <c r="E3028" s="74">
        <f t="shared" si="144"/>
        <v>4</v>
      </c>
      <c r="F3028">
        <f t="shared" si="143"/>
        <v>2020</v>
      </c>
      <c r="G3028" s="74">
        <v>13</v>
      </c>
      <c r="H3028" s="74">
        <v>19</v>
      </c>
      <c r="I3028" s="74">
        <v>0</v>
      </c>
      <c r="J3028" s="74">
        <v>0</v>
      </c>
      <c r="K3028" s="3">
        <f t="shared" si="145"/>
        <v>0</v>
      </c>
      <c r="L3028" s="18"/>
      <c r="M3028" s="18"/>
      <c r="N3028" s="18"/>
      <c r="O3028" s="74">
        <v>0</v>
      </c>
      <c r="P3028" s="74">
        <v>0</v>
      </c>
      <c r="Q3028" s="74">
        <v>0</v>
      </c>
      <c r="R3028" s="114">
        <v>0</v>
      </c>
      <c r="S3028" s="114">
        <v>0</v>
      </c>
      <c r="X3028" s="74">
        <v>126393</v>
      </c>
      <c r="Y3028" s="74">
        <v>26229</v>
      </c>
      <c r="Z3028" s="74">
        <v>65685</v>
      </c>
      <c r="AA3028" s="114">
        <v>1.427</v>
      </c>
      <c r="AB3028" s="114">
        <v>0.97899999999999998</v>
      </c>
    </row>
    <row r="3029" spans="1:28" x14ac:dyDescent="0.3">
      <c r="A3029" t="s">
        <v>41</v>
      </c>
      <c r="B3029" s="65" t="str">
        <f>VLOOKUP(A3029,'bank list with code'!$A$2:$C$114,3,FALSE)</f>
        <v>B051</v>
      </c>
      <c r="C3029" s="65" t="str">
        <f>VLOOKUP(B3029,'bank type'!$A$2:$B$87,2,FALSE)</f>
        <v>Foreign Banks</v>
      </c>
      <c r="D3029" s="66">
        <v>43951</v>
      </c>
      <c r="E3029" s="74">
        <f t="shared" si="144"/>
        <v>4</v>
      </c>
      <c r="F3029">
        <f t="shared" si="143"/>
        <v>2020</v>
      </c>
      <c r="G3029" s="74">
        <v>46</v>
      </c>
      <c r="H3029" s="74">
        <v>38</v>
      </c>
      <c r="I3029" s="74">
        <v>0</v>
      </c>
      <c r="J3029" s="74">
        <v>0</v>
      </c>
      <c r="K3029" s="3">
        <f t="shared" si="145"/>
        <v>0</v>
      </c>
      <c r="L3029" s="18"/>
      <c r="M3029" s="18"/>
      <c r="N3029" s="18"/>
      <c r="O3029" s="74">
        <v>871492</v>
      </c>
      <c r="P3029" s="74">
        <v>874</v>
      </c>
      <c r="Q3029" s="74">
        <v>867945</v>
      </c>
      <c r="R3029" s="114">
        <v>7.1999999999999995E-2</v>
      </c>
      <c r="S3029" s="114">
        <v>26.693000000000001</v>
      </c>
      <c r="X3029" s="74">
        <v>481417</v>
      </c>
      <c r="Y3029" s="74">
        <v>199409</v>
      </c>
      <c r="Z3029" s="74">
        <v>198322</v>
      </c>
      <c r="AA3029" s="114">
        <v>15.959</v>
      </c>
      <c r="AB3029" s="114">
        <v>7.3479999999999999</v>
      </c>
    </row>
    <row r="3030" spans="1:28" x14ac:dyDescent="0.3">
      <c r="A3030" t="s">
        <v>42</v>
      </c>
      <c r="B3030" s="65" t="str">
        <f>VLOOKUP(A3030,'bank list with code'!$A$2:$C$114,3,FALSE)</f>
        <v>B090</v>
      </c>
      <c r="C3030" s="65" t="str">
        <f>VLOOKUP(B3030,'bank type'!$A$2:$B$87,2,FALSE)</f>
        <v>Foreign Banks</v>
      </c>
      <c r="D3030" s="66">
        <v>43951</v>
      </c>
      <c r="E3030" s="74">
        <f t="shared" si="144"/>
        <v>4</v>
      </c>
      <c r="F3030">
        <f t="shared" si="143"/>
        <v>2020</v>
      </c>
      <c r="G3030" s="74">
        <v>99</v>
      </c>
      <c r="H3030" s="74">
        <v>109</v>
      </c>
      <c r="I3030" s="74">
        <v>0</v>
      </c>
      <c r="J3030" s="74">
        <v>0</v>
      </c>
      <c r="K3030" s="3">
        <f t="shared" si="145"/>
        <v>0</v>
      </c>
      <c r="L3030" s="18"/>
      <c r="M3030" s="18"/>
      <c r="N3030" s="18"/>
      <c r="O3030" s="74">
        <v>1441904</v>
      </c>
      <c r="P3030" s="74">
        <v>1722</v>
      </c>
      <c r="Q3030" s="74">
        <v>1729152</v>
      </c>
      <c r="R3030" s="114">
        <v>0.11899999999999999</v>
      </c>
      <c r="S3030" s="114">
        <v>40.125999999999998</v>
      </c>
      <c r="X3030" s="74">
        <v>982994</v>
      </c>
      <c r="Y3030" s="74">
        <v>543497</v>
      </c>
      <c r="Z3030" s="74">
        <v>948506</v>
      </c>
      <c r="AA3030" s="114">
        <v>21.867999999999999</v>
      </c>
      <c r="AB3030" s="114">
        <v>12.917999999999999</v>
      </c>
    </row>
    <row r="3031" spans="1:28" x14ac:dyDescent="0.3">
      <c r="A3031" t="s">
        <v>45</v>
      </c>
      <c r="B3031" s="65" t="str">
        <f>VLOOKUP(A3031,'bank list with code'!$A$2:$C$114,3,FALSE)</f>
        <v>B002</v>
      </c>
      <c r="C3031" s="65" t="str">
        <f>VLOOKUP(B3031,'bank type'!$A$2:$B$87,2,FALSE)</f>
        <v>Payment Banks</v>
      </c>
      <c r="D3031" s="66">
        <v>43951</v>
      </c>
      <c r="E3031" s="74">
        <f t="shared" si="144"/>
        <v>4</v>
      </c>
      <c r="F3031">
        <f t="shared" si="143"/>
        <v>2020</v>
      </c>
      <c r="G3031" s="74">
        <v>0</v>
      </c>
      <c r="H3031" s="74">
        <v>0</v>
      </c>
      <c r="I3031" s="74">
        <v>0</v>
      </c>
      <c r="J3031" s="74">
        <v>0</v>
      </c>
      <c r="K3031" s="3">
        <f t="shared" si="145"/>
        <v>0</v>
      </c>
      <c r="L3031" s="18"/>
      <c r="M3031" s="18"/>
      <c r="N3031" s="18"/>
      <c r="O3031" s="74">
        <v>0</v>
      </c>
      <c r="P3031" s="74">
        <v>0</v>
      </c>
      <c r="Q3031" s="74">
        <v>0</v>
      </c>
      <c r="R3031" s="114">
        <v>0</v>
      </c>
      <c r="S3031" s="114">
        <v>0</v>
      </c>
      <c r="X3031" s="74">
        <v>1210146</v>
      </c>
      <c r="Y3031" s="74">
        <v>0</v>
      </c>
      <c r="Z3031" s="74">
        <v>238391</v>
      </c>
      <c r="AA3031" s="114">
        <v>0</v>
      </c>
      <c r="AB3031" s="114">
        <v>1.137</v>
      </c>
    </row>
    <row r="3032" spans="1:28" x14ac:dyDescent="0.3">
      <c r="A3032" t="s">
        <v>46</v>
      </c>
      <c r="B3032" s="65" t="str">
        <f>VLOOKUP(A3032,'bank list with code'!$A$2:$C$114,3,FALSE)</f>
        <v>B048</v>
      </c>
      <c r="C3032" s="65" t="str">
        <f>VLOOKUP(B3032,'bank type'!$A$2:$B$87,2,FALSE)</f>
        <v>Payment Banks</v>
      </c>
      <c r="D3032" s="66">
        <v>43951</v>
      </c>
      <c r="E3032" s="74">
        <f t="shared" si="144"/>
        <v>4</v>
      </c>
      <c r="F3032">
        <f t="shared" si="143"/>
        <v>2020</v>
      </c>
      <c r="G3032" s="74">
        <v>0</v>
      </c>
      <c r="H3032" s="74">
        <v>0</v>
      </c>
      <c r="I3032" s="74">
        <v>338</v>
      </c>
      <c r="J3032" s="74">
        <v>0</v>
      </c>
      <c r="K3032" s="3">
        <f t="shared" si="145"/>
        <v>338</v>
      </c>
      <c r="L3032" s="18"/>
      <c r="M3032" s="18"/>
      <c r="N3032" s="18"/>
      <c r="O3032" s="74">
        <v>0</v>
      </c>
      <c r="P3032" s="74">
        <v>0</v>
      </c>
      <c r="Q3032" s="74">
        <v>0</v>
      </c>
      <c r="R3032" s="114">
        <v>0</v>
      </c>
      <c r="S3032" s="114">
        <v>0</v>
      </c>
      <c r="X3032" s="74">
        <v>1178472</v>
      </c>
      <c r="Y3032" s="74">
        <v>211382</v>
      </c>
      <c r="Z3032" s="74">
        <v>115965</v>
      </c>
      <c r="AA3032" s="114">
        <v>6.4379999999999997</v>
      </c>
      <c r="AB3032" s="114">
        <v>0.85199999999999998</v>
      </c>
    </row>
    <row r="3033" spans="1:28" x14ac:dyDescent="0.3">
      <c r="A3033" t="s">
        <v>47</v>
      </c>
      <c r="B3033" s="65" t="str">
        <f>VLOOKUP(A3033,'bank list with code'!$A$2:$C$114,3,FALSE)</f>
        <v>B059</v>
      </c>
      <c r="C3033" s="65" t="str">
        <f>VLOOKUP(B3033,'bank type'!$A$2:$B$87,2,FALSE)</f>
        <v>Payment Banks</v>
      </c>
      <c r="D3033" s="66">
        <v>43951</v>
      </c>
      <c r="E3033" s="74">
        <f t="shared" si="144"/>
        <v>4</v>
      </c>
      <c r="F3033">
        <f t="shared" si="143"/>
        <v>2020</v>
      </c>
      <c r="G3033" s="74">
        <v>0</v>
      </c>
      <c r="H3033" s="74">
        <v>0</v>
      </c>
      <c r="I3033" s="74">
        <v>0</v>
      </c>
      <c r="J3033" s="74">
        <v>0</v>
      </c>
      <c r="K3033" s="3">
        <f t="shared" si="145"/>
        <v>0</v>
      </c>
      <c r="L3033" s="18"/>
      <c r="M3033" s="18"/>
      <c r="N3033" s="18"/>
      <c r="O3033" s="74">
        <v>0</v>
      </c>
      <c r="P3033" s="74">
        <v>0</v>
      </c>
      <c r="Q3033" s="74">
        <v>0</v>
      </c>
      <c r="R3033" s="114">
        <v>0</v>
      </c>
      <c r="S3033" s="114">
        <v>0</v>
      </c>
      <c r="X3033" s="74">
        <v>30</v>
      </c>
      <c r="Y3033" s="74">
        <v>0</v>
      </c>
      <c r="Z3033" s="74">
        <v>0</v>
      </c>
      <c r="AA3033" s="114">
        <v>0</v>
      </c>
      <c r="AB3033" s="114">
        <v>0</v>
      </c>
    </row>
    <row r="3034" spans="1:28" x14ac:dyDescent="0.3">
      <c r="A3034" t="s">
        <v>72</v>
      </c>
      <c r="B3034" s="65" t="str">
        <f>VLOOKUP(A3034,'bank list with code'!$A$2:$C$114,3,FALSE)</f>
        <v>B067</v>
      </c>
      <c r="C3034" s="65" t="str">
        <f>VLOOKUP(B3034,'bank type'!$A$2:$B$87,2,FALSE)</f>
        <v>Payment Banks</v>
      </c>
      <c r="D3034" s="66">
        <v>43951</v>
      </c>
      <c r="E3034" s="74">
        <f t="shared" si="144"/>
        <v>4</v>
      </c>
      <c r="F3034">
        <f t="shared" si="143"/>
        <v>2020</v>
      </c>
      <c r="G3034" s="74">
        <v>0</v>
      </c>
      <c r="H3034" s="74">
        <v>0</v>
      </c>
      <c r="I3034" s="74">
        <v>0</v>
      </c>
      <c r="J3034" s="74">
        <v>0</v>
      </c>
      <c r="K3034" s="3">
        <f t="shared" si="145"/>
        <v>0</v>
      </c>
      <c r="L3034" s="18"/>
      <c r="M3034" s="18"/>
      <c r="N3034" s="18"/>
      <c r="O3034" s="74">
        <v>0</v>
      </c>
      <c r="P3034" s="74">
        <v>0</v>
      </c>
      <c r="Q3034" s="74">
        <v>0</v>
      </c>
      <c r="R3034" s="114">
        <v>0</v>
      </c>
      <c r="S3034" s="114">
        <v>0</v>
      </c>
      <c r="X3034" s="74">
        <v>0</v>
      </c>
      <c r="Y3034" s="74">
        <v>0</v>
      </c>
      <c r="Z3034" s="74">
        <v>0</v>
      </c>
      <c r="AA3034" s="114">
        <v>0</v>
      </c>
      <c r="AB3034" s="114">
        <v>0</v>
      </c>
    </row>
    <row r="3035" spans="1:28" x14ac:dyDescent="0.3">
      <c r="A3035" t="s">
        <v>49</v>
      </c>
      <c r="B3035" s="65" t="str">
        <f>VLOOKUP(A3035,'bank list with code'!$A$2:$C$114,3,FALSE)</f>
        <v>B077</v>
      </c>
      <c r="C3035" s="65" t="str">
        <f>VLOOKUP(B3035,'bank type'!$A$2:$B$87,2,FALSE)</f>
        <v>Payment Banks</v>
      </c>
      <c r="D3035" s="66">
        <v>43951</v>
      </c>
      <c r="E3035" s="74">
        <f t="shared" si="144"/>
        <v>4</v>
      </c>
      <c r="F3035">
        <f t="shared" si="143"/>
        <v>2020</v>
      </c>
      <c r="G3035" s="74">
        <v>0</v>
      </c>
      <c r="H3035" s="74">
        <v>0</v>
      </c>
      <c r="I3035" s="74">
        <v>0</v>
      </c>
      <c r="J3035" s="74">
        <v>0</v>
      </c>
      <c r="K3035" s="3">
        <f t="shared" si="145"/>
        <v>0</v>
      </c>
      <c r="L3035" s="18"/>
      <c r="M3035" s="18"/>
      <c r="N3035" s="18"/>
      <c r="O3035" s="74">
        <v>0</v>
      </c>
      <c r="P3035" s="74">
        <v>0</v>
      </c>
      <c r="Q3035" s="74">
        <v>0</v>
      </c>
      <c r="R3035" s="114">
        <v>0</v>
      </c>
      <c r="S3035" s="114">
        <v>0</v>
      </c>
      <c r="X3035" s="74">
        <v>19920</v>
      </c>
      <c r="Y3035" s="74">
        <v>6</v>
      </c>
      <c r="Z3035" s="74">
        <v>15261</v>
      </c>
      <c r="AA3035" s="114">
        <v>0</v>
      </c>
      <c r="AB3035" s="114">
        <v>5.8999999999999997E-2</v>
      </c>
    </row>
    <row r="3036" spans="1:28" x14ac:dyDescent="0.3">
      <c r="A3036" t="s">
        <v>50</v>
      </c>
      <c r="B3036" s="65" t="str">
        <f>VLOOKUP(A3036,'bank list with code'!$A$2:$C$114,3,FALSE)</f>
        <v>B079</v>
      </c>
      <c r="C3036" s="65" t="str">
        <f>VLOOKUP(B3036,'bank type'!$A$2:$B$87,2,FALSE)</f>
        <v>Payment Banks</v>
      </c>
      <c r="D3036" s="66">
        <v>43951</v>
      </c>
      <c r="E3036" s="74">
        <f t="shared" si="144"/>
        <v>4</v>
      </c>
      <c r="F3036">
        <f t="shared" si="143"/>
        <v>2020</v>
      </c>
      <c r="G3036" s="74">
        <v>2</v>
      </c>
      <c r="H3036" s="74">
        <v>18</v>
      </c>
      <c r="I3036" s="74">
        <v>163592</v>
      </c>
      <c r="J3036" s="74">
        <v>0</v>
      </c>
      <c r="K3036" s="3">
        <f t="shared" si="145"/>
        <v>163592</v>
      </c>
      <c r="L3036" s="18"/>
      <c r="M3036" s="18"/>
      <c r="N3036" s="18"/>
      <c r="O3036" s="74">
        <v>0</v>
      </c>
      <c r="P3036" s="74">
        <v>0</v>
      </c>
      <c r="Q3036" s="74">
        <v>0</v>
      </c>
      <c r="R3036" s="114">
        <v>0</v>
      </c>
      <c r="S3036" s="114">
        <v>0</v>
      </c>
      <c r="X3036" s="74">
        <v>57761895</v>
      </c>
      <c r="Y3036" s="74">
        <v>1154348</v>
      </c>
      <c r="Z3036" s="74">
        <v>1460746</v>
      </c>
      <c r="AA3036" s="114">
        <v>37.686</v>
      </c>
      <c r="AB3036" s="114">
        <v>9.2919999999999998</v>
      </c>
    </row>
    <row r="3037" spans="1:28" x14ac:dyDescent="0.3">
      <c r="A3037" t="s">
        <v>52</v>
      </c>
      <c r="B3037" s="65" t="str">
        <f>VLOOKUP(A3037,'bank list with code'!$A$2:$C$114,3,FALSE)</f>
        <v>B007</v>
      </c>
      <c r="C3037" s="65" t="str">
        <f>VLOOKUP(B3037,'bank type'!$A$2:$B$87,2,FALSE)</f>
        <v>Small Finance Banks</v>
      </c>
      <c r="D3037" s="66">
        <v>43951</v>
      </c>
      <c r="E3037" s="74">
        <f t="shared" si="144"/>
        <v>4</v>
      </c>
      <c r="F3037">
        <f t="shared" si="143"/>
        <v>2020</v>
      </c>
      <c r="G3037" s="74">
        <v>311</v>
      </c>
      <c r="H3037" s="74">
        <v>2</v>
      </c>
      <c r="I3037" s="74">
        <v>0</v>
      </c>
      <c r="J3037" s="74">
        <v>0</v>
      </c>
      <c r="K3037" s="3">
        <f t="shared" si="145"/>
        <v>0</v>
      </c>
      <c r="L3037" s="18"/>
      <c r="M3037" s="18"/>
      <c r="N3037" s="18"/>
      <c r="O3037" s="74">
        <v>0</v>
      </c>
      <c r="P3037" s="74">
        <v>0</v>
      </c>
      <c r="Q3037" s="74">
        <v>0</v>
      </c>
      <c r="R3037" s="114">
        <v>0</v>
      </c>
      <c r="S3037" s="114">
        <v>0</v>
      </c>
      <c r="X3037" s="74">
        <v>1275291</v>
      </c>
      <c r="Y3037" s="74">
        <v>229223</v>
      </c>
      <c r="Z3037" s="74">
        <v>167977</v>
      </c>
      <c r="AA3037" s="114">
        <v>12.228</v>
      </c>
      <c r="AB3037" s="114">
        <v>2.6579999999999999</v>
      </c>
    </row>
    <row r="3038" spans="1:28" x14ac:dyDescent="0.3">
      <c r="A3038" t="s">
        <v>53</v>
      </c>
      <c r="B3038" s="65" t="str">
        <f>VLOOKUP(A3038,'bank list with code'!$A$2:$C$114,3,FALSE)</f>
        <v>B019</v>
      </c>
      <c r="C3038" s="65" t="str">
        <f>VLOOKUP(B3038,'bank type'!$A$2:$B$87,2,FALSE)</f>
        <v>Small Finance Banks</v>
      </c>
      <c r="D3038" s="66">
        <v>43951</v>
      </c>
      <c r="E3038" s="74">
        <f t="shared" si="144"/>
        <v>4</v>
      </c>
      <c r="F3038">
        <f t="shared" si="143"/>
        <v>2020</v>
      </c>
      <c r="G3038" s="74">
        <v>150</v>
      </c>
      <c r="H3038" s="74">
        <v>1</v>
      </c>
      <c r="I3038" s="74">
        <v>0</v>
      </c>
      <c r="J3038" s="74">
        <v>0</v>
      </c>
      <c r="K3038" s="3">
        <f t="shared" si="145"/>
        <v>0</v>
      </c>
      <c r="L3038" s="18"/>
      <c r="M3038" s="18"/>
      <c r="N3038" s="18"/>
      <c r="O3038" s="74">
        <v>0</v>
      </c>
      <c r="P3038" s="74">
        <v>0</v>
      </c>
      <c r="Q3038" s="74">
        <v>0</v>
      </c>
      <c r="R3038" s="114">
        <v>0</v>
      </c>
      <c r="S3038" s="114">
        <v>0</v>
      </c>
      <c r="X3038" s="74">
        <v>126754</v>
      </c>
      <c r="Y3038" s="74">
        <v>36334</v>
      </c>
      <c r="Z3038" s="74">
        <v>43294</v>
      </c>
      <c r="AA3038" s="114">
        <v>1.6819999999999999</v>
      </c>
      <c r="AB3038" s="114">
        <v>0.51200000000000001</v>
      </c>
    </row>
    <row r="3039" spans="1:28" x14ac:dyDescent="0.3">
      <c r="A3039" t="s">
        <v>54</v>
      </c>
      <c r="B3039" s="65" t="str">
        <f>VLOOKUP(A3039,'bank list with code'!$A$2:$C$114,3,FALSE)</f>
        <v>B046</v>
      </c>
      <c r="C3039" s="65" t="str">
        <f>VLOOKUP(B3039,'bank type'!$A$2:$B$87,2,FALSE)</f>
        <v>Small Finance Banks</v>
      </c>
      <c r="D3039" s="66">
        <v>43951</v>
      </c>
      <c r="E3039" s="74">
        <f t="shared" si="144"/>
        <v>4</v>
      </c>
      <c r="F3039">
        <f t="shared" si="143"/>
        <v>2020</v>
      </c>
      <c r="G3039" s="74">
        <v>103</v>
      </c>
      <c r="H3039" s="74">
        <v>5</v>
      </c>
      <c r="I3039" s="74">
        <v>0</v>
      </c>
      <c r="J3039" s="74">
        <v>0</v>
      </c>
      <c r="K3039" s="3">
        <f t="shared" si="145"/>
        <v>0</v>
      </c>
      <c r="L3039" s="18"/>
      <c r="M3039" s="18"/>
      <c r="N3039" s="18"/>
      <c r="O3039" s="74">
        <v>0</v>
      </c>
      <c r="P3039" s="74">
        <v>0</v>
      </c>
      <c r="Q3039" s="74">
        <v>0</v>
      </c>
      <c r="R3039" s="114">
        <v>0</v>
      </c>
      <c r="S3039" s="114">
        <v>0</v>
      </c>
      <c r="X3039" s="74">
        <v>2228064</v>
      </c>
      <c r="Y3039" s="74">
        <v>231743</v>
      </c>
      <c r="Z3039" s="74">
        <v>30029</v>
      </c>
      <c r="AA3039" s="114">
        <v>6.3460000000000001</v>
      </c>
      <c r="AB3039" s="114">
        <v>0.224</v>
      </c>
    </row>
    <row r="3040" spans="1:28" x14ac:dyDescent="0.3">
      <c r="A3040" t="s">
        <v>55</v>
      </c>
      <c r="B3040" s="65" t="str">
        <f>VLOOKUP(A3040,'bank list with code'!$A$2:$C$114,3,FALSE)</f>
        <v>B041</v>
      </c>
      <c r="C3040" s="65" t="str">
        <f>VLOOKUP(B3040,'bank type'!$A$2:$B$87,2,FALSE)</f>
        <v>Small Finance Banks</v>
      </c>
      <c r="D3040" s="66">
        <v>43951</v>
      </c>
      <c r="E3040" s="74">
        <f t="shared" si="144"/>
        <v>4</v>
      </c>
      <c r="F3040">
        <f t="shared" si="143"/>
        <v>2020</v>
      </c>
      <c r="G3040" s="74">
        <v>320</v>
      </c>
      <c r="H3040" s="74">
        <v>2</v>
      </c>
      <c r="I3040" s="74">
        <v>0</v>
      </c>
      <c r="J3040" s="74">
        <v>0</v>
      </c>
      <c r="K3040" s="3">
        <f t="shared" si="145"/>
        <v>0</v>
      </c>
      <c r="L3040" s="18"/>
      <c r="M3040" s="18"/>
      <c r="N3040" s="18"/>
      <c r="O3040" s="74">
        <v>0</v>
      </c>
      <c r="P3040" s="74">
        <v>0</v>
      </c>
      <c r="Q3040" s="74">
        <v>0</v>
      </c>
      <c r="R3040" s="114">
        <v>0</v>
      </c>
      <c r="S3040" s="114">
        <v>0</v>
      </c>
      <c r="X3040" s="74">
        <v>686495</v>
      </c>
      <c r="Y3040" s="74">
        <v>361748</v>
      </c>
      <c r="Z3040" s="74">
        <v>69249</v>
      </c>
      <c r="AA3040" s="114">
        <v>6.5549999999999997</v>
      </c>
      <c r="AB3040" s="114">
        <v>1.042</v>
      </c>
    </row>
    <row r="3041" spans="1:28" x14ac:dyDescent="0.3">
      <c r="A3041" t="s">
        <v>56</v>
      </c>
      <c r="B3041" s="65" t="str">
        <f>VLOOKUP(A3041,'bank list with code'!$A$2:$C$114,3,FALSE)</f>
        <v>B043</v>
      </c>
      <c r="C3041" s="65" t="str">
        <f>VLOOKUP(B3041,'bank type'!$A$2:$B$87,2,FALSE)</f>
        <v>Small Finance Banks</v>
      </c>
      <c r="D3041" s="66">
        <v>43951</v>
      </c>
      <c r="E3041" s="74">
        <f t="shared" si="144"/>
        <v>4</v>
      </c>
      <c r="F3041">
        <f t="shared" si="143"/>
        <v>2020</v>
      </c>
      <c r="G3041" s="74">
        <v>220</v>
      </c>
      <c r="H3041" s="74">
        <v>2</v>
      </c>
      <c r="I3041" s="74">
        <v>173</v>
      </c>
      <c r="J3041" s="74">
        <v>0</v>
      </c>
      <c r="K3041" s="3">
        <f t="shared" si="145"/>
        <v>173</v>
      </c>
      <c r="L3041" s="18"/>
      <c r="M3041" s="18"/>
      <c r="N3041" s="18"/>
      <c r="O3041" s="74">
        <v>0</v>
      </c>
      <c r="P3041" s="74">
        <v>0</v>
      </c>
      <c r="Q3041" s="74">
        <v>0</v>
      </c>
      <c r="R3041" s="114">
        <v>0</v>
      </c>
      <c r="S3041" s="114">
        <v>0</v>
      </c>
      <c r="X3041" s="74">
        <v>3105368</v>
      </c>
      <c r="Y3041" s="74">
        <v>175338</v>
      </c>
      <c r="Z3041" s="74">
        <v>90665</v>
      </c>
      <c r="AA3041" s="114">
        <v>4.5860000000000003</v>
      </c>
      <c r="AB3041" s="114">
        <v>0.56599999999999995</v>
      </c>
    </row>
    <row r="3042" spans="1:28" x14ac:dyDescent="0.3">
      <c r="A3042" t="s">
        <v>57</v>
      </c>
      <c r="B3042" s="65" t="str">
        <f>VLOOKUP(A3042,'bank list with code'!$A$2:$C$114,3,FALSE)</f>
        <v>B065</v>
      </c>
      <c r="C3042" s="65" t="str">
        <f>VLOOKUP(B3042,'bank type'!$A$2:$B$87,2,FALSE)</f>
        <v>Small Finance Banks</v>
      </c>
      <c r="D3042" s="66">
        <v>43951</v>
      </c>
      <c r="E3042" s="74">
        <f t="shared" si="144"/>
        <v>4</v>
      </c>
      <c r="F3042">
        <f t="shared" si="143"/>
        <v>2020</v>
      </c>
      <c r="G3042" s="74">
        <v>128</v>
      </c>
      <c r="H3042" s="74">
        <v>3</v>
      </c>
      <c r="I3042" s="74">
        <v>0</v>
      </c>
      <c r="J3042" s="74">
        <v>0</v>
      </c>
      <c r="K3042" s="3">
        <f t="shared" si="145"/>
        <v>0</v>
      </c>
      <c r="L3042" s="18"/>
      <c r="M3042" s="18"/>
      <c r="N3042" s="18"/>
      <c r="O3042" s="74">
        <v>0</v>
      </c>
      <c r="P3042" s="74">
        <v>0</v>
      </c>
      <c r="Q3042" s="74">
        <v>0</v>
      </c>
      <c r="R3042" s="114">
        <v>0</v>
      </c>
      <c r="S3042" s="114">
        <v>0</v>
      </c>
      <c r="X3042" s="74">
        <v>1379134</v>
      </c>
      <c r="Y3042" s="74">
        <v>80411</v>
      </c>
      <c r="Z3042" s="74">
        <v>34077</v>
      </c>
      <c r="AA3042" s="114">
        <v>2.6040000000000001</v>
      </c>
      <c r="AB3042" s="114">
        <v>0.27800000000000002</v>
      </c>
    </row>
    <row r="3043" spans="1:28" x14ac:dyDescent="0.3">
      <c r="A3043" t="s">
        <v>58</v>
      </c>
      <c r="B3043" s="65" t="str">
        <f>VLOOKUP(A3043,'bank list with code'!$A$2:$C$114,3,FALSE)</f>
        <v>B075</v>
      </c>
      <c r="C3043" s="65" t="str">
        <f>VLOOKUP(B3043,'bank type'!$A$2:$B$87,2,FALSE)</f>
        <v>Small Finance Banks</v>
      </c>
      <c r="D3043" s="66">
        <v>43951</v>
      </c>
      <c r="E3043" s="74">
        <f t="shared" si="144"/>
        <v>4</v>
      </c>
      <c r="F3043">
        <f t="shared" si="143"/>
        <v>2020</v>
      </c>
      <c r="G3043" s="74">
        <v>0</v>
      </c>
      <c r="H3043" s="74">
        <v>0</v>
      </c>
      <c r="I3043" s="74">
        <v>0</v>
      </c>
      <c r="J3043" s="74">
        <v>0</v>
      </c>
      <c r="K3043" s="3">
        <f t="shared" si="145"/>
        <v>0</v>
      </c>
      <c r="L3043" s="18"/>
      <c r="M3043" s="18"/>
      <c r="N3043" s="18"/>
      <c r="O3043" s="74">
        <v>0</v>
      </c>
      <c r="P3043" s="74">
        <v>0</v>
      </c>
      <c r="Q3043" s="74">
        <v>0</v>
      </c>
      <c r="R3043" s="114">
        <v>0</v>
      </c>
      <c r="S3043" s="114">
        <v>0</v>
      </c>
      <c r="X3043" s="74">
        <v>158411</v>
      </c>
      <c r="Y3043" s="74">
        <v>9965</v>
      </c>
      <c r="Z3043" s="74">
        <v>16223</v>
      </c>
      <c r="AA3043" s="114">
        <v>0.317</v>
      </c>
      <c r="AB3043" s="114">
        <v>6.6000000000000003E-2</v>
      </c>
    </row>
    <row r="3044" spans="1:28" x14ac:dyDescent="0.3">
      <c r="A3044" t="s">
        <v>59</v>
      </c>
      <c r="B3044" s="65" t="str">
        <f>VLOOKUP(A3044,'bank list with code'!$A$2:$C$114,3,FALSE)</f>
        <v>B097</v>
      </c>
      <c r="C3044" s="65" t="str">
        <f>VLOOKUP(B3044,'bank type'!$A$2:$B$87,2,FALSE)</f>
        <v>Small Finance Banks</v>
      </c>
      <c r="D3044" s="66">
        <v>43951</v>
      </c>
      <c r="E3044" s="74">
        <f t="shared" si="144"/>
        <v>4</v>
      </c>
      <c r="F3044">
        <f t="shared" si="143"/>
        <v>2020</v>
      </c>
      <c r="G3044" s="74">
        <v>25</v>
      </c>
      <c r="H3044" s="74">
        <v>1</v>
      </c>
      <c r="I3044" s="74">
        <v>0</v>
      </c>
      <c r="J3044" s="74">
        <v>0</v>
      </c>
      <c r="K3044" s="3">
        <f t="shared" si="145"/>
        <v>0</v>
      </c>
      <c r="L3044" s="18"/>
      <c r="M3044" s="18"/>
      <c r="N3044" s="18"/>
      <c r="O3044" s="74">
        <v>0</v>
      </c>
      <c r="P3044" s="74">
        <v>0</v>
      </c>
      <c r="Q3044" s="74">
        <v>0</v>
      </c>
      <c r="R3044" s="114">
        <v>0</v>
      </c>
      <c r="S3044" s="114">
        <v>0</v>
      </c>
      <c r="X3044" s="74">
        <v>54752</v>
      </c>
      <c r="Y3044" s="74">
        <v>17908</v>
      </c>
      <c r="Z3044" s="74">
        <v>13858</v>
      </c>
      <c r="AA3044" s="114">
        <v>0.52800000000000002</v>
      </c>
      <c r="AB3044" s="114">
        <v>0.188</v>
      </c>
    </row>
    <row r="3045" spans="1:28" x14ac:dyDescent="0.3">
      <c r="A3045" t="s">
        <v>60</v>
      </c>
      <c r="B3045" s="65" t="str">
        <f>VLOOKUP(A3045,'bank list with code'!$A$2:$C$114,3,FALSE)</f>
        <v>B103</v>
      </c>
      <c r="C3045" s="65" t="str">
        <f>VLOOKUP(B3045,'bank type'!$A$2:$B$87,2,FALSE)</f>
        <v>Small Finance Banks</v>
      </c>
      <c r="D3045" s="66">
        <v>43951</v>
      </c>
      <c r="E3045" s="74">
        <f t="shared" si="144"/>
        <v>4</v>
      </c>
      <c r="F3045">
        <f t="shared" si="143"/>
        <v>2020</v>
      </c>
      <c r="G3045" s="74">
        <v>472</v>
      </c>
      <c r="H3045" s="74">
        <v>3</v>
      </c>
      <c r="I3045" s="74">
        <v>0</v>
      </c>
      <c r="J3045" s="74">
        <v>0</v>
      </c>
      <c r="K3045" s="3">
        <f t="shared" si="145"/>
        <v>0</v>
      </c>
      <c r="L3045" s="18"/>
      <c r="M3045" s="18"/>
      <c r="N3045" s="18"/>
      <c r="O3045" s="74">
        <v>0</v>
      </c>
      <c r="P3045" s="74">
        <v>0</v>
      </c>
      <c r="Q3045" s="74">
        <v>0</v>
      </c>
      <c r="R3045" s="114">
        <v>0</v>
      </c>
      <c r="S3045" s="114">
        <v>0</v>
      </c>
      <c r="X3045" s="74">
        <v>5346977</v>
      </c>
      <c r="Y3045" s="74">
        <v>840904</v>
      </c>
      <c r="Z3045" s="74">
        <v>262354</v>
      </c>
      <c r="AA3045" s="114">
        <v>18.619</v>
      </c>
      <c r="AB3045" s="114">
        <v>1.788</v>
      </c>
    </row>
    <row r="3046" spans="1:28" x14ac:dyDescent="0.3">
      <c r="A3046" t="s">
        <v>61</v>
      </c>
      <c r="B3046" s="65" t="str">
        <f>VLOOKUP(A3046,'bank list with code'!$A$2:$C$114,3,FALSE)</f>
        <v>B109</v>
      </c>
      <c r="C3046" s="65" t="str">
        <f>VLOOKUP(B3046,'bank type'!$A$2:$B$87,2,FALSE)</f>
        <v>Small Finance Banks</v>
      </c>
      <c r="D3046" s="66">
        <v>43951</v>
      </c>
      <c r="E3046" s="74">
        <f t="shared" si="144"/>
        <v>4</v>
      </c>
      <c r="F3046">
        <f t="shared" si="143"/>
        <v>2020</v>
      </c>
      <c r="G3046" s="74">
        <v>141</v>
      </c>
      <c r="H3046" s="74">
        <v>36</v>
      </c>
      <c r="I3046" s="74">
        <v>0</v>
      </c>
      <c r="J3046" s="74">
        <v>0</v>
      </c>
      <c r="K3046" s="3">
        <f t="shared" si="145"/>
        <v>0</v>
      </c>
      <c r="L3046" s="18"/>
      <c r="M3046" s="18"/>
      <c r="N3046" s="18"/>
      <c r="O3046" s="74">
        <v>0</v>
      </c>
      <c r="P3046" s="74">
        <v>0</v>
      </c>
      <c r="Q3046" s="74">
        <v>0</v>
      </c>
      <c r="R3046" s="114">
        <v>0</v>
      </c>
      <c r="S3046" s="114">
        <v>0</v>
      </c>
      <c r="X3046" s="74">
        <v>411071</v>
      </c>
      <c r="Y3046" s="74">
        <v>79265</v>
      </c>
      <c r="Z3046" s="74">
        <v>27798</v>
      </c>
      <c r="AA3046" s="114">
        <v>1.9159999999999999</v>
      </c>
      <c r="AB3046" s="114">
        <v>0.217</v>
      </c>
    </row>
    <row r="3047" spans="1:28" x14ac:dyDescent="0.3">
      <c r="A3047" s="1" t="s">
        <v>0</v>
      </c>
      <c r="B3047" s="65" t="str">
        <f>VLOOKUP(A3047,'bank list with code'!$A$2:$C$114,3,FALSE)</f>
        <v>B014</v>
      </c>
      <c r="C3047" s="65" t="str">
        <f>VLOOKUP(B3047,'bank type'!$A$2:$B$87,2,FALSE)</f>
        <v>Public Sector Banks</v>
      </c>
      <c r="D3047" s="60">
        <v>43982</v>
      </c>
      <c r="E3047" s="19">
        <v>5</v>
      </c>
      <c r="F3047" s="1">
        <v>2020</v>
      </c>
      <c r="G3047" s="2">
        <v>8952</v>
      </c>
      <c r="H3047" s="2">
        <v>3690</v>
      </c>
      <c r="I3047" s="3">
        <v>58037</v>
      </c>
      <c r="J3047" s="3">
        <v>0</v>
      </c>
      <c r="K3047" s="3">
        <f>SUM(I3047,J3047)</f>
        <v>58037</v>
      </c>
      <c r="L3047" s="3">
        <v>19774</v>
      </c>
      <c r="M3047" s="3">
        <v>7009</v>
      </c>
      <c r="N3047" s="3"/>
      <c r="O3047" s="3">
        <v>467364</v>
      </c>
      <c r="P3047" s="3">
        <v>6301</v>
      </c>
      <c r="Q3047" s="3">
        <v>653357</v>
      </c>
      <c r="R3047" s="69">
        <v>0.26973399999999997</v>
      </c>
      <c r="S3047" s="69">
        <v>15.22568195</v>
      </c>
      <c r="T3047" s="3"/>
      <c r="U3047" s="3"/>
      <c r="V3047" s="3"/>
      <c r="W3047" s="3"/>
      <c r="X3047" s="3">
        <v>55941942</v>
      </c>
      <c r="Y3047" s="3">
        <v>20734304</v>
      </c>
      <c r="Z3047" s="3">
        <v>12925510</v>
      </c>
      <c r="AA3047" s="69">
        <v>866.66174878999993</v>
      </c>
      <c r="AB3047" s="69">
        <v>165.30152358999999</v>
      </c>
    </row>
    <row r="3048" spans="1:28" x14ac:dyDescent="0.3">
      <c r="A3048" s="1" t="s">
        <v>1</v>
      </c>
      <c r="B3048" s="65" t="str">
        <f>VLOOKUP(A3048,'bank list with code'!$A$2:$C$114,3,FALSE)</f>
        <v>B015</v>
      </c>
      <c r="C3048" s="65" t="str">
        <f>VLOOKUP(B3048,'bank type'!$A$2:$B$87,2,FALSE)</f>
        <v>Public Sector Banks</v>
      </c>
      <c r="D3048" s="60">
        <v>43982</v>
      </c>
      <c r="E3048" s="19">
        <v>5</v>
      </c>
      <c r="F3048" s="1">
        <v>2020</v>
      </c>
      <c r="G3048" s="2">
        <v>2421</v>
      </c>
      <c r="H3048" s="2">
        <v>3329</v>
      </c>
      <c r="I3048" s="3">
        <v>47805</v>
      </c>
      <c r="J3048" s="3">
        <v>0</v>
      </c>
      <c r="K3048" s="3">
        <f t="shared" ref="K3048:K3104" si="146">SUM(I3048,J3048)</f>
        <v>47805</v>
      </c>
      <c r="L3048" s="3">
        <v>7551</v>
      </c>
      <c r="M3048" s="3">
        <v>541</v>
      </c>
      <c r="N3048" s="3"/>
      <c r="O3048" s="3">
        <v>159525</v>
      </c>
      <c r="P3048" s="3">
        <v>8545</v>
      </c>
      <c r="Q3048" s="3">
        <v>304151</v>
      </c>
      <c r="R3048" s="69">
        <v>0.48532166469999999</v>
      </c>
      <c r="S3048" s="69">
        <v>6.1636828032000004</v>
      </c>
      <c r="T3048" s="3"/>
      <c r="U3048" s="3"/>
      <c r="V3048" s="3"/>
      <c r="W3048" s="3"/>
      <c r="X3048" s="3">
        <v>39091628</v>
      </c>
      <c r="Y3048" s="3">
        <v>13557657</v>
      </c>
      <c r="Z3048" s="3">
        <v>7452699</v>
      </c>
      <c r="AA3048" s="69">
        <v>508.12559189230006</v>
      </c>
      <c r="AB3048" s="69">
        <v>81.557872938700001</v>
      </c>
    </row>
    <row r="3049" spans="1:28" x14ac:dyDescent="0.3">
      <c r="A3049" s="4" t="s">
        <v>2</v>
      </c>
      <c r="B3049" s="65" t="str">
        <f>VLOOKUP(A3049,'bank list with code'!$A$2:$C$114,3,FALSE)</f>
        <v>B016</v>
      </c>
      <c r="C3049" s="65" t="str">
        <f>VLOOKUP(B3049,'bank type'!$A$2:$B$87,2,FALSE)</f>
        <v>Public Sector Banks</v>
      </c>
      <c r="D3049" s="61">
        <v>43982</v>
      </c>
      <c r="E3049" s="19">
        <v>5</v>
      </c>
      <c r="F3049" s="1">
        <v>2020</v>
      </c>
      <c r="G3049" s="2">
        <v>1379</v>
      </c>
      <c r="H3049" s="2">
        <v>547</v>
      </c>
      <c r="I3049" s="3">
        <v>2418</v>
      </c>
      <c r="J3049" s="3">
        <v>0</v>
      </c>
      <c r="K3049" s="3">
        <f t="shared" si="146"/>
        <v>2418</v>
      </c>
      <c r="L3049" s="3">
        <v>0</v>
      </c>
      <c r="M3049" s="3">
        <v>194552</v>
      </c>
      <c r="N3049" s="3"/>
      <c r="O3049" s="3">
        <v>0</v>
      </c>
      <c r="P3049" s="3">
        <v>0</v>
      </c>
      <c r="Q3049" s="3">
        <v>0</v>
      </c>
      <c r="R3049" s="69">
        <v>0</v>
      </c>
      <c r="S3049" s="69">
        <v>0</v>
      </c>
      <c r="T3049" s="3"/>
      <c r="U3049" s="3"/>
      <c r="V3049" s="3"/>
      <c r="W3049" s="3"/>
      <c r="X3049" s="3">
        <v>7742963</v>
      </c>
      <c r="Y3049" s="3">
        <v>4591323</v>
      </c>
      <c r="Z3049" s="3">
        <v>3295975</v>
      </c>
      <c r="AA3049" s="69">
        <v>186.26642898590001</v>
      </c>
      <c r="AB3049" s="69">
        <v>35.797154219999996</v>
      </c>
    </row>
    <row r="3050" spans="1:28" x14ac:dyDescent="0.3">
      <c r="A3050" s="1" t="s">
        <v>3</v>
      </c>
      <c r="B3050" s="65" t="str">
        <f>VLOOKUP(A3050,'bank list with code'!$A$2:$C$114,3,FALSE)</f>
        <v>B018</v>
      </c>
      <c r="C3050" s="65" t="str">
        <f>VLOOKUP(B3050,'bank type'!$A$2:$B$87,2,FALSE)</f>
        <v>Public Sector Banks</v>
      </c>
      <c r="D3050" s="61">
        <v>43982</v>
      </c>
      <c r="E3050" s="19">
        <v>5</v>
      </c>
      <c r="F3050" s="1">
        <v>2020</v>
      </c>
      <c r="G3050" s="2">
        <v>8964</v>
      </c>
      <c r="H3050" s="2">
        <v>4442</v>
      </c>
      <c r="I3050" s="3">
        <v>37333</v>
      </c>
      <c r="J3050" s="3">
        <v>0</v>
      </c>
      <c r="K3050" s="3">
        <f t="shared" si="146"/>
        <v>37333</v>
      </c>
      <c r="L3050" s="3">
        <v>8649</v>
      </c>
      <c r="M3050" s="3">
        <v>77</v>
      </c>
      <c r="N3050" s="3"/>
      <c r="O3050" s="3">
        <v>575852</v>
      </c>
      <c r="P3050" s="3">
        <v>37522</v>
      </c>
      <c r="Q3050" s="3">
        <v>686121</v>
      </c>
      <c r="R3050" s="69">
        <v>1.8007083699000002</v>
      </c>
      <c r="S3050" s="69">
        <v>15.5430499829</v>
      </c>
      <c r="T3050" s="3"/>
      <c r="U3050" s="3"/>
      <c r="V3050" s="3"/>
      <c r="W3050" s="3"/>
      <c r="X3050" s="3">
        <v>34323678</v>
      </c>
      <c r="Y3050" s="3">
        <v>23845510</v>
      </c>
      <c r="Z3050" s="3">
        <v>16037142</v>
      </c>
      <c r="AA3050" s="69">
        <v>1002.6147763238999</v>
      </c>
      <c r="AB3050" s="69">
        <v>181.83044510040003</v>
      </c>
    </row>
    <row r="3051" spans="1:28" x14ac:dyDescent="0.3">
      <c r="A3051" s="1" t="s">
        <v>4</v>
      </c>
      <c r="B3051" s="65" t="str">
        <f>VLOOKUP(A3051,'bank list with code'!$A$2:$C$114,3,FALSE)</f>
        <v>B022</v>
      </c>
      <c r="C3051" s="65" t="str">
        <f>VLOOKUP(B3051,'bank type'!$A$2:$B$87,2,FALSE)</f>
        <v>Public Sector Banks</v>
      </c>
      <c r="D3051" s="60">
        <v>43982</v>
      </c>
      <c r="E3051" s="19">
        <v>5</v>
      </c>
      <c r="F3051" s="1">
        <v>2020</v>
      </c>
      <c r="G3051" s="2">
        <v>2744</v>
      </c>
      <c r="H3051" s="2">
        <v>884</v>
      </c>
      <c r="I3051" s="3">
        <v>3536</v>
      </c>
      <c r="J3051" s="3">
        <v>0</v>
      </c>
      <c r="K3051" s="3">
        <f t="shared" si="146"/>
        <v>3536</v>
      </c>
      <c r="L3051" s="3">
        <v>6284</v>
      </c>
      <c r="M3051" s="3">
        <v>3161</v>
      </c>
      <c r="N3051" s="3"/>
      <c r="O3051" s="3">
        <v>69477</v>
      </c>
      <c r="P3051" s="3">
        <v>773</v>
      </c>
      <c r="Q3051" s="3">
        <v>78789</v>
      </c>
      <c r="R3051" s="69">
        <v>3.5878847700000001E-2</v>
      </c>
      <c r="S3051" s="69">
        <v>1.5802288083</v>
      </c>
      <c r="T3051" s="3"/>
      <c r="U3051" s="3"/>
      <c r="V3051" s="3"/>
      <c r="W3051" s="3"/>
      <c r="X3051" s="3">
        <v>24383057</v>
      </c>
      <c r="Y3051" s="3">
        <v>9629644</v>
      </c>
      <c r="Z3051" s="3">
        <v>3508920</v>
      </c>
      <c r="AA3051" s="69">
        <v>406.27406279000002</v>
      </c>
      <c r="AB3051" s="69">
        <v>44.811362855200009</v>
      </c>
    </row>
    <row r="3052" spans="1:28" x14ac:dyDescent="0.3">
      <c r="A3052" s="1" t="s">
        <v>5</v>
      </c>
      <c r="B3052" s="65" t="str">
        <f>VLOOKUP(A3052,'bank list with code'!$A$2:$C$114,3,FALSE)</f>
        <v>B060</v>
      </c>
      <c r="C3052" s="65" t="str">
        <f>VLOOKUP(B3052,'bank type'!$A$2:$B$87,2,FALSE)</f>
        <v>Public Sector Banks</v>
      </c>
      <c r="D3052" s="60">
        <f>DATE(2020,5,31)</f>
        <v>43982</v>
      </c>
      <c r="E3052" s="19">
        <v>5</v>
      </c>
      <c r="F3052" s="1">
        <v>2020</v>
      </c>
      <c r="G3052" s="2">
        <v>4314</v>
      </c>
      <c r="H3052" s="2">
        <v>788</v>
      </c>
      <c r="I3052" s="3">
        <v>13826</v>
      </c>
      <c r="J3052" s="3">
        <v>0</v>
      </c>
      <c r="K3052" s="3">
        <f t="shared" si="146"/>
        <v>13826</v>
      </c>
      <c r="L3052" s="3">
        <v>9047</v>
      </c>
      <c r="M3052" s="3">
        <v>3231</v>
      </c>
      <c r="N3052" s="3"/>
      <c r="O3052" s="3">
        <v>103378</v>
      </c>
      <c r="P3052" s="3">
        <v>2328</v>
      </c>
      <c r="Q3052" s="3">
        <v>116187</v>
      </c>
      <c r="R3052" s="69">
        <v>0.14119635999999999</v>
      </c>
      <c r="S3052" s="69">
        <v>2.5603764999999998</v>
      </c>
      <c r="T3052" s="3"/>
      <c r="U3052" s="3"/>
      <c r="V3052" s="3"/>
      <c r="W3052" s="3"/>
      <c r="X3052" s="3">
        <v>21655491</v>
      </c>
      <c r="Y3052" s="3">
        <v>15763814</v>
      </c>
      <c r="Z3052" s="3">
        <v>8499903</v>
      </c>
      <c r="AA3052" s="69">
        <v>664.66432864000001</v>
      </c>
      <c r="AB3052" s="69">
        <v>91.424906759999999</v>
      </c>
    </row>
    <row r="3053" spans="1:28" x14ac:dyDescent="0.3">
      <c r="A3053" s="1" t="s">
        <v>6</v>
      </c>
      <c r="B3053" s="65" t="str">
        <f>VLOOKUP(A3053,'bank list with code'!$A$2:$C$114,3,FALSE)</f>
        <v>B061</v>
      </c>
      <c r="C3053" s="65" t="str">
        <f>VLOOKUP(B3053,'bank type'!$A$2:$B$87,2,FALSE)</f>
        <v>Public Sector Banks</v>
      </c>
      <c r="D3053" s="60">
        <f t="shared" ref="D3053:D3104" si="147">DATE(2020,5,31)</f>
        <v>43982</v>
      </c>
      <c r="E3053" s="19">
        <v>5</v>
      </c>
      <c r="F3053" s="1">
        <v>2020</v>
      </c>
      <c r="G3053" s="2">
        <v>2691</v>
      </c>
      <c r="H3053" s="2">
        <v>364</v>
      </c>
      <c r="I3053" s="3">
        <v>9553</v>
      </c>
      <c r="J3053" s="3">
        <v>0</v>
      </c>
      <c r="K3053" s="3">
        <f t="shared" si="146"/>
        <v>9553</v>
      </c>
      <c r="L3053" s="3">
        <v>0</v>
      </c>
      <c r="M3053" s="3">
        <v>0</v>
      </c>
      <c r="N3053" s="3"/>
      <c r="O3053" s="3">
        <v>60182</v>
      </c>
      <c r="P3053" s="3">
        <v>442</v>
      </c>
      <c r="Q3053" s="3">
        <v>58614</v>
      </c>
      <c r="R3053" s="69">
        <v>1.769277E-2</v>
      </c>
      <c r="S3053" s="69">
        <v>1.01887701</v>
      </c>
      <c r="T3053" s="3"/>
      <c r="U3053" s="3"/>
      <c r="V3053" s="3"/>
      <c r="W3053" s="3"/>
      <c r="X3053" s="3">
        <v>17973769</v>
      </c>
      <c r="Y3053" s="3">
        <v>9941002</v>
      </c>
      <c r="Z3053" s="3">
        <v>3982307</v>
      </c>
      <c r="AA3053" s="69">
        <v>400.80298399999998</v>
      </c>
      <c r="AB3053" s="69">
        <v>48.514242879999998</v>
      </c>
    </row>
    <row r="3054" spans="1:28" x14ac:dyDescent="0.3">
      <c r="A3054" s="1" t="s">
        <v>7</v>
      </c>
      <c r="B3054" s="65" t="str">
        <f>VLOOKUP(A3054,'bank list with code'!$A$2:$C$114,3,FALSE)</f>
        <v>B080</v>
      </c>
      <c r="C3054" s="65" t="str">
        <f>VLOOKUP(B3054,'bank type'!$A$2:$B$87,2,FALSE)</f>
        <v>Public Sector Banks</v>
      </c>
      <c r="D3054" s="60">
        <f t="shared" si="147"/>
        <v>43982</v>
      </c>
      <c r="E3054" s="19">
        <v>5</v>
      </c>
      <c r="F3054" s="1">
        <v>2020</v>
      </c>
      <c r="G3054" s="2">
        <v>1024</v>
      </c>
      <c r="H3054" s="2">
        <v>30</v>
      </c>
      <c r="I3054" s="3">
        <v>890</v>
      </c>
      <c r="J3054" s="3">
        <v>0</v>
      </c>
      <c r="K3054" s="3">
        <f t="shared" si="146"/>
        <v>890</v>
      </c>
      <c r="L3054" s="3">
        <v>353</v>
      </c>
      <c r="M3054" s="3">
        <v>890</v>
      </c>
      <c r="N3054" s="3"/>
      <c r="O3054" s="3">
        <v>0</v>
      </c>
      <c r="P3054" s="3">
        <v>0</v>
      </c>
      <c r="Q3054" s="3">
        <v>0</v>
      </c>
      <c r="R3054" s="69">
        <v>0</v>
      </c>
      <c r="S3054" s="69">
        <v>0</v>
      </c>
      <c r="T3054" s="3"/>
      <c r="U3054" s="3"/>
      <c r="V3054" s="3"/>
      <c r="W3054" s="3"/>
      <c r="X3054" s="3">
        <v>2763856</v>
      </c>
      <c r="Y3054" s="3">
        <v>1107078</v>
      </c>
      <c r="Z3054" s="3">
        <v>548316</v>
      </c>
      <c r="AA3054" s="69">
        <v>46.250900000000001</v>
      </c>
      <c r="AB3054" s="69">
        <v>10.992905998299999</v>
      </c>
    </row>
    <row r="3055" spans="1:28" x14ac:dyDescent="0.3">
      <c r="A3055" s="1" t="s">
        <v>8</v>
      </c>
      <c r="B3055" s="65" t="str">
        <f>VLOOKUP(A3055,'bank list with code'!$A$2:$C$114,3,FALSE)</f>
        <v>B081</v>
      </c>
      <c r="C3055" s="65" t="str">
        <f>VLOOKUP(B3055,'bank type'!$A$2:$B$87,2,FALSE)</f>
        <v>Public Sector Banks</v>
      </c>
      <c r="D3055" s="60">
        <f t="shared" si="147"/>
        <v>43982</v>
      </c>
      <c r="E3055" s="19">
        <v>5</v>
      </c>
      <c r="F3055" s="1">
        <v>2020</v>
      </c>
      <c r="G3055" s="2">
        <v>8794</v>
      </c>
      <c r="H3055" s="2">
        <v>5012</v>
      </c>
      <c r="I3055" s="3">
        <v>98061</v>
      </c>
      <c r="J3055" s="3">
        <v>0</v>
      </c>
      <c r="K3055" s="3">
        <f t="shared" si="146"/>
        <v>98061</v>
      </c>
      <c r="L3055" s="3">
        <v>5247</v>
      </c>
      <c r="M3055" s="3">
        <v>95561</v>
      </c>
      <c r="N3055" s="3"/>
      <c r="O3055" s="3">
        <v>354557</v>
      </c>
      <c r="P3055" s="3">
        <v>2045</v>
      </c>
      <c r="Q3055" s="3">
        <v>413612</v>
      </c>
      <c r="R3055" s="69">
        <v>5.5055724199999996E-2</v>
      </c>
      <c r="S3055" s="69">
        <v>8.8875787247000009</v>
      </c>
      <c r="T3055" s="3"/>
      <c r="U3055" s="3"/>
      <c r="V3055" s="3"/>
      <c r="W3055" s="3"/>
      <c r="X3055" s="3">
        <v>42034186</v>
      </c>
      <c r="Y3055" s="3">
        <v>24433156</v>
      </c>
      <c r="Z3055" s="3">
        <v>13561506</v>
      </c>
      <c r="AA3055" s="69">
        <v>1136.5596325663</v>
      </c>
      <c r="AB3055" s="69">
        <v>191.60279809190001</v>
      </c>
    </row>
    <row r="3056" spans="1:28" x14ac:dyDescent="0.3">
      <c r="A3056" s="1" t="s">
        <v>9</v>
      </c>
      <c r="B3056" s="65" t="str">
        <f>VLOOKUP(A3056,'bank list with code'!$A$2:$C$114,3,FALSE)</f>
        <v>B102</v>
      </c>
      <c r="C3056" s="65" t="str">
        <f>VLOOKUP(B3056,'bank type'!$A$2:$B$87,2,FALSE)</f>
        <v>Public Sector Banks</v>
      </c>
      <c r="D3056" s="60">
        <f t="shared" si="147"/>
        <v>43982</v>
      </c>
      <c r="E3056" s="19">
        <v>5</v>
      </c>
      <c r="F3056" s="1">
        <v>2020</v>
      </c>
      <c r="G3056" s="2">
        <v>2050</v>
      </c>
      <c r="H3056" s="2">
        <v>186</v>
      </c>
      <c r="I3056" s="3">
        <v>8346</v>
      </c>
      <c r="J3056" s="3">
        <v>0</v>
      </c>
      <c r="K3056" s="3">
        <f t="shared" si="146"/>
        <v>8346</v>
      </c>
      <c r="L3056" s="3">
        <v>3568</v>
      </c>
      <c r="M3056" s="3">
        <v>6261</v>
      </c>
      <c r="N3056" s="3"/>
      <c r="O3056" s="3">
        <v>0</v>
      </c>
      <c r="P3056" s="3">
        <v>0</v>
      </c>
      <c r="Q3056" s="3">
        <v>0</v>
      </c>
      <c r="R3056" s="69">
        <v>0</v>
      </c>
      <c r="S3056" s="69">
        <v>0</v>
      </c>
      <c r="T3056" s="3"/>
      <c r="U3056" s="3"/>
      <c r="V3056" s="3"/>
      <c r="W3056" s="3"/>
      <c r="X3056" s="3">
        <v>8599442</v>
      </c>
      <c r="Y3056" s="3">
        <v>4642119</v>
      </c>
      <c r="Z3056" s="3">
        <v>2999616</v>
      </c>
      <c r="AA3056" s="69">
        <v>189.70621301</v>
      </c>
      <c r="AB3056" s="69">
        <v>34.692210150000001</v>
      </c>
    </row>
    <row r="3057" spans="1:28" x14ac:dyDescent="0.3">
      <c r="A3057" s="1" t="s">
        <v>10</v>
      </c>
      <c r="B3057" s="65" t="str">
        <f>VLOOKUP(A3057,'bank list with code'!$A$2:$C$114,3,FALSE)</f>
        <v>B105</v>
      </c>
      <c r="C3057" s="65" t="str">
        <f>VLOOKUP(B3057,'bank type'!$A$2:$B$87,2,FALSE)</f>
        <v>Public Sector Banks</v>
      </c>
      <c r="D3057" s="60">
        <f t="shared" si="147"/>
        <v>43982</v>
      </c>
      <c r="E3057" s="19">
        <v>5</v>
      </c>
      <c r="F3057" s="1">
        <v>2020</v>
      </c>
      <c r="G3057" s="2">
        <v>9247</v>
      </c>
      <c r="H3057" s="2">
        <v>3985</v>
      </c>
      <c r="I3057" s="3">
        <v>365467</v>
      </c>
      <c r="J3057" s="3">
        <v>0</v>
      </c>
      <c r="K3057" s="3">
        <f t="shared" si="146"/>
        <v>365467</v>
      </c>
      <c r="L3057" s="3">
        <v>8046</v>
      </c>
      <c r="M3057" s="3">
        <v>773</v>
      </c>
      <c r="N3057" s="3"/>
      <c r="O3057" s="3">
        <v>456381</v>
      </c>
      <c r="P3057" s="3">
        <v>7588</v>
      </c>
      <c r="Q3057" s="3">
        <v>563342</v>
      </c>
      <c r="R3057" s="69">
        <v>0.3640949315</v>
      </c>
      <c r="S3057" s="69">
        <v>13.579415103499999</v>
      </c>
      <c r="T3057" s="3"/>
      <c r="U3057" s="3"/>
      <c r="V3057" s="3"/>
      <c r="W3057" s="3"/>
      <c r="X3057" s="3">
        <v>42278694</v>
      </c>
      <c r="Y3057" s="3">
        <v>25635961</v>
      </c>
      <c r="Z3057" s="3">
        <v>15858850</v>
      </c>
      <c r="AA3057" s="69">
        <v>1045.56162881</v>
      </c>
      <c r="AB3057" s="69">
        <v>194.33415719999999</v>
      </c>
    </row>
    <row r="3058" spans="1:28" x14ac:dyDescent="0.3">
      <c r="A3058" s="1" t="s">
        <v>11</v>
      </c>
      <c r="B3058" s="65" t="str">
        <f>VLOOKUP(A3058,'bank list with code'!$A$2:$C$114,3,FALSE)</f>
        <v>B054</v>
      </c>
      <c r="C3058" s="65" t="str">
        <f>VLOOKUP(B3058,'bank type'!$A$2:$B$87,2,FALSE)</f>
        <v>Private Sector Banks</v>
      </c>
      <c r="D3058" s="60">
        <f t="shared" si="147"/>
        <v>43982</v>
      </c>
      <c r="E3058" s="19">
        <v>5</v>
      </c>
      <c r="F3058" s="1">
        <v>2020</v>
      </c>
      <c r="G3058" s="2">
        <v>2208</v>
      </c>
      <c r="H3058" s="2">
        <v>1475</v>
      </c>
      <c r="I3058" s="3">
        <v>34189</v>
      </c>
      <c r="J3058" s="3">
        <v>0</v>
      </c>
      <c r="K3058" s="3">
        <f t="shared" si="146"/>
        <v>34189</v>
      </c>
      <c r="L3058" s="3">
        <v>501</v>
      </c>
      <c r="M3058" s="3">
        <v>2419</v>
      </c>
      <c r="N3058" s="3"/>
      <c r="O3058" s="3">
        <v>36148</v>
      </c>
      <c r="P3058" s="3">
        <v>357</v>
      </c>
      <c r="Q3058" s="3">
        <v>69982</v>
      </c>
      <c r="R3058" s="69">
        <v>2.0422999999999997E-2</v>
      </c>
      <c r="S3058" s="69">
        <v>1.648375785</v>
      </c>
      <c r="T3058" s="3"/>
      <c r="U3058" s="3"/>
      <c r="V3058" s="3"/>
      <c r="W3058" s="3"/>
      <c r="X3058" s="3">
        <v>12639971</v>
      </c>
      <c r="Y3058" s="3">
        <v>5417788</v>
      </c>
      <c r="Z3058" s="3">
        <v>3398223</v>
      </c>
      <c r="AA3058" s="69">
        <v>244.61905208799999</v>
      </c>
      <c r="AB3058" s="69">
        <v>49.4359336881</v>
      </c>
    </row>
    <row r="3059" spans="1:28" x14ac:dyDescent="0.3">
      <c r="A3059" s="1" t="s">
        <v>12</v>
      </c>
      <c r="B3059" s="65" t="str">
        <f>VLOOKUP(A3059,'bank list with code'!$A$2:$C$114,3,FALSE)</f>
        <v>B093</v>
      </c>
      <c r="C3059" s="65" t="str">
        <f>VLOOKUP(B3059,'bank type'!$A$2:$B$87,2,FALSE)</f>
        <v>Public Sector Banks</v>
      </c>
      <c r="D3059" s="60">
        <f t="shared" si="147"/>
        <v>43982</v>
      </c>
      <c r="E3059" s="19">
        <v>5</v>
      </c>
      <c r="F3059" s="1">
        <v>2020</v>
      </c>
      <c r="G3059" s="2">
        <v>25625</v>
      </c>
      <c r="H3059" s="2">
        <v>32930</v>
      </c>
      <c r="I3059" s="3">
        <v>663741</v>
      </c>
      <c r="J3059" s="3">
        <v>0</v>
      </c>
      <c r="K3059" s="3">
        <f t="shared" si="146"/>
        <v>663741</v>
      </c>
      <c r="L3059" s="3">
        <v>56483</v>
      </c>
      <c r="M3059" s="3">
        <v>344066</v>
      </c>
      <c r="N3059" s="3"/>
      <c r="O3059" s="3">
        <v>10503381</v>
      </c>
      <c r="P3059" s="3">
        <v>61992</v>
      </c>
      <c r="Q3059" s="3">
        <v>20198275</v>
      </c>
      <c r="R3059" s="69">
        <v>2.47734722</v>
      </c>
      <c r="S3059" s="69">
        <v>632.49843984999995</v>
      </c>
      <c r="T3059" s="3"/>
      <c r="U3059" s="3"/>
      <c r="V3059" s="3"/>
      <c r="W3059" s="3"/>
      <c r="X3059" s="3">
        <v>280629930</v>
      </c>
      <c r="Y3059" s="3">
        <v>142322921</v>
      </c>
      <c r="Z3059" s="3">
        <v>82365182</v>
      </c>
      <c r="AA3059" s="69">
        <v>7744.4257588400005</v>
      </c>
      <c r="AB3059" s="69">
        <v>1142.55600727</v>
      </c>
    </row>
    <row r="3060" spans="1:28" x14ac:dyDescent="0.3">
      <c r="A3060" s="1" t="s">
        <v>14</v>
      </c>
      <c r="B3060" s="65" t="str">
        <f>VLOOKUP(A3060,'bank list with code'!$A$2:$C$114,3,FALSE)</f>
        <v>B009</v>
      </c>
      <c r="C3060" s="65" t="str">
        <f>VLOOKUP(B3060,'bank type'!$A$2:$B$87,2,FALSE)</f>
        <v>Private Sector Banks</v>
      </c>
      <c r="D3060" s="60">
        <f t="shared" si="147"/>
        <v>43982</v>
      </c>
      <c r="E3060" s="19">
        <v>5</v>
      </c>
      <c r="F3060" s="1">
        <v>2020</v>
      </c>
      <c r="G3060" s="2">
        <v>5460</v>
      </c>
      <c r="H3060" s="2">
        <v>12001</v>
      </c>
      <c r="I3060" s="3">
        <v>500977</v>
      </c>
      <c r="J3060" s="3">
        <v>0</v>
      </c>
      <c r="K3060" s="3">
        <f t="shared" si="146"/>
        <v>500977</v>
      </c>
      <c r="L3060" s="3">
        <v>710</v>
      </c>
      <c r="M3060" s="3">
        <v>56881</v>
      </c>
      <c r="N3060" s="3"/>
      <c r="O3060" s="3">
        <v>6829149</v>
      </c>
      <c r="P3060" s="3">
        <v>18764</v>
      </c>
      <c r="Q3060" s="3">
        <v>8030432</v>
      </c>
      <c r="R3060" s="69">
        <v>0.95007507999999996</v>
      </c>
      <c r="S3060" s="69">
        <v>255.49392105000001</v>
      </c>
      <c r="T3060" s="3"/>
      <c r="U3060" s="3"/>
      <c r="V3060" s="3"/>
      <c r="W3060" s="3"/>
      <c r="X3060" s="3">
        <v>24733459</v>
      </c>
      <c r="Y3060" s="3">
        <v>16270594</v>
      </c>
      <c r="Z3060" s="3">
        <v>15233963</v>
      </c>
      <c r="AA3060" s="69">
        <v>855.26916141940001</v>
      </c>
      <c r="AB3060" s="69">
        <v>262.04272388999999</v>
      </c>
    </row>
    <row r="3061" spans="1:28" x14ac:dyDescent="0.3">
      <c r="A3061" s="1" t="s">
        <v>15</v>
      </c>
      <c r="B3061" s="65" t="str">
        <f>VLOOKUP(A3061,'bank list with code'!$A$2:$C$114,3,FALSE)</f>
        <v>B010</v>
      </c>
      <c r="C3061" s="65" t="str">
        <f>VLOOKUP(B3061,'bank type'!$A$2:$B$87,2,FALSE)</f>
        <v>Private Sector Banks</v>
      </c>
      <c r="D3061" s="60">
        <f t="shared" si="147"/>
        <v>43982</v>
      </c>
      <c r="E3061" s="19">
        <v>5</v>
      </c>
      <c r="F3061" s="1">
        <v>2020</v>
      </c>
      <c r="G3061" s="2">
        <v>485</v>
      </c>
      <c r="H3061" s="2">
        <v>0</v>
      </c>
      <c r="I3061" s="3">
        <v>31148</v>
      </c>
      <c r="J3061" s="3">
        <v>0</v>
      </c>
      <c r="K3061" s="3">
        <f t="shared" si="146"/>
        <v>31148</v>
      </c>
      <c r="L3061" s="3">
        <v>0</v>
      </c>
      <c r="M3061" s="3">
        <v>0</v>
      </c>
      <c r="N3061" s="3"/>
      <c r="O3061" s="3">
        <v>0</v>
      </c>
      <c r="P3061" s="3">
        <v>0</v>
      </c>
      <c r="Q3061" s="3">
        <v>0</v>
      </c>
      <c r="R3061" s="69">
        <v>0</v>
      </c>
      <c r="S3061" s="69">
        <v>0</v>
      </c>
      <c r="T3061" s="3"/>
      <c r="U3061" s="3"/>
      <c r="V3061" s="3"/>
      <c r="W3061" s="3"/>
      <c r="X3061" s="3">
        <v>3674886</v>
      </c>
      <c r="Y3061" s="3">
        <v>1279879</v>
      </c>
      <c r="Z3061" s="3">
        <v>760942</v>
      </c>
      <c r="AA3061" s="69">
        <v>58.909013370000004</v>
      </c>
      <c r="AB3061" s="69">
        <v>11.137139314300001</v>
      </c>
    </row>
    <row r="3062" spans="1:28" x14ac:dyDescent="0.3">
      <c r="A3062" s="1" t="s">
        <v>16</v>
      </c>
      <c r="B3062" s="65" t="str">
        <f>VLOOKUP(A3062,'bank list with code'!$A$2:$C$114,3,FALSE)</f>
        <v>B021</v>
      </c>
      <c r="C3062" s="65" t="str">
        <f>VLOOKUP(B3062,'bank type'!$A$2:$B$87,2,FALSE)</f>
        <v>Private Sector Banks</v>
      </c>
      <c r="D3062" s="60">
        <f t="shared" si="147"/>
        <v>43982</v>
      </c>
      <c r="E3062" s="19">
        <v>5</v>
      </c>
      <c r="F3062" s="1">
        <v>2020</v>
      </c>
      <c r="G3062" s="2">
        <v>251</v>
      </c>
      <c r="H3062" s="2">
        <v>51</v>
      </c>
      <c r="I3062" s="3">
        <v>0</v>
      </c>
      <c r="J3062" s="3">
        <v>0</v>
      </c>
      <c r="K3062" s="3">
        <f t="shared" si="146"/>
        <v>0</v>
      </c>
      <c r="L3062" s="3">
        <v>33</v>
      </c>
      <c r="M3062" s="3">
        <v>1050</v>
      </c>
      <c r="N3062" s="3"/>
      <c r="O3062" s="3">
        <v>0</v>
      </c>
      <c r="P3062" s="3">
        <v>0</v>
      </c>
      <c r="Q3062" s="3">
        <v>0</v>
      </c>
      <c r="R3062" s="69">
        <v>0</v>
      </c>
      <c r="S3062" s="69">
        <v>0</v>
      </c>
      <c r="T3062" s="3"/>
      <c r="U3062" s="3"/>
      <c r="V3062" s="3"/>
      <c r="W3062" s="3"/>
      <c r="X3062" s="3">
        <v>699110</v>
      </c>
      <c r="Y3062" s="3">
        <v>336076</v>
      </c>
      <c r="Z3062" s="3">
        <v>194830</v>
      </c>
      <c r="AA3062" s="69">
        <v>13.752605311</v>
      </c>
      <c r="AB3062" s="69">
        <v>2.5214732419000003</v>
      </c>
    </row>
    <row r="3063" spans="1:28" x14ac:dyDescent="0.3">
      <c r="A3063" s="1" t="s">
        <v>17</v>
      </c>
      <c r="B3063" s="65" t="str">
        <f>VLOOKUP(A3063,'bank list with code'!$A$2:$C$114,3,FALSE)</f>
        <v>B024</v>
      </c>
      <c r="C3063" s="65" t="str">
        <f>VLOOKUP(B3063,'bank type'!$A$2:$B$87,2,FALSE)</f>
        <v>Private Sector Banks</v>
      </c>
      <c r="D3063" s="60">
        <f t="shared" si="147"/>
        <v>43982</v>
      </c>
      <c r="E3063" s="19">
        <v>5</v>
      </c>
      <c r="F3063" s="1">
        <v>2020</v>
      </c>
      <c r="G3063" s="2">
        <v>1111</v>
      </c>
      <c r="H3063" s="2">
        <v>682</v>
      </c>
      <c r="I3063" s="3">
        <v>9532</v>
      </c>
      <c r="J3063" s="3">
        <v>0</v>
      </c>
      <c r="K3063" s="3">
        <f t="shared" si="146"/>
        <v>9532</v>
      </c>
      <c r="L3063" s="3">
        <v>0</v>
      </c>
      <c r="M3063" s="3">
        <v>11871</v>
      </c>
      <c r="N3063" s="3"/>
      <c r="O3063" s="3">
        <v>6634</v>
      </c>
      <c r="P3063" s="3">
        <v>100</v>
      </c>
      <c r="Q3063" s="3">
        <v>10500</v>
      </c>
      <c r="R3063" s="69">
        <v>4.2849999999999997E-3</v>
      </c>
      <c r="S3063" s="69">
        <v>0.31899179229999997</v>
      </c>
      <c r="T3063" s="3"/>
      <c r="U3063" s="3"/>
      <c r="V3063" s="3"/>
      <c r="W3063" s="3"/>
      <c r="X3063" s="3">
        <v>2032400</v>
      </c>
      <c r="Y3063" s="3">
        <v>1664988</v>
      </c>
      <c r="Z3063" s="3">
        <v>980684</v>
      </c>
      <c r="AA3063" s="69">
        <v>72.354244470300003</v>
      </c>
      <c r="AB3063" s="69">
        <v>11.9014546128</v>
      </c>
    </row>
    <row r="3064" spans="1:28" x14ac:dyDescent="0.3">
      <c r="A3064" s="1" t="s">
        <v>18</v>
      </c>
      <c r="B3064" s="65" t="str">
        <f>VLOOKUP(A3064,'bank list with code'!$A$2:$C$114,3,FALSE)</f>
        <v>B032</v>
      </c>
      <c r="C3064" s="65" t="str">
        <f>VLOOKUP(B3064,'bank type'!$A$2:$B$87,2,FALSE)</f>
        <v>Private Sector Banks</v>
      </c>
      <c r="D3064" s="60">
        <f t="shared" si="147"/>
        <v>43982</v>
      </c>
      <c r="E3064" s="19">
        <v>5</v>
      </c>
      <c r="F3064" s="1">
        <v>2020</v>
      </c>
      <c r="G3064" s="2">
        <v>299</v>
      </c>
      <c r="H3064" s="2">
        <v>205</v>
      </c>
      <c r="I3064" s="3">
        <v>8215</v>
      </c>
      <c r="J3064" s="3">
        <v>0</v>
      </c>
      <c r="K3064" s="3">
        <f t="shared" si="146"/>
        <v>8215</v>
      </c>
      <c r="L3064" s="3">
        <v>0</v>
      </c>
      <c r="M3064" s="3">
        <v>1344</v>
      </c>
      <c r="N3064" s="3"/>
      <c r="O3064" s="3">
        <v>7467</v>
      </c>
      <c r="P3064" s="3">
        <v>433</v>
      </c>
      <c r="Q3064" s="3">
        <v>14232</v>
      </c>
      <c r="R3064" s="69">
        <v>2.6519919999999999E-2</v>
      </c>
      <c r="S3064" s="69">
        <v>0.32482173999999997</v>
      </c>
      <c r="T3064" s="3"/>
      <c r="U3064" s="3"/>
      <c r="V3064" s="3"/>
      <c r="W3064" s="3"/>
      <c r="X3064" s="3">
        <v>757717</v>
      </c>
      <c r="Y3064" s="3">
        <v>285378</v>
      </c>
      <c r="Z3064" s="3">
        <v>310404</v>
      </c>
      <c r="AA3064" s="69">
        <v>15.29319948</v>
      </c>
      <c r="AB3064" s="69">
        <v>6.60116456</v>
      </c>
    </row>
    <row r="3065" spans="1:28" x14ac:dyDescent="0.3">
      <c r="A3065" s="1" t="s">
        <v>19</v>
      </c>
      <c r="B3065" s="65" t="str">
        <f>VLOOKUP(A3065,'bank list with code'!$A$2:$C$114,3,FALSE)</f>
        <v>B038</v>
      </c>
      <c r="C3065" s="65" t="str">
        <f>VLOOKUP(B3065,'bank type'!$A$2:$B$87,2,FALSE)</f>
        <v>Private Sector Banks</v>
      </c>
      <c r="D3065" s="60">
        <f t="shared" si="147"/>
        <v>43982</v>
      </c>
      <c r="E3065" s="19">
        <v>5</v>
      </c>
      <c r="F3065" s="1">
        <v>2020</v>
      </c>
      <c r="G3065" s="2">
        <v>201</v>
      </c>
      <c r="H3065" s="2">
        <v>53</v>
      </c>
      <c r="I3065" s="3">
        <v>1339</v>
      </c>
      <c r="J3065" s="3">
        <v>0</v>
      </c>
      <c r="K3065" s="3">
        <f t="shared" si="146"/>
        <v>1339</v>
      </c>
      <c r="L3065" s="3">
        <v>0</v>
      </c>
      <c r="M3065" s="3">
        <v>0</v>
      </c>
      <c r="N3065" s="3"/>
      <c r="O3065" s="3">
        <v>6091</v>
      </c>
      <c r="P3065" s="3">
        <v>470</v>
      </c>
      <c r="Q3065" s="3">
        <v>15451</v>
      </c>
      <c r="R3065" s="69">
        <v>5.2643300000000002E-3</v>
      </c>
      <c r="S3065" s="69">
        <v>0.30588118019999999</v>
      </c>
      <c r="T3065" s="3"/>
      <c r="U3065" s="3"/>
      <c r="V3065" s="3"/>
      <c r="W3065" s="3"/>
      <c r="X3065" s="3">
        <v>480979</v>
      </c>
      <c r="Y3065" s="3">
        <v>393463</v>
      </c>
      <c r="Z3065" s="3">
        <v>216407</v>
      </c>
      <c r="AA3065" s="69">
        <v>13.0582893145</v>
      </c>
      <c r="AB3065" s="69">
        <v>2.8453423348000002</v>
      </c>
    </row>
    <row r="3066" spans="1:28" x14ac:dyDescent="0.3">
      <c r="A3066" s="1" t="s">
        <v>20</v>
      </c>
      <c r="B3066" s="65" t="str">
        <f>VLOOKUP(A3066,'bank list with code'!$A$2:$C$114,3,FALSE)</f>
        <v>B045</v>
      </c>
      <c r="C3066" s="65" t="str">
        <f>VLOOKUP(B3066,'bank type'!$A$2:$B$87,2,FALSE)</f>
        <v>Private Sector Banks</v>
      </c>
      <c r="D3066" s="60">
        <f t="shared" si="147"/>
        <v>43982</v>
      </c>
      <c r="E3066" s="19">
        <v>5</v>
      </c>
      <c r="F3066" s="1">
        <v>2020</v>
      </c>
      <c r="G3066" s="2">
        <v>1478</v>
      </c>
      <c r="H3066" s="2">
        <v>475</v>
      </c>
      <c r="I3066" s="3">
        <v>14213</v>
      </c>
      <c r="J3066" s="3">
        <v>0</v>
      </c>
      <c r="K3066" s="3">
        <f t="shared" si="146"/>
        <v>14213</v>
      </c>
      <c r="L3066" s="3">
        <v>0</v>
      </c>
      <c r="M3066" s="3">
        <v>106887</v>
      </c>
      <c r="N3066" s="3"/>
      <c r="O3066" s="3">
        <v>0</v>
      </c>
      <c r="P3066" s="3">
        <v>0</v>
      </c>
      <c r="Q3066" s="3">
        <v>0</v>
      </c>
      <c r="R3066" s="69">
        <v>0</v>
      </c>
      <c r="S3066" s="69">
        <v>0</v>
      </c>
      <c r="T3066" s="3"/>
      <c r="U3066" s="3"/>
      <c r="V3066" s="3"/>
      <c r="W3066" s="3"/>
      <c r="X3066" s="3">
        <v>7706663</v>
      </c>
      <c r="Y3066" s="3">
        <v>5704079</v>
      </c>
      <c r="Z3066" s="3">
        <v>3793015</v>
      </c>
      <c r="AA3066" s="69">
        <v>280.68636534999996</v>
      </c>
      <c r="AB3066" s="69">
        <v>52.022318500000004</v>
      </c>
    </row>
    <row r="3067" spans="1:28" x14ac:dyDescent="0.3">
      <c r="A3067" s="1" t="s">
        <v>21</v>
      </c>
      <c r="B3067" s="65" t="str">
        <f>VLOOKUP(A3067,'bank list with code'!$A$2:$C$114,3,FALSE)</f>
        <v>B050</v>
      </c>
      <c r="C3067" s="65" t="str">
        <f>VLOOKUP(B3067,'bank type'!$A$2:$B$87,2,FALSE)</f>
        <v>Private Sector Banks</v>
      </c>
      <c r="D3067" s="60">
        <f t="shared" si="147"/>
        <v>43982</v>
      </c>
      <c r="E3067" s="19">
        <v>5</v>
      </c>
      <c r="F3067" s="1">
        <v>2020</v>
      </c>
      <c r="G3067" s="2">
        <v>6259</v>
      </c>
      <c r="H3067" s="2">
        <v>7850</v>
      </c>
      <c r="I3067" s="3">
        <v>879894</v>
      </c>
      <c r="J3067" s="3">
        <v>0</v>
      </c>
      <c r="K3067" s="3">
        <f t="shared" si="146"/>
        <v>879894</v>
      </c>
      <c r="L3067" s="3">
        <v>2334</v>
      </c>
      <c r="M3067" s="3">
        <v>261590</v>
      </c>
      <c r="N3067" s="3"/>
      <c r="O3067" s="3">
        <v>14485661</v>
      </c>
      <c r="P3067" s="3">
        <v>86492</v>
      </c>
      <c r="Q3067" s="3">
        <v>29797170</v>
      </c>
      <c r="R3067" s="69">
        <v>5.3087017999999997</v>
      </c>
      <c r="S3067" s="69">
        <v>1002.95068669</v>
      </c>
      <c r="T3067" s="3"/>
      <c r="U3067" s="3"/>
      <c r="V3067" s="3"/>
      <c r="W3067" s="3"/>
      <c r="X3067" s="3">
        <v>32322118</v>
      </c>
      <c r="Y3067" s="3">
        <v>24819190</v>
      </c>
      <c r="Z3067" s="3">
        <v>26795567</v>
      </c>
      <c r="AA3067" s="69">
        <v>1327.9614331100001</v>
      </c>
      <c r="AB3067" s="69">
        <v>458.28793529000001</v>
      </c>
    </row>
    <row r="3068" spans="1:28" x14ac:dyDescent="0.3">
      <c r="A3068" s="1" t="s">
        <v>22</v>
      </c>
      <c r="B3068" s="65" t="str">
        <f>VLOOKUP(A3068,'bank list with code'!$A$2:$C$114,3,FALSE)</f>
        <v>B053</v>
      </c>
      <c r="C3068" s="65" t="str">
        <f>VLOOKUP(B3068,'bank type'!$A$2:$B$87,2,FALSE)</f>
        <v>Private Sector Banks</v>
      </c>
      <c r="D3068" s="60">
        <f t="shared" si="147"/>
        <v>43982</v>
      </c>
      <c r="E3068" s="19">
        <v>5</v>
      </c>
      <c r="F3068" s="1">
        <v>2020</v>
      </c>
      <c r="G3068" s="2">
        <v>7263</v>
      </c>
      <c r="H3068" s="2">
        <v>10169</v>
      </c>
      <c r="I3068" s="3">
        <v>454700</v>
      </c>
      <c r="J3068" s="3">
        <v>0</v>
      </c>
      <c r="K3068" s="3">
        <f t="shared" si="146"/>
        <v>454700</v>
      </c>
      <c r="L3068" s="3">
        <v>4324</v>
      </c>
      <c r="M3068" s="3">
        <v>19197</v>
      </c>
      <c r="N3068" s="3"/>
      <c r="O3068" s="3">
        <v>9091370</v>
      </c>
      <c r="P3068" s="3">
        <v>8341</v>
      </c>
      <c r="Q3068" s="3">
        <v>16490491</v>
      </c>
      <c r="R3068" s="69">
        <v>0.38850063000000001</v>
      </c>
      <c r="S3068" s="69">
        <v>425.54980566</v>
      </c>
      <c r="T3068" s="3"/>
      <c r="U3068" s="3"/>
      <c r="V3068" s="3"/>
      <c r="W3068" s="3"/>
      <c r="X3068" s="3">
        <v>46443663</v>
      </c>
      <c r="Y3068" s="3">
        <v>18342856</v>
      </c>
      <c r="Z3068" s="3">
        <v>19468240</v>
      </c>
      <c r="AA3068" s="69">
        <v>981.56402378999996</v>
      </c>
      <c r="AB3068" s="69">
        <v>323.54490711</v>
      </c>
    </row>
    <row r="3069" spans="1:28" x14ac:dyDescent="0.3">
      <c r="A3069" s="1" t="s">
        <v>23</v>
      </c>
      <c r="B3069" s="65" t="str">
        <f>VLOOKUP(A3069,'bank list with code'!$A$2:$C$114,3,FALSE)</f>
        <v>B056</v>
      </c>
      <c r="C3069" s="65" t="str">
        <f>VLOOKUP(B3069,'bank type'!$A$2:$B$87,2,FALSE)</f>
        <v>Private Sector Banks</v>
      </c>
      <c r="D3069" s="60">
        <f t="shared" si="147"/>
        <v>43982</v>
      </c>
      <c r="E3069" s="19">
        <v>5</v>
      </c>
      <c r="F3069" s="1">
        <v>2020</v>
      </c>
      <c r="G3069" s="2">
        <v>349</v>
      </c>
      <c r="H3069" s="2">
        <v>48</v>
      </c>
      <c r="I3069" s="3">
        <v>4772</v>
      </c>
      <c r="J3069" s="3">
        <v>0</v>
      </c>
      <c r="K3069" s="3">
        <f t="shared" si="146"/>
        <v>4772</v>
      </c>
      <c r="L3069" s="3">
        <v>11222</v>
      </c>
      <c r="M3069" s="3">
        <v>0</v>
      </c>
      <c r="N3069" s="3"/>
      <c r="O3069" s="3">
        <v>0</v>
      </c>
      <c r="P3069" s="3">
        <v>0</v>
      </c>
      <c r="Q3069" s="3">
        <v>0</v>
      </c>
      <c r="R3069" s="69">
        <v>0</v>
      </c>
      <c r="S3069" s="69">
        <v>0</v>
      </c>
      <c r="T3069" s="3"/>
      <c r="U3069" s="3"/>
      <c r="V3069" s="3"/>
      <c r="W3069" s="3"/>
      <c r="X3069" s="3">
        <v>2140992</v>
      </c>
      <c r="Y3069" s="3">
        <v>1618343</v>
      </c>
      <c r="Z3069" s="3">
        <v>985768</v>
      </c>
      <c r="AA3069" s="69">
        <v>64.965480990000003</v>
      </c>
      <c r="AB3069" s="69">
        <v>10.6325436002</v>
      </c>
    </row>
    <row r="3070" spans="1:28" x14ac:dyDescent="0.3">
      <c r="A3070" s="1" t="s">
        <v>24</v>
      </c>
      <c r="B3070" s="65" t="str">
        <f>VLOOKUP(A3070,'bank list with code'!$A$2:$C$114,3,FALSE)</f>
        <v>B062</v>
      </c>
      <c r="C3070" s="65" t="str">
        <f>VLOOKUP(B3070,'bank type'!$A$2:$B$87,2,FALSE)</f>
        <v>Private Sector Banks</v>
      </c>
      <c r="D3070" s="60">
        <f t="shared" si="147"/>
        <v>43982</v>
      </c>
      <c r="E3070" s="19">
        <v>5</v>
      </c>
      <c r="F3070" s="1">
        <v>2020</v>
      </c>
      <c r="G3070" s="2">
        <v>1263</v>
      </c>
      <c r="H3070" s="2">
        <v>1514</v>
      </c>
      <c r="I3070" s="3">
        <v>96744</v>
      </c>
      <c r="J3070" s="3">
        <v>0</v>
      </c>
      <c r="K3070" s="3">
        <f t="shared" si="146"/>
        <v>96744</v>
      </c>
      <c r="L3070" s="3">
        <v>259</v>
      </c>
      <c r="M3070" s="3">
        <v>34207</v>
      </c>
      <c r="N3070" s="3"/>
      <c r="O3070" s="3">
        <v>1339774</v>
      </c>
      <c r="P3070" s="3">
        <v>7950</v>
      </c>
      <c r="Q3070" s="3">
        <v>2001547</v>
      </c>
      <c r="R3070" s="69">
        <v>0.42709662999999998</v>
      </c>
      <c r="S3070" s="69">
        <v>102.60868886</v>
      </c>
      <c r="T3070" s="3"/>
      <c r="U3070" s="3"/>
      <c r="V3070" s="3"/>
      <c r="W3070" s="3"/>
      <c r="X3070" s="3">
        <v>5607875</v>
      </c>
      <c r="Y3070" s="3">
        <v>2703608</v>
      </c>
      <c r="Z3070" s="3">
        <v>1773588</v>
      </c>
      <c r="AA3070" s="69">
        <v>111.4990001108</v>
      </c>
      <c r="AB3070" s="69">
        <v>30.64821074</v>
      </c>
    </row>
    <row r="3071" spans="1:28" x14ac:dyDescent="0.3">
      <c r="A3071" s="1" t="s">
        <v>25</v>
      </c>
      <c r="B3071" s="65" t="str">
        <f>VLOOKUP(A3071,'bank list with code'!$A$2:$C$114,3,FALSE)</f>
        <v>B063</v>
      </c>
      <c r="C3071" s="65" t="str">
        <f>VLOOKUP(B3071,'bank type'!$A$2:$B$87,2,FALSE)</f>
        <v>Private Sector Banks</v>
      </c>
      <c r="D3071" s="60">
        <f t="shared" si="147"/>
        <v>43982</v>
      </c>
      <c r="E3071" s="19">
        <v>5</v>
      </c>
      <c r="F3071" s="1">
        <v>2020</v>
      </c>
      <c r="G3071" s="2">
        <v>766</v>
      </c>
      <c r="H3071" s="2">
        <v>591</v>
      </c>
      <c r="I3071" s="3">
        <v>15072</v>
      </c>
      <c r="J3071" s="3">
        <v>0</v>
      </c>
      <c r="K3071" s="3">
        <f t="shared" si="146"/>
        <v>15072</v>
      </c>
      <c r="L3071" s="3">
        <v>919</v>
      </c>
      <c r="M3071" s="3">
        <v>0</v>
      </c>
      <c r="N3071" s="3"/>
      <c r="O3071" s="3">
        <v>73322</v>
      </c>
      <c r="P3071" s="3">
        <v>3468</v>
      </c>
      <c r="Q3071" s="3">
        <v>167913</v>
      </c>
      <c r="R3071" s="69">
        <v>0.14343500000000001</v>
      </c>
      <c r="S3071" s="69">
        <v>4.8379104059999998</v>
      </c>
      <c r="T3071" s="3"/>
      <c r="U3071" s="3"/>
      <c r="V3071" s="3"/>
      <c r="W3071" s="3"/>
      <c r="X3071" s="3">
        <v>4230620</v>
      </c>
      <c r="Y3071" s="3">
        <v>4365205</v>
      </c>
      <c r="Z3071" s="3">
        <v>1906480</v>
      </c>
      <c r="AA3071" s="69">
        <v>242.53640553</v>
      </c>
      <c r="AB3071" s="69">
        <v>16.470416454599999</v>
      </c>
    </row>
    <row r="3072" spans="1:28" x14ac:dyDescent="0.3">
      <c r="A3072" s="1" t="s">
        <v>26</v>
      </c>
      <c r="B3072" s="65" t="str">
        <f>VLOOKUP(A3072,'bank list with code'!$A$2:$C$114,3,FALSE)</f>
        <v>B069</v>
      </c>
      <c r="C3072" s="65" t="str">
        <f>VLOOKUP(B3072,'bank type'!$A$2:$B$87,2,FALSE)</f>
        <v>Private Sector Banks</v>
      </c>
      <c r="D3072" s="60">
        <f t="shared" si="147"/>
        <v>43982</v>
      </c>
      <c r="E3072" s="19">
        <v>5</v>
      </c>
      <c r="F3072" s="1">
        <v>2020</v>
      </c>
      <c r="G3072" s="2">
        <v>348</v>
      </c>
      <c r="H3072" s="2">
        <v>674</v>
      </c>
      <c r="I3072" s="3">
        <v>12174</v>
      </c>
      <c r="J3072" s="3">
        <v>0</v>
      </c>
      <c r="K3072" s="3">
        <f t="shared" si="146"/>
        <v>12174</v>
      </c>
      <c r="L3072" s="3">
        <v>0</v>
      </c>
      <c r="M3072" s="3">
        <v>0</v>
      </c>
      <c r="N3072" s="3"/>
      <c r="O3072" s="3">
        <v>0</v>
      </c>
      <c r="P3072" s="3">
        <v>0</v>
      </c>
      <c r="Q3072" s="3">
        <v>0</v>
      </c>
      <c r="R3072" s="69">
        <v>0</v>
      </c>
      <c r="S3072" s="69">
        <v>0</v>
      </c>
      <c r="T3072" s="3"/>
      <c r="U3072" s="3"/>
      <c r="V3072" s="3"/>
      <c r="W3072" s="3"/>
      <c r="X3072" s="3">
        <v>4722741</v>
      </c>
      <c r="Y3072" s="3">
        <v>3279424</v>
      </c>
      <c r="Z3072" s="3">
        <v>2185935</v>
      </c>
      <c r="AA3072" s="69">
        <v>130.16651671</v>
      </c>
      <c r="AB3072" s="69">
        <v>25.956203109999997</v>
      </c>
    </row>
    <row r="3073" spans="1:28" x14ac:dyDescent="0.3">
      <c r="A3073" s="1" t="s">
        <v>27</v>
      </c>
      <c r="B3073" s="65" t="str">
        <f>VLOOKUP(A3073,'bank list with code'!$A$2:$C$114,3,FALSE)</f>
        <v>B070</v>
      </c>
      <c r="C3073" s="65" t="str">
        <f>VLOOKUP(B3073,'bank type'!$A$2:$B$87,2,FALSE)</f>
        <v>Private Sector Banks</v>
      </c>
      <c r="D3073" s="60">
        <f t="shared" si="147"/>
        <v>43982</v>
      </c>
      <c r="E3073" s="19">
        <v>5</v>
      </c>
      <c r="F3073" s="1">
        <v>2020</v>
      </c>
      <c r="G3073" s="2">
        <v>745</v>
      </c>
      <c r="H3073" s="2">
        <v>914</v>
      </c>
      <c r="I3073" s="3">
        <v>15384</v>
      </c>
      <c r="J3073" s="3">
        <v>0</v>
      </c>
      <c r="K3073" s="3">
        <f t="shared" si="146"/>
        <v>15384</v>
      </c>
      <c r="L3073" s="3">
        <v>0</v>
      </c>
      <c r="M3073" s="3">
        <v>0</v>
      </c>
      <c r="N3073" s="3"/>
      <c r="O3073" s="3">
        <v>2850</v>
      </c>
      <c r="P3073" s="3">
        <v>129</v>
      </c>
      <c r="Q3073" s="3">
        <v>7035</v>
      </c>
      <c r="R3073" s="69">
        <v>4.9870000000000001E-3</v>
      </c>
      <c r="S3073" s="69">
        <v>0.45173410999999997</v>
      </c>
      <c r="T3073" s="3"/>
      <c r="U3073" s="3"/>
      <c r="V3073" s="3"/>
      <c r="W3073" s="3"/>
      <c r="X3073" s="3">
        <v>3976509</v>
      </c>
      <c r="Y3073" s="3">
        <v>3558909</v>
      </c>
      <c r="Z3073" s="3">
        <v>1910358</v>
      </c>
      <c r="AA3073" s="69">
        <v>157.57411611000001</v>
      </c>
      <c r="AB3073" s="69">
        <v>28.376264169999999</v>
      </c>
    </row>
    <row r="3074" spans="1:28" x14ac:dyDescent="0.3">
      <c r="A3074" s="1" t="s">
        <v>28</v>
      </c>
      <c r="B3074" s="65" t="str">
        <f>VLOOKUP(A3074,'bank list with code'!$A$2:$C$114,3,FALSE)</f>
        <v>B073</v>
      </c>
      <c r="C3074" s="65" t="str">
        <f>VLOOKUP(B3074,'bank type'!$A$2:$B$87,2,FALSE)</f>
        <v>Private Sector Banks</v>
      </c>
      <c r="D3074" s="60">
        <f t="shared" si="147"/>
        <v>43982</v>
      </c>
      <c r="E3074" s="19">
        <v>5</v>
      </c>
      <c r="F3074" s="1">
        <v>2020</v>
      </c>
      <c r="G3074" s="2">
        <v>1275</v>
      </c>
      <c r="H3074" s="2">
        <v>1254</v>
      </c>
      <c r="I3074" s="3">
        <v>33424</v>
      </c>
      <c r="J3074" s="3">
        <v>0</v>
      </c>
      <c r="K3074" s="3">
        <f t="shared" si="146"/>
        <v>33424</v>
      </c>
      <c r="L3074" s="3">
        <v>0</v>
      </c>
      <c r="M3074" s="3">
        <v>11333</v>
      </c>
      <c r="N3074" s="3"/>
      <c r="O3074" s="3">
        <v>2321597</v>
      </c>
      <c r="P3074" s="3">
        <v>640</v>
      </c>
      <c r="Q3074" s="3">
        <v>3144602</v>
      </c>
      <c r="R3074" s="69">
        <v>4.3208355999999996E-2</v>
      </c>
      <c r="S3074" s="69">
        <v>95.454978485300003</v>
      </c>
      <c r="T3074" s="3"/>
      <c r="U3074" s="3"/>
      <c r="V3074" s="3"/>
      <c r="W3074" s="3"/>
      <c r="X3074" s="3">
        <v>15126300</v>
      </c>
      <c r="Y3074" s="3">
        <v>5058885</v>
      </c>
      <c r="Z3074" s="3">
        <v>6262209</v>
      </c>
      <c r="AA3074" s="69">
        <v>202.28712862900002</v>
      </c>
      <c r="AB3074" s="69">
        <v>88.056083357799935</v>
      </c>
    </row>
    <row r="3075" spans="1:28" x14ac:dyDescent="0.3">
      <c r="A3075" s="1" t="s">
        <v>29</v>
      </c>
      <c r="B3075" s="65" t="str">
        <f>VLOOKUP(A3075,'bank list with code'!$A$2:$C$114,3,FALSE)</f>
        <v>B082</v>
      </c>
      <c r="C3075" s="65" t="str">
        <f>VLOOKUP(B3075,'bank type'!$A$2:$B$87,2,FALSE)</f>
        <v>Private Sector Banks</v>
      </c>
      <c r="D3075" s="60">
        <f t="shared" si="147"/>
        <v>43982</v>
      </c>
      <c r="E3075" s="19">
        <v>5</v>
      </c>
      <c r="F3075" s="1">
        <v>2020</v>
      </c>
      <c r="G3075" s="2">
        <v>290</v>
      </c>
      <c r="H3075" s="2">
        <v>96</v>
      </c>
      <c r="I3075" s="3">
        <v>597276</v>
      </c>
      <c r="J3075" s="3">
        <v>0</v>
      </c>
      <c r="K3075" s="3">
        <f t="shared" si="146"/>
        <v>597276</v>
      </c>
      <c r="L3075" s="3">
        <v>0</v>
      </c>
      <c r="M3075" s="3">
        <v>686981</v>
      </c>
      <c r="N3075" s="3"/>
      <c r="O3075" s="3">
        <v>2608889</v>
      </c>
      <c r="P3075" s="3">
        <v>756</v>
      </c>
      <c r="Q3075" s="3">
        <v>4349162</v>
      </c>
      <c r="R3075" s="69">
        <v>2.5523746899999998E-2</v>
      </c>
      <c r="S3075" s="69">
        <v>155.609492515</v>
      </c>
      <c r="T3075" s="3"/>
      <c r="U3075" s="3"/>
      <c r="V3075" s="3"/>
      <c r="W3075" s="3"/>
      <c r="X3075" s="3">
        <v>968077</v>
      </c>
      <c r="Y3075" s="3">
        <v>424836</v>
      </c>
      <c r="Z3075" s="3">
        <v>364868</v>
      </c>
      <c r="AA3075" s="69">
        <v>16.687433922</v>
      </c>
      <c r="AB3075" s="69">
        <v>4.9119965929999996</v>
      </c>
    </row>
    <row r="3076" spans="1:28" x14ac:dyDescent="0.3">
      <c r="A3076" s="1" t="s">
        <v>30</v>
      </c>
      <c r="B3076" s="65" t="str">
        <f>VLOOKUP(A3076,'bank list with code'!$A$2:$C$114,3,FALSE)</f>
        <v>B089</v>
      </c>
      <c r="C3076" s="65" t="str">
        <f>VLOOKUP(B3076,'bank type'!$A$2:$B$87,2,FALSE)</f>
        <v>Private Sector Banks</v>
      </c>
      <c r="D3076" s="60">
        <f t="shared" si="147"/>
        <v>43982</v>
      </c>
      <c r="E3076" s="19">
        <v>5</v>
      </c>
      <c r="F3076" s="1">
        <v>2020</v>
      </c>
      <c r="G3076" s="2">
        <v>817</v>
      </c>
      <c r="H3076" s="2">
        <v>607</v>
      </c>
      <c r="I3076" s="3">
        <v>12604</v>
      </c>
      <c r="J3076" s="3">
        <v>0</v>
      </c>
      <c r="K3076" s="3">
        <f t="shared" si="146"/>
        <v>12604</v>
      </c>
      <c r="L3076" s="3">
        <v>0</v>
      </c>
      <c r="M3076" s="3">
        <v>3492</v>
      </c>
      <c r="N3076" s="3"/>
      <c r="O3076" s="3">
        <v>0</v>
      </c>
      <c r="P3076" s="3">
        <v>0</v>
      </c>
      <c r="Q3076" s="3">
        <v>0</v>
      </c>
      <c r="R3076" s="69">
        <v>0</v>
      </c>
      <c r="S3076" s="69">
        <v>0</v>
      </c>
      <c r="T3076" s="3"/>
      <c r="U3076" s="3"/>
      <c r="V3076" s="3"/>
      <c r="W3076" s="3"/>
      <c r="X3076" s="3">
        <v>3231612</v>
      </c>
      <c r="Y3076" s="3">
        <v>2142960</v>
      </c>
      <c r="Z3076" s="3">
        <v>1544453</v>
      </c>
      <c r="AA3076" s="69">
        <v>92.108170491199985</v>
      </c>
      <c r="AB3076" s="69">
        <v>21.92199192</v>
      </c>
    </row>
    <row r="3077" spans="1:28" x14ac:dyDescent="0.3">
      <c r="A3077" s="1" t="s">
        <v>31</v>
      </c>
      <c r="B3077" s="65" t="str">
        <f>VLOOKUP(A3077,'bank list with code'!$A$2:$C$114,3,FALSE)</f>
        <v>B100</v>
      </c>
      <c r="C3077" s="65" t="str">
        <f>VLOOKUP(B3077,'bank type'!$A$2:$B$87,2,FALSE)</f>
        <v>Private Sector Banks</v>
      </c>
      <c r="D3077" s="60">
        <f t="shared" si="147"/>
        <v>43982</v>
      </c>
      <c r="E3077" s="19">
        <v>5</v>
      </c>
      <c r="F3077" s="1">
        <v>2020</v>
      </c>
      <c r="G3077" s="2">
        <v>589</v>
      </c>
      <c r="H3077" s="2">
        <v>733</v>
      </c>
      <c r="I3077" s="3">
        <v>4450</v>
      </c>
      <c r="J3077" s="3">
        <v>0</v>
      </c>
      <c r="K3077" s="3">
        <f t="shared" si="146"/>
        <v>4450</v>
      </c>
      <c r="L3077" s="3">
        <v>0</v>
      </c>
      <c r="M3077" s="3">
        <v>0</v>
      </c>
      <c r="N3077" s="3"/>
      <c r="O3077" s="3">
        <v>28959</v>
      </c>
      <c r="P3077" s="3">
        <v>1725</v>
      </c>
      <c r="Q3077" s="3">
        <v>37585</v>
      </c>
      <c r="R3077" s="69">
        <v>6.5626999999999991E-2</v>
      </c>
      <c r="S3077" s="69">
        <v>1.3633560500000002</v>
      </c>
      <c r="T3077" s="3"/>
      <c r="U3077" s="3"/>
      <c r="V3077" s="3"/>
      <c r="W3077" s="3"/>
      <c r="X3077" s="3">
        <v>1784446</v>
      </c>
      <c r="Y3077" s="3">
        <v>4330652</v>
      </c>
      <c r="Z3077" s="3">
        <v>606855</v>
      </c>
      <c r="AA3077" s="69">
        <v>174.98467066999999</v>
      </c>
      <c r="AB3077" s="69">
        <v>7.6295721260000002</v>
      </c>
    </row>
    <row r="3078" spans="1:28" x14ac:dyDescent="0.3">
      <c r="A3078" s="1" t="s">
        <v>32</v>
      </c>
      <c r="B3078" s="65" t="str">
        <f>VLOOKUP(A3078,'bank list with code'!$A$2:$C$114,3,FALSE)</f>
        <v>B101</v>
      </c>
      <c r="C3078" s="65" t="str">
        <f>VLOOKUP(B3078,'bank type'!$A$2:$B$87,2,FALSE)</f>
        <v>Private Sector Banks</v>
      </c>
      <c r="D3078" s="60">
        <f t="shared" si="147"/>
        <v>43982</v>
      </c>
      <c r="E3078" s="19">
        <v>5</v>
      </c>
      <c r="F3078" s="1">
        <v>2020</v>
      </c>
      <c r="G3078" s="2">
        <v>446</v>
      </c>
      <c r="H3078" s="2">
        <v>527</v>
      </c>
      <c r="I3078" s="3">
        <v>3487</v>
      </c>
      <c r="J3078" s="3">
        <v>0</v>
      </c>
      <c r="K3078" s="3">
        <f t="shared" si="146"/>
        <v>3487</v>
      </c>
      <c r="L3078" s="3">
        <v>109</v>
      </c>
      <c r="M3078" s="3">
        <v>4027</v>
      </c>
      <c r="N3078" s="3"/>
      <c r="O3078" s="3">
        <v>0</v>
      </c>
      <c r="P3078" s="3">
        <v>0</v>
      </c>
      <c r="Q3078" s="3">
        <v>0</v>
      </c>
      <c r="R3078" s="69">
        <v>0</v>
      </c>
      <c r="S3078" s="69">
        <v>0</v>
      </c>
      <c r="T3078" s="3"/>
      <c r="U3078" s="3"/>
      <c r="V3078" s="3"/>
      <c r="W3078" s="3"/>
      <c r="X3078" s="3">
        <v>1402418</v>
      </c>
      <c r="Y3078" s="3">
        <v>589287</v>
      </c>
      <c r="Z3078" s="3">
        <v>239990</v>
      </c>
      <c r="AA3078" s="69">
        <v>25.429695927600001</v>
      </c>
      <c r="AB3078" s="69">
        <v>3.3166245088999999</v>
      </c>
    </row>
    <row r="3079" spans="1:28" x14ac:dyDescent="0.3">
      <c r="A3079" s="1" t="s">
        <v>33</v>
      </c>
      <c r="B3079" s="65" t="str">
        <f>VLOOKUP(A3079,'bank list with code'!$A$2:$C$114,3,FALSE)</f>
        <v>B113</v>
      </c>
      <c r="C3079" s="65" t="str">
        <f>VLOOKUP(B3079,'bank type'!$A$2:$B$87,2,FALSE)</f>
        <v>Private Sector Banks</v>
      </c>
      <c r="D3079" s="60">
        <f t="shared" si="147"/>
        <v>43982</v>
      </c>
      <c r="E3079" s="19">
        <v>5</v>
      </c>
      <c r="F3079" s="1">
        <v>2020</v>
      </c>
      <c r="G3079" s="2">
        <v>1002</v>
      </c>
      <c r="H3079" s="2">
        <v>347</v>
      </c>
      <c r="I3079" s="3">
        <v>71650</v>
      </c>
      <c r="J3079" s="3">
        <v>0</v>
      </c>
      <c r="K3079" s="3">
        <f t="shared" si="146"/>
        <v>71650</v>
      </c>
      <c r="L3079" s="3">
        <v>21</v>
      </c>
      <c r="M3079" s="3">
        <v>198348</v>
      </c>
      <c r="N3079" s="3"/>
      <c r="O3079" s="3">
        <v>858269</v>
      </c>
      <c r="P3079" s="3">
        <v>5154</v>
      </c>
      <c r="Q3079" s="3">
        <v>955180</v>
      </c>
      <c r="R3079" s="69">
        <v>0.22078036850000002</v>
      </c>
      <c r="S3079" s="69">
        <v>28.353991862300003</v>
      </c>
      <c r="T3079" s="3"/>
      <c r="U3079" s="3"/>
      <c r="V3079" s="3"/>
      <c r="W3079" s="3"/>
      <c r="X3079" s="3">
        <v>2903959</v>
      </c>
      <c r="Y3079" s="3">
        <v>1153743</v>
      </c>
      <c r="Z3079" s="3">
        <v>1208038</v>
      </c>
      <c r="AA3079" s="69">
        <v>50.391647255599992</v>
      </c>
      <c r="AB3079" s="69">
        <v>19.452281188000001</v>
      </c>
    </row>
    <row r="3080" spans="1:28" x14ac:dyDescent="0.3">
      <c r="A3080" s="1" t="s">
        <v>35</v>
      </c>
      <c r="B3080" s="65" t="str">
        <f>VLOOKUP(A3080,'bank list with code'!$A$2:$C$114,3,FALSE)</f>
        <v>B004</v>
      </c>
      <c r="C3080" s="65" t="str">
        <f>VLOOKUP(B3080,'bank type'!$A$2:$B$87,2,FALSE)</f>
        <v>Foreign Banks</v>
      </c>
      <c r="D3080" s="60">
        <f t="shared" si="147"/>
        <v>43982</v>
      </c>
      <c r="E3080" s="19">
        <v>5</v>
      </c>
      <c r="F3080" s="1">
        <v>2020</v>
      </c>
      <c r="G3080" s="2">
        <v>0</v>
      </c>
      <c r="H3080" s="2">
        <v>0</v>
      </c>
      <c r="I3080" s="3">
        <v>47720</v>
      </c>
      <c r="J3080" s="3">
        <v>0</v>
      </c>
      <c r="K3080" s="3">
        <f t="shared" si="146"/>
        <v>47720</v>
      </c>
      <c r="L3080" s="3">
        <v>0</v>
      </c>
      <c r="M3080" s="3">
        <v>17</v>
      </c>
      <c r="N3080" s="3"/>
      <c r="O3080" s="3">
        <v>1658151</v>
      </c>
      <c r="P3080" s="3">
        <v>1165</v>
      </c>
      <c r="Q3080" s="3">
        <v>3494396</v>
      </c>
      <c r="R3080" s="69">
        <v>9.2162999999999995E-2</v>
      </c>
      <c r="S3080" s="69">
        <v>142.56595201000002</v>
      </c>
      <c r="T3080" s="3"/>
      <c r="U3080" s="3"/>
      <c r="V3080" s="3"/>
      <c r="W3080" s="3"/>
      <c r="X3080" s="3">
        <v>0</v>
      </c>
      <c r="Y3080" s="3">
        <v>0</v>
      </c>
      <c r="Z3080" s="3">
        <v>0</v>
      </c>
      <c r="AA3080" s="69">
        <v>0</v>
      </c>
      <c r="AB3080" s="69">
        <v>0</v>
      </c>
    </row>
    <row r="3081" spans="1:28" x14ac:dyDescent="0.3">
      <c r="A3081" s="1" t="s">
        <v>36</v>
      </c>
      <c r="B3081" s="65" t="str">
        <f>VLOOKUP(A3081,'bank list with code'!$A$2:$C$114,3,FALSE)</f>
        <v>B011</v>
      </c>
      <c r="C3081" s="65" t="str">
        <f>VLOOKUP(B3081,'bank type'!$A$2:$B$87,2,FALSE)</f>
        <v>Foreign Banks</v>
      </c>
      <c r="D3081" s="60">
        <f t="shared" si="147"/>
        <v>43982</v>
      </c>
      <c r="E3081" s="19">
        <v>5</v>
      </c>
      <c r="F3081" s="1">
        <v>2020</v>
      </c>
      <c r="G3081" s="2">
        <v>0</v>
      </c>
      <c r="H3081" s="2">
        <v>0</v>
      </c>
      <c r="I3081" s="3">
        <v>0</v>
      </c>
      <c r="J3081" s="3">
        <v>0</v>
      </c>
      <c r="K3081" s="3">
        <f t="shared" si="146"/>
        <v>0</v>
      </c>
      <c r="L3081" s="3">
        <v>0</v>
      </c>
      <c r="M3081" s="3">
        <v>0</v>
      </c>
      <c r="N3081" s="3"/>
      <c r="O3081" s="3">
        <v>27450</v>
      </c>
      <c r="P3081" s="3">
        <v>0</v>
      </c>
      <c r="Q3081" s="3">
        <v>5589</v>
      </c>
      <c r="R3081" s="69">
        <v>0</v>
      </c>
      <c r="S3081" s="69">
        <v>0.42905128139999998</v>
      </c>
      <c r="T3081" s="3"/>
      <c r="U3081" s="3"/>
      <c r="V3081" s="3"/>
      <c r="W3081" s="3"/>
      <c r="X3081" s="3">
        <v>0</v>
      </c>
      <c r="Y3081" s="3">
        <v>0</v>
      </c>
      <c r="Z3081" s="3">
        <v>0</v>
      </c>
      <c r="AA3081" s="69">
        <v>0</v>
      </c>
      <c r="AB3081" s="69">
        <v>0</v>
      </c>
    </row>
    <row r="3082" spans="1:28" x14ac:dyDescent="0.3">
      <c r="A3082" s="1" t="s">
        <v>37</v>
      </c>
      <c r="B3082" s="65" t="str">
        <f>VLOOKUP(A3082,'bank list with code'!$A$2:$C$114,3,FALSE)</f>
        <v>B017</v>
      </c>
      <c r="C3082" s="65" t="str">
        <f>VLOOKUP(B3082,'bank type'!$A$2:$B$87,2,FALSE)</f>
        <v>Foreign Banks</v>
      </c>
      <c r="D3082" s="60">
        <f t="shared" si="147"/>
        <v>43982</v>
      </c>
      <c r="E3082" s="19">
        <v>5</v>
      </c>
      <c r="F3082" s="1">
        <v>2020</v>
      </c>
      <c r="G3082" s="2">
        <v>0</v>
      </c>
      <c r="H3082" s="2">
        <v>0</v>
      </c>
      <c r="I3082" s="3">
        <v>0</v>
      </c>
      <c r="J3082" s="3">
        <v>0</v>
      </c>
      <c r="K3082" s="3">
        <f t="shared" si="146"/>
        <v>0</v>
      </c>
      <c r="L3082" s="3">
        <v>0</v>
      </c>
      <c r="M3082" s="3">
        <v>0</v>
      </c>
      <c r="N3082" s="3"/>
      <c r="O3082" s="3">
        <v>0</v>
      </c>
      <c r="P3082" s="3">
        <v>0</v>
      </c>
      <c r="Q3082" s="3">
        <v>0</v>
      </c>
      <c r="R3082" s="69">
        <v>0</v>
      </c>
      <c r="S3082" s="69">
        <v>0</v>
      </c>
      <c r="T3082" s="3"/>
      <c r="U3082" s="3"/>
      <c r="V3082" s="3"/>
      <c r="W3082" s="3"/>
      <c r="X3082" s="3">
        <v>2207</v>
      </c>
      <c r="Y3082" s="3">
        <v>32</v>
      </c>
      <c r="Z3082" s="3">
        <v>84</v>
      </c>
      <c r="AA3082" s="69">
        <v>1.1539999999999999E-3</v>
      </c>
      <c r="AB3082" s="69">
        <v>5.4992344999999993E-3</v>
      </c>
    </row>
    <row r="3083" spans="1:28" x14ac:dyDescent="0.3">
      <c r="A3083" s="1" t="s">
        <v>38</v>
      </c>
      <c r="B3083" s="65" t="str">
        <f>VLOOKUP(A3083,'bank list with code'!$A$2:$C$114,3,FALSE)</f>
        <v>B023</v>
      </c>
      <c r="C3083" s="65" t="str">
        <f>VLOOKUP(B3083,'bank type'!$A$2:$B$87,2,FALSE)</f>
        <v>Foreign Banks</v>
      </c>
      <c r="D3083" s="60">
        <f t="shared" si="147"/>
        <v>43982</v>
      </c>
      <c r="E3083" s="19">
        <v>5</v>
      </c>
      <c r="F3083" s="1">
        <v>2020</v>
      </c>
      <c r="G3083" s="2">
        <v>47</v>
      </c>
      <c r="H3083" s="2">
        <v>478</v>
      </c>
      <c r="I3083" s="3">
        <v>0</v>
      </c>
      <c r="J3083" s="3">
        <v>0</v>
      </c>
      <c r="K3083" s="3">
        <f t="shared" si="146"/>
        <v>0</v>
      </c>
      <c r="L3083" s="3">
        <v>0</v>
      </c>
      <c r="M3083" s="3">
        <v>0</v>
      </c>
      <c r="N3083" s="3"/>
      <c r="O3083" s="3">
        <v>2751483</v>
      </c>
      <c r="P3083" s="3">
        <v>9725</v>
      </c>
      <c r="Q3083" s="3">
        <v>8150602</v>
      </c>
      <c r="R3083" s="69">
        <v>0.55816900000000003</v>
      </c>
      <c r="S3083" s="69">
        <v>212.21579928539995</v>
      </c>
      <c r="T3083" s="3"/>
      <c r="U3083" s="3"/>
      <c r="V3083" s="3"/>
      <c r="W3083" s="3"/>
      <c r="X3083" s="3">
        <v>1683725</v>
      </c>
      <c r="Y3083" s="3">
        <v>904371</v>
      </c>
      <c r="Z3083" s="3">
        <v>2160152</v>
      </c>
      <c r="AA3083" s="69">
        <v>44.473667150000004</v>
      </c>
      <c r="AB3083" s="69">
        <v>36.9546798987</v>
      </c>
    </row>
    <row r="3084" spans="1:28" x14ac:dyDescent="0.3">
      <c r="A3084" s="1" t="s">
        <v>39</v>
      </c>
      <c r="B3084" s="65" t="str">
        <f>VLOOKUP(A3084,'bank list with code'!$A$2:$C$114,3,FALSE)</f>
        <v>B030</v>
      </c>
      <c r="C3084" s="65" t="str">
        <f>VLOOKUP(B3084,'bank type'!$A$2:$B$87,2,FALSE)</f>
        <v>Foreign Banks</v>
      </c>
      <c r="D3084" s="60">
        <f t="shared" si="147"/>
        <v>43982</v>
      </c>
      <c r="E3084" s="19">
        <v>5</v>
      </c>
      <c r="F3084" s="1">
        <v>2020</v>
      </c>
      <c r="G3084" s="2">
        <v>20</v>
      </c>
      <c r="H3084" s="2">
        <v>34</v>
      </c>
      <c r="I3084" s="3">
        <v>0</v>
      </c>
      <c r="J3084" s="3">
        <v>0</v>
      </c>
      <c r="K3084" s="3">
        <f t="shared" si="146"/>
        <v>0</v>
      </c>
      <c r="L3084" s="3">
        <v>0</v>
      </c>
      <c r="M3084" s="3">
        <v>0</v>
      </c>
      <c r="N3084" s="3"/>
      <c r="O3084" s="3">
        <v>0</v>
      </c>
      <c r="P3084" s="3">
        <v>0</v>
      </c>
      <c r="Q3084" s="3">
        <v>0</v>
      </c>
      <c r="R3084" s="69">
        <v>0</v>
      </c>
      <c r="S3084" s="69">
        <v>0</v>
      </c>
      <c r="T3084" s="3"/>
      <c r="U3084" s="3"/>
      <c r="V3084" s="3"/>
      <c r="W3084" s="3"/>
      <c r="X3084" s="3">
        <v>1429796</v>
      </c>
      <c r="Y3084" s="3">
        <v>513970</v>
      </c>
      <c r="Z3084" s="3">
        <v>651208</v>
      </c>
      <c r="AA3084" s="69">
        <v>14.780665389999999</v>
      </c>
      <c r="AB3084" s="69">
        <v>6.1155074000000003</v>
      </c>
    </row>
    <row r="3085" spans="1:28" x14ac:dyDescent="0.3">
      <c r="A3085" s="1" t="s">
        <v>40</v>
      </c>
      <c r="B3085" s="65" t="str">
        <f>VLOOKUP(A3085,'bank list with code'!$A$2:$C$114,3,FALSE)</f>
        <v>B035</v>
      </c>
      <c r="C3085" s="65" t="str">
        <f>VLOOKUP(B3085,'bank type'!$A$2:$B$87,2,FALSE)</f>
        <v>Foreign Banks</v>
      </c>
      <c r="D3085" s="60">
        <f t="shared" si="147"/>
        <v>43982</v>
      </c>
      <c r="E3085" s="19">
        <v>5</v>
      </c>
      <c r="F3085" s="1">
        <v>2020</v>
      </c>
      <c r="G3085" s="2">
        <v>13</v>
      </c>
      <c r="H3085" s="2">
        <v>19</v>
      </c>
      <c r="I3085" s="3">
        <v>0</v>
      </c>
      <c r="J3085" s="3">
        <v>0</v>
      </c>
      <c r="K3085" s="3">
        <f t="shared" si="146"/>
        <v>0</v>
      </c>
      <c r="L3085" s="3">
        <v>0</v>
      </c>
      <c r="M3085" s="3">
        <v>0</v>
      </c>
      <c r="N3085" s="3"/>
      <c r="O3085" s="3">
        <v>0</v>
      </c>
      <c r="P3085" s="3">
        <v>0</v>
      </c>
      <c r="Q3085" s="3">
        <v>0</v>
      </c>
      <c r="R3085" s="69">
        <v>0</v>
      </c>
      <c r="S3085" s="69">
        <v>0</v>
      </c>
      <c r="T3085" s="3"/>
      <c r="U3085" s="3"/>
      <c r="V3085" s="3"/>
      <c r="W3085" s="3"/>
      <c r="X3085" s="3">
        <v>126463</v>
      </c>
      <c r="Y3085" s="3">
        <v>40193</v>
      </c>
      <c r="Z3085" s="3">
        <v>91876</v>
      </c>
      <c r="AA3085" s="69">
        <v>2.2271476699999999</v>
      </c>
      <c r="AB3085" s="69">
        <v>1.5969726800000001</v>
      </c>
    </row>
    <row r="3086" spans="1:28" x14ac:dyDescent="0.3">
      <c r="A3086" s="1" t="s">
        <v>41</v>
      </c>
      <c r="B3086" s="65" t="str">
        <f>VLOOKUP(A3086,'bank list with code'!$A$2:$C$114,3,FALSE)</f>
        <v>B051</v>
      </c>
      <c r="C3086" s="65" t="str">
        <f>VLOOKUP(B3086,'bank type'!$A$2:$B$87,2,FALSE)</f>
        <v>Foreign Banks</v>
      </c>
      <c r="D3086" s="60">
        <f t="shared" si="147"/>
        <v>43982</v>
      </c>
      <c r="E3086" s="19">
        <v>5</v>
      </c>
      <c r="F3086" s="1">
        <v>2020</v>
      </c>
      <c r="G3086" s="2">
        <v>46</v>
      </c>
      <c r="H3086" s="2">
        <v>37</v>
      </c>
      <c r="I3086" s="3">
        <v>0</v>
      </c>
      <c r="J3086" s="3">
        <v>0</v>
      </c>
      <c r="K3086" s="3">
        <f t="shared" si="146"/>
        <v>0</v>
      </c>
      <c r="L3086" s="3">
        <v>0</v>
      </c>
      <c r="M3086" s="3">
        <v>0</v>
      </c>
      <c r="N3086" s="3"/>
      <c r="O3086" s="3">
        <v>870316</v>
      </c>
      <c r="P3086" s="3">
        <v>1234</v>
      </c>
      <c r="Q3086" s="3">
        <v>1173276</v>
      </c>
      <c r="R3086" s="69">
        <v>9.2961757300000003E-2</v>
      </c>
      <c r="S3086" s="69">
        <v>44.730369972600002</v>
      </c>
      <c r="T3086" s="3"/>
      <c r="U3086" s="3"/>
      <c r="V3086" s="3"/>
      <c r="W3086" s="3"/>
      <c r="X3086" s="3">
        <v>481119</v>
      </c>
      <c r="Y3086" s="3">
        <v>213428</v>
      </c>
      <c r="Z3086" s="3">
        <v>223600</v>
      </c>
      <c r="AA3086" s="69">
        <v>11.360163753699998</v>
      </c>
      <c r="AB3086" s="69">
        <v>6.9889877358000003</v>
      </c>
    </row>
    <row r="3087" spans="1:28" x14ac:dyDescent="0.3">
      <c r="A3087" s="1" t="s">
        <v>42</v>
      </c>
      <c r="B3087" s="65" t="str">
        <f>VLOOKUP(A3087,'bank list with code'!$A$2:$C$114,3,FALSE)</f>
        <v>B090</v>
      </c>
      <c r="C3087" s="65" t="str">
        <f>VLOOKUP(B3087,'bank type'!$A$2:$B$87,2,FALSE)</f>
        <v>Foreign Banks</v>
      </c>
      <c r="D3087" s="60">
        <f t="shared" si="147"/>
        <v>43982</v>
      </c>
      <c r="E3087" s="19">
        <v>5</v>
      </c>
      <c r="F3087" s="1">
        <v>2020</v>
      </c>
      <c r="G3087" s="2">
        <v>99</v>
      </c>
      <c r="H3087" s="2">
        <v>109</v>
      </c>
      <c r="I3087" s="3">
        <v>0</v>
      </c>
      <c r="J3087" s="3">
        <v>0</v>
      </c>
      <c r="K3087" s="3">
        <f t="shared" si="146"/>
        <v>0</v>
      </c>
      <c r="L3087" s="3">
        <v>0</v>
      </c>
      <c r="M3087" s="3">
        <v>0</v>
      </c>
      <c r="N3087" s="3"/>
      <c r="O3087" s="3">
        <v>1426222</v>
      </c>
      <c r="P3087" s="3">
        <v>2034</v>
      </c>
      <c r="Q3087" s="3">
        <v>2141876</v>
      </c>
      <c r="R3087" s="69">
        <v>0.13066318000000002</v>
      </c>
      <c r="S3087" s="69">
        <v>54.815119469999999</v>
      </c>
      <c r="T3087" s="3"/>
      <c r="U3087" s="3"/>
      <c r="V3087" s="3"/>
      <c r="W3087" s="3"/>
      <c r="X3087" s="3">
        <v>986772</v>
      </c>
      <c r="Y3087" s="3">
        <v>810071</v>
      </c>
      <c r="Z3087" s="3">
        <v>1299943</v>
      </c>
      <c r="AA3087" s="69">
        <v>34.801883879999998</v>
      </c>
      <c r="AB3087" s="69">
        <v>20.2733551</v>
      </c>
    </row>
    <row r="3088" spans="1:28" x14ac:dyDescent="0.3">
      <c r="A3088" s="1" t="s">
        <v>44</v>
      </c>
      <c r="B3088" s="65" t="str">
        <f>VLOOKUP(A3088,'bank list with code'!$A$2:$C$114,3,FALSE)</f>
        <v>B001</v>
      </c>
      <c r="C3088" s="65" t="str">
        <f>VLOOKUP(B3088,'bank type'!$A$2:$B$87,2,FALSE)</f>
        <v>Payment Banks</v>
      </c>
      <c r="D3088" s="60">
        <f t="shared" si="147"/>
        <v>43982</v>
      </c>
      <c r="E3088" s="19">
        <v>5</v>
      </c>
      <c r="F3088" s="1">
        <v>2020</v>
      </c>
      <c r="G3088" s="2">
        <v>0</v>
      </c>
      <c r="H3088" s="2">
        <v>0</v>
      </c>
      <c r="I3088" s="3">
        <v>0</v>
      </c>
      <c r="J3088" s="3">
        <v>0</v>
      </c>
      <c r="K3088" s="3">
        <f t="shared" si="146"/>
        <v>0</v>
      </c>
      <c r="L3088" s="3">
        <v>0</v>
      </c>
      <c r="M3088" s="3">
        <v>0</v>
      </c>
      <c r="N3088" s="3"/>
      <c r="O3088" s="3">
        <v>0</v>
      </c>
      <c r="P3088" s="3">
        <v>0</v>
      </c>
      <c r="Q3088" s="3">
        <v>0</v>
      </c>
      <c r="R3088" s="69">
        <v>0</v>
      </c>
      <c r="S3088" s="69">
        <v>0</v>
      </c>
      <c r="T3088" s="3"/>
      <c r="U3088" s="3"/>
      <c r="V3088" s="3"/>
      <c r="W3088" s="3"/>
      <c r="X3088" s="3">
        <v>0</v>
      </c>
      <c r="Y3088" s="3">
        <v>0</v>
      </c>
      <c r="Z3088" s="3">
        <v>0</v>
      </c>
      <c r="AA3088" s="69">
        <v>0</v>
      </c>
      <c r="AB3088" s="69">
        <v>0</v>
      </c>
    </row>
    <row r="3089" spans="1:28" x14ac:dyDescent="0.3">
      <c r="A3089" s="1" t="s">
        <v>45</v>
      </c>
      <c r="B3089" s="65" t="str">
        <f>VLOOKUP(A3089,'bank list with code'!$A$2:$C$114,3,FALSE)</f>
        <v>B002</v>
      </c>
      <c r="C3089" s="65" t="str">
        <f>VLOOKUP(B3089,'bank type'!$A$2:$B$87,2,FALSE)</f>
        <v>Payment Banks</v>
      </c>
      <c r="D3089" s="60">
        <f t="shared" si="147"/>
        <v>43982</v>
      </c>
      <c r="E3089" s="19">
        <v>5</v>
      </c>
      <c r="F3089" s="1">
        <v>2020</v>
      </c>
      <c r="G3089" s="2">
        <v>0</v>
      </c>
      <c r="H3089" s="2">
        <v>0</v>
      </c>
      <c r="I3089" s="3">
        <v>0</v>
      </c>
      <c r="J3089" s="3">
        <v>0</v>
      </c>
      <c r="K3089" s="3">
        <f t="shared" si="146"/>
        <v>0</v>
      </c>
      <c r="L3089" s="3">
        <v>0</v>
      </c>
      <c r="M3089" s="3">
        <v>0</v>
      </c>
      <c r="N3089" s="3"/>
      <c r="O3089" s="3">
        <v>0</v>
      </c>
      <c r="P3089" s="3">
        <v>0</v>
      </c>
      <c r="Q3089" s="3">
        <v>0</v>
      </c>
      <c r="R3089" s="69">
        <v>0</v>
      </c>
      <c r="S3089" s="69">
        <v>0</v>
      </c>
      <c r="T3089" s="3"/>
      <c r="U3089" s="3"/>
      <c r="V3089" s="3"/>
      <c r="W3089" s="3"/>
      <c r="X3089" s="3">
        <v>1272938</v>
      </c>
      <c r="Y3089" s="3">
        <v>0</v>
      </c>
      <c r="Z3089" s="3">
        <v>240799</v>
      </c>
      <c r="AA3089" s="69">
        <v>0</v>
      </c>
      <c r="AB3089" s="69">
        <v>1.4837562099999999</v>
      </c>
    </row>
    <row r="3090" spans="1:28" x14ac:dyDescent="0.3">
      <c r="A3090" s="1" t="s">
        <v>46</v>
      </c>
      <c r="B3090" s="65" t="str">
        <f>VLOOKUP(A3090,'bank list with code'!$A$2:$C$114,3,FALSE)</f>
        <v>B048</v>
      </c>
      <c r="C3090" s="65" t="str">
        <f>VLOOKUP(B3090,'bank type'!$A$2:$B$87,2,FALSE)</f>
        <v>Payment Banks</v>
      </c>
      <c r="D3090" s="60">
        <f t="shared" si="147"/>
        <v>43982</v>
      </c>
      <c r="E3090" s="19">
        <v>5</v>
      </c>
      <c r="F3090" s="1">
        <v>2020</v>
      </c>
      <c r="G3090" s="2">
        <v>0</v>
      </c>
      <c r="H3090" s="2">
        <v>0</v>
      </c>
      <c r="I3090" s="3">
        <v>0</v>
      </c>
      <c r="J3090" s="3">
        <v>0</v>
      </c>
      <c r="K3090" s="3">
        <f t="shared" si="146"/>
        <v>0</v>
      </c>
      <c r="L3090" s="3">
        <v>137901</v>
      </c>
      <c r="M3090" s="3">
        <v>0</v>
      </c>
      <c r="N3090" s="3"/>
      <c r="O3090" s="3">
        <v>0</v>
      </c>
      <c r="P3090" s="3">
        <v>0</v>
      </c>
      <c r="Q3090" s="3">
        <v>0</v>
      </c>
      <c r="R3090" s="69">
        <v>0</v>
      </c>
      <c r="S3090" s="69">
        <v>0</v>
      </c>
      <c r="T3090" s="3"/>
      <c r="U3090" s="3"/>
      <c r="V3090" s="3"/>
      <c r="W3090" s="3"/>
      <c r="X3090" s="3">
        <v>1262143</v>
      </c>
      <c r="Y3090" s="3">
        <v>222105</v>
      </c>
      <c r="Z3090" s="3">
        <v>138773</v>
      </c>
      <c r="AA3090" s="69">
        <v>6.5626234500000002</v>
      </c>
      <c r="AB3090" s="69">
        <v>1.2912685100000001</v>
      </c>
    </row>
    <row r="3091" spans="1:28" x14ac:dyDescent="0.3">
      <c r="A3091" s="1" t="s">
        <v>47</v>
      </c>
      <c r="B3091" s="65" t="str">
        <f>VLOOKUP(A3091,'bank list with code'!$A$2:$C$114,3,FALSE)</f>
        <v>B059</v>
      </c>
      <c r="C3091" s="65" t="str">
        <f>VLOOKUP(B3091,'bank type'!$A$2:$B$87,2,FALSE)</f>
        <v>Payment Banks</v>
      </c>
      <c r="D3091" s="60">
        <f t="shared" si="147"/>
        <v>43982</v>
      </c>
      <c r="E3091" s="19">
        <v>5</v>
      </c>
      <c r="F3091" s="1">
        <v>2020</v>
      </c>
      <c r="G3091" s="2">
        <v>0</v>
      </c>
      <c r="H3091" s="2">
        <v>0</v>
      </c>
      <c r="I3091" s="3">
        <v>0</v>
      </c>
      <c r="J3091" s="3">
        <v>0</v>
      </c>
      <c r="K3091" s="3">
        <f t="shared" si="146"/>
        <v>0</v>
      </c>
      <c r="L3091" s="3">
        <v>114230</v>
      </c>
      <c r="M3091" s="3">
        <v>0</v>
      </c>
      <c r="N3091" s="3"/>
      <c r="O3091" s="3">
        <v>0</v>
      </c>
      <c r="P3091" s="3">
        <v>0</v>
      </c>
      <c r="Q3091" s="3">
        <v>0</v>
      </c>
      <c r="R3091" s="69">
        <v>0</v>
      </c>
      <c r="S3091" s="69">
        <v>0</v>
      </c>
      <c r="T3091" s="3"/>
      <c r="U3091" s="3"/>
      <c r="V3091" s="3"/>
      <c r="W3091" s="3"/>
      <c r="X3091" s="3">
        <v>30</v>
      </c>
      <c r="Y3091" s="3">
        <v>0</v>
      </c>
      <c r="Z3091" s="3">
        <v>0</v>
      </c>
      <c r="AA3091" s="69">
        <v>0</v>
      </c>
      <c r="AB3091" s="69">
        <v>0</v>
      </c>
    </row>
    <row r="3092" spans="1:28" x14ac:dyDescent="0.3">
      <c r="A3092" s="1" t="s">
        <v>48</v>
      </c>
      <c r="B3092" s="65" t="str">
        <f>VLOOKUP(A3092,'bank list with code'!$A$2:$C$114,3,FALSE)</f>
        <v>B067</v>
      </c>
      <c r="C3092" s="65" t="str">
        <f>VLOOKUP(B3092,'bank type'!$A$2:$B$87,2,FALSE)</f>
        <v>Payment Banks</v>
      </c>
      <c r="D3092" s="60">
        <f t="shared" si="147"/>
        <v>43982</v>
      </c>
      <c r="E3092" s="19">
        <v>5</v>
      </c>
      <c r="F3092" s="1">
        <v>2020</v>
      </c>
      <c r="G3092" s="2">
        <v>0</v>
      </c>
      <c r="H3092" s="2">
        <v>0</v>
      </c>
      <c r="I3092" s="3">
        <v>0</v>
      </c>
      <c r="J3092" s="3">
        <v>0</v>
      </c>
      <c r="K3092" s="3">
        <f t="shared" si="146"/>
        <v>0</v>
      </c>
      <c r="L3092" s="3">
        <v>0</v>
      </c>
      <c r="M3092" s="3">
        <v>0</v>
      </c>
      <c r="N3092" s="3"/>
      <c r="O3092" s="3">
        <v>0</v>
      </c>
      <c r="P3092" s="3">
        <v>0</v>
      </c>
      <c r="Q3092" s="3">
        <v>0</v>
      </c>
      <c r="R3092" s="69">
        <v>0</v>
      </c>
      <c r="S3092" s="69">
        <v>0</v>
      </c>
      <c r="T3092" s="3"/>
      <c r="U3092" s="3"/>
      <c r="V3092" s="3"/>
      <c r="W3092" s="3"/>
      <c r="X3092" s="3">
        <v>0</v>
      </c>
      <c r="Y3092" s="3">
        <v>0</v>
      </c>
      <c r="Z3092" s="3">
        <v>0</v>
      </c>
      <c r="AA3092" s="69">
        <v>0</v>
      </c>
      <c r="AB3092" s="69">
        <v>0</v>
      </c>
    </row>
    <row r="3093" spans="1:28" x14ac:dyDescent="0.3">
      <c r="A3093" s="1" t="s">
        <v>49</v>
      </c>
      <c r="B3093" s="65" t="str">
        <f>VLOOKUP(A3093,'bank list with code'!$A$2:$C$114,3,FALSE)</f>
        <v>B077</v>
      </c>
      <c r="C3093" s="65" t="str">
        <f>VLOOKUP(B3093,'bank type'!$A$2:$B$87,2,FALSE)</f>
        <v>Payment Banks</v>
      </c>
      <c r="D3093" s="60">
        <f t="shared" si="147"/>
        <v>43982</v>
      </c>
      <c r="E3093" s="19">
        <v>5</v>
      </c>
      <c r="F3093" s="1">
        <v>2020</v>
      </c>
      <c r="G3093" s="2">
        <v>0</v>
      </c>
      <c r="H3093" s="2">
        <v>0</v>
      </c>
      <c r="I3093" s="3">
        <v>0</v>
      </c>
      <c r="J3093" s="3">
        <v>0</v>
      </c>
      <c r="K3093" s="3">
        <f t="shared" si="146"/>
        <v>0</v>
      </c>
      <c r="L3093" s="3">
        <v>0</v>
      </c>
      <c r="M3093" s="3">
        <v>0</v>
      </c>
      <c r="N3093" s="3"/>
      <c r="O3093" s="3">
        <v>0</v>
      </c>
      <c r="P3093" s="3">
        <v>0</v>
      </c>
      <c r="Q3093" s="3">
        <v>0</v>
      </c>
      <c r="R3093" s="69">
        <v>0</v>
      </c>
      <c r="S3093" s="69">
        <v>0</v>
      </c>
      <c r="T3093" s="3"/>
      <c r="U3093" s="3"/>
      <c r="V3093" s="3"/>
      <c r="W3093" s="3"/>
      <c r="X3093" s="3">
        <v>31357</v>
      </c>
      <c r="Y3093" s="3">
        <v>13</v>
      </c>
      <c r="Z3093" s="3">
        <v>3291</v>
      </c>
      <c r="AA3093" s="69">
        <v>1.4999999999999999E-4</v>
      </c>
      <c r="AB3093" s="69">
        <v>1.2960599999999999E-2</v>
      </c>
    </row>
    <row r="3094" spans="1:28" x14ac:dyDescent="0.3">
      <c r="A3094" s="1" t="s">
        <v>50</v>
      </c>
      <c r="B3094" s="65" t="str">
        <f>VLOOKUP(A3094,'bank list with code'!$A$2:$C$114,3,FALSE)</f>
        <v>B079</v>
      </c>
      <c r="C3094" s="65" t="str">
        <f>VLOOKUP(B3094,'bank type'!$A$2:$B$87,2,FALSE)</f>
        <v>Payment Banks</v>
      </c>
      <c r="D3094" s="60">
        <f t="shared" si="147"/>
        <v>43982</v>
      </c>
      <c r="E3094" s="19">
        <v>5</v>
      </c>
      <c r="F3094" s="1">
        <v>2020</v>
      </c>
      <c r="G3094" s="2">
        <v>2</v>
      </c>
      <c r="H3094" s="2">
        <v>20</v>
      </c>
      <c r="I3094" s="3">
        <v>164001</v>
      </c>
      <c r="J3094" s="3">
        <v>0</v>
      </c>
      <c r="K3094" s="3">
        <f t="shared" si="146"/>
        <v>164001</v>
      </c>
      <c r="L3094" s="3">
        <v>0</v>
      </c>
      <c r="M3094" s="3">
        <v>0</v>
      </c>
      <c r="N3094" s="3"/>
      <c r="O3094" s="3">
        <v>0</v>
      </c>
      <c r="P3094" s="3">
        <v>0</v>
      </c>
      <c r="Q3094" s="3">
        <v>0</v>
      </c>
      <c r="R3094" s="69">
        <v>0</v>
      </c>
      <c r="S3094" s="69">
        <v>0</v>
      </c>
      <c r="T3094" s="3"/>
      <c r="U3094" s="3"/>
      <c r="V3094" s="3"/>
      <c r="W3094" s="3"/>
      <c r="X3094" s="3">
        <v>58146754</v>
      </c>
      <c r="Y3094" s="3">
        <v>1420843</v>
      </c>
      <c r="Z3094" s="3">
        <v>1610885</v>
      </c>
      <c r="AA3094" s="69">
        <v>44.702256569999996</v>
      </c>
      <c r="AB3094" s="69">
        <v>13.564487719999999</v>
      </c>
    </row>
    <row r="3095" spans="1:28" x14ac:dyDescent="0.3">
      <c r="A3095" s="1" t="s">
        <v>52</v>
      </c>
      <c r="B3095" s="65" t="str">
        <f>VLOOKUP(A3095,'bank list with code'!$A$2:$C$114,3,FALSE)</f>
        <v>B007</v>
      </c>
      <c r="C3095" s="65" t="str">
        <f>VLOOKUP(B3095,'bank type'!$A$2:$B$87,2,FALSE)</f>
        <v>Small Finance Banks</v>
      </c>
      <c r="D3095" s="60">
        <f t="shared" si="147"/>
        <v>43982</v>
      </c>
      <c r="E3095" s="19">
        <v>5</v>
      </c>
      <c r="F3095" s="1">
        <v>2020</v>
      </c>
      <c r="G3095" s="2">
        <v>312</v>
      </c>
      <c r="H3095" s="2">
        <v>2</v>
      </c>
      <c r="I3095" s="3">
        <v>0</v>
      </c>
      <c r="J3095" s="3">
        <v>0</v>
      </c>
      <c r="K3095" s="3">
        <f t="shared" si="146"/>
        <v>0</v>
      </c>
      <c r="L3095" s="3">
        <v>211</v>
      </c>
      <c r="M3095" s="3">
        <v>0</v>
      </c>
      <c r="N3095" s="3"/>
      <c r="O3095" s="3">
        <v>0</v>
      </c>
      <c r="P3095" s="3">
        <v>0</v>
      </c>
      <c r="Q3095" s="3">
        <v>0</v>
      </c>
      <c r="R3095" s="69">
        <v>0</v>
      </c>
      <c r="S3095" s="69">
        <v>0</v>
      </c>
      <c r="T3095" s="3"/>
      <c r="U3095" s="3"/>
      <c r="V3095" s="3"/>
      <c r="W3095" s="3"/>
      <c r="X3095" s="3">
        <v>1310582</v>
      </c>
      <c r="Y3095" s="3">
        <v>349960</v>
      </c>
      <c r="Z3095" s="3">
        <v>213667</v>
      </c>
      <c r="AA3095" s="69">
        <v>20.603311140000002</v>
      </c>
      <c r="AB3095" s="69">
        <v>4.2851092900000003</v>
      </c>
    </row>
    <row r="3096" spans="1:28" x14ac:dyDescent="0.3">
      <c r="A3096" s="1" t="s">
        <v>53</v>
      </c>
      <c r="B3096" s="65" t="str">
        <f>VLOOKUP(A3096,'bank list with code'!$A$2:$C$114,3,FALSE)</f>
        <v>B019</v>
      </c>
      <c r="C3096" s="65" t="str">
        <f>VLOOKUP(B3096,'bank type'!$A$2:$B$87,2,FALSE)</f>
        <v>Small Finance Banks</v>
      </c>
      <c r="D3096" s="60">
        <f t="shared" si="147"/>
        <v>43982</v>
      </c>
      <c r="E3096" s="19">
        <v>5</v>
      </c>
      <c r="F3096" s="1">
        <v>2020</v>
      </c>
      <c r="G3096" s="2">
        <v>150</v>
      </c>
      <c r="H3096" s="2">
        <v>1</v>
      </c>
      <c r="I3096" s="3">
        <v>0</v>
      </c>
      <c r="J3096" s="3">
        <v>0</v>
      </c>
      <c r="K3096" s="3">
        <f t="shared" si="146"/>
        <v>0</v>
      </c>
      <c r="L3096" s="3">
        <v>0</v>
      </c>
      <c r="M3096" s="3">
        <v>0</v>
      </c>
      <c r="N3096" s="3"/>
      <c r="O3096" s="3">
        <v>0</v>
      </c>
      <c r="P3096" s="3">
        <v>0</v>
      </c>
      <c r="Q3096" s="3">
        <v>0</v>
      </c>
      <c r="R3096" s="69">
        <v>0</v>
      </c>
      <c r="S3096" s="69">
        <v>0</v>
      </c>
      <c r="T3096" s="3"/>
      <c r="U3096" s="3"/>
      <c r="V3096" s="3"/>
      <c r="W3096" s="3"/>
      <c r="X3096" s="3">
        <v>127941</v>
      </c>
      <c r="Y3096" s="3">
        <v>63236</v>
      </c>
      <c r="Z3096" s="3">
        <v>55091</v>
      </c>
      <c r="AA3096" s="69">
        <v>3.11389622</v>
      </c>
      <c r="AB3096" s="69">
        <v>0.90097026869999997</v>
      </c>
    </row>
    <row r="3097" spans="1:28" x14ac:dyDescent="0.3">
      <c r="A3097" s="1" t="s">
        <v>54</v>
      </c>
      <c r="B3097" s="65" t="str">
        <f>VLOOKUP(A3097,'bank list with code'!$A$2:$C$114,3,FALSE)</f>
        <v>B046</v>
      </c>
      <c r="C3097" s="65" t="str">
        <f>VLOOKUP(B3097,'bank type'!$A$2:$B$87,2,FALSE)</f>
        <v>Small Finance Banks</v>
      </c>
      <c r="D3097" s="60">
        <f t="shared" si="147"/>
        <v>43982</v>
      </c>
      <c r="E3097" s="19">
        <v>5</v>
      </c>
      <c r="F3097" s="1">
        <v>2020</v>
      </c>
      <c r="G3097" s="2">
        <v>103</v>
      </c>
      <c r="H3097" s="2">
        <v>5</v>
      </c>
      <c r="I3097" s="3">
        <v>0</v>
      </c>
      <c r="J3097" s="3">
        <v>0</v>
      </c>
      <c r="K3097" s="3">
        <f t="shared" si="146"/>
        <v>0</v>
      </c>
      <c r="L3097" s="3">
        <v>0</v>
      </c>
      <c r="M3097" s="3">
        <v>0</v>
      </c>
      <c r="N3097" s="3"/>
      <c r="O3097" s="3">
        <v>0</v>
      </c>
      <c r="P3097" s="3">
        <v>0</v>
      </c>
      <c r="Q3097" s="3">
        <v>0</v>
      </c>
      <c r="R3097" s="69">
        <v>0</v>
      </c>
      <c r="S3097" s="69">
        <v>0</v>
      </c>
      <c r="T3097" s="3"/>
      <c r="U3097" s="3"/>
      <c r="V3097" s="3"/>
      <c r="W3097" s="3"/>
      <c r="X3097" s="3">
        <v>2283278</v>
      </c>
      <c r="Y3097" s="3">
        <v>304136</v>
      </c>
      <c r="Z3097" s="3">
        <v>38976</v>
      </c>
      <c r="AA3097" s="69">
        <v>8.6980435600000021</v>
      </c>
      <c r="AB3097" s="69">
        <v>0.34610000630000004</v>
      </c>
    </row>
    <row r="3098" spans="1:28" x14ac:dyDescent="0.3">
      <c r="A3098" s="1" t="s">
        <v>55</v>
      </c>
      <c r="B3098" s="65" t="str">
        <f>VLOOKUP(A3098,'bank list with code'!$A$2:$C$114,3,FALSE)</f>
        <v>B041</v>
      </c>
      <c r="C3098" s="65" t="str">
        <f>VLOOKUP(B3098,'bank type'!$A$2:$B$87,2,FALSE)</f>
        <v>Small Finance Banks</v>
      </c>
      <c r="D3098" s="60">
        <f t="shared" si="147"/>
        <v>43982</v>
      </c>
      <c r="E3098" s="19">
        <v>5</v>
      </c>
      <c r="F3098" s="1">
        <v>2020</v>
      </c>
      <c r="G3098" s="2">
        <v>320</v>
      </c>
      <c r="H3098" s="2">
        <v>2</v>
      </c>
      <c r="I3098" s="3">
        <v>0</v>
      </c>
      <c r="J3098" s="3">
        <v>0</v>
      </c>
      <c r="K3098" s="3">
        <f t="shared" si="146"/>
        <v>0</v>
      </c>
      <c r="L3098" s="3">
        <v>242</v>
      </c>
      <c r="M3098" s="3">
        <v>3651</v>
      </c>
      <c r="N3098" s="3"/>
      <c r="O3098" s="3">
        <v>0</v>
      </c>
      <c r="P3098" s="3">
        <v>0</v>
      </c>
      <c r="Q3098" s="3">
        <v>0</v>
      </c>
      <c r="R3098" s="69">
        <v>0</v>
      </c>
      <c r="S3098" s="69">
        <v>0</v>
      </c>
      <c r="T3098" s="3"/>
      <c r="U3098" s="3"/>
      <c r="V3098" s="3"/>
      <c r="W3098" s="3"/>
      <c r="X3098" s="3">
        <v>709108</v>
      </c>
      <c r="Y3098" s="3">
        <v>574165</v>
      </c>
      <c r="Z3098" s="3">
        <v>99813</v>
      </c>
      <c r="AA3098" s="69">
        <v>11.926144000000001</v>
      </c>
      <c r="AB3098" s="69">
        <v>1.8591076499999999</v>
      </c>
    </row>
    <row r="3099" spans="1:28" x14ac:dyDescent="0.3">
      <c r="A3099" s="1" t="s">
        <v>56</v>
      </c>
      <c r="B3099" s="65" t="str">
        <f>VLOOKUP(A3099,'bank list with code'!$A$2:$C$114,3,FALSE)</f>
        <v>B043</v>
      </c>
      <c r="C3099" s="65" t="str">
        <f>VLOOKUP(B3099,'bank type'!$A$2:$B$87,2,FALSE)</f>
        <v>Small Finance Banks</v>
      </c>
      <c r="D3099" s="60">
        <f t="shared" si="147"/>
        <v>43982</v>
      </c>
      <c r="E3099" s="19">
        <v>5</v>
      </c>
      <c r="F3099" s="1">
        <v>2020</v>
      </c>
      <c r="G3099" s="2">
        <v>221</v>
      </c>
      <c r="H3099" s="2">
        <v>2</v>
      </c>
      <c r="I3099" s="3">
        <v>191</v>
      </c>
      <c r="J3099" s="3">
        <v>0</v>
      </c>
      <c r="K3099" s="3">
        <f t="shared" si="146"/>
        <v>191</v>
      </c>
      <c r="L3099" s="3">
        <v>17</v>
      </c>
      <c r="M3099" s="3">
        <v>0</v>
      </c>
      <c r="N3099" s="3"/>
      <c r="O3099" s="3">
        <v>0</v>
      </c>
      <c r="P3099" s="3">
        <v>0</v>
      </c>
      <c r="Q3099" s="3">
        <v>0</v>
      </c>
      <c r="R3099" s="69">
        <v>0</v>
      </c>
      <c r="S3099" s="69">
        <v>0</v>
      </c>
      <c r="T3099" s="3"/>
      <c r="U3099" s="3"/>
      <c r="V3099" s="3"/>
      <c r="W3099" s="3"/>
      <c r="X3099" s="3">
        <v>3113989</v>
      </c>
      <c r="Y3099" s="3">
        <v>261694</v>
      </c>
      <c r="Z3099" s="3">
        <v>122113</v>
      </c>
      <c r="AA3099" s="69">
        <v>9.6177672800000007</v>
      </c>
      <c r="AB3099" s="69">
        <v>1.0721952844</v>
      </c>
    </row>
    <row r="3100" spans="1:28" x14ac:dyDescent="0.3">
      <c r="A3100" s="1" t="s">
        <v>57</v>
      </c>
      <c r="B3100" s="65" t="str">
        <f>VLOOKUP(A3100,'bank list with code'!$A$2:$C$114,3,FALSE)</f>
        <v>B065</v>
      </c>
      <c r="C3100" s="65" t="str">
        <f>VLOOKUP(B3100,'bank type'!$A$2:$B$87,2,FALSE)</f>
        <v>Small Finance Banks</v>
      </c>
      <c r="D3100" s="60">
        <f t="shared" si="147"/>
        <v>43982</v>
      </c>
      <c r="E3100" s="19">
        <v>5</v>
      </c>
      <c r="F3100" s="1">
        <v>2020</v>
      </c>
      <c r="G3100" s="2">
        <v>128</v>
      </c>
      <c r="H3100" s="2">
        <v>3</v>
      </c>
      <c r="I3100" s="3">
        <v>0</v>
      </c>
      <c r="J3100" s="3">
        <v>0</v>
      </c>
      <c r="K3100" s="3">
        <f t="shared" si="146"/>
        <v>0</v>
      </c>
      <c r="L3100" s="3">
        <v>0</v>
      </c>
      <c r="M3100" s="3">
        <v>0</v>
      </c>
      <c r="N3100" s="3"/>
      <c r="O3100" s="3">
        <v>0</v>
      </c>
      <c r="P3100" s="3">
        <v>0</v>
      </c>
      <c r="Q3100" s="3">
        <v>0</v>
      </c>
      <c r="R3100" s="69">
        <v>0</v>
      </c>
      <c r="S3100" s="69">
        <v>0</v>
      </c>
      <c r="T3100" s="3"/>
      <c r="U3100" s="3"/>
      <c r="V3100" s="3"/>
      <c r="W3100" s="3"/>
      <c r="X3100" s="3">
        <v>1381552</v>
      </c>
      <c r="Y3100" s="3">
        <v>97395</v>
      </c>
      <c r="Z3100" s="3">
        <v>49900</v>
      </c>
      <c r="AA3100" s="69">
        <v>3.0727505000000002</v>
      </c>
      <c r="AB3100" s="69">
        <v>0.49889704000000001</v>
      </c>
    </row>
    <row r="3101" spans="1:28" x14ac:dyDescent="0.3">
      <c r="A3101" s="1" t="s">
        <v>58</v>
      </c>
      <c r="B3101" s="65" t="str">
        <f>VLOOKUP(A3101,'bank list with code'!$A$2:$C$114,3,FALSE)</f>
        <v>B075</v>
      </c>
      <c r="C3101" s="65" t="str">
        <f>VLOOKUP(B3101,'bank type'!$A$2:$B$87,2,FALSE)</f>
        <v>Small Finance Banks</v>
      </c>
      <c r="D3101" s="60">
        <f t="shared" si="147"/>
        <v>43982</v>
      </c>
      <c r="E3101" s="19">
        <v>5</v>
      </c>
      <c r="F3101" s="1">
        <v>2020</v>
      </c>
      <c r="G3101" s="2">
        <v>0</v>
      </c>
      <c r="H3101" s="2">
        <v>0</v>
      </c>
      <c r="I3101" s="3">
        <v>0</v>
      </c>
      <c r="J3101" s="3">
        <v>0</v>
      </c>
      <c r="K3101" s="3">
        <f t="shared" si="146"/>
        <v>0</v>
      </c>
      <c r="L3101" s="3">
        <v>0</v>
      </c>
      <c r="M3101" s="3">
        <v>0</v>
      </c>
      <c r="N3101" s="3"/>
      <c r="O3101" s="3">
        <v>0</v>
      </c>
      <c r="P3101" s="3">
        <v>0</v>
      </c>
      <c r="Q3101" s="3">
        <v>0</v>
      </c>
      <c r="R3101" s="69">
        <v>0</v>
      </c>
      <c r="S3101" s="69">
        <v>0</v>
      </c>
      <c r="T3101" s="3"/>
      <c r="U3101" s="3"/>
      <c r="V3101" s="3"/>
      <c r="W3101" s="3"/>
      <c r="X3101" s="3">
        <v>167972</v>
      </c>
      <c r="Y3101" s="3">
        <v>19373</v>
      </c>
      <c r="Z3101" s="3">
        <v>17398</v>
      </c>
      <c r="AA3101" s="69">
        <v>0.77406825000000001</v>
      </c>
      <c r="AB3101" s="69">
        <v>0.12060393500000001</v>
      </c>
    </row>
    <row r="3102" spans="1:28" x14ac:dyDescent="0.3">
      <c r="A3102" s="1" t="s">
        <v>59</v>
      </c>
      <c r="B3102" s="65" t="str">
        <f>VLOOKUP(A3102,'bank list with code'!$A$2:$C$114,3,FALSE)</f>
        <v>B097</v>
      </c>
      <c r="C3102" s="65" t="str">
        <f>VLOOKUP(B3102,'bank type'!$A$2:$B$87,2,FALSE)</f>
        <v>Small Finance Banks</v>
      </c>
      <c r="D3102" s="60">
        <f t="shared" si="147"/>
        <v>43982</v>
      </c>
      <c r="E3102" s="19">
        <v>5</v>
      </c>
      <c r="F3102" s="1">
        <v>2020</v>
      </c>
      <c r="G3102" s="2">
        <v>25</v>
      </c>
      <c r="H3102" s="2">
        <v>1</v>
      </c>
      <c r="I3102" s="3">
        <v>0</v>
      </c>
      <c r="J3102" s="3">
        <v>0</v>
      </c>
      <c r="K3102" s="3">
        <f t="shared" si="146"/>
        <v>0</v>
      </c>
      <c r="L3102" s="3">
        <v>0</v>
      </c>
      <c r="M3102" s="3">
        <v>0</v>
      </c>
      <c r="N3102" s="3"/>
      <c r="O3102" s="3">
        <v>0</v>
      </c>
      <c r="P3102" s="3">
        <v>0</v>
      </c>
      <c r="Q3102" s="3">
        <v>0</v>
      </c>
      <c r="R3102" s="69">
        <v>0</v>
      </c>
      <c r="S3102" s="69">
        <v>0</v>
      </c>
      <c r="T3102" s="3"/>
      <c r="U3102" s="3"/>
      <c r="V3102" s="3"/>
      <c r="W3102" s="3"/>
      <c r="X3102" s="3">
        <v>56026</v>
      </c>
      <c r="Y3102" s="3">
        <v>25233</v>
      </c>
      <c r="Z3102" s="3">
        <v>22710</v>
      </c>
      <c r="AA3102" s="69">
        <v>0.78034742000000001</v>
      </c>
      <c r="AB3102" s="69">
        <v>0.33124774000000001</v>
      </c>
    </row>
    <row r="3103" spans="1:28" x14ac:dyDescent="0.3">
      <c r="A3103" s="1" t="s">
        <v>60</v>
      </c>
      <c r="B3103" s="65" t="str">
        <f>VLOOKUP(A3103,'bank list with code'!$A$2:$C$114,3,FALSE)</f>
        <v>B103</v>
      </c>
      <c r="C3103" s="65" t="str">
        <f>VLOOKUP(B3103,'bank type'!$A$2:$B$87,2,FALSE)</f>
        <v>Small Finance Banks</v>
      </c>
      <c r="D3103" s="60">
        <f t="shared" si="147"/>
        <v>43982</v>
      </c>
      <c r="E3103" s="19">
        <v>5</v>
      </c>
      <c r="F3103" s="1">
        <v>2020</v>
      </c>
      <c r="G3103" s="2">
        <v>472</v>
      </c>
      <c r="H3103" s="2">
        <v>3</v>
      </c>
      <c r="I3103" s="3">
        <v>0</v>
      </c>
      <c r="J3103" s="3">
        <v>0</v>
      </c>
      <c r="K3103" s="3">
        <f t="shared" si="146"/>
        <v>0</v>
      </c>
      <c r="L3103" s="3">
        <v>0</v>
      </c>
      <c r="M3103" s="3">
        <v>0</v>
      </c>
      <c r="N3103" s="3"/>
      <c r="O3103" s="3">
        <v>0</v>
      </c>
      <c r="P3103" s="3">
        <v>0</v>
      </c>
      <c r="Q3103" s="3">
        <v>0</v>
      </c>
      <c r="R3103" s="69">
        <v>0</v>
      </c>
      <c r="S3103" s="69">
        <v>0</v>
      </c>
      <c r="T3103" s="3"/>
      <c r="U3103" s="3"/>
      <c r="V3103" s="3"/>
      <c r="W3103" s="3"/>
      <c r="X3103" s="3">
        <v>5371092</v>
      </c>
      <c r="Y3103" s="3">
        <v>929175</v>
      </c>
      <c r="Z3103" s="3">
        <v>316036</v>
      </c>
      <c r="AA3103" s="69">
        <v>25.82775088</v>
      </c>
      <c r="AB3103" s="69">
        <v>3.0247346500000001</v>
      </c>
    </row>
    <row r="3104" spans="1:28" x14ac:dyDescent="0.3">
      <c r="A3104" s="1" t="s">
        <v>61</v>
      </c>
      <c r="B3104" s="65" t="str">
        <f>VLOOKUP(A3104,'bank list with code'!$A$2:$C$114,3,FALSE)</f>
        <v>B109</v>
      </c>
      <c r="C3104" s="65" t="str">
        <f>VLOOKUP(B3104,'bank type'!$A$2:$B$87,2,FALSE)</f>
        <v>Small Finance Banks</v>
      </c>
      <c r="D3104" s="60">
        <f t="shared" si="147"/>
        <v>43982</v>
      </c>
      <c r="E3104" s="19">
        <v>5</v>
      </c>
      <c r="F3104" s="1">
        <v>2020</v>
      </c>
      <c r="G3104" s="2">
        <v>142</v>
      </c>
      <c r="H3104" s="2">
        <v>36</v>
      </c>
      <c r="I3104" s="3">
        <v>0</v>
      </c>
      <c r="J3104" s="3">
        <v>0</v>
      </c>
      <c r="K3104" s="3">
        <f t="shared" si="146"/>
        <v>0</v>
      </c>
      <c r="L3104" s="3">
        <v>5</v>
      </c>
      <c r="M3104" s="3">
        <v>0</v>
      </c>
      <c r="N3104" s="3"/>
      <c r="O3104" s="3">
        <v>0</v>
      </c>
      <c r="P3104" s="3">
        <v>0</v>
      </c>
      <c r="Q3104" s="3">
        <v>0</v>
      </c>
      <c r="R3104" s="69">
        <v>0</v>
      </c>
      <c r="S3104" s="69">
        <v>0</v>
      </c>
      <c r="T3104" s="3"/>
      <c r="U3104" s="3"/>
      <c r="V3104" s="3"/>
      <c r="W3104" s="3"/>
      <c r="X3104" s="3">
        <v>399125</v>
      </c>
      <c r="Y3104" s="3">
        <v>90081</v>
      </c>
      <c r="Z3104" s="3">
        <v>30717</v>
      </c>
      <c r="AA3104" s="69">
        <v>2.7911672100000002</v>
      </c>
      <c r="AB3104" s="69">
        <v>0.30063395999999998</v>
      </c>
    </row>
    <row r="3105" spans="1:28" x14ac:dyDescent="0.3">
      <c r="A3105" s="1" t="s">
        <v>0</v>
      </c>
      <c r="B3105" s="65" t="str">
        <f>VLOOKUP(A3105,'bank list with code'!$A$2:$C$114,3,FALSE)</f>
        <v>B014</v>
      </c>
      <c r="C3105" s="65" t="str">
        <f>VLOOKUP(B3105,'bank type'!$A$2:$B$87,2,FALSE)</f>
        <v>Public Sector Banks</v>
      </c>
      <c r="D3105" s="60">
        <f>DATE(2020,6,30)</f>
        <v>44012</v>
      </c>
      <c r="E3105" s="19">
        <v>6</v>
      </c>
      <c r="F3105" s="1">
        <v>2020</v>
      </c>
      <c r="G3105" s="5">
        <v>8934</v>
      </c>
      <c r="H3105" s="5">
        <v>3685</v>
      </c>
      <c r="I3105" s="6">
        <v>56915</v>
      </c>
      <c r="J3105" s="6">
        <v>0</v>
      </c>
      <c r="K3105" s="6">
        <f>SUM(I3105,J3105)</f>
        <v>56915</v>
      </c>
      <c r="L3105" s="6">
        <v>20126</v>
      </c>
      <c r="M3105" s="6">
        <v>6991</v>
      </c>
      <c r="N3105" s="6"/>
      <c r="O3105" s="6">
        <v>450146</v>
      </c>
      <c r="P3105" s="6">
        <v>6055</v>
      </c>
      <c r="Q3105" s="6">
        <v>787148</v>
      </c>
      <c r="R3105" s="120">
        <v>0.26161099999999998</v>
      </c>
      <c r="S3105" s="120">
        <v>19.352028600000001</v>
      </c>
      <c r="T3105" s="6"/>
      <c r="U3105" s="6"/>
      <c r="V3105" s="6"/>
      <c r="W3105" s="6"/>
      <c r="X3105" s="6">
        <v>57863557</v>
      </c>
      <c r="Y3105" s="6">
        <v>24743567</v>
      </c>
      <c r="Z3105" s="6">
        <v>14155266</v>
      </c>
      <c r="AA3105" s="120">
        <v>1080.2461579199999</v>
      </c>
      <c r="AB3105" s="120">
        <v>203.91751988999999</v>
      </c>
    </row>
    <row r="3106" spans="1:28" x14ac:dyDescent="0.3">
      <c r="A3106" s="1" t="s">
        <v>1</v>
      </c>
      <c r="B3106" s="65" t="str">
        <f>VLOOKUP(A3106,'bank list with code'!$A$2:$C$114,3,FALSE)</f>
        <v>B015</v>
      </c>
      <c r="C3106" s="65" t="str">
        <f>VLOOKUP(B3106,'bank type'!$A$2:$B$87,2,FALSE)</f>
        <v>Public Sector Banks</v>
      </c>
      <c r="D3106" s="60">
        <f t="shared" ref="D3106:D3161" si="148">DATE(2020,6,30)</f>
        <v>44012</v>
      </c>
      <c r="E3106" s="19">
        <v>6</v>
      </c>
      <c r="F3106" s="1">
        <v>2020</v>
      </c>
      <c r="G3106" s="5">
        <v>2439</v>
      </c>
      <c r="H3106" s="5">
        <v>3311</v>
      </c>
      <c r="I3106" s="6">
        <v>47703</v>
      </c>
      <c r="J3106" s="6">
        <v>0</v>
      </c>
      <c r="K3106" s="6">
        <f t="shared" ref="K3106:K3161" si="149">SUM(I3106,J3106)</f>
        <v>47703</v>
      </c>
      <c r="L3106" s="6">
        <v>7591</v>
      </c>
      <c r="M3106" s="6">
        <v>554</v>
      </c>
      <c r="N3106" s="6"/>
      <c r="O3106" s="6">
        <v>163933</v>
      </c>
      <c r="P3106" s="6">
        <v>7973</v>
      </c>
      <c r="Q3106" s="6">
        <v>325631</v>
      </c>
      <c r="R3106" s="120">
        <v>0.43953459210000001</v>
      </c>
      <c r="S3106" s="120">
        <v>7.2036254977</v>
      </c>
      <c r="T3106" s="6"/>
      <c r="U3106" s="6"/>
      <c r="V3106" s="6"/>
      <c r="W3106" s="6"/>
      <c r="X3106" s="6">
        <v>39420291</v>
      </c>
      <c r="Y3106" s="6">
        <v>15787875</v>
      </c>
      <c r="Z3106" s="6">
        <v>8391002</v>
      </c>
      <c r="AA3106" s="120">
        <v>607.85371273919998</v>
      </c>
      <c r="AB3106" s="120">
        <v>105.43139525320001</v>
      </c>
    </row>
    <row r="3107" spans="1:28" x14ac:dyDescent="0.3">
      <c r="A3107" s="1" t="s">
        <v>2</v>
      </c>
      <c r="B3107" s="65" t="str">
        <f>VLOOKUP(A3107,'bank list with code'!$A$2:$C$114,3,FALSE)</f>
        <v>B016</v>
      </c>
      <c r="C3107" s="65" t="str">
        <f>VLOOKUP(B3107,'bank type'!$A$2:$B$87,2,FALSE)</f>
        <v>Public Sector Banks</v>
      </c>
      <c r="D3107" s="60">
        <f t="shared" si="148"/>
        <v>44012</v>
      </c>
      <c r="E3107" s="19">
        <v>6</v>
      </c>
      <c r="F3107" s="1">
        <v>2020</v>
      </c>
      <c r="G3107" s="5">
        <v>1380</v>
      </c>
      <c r="H3107" s="5">
        <v>515</v>
      </c>
      <c r="I3107" s="6">
        <v>2379</v>
      </c>
      <c r="J3107" s="6">
        <v>0</v>
      </c>
      <c r="K3107" s="6">
        <f t="shared" si="149"/>
        <v>2379</v>
      </c>
      <c r="L3107" s="6">
        <v>0</v>
      </c>
      <c r="M3107" s="6">
        <v>198796</v>
      </c>
      <c r="N3107" s="6"/>
      <c r="O3107" s="6">
        <v>0</v>
      </c>
      <c r="P3107" s="6">
        <v>0</v>
      </c>
      <c r="Q3107" s="6">
        <v>0</v>
      </c>
      <c r="R3107" s="120">
        <v>0</v>
      </c>
      <c r="S3107" s="120">
        <v>0</v>
      </c>
      <c r="T3107" s="6"/>
      <c r="U3107" s="6"/>
      <c r="V3107" s="6"/>
      <c r="W3107" s="6"/>
      <c r="X3107" s="6">
        <v>7769901</v>
      </c>
      <c r="Y3107" s="6">
        <v>5577979</v>
      </c>
      <c r="Z3107" s="6">
        <v>3814282</v>
      </c>
      <c r="AA3107" s="120">
        <v>110.19315722969999</v>
      </c>
      <c r="AB3107" s="120">
        <v>45.432330999999998</v>
      </c>
    </row>
    <row r="3108" spans="1:28" x14ac:dyDescent="0.3">
      <c r="A3108" s="1" t="s">
        <v>3</v>
      </c>
      <c r="B3108" s="65" t="str">
        <f>VLOOKUP(A3108,'bank list with code'!$A$2:$C$114,3,FALSE)</f>
        <v>B018</v>
      </c>
      <c r="C3108" s="65" t="str">
        <f>VLOOKUP(B3108,'bank type'!$A$2:$B$87,2,FALSE)</f>
        <v>Public Sector Banks</v>
      </c>
      <c r="D3108" s="60">
        <f t="shared" si="148"/>
        <v>44012</v>
      </c>
      <c r="E3108" s="19">
        <v>6</v>
      </c>
      <c r="F3108" s="1">
        <v>2020</v>
      </c>
      <c r="G3108" s="5">
        <v>8960</v>
      </c>
      <c r="H3108" s="5">
        <v>4437</v>
      </c>
      <c r="I3108" s="6">
        <v>37390</v>
      </c>
      <c r="J3108" s="6">
        <v>0</v>
      </c>
      <c r="K3108" s="6">
        <f t="shared" si="149"/>
        <v>37390</v>
      </c>
      <c r="L3108" s="6">
        <v>9235</v>
      </c>
      <c r="M3108" s="6">
        <v>77</v>
      </c>
      <c r="N3108" s="6"/>
      <c r="O3108" s="6">
        <v>577594</v>
      </c>
      <c r="P3108" s="6">
        <v>39840</v>
      </c>
      <c r="Q3108" s="6">
        <v>770660</v>
      </c>
      <c r="R3108" s="120">
        <v>1.8870795619</v>
      </c>
      <c r="S3108" s="120">
        <v>18.580100313700001</v>
      </c>
      <c r="T3108" s="6"/>
      <c r="U3108" s="6"/>
      <c r="V3108" s="6"/>
      <c r="W3108" s="6"/>
      <c r="X3108" s="6">
        <v>35086827</v>
      </c>
      <c r="Y3108" s="6">
        <v>27464468</v>
      </c>
      <c r="Z3108" s="6">
        <v>17363973</v>
      </c>
      <c r="AA3108" s="120">
        <v>1185.6871701263001</v>
      </c>
      <c r="AB3108" s="120">
        <v>215.34236316850001</v>
      </c>
    </row>
    <row r="3109" spans="1:28" x14ac:dyDescent="0.3">
      <c r="A3109" s="1" t="s">
        <v>4</v>
      </c>
      <c r="B3109" s="65" t="str">
        <f>VLOOKUP(A3109,'bank list with code'!$A$2:$C$114,3,FALSE)</f>
        <v>B022</v>
      </c>
      <c r="C3109" s="65" t="str">
        <f>VLOOKUP(B3109,'bank type'!$A$2:$B$87,2,FALSE)</f>
        <v>Public Sector Banks</v>
      </c>
      <c r="D3109" s="60">
        <f t="shared" si="148"/>
        <v>44012</v>
      </c>
      <c r="E3109" s="19">
        <v>6</v>
      </c>
      <c r="F3109" s="1">
        <v>2020</v>
      </c>
      <c r="G3109" s="5">
        <v>2744</v>
      </c>
      <c r="H3109" s="5">
        <v>885</v>
      </c>
      <c r="I3109" s="6">
        <v>3555</v>
      </c>
      <c r="J3109" s="6">
        <v>0</v>
      </c>
      <c r="K3109" s="6">
        <f t="shared" si="149"/>
        <v>3555</v>
      </c>
      <c r="L3109" s="6">
        <v>6284</v>
      </c>
      <c r="M3109" s="6">
        <v>3248</v>
      </c>
      <c r="N3109" s="6"/>
      <c r="O3109" s="6">
        <v>69082</v>
      </c>
      <c r="P3109" s="6">
        <v>866</v>
      </c>
      <c r="Q3109" s="6">
        <v>86270</v>
      </c>
      <c r="R3109" s="120">
        <v>4.0379484300000004E-2</v>
      </c>
      <c r="S3109" s="120">
        <v>1.8948460836000001</v>
      </c>
      <c r="T3109" s="6"/>
      <c r="U3109" s="6"/>
      <c r="V3109" s="6"/>
      <c r="W3109" s="6"/>
      <c r="X3109" s="6">
        <v>24646217</v>
      </c>
      <c r="Y3109" s="6">
        <v>9683258</v>
      </c>
      <c r="Z3109" s="6">
        <v>4962168</v>
      </c>
      <c r="AA3109" s="120">
        <v>435.11497438000004</v>
      </c>
      <c r="AB3109" s="120">
        <v>75.172575947700011</v>
      </c>
    </row>
    <row r="3110" spans="1:28" x14ac:dyDescent="0.3">
      <c r="A3110" s="1" t="s">
        <v>5</v>
      </c>
      <c r="B3110" s="65" t="str">
        <f>VLOOKUP(A3110,'bank list with code'!$A$2:$C$114,3,FALSE)</f>
        <v>B060</v>
      </c>
      <c r="C3110" s="65" t="str">
        <f>VLOOKUP(B3110,'bank type'!$A$2:$B$87,2,FALSE)</f>
        <v>Public Sector Banks</v>
      </c>
      <c r="D3110" s="60">
        <f t="shared" si="148"/>
        <v>44012</v>
      </c>
      <c r="E3110" s="19">
        <v>6</v>
      </c>
      <c r="F3110" s="1">
        <v>2020</v>
      </c>
      <c r="G3110" s="5">
        <v>4392</v>
      </c>
      <c r="H3110" s="5">
        <v>787</v>
      </c>
      <c r="I3110" s="6">
        <v>13697</v>
      </c>
      <c r="J3110" s="6">
        <v>0</v>
      </c>
      <c r="K3110" s="6">
        <f t="shared" si="149"/>
        <v>13697</v>
      </c>
      <c r="L3110" s="6">
        <v>9047</v>
      </c>
      <c r="M3110" s="6">
        <v>3231</v>
      </c>
      <c r="N3110" s="6"/>
      <c r="O3110" s="6">
        <v>103445</v>
      </c>
      <c r="P3110" s="6">
        <v>2450</v>
      </c>
      <c r="Q3110" s="6">
        <v>126665</v>
      </c>
      <c r="R3110" s="120">
        <v>0.14706899999999998</v>
      </c>
      <c r="S3110" s="120">
        <v>3.0069038297000001</v>
      </c>
      <c r="T3110" s="6"/>
      <c r="U3110" s="6"/>
      <c r="V3110" s="6"/>
      <c r="W3110" s="6"/>
      <c r="X3110" s="6">
        <v>21824035</v>
      </c>
      <c r="Y3110" s="6">
        <v>17884773</v>
      </c>
      <c r="Z3110" s="6">
        <v>9204848</v>
      </c>
      <c r="AA3110" s="120">
        <v>784.87230579000004</v>
      </c>
      <c r="AB3110" s="120">
        <v>116.334720021</v>
      </c>
    </row>
    <row r="3111" spans="1:28" x14ac:dyDescent="0.3">
      <c r="A3111" s="1" t="s">
        <v>6</v>
      </c>
      <c r="B3111" s="65" t="str">
        <f>VLOOKUP(A3111,'bank list with code'!$A$2:$C$114,3,FALSE)</f>
        <v>B061</v>
      </c>
      <c r="C3111" s="65" t="str">
        <f>VLOOKUP(B3111,'bank type'!$A$2:$B$87,2,FALSE)</f>
        <v>Public Sector Banks</v>
      </c>
      <c r="D3111" s="60">
        <f t="shared" si="148"/>
        <v>44012</v>
      </c>
      <c r="E3111" s="19">
        <v>6</v>
      </c>
      <c r="F3111" s="1">
        <v>2020</v>
      </c>
      <c r="G3111" s="5">
        <v>2579</v>
      </c>
      <c r="H3111" s="5">
        <v>488</v>
      </c>
      <c r="I3111" s="6">
        <v>9636</v>
      </c>
      <c r="J3111" s="6">
        <v>0</v>
      </c>
      <c r="K3111" s="6">
        <f t="shared" si="149"/>
        <v>9636</v>
      </c>
      <c r="L3111" s="6">
        <v>0</v>
      </c>
      <c r="M3111" s="6">
        <v>0</v>
      </c>
      <c r="N3111" s="6"/>
      <c r="O3111" s="6">
        <v>60237</v>
      </c>
      <c r="P3111" s="6">
        <v>471</v>
      </c>
      <c r="Q3111" s="6">
        <v>62640</v>
      </c>
      <c r="R3111" s="120">
        <v>2.0184560000000001E-2</v>
      </c>
      <c r="S3111" s="120">
        <v>1.14058178</v>
      </c>
      <c r="T3111" s="6"/>
      <c r="U3111" s="6"/>
      <c r="V3111" s="6"/>
      <c r="W3111" s="6"/>
      <c r="X3111" s="6">
        <v>18084291</v>
      </c>
      <c r="Y3111" s="6">
        <v>10796804</v>
      </c>
      <c r="Z3111" s="6">
        <v>4320875</v>
      </c>
      <c r="AA3111" s="120">
        <v>443.39310799999998</v>
      </c>
      <c r="AB3111" s="120">
        <v>58.941019249999997</v>
      </c>
    </row>
    <row r="3112" spans="1:28" x14ac:dyDescent="0.3">
      <c r="A3112" s="1" t="s">
        <v>7</v>
      </c>
      <c r="B3112" s="65" t="str">
        <f>VLOOKUP(A3112,'bank list with code'!$A$2:$C$114,3,FALSE)</f>
        <v>B080</v>
      </c>
      <c r="C3112" s="65" t="str">
        <f>VLOOKUP(B3112,'bank type'!$A$2:$B$87,2,FALSE)</f>
        <v>Public Sector Banks</v>
      </c>
      <c r="D3112" s="60">
        <f t="shared" si="148"/>
        <v>44012</v>
      </c>
      <c r="E3112" s="19">
        <v>6</v>
      </c>
      <c r="F3112" s="1">
        <v>2020</v>
      </c>
      <c r="G3112" s="5">
        <v>1030</v>
      </c>
      <c r="H3112" s="5">
        <v>30</v>
      </c>
      <c r="I3112" s="6">
        <v>890</v>
      </c>
      <c r="J3112" s="6">
        <v>0</v>
      </c>
      <c r="K3112" s="6">
        <f t="shared" si="149"/>
        <v>890</v>
      </c>
      <c r="L3112" s="6">
        <v>353</v>
      </c>
      <c r="M3112" s="6">
        <v>890</v>
      </c>
      <c r="N3112" s="6"/>
      <c r="O3112" s="6">
        <v>0</v>
      </c>
      <c r="P3112" s="6">
        <v>0</v>
      </c>
      <c r="Q3112" s="6">
        <v>0</v>
      </c>
      <c r="R3112" s="120">
        <v>0</v>
      </c>
      <c r="S3112" s="120">
        <v>0</v>
      </c>
      <c r="T3112" s="6"/>
      <c r="U3112" s="6"/>
      <c r="V3112" s="6"/>
      <c r="W3112" s="6"/>
      <c r="X3112" s="6">
        <v>2783588</v>
      </c>
      <c r="Y3112" s="6">
        <v>1177292</v>
      </c>
      <c r="Z3112" s="6">
        <v>667395</v>
      </c>
      <c r="AA3112" s="120">
        <v>51.076039999999999</v>
      </c>
      <c r="AB3112" s="120">
        <v>10.646849212299999</v>
      </c>
    </row>
    <row r="3113" spans="1:28" x14ac:dyDescent="0.3">
      <c r="A3113" s="1" t="s">
        <v>8</v>
      </c>
      <c r="B3113" s="65" t="str">
        <f>VLOOKUP(A3113,'bank list with code'!$A$2:$C$114,3,FALSE)</f>
        <v>B081</v>
      </c>
      <c r="C3113" s="65" t="str">
        <f>VLOOKUP(B3113,'bank type'!$A$2:$B$87,2,FALSE)</f>
        <v>Public Sector Banks</v>
      </c>
      <c r="D3113" s="60">
        <f t="shared" si="148"/>
        <v>44012</v>
      </c>
      <c r="E3113" s="19">
        <v>6</v>
      </c>
      <c r="F3113" s="1">
        <v>2020</v>
      </c>
      <c r="G3113" s="5">
        <v>8827</v>
      </c>
      <c r="H3113" s="5">
        <v>5029</v>
      </c>
      <c r="I3113" s="6">
        <v>98620</v>
      </c>
      <c r="J3113" s="6">
        <v>0</v>
      </c>
      <c r="K3113" s="6">
        <f t="shared" si="149"/>
        <v>98620</v>
      </c>
      <c r="L3113" s="6">
        <v>5255</v>
      </c>
      <c r="M3113" s="6">
        <v>99760</v>
      </c>
      <c r="N3113" s="6"/>
      <c r="O3113" s="6">
        <v>355209</v>
      </c>
      <c r="P3113" s="6">
        <v>2436</v>
      </c>
      <c r="Q3113" s="6">
        <v>467362</v>
      </c>
      <c r="R3113" s="120">
        <v>6.6019803000000002E-2</v>
      </c>
      <c r="S3113" s="120">
        <v>10.785753187799999</v>
      </c>
      <c r="T3113" s="6"/>
      <c r="U3113" s="6"/>
      <c r="V3113" s="6"/>
      <c r="W3113" s="6"/>
      <c r="X3113" s="6">
        <v>42039174</v>
      </c>
      <c r="Y3113" s="6">
        <v>28272421</v>
      </c>
      <c r="Z3113" s="6">
        <v>15336537</v>
      </c>
      <c r="AA3113" s="120">
        <v>1365.2424402780998</v>
      </c>
      <c r="AB3113" s="120">
        <v>241.81282687160001</v>
      </c>
    </row>
    <row r="3114" spans="1:28" x14ac:dyDescent="0.3">
      <c r="A3114" s="1" t="s">
        <v>9</v>
      </c>
      <c r="B3114" s="65" t="str">
        <f>VLOOKUP(A3114,'bank list with code'!$A$2:$C$114,3,FALSE)</f>
        <v>B102</v>
      </c>
      <c r="C3114" s="65" t="str">
        <f>VLOOKUP(B3114,'bank type'!$A$2:$B$87,2,FALSE)</f>
        <v>Public Sector Banks</v>
      </c>
      <c r="D3114" s="60">
        <f t="shared" si="148"/>
        <v>44012</v>
      </c>
      <c r="E3114" s="19">
        <v>6</v>
      </c>
      <c r="F3114" s="1">
        <v>2020</v>
      </c>
      <c r="G3114" s="5">
        <v>2060</v>
      </c>
      <c r="H3114" s="5">
        <v>187</v>
      </c>
      <c r="I3114" s="6">
        <v>8319</v>
      </c>
      <c r="J3114" s="6">
        <v>0</v>
      </c>
      <c r="K3114" s="6">
        <f t="shared" si="149"/>
        <v>8319</v>
      </c>
      <c r="L3114" s="6">
        <v>3568</v>
      </c>
      <c r="M3114" s="6">
        <v>6242</v>
      </c>
      <c r="N3114" s="6"/>
      <c r="O3114" s="6">
        <v>0</v>
      </c>
      <c r="P3114" s="6">
        <v>0</v>
      </c>
      <c r="Q3114" s="6">
        <v>0</v>
      </c>
      <c r="R3114" s="120">
        <v>0</v>
      </c>
      <c r="S3114" s="120">
        <v>0</v>
      </c>
      <c r="T3114" s="6"/>
      <c r="U3114" s="6"/>
      <c r="V3114" s="6"/>
      <c r="W3114" s="6"/>
      <c r="X3114" s="6">
        <v>8740803</v>
      </c>
      <c r="Y3114" s="6">
        <v>5306765</v>
      </c>
      <c r="Z3114" s="6">
        <v>3174177</v>
      </c>
      <c r="AA3114" s="120">
        <v>225.12469060000001</v>
      </c>
      <c r="AB3114" s="120">
        <v>42.763536249999994</v>
      </c>
    </row>
    <row r="3115" spans="1:28" x14ac:dyDescent="0.3">
      <c r="A3115" s="1" t="s">
        <v>10</v>
      </c>
      <c r="B3115" s="65" t="str">
        <f>VLOOKUP(A3115,'bank list with code'!$A$2:$C$114,3,FALSE)</f>
        <v>B105</v>
      </c>
      <c r="C3115" s="65" t="str">
        <f>VLOOKUP(B3115,'bank type'!$A$2:$B$87,2,FALSE)</f>
        <v>Public Sector Banks</v>
      </c>
      <c r="D3115" s="60">
        <f t="shared" si="148"/>
        <v>44012</v>
      </c>
      <c r="E3115" s="19">
        <v>6</v>
      </c>
      <c r="F3115" s="1">
        <v>2020</v>
      </c>
      <c r="G3115" s="5">
        <v>9266</v>
      </c>
      <c r="H3115" s="5">
        <v>3971</v>
      </c>
      <c r="I3115" s="6">
        <v>340148</v>
      </c>
      <c r="J3115" s="6">
        <v>0</v>
      </c>
      <c r="K3115" s="6">
        <f t="shared" si="149"/>
        <v>340148</v>
      </c>
      <c r="L3115" s="6">
        <v>8046</v>
      </c>
      <c r="M3115" s="6">
        <v>956</v>
      </c>
      <c r="N3115" s="6"/>
      <c r="O3115" s="6">
        <v>457201</v>
      </c>
      <c r="P3115" s="6">
        <v>7662</v>
      </c>
      <c r="Q3115" s="6">
        <v>709068</v>
      </c>
      <c r="R3115" s="120">
        <v>0.38070230229999996</v>
      </c>
      <c r="S3115" s="120">
        <v>18.282081083400001</v>
      </c>
      <c r="T3115" s="6"/>
      <c r="U3115" s="6"/>
      <c r="V3115" s="6"/>
      <c r="W3115" s="6"/>
      <c r="X3115" s="6">
        <v>42556582</v>
      </c>
      <c r="Y3115" s="6">
        <v>35531689</v>
      </c>
      <c r="Z3115" s="6">
        <v>16944821</v>
      </c>
      <c r="AA3115" s="120">
        <v>1242.4638407</v>
      </c>
      <c r="AB3115" s="120">
        <v>234.31849830300001</v>
      </c>
    </row>
    <row r="3116" spans="1:28" x14ac:dyDescent="0.3">
      <c r="A3116" s="1" t="s">
        <v>11</v>
      </c>
      <c r="B3116" s="65" t="str">
        <f>VLOOKUP(A3116,'bank list with code'!$A$2:$C$114,3,FALSE)</f>
        <v>B054</v>
      </c>
      <c r="C3116" s="65" t="str">
        <f>VLOOKUP(B3116,'bank type'!$A$2:$B$87,2,FALSE)</f>
        <v>Private Sector Banks</v>
      </c>
      <c r="D3116" s="60">
        <f t="shared" si="148"/>
        <v>44012</v>
      </c>
      <c r="E3116" s="19">
        <v>6</v>
      </c>
      <c r="F3116" s="1">
        <v>2020</v>
      </c>
      <c r="G3116" s="5">
        <v>2208</v>
      </c>
      <c r="H3116" s="5">
        <v>1472</v>
      </c>
      <c r="I3116" s="6">
        <v>31476</v>
      </c>
      <c r="J3116" s="6">
        <v>0</v>
      </c>
      <c r="K3116" s="6">
        <f t="shared" si="149"/>
        <v>31476</v>
      </c>
      <c r="L3116" s="6">
        <v>501</v>
      </c>
      <c r="M3116" s="6">
        <v>2419</v>
      </c>
      <c r="N3116" s="6"/>
      <c r="O3116" s="6">
        <v>36064</v>
      </c>
      <c r="P3116" s="6">
        <v>422</v>
      </c>
      <c r="Q3116" s="6">
        <v>85692</v>
      </c>
      <c r="R3116" s="120">
        <v>2.3725000000000003E-2</v>
      </c>
      <c r="S3116" s="120">
        <v>2.1307664527000001</v>
      </c>
      <c r="T3116" s="6"/>
      <c r="U3116" s="6"/>
      <c r="V3116" s="6"/>
      <c r="W3116" s="6"/>
      <c r="X3116" s="6">
        <v>12692471</v>
      </c>
      <c r="Y3116" s="6">
        <v>6322562</v>
      </c>
      <c r="Z3116" s="6">
        <v>4024417</v>
      </c>
      <c r="AA3116" s="120">
        <v>300.29230378029996</v>
      </c>
      <c r="AB3116" s="120">
        <v>63.498735598900005</v>
      </c>
    </row>
    <row r="3117" spans="1:28" x14ac:dyDescent="0.3">
      <c r="A3117" s="1" t="s">
        <v>12</v>
      </c>
      <c r="B3117" s="65" t="str">
        <f>VLOOKUP(A3117,'bank list with code'!$A$2:$C$114,3,FALSE)</f>
        <v>B093</v>
      </c>
      <c r="C3117" s="65" t="str">
        <f>VLOOKUP(B3117,'bank type'!$A$2:$B$87,2,FALSE)</f>
        <v>Public Sector Banks</v>
      </c>
      <c r="D3117" s="60">
        <f t="shared" si="148"/>
        <v>44012</v>
      </c>
      <c r="E3117" s="19">
        <v>6</v>
      </c>
      <c r="F3117" s="1">
        <v>2020</v>
      </c>
      <c r="G3117" s="5">
        <v>25619</v>
      </c>
      <c r="H3117" s="5">
        <v>32963</v>
      </c>
      <c r="I3117" s="6">
        <v>669474</v>
      </c>
      <c r="J3117" s="6">
        <v>0</v>
      </c>
      <c r="K3117" s="6">
        <f t="shared" si="149"/>
        <v>669474</v>
      </c>
      <c r="L3117" s="6">
        <v>56483</v>
      </c>
      <c r="M3117" s="6">
        <v>351171</v>
      </c>
      <c r="N3117" s="6"/>
      <c r="O3117" s="6">
        <v>10602103</v>
      </c>
      <c r="P3117" s="6">
        <v>68781</v>
      </c>
      <c r="Q3117" s="6">
        <v>24651496</v>
      </c>
      <c r="R3117" s="120">
        <v>2.6904461099999999</v>
      </c>
      <c r="S3117" s="120">
        <v>867.09386026999994</v>
      </c>
      <c r="T3117" s="6"/>
      <c r="U3117" s="6"/>
      <c r="V3117" s="6"/>
      <c r="W3117" s="6"/>
      <c r="X3117" s="6">
        <v>283597379</v>
      </c>
      <c r="Y3117" s="6">
        <v>161061267</v>
      </c>
      <c r="Z3117" s="6">
        <v>90882407</v>
      </c>
      <c r="AA3117" s="120">
        <v>8907.5118693933</v>
      </c>
      <c r="AB3117" s="120">
        <v>1414.5702657699999</v>
      </c>
    </row>
    <row r="3118" spans="1:28" x14ac:dyDescent="0.3">
      <c r="A3118" s="1" t="s">
        <v>14</v>
      </c>
      <c r="B3118" s="65" t="str">
        <f>VLOOKUP(A3118,'bank list with code'!$A$2:$C$114,3,FALSE)</f>
        <v>B009</v>
      </c>
      <c r="C3118" s="65" t="str">
        <f>VLOOKUP(B3118,'bank type'!$A$2:$B$87,2,FALSE)</f>
        <v>Private Sector Banks</v>
      </c>
      <c r="D3118" s="60">
        <f t="shared" si="148"/>
        <v>44012</v>
      </c>
      <c r="E3118" s="19">
        <v>6</v>
      </c>
      <c r="F3118" s="1">
        <v>2020</v>
      </c>
      <c r="G3118" s="5">
        <v>5486</v>
      </c>
      <c r="H3118" s="5">
        <v>11970</v>
      </c>
      <c r="I3118" s="6">
        <v>508245</v>
      </c>
      <c r="J3118" s="6">
        <v>0</v>
      </c>
      <c r="K3118" s="6">
        <f t="shared" si="149"/>
        <v>508245</v>
      </c>
      <c r="L3118" s="6">
        <v>710</v>
      </c>
      <c r="M3118" s="6">
        <v>108474</v>
      </c>
      <c r="N3118" s="6"/>
      <c r="O3118" s="6">
        <v>6811762</v>
      </c>
      <c r="P3118" s="6">
        <v>23839</v>
      </c>
      <c r="Q3118" s="6">
        <v>10548455</v>
      </c>
      <c r="R3118" s="120">
        <v>1.181826847</v>
      </c>
      <c r="S3118" s="120">
        <v>360.28891067999996</v>
      </c>
      <c r="T3118" s="6"/>
      <c r="U3118" s="6"/>
      <c r="V3118" s="6"/>
      <c r="W3118" s="6"/>
      <c r="X3118" s="6">
        <v>24995695</v>
      </c>
      <c r="Y3118" s="6">
        <v>18818688</v>
      </c>
      <c r="Z3118" s="6">
        <v>17508736</v>
      </c>
      <c r="AA3118" s="120">
        <v>1042.4126649452999</v>
      </c>
      <c r="AB3118" s="120">
        <v>325.92444140311363</v>
      </c>
    </row>
    <row r="3119" spans="1:28" x14ac:dyDescent="0.3">
      <c r="A3119" s="1" t="s">
        <v>15</v>
      </c>
      <c r="B3119" s="65" t="str">
        <f>VLOOKUP(A3119,'bank list with code'!$A$2:$C$114,3,FALSE)</f>
        <v>B010</v>
      </c>
      <c r="C3119" s="65" t="str">
        <f>VLOOKUP(B3119,'bank type'!$A$2:$B$87,2,FALSE)</f>
        <v>Private Sector Banks</v>
      </c>
      <c r="D3119" s="60">
        <f t="shared" si="148"/>
        <v>44012</v>
      </c>
      <c r="E3119" s="19">
        <v>6</v>
      </c>
      <c r="F3119" s="1">
        <v>2020</v>
      </c>
      <c r="G3119" s="5">
        <v>485</v>
      </c>
      <c r="H3119" s="5">
        <v>0</v>
      </c>
      <c r="I3119" s="6">
        <v>31416</v>
      </c>
      <c r="J3119" s="6">
        <v>0</v>
      </c>
      <c r="K3119" s="6">
        <f t="shared" si="149"/>
        <v>31416</v>
      </c>
      <c r="L3119" s="6">
        <v>0</v>
      </c>
      <c r="M3119" s="6">
        <v>0</v>
      </c>
      <c r="N3119" s="6"/>
      <c r="O3119" s="6">
        <v>0</v>
      </c>
      <c r="P3119" s="6">
        <v>0</v>
      </c>
      <c r="Q3119" s="6">
        <v>0</v>
      </c>
      <c r="R3119" s="120">
        <v>0</v>
      </c>
      <c r="S3119" s="120">
        <v>0</v>
      </c>
      <c r="T3119" s="6"/>
      <c r="U3119" s="6"/>
      <c r="V3119" s="6"/>
      <c r="W3119" s="6"/>
      <c r="X3119" s="6">
        <v>3747445</v>
      </c>
      <c r="Y3119" s="6">
        <v>1575088</v>
      </c>
      <c r="Z3119" s="6">
        <v>859056</v>
      </c>
      <c r="AA3119" s="120">
        <v>76.773450729999993</v>
      </c>
      <c r="AB3119" s="120">
        <v>14.534130190500003</v>
      </c>
    </row>
    <row r="3120" spans="1:28" x14ac:dyDescent="0.3">
      <c r="A3120" s="1" t="s">
        <v>16</v>
      </c>
      <c r="B3120" s="65" t="str">
        <f>VLOOKUP(A3120,'bank list with code'!$A$2:$C$114,3,FALSE)</f>
        <v>B021</v>
      </c>
      <c r="C3120" s="65" t="str">
        <f>VLOOKUP(B3120,'bank type'!$A$2:$B$87,2,FALSE)</f>
        <v>Private Sector Banks</v>
      </c>
      <c r="D3120" s="60">
        <f t="shared" si="148"/>
        <v>44012</v>
      </c>
      <c r="E3120" s="19">
        <v>6</v>
      </c>
      <c r="F3120" s="1">
        <v>2020</v>
      </c>
      <c r="G3120" s="5">
        <v>252</v>
      </c>
      <c r="H3120" s="5">
        <v>52</v>
      </c>
      <c r="I3120" s="6">
        <v>0</v>
      </c>
      <c r="J3120" s="6">
        <v>0</v>
      </c>
      <c r="K3120" s="6">
        <f t="shared" si="149"/>
        <v>0</v>
      </c>
      <c r="L3120" s="6">
        <v>33</v>
      </c>
      <c r="M3120" s="6">
        <v>1146</v>
      </c>
      <c r="N3120" s="6"/>
      <c r="O3120" s="6">
        <v>0</v>
      </c>
      <c r="P3120" s="6">
        <v>0</v>
      </c>
      <c r="Q3120" s="6">
        <v>0</v>
      </c>
      <c r="R3120" s="120">
        <v>0</v>
      </c>
      <c r="S3120" s="120">
        <v>0</v>
      </c>
      <c r="T3120" s="6"/>
      <c r="U3120" s="6"/>
      <c r="V3120" s="6"/>
      <c r="W3120" s="6"/>
      <c r="X3120" s="6">
        <v>702156</v>
      </c>
      <c r="Y3120" s="6">
        <v>368090</v>
      </c>
      <c r="Z3120" s="6">
        <v>215191</v>
      </c>
      <c r="AA3120" s="120">
        <v>15.651116930000001</v>
      </c>
      <c r="AB3120" s="120">
        <v>3.1295330600000004</v>
      </c>
    </row>
    <row r="3121" spans="1:28" x14ac:dyDescent="0.3">
      <c r="A3121" s="1" t="s">
        <v>17</v>
      </c>
      <c r="B3121" s="65" t="str">
        <f>VLOOKUP(A3121,'bank list with code'!$A$2:$C$114,3,FALSE)</f>
        <v>B024</v>
      </c>
      <c r="C3121" s="65" t="str">
        <f>VLOOKUP(B3121,'bank type'!$A$2:$B$87,2,FALSE)</f>
        <v>Private Sector Banks</v>
      </c>
      <c r="D3121" s="60">
        <f t="shared" si="148"/>
        <v>44012</v>
      </c>
      <c r="E3121" s="19">
        <v>6</v>
      </c>
      <c r="F3121" s="1">
        <v>2020</v>
      </c>
      <c r="G3121" s="5">
        <v>1107</v>
      </c>
      <c r="H3121" s="5">
        <v>681</v>
      </c>
      <c r="I3121" s="6">
        <v>9492</v>
      </c>
      <c r="J3121" s="6">
        <v>0</v>
      </c>
      <c r="K3121" s="6">
        <f t="shared" si="149"/>
        <v>9492</v>
      </c>
      <c r="L3121" s="6">
        <v>0</v>
      </c>
      <c r="M3121" s="6">
        <v>11945</v>
      </c>
      <c r="N3121" s="6"/>
      <c r="O3121" s="6">
        <v>6634</v>
      </c>
      <c r="P3121" s="6">
        <v>67</v>
      </c>
      <c r="Q3121" s="6">
        <v>10865</v>
      </c>
      <c r="R3121" s="120">
        <v>3.5099999999999997E-3</v>
      </c>
      <c r="S3121" s="120">
        <v>0.32697463269999999</v>
      </c>
      <c r="T3121" s="6"/>
      <c r="U3121" s="6"/>
      <c r="V3121" s="6"/>
      <c r="W3121" s="6"/>
      <c r="X3121" s="6">
        <v>2044990</v>
      </c>
      <c r="Y3121" s="6">
        <v>1927166</v>
      </c>
      <c r="Z3121" s="6">
        <v>1019070</v>
      </c>
      <c r="AA3121" s="120">
        <v>89.515422929599993</v>
      </c>
      <c r="AB3121" s="120">
        <v>13.678061975699999</v>
      </c>
    </row>
    <row r="3122" spans="1:28" x14ac:dyDescent="0.3">
      <c r="A3122" s="1" t="s">
        <v>18</v>
      </c>
      <c r="B3122" s="65" t="str">
        <f>VLOOKUP(A3122,'bank list with code'!$A$2:$C$114,3,FALSE)</f>
        <v>B032</v>
      </c>
      <c r="C3122" s="65" t="str">
        <f>VLOOKUP(B3122,'bank type'!$A$2:$B$87,2,FALSE)</f>
        <v>Private Sector Banks</v>
      </c>
      <c r="D3122" s="60">
        <f t="shared" si="148"/>
        <v>44012</v>
      </c>
      <c r="E3122" s="19">
        <v>6</v>
      </c>
      <c r="F3122" s="1">
        <v>2020</v>
      </c>
      <c r="G3122" s="5">
        <v>299</v>
      </c>
      <c r="H3122" s="5">
        <v>206</v>
      </c>
      <c r="I3122" s="6">
        <v>8137</v>
      </c>
      <c r="J3122" s="6">
        <v>0</v>
      </c>
      <c r="K3122" s="6">
        <f t="shared" si="149"/>
        <v>8137</v>
      </c>
      <c r="L3122" s="6">
        <v>0</v>
      </c>
      <c r="M3122" s="6">
        <v>1344</v>
      </c>
      <c r="N3122" s="6"/>
      <c r="O3122" s="6">
        <v>8690</v>
      </c>
      <c r="P3122" s="6">
        <v>494</v>
      </c>
      <c r="Q3122" s="6">
        <v>16233</v>
      </c>
      <c r="R3122" s="120">
        <v>2.9823049999999997E-2</v>
      </c>
      <c r="S3122" s="120">
        <v>0.39158330000000002</v>
      </c>
      <c r="T3122" s="6"/>
      <c r="U3122" s="6"/>
      <c r="V3122" s="6"/>
      <c r="W3122" s="6"/>
      <c r="X3122" s="6">
        <v>1121321</v>
      </c>
      <c r="Y3122" s="6">
        <v>337280</v>
      </c>
      <c r="Z3122" s="6">
        <v>361650</v>
      </c>
      <c r="AA3122" s="120">
        <v>18.32388581</v>
      </c>
      <c r="AB3122" s="120">
        <v>8.2009392599999984</v>
      </c>
    </row>
    <row r="3123" spans="1:28" x14ac:dyDescent="0.3">
      <c r="A3123" s="1" t="s">
        <v>19</v>
      </c>
      <c r="B3123" s="65" t="str">
        <f>VLOOKUP(A3123,'bank list with code'!$A$2:$C$114,3,FALSE)</f>
        <v>B038</v>
      </c>
      <c r="C3123" s="65" t="str">
        <f>VLOOKUP(B3123,'bank type'!$A$2:$B$87,2,FALSE)</f>
        <v>Private Sector Banks</v>
      </c>
      <c r="D3123" s="60">
        <f t="shared" si="148"/>
        <v>44012</v>
      </c>
      <c r="E3123" s="19">
        <v>6</v>
      </c>
      <c r="F3123" s="1">
        <v>2020</v>
      </c>
      <c r="G3123" s="5">
        <v>201</v>
      </c>
      <c r="H3123" s="5">
        <v>54</v>
      </c>
      <c r="I3123" s="6">
        <v>1369</v>
      </c>
      <c r="J3123" s="6">
        <v>0</v>
      </c>
      <c r="K3123" s="6">
        <f t="shared" si="149"/>
        <v>1369</v>
      </c>
      <c r="L3123" s="6">
        <v>0</v>
      </c>
      <c r="M3123" s="6">
        <v>0</v>
      </c>
      <c r="N3123" s="6"/>
      <c r="O3123" s="6">
        <v>6051</v>
      </c>
      <c r="P3123" s="6">
        <v>506</v>
      </c>
      <c r="Q3123" s="6">
        <v>15872</v>
      </c>
      <c r="R3123" s="120">
        <v>8.4220200000000005E-3</v>
      </c>
      <c r="S3123" s="120">
        <v>0.32108881849999998</v>
      </c>
      <c r="T3123" s="6"/>
      <c r="U3123" s="6"/>
      <c r="V3123" s="6"/>
      <c r="W3123" s="6"/>
      <c r="X3123" s="6">
        <v>486847</v>
      </c>
      <c r="Y3123" s="6">
        <v>449455</v>
      </c>
      <c r="Z3123" s="6">
        <v>239369</v>
      </c>
      <c r="AA3123" s="120">
        <v>14.8581464386</v>
      </c>
      <c r="AB3123" s="120">
        <v>3.3795148738999998</v>
      </c>
    </row>
    <row r="3124" spans="1:28" x14ac:dyDescent="0.3">
      <c r="A3124" s="1" t="s">
        <v>20</v>
      </c>
      <c r="B3124" s="65" t="str">
        <f>VLOOKUP(A3124,'bank list with code'!$A$2:$C$114,3,FALSE)</f>
        <v>B045</v>
      </c>
      <c r="C3124" s="65" t="str">
        <f>VLOOKUP(B3124,'bank type'!$A$2:$B$87,2,FALSE)</f>
        <v>Private Sector Banks</v>
      </c>
      <c r="D3124" s="60">
        <f t="shared" si="148"/>
        <v>44012</v>
      </c>
      <c r="E3124" s="19">
        <v>6</v>
      </c>
      <c r="F3124" s="1">
        <v>2020</v>
      </c>
      <c r="G3124" s="5">
        <v>1479</v>
      </c>
      <c r="H3124" s="5">
        <v>475</v>
      </c>
      <c r="I3124" s="6">
        <v>14245</v>
      </c>
      <c r="J3124" s="6">
        <v>0</v>
      </c>
      <c r="K3124" s="6">
        <f t="shared" si="149"/>
        <v>14245</v>
      </c>
      <c r="L3124" s="6">
        <v>0</v>
      </c>
      <c r="M3124" s="6">
        <v>107467</v>
      </c>
      <c r="N3124" s="6"/>
      <c r="O3124" s="6">
        <v>0</v>
      </c>
      <c r="P3124" s="6">
        <v>0</v>
      </c>
      <c r="Q3124" s="6">
        <v>0</v>
      </c>
      <c r="R3124" s="120">
        <v>0</v>
      </c>
      <c r="S3124" s="120">
        <v>0</v>
      </c>
      <c r="T3124" s="6"/>
      <c r="U3124" s="6"/>
      <c r="V3124" s="6"/>
      <c r="W3124" s="6"/>
      <c r="X3124" s="6">
        <v>7785619</v>
      </c>
      <c r="Y3124" s="6">
        <v>6635347</v>
      </c>
      <c r="Z3124" s="6">
        <v>4255409</v>
      </c>
      <c r="AA3124" s="120">
        <v>323.78036264000002</v>
      </c>
      <c r="AB3124" s="120">
        <v>64.459852686999994</v>
      </c>
    </row>
    <row r="3125" spans="1:28" x14ac:dyDescent="0.3">
      <c r="A3125" s="1" t="s">
        <v>21</v>
      </c>
      <c r="B3125" s="65" t="str">
        <f>VLOOKUP(A3125,'bank list with code'!$A$2:$C$114,3,FALSE)</f>
        <v>B050</v>
      </c>
      <c r="C3125" s="65" t="str">
        <f>VLOOKUP(B3125,'bank type'!$A$2:$B$87,2,FALSE)</f>
        <v>Private Sector Banks</v>
      </c>
      <c r="D3125" s="60">
        <f t="shared" si="148"/>
        <v>44012</v>
      </c>
      <c r="E3125" s="19">
        <v>6</v>
      </c>
      <c r="F3125" s="1">
        <v>2020</v>
      </c>
      <c r="G3125" s="5">
        <v>6292</v>
      </c>
      <c r="H3125" s="5">
        <v>7805</v>
      </c>
      <c r="I3125" s="6">
        <v>899167</v>
      </c>
      <c r="J3125" s="6">
        <v>0</v>
      </c>
      <c r="K3125" s="6">
        <f t="shared" si="149"/>
        <v>899167</v>
      </c>
      <c r="L3125" s="6">
        <v>2373</v>
      </c>
      <c r="M3125" s="6">
        <v>265653</v>
      </c>
      <c r="N3125" s="6"/>
      <c r="O3125" s="6">
        <v>14570896</v>
      </c>
      <c r="P3125" s="6">
        <v>100359</v>
      </c>
      <c r="Q3125" s="6">
        <v>35835822</v>
      </c>
      <c r="R3125" s="120">
        <v>6.1603844799999994</v>
      </c>
      <c r="S3125" s="120">
        <v>1340.96858821</v>
      </c>
      <c r="T3125" s="6"/>
      <c r="U3125" s="6"/>
      <c r="V3125" s="6"/>
      <c r="W3125" s="6"/>
      <c r="X3125" s="6">
        <v>32639937</v>
      </c>
      <c r="Y3125" s="6">
        <v>28119331</v>
      </c>
      <c r="Z3125" s="6">
        <v>31251494</v>
      </c>
      <c r="AA3125" s="120">
        <v>1573.3731542100002</v>
      </c>
      <c r="AB3125" s="120">
        <v>598.41186436999999</v>
      </c>
    </row>
    <row r="3126" spans="1:28" x14ac:dyDescent="0.3">
      <c r="A3126" s="1" t="s">
        <v>22</v>
      </c>
      <c r="B3126" s="65" t="str">
        <f>VLOOKUP(A3126,'bank list with code'!$A$2:$C$114,3,FALSE)</f>
        <v>B053</v>
      </c>
      <c r="C3126" s="65" t="str">
        <f>VLOOKUP(B3126,'bank type'!$A$2:$B$87,2,FALSE)</f>
        <v>Private Sector Banks</v>
      </c>
      <c r="D3126" s="60">
        <f t="shared" si="148"/>
        <v>44012</v>
      </c>
      <c r="E3126" s="19">
        <v>6</v>
      </c>
      <c r="F3126" s="1">
        <v>2020</v>
      </c>
      <c r="G3126" s="5">
        <v>7276</v>
      </c>
      <c r="H3126" s="5">
        <v>10138</v>
      </c>
      <c r="I3126" s="6">
        <v>454904</v>
      </c>
      <c r="J3126" s="6">
        <v>0</v>
      </c>
      <c r="K3126" s="6">
        <f t="shared" si="149"/>
        <v>454904</v>
      </c>
      <c r="L3126" s="6">
        <v>4324</v>
      </c>
      <c r="M3126" s="6">
        <v>20697</v>
      </c>
      <c r="N3126" s="6"/>
      <c r="O3126" s="6">
        <v>9066788</v>
      </c>
      <c r="P3126" s="6">
        <v>23306</v>
      </c>
      <c r="Q3126" s="6">
        <v>19603834</v>
      </c>
      <c r="R3126" s="120">
        <v>1.0447962900000001</v>
      </c>
      <c r="S3126" s="120">
        <v>587.67341009000006</v>
      </c>
      <c r="T3126" s="6"/>
      <c r="U3126" s="6"/>
      <c r="V3126" s="6"/>
      <c r="W3126" s="6"/>
      <c r="X3126" s="6">
        <v>46679063</v>
      </c>
      <c r="Y3126" s="6">
        <v>21240333</v>
      </c>
      <c r="Z3126" s="6">
        <v>22638113</v>
      </c>
      <c r="AA3126" s="120">
        <v>1195.81216152</v>
      </c>
      <c r="AB3126" s="120">
        <v>416.38690050430023</v>
      </c>
    </row>
    <row r="3127" spans="1:28" x14ac:dyDescent="0.3">
      <c r="A3127" s="1" t="s">
        <v>23</v>
      </c>
      <c r="B3127" s="65" t="str">
        <f>VLOOKUP(A3127,'bank list with code'!$A$2:$C$114,3,FALSE)</f>
        <v>B056</v>
      </c>
      <c r="C3127" s="65" t="str">
        <f>VLOOKUP(B3127,'bank type'!$A$2:$B$87,2,FALSE)</f>
        <v>Private Sector Banks</v>
      </c>
      <c r="D3127" s="60">
        <f t="shared" si="148"/>
        <v>44012</v>
      </c>
      <c r="E3127" s="19">
        <v>6</v>
      </c>
      <c r="F3127" s="1">
        <v>2020</v>
      </c>
      <c r="G3127" s="5">
        <v>356</v>
      </c>
      <c r="H3127" s="5">
        <v>64</v>
      </c>
      <c r="I3127" s="6">
        <v>5216</v>
      </c>
      <c r="J3127" s="6">
        <v>0</v>
      </c>
      <c r="K3127" s="6">
        <f t="shared" si="149"/>
        <v>5216</v>
      </c>
      <c r="L3127" s="6">
        <v>11066</v>
      </c>
      <c r="M3127" s="6">
        <v>0</v>
      </c>
      <c r="N3127" s="6"/>
      <c r="O3127" s="6">
        <v>862</v>
      </c>
      <c r="P3127" s="6">
        <v>2</v>
      </c>
      <c r="Q3127" s="6">
        <v>2457</v>
      </c>
      <c r="R3127" s="120">
        <v>3.5000000000000004E-5</v>
      </c>
      <c r="S3127" s="120">
        <v>6.2666048899999993E-2</v>
      </c>
      <c r="T3127" s="6"/>
      <c r="U3127" s="6"/>
      <c r="V3127" s="6"/>
      <c r="W3127" s="6"/>
      <c r="X3127" s="6">
        <v>2197769</v>
      </c>
      <c r="Y3127" s="6">
        <v>1728542</v>
      </c>
      <c r="Z3127" s="6">
        <v>1134883</v>
      </c>
      <c r="AA3127" s="120">
        <v>72.485619069999998</v>
      </c>
      <c r="AB3127" s="120">
        <v>13.127045646200003</v>
      </c>
    </row>
    <row r="3128" spans="1:28" x14ac:dyDescent="0.3">
      <c r="A3128" s="1" t="s">
        <v>24</v>
      </c>
      <c r="B3128" s="65" t="str">
        <f>VLOOKUP(A3128,'bank list with code'!$A$2:$C$114,3,FALSE)</f>
        <v>B062</v>
      </c>
      <c r="C3128" s="65" t="str">
        <f>VLOOKUP(B3128,'bank type'!$A$2:$B$87,2,FALSE)</f>
        <v>Private Sector Banks</v>
      </c>
      <c r="D3128" s="60">
        <f t="shared" si="148"/>
        <v>44012</v>
      </c>
      <c r="E3128" s="19">
        <v>6</v>
      </c>
      <c r="F3128" s="1">
        <v>2020</v>
      </c>
      <c r="G3128" s="5">
        <v>1275</v>
      </c>
      <c r="H3128" s="5">
        <v>1446</v>
      </c>
      <c r="I3128" s="6">
        <v>98418</v>
      </c>
      <c r="J3128" s="6">
        <v>0</v>
      </c>
      <c r="K3128" s="6">
        <f t="shared" si="149"/>
        <v>98418</v>
      </c>
      <c r="L3128" s="6">
        <v>259</v>
      </c>
      <c r="M3128" s="6">
        <v>50480</v>
      </c>
      <c r="N3128" s="6"/>
      <c r="O3128" s="6">
        <v>1352725</v>
      </c>
      <c r="P3128" s="6">
        <v>8500</v>
      </c>
      <c r="Q3128" s="6">
        <v>2396887</v>
      </c>
      <c r="R3128" s="120">
        <v>0.45748881999999996</v>
      </c>
      <c r="S3128" s="120">
        <v>124.0528405</v>
      </c>
      <c r="T3128" s="6"/>
      <c r="U3128" s="6"/>
      <c r="V3128" s="6"/>
      <c r="W3128" s="6"/>
      <c r="X3128" s="6">
        <v>5703940</v>
      </c>
      <c r="Y3128" s="6">
        <v>2550324</v>
      </c>
      <c r="Z3128" s="6">
        <v>2119261</v>
      </c>
      <c r="AA3128" s="120">
        <v>140.6534719487</v>
      </c>
      <c r="AB3128" s="120">
        <v>39.169754950000005</v>
      </c>
    </row>
    <row r="3129" spans="1:28" x14ac:dyDescent="0.3">
      <c r="A3129" s="1" t="s">
        <v>25</v>
      </c>
      <c r="B3129" s="65" t="str">
        <f>VLOOKUP(A3129,'bank list with code'!$A$2:$C$114,3,FALSE)</f>
        <v>B063</v>
      </c>
      <c r="C3129" s="65" t="str">
        <f>VLOOKUP(B3129,'bank type'!$A$2:$B$87,2,FALSE)</f>
        <v>Private Sector Banks</v>
      </c>
      <c r="D3129" s="60">
        <f t="shared" si="148"/>
        <v>44012</v>
      </c>
      <c r="E3129" s="19">
        <v>6</v>
      </c>
      <c r="F3129" s="1">
        <v>2020</v>
      </c>
      <c r="G3129" s="5">
        <v>764</v>
      </c>
      <c r="H3129" s="5">
        <v>595</v>
      </c>
      <c r="I3129" s="6">
        <v>15112</v>
      </c>
      <c r="J3129" s="6">
        <v>0</v>
      </c>
      <c r="K3129" s="6">
        <f t="shared" si="149"/>
        <v>15112</v>
      </c>
      <c r="L3129" s="6">
        <v>919</v>
      </c>
      <c r="M3129" s="6">
        <v>0</v>
      </c>
      <c r="N3129" s="6"/>
      <c r="O3129" s="6">
        <v>77268</v>
      </c>
      <c r="P3129" s="6">
        <v>4297</v>
      </c>
      <c r="Q3129" s="6">
        <v>225259</v>
      </c>
      <c r="R3129" s="120">
        <v>0.16659200000000002</v>
      </c>
      <c r="S3129" s="120">
        <v>7.6953014632000007</v>
      </c>
      <c r="T3129" s="6"/>
      <c r="U3129" s="6"/>
      <c r="V3129" s="6"/>
      <c r="W3129" s="6"/>
      <c r="X3129" s="6">
        <v>4272507</v>
      </c>
      <c r="Y3129" s="6">
        <v>5061897</v>
      </c>
      <c r="Z3129" s="6">
        <v>2147504</v>
      </c>
      <c r="AA3129" s="120">
        <v>277.27249745</v>
      </c>
      <c r="AB3129" s="120">
        <v>23.479226637499998</v>
      </c>
    </row>
    <row r="3130" spans="1:28" x14ac:dyDescent="0.3">
      <c r="A3130" s="1" t="s">
        <v>26</v>
      </c>
      <c r="B3130" s="65" t="str">
        <f>VLOOKUP(A3130,'bank list with code'!$A$2:$C$114,3,FALSE)</f>
        <v>B069</v>
      </c>
      <c r="C3130" s="65" t="str">
        <f>VLOOKUP(B3130,'bank type'!$A$2:$B$87,2,FALSE)</f>
        <v>Private Sector Banks</v>
      </c>
      <c r="D3130" s="60">
        <f t="shared" si="148"/>
        <v>44012</v>
      </c>
      <c r="E3130" s="19">
        <v>6</v>
      </c>
      <c r="F3130" s="1">
        <v>2020</v>
      </c>
      <c r="G3130" s="5">
        <v>348</v>
      </c>
      <c r="H3130" s="5">
        <v>676</v>
      </c>
      <c r="I3130" s="6">
        <v>12284</v>
      </c>
      <c r="J3130" s="6">
        <v>0</v>
      </c>
      <c r="K3130" s="6">
        <f t="shared" si="149"/>
        <v>12284</v>
      </c>
      <c r="L3130" s="6">
        <v>0</v>
      </c>
      <c r="M3130" s="6">
        <v>0</v>
      </c>
      <c r="N3130" s="6"/>
      <c r="O3130" s="6">
        <v>0</v>
      </c>
      <c r="P3130" s="6">
        <v>0</v>
      </c>
      <c r="Q3130" s="6">
        <v>0</v>
      </c>
      <c r="R3130" s="120">
        <v>0</v>
      </c>
      <c r="S3130" s="120">
        <v>0</v>
      </c>
      <c r="T3130" s="6"/>
      <c r="U3130" s="6"/>
      <c r="V3130" s="6"/>
      <c r="W3130" s="6"/>
      <c r="X3130" s="6">
        <v>4774607</v>
      </c>
      <c r="Y3130" s="6">
        <v>3785342</v>
      </c>
      <c r="Z3130" s="6">
        <v>2548594</v>
      </c>
      <c r="AA3130" s="120">
        <v>155.15491802000003</v>
      </c>
      <c r="AB3130" s="120">
        <v>30.825543230000001</v>
      </c>
    </row>
    <row r="3131" spans="1:28" x14ac:dyDescent="0.3">
      <c r="A3131" s="1" t="s">
        <v>27</v>
      </c>
      <c r="B3131" s="65" t="str">
        <f>VLOOKUP(A3131,'bank list with code'!$A$2:$C$114,3,FALSE)</f>
        <v>B070</v>
      </c>
      <c r="C3131" s="65" t="str">
        <f>VLOOKUP(B3131,'bank type'!$A$2:$B$87,2,FALSE)</f>
        <v>Private Sector Banks</v>
      </c>
      <c r="D3131" s="60">
        <f t="shared" si="148"/>
        <v>44012</v>
      </c>
      <c r="E3131" s="19">
        <v>6</v>
      </c>
      <c r="F3131" s="1">
        <v>2020</v>
      </c>
      <c r="G3131" s="5">
        <v>746</v>
      </c>
      <c r="H3131" s="5">
        <v>914</v>
      </c>
      <c r="I3131" s="6">
        <v>15092</v>
      </c>
      <c r="J3131" s="6">
        <v>0</v>
      </c>
      <c r="K3131" s="6">
        <f t="shared" si="149"/>
        <v>15092</v>
      </c>
      <c r="L3131" s="6">
        <v>0</v>
      </c>
      <c r="M3131" s="6">
        <v>0</v>
      </c>
      <c r="N3131" s="6"/>
      <c r="O3131" s="6">
        <v>2834</v>
      </c>
      <c r="P3131" s="6">
        <v>79</v>
      </c>
      <c r="Q3131" s="6">
        <v>7502</v>
      </c>
      <c r="R3131" s="120">
        <v>2.8968800000000001E-3</v>
      </c>
      <c r="S3131" s="120">
        <v>0.53112744999999995</v>
      </c>
      <c r="T3131" s="6"/>
      <c r="U3131" s="6"/>
      <c r="V3131" s="6"/>
      <c r="W3131" s="6"/>
      <c r="X3131" s="6">
        <v>4014442</v>
      </c>
      <c r="Y3131" s="6">
        <v>4255325</v>
      </c>
      <c r="Z3131" s="6">
        <v>2174109</v>
      </c>
      <c r="AA3131" s="120">
        <v>200.14671734999999</v>
      </c>
      <c r="AB3131" s="120">
        <v>35.774140469999999</v>
      </c>
    </row>
    <row r="3132" spans="1:28" x14ac:dyDescent="0.3">
      <c r="A3132" s="1" t="s">
        <v>28</v>
      </c>
      <c r="B3132" s="65" t="str">
        <f>VLOOKUP(A3132,'bank list with code'!$A$2:$C$114,3,FALSE)</f>
        <v>B073</v>
      </c>
      <c r="C3132" s="65" t="str">
        <f>VLOOKUP(B3132,'bank type'!$A$2:$B$87,2,FALSE)</f>
        <v>Private Sector Banks</v>
      </c>
      <c r="D3132" s="60">
        <f t="shared" si="148"/>
        <v>44012</v>
      </c>
      <c r="E3132" s="19">
        <v>6</v>
      </c>
      <c r="F3132" s="1">
        <v>2020</v>
      </c>
      <c r="G3132" s="5">
        <v>1282</v>
      </c>
      <c r="H3132" s="5">
        <v>1234</v>
      </c>
      <c r="I3132" s="6">
        <v>32998</v>
      </c>
      <c r="J3132" s="6">
        <v>0</v>
      </c>
      <c r="K3132" s="6">
        <f t="shared" si="149"/>
        <v>32998</v>
      </c>
      <c r="L3132" s="6">
        <v>0</v>
      </c>
      <c r="M3132" s="6">
        <v>10888</v>
      </c>
      <c r="N3132" s="6"/>
      <c r="O3132" s="6">
        <v>2315363</v>
      </c>
      <c r="P3132" s="6">
        <v>808</v>
      </c>
      <c r="Q3132" s="6">
        <v>3542425</v>
      </c>
      <c r="R3132" s="120">
        <v>4.7467908900000008E-2</v>
      </c>
      <c r="S3132" s="120">
        <v>110.47369296790001</v>
      </c>
      <c r="T3132" s="6"/>
      <c r="U3132" s="6"/>
      <c r="V3132" s="6"/>
      <c r="W3132" s="6"/>
      <c r="X3132" s="6">
        <v>15296948</v>
      </c>
      <c r="Y3132" s="6">
        <v>5816952</v>
      </c>
      <c r="Z3132" s="7">
        <v>7090426</v>
      </c>
      <c r="AA3132" s="120">
        <v>249.98181407389998</v>
      </c>
      <c r="AB3132" s="123">
        <v>108.90544491999999</v>
      </c>
    </row>
    <row r="3133" spans="1:28" x14ac:dyDescent="0.3">
      <c r="A3133" s="1" t="s">
        <v>29</v>
      </c>
      <c r="B3133" s="65" t="str">
        <f>VLOOKUP(A3133,'bank list with code'!$A$2:$C$114,3,FALSE)</f>
        <v>B082</v>
      </c>
      <c r="C3133" s="65" t="str">
        <f>VLOOKUP(B3133,'bank type'!$A$2:$B$87,2,FALSE)</f>
        <v>Private Sector Banks</v>
      </c>
      <c r="D3133" s="60">
        <f t="shared" si="148"/>
        <v>44012</v>
      </c>
      <c r="E3133" s="19">
        <v>6</v>
      </c>
      <c r="F3133" s="1">
        <v>2020</v>
      </c>
      <c r="G3133" s="5">
        <v>296</v>
      </c>
      <c r="H3133" s="5">
        <v>93</v>
      </c>
      <c r="I3133" s="6">
        <v>594654</v>
      </c>
      <c r="J3133" s="6">
        <v>0</v>
      </c>
      <c r="K3133" s="6">
        <f t="shared" si="149"/>
        <v>594654</v>
      </c>
      <c r="L3133" s="6">
        <v>0</v>
      </c>
      <c r="M3133" s="6">
        <v>688195</v>
      </c>
      <c r="N3133" s="6"/>
      <c r="O3133" s="6">
        <v>2609962</v>
      </c>
      <c r="P3133" s="6">
        <v>96</v>
      </c>
      <c r="Q3133" s="6">
        <v>5472315</v>
      </c>
      <c r="R3133" s="120">
        <v>7.9711144999999994E-3</v>
      </c>
      <c r="S3133" s="120">
        <v>198.02310911200001</v>
      </c>
      <c r="T3133" s="6"/>
      <c r="U3133" s="6"/>
      <c r="V3133" s="6"/>
      <c r="W3133" s="6"/>
      <c r="X3133" s="6">
        <v>999945</v>
      </c>
      <c r="Y3133" s="6">
        <v>488927</v>
      </c>
      <c r="Z3133" s="6">
        <v>424506</v>
      </c>
      <c r="AA3133" s="120">
        <v>20.346745447</v>
      </c>
      <c r="AB3133" s="120">
        <v>6.078674276000001</v>
      </c>
    </row>
    <row r="3134" spans="1:28" x14ac:dyDescent="0.3">
      <c r="A3134" s="1" t="s">
        <v>30</v>
      </c>
      <c r="B3134" s="65" t="str">
        <f>VLOOKUP(A3134,'bank list with code'!$A$2:$C$114,3,FALSE)</f>
        <v>B089</v>
      </c>
      <c r="C3134" s="65" t="str">
        <f>VLOOKUP(B3134,'bank type'!$A$2:$B$87,2,FALSE)</f>
        <v>Private Sector Banks</v>
      </c>
      <c r="D3134" s="60">
        <f t="shared" si="148"/>
        <v>44012</v>
      </c>
      <c r="E3134" s="19">
        <v>6</v>
      </c>
      <c r="F3134" s="1">
        <v>2020</v>
      </c>
      <c r="G3134" s="5">
        <v>819</v>
      </c>
      <c r="H3134" s="5">
        <v>607</v>
      </c>
      <c r="I3134" s="6">
        <v>11933</v>
      </c>
      <c r="J3134" s="6">
        <v>0</v>
      </c>
      <c r="K3134" s="6">
        <f t="shared" si="149"/>
        <v>11933</v>
      </c>
      <c r="L3134" s="6">
        <v>0</v>
      </c>
      <c r="M3134" s="6">
        <v>3536</v>
      </c>
      <c r="N3134" s="6"/>
      <c r="O3134" s="6">
        <v>0</v>
      </c>
      <c r="P3134" s="6">
        <v>0</v>
      </c>
      <c r="Q3134" s="6">
        <v>0</v>
      </c>
      <c r="R3134" s="120">
        <v>0</v>
      </c>
      <c r="S3134" s="120">
        <v>0</v>
      </c>
      <c r="T3134" s="6"/>
      <c r="U3134" s="6"/>
      <c r="V3134" s="6"/>
      <c r="W3134" s="6"/>
      <c r="X3134" s="6">
        <v>3272637</v>
      </c>
      <c r="Y3134" s="6">
        <v>2470449</v>
      </c>
      <c r="Z3134" s="6">
        <v>1775600</v>
      </c>
      <c r="AA3134" s="120">
        <v>106.17663550799999</v>
      </c>
      <c r="AB3134" s="120">
        <v>27.32429329</v>
      </c>
    </row>
    <row r="3135" spans="1:28" x14ac:dyDescent="0.3">
      <c r="A3135" s="1" t="s">
        <v>31</v>
      </c>
      <c r="B3135" s="65" t="str">
        <f>VLOOKUP(A3135,'bank list with code'!$A$2:$C$114,3,FALSE)</f>
        <v>B100</v>
      </c>
      <c r="C3135" s="65" t="str">
        <f>VLOOKUP(B3135,'bank type'!$A$2:$B$87,2,FALSE)</f>
        <v>Private Sector Banks</v>
      </c>
      <c r="D3135" s="60">
        <f t="shared" si="148"/>
        <v>44012</v>
      </c>
      <c r="E3135" s="19">
        <v>6</v>
      </c>
      <c r="F3135" s="1">
        <v>2020</v>
      </c>
      <c r="G3135" s="5">
        <v>589</v>
      </c>
      <c r="H3135" s="5">
        <v>733</v>
      </c>
      <c r="I3135" s="6">
        <v>4390</v>
      </c>
      <c r="J3135" s="6">
        <v>0</v>
      </c>
      <c r="K3135" s="6">
        <f t="shared" si="149"/>
        <v>4390</v>
      </c>
      <c r="L3135" s="6">
        <v>0</v>
      </c>
      <c r="M3135" s="6">
        <v>0</v>
      </c>
      <c r="N3135" s="6"/>
      <c r="O3135" s="6">
        <v>29769</v>
      </c>
      <c r="P3135" s="6">
        <v>1833</v>
      </c>
      <c r="Q3135" s="6">
        <v>42323</v>
      </c>
      <c r="R3135" s="120">
        <v>6.9653000000000007E-2</v>
      </c>
      <c r="S3135" s="120">
        <v>1.58807711</v>
      </c>
      <c r="T3135" s="6"/>
      <c r="U3135" s="6"/>
      <c r="V3135" s="6"/>
      <c r="W3135" s="6"/>
      <c r="X3135" s="6">
        <v>1807155</v>
      </c>
      <c r="Y3135" s="6">
        <v>4761792</v>
      </c>
      <c r="Z3135" s="6">
        <v>665084</v>
      </c>
      <c r="AA3135" s="120">
        <v>198.35790172</v>
      </c>
      <c r="AB3135" s="120">
        <v>9.624205246999999</v>
      </c>
    </row>
    <row r="3136" spans="1:28" x14ac:dyDescent="0.3">
      <c r="A3136" s="1" t="s">
        <v>32</v>
      </c>
      <c r="B3136" s="65" t="str">
        <f>VLOOKUP(A3136,'bank list with code'!$A$2:$C$114,3,FALSE)</f>
        <v>B101</v>
      </c>
      <c r="C3136" s="65" t="str">
        <f>VLOOKUP(B3136,'bank type'!$A$2:$B$87,2,FALSE)</f>
        <v>Private Sector Banks</v>
      </c>
      <c r="D3136" s="60">
        <f t="shared" si="148"/>
        <v>44012</v>
      </c>
      <c r="E3136" s="19">
        <v>6</v>
      </c>
      <c r="F3136" s="1">
        <v>2020</v>
      </c>
      <c r="G3136" s="5">
        <v>448</v>
      </c>
      <c r="H3136" s="5">
        <v>523</v>
      </c>
      <c r="I3136" s="6">
        <v>3315</v>
      </c>
      <c r="J3136" s="6">
        <v>0</v>
      </c>
      <c r="K3136" s="6">
        <f t="shared" si="149"/>
        <v>3315</v>
      </c>
      <c r="L3136" s="6">
        <v>109</v>
      </c>
      <c r="M3136" s="6">
        <v>4030</v>
      </c>
      <c r="N3136" s="6"/>
      <c r="O3136" s="6">
        <v>0</v>
      </c>
      <c r="P3136" s="6">
        <v>0</v>
      </c>
      <c r="Q3136" s="6">
        <v>0</v>
      </c>
      <c r="R3136" s="120">
        <v>0</v>
      </c>
      <c r="S3136" s="120">
        <v>0</v>
      </c>
      <c r="T3136" s="6"/>
      <c r="U3136" s="6"/>
      <c r="V3136" s="6"/>
      <c r="W3136" s="6"/>
      <c r="X3136" s="6">
        <v>1408263</v>
      </c>
      <c r="Y3136" s="6">
        <v>708938</v>
      </c>
      <c r="Z3136" s="6">
        <v>287567</v>
      </c>
      <c r="AA3136" s="120">
        <v>32.454351621199997</v>
      </c>
      <c r="AB3136" s="120">
        <v>4.3643281193000005</v>
      </c>
    </row>
    <row r="3137" spans="1:28" x14ac:dyDescent="0.3">
      <c r="A3137" s="1" t="s">
        <v>33</v>
      </c>
      <c r="B3137" s="65" t="str">
        <f>VLOOKUP(A3137,'bank list with code'!$A$2:$C$114,3,FALSE)</f>
        <v>B113</v>
      </c>
      <c r="C3137" s="65" t="str">
        <f>VLOOKUP(B3137,'bank type'!$A$2:$B$87,2,FALSE)</f>
        <v>Private Sector Banks</v>
      </c>
      <c r="D3137" s="60">
        <f t="shared" si="148"/>
        <v>44012</v>
      </c>
      <c r="E3137" s="19">
        <v>6</v>
      </c>
      <c r="F3137" s="1">
        <v>2020</v>
      </c>
      <c r="G3137" s="5">
        <v>1006</v>
      </c>
      <c r="H3137" s="5">
        <v>346</v>
      </c>
      <c r="I3137" s="6">
        <v>71049</v>
      </c>
      <c r="J3137" s="6">
        <v>0</v>
      </c>
      <c r="K3137" s="6">
        <f t="shared" si="149"/>
        <v>71049</v>
      </c>
      <c r="L3137" s="6">
        <v>21</v>
      </c>
      <c r="M3137" s="6">
        <v>199547</v>
      </c>
      <c r="N3137" s="6"/>
      <c r="O3137" s="6">
        <v>860407</v>
      </c>
      <c r="P3137" s="6">
        <v>5823</v>
      </c>
      <c r="Q3137" s="6">
        <v>1220190</v>
      </c>
      <c r="R3137" s="120">
        <v>0.24715429440000003</v>
      </c>
      <c r="S3137" s="120">
        <v>35.542021268500001</v>
      </c>
      <c r="T3137" s="6"/>
      <c r="U3137" s="6"/>
      <c r="V3137" s="6"/>
      <c r="W3137" s="6"/>
      <c r="X3137" s="6">
        <v>2915747</v>
      </c>
      <c r="Y3137" s="6">
        <v>1396635</v>
      </c>
      <c r="Z3137" s="6">
        <v>1480190</v>
      </c>
      <c r="AA3137" s="120">
        <v>63.590170538699994</v>
      </c>
      <c r="AB3137" s="120">
        <v>25.413158150600001</v>
      </c>
    </row>
    <row r="3138" spans="1:28" x14ac:dyDescent="0.3">
      <c r="A3138" s="1" t="s">
        <v>35</v>
      </c>
      <c r="B3138" s="65" t="str">
        <f>VLOOKUP(A3138,'bank list with code'!$A$2:$C$114,3,FALSE)</f>
        <v>B004</v>
      </c>
      <c r="C3138" s="65" t="str">
        <f>VLOOKUP(B3138,'bank type'!$A$2:$B$87,2,FALSE)</f>
        <v>Foreign Banks</v>
      </c>
      <c r="D3138" s="60">
        <f t="shared" si="148"/>
        <v>44012</v>
      </c>
      <c r="E3138" s="19">
        <v>6</v>
      </c>
      <c r="F3138" s="1">
        <v>2020</v>
      </c>
      <c r="G3138" s="5">
        <v>0</v>
      </c>
      <c r="H3138" s="5">
        <v>0</v>
      </c>
      <c r="I3138" s="6">
        <v>47795</v>
      </c>
      <c r="J3138" s="6">
        <v>0</v>
      </c>
      <c r="K3138" s="6">
        <f t="shared" si="149"/>
        <v>47795</v>
      </c>
      <c r="L3138" s="6">
        <v>0</v>
      </c>
      <c r="M3138" s="6">
        <v>23</v>
      </c>
      <c r="N3138" s="6"/>
      <c r="O3138" s="6">
        <v>1645244</v>
      </c>
      <c r="P3138" s="6">
        <v>1396</v>
      </c>
      <c r="Q3138" s="6">
        <v>3907068</v>
      </c>
      <c r="R3138" s="120">
        <v>0.107668</v>
      </c>
      <c r="S3138" s="120">
        <v>157.46886556000001</v>
      </c>
      <c r="T3138" s="6"/>
      <c r="U3138" s="6"/>
      <c r="V3138" s="6"/>
      <c r="W3138" s="6"/>
      <c r="X3138" s="6">
        <v>0</v>
      </c>
      <c r="Y3138" s="6">
        <v>0</v>
      </c>
      <c r="Z3138" s="6">
        <v>0</v>
      </c>
      <c r="AA3138" s="120">
        <v>0</v>
      </c>
      <c r="AB3138" s="120">
        <v>0</v>
      </c>
    </row>
    <row r="3139" spans="1:28" x14ac:dyDescent="0.3">
      <c r="A3139" s="1" t="s">
        <v>36</v>
      </c>
      <c r="B3139" s="65" t="str">
        <f>VLOOKUP(A3139,'bank list with code'!$A$2:$C$114,3,FALSE)</f>
        <v>B011</v>
      </c>
      <c r="C3139" s="65" t="str">
        <f>VLOOKUP(B3139,'bank type'!$A$2:$B$87,2,FALSE)</f>
        <v>Foreign Banks</v>
      </c>
      <c r="D3139" s="60">
        <f t="shared" si="148"/>
        <v>44012</v>
      </c>
      <c r="E3139" s="19">
        <v>6</v>
      </c>
      <c r="F3139" s="1">
        <v>2020</v>
      </c>
      <c r="G3139" s="5">
        <v>0</v>
      </c>
      <c r="H3139" s="5">
        <v>0</v>
      </c>
      <c r="I3139" s="6">
        <v>0</v>
      </c>
      <c r="J3139" s="6">
        <v>0</v>
      </c>
      <c r="K3139" s="6">
        <f t="shared" si="149"/>
        <v>0</v>
      </c>
      <c r="L3139" s="6">
        <v>0</v>
      </c>
      <c r="M3139" s="6">
        <v>0</v>
      </c>
      <c r="N3139" s="6"/>
      <c r="O3139" s="6">
        <v>27392</v>
      </c>
      <c r="P3139" s="6">
        <v>0</v>
      </c>
      <c r="Q3139" s="6">
        <v>7403</v>
      </c>
      <c r="R3139" s="120">
        <v>0</v>
      </c>
      <c r="S3139" s="120">
        <v>0.43557652740000002</v>
      </c>
      <c r="T3139" s="6"/>
      <c r="U3139" s="6"/>
      <c r="V3139" s="6"/>
      <c r="W3139" s="6"/>
      <c r="X3139" s="6">
        <v>0</v>
      </c>
      <c r="Y3139" s="6">
        <v>0</v>
      </c>
      <c r="Z3139" s="6">
        <v>0</v>
      </c>
      <c r="AA3139" s="120">
        <v>0</v>
      </c>
      <c r="AB3139" s="120">
        <v>0</v>
      </c>
    </row>
    <row r="3140" spans="1:28" x14ac:dyDescent="0.3">
      <c r="A3140" s="1" t="s">
        <v>37</v>
      </c>
      <c r="B3140" s="65" t="str">
        <f>VLOOKUP(A3140,'bank list with code'!$A$2:$C$114,3,FALSE)</f>
        <v>B017</v>
      </c>
      <c r="C3140" s="65" t="str">
        <f>VLOOKUP(B3140,'bank type'!$A$2:$B$87,2,FALSE)</f>
        <v>Foreign Banks</v>
      </c>
      <c r="D3140" s="60">
        <f t="shared" si="148"/>
        <v>44012</v>
      </c>
      <c r="E3140" s="19">
        <v>6</v>
      </c>
      <c r="F3140" s="1">
        <v>2020</v>
      </c>
      <c r="G3140" s="5">
        <v>0</v>
      </c>
      <c r="H3140" s="5">
        <v>0</v>
      </c>
      <c r="I3140" s="6">
        <v>0</v>
      </c>
      <c r="J3140" s="6">
        <v>0</v>
      </c>
      <c r="K3140" s="6">
        <f t="shared" si="149"/>
        <v>0</v>
      </c>
      <c r="L3140" s="6">
        <v>0</v>
      </c>
      <c r="M3140" s="6">
        <v>0</v>
      </c>
      <c r="N3140" s="6"/>
      <c r="O3140" s="6">
        <v>0</v>
      </c>
      <c r="P3140" s="6">
        <v>0</v>
      </c>
      <c r="Q3140" s="6">
        <v>0</v>
      </c>
      <c r="R3140" s="120">
        <v>0</v>
      </c>
      <c r="S3140" s="120">
        <v>0</v>
      </c>
      <c r="T3140" s="6"/>
      <c r="U3140" s="6"/>
      <c r="V3140" s="6"/>
      <c r="W3140" s="6"/>
      <c r="X3140" s="6">
        <v>1766</v>
      </c>
      <c r="Y3140" s="6">
        <v>47</v>
      </c>
      <c r="Z3140" s="6">
        <v>129</v>
      </c>
      <c r="AA3140" s="120">
        <v>2.6727753999999998E-3</v>
      </c>
      <c r="AB3140" s="120">
        <v>3.7936159000000001E-3</v>
      </c>
    </row>
    <row r="3141" spans="1:28" x14ac:dyDescent="0.3">
      <c r="A3141" s="1" t="s">
        <v>38</v>
      </c>
      <c r="B3141" s="65" t="str">
        <f>VLOOKUP(A3141,'bank list with code'!$A$2:$C$114,3,FALSE)</f>
        <v>B023</v>
      </c>
      <c r="C3141" s="65" t="str">
        <f>VLOOKUP(B3141,'bank type'!$A$2:$B$87,2,FALSE)</f>
        <v>Foreign Banks</v>
      </c>
      <c r="D3141" s="60">
        <f t="shared" si="148"/>
        <v>44012</v>
      </c>
      <c r="E3141" s="19">
        <v>6</v>
      </c>
      <c r="F3141" s="1">
        <v>2020</v>
      </c>
      <c r="G3141" s="5">
        <v>47</v>
      </c>
      <c r="H3141" s="5">
        <v>478</v>
      </c>
      <c r="I3141" s="6">
        <v>0</v>
      </c>
      <c r="J3141" s="6">
        <v>0</v>
      </c>
      <c r="K3141" s="6">
        <f t="shared" si="149"/>
        <v>0</v>
      </c>
      <c r="L3141" s="6">
        <v>0</v>
      </c>
      <c r="M3141" s="6">
        <v>0</v>
      </c>
      <c r="N3141" s="6"/>
      <c r="O3141" s="6">
        <v>2739294</v>
      </c>
      <c r="P3141" s="6">
        <v>11249</v>
      </c>
      <c r="Q3141" s="6">
        <v>10489541</v>
      </c>
      <c r="R3141" s="120">
        <v>0.619058</v>
      </c>
      <c r="S3141" s="120">
        <v>298.39955907719997</v>
      </c>
      <c r="T3141" s="6"/>
      <c r="U3141" s="6"/>
      <c r="V3141" s="6"/>
      <c r="W3141" s="6"/>
      <c r="X3141" s="6">
        <v>1682731</v>
      </c>
      <c r="Y3141" s="6">
        <v>1019836</v>
      </c>
      <c r="Z3141" s="6">
        <v>2538239</v>
      </c>
      <c r="AA3141" s="120">
        <v>49.860308584999999</v>
      </c>
      <c r="AB3141" s="120">
        <v>47.050486312199993</v>
      </c>
    </row>
    <row r="3142" spans="1:28" x14ac:dyDescent="0.3">
      <c r="A3142" s="1" t="s">
        <v>39</v>
      </c>
      <c r="B3142" s="65" t="str">
        <f>VLOOKUP(A3142,'bank list with code'!$A$2:$C$114,3,FALSE)</f>
        <v>B030</v>
      </c>
      <c r="C3142" s="65" t="str">
        <f>VLOOKUP(B3142,'bank type'!$A$2:$B$87,2,FALSE)</f>
        <v>Foreign Banks</v>
      </c>
      <c r="D3142" s="60">
        <f t="shared" si="148"/>
        <v>44012</v>
      </c>
      <c r="E3142" s="19">
        <v>6</v>
      </c>
      <c r="F3142" s="1">
        <v>2020</v>
      </c>
      <c r="G3142" s="5">
        <v>20</v>
      </c>
      <c r="H3142" s="5">
        <v>34</v>
      </c>
      <c r="I3142" s="6">
        <v>0</v>
      </c>
      <c r="J3142" s="6">
        <v>0</v>
      </c>
      <c r="K3142" s="6">
        <f t="shared" si="149"/>
        <v>0</v>
      </c>
      <c r="L3142" s="6">
        <v>0</v>
      </c>
      <c r="M3142" s="6">
        <v>0</v>
      </c>
      <c r="N3142" s="6"/>
      <c r="O3142" s="6">
        <v>0</v>
      </c>
      <c r="P3142" s="6">
        <v>0</v>
      </c>
      <c r="Q3142" s="6">
        <v>0</v>
      </c>
      <c r="R3142" s="120">
        <v>0</v>
      </c>
      <c r="S3142" s="120">
        <v>0</v>
      </c>
      <c r="T3142" s="6"/>
      <c r="U3142" s="6"/>
      <c r="V3142" s="6"/>
      <c r="W3142" s="6"/>
      <c r="X3142" s="6">
        <v>1421789</v>
      </c>
      <c r="Y3142" s="6">
        <v>604182</v>
      </c>
      <c r="Z3142" s="6">
        <v>792575</v>
      </c>
      <c r="AA3142" s="120">
        <v>18.287454820000001</v>
      </c>
      <c r="AB3142" s="120">
        <v>7.8152871500000005</v>
      </c>
    </row>
    <row r="3143" spans="1:28" x14ac:dyDescent="0.3">
      <c r="A3143" s="1" t="s">
        <v>40</v>
      </c>
      <c r="B3143" s="65" t="str">
        <f>VLOOKUP(A3143,'bank list with code'!$A$2:$C$114,3,FALSE)</f>
        <v>B035</v>
      </c>
      <c r="C3143" s="65" t="str">
        <f>VLOOKUP(B3143,'bank type'!$A$2:$B$87,2,FALSE)</f>
        <v>Foreign Banks</v>
      </c>
      <c r="D3143" s="60">
        <f t="shared" si="148"/>
        <v>44012</v>
      </c>
      <c r="E3143" s="19">
        <v>6</v>
      </c>
      <c r="F3143" s="1">
        <v>2020</v>
      </c>
      <c r="G3143" s="5">
        <v>13</v>
      </c>
      <c r="H3143" s="5">
        <v>19</v>
      </c>
      <c r="I3143" s="6">
        <v>0</v>
      </c>
      <c r="J3143" s="6">
        <v>0</v>
      </c>
      <c r="K3143" s="6">
        <f t="shared" si="149"/>
        <v>0</v>
      </c>
      <c r="L3143" s="6">
        <v>0</v>
      </c>
      <c r="M3143" s="6">
        <v>0</v>
      </c>
      <c r="N3143" s="6"/>
      <c r="O3143" s="6">
        <v>0</v>
      </c>
      <c r="P3143" s="6">
        <v>0</v>
      </c>
      <c r="Q3143" s="6">
        <v>0</v>
      </c>
      <c r="R3143" s="120">
        <v>0</v>
      </c>
      <c r="S3143" s="120">
        <v>0</v>
      </c>
      <c r="T3143" s="6"/>
      <c r="U3143" s="6"/>
      <c r="V3143" s="6"/>
      <c r="W3143" s="6"/>
      <c r="X3143" s="6">
        <v>129153</v>
      </c>
      <c r="Y3143" s="6">
        <v>42080</v>
      </c>
      <c r="Z3143" s="6">
        <v>98132</v>
      </c>
      <c r="AA3143" s="120">
        <v>2.3265055299999999</v>
      </c>
      <c r="AB3143" s="120">
        <v>1.7640365499999999</v>
      </c>
    </row>
    <row r="3144" spans="1:28" x14ac:dyDescent="0.3">
      <c r="A3144" s="1" t="s">
        <v>41</v>
      </c>
      <c r="B3144" s="65" t="str">
        <f>VLOOKUP(A3144,'bank list with code'!$A$2:$C$114,3,FALSE)</f>
        <v>B051</v>
      </c>
      <c r="C3144" s="65" t="str">
        <f>VLOOKUP(B3144,'bank type'!$A$2:$B$87,2,FALSE)</f>
        <v>Foreign Banks</v>
      </c>
      <c r="D3144" s="60">
        <f t="shared" si="148"/>
        <v>44012</v>
      </c>
      <c r="E3144" s="19">
        <v>6</v>
      </c>
      <c r="F3144" s="1">
        <v>2020</v>
      </c>
      <c r="G3144" s="5">
        <v>46</v>
      </c>
      <c r="H3144" s="5">
        <v>37</v>
      </c>
      <c r="I3144" s="6">
        <v>0</v>
      </c>
      <c r="J3144" s="6">
        <v>0</v>
      </c>
      <c r="K3144" s="6">
        <f t="shared" si="149"/>
        <v>0</v>
      </c>
      <c r="L3144" s="6">
        <v>0</v>
      </c>
      <c r="M3144" s="6">
        <v>0</v>
      </c>
      <c r="N3144" s="6"/>
      <c r="O3144" s="6">
        <v>870856</v>
      </c>
      <c r="P3144" s="6">
        <v>1465</v>
      </c>
      <c r="Q3144" s="6">
        <v>1239587</v>
      </c>
      <c r="R3144" s="120">
        <v>9.5165766599999993E-2</v>
      </c>
      <c r="S3144" s="120">
        <v>41.150739251200001</v>
      </c>
      <c r="T3144" s="6"/>
      <c r="U3144" s="6"/>
      <c r="V3144" s="6"/>
      <c r="W3144" s="6"/>
      <c r="X3144" s="6">
        <v>481696</v>
      </c>
      <c r="Y3144" s="6">
        <v>215744</v>
      </c>
      <c r="Z3144" s="6">
        <v>246544</v>
      </c>
      <c r="AA3144" s="120">
        <v>12.1767571298</v>
      </c>
      <c r="AB3144" s="120">
        <v>6.6983306903999988</v>
      </c>
    </row>
    <row r="3145" spans="1:28" x14ac:dyDescent="0.3">
      <c r="A3145" s="1" t="s">
        <v>42</v>
      </c>
      <c r="B3145" s="65" t="str">
        <f>VLOOKUP(A3145,'bank list with code'!$A$2:$C$114,3,FALSE)</f>
        <v>B090</v>
      </c>
      <c r="C3145" s="65" t="str">
        <f>VLOOKUP(B3145,'bank type'!$A$2:$B$87,2,FALSE)</f>
        <v>Foreign Banks</v>
      </c>
      <c r="D3145" s="60">
        <f t="shared" si="148"/>
        <v>44012</v>
      </c>
      <c r="E3145" s="19">
        <v>6</v>
      </c>
      <c r="F3145" s="1">
        <v>2020</v>
      </c>
      <c r="G3145" s="5">
        <v>99</v>
      </c>
      <c r="H3145" s="5">
        <v>109</v>
      </c>
      <c r="I3145" s="6">
        <v>0</v>
      </c>
      <c r="J3145" s="6">
        <v>0</v>
      </c>
      <c r="K3145" s="6">
        <f t="shared" si="149"/>
        <v>0</v>
      </c>
      <c r="L3145" s="6">
        <v>0</v>
      </c>
      <c r="M3145" s="6">
        <v>0</v>
      </c>
      <c r="N3145" s="6"/>
      <c r="O3145" s="6">
        <v>1411222</v>
      </c>
      <c r="P3145" s="6">
        <v>2510</v>
      </c>
      <c r="Q3145" s="6">
        <v>2514199</v>
      </c>
      <c r="R3145" s="120">
        <v>0.15474657999999999</v>
      </c>
      <c r="S3145" s="120">
        <v>66.94861302999999</v>
      </c>
      <c r="T3145" s="6"/>
      <c r="U3145" s="6"/>
      <c r="V3145" s="6"/>
      <c r="W3145" s="6"/>
      <c r="X3145" s="6">
        <v>985167</v>
      </c>
      <c r="Y3145" s="6">
        <v>849928</v>
      </c>
      <c r="Z3145" s="6">
        <v>1431964</v>
      </c>
      <c r="AA3145" s="120">
        <v>36.221657501999992</v>
      </c>
      <c r="AB3145" s="120">
        <v>23.545460630000001</v>
      </c>
    </row>
    <row r="3146" spans="1:28" x14ac:dyDescent="0.3">
      <c r="A3146" s="1" t="s">
        <v>45</v>
      </c>
      <c r="B3146" s="65" t="str">
        <f>VLOOKUP(A3146,'bank list with code'!$A$2:$C$114,3,FALSE)</f>
        <v>B002</v>
      </c>
      <c r="C3146" s="65" t="str">
        <f>VLOOKUP(B3146,'bank type'!$A$2:$B$87,2,FALSE)</f>
        <v>Payment Banks</v>
      </c>
      <c r="D3146" s="60">
        <f t="shared" si="148"/>
        <v>44012</v>
      </c>
      <c r="E3146" s="19">
        <v>6</v>
      </c>
      <c r="F3146" s="1">
        <v>2020</v>
      </c>
      <c r="G3146" s="5">
        <v>0</v>
      </c>
      <c r="H3146" s="5">
        <v>0</v>
      </c>
      <c r="I3146" s="6">
        <v>0</v>
      </c>
      <c r="J3146" s="6">
        <v>0</v>
      </c>
      <c r="K3146" s="6">
        <f t="shared" si="149"/>
        <v>0</v>
      </c>
      <c r="L3146" s="6">
        <v>0</v>
      </c>
      <c r="M3146" s="6">
        <v>0</v>
      </c>
      <c r="N3146" s="6"/>
      <c r="O3146" s="6">
        <v>0</v>
      </c>
      <c r="P3146" s="6">
        <v>0</v>
      </c>
      <c r="Q3146" s="6">
        <v>0</v>
      </c>
      <c r="R3146" s="120">
        <v>0</v>
      </c>
      <c r="S3146" s="120">
        <v>0</v>
      </c>
      <c r="T3146" s="6"/>
      <c r="U3146" s="6"/>
      <c r="V3146" s="6"/>
      <c r="W3146" s="6"/>
      <c r="X3146" s="6">
        <v>1338983</v>
      </c>
      <c r="Y3146" s="6">
        <v>0</v>
      </c>
      <c r="Z3146" s="6">
        <v>276871</v>
      </c>
      <c r="AA3146" s="120">
        <v>0</v>
      </c>
      <c r="AB3146" s="120">
        <v>1.7883989</v>
      </c>
    </row>
    <row r="3147" spans="1:28" x14ac:dyDescent="0.3">
      <c r="A3147" s="1" t="s">
        <v>46</v>
      </c>
      <c r="B3147" s="65" t="str">
        <f>VLOOKUP(A3147,'bank list with code'!$A$2:$C$114,3,FALSE)</f>
        <v>B048</v>
      </c>
      <c r="C3147" s="65" t="str">
        <f>VLOOKUP(B3147,'bank type'!$A$2:$B$87,2,FALSE)</f>
        <v>Payment Banks</v>
      </c>
      <c r="D3147" s="60">
        <f t="shared" si="148"/>
        <v>44012</v>
      </c>
      <c r="E3147" s="19">
        <v>6</v>
      </c>
      <c r="F3147" s="1">
        <v>2020</v>
      </c>
      <c r="G3147" s="5">
        <v>0</v>
      </c>
      <c r="H3147" s="5">
        <v>0</v>
      </c>
      <c r="I3147" s="6">
        <v>0</v>
      </c>
      <c r="J3147" s="6">
        <v>0</v>
      </c>
      <c r="K3147" s="6">
        <f t="shared" si="149"/>
        <v>0</v>
      </c>
      <c r="L3147" s="6">
        <v>148962</v>
      </c>
      <c r="M3147" s="6">
        <v>0</v>
      </c>
      <c r="N3147" s="6"/>
      <c r="O3147" s="6">
        <v>0</v>
      </c>
      <c r="P3147" s="6">
        <v>0</v>
      </c>
      <c r="Q3147" s="6">
        <v>0</v>
      </c>
      <c r="R3147" s="120">
        <v>0</v>
      </c>
      <c r="S3147" s="120">
        <v>0</v>
      </c>
      <c r="T3147" s="6"/>
      <c r="U3147" s="6"/>
      <c r="V3147" s="6"/>
      <c r="W3147" s="6"/>
      <c r="X3147" s="6">
        <v>1342693</v>
      </c>
      <c r="Y3147" s="6">
        <v>195392</v>
      </c>
      <c r="Z3147" s="6">
        <v>138869</v>
      </c>
      <c r="AA3147" s="120">
        <v>5.8984274499999998</v>
      </c>
      <c r="AB3147" s="120">
        <v>1.5103539108000001</v>
      </c>
    </row>
    <row r="3148" spans="1:28" x14ac:dyDescent="0.3">
      <c r="A3148" s="1" t="s">
        <v>47</v>
      </c>
      <c r="B3148" s="65" t="str">
        <f>VLOOKUP(A3148,'bank list with code'!$A$2:$C$114,3,FALSE)</f>
        <v>B059</v>
      </c>
      <c r="C3148" s="65" t="str">
        <f>VLOOKUP(B3148,'bank type'!$A$2:$B$87,2,FALSE)</f>
        <v>Payment Banks</v>
      </c>
      <c r="D3148" s="60">
        <f t="shared" si="148"/>
        <v>44012</v>
      </c>
      <c r="E3148" s="19">
        <v>6</v>
      </c>
      <c r="F3148" s="1">
        <v>2020</v>
      </c>
      <c r="G3148" s="5">
        <v>0</v>
      </c>
      <c r="H3148" s="5">
        <v>0</v>
      </c>
      <c r="I3148" s="6">
        <v>0</v>
      </c>
      <c r="J3148" s="6">
        <v>0</v>
      </c>
      <c r="K3148" s="6">
        <f t="shared" si="149"/>
        <v>0</v>
      </c>
      <c r="L3148" s="6">
        <v>114230</v>
      </c>
      <c r="M3148" s="6">
        <v>0</v>
      </c>
      <c r="N3148" s="6"/>
      <c r="O3148" s="6">
        <v>0</v>
      </c>
      <c r="P3148" s="6">
        <v>0</v>
      </c>
      <c r="Q3148" s="6">
        <v>0</v>
      </c>
      <c r="R3148" s="120">
        <v>0</v>
      </c>
      <c r="S3148" s="120">
        <v>0</v>
      </c>
      <c r="T3148" s="6"/>
      <c r="U3148" s="6"/>
      <c r="V3148" s="6"/>
      <c r="W3148" s="6"/>
      <c r="X3148" s="6">
        <v>30</v>
      </c>
      <c r="Y3148" s="6">
        <v>0</v>
      </c>
      <c r="Z3148" s="6">
        <v>0</v>
      </c>
      <c r="AA3148" s="120">
        <v>0</v>
      </c>
      <c r="AB3148" s="120">
        <v>0</v>
      </c>
    </row>
    <row r="3149" spans="1:28" x14ac:dyDescent="0.3">
      <c r="A3149" s="1" t="s">
        <v>48</v>
      </c>
      <c r="B3149" s="65" t="str">
        <f>VLOOKUP(A3149,'bank list with code'!$A$2:$C$114,3,FALSE)</f>
        <v>B067</v>
      </c>
      <c r="C3149" s="65" t="str">
        <f>VLOOKUP(B3149,'bank type'!$A$2:$B$87,2,FALSE)</f>
        <v>Payment Banks</v>
      </c>
      <c r="D3149" s="60">
        <f t="shared" si="148"/>
        <v>44012</v>
      </c>
      <c r="E3149" s="19">
        <v>6</v>
      </c>
      <c r="F3149" s="1">
        <v>2020</v>
      </c>
      <c r="G3149" s="5">
        <v>0</v>
      </c>
      <c r="H3149" s="5">
        <v>0</v>
      </c>
      <c r="I3149" s="6">
        <v>0</v>
      </c>
      <c r="J3149" s="6">
        <v>0</v>
      </c>
      <c r="K3149" s="6">
        <f t="shared" si="149"/>
        <v>0</v>
      </c>
      <c r="L3149" s="6">
        <v>0</v>
      </c>
      <c r="M3149" s="6">
        <v>0</v>
      </c>
      <c r="N3149" s="6"/>
      <c r="O3149" s="6">
        <v>0</v>
      </c>
      <c r="P3149" s="6">
        <v>0</v>
      </c>
      <c r="Q3149" s="6">
        <v>0</v>
      </c>
      <c r="R3149" s="120">
        <v>0</v>
      </c>
      <c r="S3149" s="120">
        <v>0</v>
      </c>
      <c r="T3149" s="6"/>
      <c r="U3149" s="6"/>
      <c r="V3149" s="6"/>
      <c r="W3149" s="6"/>
      <c r="X3149" s="6">
        <v>0</v>
      </c>
      <c r="Y3149" s="6">
        <v>0</v>
      </c>
      <c r="Z3149" s="6">
        <v>0</v>
      </c>
      <c r="AA3149" s="120">
        <v>0</v>
      </c>
      <c r="AB3149" s="120">
        <v>0</v>
      </c>
    </row>
    <row r="3150" spans="1:28" x14ac:dyDescent="0.3">
      <c r="A3150" s="1" t="s">
        <v>49</v>
      </c>
      <c r="B3150" s="65" t="str">
        <f>VLOOKUP(A3150,'bank list with code'!$A$2:$C$114,3,FALSE)</f>
        <v>B077</v>
      </c>
      <c r="C3150" s="65" t="str">
        <f>VLOOKUP(B3150,'bank type'!$A$2:$B$87,2,FALSE)</f>
        <v>Payment Banks</v>
      </c>
      <c r="D3150" s="60">
        <f t="shared" si="148"/>
        <v>44012</v>
      </c>
      <c r="E3150" s="19">
        <v>6</v>
      </c>
      <c r="F3150" s="1">
        <v>2020</v>
      </c>
      <c r="G3150" s="5">
        <v>0</v>
      </c>
      <c r="H3150" s="5">
        <v>0</v>
      </c>
      <c r="I3150" s="6">
        <v>0</v>
      </c>
      <c r="J3150" s="6">
        <v>0</v>
      </c>
      <c r="K3150" s="6">
        <f t="shared" si="149"/>
        <v>0</v>
      </c>
      <c r="L3150" s="6">
        <v>0</v>
      </c>
      <c r="M3150" s="6">
        <v>0</v>
      </c>
      <c r="N3150" s="6"/>
      <c r="O3150" s="6">
        <v>0</v>
      </c>
      <c r="P3150" s="6">
        <v>0</v>
      </c>
      <c r="Q3150" s="6">
        <v>0</v>
      </c>
      <c r="R3150" s="120">
        <v>0</v>
      </c>
      <c r="S3150" s="120">
        <v>0</v>
      </c>
      <c r="T3150" s="6"/>
      <c r="U3150" s="6"/>
      <c r="V3150" s="6"/>
      <c r="W3150" s="6"/>
      <c r="X3150" s="6">
        <v>42003</v>
      </c>
      <c r="Y3150" s="6">
        <v>1</v>
      </c>
      <c r="Z3150" s="6">
        <v>5303</v>
      </c>
      <c r="AA3150" s="120">
        <v>2.0000000000000002E-5</v>
      </c>
      <c r="AB3150" s="120">
        <v>2.1750710399999998E-2</v>
      </c>
    </row>
    <row r="3151" spans="1:28" x14ac:dyDescent="0.3">
      <c r="A3151" s="1" t="s">
        <v>50</v>
      </c>
      <c r="B3151" s="65" t="str">
        <f>VLOOKUP(A3151,'bank list with code'!$A$2:$C$114,3,FALSE)</f>
        <v>B079</v>
      </c>
      <c r="C3151" s="65" t="str">
        <f>VLOOKUP(B3151,'bank type'!$A$2:$B$87,2,FALSE)</f>
        <v>Payment Banks</v>
      </c>
      <c r="D3151" s="60">
        <f t="shared" si="148"/>
        <v>44012</v>
      </c>
      <c r="E3151" s="19">
        <v>6</v>
      </c>
      <c r="F3151" s="1">
        <v>2020</v>
      </c>
      <c r="G3151" s="5">
        <v>2</v>
      </c>
      <c r="H3151" s="5">
        <v>23</v>
      </c>
      <c r="I3151" s="6">
        <v>166130</v>
      </c>
      <c r="J3151" s="6">
        <v>0</v>
      </c>
      <c r="K3151" s="6">
        <f t="shared" si="149"/>
        <v>166130</v>
      </c>
      <c r="L3151" s="6">
        <v>0</v>
      </c>
      <c r="M3151" s="6">
        <v>0</v>
      </c>
      <c r="N3151" s="6"/>
      <c r="O3151" s="6">
        <v>0</v>
      </c>
      <c r="P3151" s="6">
        <v>0</v>
      </c>
      <c r="Q3151" s="6">
        <v>0</v>
      </c>
      <c r="R3151" s="120">
        <v>0</v>
      </c>
      <c r="S3151" s="120">
        <v>0</v>
      </c>
      <c r="T3151" s="6"/>
      <c r="U3151" s="6"/>
      <c r="V3151" s="6"/>
      <c r="W3151" s="6"/>
      <c r="X3151" s="6">
        <v>58890438</v>
      </c>
      <c r="Y3151" s="6">
        <v>1618069</v>
      </c>
      <c r="Z3151" s="6">
        <v>1955505</v>
      </c>
      <c r="AA3151" s="120">
        <v>52.782904670000001</v>
      </c>
      <c r="AB3151" s="120">
        <v>17.688188499999999</v>
      </c>
    </row>
    <row r="3152" spans="1:28" x14ac:dyDescent="0.3">
      <c r="A3152" s="1" t="s">
        <v>52</v>
      </c>
      <c r="B3152" s="65" t="str">
        <f>VLOOKUP(A3152,'bank list with code'!$A$2:$C$114,3,FALSE)</f>
        <v>B007</v>
      </c>
      <c r="C3152" s="65" t="str">
        <f>VLOOKUP(B3152,'bank type'!$A$2:$B$87,2,FALSE)</f>
        <v>Small Finance Banks</v>
      </c>
      <c r="D3152" s="60">
        <f t="shared" si="148"/>
        <v>44012</v>
      </c>
      <c r="E3152" s="19">
        <v>6</v>
      </c>
      <c r="F3152" s="1">
        <v>2020</v>
      </c>
      <c r="G3152" s="5">
        <v>315</v>
      </c>
      <c r="H3152" s="5">
        <v>2</v>
      </c>
      <c r="I3152" s="6">
        <v>0</v>
      </c>
      <c r="J3152" s="6">
        <v>0</v>
      </c>
      <c r="K3152" s="6">
        <f t="shared" si="149"/>
        <v>0</v>
      </c>
      <c r="L3152" s="6">
        <v>211</v>
      </c>
      <c r="M3152" s="6">
        <v>0</v>
      </c>
      <c r="N3152" s="6"/>
      <c r="O3152" s="6">
        <v>0</v>
      </c>
      <c r="P3152" s="6">
        <v>0</v>
      </c>
      <c r="Q3152" s="6">
        <v>0</v>
      </c>
      <c r="R3152" s="120">
        <v>0</v>
      </c>
      <c r="S3152" s="120">
        <v>0</v>
      </c>
      <c r="T3152" s="6"/>
      <c r="U3152" s="6"/>
      <c r="V3152" s="6"/>
      <c r="W3152" s="6"/>
      <c r="X3152" s="6">
        <v>1337866</v>
      </c>
      <c r="Y3152" s="6">
        <v>477213</v>
      </c>
      <c r="Z3152" s="6">
        <v>265682</v>
      </c>
      <c r="AA3152" s="120">
        <v>30.431903906800002</v>
      </c>
      <c r="AB3152" s="120">
        <v>5.6346411099999996</v>
      </c>
    </row>
    <row r="3153" spans="1:28" x14ac:dyDescent="0.3">
      <c r="A3153" s="1" t="s">
        <v>53</v>
      </c>
      <c r="B3153" s="65" t="str">
        <f>VLOOKUP(A3153,'bank list with code'!$A$2:$C$114,3,FALSE)</f>
        <v>B019</v>
      </c>
      <c r="C3153" s="65" t="str">
        <f>VLOOKUP(B3153,'bank type'!$A$2:$B$87,2,FALSE)</f>
        <v>Small Finance Banks</v>
      </c>
      <c r="D3153" s="60">
        <f t="shared" si="148"/>
        <v>44012</v>
      </c>
      <c r="E3153" s="19">
        <v>6</v>
      </c>
      <c r="F3153" s="1">
        <v>2020</v>
      </c>
      <c r="G3153" s="5">
        <v>150</v>
      </c>
      <c r="H3153" s="5">
        <v>1</v>
      </c>
      <c r="I3153" s="6">
        <v>0</v>
      </c>
      <c r="J3153" s="6">
        <v>0</v>
      </c>
      <c r="K3153" s="6">
        <f t="shared" si="149"/>
        <v>0</v>
      </c>
      <c r="L3153" s="6">
        <v>0</v>
      </c>
      <c r="M3153" s="6">
        <v>0</v>
      </c>
      <c r="N3153" s="6"/>
      <c r="O3153" s="6">
        <v>0</v>
      </c>
      <c r="P3153" s="6">
        <v>0</v>
      </c>
      <c r="Q3153" s="6">
        <v>0</v>
      </c>
      <c r="R3153" s="120">
        <v>0</v>
      </c>
      <c r="S3153" s="120">
        <v>0</v>
      </c>
      <c r="T3153" s="6"/>
      <c r="U3153" s="6"/>
      <c r="V3153" s="6"/>
      <c r="W3153" s="6"/>
      <c r="X3153" s="6">
        <v>130164</v>
      </c>
      <c r="Y3153" s="6">
        <v>76996</v>
      </c>
      <c r="Z3153" s="6">
        <v>60743</v>
      </c>
      <c r="AA3153" s="120">
        <v>3.7202052399999999</v>
      </c>
      <c r="AB3153" s="120">
        <v>1.052153546</v>
      </c>
    </row>
    <row r="3154" spans="1:28" x14ac:dyDescent="0.3">
      <c r="A3154" s="1" t="s">
        <v>54</v>
      </c>
      <c r="B3154" s="65" t="str">
        <f>VLOOKUP(A3154,'bank list with code'!$A$2:$C$114,3,FALSE)</f>
        <v>B046</v>
      </c>
      <c r="C3154" s="65" t="str">
        <f>VLOOKUP(B3154,'bank type'!$A$2:$B$87,2,FALSE)</f>
        <v>Small Finance Banks</v>
      </c>
      <c r="D3154" s="60">
        <f t="shared" si="148"/>
        <v>44012</v>
      </c>
      <c r="E3154" s="19">
        <v>6</v>
      </c>
      <c r="F3154" s="1">
        <v>2020</v>
      </c>
      <c r="G3154" s="5">
        <v>104</v>
      </c>
      <c r="H3154" s="5">
        <v>6</v>
      </c>
      <c r="I3154" s="6">
        <v>0</v>
      </c>
      <c r="J3154" s="6">
        <v>0</v>
      </c>
      <c r="K3154" s="6">
        <f t="shared" si="149"/>
        <v>0</v>
      </c>
      <c r="L3154" s="6">
        <v>0</v>
      </c>
      <c r="M3154" s="6">
        <v>0</v>
      </c>
      <c r="N3154" s="6"/>
      <c r="O3154" s="6">
        <v>0</v>
      </c>
      <c r="P3154" s="6">
        <v>0</v>
      </c>
      <c r="Q3154" s="6">
        <v>0</v>
      </c>
      <c r="R3154" s="120">
        <v>0</v>
      </c>
      <c r="S3154" s="120">
        <v>0</v>
      </c>
      <c r="T3154" s="6"/>
      <c r="U3154" s="6"/>
      <c r="V3154" s="6"/>
      <c r="W3154" s="6"/>
      <c r="X3154" s="6">
        <v>2319712</v>
      </c>
      <c r="Y3154" s="6">
        <v>613454</v>
      </c>
      <c r="Z3154" s="6">
        <v>44022</v>
      </c>
      <c r="AA3154" s="120">
        <v>25.641289089999997</v>
      </c>
      <c r="AB3154" s="120">
        <v>0.40952949859999999</v>
      </c>
    </row>
    <row r="3155" spans="1:28" x14ac:dyDescent="0.3">
      <c r="A3155" s="1" t="s">
        <v>55</v>
      </c>
      <c r="B3155" s="65" t="str">
        <f>VLOOKUP(A3155,'bank list with code'!$A$2:$C$114,3,FALSE)</f>
        <v>B041</v>
      </c>
      <c r="C3155" s="65" t="str">
        <f>VLOOKUP(B3155,'bank type'!$A$2:$B$87,2,FALSE)</f>
        <v>Small Finance Banks</v>
      </c>
      <c r="D3155" s="60">
        <f t="shared" si="148"/>
        <v>44012</v>
      </c>
      <c r="E3155" s="19">
        <v>6</v>
      </c>
      <c r="F3155" s="1">
        <v>2020</v>
      </c>
      <c r="G3155" s="5">
        <v>320</v>
      </c>
      <c r="H3155" s="5">
        <v>2</v>
      </c>
      <c r="I3155" s="6">
        <v>0</v>
      </c>
      <c r="J3155" s="6">
        <v>0</v>
      </c>
      <c r="K3155" s="6">
        <f t="shared" si="149"/>
        <v>0</v>
      </c>
      <c r="L3155" s="6">
        <v>252</v>
      </c>
      <c r="M3155" s="6">
        <v>3661</v>
      </c>
      <c r="N3155" s="6"/>
      <c r="O3155" s="6">
        <v>0</v>
      </c>
      <c r="P3155" s="6">
        <v>0</v>
      </c>
      <c r="Q3155" s="6">
        <v>0</v>
      </c>
      <c r="R3155" s="120">
        <v>0</v>
      </c>
      <c r="S3155" s="120">
        <v>0</v>
      </c>
      <c r="T3155" s="6"/>
      <c r="U3155" s="6"/>
      <c r="V3155" s="6"/>
      <c r="W3155" s="6"/>
      <c r="X3155" s="6">
        <v>735961</v>
      </c>
      <c r="Y3155" s="6">
        <v>682348</v>
      </c>
      <c r="Z3155" s="6">
        <v>116384</v>
      </c>
      <c r="AA3155" s="120">
        <v>15.574168</v>
      </c>
      <c r="AB3155" s="120">
        <v>2.1598217700000002</v>
      </c>
    </row>
    <row r="3156" spans="1:28" x14ac:dyDescent="0.3">
      <c r="A3156" s="1" t="s">
        <v>56</v>
      </c>
      <c r="B3156" s="65" t="str">
        <f>VLOOKUP(A3156,'bank list with code'!$A$2:$C$114,3,FALSE)</f>
        <v>B043</v>
      </c>
      <c r="C3156" s="65" t="str">
        <f>VLOOKUP(B3156,'bank type'!$A$2:$B$87,2,FALSE)</f>
        <v>Small Finance Banks</v>
      </c>
      <c r="D3156" s="60">
        <f t="shared" si="148"/>
        <v>44012</v>
      </c>
      <c r="E3156" s="19">
        <v>6</v>
      </c>
      <c r="F3156" s="1">
        <v>2020</v>
      </c>
      <c r="G3156" s="5">
        <v>222</v>
      </c>
      <c r="H3156" s="5">
        <v>2</v>
      </c>
      <c r="I3156" s="6">
        <v>267</v>
      </c>
      <c r="J3156" s="6">
        <v>0</v>
      </c>
      <c r="K3156" s="6">
        <f t="shared" si="149"/>
        <v>267</v>
      </c>
      <c r="L3156" s="6">
        <v>17</v>
      </c>
      <c r="M3156" s="6">
        <v>0</v>
      </c>
      <c r="N3156" s="6"/>
      <c r="O3156" s="6">
        <v>0</v>
      </c>
      <c r="P3156" s="6">
        <v>0</v>
      </c>
      <c r="Q3156" s="6">
        <v>0</v>
      </c>
      <c r="R3156" s="120">
        <v>0</v>
      </c>
      <c r="S3156" s="120">
        <v>0</v>
      </c>
      <c r="T3156" s="6"/>
      <c r="U3156" s="6"/>
      <c r="V3156" s="6"/>
      <c r="W3156" s="6"/>
      <c r="X3156" s="6">
        <v>3135230</v>
      </c>
      <c r="Y3156" s="6">
        <v>377933</v>
      </c>
      <c r="Z3156" s="6">
        <v>146252</v>
      </c>
      <c r="AA3156" s="120">
        <v>15.766231540000001</v>
      </c>
      <c r="AB3156" s="120">
        <v>1.4205537981999998</v>
      </c>
    </row>
    <row r="3157" spans="1:28" x14ac:dyDescent="0.3">
      <c r="A3157" s="1" t="s">
        <v>57</v>
      </c>
      <c r="B3157" s="65" t="str">
        <f>VLOOKUP(A3157,'bank list with code'!$A$2:$C$114,3,FALSE)</f>
        <v>B065</v>
      </c>
      <c r="C3157" s="65" t="str">
        <f>VLOOKUP(B3157,'bank type'!$A$2:$B$87,2,FALSE)</f>
        <v>Small Finance Banks</v>
      </c>
      <c r="D3157" s="60">
        <f t="shared" si="148"/>
        <v>44012</v>
      </c>
      <c r="E3157" s="19">
        <v>6</v>
      </c>
      <c r="F3157" s="1">
        <v>2020</v>
      </c>
      <c r="G3157" s="5">
        <v>129</v>
      </c>
      <c r="H3157" s="5">
        <v>3</v>
      </c>
      <c r="I3157" s="6">
        <v>0</v>
      </c>
      <c r="J3157" s="6">
        <v>0</v>
      </c>
      <c r="K3157" s="6">
        <f t="shared" si="149"/>
        <v>0</v>
      </c>
      <c r="L3157" s="6">
        <v>0</v>
      </c>
      <c r="M3157" s="6">
        <v>0</v>
      </c>
      <c r="N3157" s="6"/>
      <c r="O3157" s="6">
        <v>0</v>
      </c>
      <c r="P3157" s="6">
        <v>0</v>
      </c>
      <c r="Q3157" s="6">
        <v>0</v>
      </c>
      <c r="R3157" s="120">
        <v>0</v>
      </c>
      <c r="S3157" s="120">
        <v>0</v>
      </c>
      <c r="T3157" s="6"/>
      <c r="U3157" s="6"/>
      <c r="V3157" s="6"/>
      <c r="W3157" s="6"/>
      <c r="X3157" s="6">
        <v>1385399</v>
      </c>
      <c r="Y3157" s="6">
        <v>99044</v>
      </c>
      <c r="Z3157" s="6">
        <v>54795</v>
      </c>
      <c r="AA3157" s="120">
        <v>3.1821320000000002</v>
      </c>
      <c r="AB3157" s="120">
        <v>0.60193781000000002</v>
      </c>
    </row>
    <row r="3158" spans="1:28" x14ac:dyDescent="0.3">
      <c r="A3158" s="1" t="s">
        <v>58</v>
      </c>
      <c r="B3158" s="65" t="str">
        <f>VLOOKUP(A3158,'bank list with code'!$A$2:$C$114,3,FALSE)</f>
        <v>B075</v>
      </c>
      <c r="C3158" s="65" t="str">
        <f>VLOOKUP(B3158,'bank type'!$A$2:$B$87,2,FALSE)</f>
        <v>Small Finance Banks</v>
      </c>
      <c r="D3158" s="60">
        <f t="shared" si="148"/>
        <v>44012</v>
      </c>
      <c r="E3158" s="19">
        <v>6</v>
      </c>
      <c r="F3158" s="1">
        <v>2020</v>
      </c>
      <c r="G3158" s="5">
        <v>0</v>
      </c>
      <c r="H3158" s="5">
        <v>0</v>
      </c>
      <c r="I3158" s="6">
        <v>0</v>
      </c>
      <c r="J3158" s="6">
        <v>0</v>
      </c>
      <c r="K3158" s="6">
        <f t="shared" si="149"/>
        <v>0</v>
      </c>
      <c r="L3158" s="6">
        <v>0</v>
      </c>
      <c r="M3158" s="6">
        <v>0</v>
      </c>
      <c r="N3158" s="6"/>
      <c r="O3158" s="6">
        <v>0</v>
      </c>
      <c r="P3158" s="6">
        <v>0</v>
      </c>
      <c r="Q3158" s="6">
        <v>0</v>
      </c>
      <c r="R3158" s="120">
        <v>0</v>
      </c>
      <c r="S3158" s="120">
        <v>0</v>
      </c>
      <c r="T3158" s="6"/>
      <c r="U3158" s="6"/>
      <c r="V3158" s="6"/>
      <c r="W3158" s="6"/>
      <c r="X3158" s="6">
        <v>180249</v>
      </c>
      <c r="Y3158" s="6">
        <v>22270</v>
      </c>
      <c r="Z3158" s="6">
        <v>18411</v>
      </c>
      <c r="AA3158" s="120">
        <v>0.84575230000000001</v>
      </c>
      <c r="AB3158" s="120">
        <v>0.14170579380000001</v>
      </c>
    </row>
    <row r="3159" spans="1:28" x14ac:dyDescent="0.3">
      <c r="A3159" s="1" t="s">
        <v>59</v>
      </c>
      <c r="B3159" s="65" t="str">
        <f>VLOOKUP(A3159,'bank list with code'!$A$2:$C$114,3,FALSE)</f>
        <v>B097</v>
      </c>
      <c r="C3159" s="65" t="str">
        <f>VLOOKUP(B3159,'bank type'!$A$2:$B$87,2,FALSE)</f>
        <v>Small Finance Banks</v>
      </c>
      <c r="D3159" s="60">
        <f t="shared" si="148"/>
        <v>44012</v>
      </c>
      <c r="E3159" s="19">
        <v>6</v>
      </c>
      <c r="F3159" s="1">
        <v>2020</v>
      </c>
      <c r="G3159" s="5">
        <v>25</v>
      </c>
      <c r="H3159" s="5">
        <v>1</v>
      </c>
      <c r="I3159" s="6">
        <v>0</v>
      </c>
      <c r="J3159" s="6">
        <v>0</v>
      </c>
      <c r="K3159" s="6">
        <f t="shared" si="149"/>
        <v>0</v>
      </c>
      <c r="L3159" s="6">
        <v>0</v>
      </c>
      <c r="M3159" s="6">
        <v>0</v>
      </c>
      <c r="N3159" s="6"/>
      <c r="O3159" s="6">
        <v>0</v>
      </c>
      <c r="P3159" s="6">
        <v>0</v>
      </c>
      <c r="Q3159" s="6">
        <v>0</v>
      </c>
      <c r="R3159" s="120">
        <v>0</v>
      </c>
      <c r="S3159" s="120">
        <v>0</v>
      </c>
      <c r="T3159" s="6"/>
      <c r="U3159" s="6"/>
      <c r="V3159" s="6"/>
      <c r="W3159" s="6"/>
      <c r="X3159" s="6">
        <v>58538</v>
      </c>
      <c r="Y3159" s="6">
        <v>28796</v>
      </c>
      <c r="Z3159" s="6">
        <v>23741</v>
      </c>
      <c r="AA3159" s="120">
        <v>0.94894662000000007</v>
      </c>
      <c r="AB3159" s="120">
        <v>0.31049810999999999</v>
      </c>
    </row>
    <row r="3160" spans="1:28" x14ac:dyDescent="0.3">
      <c r="A3160" s="1" t="s">
        <v>60</v>
      </c>
      <c r="B3160" s="65" t="str">
        <f>VLOOKUP(A3160,'bank list with code'!$A$2:$C$114,3,FALSE)</f>
        <v>B103</v>
      </c>
      <c r="C3160" s="65" t="str">
        <f>VLOOKUP(B3160,'bank type'!$A$2:$B$87,2,FALSE)</f>
        <v>Small Finance Banks</v>
      </c>
      <c r="D3160" s="60">
        <f t="shared" si="148"/>
        <v>44012</v>
      </c>
      <c r="E3160" s="19">
        <v>6</v>
      </c>
      <c r="F3160" s="1">
        <v>2020</v>
      </c>
      <c r="G3160" s="5">
        <v>472</v>
      </c>
      <c r="H3160" s="5">
        <v>3</v>
      </c>
      <c r="I3160" s="6">
        <v>0</v>
      </c>
      <c r="J3160" s="6">
        <v>0</v>
      </c>
      <c r="K3160" s="6">
        <f t="shared" si="149"/>
        <v>0</v>
      </c>
      <c r="L3160" s="6">
        <v>0</v>
      </c>
      <c r="M3160" s="6">
        <v>0</v>
      </c>
      <c r="N3160" s="6"/>
      <c r="O3160" s="6">
        <v>0</v>
      </c>
      <c r="P3160" s="6">
        <v>0</v>
      </c>
      <c r="Q3160" s="6">
        <v>0</v>
      </c>
      <c r="R3160" s="120">
        <v>0</v>
      </c>
      <c r="S3160" s="120">
        <v>0</v>
      </c>
      <c r="T3160" s="6"/>
      <c r="U3160" s="6"/>
      <c r="V3160" s="6"/>
      <c r="W3160" s="6"/>
      <c r="X3160" s="6">
        <v>5426632</v>
      </c>
      <c r="Y3160" s="6">
        <v>1297282</v>
      </c>
      <c r="Z3160" s="6">
        <v>399668</v>
      </c>
      <c r="AA3160" s="120">
        <v>46.938717990000001</v>
      </c>
      <c r="AB3160" s="120">
        <v>5.1543237200000007</v>
      </c>
    </row>
    <row r="3161" spans="1:28" x14ac:dyDescent="0.3">
      <c r="A3161" s="1" t="s">
        <v>61</v>
      </c>
      <c r="B3161" s="65" t="str">
        <f>VLOOKUP(A3161,'bank list with code'!$A$2:$C$114,3,FALSE)</f>
        <v>B109</v>
      </c>
      <c r="C3161" s="65" t="str">
        <f>VLOOKUP(B3161,'bank type'!$A$2:$B$87,2,FALSE)</f>
        <v>Small Finance Banks</v>
      </c>
      <c r="D3161" s="60">
        <f t="shared" si="148"/>
        <v>44012</v>
      </c>
      <c r="E3161" s="19">
        <v>6</v>
      </c>
      <c r="F3161" s="1">
        <v>2020</v>
      </c>
      <c r="G3161" s="5">
        <v>142</v>
      </c>
      <c r="H3161" s="5">
        <v>36</v>
      </c>
      <c r="I3161" s="6">
        <v>0</v>
      </c>
      <c r="J3161" s="6">
        <v>0</v>
      </c>
      <c r="K3161" s="6">
        <f t="shared" si="149"/>
        <v>0</v>
      </c>
      <c r="L3161" s="6">
        <v>5</v>
      </c>
      <c r="M3161" s="6">
        <v>0</v>
      </c>
      <c r="N3161" s="6"/>
      <c r="O3161" s="6">
        <v>0</v>
      </c>
      <c r="P3161" s="6">
        <v>0</v>
      </c>
      <c r="Q3161" s="6">
        <v>0</v>
      </c>
      <c r="R3161" s="120">
        <v>0</v>
      </c>
      <c r="S3161" s="120">
        <v>0</v>
      </c>
      <c r="T3161" s="6"/>
      <c r="U3161" s="6"/>
      <c r="V3161" s="6"/>
      <c r="W3161" s="6"/>
      <c r="X3161" s="6">
        <v>416035</v>
      </c>
      <c r="Y3161" s="6">
        <v>102866</v>
      </c>
      <c r="Z3161" s="6">
        <v>36323</v>
      </c>
      <c r="AA3161" s="120">
        <v>3.4608280200000001</v>
      </c>
      <c r="AB3161" s="120">
        <v>0.40775412</v>
      </c>
    </row>
    <row r="3162" spans="1:28" x14ac:dyDescent="0.3">
      <c r="A3162" s="1" t="s">
        <v>0</v>
      </c>
      <c r="B3162" s="65" t="str">
        <f>VLOOKUP(A3162,'bank list with code'!$A$2:$C$114,3,FALSE)</f>
        <v>B014</v>
      </c>
      <c r="C3162" s="65" t="str">
        <f>VLOOKUP(B3162,'bank type'!$A$2:$B$87,2,FALSE)</f>
        <v>Public Sector Banks</v>
      </c>
      <c r="D3162" s="60">
        <f>DATE(2020,7,31)</f>
        <v>44043</v>
      </c>
      <c r="E3162" s="19">
        <v>7</v>
      </c>
      <c r="F3162" s="1">
        <v>2020</v>
      </c>
      <c r="G3162" s="2">
        <v>8964</v>
      </c>
      <c r="H3162" s="2">
        <v>3672</v>
      </c>
      <c r="I3162" s="3">
        <v>56077</v>
      </c>
      <c r="J3162" s="3">
        <v>0</v>
      </c>
      <c r="K3162" s="3"/>
      <c r="L3162" s="3">
        <v>20006</v>
      </c>
      <c r="M3162" s="3">
        <v>6937</v>
      </c>
      <c r="N3162" s="3"/>
      <c r="O3162" s="3">
        <v>452681</v>
      </c>
      <c r="P3162" s="3">
        <v>6204</v>
      </c>
      <c r="Q3162" s="3">
        <v>827555</v>
      </c>
      <c r="R3162" s="69">
        <v>0.26435399999999998</v>
      </c>
      <c r="S3162" s="69">
        <v>20.71854166</v>
      </c>
      <c r="T3162" s="3"/>
      <c r="U3162" s="3"/>
      <c r="V3162" s="3"/>
      <c r="W3162" s="3"/>
      <c r="X3162" s="3">
        <v>58825658</v>
      </c>
      <c r="Y3162" s="3">
        <v>22938074</v>
      </c>
      <c r="Z3162" s="3">
        <v>13954039</v>
      </c>
      <c r="AA3162" s="69">
        <v>1023.0714</v>
      </c>
      <c r="AB3162" s="69">
        <v>204.83297085000001</v>
      </c>
    </row>
    <row r="3163" spans="1:28" x14ac:dyDescent="0.3">
      <c r="A3163" s="1" t="s">
        <v>1</v>
      </c>
      <c r="B3163" s="65" t="str">
        <f>VLOOKUP(A3163,'bank list with code'!$A$2:$C$114,3,FALSE)</f>
        <v>B015</v>
      </c>
      <c r="C3163" s="65" t="str">
        <f>VLOOKUP(B3163,'bank type'!$A$2:$B$87,2,FALSE)</f>
        <v>Public Sector Banks</v>
      </c>
      <c r="D3163" s="60">
        <f t="shared" ref="D3163:D3218" si="150">DATE(2020,7,31)</f>
        <v>44043</v>
      </c>
      <c r="E3163" s="19">
        <v>7</v>
      </c>
      <c r="F3163" s="1">
        <v>2020</v>
      </c>
      <c r="G3163" s="2">
        <v>2431</v>
      </c>
      <c r="H3163" s="2">
        <v>3286</v>
      </c>
      <c r="I3163" s="3">
        <v>47808</v>
      </c>
      <c r="J3163" s="3">
        <v>0</v>
      </c>
      <c r="K3163" s="3"/>
      <c r="L3163" s="3">
        <v>7684</v>
      </c>
      <c r="M3163" s="3">
        <v>642</v>
      </c>
      <c r="N3163" s="3"/>
      <c r="O3163" s="3">
        <v>165903</v>
      </c>
      <c r="P3163" s="3">
        <v>8350</v>
      </c>
      <c r="Q3163" s="3">
        <v>342828</v>
      </c>
      <c r="R3163" s="69">
        <v>0.45471312530000002</v>
      </c>
      <c r="S3163" s="69">
        <v>7.4696870195999994</v>
      </c>
      <c r="T3163" s="3"/>
      <c r="U3163" s="3"/>
      <c r="V3163" s="3"/>
      <c r="W3163" s="3"/>
      <c r="X3163" s="3">
        <v>38278107</v>
      </c>
      <c r="Y3163" s="3">
        <v>15658428</v>
      </c>
      <c r="Z3163" s="3">
        <v>8852313</v>
      </c>
      <c r="AA3163" s="69">
        <v>605.68776502549997</v>
      </c>
      <c r="AB3163" s="69">
        <v>110.5377758926</v>
      </c>
    </row>
    <row r="3164" spans="1:28" x14ac:dyDescent="0.3">
      <c r="A3164" s="4" t="s">
        <v>2</v>
      </c>
      <c r="B3164" s="65" t="str">
        <f>VLOOKUP(A3164,'bank list with code'!$A$2:$C$114,3,FALSE)</f>
        <v>B016</v>
      </c>
      <c r="C3164" s="65" t="str">
        <f>VLOOKUP(B3164,'bank type'!$A$2:$B$87,2,FALSE)</f>
        <v>Public Sector Banks</v>
      </c>
      <c r="D3164" s="60">
        <f t="shared" si="150"/>
        <v>44043</v>
      </c>
      <c r="E3164" s="19">
        <v>7</v>
      </c>
      <c r="F3164" s="1">
        <v>2020</v>
      </c>
      <c r="G3164" s="2">
        <v>1382</v>
      </c>
      <c r="H3164" s="2">
        <v>512</v>
      </c>
      <c r="I3164" s="3">
        <v>2390</v>
      </c>
      <c r="J3164" s="3">
        <v>0</v>
      </c>
      <c r="K3164" s="3"/>
      <c r="L3164" s="3">
        <v>0</v>
      </c>
      <c r="M3164" s="3">
        <v>202908</v>
      </c>
      <c r="N3164" s="3"/>
      <c r="O3164" s="3">
        <v>0</v>
      </c>
      <c r="P3164" s="3">
        <v>0</v>
      </c>
      <c r="Q3164" s="3">
        <v>0</v>
      </c>
      <c r="R3164" s="69">
        <v>0</v>
      </c>
      <c r="S3164" s="69">
        <v>0</v>
      </c>
      <c r="T3164" s="3"/>
      <c r="U3164" s="3"/>
      <c r="V3164" s="3"/>
      <c r="W3164" s="3"/>
      <c r="X3164" s="3">
        <v>7951990</v>
      </c>
      <c r="Y3164" s="3">
        <v>5446324</v>
      </c>
      <c r="Z3164" s="3">
        <v>3962467</v>
      </c>
      <c r="AA3164" s="69">
        <v>229.94230454219999</v>
      </c>
      <c r="AB3164" s="69">
        <v>50.319801420000005</v>
      </c>
    </row>
    <row r="3165" spans="1:28" x14ac:dyDescent="0.3">
      <c r="A3165" s="1" t="s">
        <v>3</v>
      </c>
      <c r="B3165" s="65" t="str">
        <f>VLOOKUP(A3165,'bank list with code'!$A$2:$C$114,3,FALSE)</f>
        <v>B018</v>
      </c>
      <c r="C3165" s="65" t="str">
        <f>VLOOKUP(B3165,'bank type'!$A$2:$B$87,2,FALSE)</f>
        <v>Public Sector Banks</v>
      </c>
      <c r="D3165" s="60">
        <f t="shared" si="150"/>
        <v>44043</v>
      </c>
      <c r="E3165" s="19">
        <v>7</v>
      </c>
      <c r="F3165" s="1">
        <v>2020</v>
      </c>
      <c r="G3165" s="2">
        <v>8961</v>
      </c>
      <c r="H3165" s="2">
        <v>4439</v>
      </c>
      <c r="I3165" s="3">
        <v>37373</v>
      </c>
      <c r="J3165" s="3">
        <v>0</v>
      </c>
      <c r="K3165" s="3"/>
      <c r="L3165" s="3">
        <v>9235</v>
      </c>
      <c r="M3165" s="3">
        <v>77</v>
      </c>
      <c r="N3165" s="3"/>
      <c r="O3165" s="3">
        <v>596430</v>
      </c>
      <c r="P3165" s="3">
        <v>39469</v>
      </c>
      <c r="Q3165" s="3">
        <v>779001</v>
      </c>
      <c r="R3165" s="69">
        <v>1.9163304807999999</v>
      </c>
      <c r="S3165" s="69">
        <v>18.488588213300002</v>
      </c>
      <c r="T3165" s="3"/>
      <c r="U3165" s="3"/>
      <c r="V3165" s="3"/>
      <c r="W3165" s="3"/>
      <c r="X3165" s="3">
        <v>35751556</v>
      </c>
      <c r="Y3165" s="3">
        <v>27226049</v>
      </c>
      <c r="Z3165" s="3">
        <v>16575836</v>
      </c>
      <c r="AA3165" s="69">
        <v>1199.4684051149</v>
      </c>
      <c r="AB3165" s="69">
        <v>224.47463736959998</v>
      </c>
    </row>
    <row r="3166" spans="1:28" x14ac:dyDescent="0.3">
      <c r="A3166" s="1" t="s">
        <v>4</v>
      </c>
      <c r="B3166" s="65" t="str">
        <f>VLOOKUP(A3166,'bank list with code'!$A$2:$C$114,3,FALSE)</f>
        <v>B022</v>
      </c>
      <c r="C3166" s="65" t="str">
        <f>VLOOKUP(B3166,'bank type'!$A$2:$B$87,2,FALSE)</f>
        <v>Public Sector Banks</v>
      </c>
      <c r="D3166" s="60">
        <f t="shared" si="150"/>
        <v>44043</v>
      </c>
      <c r="E3166" s="19">
        <v>7</v>
      </c>
      <c r="F3166" s="1">
        <v>2020</v>
      </c>
      <c r="G3166" s="2">
        <v>2744</v>
      </c>
      <c r="H3166" s="2">
        <v>889</v>
      </c>
      <c r="I3166" s="3">
        <v>3599</v>
      </c>
      <c r="J3166" s="3">
        <v>0</v>
      </c>
      <c r="K3166" s="3"/>
      <c r="L3166" s="3">
        <v>6348</v>
      </c>
      <c r="M3166" s="3">
        <v>3554</v>
      </c>
      <c r="N3166" s="3"/>
      <c r="O3166" s="3">
        <v>67162</v>
      </c>
      <c r="P3166" s="3">
        <v>786</v>
      </c>
      <c r="Q3166" s="3">
        <v>86559</v>
      </c>
      <c r="R3166" s="69">
        <v>3.7742999999999999E-2</v>
      </c>
      <c r="S3166" s="69">
        <v>1.8862986991000001</v>
      </c>
      <c r="T3166" s="3"/>
      <c r="U3166" s="3"/>
      <c r="V3166" s="3"/>
      <c r="W3166" s="3"/>
      <c r="X3166" s="3">
        <v>24902036</v>
      </c>
      <c r="Y3166" s="3">
        <v>9537174</v>
      </c>
      <c r="Z3166" s="3">
        <v>5533997</v>
      </c>
      <c r="AA3166" s="69">
        <v>426.34572551999997</v>
      </c>
      <c r="AB3166" s="69">
        <v>83.78857859</v>
      </c>
    </row>
    <row r="3167" spans="1:28" x14ac:dyDescent="0.3">
      <c r="A3167" s="1" t="s">
        <v>5</v>
      </c>
      <c r="B3167" s="65" t="str">
        <f>VLOOKUP(A3167,'bank list with code'!$A$2:$C$114,3,FALSE)</f>
        <v>B060</v>
      </c>
      <c r="C3167" s="65" t="str">
        <f>VLOOKUP(B3167,'bank type'!$A$2:$B$87,2,FALSE)</f>
        <v>Public Sector Banks</v>
      </c>
      <c r="D3167" s="60">
        <f t="shared" si="150"/>
        <v>44043</v>
      </c>
      <c r="E3167" s="19">
        <v>7</v>
      </c>
      <c r="F3167" s="1">
        <v>2020</v>
      </c>
      <c r="G3167" s="2">
        <v>4457</v>
      </c>
      <c r="H3167" s="2">
        <v>787</v>
      </c>
      <c r="I3167" s="3">
        <v>13548</v>
      </c>
      <c r="J3167" s="3">
        <v>0</v>
      </c>
      <c r="K3167" s="3"/>
      <c r="L3167" s="3">
        <v>9057</v>
      </c>
      <c r="M3167" s="3">
        <v>3231</v>
      </c>
      <c r="N3167" s="3"/>
      <c r="O3167" s="3">
        <v>103539</v>
      </c>
      <c r="P3167" s="3">
        <v>2477</v>
      </c>
      <c r="Q3167" s="3">
        <v>134959</v>
      </c>
      <c r="R3167" s="69">
        <v>0.15461332</v>
      </c>
      <c r="S3167" s="69">
        <v>3.2311995404999991</v>
      </c>
      <c r="T3167" s="3"/>
      <c r="U3167" s="3"/>
      <c r="V3167" s="3"/>
      <c r="W3167" s="3"/>
      <c r="X3167" s="3">
        <v>22047262</v>
      </c>
      <c r="Y3167" s="3">
        <v>18075141</v>
      </c>
      <c r="Z3167" s="3">
        <v>9853032</v>
      </c>
      <c r="AA3167" s="69">
        <v>810.82874850999997</v>
      </c>
      <c r="AB3167" s="69">
        <v>125.77495811</v>
      </c>
    </row>
    <row r="3168" spans="1:28" x14ac:dyDescent="0.3">
      <c r="A3168" s="1" t="s">
        <v>6</v>
      </c>
      <c r="B3168" s="65" t="str">
        <f>VLOOKUP(A3168,'bank list with code'!$A$2:$C$114,3,FALSE)</f>
        <v>B061</v>
      </c>
      <c r="C3168" s="65" t="str">
        <f>VLOOKUP(B3168,'bank type'!$A$2:$B$87,2,FALSE)</f>
        <v>Public Sector Banks</v>
      </c>
      <c r="D3168" s="60">
        <f t="shared" si="150"/>
        <v>44043</v>
      </c>
      <c r="E3168" s="19">
        <v>7</v>
      </c>
      <c r="F3168" s="1">
        <v>2020</v>
      </c>
      <c r="G3168" s="2">
        <v>2700</v>
      </c>
      <c r="H3168" s="2">
        <v>370</v>
      </c>
      <c r="I3168" s="3">
        <v>9506</v>
      </c>
      <c r="J3168" s="3">
        <v>0</v>
      </c>
      <c r="K3168" s="3"/>
      <c r="L3168" s="3">
        <v>0</v>
      </c>
      <c r="M3168" s="3">
        <v>0</v>
      </c>
      <c r="N3168" s="3"/>
      <c r="O3168" s="3">
        <v>60334</v>
      </c>
      <c r="P3168" s="3">
        <v>436</v>
      </c>
      <c r="Q3168" s="3">
        <v>63099</v>
      </c>
      <c r="R3168" s="69">
        <v>1.7468689999999999E-2</v>
      </c>
      <c r="S3168" s="69">
        <v>1.1406784999999999</v>
      </c>
      <c r="T3168" s="3"/>
      <c r="U3168" s="3"/>
      <c r="V3168" s="3"/>
      <c r="W3168" s="3"/>
      <c r="X3168" s="3">
        <v>18222135</v>
      </c>
      <c r="Y3168" s="3">
        <v>11103981</v>
      </c>
      <c r="Z3168" s="3">
        <v>4625351</v>
      </c>
      <c r="AA3168" s="69">
        <v>471.035821</v>
      </c>
      <c r="AB3168" s="69">
        <v>63.444958389999996</v>
      </c>
    </row>
    <row r="3169" spans="1:28" x14ac:dyDescent="0.3">
      <c r="A3169" s="1" t="s">
        <v>7</v>
      </c>
      <c r="B3169" s="65" t="str">
        <f>VLOOKUP(A3169,'bank list with code'!$A$2:$C$114,3,FALSE)</f>
        <v>B080</v>
      </c>
      <c r="C3169" s="65" t="str">
        <f>VLOOKUP(B3169,'bank type'!$A$2:$B$87,2,FALSE)</f>
        <v>Public Sector Banks</v>
      </c>
      <c r="D3169" s="60">
        <f t="shared" si="150"/>
        <v>44043</v>
      </c>
      <c r="E3169" s="19">
        <v>7</v>
      </c>
      <c r="F3169" s="1">
        <v>2020</v>
      </c>
      <c r="G3169" s="2">
        <v>1036</v>
      </c>
      <c r="H3169" s="2">
        <v>29</v>
      </c>
      <c r="I3169" s="3">
        <v>888</v>
      </c>
      <c r="J3169" s="3">
        <v>0</v>
      </c>
      <c r="K3169" s="3"/>
      <c r="L3169" s="3">
        <v>353</v>
      </c>
      <c r="M3169" s="3">
        <v>798</v>
      </c>
      <c r="N3169" s="3"/>
      <c r="O3169" s="3">
        <v>0</v>
      </c>
      <c r="P3169" s="3">
        <v>0</v>
      </c>
      <c r="Q3169" s="3">
        <v>0</v>
      </c>
      <c r="R3169" s="69">
        <v>0</v>
      </c>
      <c r="S3169" s="69">
        <v>0</v>
      </c>
      <c r="T3169" s="3"/>
      <c r="U3169" s="3"/>
      <c r="V3169" s="3"/>
      <c r="W3169" s="3"/>
      <c r="X3169" s="3">
        <v>2821352</v>
      </c>
      <c r="Y3169" s="3">
        <v>1306588</v>
      </c>
      <c r="Z3169" s="3">
        <v>775633</v>
      </c>
      <c r="AA3169" s="69">
        <v>56.157268429999995</v>
      </c>
      <c r="AB3169" s="69">
        <v>12.2362761455</v>
      </c>
    </row>
    <row r="3170" spans="1:28" x14ac:dyDescent="0.3">
      <c r="A3170" s="1" t="s">
        <v>8</v>
      </c>
      <c r="B3170" s="65" t="str">
        <f>VLOOKUP(A3170,'bank list with code'!$A$2:$C$114,3,FALSE)</f>
        <v>B081</v>
      </c>
      <c r="C3170" s="65" t="str">
        <f>VLOOKUP(B3170,'bank type'!$A$2:$B$87,2,FALSE)</f>
        <v>Public Sector Banks</v>
      </c>
      <c r="D3170" s="60">
        <f t="shared" si="150"/>
        <v>44043</v>
      </c>
      <c r="E3170" s="19">
        <v>7</v>
      </c>
      <c r="F3170" s="1">
        <v>2020</v>
      </c>
      <c r="G3170" s="2">
        <v>8606</v>
      </c>
      <c r="H3170" s="2">
        <v>4963</v>
      </c>
      <c r="I3170" s="3">
        <v>99367</v>
      </c>
      <c r="J3170" s="3">
        <v>0</v>
      </c>
      <c r="K3170" s="3"/>
      <c r="L3170" s="3">
        <v>5263</v>
      </c>
      <c r="M3170" s="3">
        <v>102622</v>
      </c>
      <c r="N3170" s="3"/>
      <c r="O3170" s="3">
        <v>357303</v>
      </c>
      <c r="P3170" s="3">
        <v>3018</v>
      </c>
      <c r="Q3170" s="3">
        <v>511499</v>
      </c>
      <c r="R3170" s="69">
        <v>8.5544105999999995E-2</v>
      </c>
      <c r="S3170" s="69">
        <v>11.845094189000001</v>
      </c>
      <c r="T3170" s="3"/>
      <c r="U3170" s="3"/>
      <c r="V3170" s="3"/>
      <c r="W3170" s="3"/>
      <c r="X3170" s="3">
        <v>42550210</v>
      </c>
      <c r="Y3170" s="3">
        <v>28702171</v>
      </c>
      <c r="Z3170" s="3">
        <v>16593072</v>
      </c>
      <c r="AA3170" s="69">
        <v>1397.4082808818</v>
      </c>
      <c r="AB3170" s="69">
        <v>261.429658561</v>
      </c>
    </row>
    <row r="3171" spans="1:28" x14ac:dyDescent="0.3">
      <c r="A3171" s="1" t="s">
        <v>9</v>
      </c>
      <c r="B3171" s="65" t="str">
        <f>VLOOKUP(A3171,'bank list with code'!$A$2:$C$114,3,FALSE)</f>
        <v>B102</v>
      </c>
      <c r="C3171" s="65" t="str">
        <f>VLOOKUP(B3171,'bank type'!$A$2:$B$87,2,FALSE)</f>
        <v>Public Sector Banks</v>
      </c>
      <c r="D3171" s="60">
        <f t="shared" si="150"/>
        <v>44043</v>
      </c>
      <c r="E3171" s="19">
        <v>7</v>
      </c>
      <c r="F3171" s="1">
        <v>2020</v>
      </c>
      <c r="G3171" s="2">
        <v>2071</v>
      </c>
      <c r="H3171" s="2">
        <v>192</v>
      </c>
      <c r="I3171" s="3">
        <v>8250</v>
      </c>
      <c r="J3171" s="3">
        <v>0</v>
      </c>
      <c r="K3171" s="3"/>
      <c r="L3171" s="3">
        <v>3568</v>
      </c>
      <c r="M3171" s="3">
        <v>6189</v>
      </c>
      <c r="N3171" s="3"/>
      <c r="O3171" s="3">
        <v>0</v>
      </c>
      <c r="P3171" s="3">
        <v>0</v>
      </c>
      <c r="Q3171" s="3">
        <v>0</v>
      </c>
      <c r="R3171" s="69">
        <v>0</v>
      </c>
      <c r="S3171" s="69">
        <v>0</v>
      </c>
      <c r="T3171" s="3"/>
      <c r="U3171" s="3"/>
      <c r="V3171" s="3"/>
      <c r="W3171" s="3"/>
      <c r="X3171" s="3">
        <v>8954342</v>
      </c>
      <c r="Y3171" s="3">
        <v>5305419</v>
      </c>
      <c r="Z3171" s="3">
        <v>3325715</v>
      </c>
      <c r="AA3171" s="69">
        <v>227.68695108999998</v>
      </c>
      <c r="AB3171" s="69">
        <v>45.228606500000005</v>
      </c>
    </row>
    <row r="3172" spans="1:28" x14ac:dyDescent="0.3">
      <c r="A3172" s="1" t="s">
        <v>10</v>
      </c>
      <c r="B3172" s="65" t="str">
        <f>VLOOKUP(A3172,'bank list with code'!$A$2:$C$114,3,FALSE)</f>
        <v>B105</v>
      </c>
      <c r="C3172" s="65" t="str">
        <f>VLOOKUP(B3172,'bank type'!$A$2:$B$87,2,FALSE)</f>
        <v>Public Sector Banks</v>
      </c>
      <c r="D3172" s="60">
        <f t="shared" si="150"/>
        <v>44043</v>
      </c>
      <c r="E3172" s="19">
        <v>7</v>
      </c>
      <c r="F3172" s="1">
        <v>2020</v>
      </c>
      <c r="G3172" s="2">
        <v>9272</v>
      </c>
      <c r="H3172" s="2">
        <v>3965</v>
      </c>
      <c r="I3172" s="3">
        <v>356214</v>
      </c>
      <c r="J3172" s="3">
        <v>0</v>
      </c>
      <c r="K3172" s="3"/>
      <c r="L3172" s="3">
        <v>8047</v>
      </c>
      <c r="M3172" s="3">
        <v>853</v>
      </c>
      <c r="N3172" s="3"/>
      <c r="O3172" s="3">
        <v>457073</v>
      </c>
      <c r="P3172" s="3">
        <v>10041</v>
      </c>
      <c r="Q3172" s="3">
        <v>702335</v>
      </c>
      <c r="R3172" s="69">
        <v>0.4876440756</v>
      </c>
      <c r="S3172" s="69">
        <v>17.9053291046</v>
      </c>
      <c r="T3172" s="3"/>
      <c r="U3172" s="3"/>
      <c r="V3172" s="3"/>
      <c r="W3172" s="3"/>
      <c r="X3172" s="3">
        <v>42871401</v>
      </c>
      <c r="Y3172" s="3">
        <v>34887210</v>
      </c>
      <c r="Z3172" s="3">
        <v>17763054</v>
      </c>
      <c r="AA3172" s="69">
        <v>1222.8904267538001</v>
      </c>
      <c r="AB3172" s="69">
        <v>245.5996380959005</v>
      </c>
    </row>
    <row r="3173" spans="1:28" x14ac:dyDescent="0.3">
      <c r="A3173" s="1" t="s">
        <v>11</v>
      </c>
      <c r="B3173" s="65" t="str">
        <f>VLOOKUP(A3173,'bank list with code'!$A$2:$C$114,3,FALSE)</f>
        <v>B054</v>
      </c>
      <c r="C3173" s="65" t="str">
        <f>VLOOKUP(B3173,'bank type'!$A$2:$B$87,2,FALSE)</f>
        <v>Private Sector Banks</v>
      </c>
      <c r="D3173" s="60">
        <f t="shared" si="150"/>
        <v>44043</v>
      </c>
      <c r="E3173" s="19">
        <v>7</v>
      </c>
      <c r="F3173" s="1">
        <v>2020</v>
      </c>
      <c r="G3173" s="2">
        <v>2208</v>
      </c>
      <c r="H3173" s="2">
        <v>1364</v>
      </c>
      <c r="I3173" s="3">
        <v>31203</v>
      </c>
      <c r="J3173" s="3">
        <v>0</v>
      </c>
      <c r="K3173" s="3"/>
      <c r="L3173" s="3">
        <v>501</v>
      </c>
      <c r="M3173" s="3">
        <v>2983</v>
      </c>
      <c r="N3173" s="3"/>
      <c r="O3173" s="3">
        <v>36048</v>
      </c>
      <c r="P3173" s="3">
        <v>367</v>
      </c>
      <c r="Q3173" s="3">
        <v>86755</v>
      </c>
      <c r="R3173" s="69">
        <v>2.0537E-2</v>
      </c>
      <c r="S3173" s="69">
        <v>2.1987128877000002</v>
      </c>
      <c r="T3173" s="3"/>
      <c r="U3173" s="3"/>
      <c r="V3173" s="3"/>
      <c r="W3173" s="3"/>
      <c r="X3173" s="3">
        <v>12770010</v>
      </c>
      <c r="Y3173" s="3">
        <v>6343317</v>
      </c>
      <c r="Z3173" s="3">
        <v>4229631</v>
      </c>
      <c r="AA3173" s="69">
        <v>306.04139973560001</v>
      </c>
      <c r="AB3173" s="69">
        <v>67.170013726499988</v>
      </c>
    </row>
    <row r="3174" spans="1:28" x14ac:dyDescent="0.3">
      <c r="A3174" s="1" t="s">
        <v>12</v>
      </c>
      <c r="B3174" s="65" t="str">
        <f>VLOOKUP(A3174,'bank list with code'!$A$2:$C$114,3,FALSE)</f>
        <v>B093</v>
      </c>
      <c r="C3174" s="65" t="str">
        <f>VLOOKUP(B3174,'bank type'!$A$2:$B$87,2,FALSE)</f>
        <v>Public Sector Banks</v>
      </c>
      <c r="D3174" s="60">
        <f t="shared" si="150"/>
        <v>44043</v>
      </c>
      <c r="E3174" s="19">
        <v>7</v>
      </c>
      <c r="F3174" s="1">
        <v>2020</v>
      </c>
      <c r="G3174" s="2">
        <v>25641</v>
      </c>
      <c r="H3174" s="2">
        <v>32910</v>
      </c>
      <c r="I3174" s="3">
        <v>674781</v>
      </c>
      <c r="J3174" s="3">
        <v>0</v>
      </c>
      <c r="K3174" s="3"/>
      <c r="L3174" s="3">
        <v>56483</v>
      </c>
      <c r="M3174" s="3">
        <v>349069</v>
      </c>
      <c r="N3174" s="3"/>
      <c r="O3174" s="3">
        <v>10708235</v>
      </c>
      <c r="P3174" s="3">
        <v>72002</v>
      </c>
      <c r="Q3174" s="3">
        <v>26197289</v>
      </c>
      <c r="R3174" s="69">
        <v>2.7837144199999999</v>
      </c>
      <c r="S3174" s="69">
        <v>928.82328839999991</v>
      </c>
      <c r="T3174" s="3"/>
      <c r="U3174" s="3"/>
      <c r="V3174" s="3"/>
      <c r="W3174" s="3"/>
      <c r="X3174" s="3">
        <v>284587786</v>
      </c>
      <c r="Y3174" s="3">
        <v>155979127</v>
      </c>
      <c r="Z3174" s="3">
        <v>95575488</v>
      </c>
      <c r="AA3174" s="69">
        <v>8729.9173548618</v>
      </c>
      <c r="AB3174" s="69">
        <v>1464.5086981100001</v>
      </c>
    </row>
    <row r="3175" spans="1:28" x14ac:dyDescent="0.3">
      <c r="A3175" s="1" t="s">
        <v>14</v>
      </c>
      <c r="B3175" s="65" t="str">
        <f>VLOOKUP(A3175,'bank list with code'!$A$2:$C$114,3,FALSE)</f>
        <v>B009</v>
      </c>
      <c r="C3175" s="65" t="str">
        <f>VLOOKUP(B3175,'bank type'!$A$2:$B$87,2,FALSE)</f>
        <v>Private Sector Banks</v>
      </c>
      <c r="D3175" s="60">
        <f t="shared" si="150"/>
        <v>44043</v>
      </c>
      <c r="E3175" s="19">
        <v>7</v>
      </c>
      <c r="F3175" s="1">
        <v>2020</v>
      </c>
      <c r="G3175" s="2">
        <v>5515</v>
      </c>
      <c r="H3175" s="2">
        <v>11982</v>
      </c>
      <c r="I3175" s="3">
        <v>503377</v>
      </c>
      <c r="J3175" s="3">
        <v>0</v>
      </c>
      <c r="K3175" s="3"/>
      <c r="L3175" s="3">
        <v>710</v>
      </c>
      <c r="M3175" s="3">
        <v>113465</v>
      </c>
      <c r="N3175" s="3"/>
      <c r="O3175" s="3">
        <v>6835217</v>
      </c>
      <c r="P3175" s="3">
        <v>24350</v>
      </c>
      <c r="Q3175" s="3">
        <v>11244948</v>
      </c>
      <c r="R3175" s="69">
        <v>1.2149527282999999</v>
      </c>
      <c r="S3175" s="69">
        <v>375.49762297000001</v>
      </c>
      <c r="T3175" s="3"/>
      <c r="U3175" s="3"/>
      <c r="V3175" s="3"/>
      <c r="W3175" s="3"/>
      <c r="X3175" s="3">
        <v>25801820</v>
      </c>
      <c r="Y3175" s="3">
        <v>19250114</v>
      </c>
      <c r="Z3175" s="3">
        <v>18755712</v>
      </c>
      <c r="AA3175" s="69">
        <v>1087.9869705034</v>
      </c>
      <c r="AB3175" s="69">
        <v>348.39954680519998</v>
      </c>
    </row>
    <row r="3176" spans="1:28" x14ac:dyDescent="0.3">
      <c r="A3176" s="1" t="s">
        <v>15</v>
      </c>
      <c r="B3176" s="65" t="str">
        <f>VLOOKUP(A3176,'bank list with code'!$A$2:$C$114,3,FALSE)</f>
        <v>B010</v>
      </c>
      <c r="C3176" s="65" t="str">
        <f>VLOOKUP(B3176,'bank type'!$A$2:$B$87,2,FALSE)</f>
        <v>Private Sector Banks</v>
      </c>
      <c r="D3176" s="60">
        <f t="shared" si="150"/>
        <v>44043</v>
      </c>
      <c r="E3176" s="19">
        <v>7</v>
      </c>
      <c r="F3176" s="1">
        <v>2020</v>
      </c>
      <c r="G3176" s="2">
        <v>485</v>
      </c>
      <c r="H3176" s="2">
        <v>0</v>
      </c>
      <c r="I3176" s="3">
        <v>31701</v>
      </c>
      <c r="J3176" s="3">
        <v>0</v>
      </c>
      <c r="K3176" s="3"/>
      <c r="L3176" s="3">
        <v>0</v>
      </c>
      <c r="M3176" s="3">
        <v>0</v>
      </c>
      <c r="N3176" s="3"/>
      <c r="O3176" s="3">
        <v>0</v>
      </c>
      <c r="P3176" s="3">
        <v>0</v>
      </c>
      <c r="Q3176" s="3">
        <v>0</v>
      </c>
      <c r="R3176" s="69">
        <v>0</v>
      </c>
      <c r="S3176" s="69">
        <v>0</v>
      </c>
      <c r="T3176" s="3"/>
      <c r="U3176" s="3"/>
      <c r="V3176" s="3"/>
      <c r="W3176" s="3"/>
      <c r="X3176" s="3">
        <v>3834947</v>
      </c>
      <c r="Y3176" s="3">
        <v>1691443</v>
      </c>
      <c r="Z3176" s="3">
        <v>959287</v>
      </c>
      <c r="AA3176" s="69">
        <v>83.164447899999999</v>
      </c>
      <c r="AB3176" s="69">
        <v>16.121538459499998</v>
      </c>
    </row>
    <row r="3177" spans="1:28" x14ac:dyDescent="0.3">
      <c r="A3177" s="1" t="s">
        <v>16</v>
      </c>
      <c r="B3177" s="65" t="str">
        <f>VLOOKUP(A3177,'bank list with code'!$A$2:$C$114,3,FALSE)</f>
        <v>B021</v>
      </c>
      <c r="C3177" s="65" t="str">
        <f>VLOOKUP(B3177,'bank type'!$A$2:$B$87,2,FALSE)</f>
        <v>Private Sector Banks</v>
      </c>
      <c r="D3177" s="60">
        <f t="shared" si="150"/>
        <v>44043</v>
      </c>
      <c r="E3177" s="19">
        <v>7</v>
      </c>
      <c r="F3177" s="1">
        <v>2020</v>
      </c>
      <c r="G3177" s="2">
        <v>252</v>
      </c>
      <c r="H3177" s="2">
        <v>54</v>
      </c>
      <c r="I3177" s="3">
        <v>0</v>
      </c>
      <c r="J3177" s="3">
        <v>0</v>
      </c>
      <c r="K3177" s="3"/>
      <c r="L3177" s="3">
        <v>0</v>
      </c>
      <c r="M3177" s="3">
        <v>1356</v>
      </c>
      <c r="N3177" s="3"/>
      <c r="O3177" s="3">
        <v>0</v>
      </c>
      <c r="P3177" s="3">
        <v>0</v>
      </c>
      <c r="Q3177" s="3">
        <v>0</v>
      </c>
      <c r="R3177" s="69">
        <v>0</v>
      </c>
      <c r="S3177" s="69">
        <v>0</v>
      </c>
      <c r="T3177" s="3"/>
      <c r="U3177" s="3"/>
      <c r="V3177" s="3"/>
      <c r="W3177" s="3"/>
      <c r="X3177" s="3">
        <v>708822</v>
      </c>
      <c r="Y3177" s="3">
        <v>371851</v>
      </c>
      <c r="Z3177" s="3">
        <v>225437</v>
      </c>
      <c r="AA3177" s="69">
        <v>16.015113849999999</v>
      </c>
      <c r="AB3177" s="69">
        <v>3.2590891800000001</v>
      </c>
    </row>
    <row r="3178" spans="1:28" x14ac:dyDescent="0.3">
      <c r="A3178" s="1" t="s">
        <v>17</v>
      </c>
      <c r="B3178" s="65" t="str">
        <f>VLOOKUP(A3178,'bank list with code'!$A$2:$C$114,3,FALSE)</f>
        <v>B024</v>
      </c>
      <c r="C3178" s="65" t="str">
        <f>VLOOKUP(B3178,'bank type'!$A$2:$B$87,2,FALSE)</f>
        <v>Private Sector Banks</v>
      </c>
      <c r="D3178" s="60">
        <f t="shared" si="150"/>
        <v>44043</v>
      </c>
      <c r="E3178" s="19">
        <v>7</v>
      </c>
      <c r="F3178" s="1">
        <v>2020</v>
      </c>
      <c r="G3178" s="2">
        <v>1102</v>
      </c>
      <c r="H3178" s="2">
        <v>678</v>
      </c>
      <c r="I3178" s="3">
        <v>9338</v>
      </c>
      <c r="J3178" s="3">
        <v>0</v>
      </c>
      <c r="K3178" s="3"/>
      <c r="L3178" s="3">
        <v>0</v>
      </c>
      <c r="M3178" s="3">
        <v>12071</v>
      </c>
      <c r="N3178" s="3"/>
      <c r="O3178" s="3">
        <v>5144</v>
      </c>
      <c r="P3178" s="3">
        <v>71</v>
      </c>
      <c r="Q3178" s="3">
        <v>11041</v>
      </c>
      <c r="R3178" s="69">
        <v>3.1092769000000001E-3</v>
      </c>
      <c r="S3178" s="69">
        <v>0.35354390789999995</v>
      </c>
      <c r="T3178" s="3"/>
      <c r="U3178" s="3"/>
      <c r="V3178" s="3"/>
      <c r="W3178" s="3"/>
      <c r="X3178" s="3">
        <v>2054883</v>
      </c>
      <c r="Y3178" s="3">
        <v>1989006</v>
      </c>
      <c r="Z3178" s="3">
        <v>1109988</v>
      </c>
      <c r="AA3178" s="69">
        <v>95.251865850400009</v>
      </c>
      <c r="AB3178" s="69">
        <v>15.232264208900002</v>
      </c>
    </row>
    <row r="3179" spans="1:28" x14ac:dyDescent="0.3">
      <c r="A3179" s="1" t="s">
        <v>18</v>
      </c>
      <c r="B3179" s="65" t="str">
        <f>VLOOKUP(A3179,'bank list with code'!$A$2:$C$114,3,FALSE)</f>
        <v>B032</v>
      </c>
      <c r="C3179" s="65" t="str">
        <f>VLOOKUP(B3179,'bank type'!$A$2:$B$87,2,FALSE)</f>
        <v>Private Sector Banks</v>
      </c>
      <c r="D3179" s="60">
        <f t="shared" si="150"/>
        <v>44043</v>
      </c>
      <c r="E3179" s="19">
        <v>7</v>
      </c>
      <c r="F3179" s="1">
        <v>2020</v>
      </c>
      <c r="G3179" s="2">
        <v>299</v>
      </c>
      <c r="H3179" s="2">
        <v>204</v>
      </c>
      <c r="I3179" s="3">
        <v>8121</v>
      </c>
      <c r="J3179" s="3">
        <v>0</v>
      </c>
      <c r="K3179" s="3"/>
      <c r="L3179" s="3">
        <v>0</v>
      </c>
      <c r="M3179" s="3">
        <v>1355</v>
      </c>
      <c r="N3179" s="3"/>
      <c r="O3179" s="3">
        <v>8433</v>
      </c>
      <c r="P3179" s="3">
        <v>478</v>
      </c>
      <c r="Q3179" s="3">
        <v>16612</v>
      </c>
      <c r="R3179" s="69">
        <v>2.9542300000000001E-2</v>
      </c>
      <c r="S3179" s="69">
        <v>0.40845260999999999</v>
      </c>
      <c r="T3179" s="3"/>
      <c r="U3179" s="3"/>
      <c r="V3179" s="3"/>
      <c r="W3179" s="3"/>
      <c r="X3179" s="3">
        <v>1123828</v>
      </c>
      <c r="Y3179" s="3">
        <v>345402</v>
      </c>
      <c r="Z3179" s="3">
        <v>354015</v>
      </c>
      <c r="AA3179" s="69">
        <v>19.37644199</v>
      </c>
      <c r="AB3179" s="69">
        <v>8.4132402399999986</v>
      </c>
    </row>
    <row r="3180" spans="1:28" x14ac:dyDescent="0.3">
      <c r="A3180" s="1" t="s">
        <v>19</v>
      </c>
      <c r="B3180" s="65" t="str">
        <f>VLOOKUP(A3180,'bank list with code'!$A$2:$C$114,3,FALSE)</f>
        <v>B038</v>
      </c>
      <c r="C3180" s="65" t="str">
        <f>VLOOKUP(B3180,'bank type'!$A$2:$B$87,2,FALSE)</f>
        <v>Private Sector Banks</v>
      </c>
      <c r="D3180" s="60">
        <f t="shared" si="150"/>
        <v>44043</v>
      </c>
      <c r="E3180" s="19">
        <v>7</v>
      </c>
      <c r="F3180" s="1">
        <v>2020</v>
      </c>
      <c r="G3180" s="2">
        <v>203</v>
      </c>
      <c r="H3180" s="2">
        <v>53</v>
      </c>
      <c r="I3180" s="3">
        <v>1390</v>
      </c>
      <c r="J3180" s="3">
        <v>0</v>
      </c>
      <c r="K3180" s="3"/>
      <c r="L3180" s="3">
        <v>0</v>
      </c>
      <c r="M3180" s="3">
        <v>0</v>
      </c>
      <c r="N3180" s="3"/>
      <c r="O3180" s="3">
        <v>6036</v>
      </c>
      <c r="P3180" s="3">
        <v>498</v>
      </c>
      <c r="Q3180" s="3">
        <v>16615</v>
      </c>
      <c r="R3180" s="69">
        <v>5.6542899999999993E-3</v>
      </c>
      <c r="S3180" s="69">
        <v>0.32923916640000001</v>
      </c>
      <c r="T3180" s="3"/>
      <c r="U3180" s="3"/>
      <c r="V3180" s="3"/>
      <c r="W3180" s="3"/>
      <c r="X3180" s="3">
        <v>496062</v>
      </c>
      <c r="Y3180" s="3">
        <v>453805</v>
      </c>
      <c r="Z3180" s="3">
        <v>248338</v>
      </c>
      <c r="AA3180" s="69">
        <v>15.0201675119</v>
      </c>
      <c r="AB3180" s="69">
        <v>3.4693263802999996</v>
      </c>
    </row>
    <row r="3181" spans="1:28" x14ac:dyDescent="0.3">
      <c r="A3181" s="1" t="s">
        <v>20</v>
      </c>
      <c r="B3181" s="65" t="str">
        <f>VLOOKUP(A3181,'bank list with code'!$A$2:$C$114,3,FALSE)</f>
        <v>B045</v>
      </c>
      <c r="C3181" s="65" t="str">
        <f>VLOOKUP(B3181,'bank type'!$A$2:$B$87,2,FALSE)</f>
        <v>Private Sector Banks</v>
      </c>
      <c r="D3181" s="60">
        <f t="shared" si="150"/>
        <v>44043</v>
      </c>
      <c r="E3181" s="19">
        <v>7</v>
      </c>
      <c r="F3181" s="1">
        <v>2020</v>
      </c>
      <c r="G3181" s="2">
        <v>1479</v>
      </c>
      <c r="H3181" s="2">
        <v>475</v>
      </c>
      <c r="I3181" s="3">
        <v>14873</v>
      </c>
      <c r="J3181" s="3">
        <v>0</v>
      </c>
      <c r="K3181" s="3"/>
      <c r="L3181" s="3">
        <v>0</v>
      </c>
      <c r="M3181" s="3">
        <v>107996</v>
      </c>
      <c r="N3181" s="3"/>
      <c r="O3181" s="3">
        <v>0</v>
      </c>
      <c r="P3181" s="3">
        <v>0</v>
      </c>
      <c r="Q3181" s="3">
        <v>0</v>
      </c>
      <c r="R3181" s="69">
        <v>0</v>
      </c>
      <c r="S3181" s="69">
        <v>0</v>
      </c>
      <c r="T3181" s="3"/>
      <c r="U3181" s="3"/>
      <c r="V3181" s="3"/>
      <c r="W3181" s="3"/>
      <c r="X3181" s="3">
        <v>7872775</v>
      </c>
      <c r="Y3181" s="3">
        <v>6594217</v>
      </c>
      <c r="Z3181" s="3">
        <v>4497094</v>
      </c>
      <c r="AA3181" s="69">
        <v>322.31399816000004</v>
      </c>
      <c r="AB3181" s="69">
        <v>68.044623389999998</v>
      </c>
    </row>
    <row r="3182" spans="1:28" x14ac:dyDescent="0.3">
      <c r="A3182" s="1" t="s">
        <v>21</v>
      </c>
      <c r="B3182" s="65" t="str">
        <f>VLOOKUP(A3182,'bank list with code'!$A$2:$C$114,3,FALSE)</f>
        <v>B050</v>
      </c>
      <c r="C3182" s="65" t="str">
        <f>VLOOKUP(B3182,'bank type'!$A$2:$B$87,2,FALSE)</f>
        <v>Private Sector Banks</v>
      </c>
      <c r="D3182" s="60">
        <f t="shared" si="150"/>
        <v>44043</v>
      </c>
      <c r="E3182" s="19">
        <v>7</v>
      </c>
      <c r="F3182" s="1">
        <v>2020</v>
      </c>
      <c r="G3182" s="2">
        <v>6352</v>
      </c>
      <c r="H3182" s="2">
        <v>7833</v>
      </c>
      <c r="I3182" s="3">
        <v>916709</v>
      </c>
      <c r="J3182" s="3">
        <v>0</v>
      </c>
      <c r="K3182" s="3"/>
      <c r="L3182" s="3">
        <v>2383</v>
      </c>
      <c r="M3182" s="3">
        <v>320827</v>
      </c>
      <c r="N3182" s="3"/>
      <c r="O3182" s="3">
        <v>14696665</v>
      </c>
      <c r="P3182" s="3">
        <v>99340</v>
      </c>
      <c r="Q3182" s="3">
        <v>37506870</v>
      </c>
      <c r="R3182" s="69">
        <v>6.0739875100000003</v>
      </c>
      <c r="S3182" s="69">
        <v>1397.8866555500001</v>
      </c>
      <c r="T3182" s="3"/>
      <c r="U3182" s="3"/>
      <c r="V3182" s="3"/>
      <c r="W3182" s="3"/>
      <c r="X3182" s="3">
        <v>33031549</v>
      </c>
      <c r="Y3182" s="3">
        <v>28701127</v>
      </c>
      <c r="Z3182" s="3">
        <v>33278158</v>
      </c>
      <c r="AA3182" s="69">
        <v>1627.7257640299999</v>
      </c>
      <c r="AB3182" s="69">
        <v>631.51921247999996</v>
      </c>
    </row>
    <row r="3183" spans="1:28" x14ac:dyDescent="0.3">
      <c r="A3183" s="1" t="s">
        <v>22</v>
      </c>
      <c r="B3183" s="65" t="str">
        <f>VLOOKUP(A3183,'bank list with code'!$A$2:$C$114,3,FALSE)</f>
        <v>B053</v>
      </c>
      <c r="C3183" s="65" t="str">
        <f>VLOOKUP(B3183,'bank type'!$A$2:$B$87,2,FALSE)</f>
        <v>Private Sector Banks</v>
      </c>
      <c r="D3183" s="60">
        <f t="shared" si="150"/>
        <v>44043</v>
      </c>
      <c r="E3183" s="19">
        <v>7</v>
      </c>
      <c r="F3183" s="1">
        <v>2020</v>
      </c>
      <c r="G3183" s="2">
        <v>7319</v>
      </c>
      <c r="H3183" s="2">
        <v>9751</v>
      </c>
      <c r="I3183" s="3">
        <v>456628</v>
      </c>
      <c r="J3183" s="3">
        <v>0</v>
      </c>
      <c r="K3183" s="3"/>
      <c r="L3183" s="3">
        <v>4308</v>
      </c>
      <c r="M3183" s="3">
        <v>35636</v>
      </c>
      <c r="N3183" s="3"/>
      <c r="O3183" s="3">
        <v>9119964</v>
      </c>
      <c r="P3183" s="3">
        <v>23797</v>
      </c>
      <c r="Q3183" s="3">
        <v>21008000</v>
      </c>
      <c r="R3183" s="69">
        <v>1.1189791199999999</v>
      </c>
      <c r="S3183" s="69">
        <v>642.71812575000001</v>
      </c>
      <c r="T3183" s="3"/>
      <c r="U3183" s="3"/>
      <c r="V3183" s="3"/>
      <c r="W3183" s="3"/>
      <c r="X3183" s="3">
        <v>46874746</v>
      </c>
      <c r="Y3183" s="3">
        <v>21781756</v>
      </c>
      <c r="Z3183" s="3">
        <v>24043203</v>
      </c>
      <c r="AA3183" s="69">
        <v>1254.49918355</v>
      </c>
      <c r="AB3183" s="69">
        <v>447.40528897000002</v>
      </c>
    </row>
    <row r="3184" spans="1:28" x14ac:dyDescent="0.3">
      <c r="A3184" s="1" t="s">
        <v>23</v>
      </c>
      <c r="B3184" s="65" t="str">
        <f>VLOOKUP(A3184,'bank list with code'!$A$2:$C$114,3,FALSE)</f>
        <v>B056</v>
      </c>
      <c r="C3184" s="65" t="str">
        <f>VLOOKUP(B3184,'bank type'!$A$2:$B$87,2,FALSE)</f>
        <v>Private Sector Banks</v>
      </c>
      <c r="D3184" s="60">
        <f t="shared" si="150"/>
        <v>44043</v>
      </c>
      <c r="E3184" s="19">
        <v>7</v>
      </c>
      <c r="F3184" s="1">
        <v>2020</v>
      </c>
      <c r="G3184" s="2">
        <v>382</v>
      </c>
      <c r="H3184" s="2">
        <v>81</v>
      </c>
      <c r="I3184" s="3">
        <v>6350</v>
      </c>
      <c r="J3184" s="3">
        <v>0</v>
      </c>
      <c r="K3184" s="3"/>
      <c r="L3184" s="3">
        <v>11039</v>
      </c>
      <c r="M3184" s="3">
        <v>0</v>
      </c>
      <c r="N3184" s="3"/>
      <c r="O3184" s="3">
        <v>3168</v>
      </c>
      <c r="P3184" s="3">
        <v>0</v>
      </c>
      <c r="Q3184" s="3">
        <v>11844</v>
      </c>
      <c r="R3184" s="69">
        <v>0</v>
      </c>
      <c r="S3184" s="69">
        <v>0.27863305000000005</v>
      </c>
      <c r="T3184" s="3"/>
      <c r="U3184" s="3"/>
      <c r="V3184" s="3"/>
      <c r="W3184" s="3"/>
      <c r="X3184" s="3">
        <v>2266946</v>
      </c>
      <c r="Y3184" s="3">
        <v>1736690</v>
      </c>
      <c r="Z3184" s="3">
        <v>1226589</v>
      </c>
      <c r="AA3184" s="69">
        <v>71.034491070000001</v>
      </c>
      <c r="AB3184" s="69">
        <v>14.73971244</v>
      </c>
    </row>
    <row r="3185" spans="1:28" x14ac:dyDescent="0.3">
      <c r="A3185" s="1" t="s">
        <v>24</v>
      </c>
      <c r="B3185" s="65" t="str">
        <f>VLOOKUP(A3185,'bank list with code'!$A$2:$C$114,3,FALSE)</f>
        <v>B062</v>
      </c>
      <c r="C3185" s="65" t="str">
        <f>VLOOKUP(B3185,'bank type'!$A$2:$B$87,2,FALSE)</f>
        <v>Private Sector Banks</v>
      </c>
      <c r="D3185" s="60">
        <f t="shared" si="150"/>
        <v>44043</v>
      </c>
      <c r="E3185" s="19">
        <v>7</v>
      </c>
      <c r="F3185" s="1">
        <v>2020</v>
      </c>
      <c r="G3185" s="2">
        <v>1293</v>
      </c>
      <c r="H3185" s="2">
        <v>1453</v>
      </c>
      <c r="I3185" s="3">
        <v>98950</v>
      </c>
      <c r="J3185" s="3">
        <v>0</v>
      </c>
      <c r="K3185" s="3"/>
      <c r="L3185" s="3">
        <v>259</v>
      </c>
      <c r="M3185" s="3">
        <v>50909</v>
      </c>
      <c r="N3185" s="3"/>
      <c r="O3185" s="3">
        <v>1368022</v>
      </c>
      <c r="P3185" s="3">
        <v>8697</v>
      </c>
      <c r="Q3185" s="3">
        <v>2542222</v>
      </c>
      <c r="R3185" s="69">
        <v>0.46601227000000001</v>
      </c>
      <c r="S3185" s="69">
        <v>140.81275852000002</v>
      </c>
      <c r="T3185" s="3"/>
      <c r="U3185" s="3"/>
      <c r="V3185" s="3"/>
      <c r="W3185" s="3"/>
      <c r="X3185" s="3">
        <v>5783908</v>
      </c>
      <c r="Y3185" s="3">
        <v>3242745</v>
      </c>
      <c r="Z3185" s="3">
        <v>2328714</v>
      </c>
      <c r="AA3185" s="69">
        <v>145.61287934640001</v>
      </c>
      <c r="AB3185" s="69">
        <v>42.921921439999998</v>
      </c>
    </row>
    <row r="3186" spans="1:28" x14ac:dyDescent="0.3">
      <c r="A3186" s="1" t="s">
        <v>25</v>
      </c>
      <c r="B3186" s="65" t="str">
        <f>VLOOKUP(A3186,'bank list with code'!$A$2:$C$114,3,FALSE)</f>
        <v>B063</v>
      </c>
      <c r="C3186" s="65" t="str">
        <f>VLOOKUP(B3186,'bank type'!$A$2:$B$87,2,FALSE)</f>
        <v>Private Sector Banks</v>
      </c>
      <c r="D3186" s="60">
        <f t="shared" si="150"/>
        <v>44043</v>
      </c>
      <c r="E3186" s="19">
        <v>7</v>
      </c>
      <c r="F3186" s="1">
        <v>2020</v>
      </c>
      <c r="G3186" s="2">
        <v>766</v>
      </c>
      <c r="H3186" s="2">
        <v>597</v>
      </c>
      <c r="I3186" s="3">
        <v>14953</v>
      </c>
      <c r="J3186" s="3">
        <v>0</v>
      </c>
      <c r="K3186" s="3"/>
      <c r="L3186" s="3">
        <v>920</v>
      </c>
      <c r="M3186" s="3">
        <v>0</v>
      </c>
      <c r="N3186" s="3"/>
      <c r="O3186" s="3">
        <v>80604</v>
      </c>
      <c r="P3186" s="3">
        <v>4371</v>
      </c>
      <c r="Q3186" s="3">
        <v>258400</v>
      </c>
      <c r="R3186" s="69">
        <v>0.18473400000000001</v>
      </c>
      <c r="S3186" s="69">
        <v>8.5670094000000017</v>
      </c>
      <c r="T3186" s="3"/>
      <c r="U3186" s="3"/>
      <c r="V3186" s="3"/>
      <c r="W3186" s="3"/>
      <c r="X3186" s="3">
        <v>4615234</v>
      </c>
      <c r="Y3186" s="3">
        <v>5720196</v>
      </c>
      <c r="Z3186" s="3">
        <v>2809340</v>
      </c>
      <c r="AA3186" s="69">
        <v>336.62323885000001</v>
      </c>
      <c r="AB3186" s="69">
        <v>27.978341765</v>
      </c>
    </row>
    <row r="3187" spans="1:28" x14ac:dyDescent="0.3">
      <c r="A3187" s="1" t="s">
        <v>26</v>
      </c>
      <c r="B3187" s="65" t="str">
        <f>VLOOKUP(A3187,'bank list with code'!$A$2:$C$114,3,FALSE)</f>
        <v>B069</v>
      </c>
      <c r="C3187" s="65" t="str">
        <f>VLOOKUP(B3187,'bank type'!$A$2:$B$87,2,FALSE)</f>
        <v>Private Sector Banks</v>
      </c>
      <c r="D3187" s="60">
        <f t="shared" si="150"/>
        <v>44043</v>
      </c>
      <c r="E3187" s="19">
        <v>7</v>
      </c>
      <c r="F3187" s="1">
        <v>2020</v>
      </c>
      <c r="G3187" s="2">
        <v>349</v>
      </c>
      <c r="H3187" s="2">
        <v>668</v>
      </c>
      <c r="I3187" s="3">
        <v>12113</v>
      </c>
      <c r="J3187" s="3">
        <v>0</v>
      </c>
      <c r="K3187" s="3"/>
      <c r="L3187" s="3">
        <v>0</v>
      </c>
      <c r="M3187" s="3">
        <v>0</v>
      </c>
      <c r="N3187" s="3"/>
      <c r="O3187" s="3">
        <v>0</v>
      </c>
      <c r="P3187" s="3">
        <v>0</v>
      </c>
      <c r="Q3187" s="3">
        <v>0</v>
      </c>
      <c r="R3187" s="69">
        <v>0</v>
      </c>
      <c r="S3187" s="69">
        <v>0</v>
      </c>
      <c r="T3187" s="3"/>
      <c r="U3187" s="3"/>
      <c r="V3187" s="3"/>
      <c r="W3187" s="3"/>
      <c r="X3187" s="3">
        <v>4828231</v>
      </c>
      <c r="Y3187" s="3">
        <v>3739399</v>
      </c>
      <c r="Z3187" s="3">
        <v>2602366</v>
      </c>
      <c r="AA3187" s="69">
        <v>154.07366776999999</v>
      </c>
      <c r="AB3187" s="69">
        <v>31.296501540000001</v>
      </c>
    </row>
    <row r="3188" spans="1:28" x14ac:dyDescent="0.3">
      <c r="A3188" s="1" t="s">
        <v>27</v>
      </c>
      <c r="B3188" s="65" t="str">
        <f>VLOOKUP(A3188,'bank list with code'!$A$2:$C$114,3,FALSE)</f>
        <v>B070</v>
      </c>
      <c r="C3188" s="65" t="str">
        <f>VLOOKUP(B3188,'bank type'!$A$2:$B$87,2,FALSE)</f>
        <v>Private Sector Banks</v>
      </c>
      <c r="D3188" s="60">
        <f t="shared" si="150"/>
        <v>44043</v>
      </c>
      <c r="E3188" s="19">
        <v>7</v>
      </c>
      <c r="F3188" s="1">
        <v>2020</v>
      </c>
      <c r="G3188" s="2">
        <v>746</v>
      </c>
      <c r="H3188" s="2">
        <v>916</v>
      </c>
      <c r="I3188" s="3">
        <v>14780</v>
      </c>
      <c r="J3188" s="3">
        <v>0</v>
      </c>
      <c r="K3188" s="3"/>
      <c r="L3188" s="3">
        <v>0</v>
      </c>
      <c r="M3188" s="3">
        <v>0</v>
      </c>
      <c r="N3188" s="3"/>
      <c r="O3188" s="3">
        <v>2823</v>
      </c>
      <c r="P3188" s="3">
        <v>121</v>
      </c>
      <c r="Q3188" s="3">
        <v>7293</v>
      </c>
      <c r="R3188" s="69">
        <v>4.9427000000000004E-3</v>
      </c>
      <c r="S3188" s="69">
        <v>0.50698279999999996</v>
      </c>
      <c r="T3188" s="3"/>
      <c r="U3188" s="3"/>
      <c r="V3188" s="3"/>
      <c r="W3188" s="3"/>
      <c r="X3188" s="3">
        <v>4051002</v>
      </c>
      <c r="Y3188" s="3">
        <v>4379901</v>
      </c>
      <c r="Z3188" s="3">
        <v>2316381</v>
      </c>
      <c r="AA3188" s="69">
        <v>209.81766630000001</v>
      </c>
      <c r="AB3188" s="69">
        <v>38.597381849999998</v>
      </c>
    </row>
    <row r="3189" spans="1:28" x14ac:dyDescent="0.3">
      <c r="A3189" s="1" t="s">
        <v>28</v>
      </c>
      <c r="B3189" s="65" t="str">
        <f>VLOOKUP(A3189,'bank list with code'!$A$2:$C$114,3,FALSE)</f>
        <v>B073</v>
      </c>
      <c r="C3189" s="65" t="str">
        <f>VLOOKUP(B3189,'bank type'!$A$2:$B$87,2,FALSE)</f>
        <v>Private Sector Banks</v>
      </c>
      <c r="D3189" s="60">
        <f t="shared" si="150"/>
        <v>44043</v>
      </c>
      <c r="E3189" s="19">
        <v>7</v>
      </c>
      <c r="F3189" s="1">
        <v>2020</v>
      </c>
      <c r="G3189" s="2">
        <v>1283</v>
      </c>
      <c r="H3189" s="2">
        <v>1237</v>
      </c>
      <c r="I3189" s="3">
        <v>33080</v>
      </c>
      <c r="J3189" s="3">
        <v>0</v>
      </c>
      <c r="K3189" s="3"/>
      <c r="L3189" s="3">
        <v>0</v>
      </c>
      <c r="M3189" s="3">
        <v>11330</v>
      </c>
      <c r="N3189" s="3"/>
      <c r="O3189" s="3">
        <v>2303722</v>
      </c>
      <c r="P3189" s="3">
        <v>1198</v>
      </c>
      <c r="Q3189" s="3">
        <v>3839465</v>
      </c>
      <c r="R3189" s="69">
        <v>6.5579006699999998E-2</v>
      </c>
      <c r="S3189" s="69">
        <v>126.88630921399999</v>
      </c>
      <c r="T3189" s="3"/>
      <c r="U3189" s="3"/>
      <c r="V3189" s="3"/>
      <c r="W3189" s="3"/>
      <c r="X3189" s="3">
        <v>15455424</v>
      </c>
      <c r="Y3189" s="3">
        <v>6110842</v>
      </c>
      <c r="Z3189" s="3">
        <v>7738519</v>
      </c>
      <c r="AA3189" s="69">
        <v>267.19898993410004</v>
      </c>
      <c r="AB3189" s="69">
        <v>120.2867018357999</v>
      </c>
    </row>
    <row r="3190" spans="1:28" x14ac:dyDescent="0.3">
      <c r="A3190" s="1" t="s">
        <v>29</v>
      </c>
      <c r="B3190" s="65" t="str">
        <f>VLOOKUP(A3190,'bank list with code'!$A$2:$C$114,3,FALSE)</f>
        <v>B082</v>
      </c>
      <c r="C3190" s="65" t="str">
        <f>VLOOKUP(B3190,'bank type'!$A$2:$B$87,2,FALSE)</f>
        <v>Private Sector Banks</v>
      </c>
      <c r="D3190" s="60">
        <f t="shared" si="150"/>
        <v>44043</v>
      </c>
      <c r="E3190" s="19">
        <v>7</v>
      </c>
      <c r="F3190" s="1">
        <v>2020</v>
      </c>
      <c r="G3190" s="2">
        <v>307</v>
      </c>
      <c r="H3190" s="2">
        <v>93</v>
      </c>
      <c r="I3190" s="3">
        <v>592531</v>
      </c>
      <c r="J3190" s="3">
        <v>0</v>
      </c>
      <c r="K3190" s="3"/>
      <c r="L3190" s="3">
        <v>0</v>
      </c>
      <c r="M3190" s="3">
        <v>689916</v>
      </c>
      <c r="N3190" s="3"/>
      <c r="O3190" s="3">
        <v>2622743</v>
      </c>
      <c r="P3190" s="3">
        <v>41</v>
      </c>
      <c r="Q3190" s="3">
        <v>5880553</v>
      </c>
      <c r="R3190" s="69">
        <v>5.39552E-3</v>
      </c>
      <c r="S3190" s="69">
        <v>221.41338888199999</v>
      </c>
      <c r="T3190" s="3"/>
      <c r="U3190" s="3"/>
      <c r="V3190" s="3"/>
      <c r="W3190" s="3"/>
      <c r="X3190" s="3">
        <v>1013069</v>
      </c>
      <c r="Y3190" s="3">
        <v>485866</v>
      </c>
      <c r="Z3190" s="3">
        <v>448112</v>
      </c>
      <c r="AA3190" s="69">
        <v>20.829173303000001</v>
      </c>
      <c r="AB3190" s="69">
        <v>6.5495486190000003</v>
      </c>
    </row>
    <row r="3191" spans="1:28" x14ac:dyDescent="0.3">
      <c r="A3191" s="1" t="s">
        <v>30</v>
      </c>
      <c r="B3191" s="65" t="str">
        <f>VLOOKUP(A3191,'bank list with code'!$A$2:$C$114,3,FALSE)</f>
        <v>B089</v>
      </c>
      <c r="C3191" s="65" t="str">
        <f>VLOOKUP(B3191,'bank type'!$A$2:$B$87,2,FALSE)</f>
        <v>Private Sector Banks</v>
      </c>
      <c r="D3191" s="60">
        <f t="shared" si="150"/>
        <v>44043</v>
      </c>
      <c r="E3191" s="19">
        <v>7</v>
      </c>
      <c r="F3191" s="1">
        <v>2020</v>
      </c>
      <c r="G3191" s="2">
        <v>820</v>
      </c>
      <c r="H3191" s="2">
        <v>608</v>
      </c>
      <c r="I3191" s="3">
        <v>11152</v>
      </c>
      <c r="J3191" s="3">
        <v>0</v>
      </c>
      <c r="K3191" s="3"/>
      <c r="L3191" s="3">
        <v>0</v>
      </c>
      <c r="M3191" s="3">
        <v>3601</v>
      </c>
      <c r="N3191" s="3"/>
      <c r="O3191" s="3">
        <v>0</v>
      </c>
      <c r="P3191" s="3">
        <v>0</v>
      </c>
      <c r="Q3191" s="3">
        <v>0</v>
      </c>
      <c r="R3191" s="69">
        <v>0</v>
      </c>
      <c r="S3191" s="69">
        <v>0</v>
      </c>
      <c r="T3191" s="3"/>
      <c r="U3191" s="3"/>
      <c r="V3191" s="3"/>
      <c r="W3191" s="3"/>
      <c r="X3191" s="3">
        <v>3253449</v>
      </c>
      <c r="Y3191" s="3">
        <v>2489715</v>
      </c>
      <c r="Z3191" s="3">
        <v>1836463</v>
      </c>
      <c r="AA3191" s="69">
        <v>108.52821186060001</v>
      </c>
      <c r="AB3191" s="69">
        <v>28.545628000000001</v>
      </c>
    </row>
    <row r="3192" spans="1:28" x14ac:dyDescent="0.3">
      <c r="A3192" s="1" t="s">
        <v>31</v>
      </c>
      <c r="B3192" s="65" t="str">
        <f>VLOOKUP(A3192,'bank list with code'!$A$2:$C$114,3,FALSE)</f>
        <v>B100</v>
      </c>
      <c r="C3192" s="65" t="str">
        <f>VLOOKUP(B3192,'bank type'!$A$2:$B$87,2,FALSE)</f>
        <v>Private Sector Banks</v>
      </c>
      <c r="D3192" s="60">
        <f t="shared" si="150"/>
        <v>44043</v>
      </c>
      <c r="E3192" s="19">
        <v>7</v>
      </c>
      <c r="F3192" s="1">
        <v>2020</v>
      </c>
      <c r="G3192" s="2">
        <v>589</v>
      </c>
      <c r="H3192" s="2">
        <v>734</v>
      </c>
      <c r="I3192" s="3">
        <v>4323</v>
      </c>
      <c r="J3192" s="3">
        <v>0</v>
      </c>
      <c r="K3192" s="3"/>
      <c r="L3192" s="3">
        <v>0</v>
      </c>
      <c r="M3192" s="3">
        <v>0</v>
      </c>
      <c r="N3192" s="3"/>
      <c r="O3192" s="3">
        <v>31764</v>
      </c>
      <c r="P3192" s="3">
        <v>1998</v>
      </c>
      <c r="Q3192" s="3">
        <v>45754</v>
      </c>
      <c r="R3192" s="69">
        <v>7.6200999999999991E-2</v>
      </c>
      <c r="S3192" s="69">
        <v>1.7911888300000001</v>
      </c>
      <c r="T3192" s="3"/>
      <c r="U3192" s="3"/>
      <c r="V3192" s="3"/>
      <c r="W3192" s="3"/>
      <c r="X3192" s="3">
        <v>1830529</v>
      </c>
      <c r="Y3192" s="3">
        <v>4827348</v>
      </c>
      <c r="Z3192" s="3">
        <v>718595</v>
      </c>
      <c r="AA3192" s="69">
        <v>207.98124171000001</v>
      </c>
      <c r="AB3192" s="69">
        <v>10.171280497400002</v>
      </c>
    </row>
    <row r="3193" spans="1:28" x14ac:dyDescent="0.3">
      <c r="A3193" s="1" t="s">
        <v>32</v>
      </c>
      <c r="B3193" s="65" t="str">
        <f>VLOOKUP(A3193,'bank list with code'!$A$2:$C$114,3,FALSE)</f>
        <v>B101</v>
      </c>
      <c r="C3193" s="65" t="str">
        <f>VLOOKUP(B3193,'bank type'!$A$2:$B$87,2,FALSE)</f>
        <v>Private Sector Banks</v>
      </c>
      <c r="D3193" s="60">
        <f t="shared" si="150"/>
        <v>44043</v>
      </c>
      <c r="E3193" s="19">
        <v>7</v>
      </c>
      <c r="F3193" s="1">
        <v>2020</v>
      </c>
      <c r="G3193" s="2">
        <v>444</v>
      </c>
      <c r="H3193" s="2">
        <v>523</v>
      </c>
      <c r="I3193" s="3">
        <v>3017</v>
      </c>
      <c r="J3193" s="3">
        <v>0</v>
      </c>
      <c r="K3193" s="3"/>
      <c r="L3193" s="3">
        <v>117</v>
      </c>
      <c r="M3193" s="3">
        <v>4033</v>
      </c>
      <c r="N3193" s="3"/>
      <c r="O3193" s="3">
        <v>0</v>
      </c>
      <c r="P3193" s="3">
        <v>0</v>
      </c>
      <c r="Q3193" s="3">
        <v>0</v>
      </c>
      <c r="R3193" s="69">
        <v>0</v>
      </c>
      <c r="S3193" s="69">
        <v>0</v>
      </c>
      <c r="T3193" s="3"/>
      <c r="U3193" s="3"/>
      <c r="V3193" s="3"/>
      <c r="W3193" s="3"/>
      <c r="X3193" s="3">
        <v>1425471</v>
      </c>
      <c r="Y3193" s="3">
        <v>714140</v>
      </c>
      <c r="Z3193" s="3">
        <v>300666</v>
      </c>
      <c r="AA3193" s="69">
        <v>33.251808472899995</v>
      </c>
      <c r="AB3193" s="69">
        <v>4.4763537909999993</v>
      </c>
    </row>
    <row r="3194" spans="1:28" x14ac:dyDescent="0.3">
      <c r="A3194" s="1" t="s">
        <v>33</v>
      </c>
      <c r="B3194" s="65" t="str">
        <f>VLOOKUP(A3194,'bank list with code'!$A$2:$C$114,3,FALSE)</f>
        <v>B113</v>
      </c>
      <c r="C3194" s="65" t="str">
        <f>VLOOKUP(B3194,'bank type'!$A$2:$B$87,2,FALSE)</f>
        <v>Private Sector Banks</v>
      </c>
      <c r="D3194" s="60">
        <f t="shared" si="150"/>
        <v>44043</v>
      </c>
      <c r="E3194" s="19">
        <v>7</v>
      </c>
      <c r="F3194" s="1">
        <v>2020</v>
      </c>
      <c r="G3194" s="2">
        <v>1007</v>
      </c>
      <c r="H3194" s="2">
        <v>342</v>
      </c>
      <c r="I3194" s="3">
        <v>67375</v>
      </c>
      <c r="J3194" s="3">
        <v>0</v>
      </c>
      <c r="K3194" s="3"/>
      <c r="L3194" s="3">
        <v>21</v>
      </c>
      <c r="M3194" s="3">
        <v>200451</v>
      </c>
      <c r="N3194" s="3"/>
      <c r="O3194" s="3">
        <v>866562</v>
      </c>
      <c r="P3194" s="3">
        <v>5865</v>
      </c>
      <c r="Q3194" s="3">
        <v>1264891</v>
      </c>
      <c r="R3194" s="69">
        <v>0.24951155520000001</v>
      </c>
      <c r="S3194" s="69">
        <v>42.036377688900004</v>
      </c>
      <c r="T3194" s="3"/>
      <c r="U3194" s="3"/>
      <c r="V3194" s="3"/>
      <c r="W3194" s="3"/>
      <c r="X3194" s="3">
        <v>2945303</v>
      </c>
      <c r="Y3194" s="3">
        <v>1519929</v>
      </c>
      <c r="Z3194" s="3">
        <v>1652285</v>
      </c>
      <c r="AA3194" s="69">
        <v>70.244228449999994</v>
      </c>
      <c r="AB3194" s="69">
        <v>28.564272039999999</v>
      </c>
    </row>
    <row r="3195" spans="1:28" x14ac:dyDescent="0.3">
      <c r="A3195" s="1" t="s">
        <v>35</v>
      </c>
      <c r="B3195" s="65" t="str">
        <f>VLOOKUP(A3195,'bank list with code'!$A$2:$C$114,3,FALSE)</f>
        <v>B004</v>
      </c>
      <c r="C3195" s="65" t="str">
        <f>VLOOKUP(B3195,'bank type'!$A$2:$B$87,2,FALSE)</f>
        <v>Foreign Banks</v>
      </c>
      <c r="D3195" s="60">
        <f t="shared" si="150"/>
        <v>44043</v>
      </c>
      <c r="E3195" s="19">
        <v>7</v>
      </c>
      <c r="F3195" s="1">
        <v>2020</v>
      </c>
      <c r="G3195" s="2">
        <v>0</v>
      </c>
      <c r="H3195" s="2">
        <v>0</v>
      </c>
      <c r="I3195" s="3">
        <v>46911</v>
      </c>
      <c r="J3195" s="3">
        <v>0</v>
      </c>
      <c r="K3195" s="3"/>
      <c r="L3195" s="3">
        <v>0</v>
      </c>
      <c r="M3195" s="3">
        <v>27</v>
      </c>
      <c r="N3195" s="3"/>
      <c r="O3195" s="3">
        <v>1632171</v>
      </c>
      <c r="P3195" s="3">
        <v>1419</v>
      </c>
      <c r="Q3195" s="3">
        <v>4258071</v>
      </c>
      <c r="R3195" s="69">
        <v>0.10649599999999999</v>
      </c>
      <c r="S3195" s="69">
        <v>175.99043492000001</v>
      </c>
      <c r="T3195" s="3"/>
      <c r="U3195" s="3"/>
      <c r="V3195" s="3"/>
      <c r="W3195" s="3"/>
      <c r="X3195" s="3">
        <v>0</v>
      </c>
      <c r="Y3195" s="3">
        <v>0</v>
      </c>
      <c r="Z3195" s="3">
        <v>0</v>
      </c>
      <c r="AA3195" s="69">
        <v>0</v>
      </c>
      <c r="AB3195" s="69">
        <v>0</v>
      </c>
    </row>
    <row r="3196" spans="1:28" x14ac:dyDescent="0.3">
      <c r="A3196" s="1" t="s">
        <v>36</v>
      </c>
      <c r="B3196" s="65" t="str">
        <f>VLOOKUP(A3196,'bank list with code'!$A$2:$C$114,3,FALSE)</f>
        <v>B011</v>
      </c>
      <c r="C3196" s="65" t="str">
        <f>VLOOKUP(B3196,'bank type'!$A$2:$B$87,2,FALSE)</f>
        <v>Foreign Banks</v>
      </c>
      <c r="D3196" s="60">
        <f t="shared" si="150"/>
        <v>44043</v>
      </c>
      <c r="E3196" s="19">
        <v>7</v>
      </c>
      <c r="F3196" s="1">
        <v>2020</v>
      </c>
      <c r="G3196" s="2">
        <v>0</v>
      </c>
      <c r="H3196" s="2">
        <v>0</v>
      </c>
      <c r="I3196" s="3">
        <v>0</v>
      </c>
      <c r="J3196" s="3">
        <v>0</v>
      </c>
      <c r="K3196" s="3"/>
      <c r="L3196" s="3">
        <v>0</v>
      </c>
      <c r="M3196" s="3">
        <v>0</v>
      </c>
      <c r="N3196" s="3"/>
      <c r="O3196" s="3">
        <v>27225</v>
      </c>
      <c r="P3196" s="3">
        <v>0</v>
      </c>
      <c r="Q3196" s="3">
        <v>8255</v>
      </c>
      <c r="R3196" s="69">
        <v>0</v>
      </c>
      <c r="S3196" s="69">
        <v>0.48275696150000003</v>
      </c>
      <c r="T3196" s="3"/>
      <c r="U3196" s="3"/>
      <c r="V3196" s="3"/>
      <c r="W3196" s="3"/>
      <c r="X3196" s="3">
        <v>0</v>
      </c>
      <c r="Y3196" s="3">
        <v>0</v>
      </c>
      <c r="Z3196" s="3">
        <v>0</v>
      </c>
      <c r="AA3196" s="69">
        <v>0</v>
      </c>
      <c r="AB3196" s="69">
        <v>0</v>
      </c>
    </row>
    <row r="3197" spans="1:28" x14ac:dyDescent="0.3">
      <c r="A3197" s="1" t="s">
        <v>37</v>
      </c>
      <c r="B3197" s="65" t="str">
        <f>VLOOKUP(A3197,'bank list with code'!$A$2:$C$114,3,FALSE)</f>
        <v>B017</v>
      </c>
      <c r="C3197" s="65" t="str">
        <f>VLOOKUP(B3197,'bank type'!$A$2:$B$87,2,FALSE)</f>
        <v>Foreign Banks</v>
      </c>
      <c r="D3197" s="60">
        <f t="shared" si="150"/>
        <v>44043</v>
      </c>
      <c r="E3197" s="19">
        <v>7</v>
      </c>
      <c r="F3197" s="1">
        <v>2020</v>
      </c>
      <c r="G3197" s="2">
        <v>0</v>
      </c>
      <c r="H3197" s="2">
        <v>0</v>
      </c>
      <c r="I3197" s="3">
        <v>0</v>
      </c>
      <c r="J3197" s="3">
        <v>0</v>
      </c>
      <c r="K3197" s="3"/>
      <c r="L3197" s="3">
        <v>0</v>
      </c>
      <c r="M3197" s="3">
        <v>0</v>
      </c>
      <c r="N3197" s="3"/>
      <c r="O3197" s="3">
        <v>0</v>
      </c>
      <c r="P3197" s="3">
        <v>0</v>
      </c>
      <c r="Q3197" s="3">
        <v>0</v>
      </c>
      <c r="R3197" s="69">
        <v>0</v>
      </c>
      <c r="S3197" s="69">
        <v>0</v>
      </c>
      <c r="T3197" s="3"/>
      <c r="U3197" s="3"/>
      <c r="V3197" s="3"/>
      <c r="W3197" s="3"/>
      <c r="X3197" s="3">
        <v>2211</v>
      </c>
      <c r="Y3197" s="3">
        <v>50</v>
      </c>
      <c r="Z3197" s="3">
        <v>141</v>
      </c>
      <c r="AA3197" s="69">
        <v>2.4543257000000001E-3</v>
      </c>
      <c r="AB3197" s="69">
        <v>4.3225258000000001E-3</v>
      </c>
    </row>
    <row r="3198" spans="1:28" x14ac:dyDescent="0.3">
      <c r="A3198" s="1" t="s">
        <v>38</v>
      </c>
      <c r="B3198" s="65" t="str">
        <f>VLOOKUP(A3198,'bank list with code'!$A$2:$C$114,3,FALSE)</f>
        <v>B023</v>
      </c>
      <c r="C3198" s="65" t="str">
        <f>VLOOKUP(B3198,'bank type'!$A$2:$B$87,2,FALSE)</f>
        <v>Foreign Banks</v>
      </c>
      <c r="D3198" s="60">
        <f t="shared" si="150"/>
        <v>44043</v>
      </c>
      <c r="E3198" s="19">
        <v>7</v>
      </c>
      <c r="F3198" s="1">
        <v>2020</v>
      </c>
      <c r="G3198" s="2">
        <v>47</v>
      </c>
      <c r="H3198" s="2">
        <v>476</v>
      </c>
      <c r="I3198" s="3">
        <v>0</v>
      </c>
      <c r="J3198" s="3">
        <v>0</v>
      </c>
      <c r="K3198" s="3"/>
      <c r="L3198" s="3">
        <v>0</v>
      </c>
      <c r="M3198" s="3">
        <v>0</v>
      </c>
      <c r="N3198" s="3"/>
      <c r="O3198" s="3">
        <v>2736661</v>
      </c>
      <c r="P3198" s="3">
        <v>10941</v>
      </c>
      <c r="Q3198" s="3">
        <v>10845029</v>
      </c>
      <c r="R3198" s="69">
        <v>0.63361400000000001</v>
      </c>
      <c r="S3198" s="69">
        <v>294.52800839050002</v>
      </c>
      <c r="T3198" s="3"/>
      <c r="U3198" s="3"/>
      <c r="V3198" s="3"/>
      <c r="W3198" s="3"/>
      <c r="X3198" s="3">
        <v>1678373</v>
      </c>
      <c r="Y3198" s="3">
        <v>954388</v>
      </c>
      <c r="Z3198" s="3">
        <v>2491438</v>
      </c>
      <c r="AA3198" s="69">
        <v>47.630659585000004</v>
      </c>
      <c r="AB3198" s="69">
        <v>43.194016909100007</v>
      </c>
    </row>
    <row r="3199" spans="1:28" x14ac:dyDescent="0.3">
      <c r="A3199" s="1" t="s">
        <v>39</v>
      </c>
      <c r="B3199" s="65" t="str">
        <f>VLOOKUP(A3199,'bank list with code'!$A$2:$C$114,3,FALSE)</f>
        <v>B030</v>
      </c>
      <c r="C3199" s="65" t="str">
        <f>VLOOKUP(B3199,'bank type'!$A$2:$B$87,2,FALSE)</f>
        <v>Foreign Banks</v>
      </c>
      <c r="D3199" s="60">
        <f t="shared" si="150"/>
        <v>44043</v>
      </c>
      <c r="E3199" s="19">
        <v>7</v>
      </c>
      <c r="F3199" s="1">
        <v>2020</v>
      </c>
      <c r="G3199" s="2">
        <v>20</v>
      </c>
      <c r="H3199" s="2">
        <v>34</v>
      </c>
      <c r="I3199" s="3">
        <v>0</v>
      </c>
      <c r="J3199" s="3">
        <v>0</v>
      </c>
      <c r="K3199" s="3"/>
      <c r="L3199" s="3">
        <v>0</v>
      </c>
      <c r="M3199" s="3">
        <v>0</v>
      </c>
      <c r="N3199" s="3"/>
      <c r="O3199" s="3">
        <v>0</v>
      </c>
      <c r="P3199" s="3">
        <v>0</v>
      </c>
      <c r="Q3199" s="3">
        <v>0</v>
      </c>
      <c r="R3199" s="69">
        <v>0</v>
      </c>
      <c r="S3199" s="69">
        <v>0</v>
      </c>
      <c r="T3199" s="3"/>
      <c r="U3199" s="3"/>
      <c r="V3199" s="3"/>
      <c r="W3199" s="3"/>
      <c r="X3199" s="3">
        <v>1430884</v>
      </c>
      <c r="Y3199" s="3">
        <v>639928</v>
      </c>
      <c r="Z3199" s="3">
        <v>860197</v>
      </c>
      <c r="AA3199" s="69">
        <v>20.04418763</v>
      </c>
      <c r="AB3199" s="69">
        <v>8.5690970600000007</v>
      </c>
    </row>
    <row r="3200" spans="1:28" x14ac:dyDescent="0.3">
      <c r="A3200" s="1" t="s">
        <v>40</v>
      </c>
      <c r="B3200" s="65" t="str">
        <f>VLOOKUP(A3200,'bank list with code'!$A$2:$C$114,3,FALSE)</f>
        <v>B035</v>
      </c>
      <c r="C3200" s="65" t="str">
        <f>VLOOKUP(B3200,'bank type'!$A$2:$B$87,2,FALSE)</f>
        <v>Foreign Banks</v>
      </c>
      <c r="D3200" s="60">
        <f t="shared" si="150"/>
        <v>44043</v>
      </c>
      <c r="E3200" s="19">
        <v>7</v>
      </c>
      <c r="F3200" s="1">
        <v>2020</v>
      </c>
      <c r="G3200" s="2">
        <v>13</v>
      </c>
      <c r="H3200" s="2">
        <v>19</v>
      </c>
      <c r="I3200" s="3">
        <v>0</v>
      </c>
      <c r="J3200" s="3">
        <v>0</v>
      </c>
      <c r="K3200" s="3"/>
      <c r="L3200" s="3">
        <v>0</v>
      </c>
      <c r="M3200" s="3">
        <v>0</v>
      </c>
      <c r="N3200" s="3"/>
      <c r="O3200" s="3">
        <v>0</v>
      </c>
      <c r="P3200" s="3">
        <v>0</v>
      </c>
      <c r="Q3200" s="3">
        <v>0</v>
      </c>
      <c r="R3200" s="69">
        <v>0</v>
      </c>
      <c r="S3200" s="69">
        <v>0</v>
      </c>
      <c r="T3200" s="3"/>
      <c r="U3200" s="3"/>
      <c r="V3200" s="3"/>
      <c r="W3200" s="3"/>
      <c r="X3200" s="3">
        <v>129908</v>
      </c>
      <c r="Y3200" s="3">
        <v>42766</v>
      </c>
      <c r="Z3200" s="3">
        <v>101113</v>
      </c>
      <c r="AA3200" s="69">
        <v>2.4396492800000003</v>
      </c>
      <c r="AB3200" s="69">
        <v>1.9160706399999998</v>
      </c>
    </row>
    <row r="3201" spans="1:28" x14ac:dyDescent="0.3">
      <c r="A3201" s="1" t="s">
        <v>41</v>
      </c>
      <c r="B3201" s="65" t="str">
        <f>VLOOKUP(A3201,'bank list with code'!$A$2:$C$114,3,FALSE)</f>
        <v>B051</v>
      </c>
      <c r="C3201" s="65" t="str">
        <f>VLOOKUP(B3201,'bank type'!$A$2:$B$87,2,FALSE)</f>
        <v>Foreign Banks</v>
      </c>
      <c r="D3201" s="60">
        <f t="shared" si="150"/>
        <v>44043</v>
      </c>
      <c r="E3201" s="19">
        <v>7</v>
      </c>
      <c r="F3201" s="1">
        <v>2020</v>
      </c>
      <c r="G3201" s="2">
        <v>46</v>
      </c>
      <c r="H3201" s="2">
        <v>36</v>
      </c>
      <c r="I3201" s="3">
        <v>0</v>
      </c>
      <c r="J3201" s="3">
        <v>0</v>
      </c>
      <c r="K3201" s="3"/>
      <c r="L3201" s="3">
        <v>0</v>
      </c>
      <c r="M3201" s="3">
        <v>0</v>
      </c>
      <c r="N3201" s="3"/>
      <c r="O3201" s="3">
        <v>870856</v>
      </c>
      <c r="P3201" s="3">
        <v>1465</v>
      </c>
      <c r="Q3201" s="3">
        <v>1239587</v>
      </c>
      <c r="R3201" s="69">
        <v>9.5165766599999993E-2</v>
      </c>
      <c r="S3201" s="69">
        <v>41.150739251200186</v>
      </c>
      <c r="T3201" s="3"/>
      <c r="U3201" s="3"/>
      <c r="V3201" s="3"/>
      <c r="W3201" s="3"/>
      <c r="X3201" s="3">
        <v>481696</v>
      </c>
      <c r="Y3201" s="3">
        <v>215744</v>
      </c>
      <c r="Z3201" s="3">
        <v>246544</v>
      </c>
      <c r="AA3201" s="69">
        <v>12.1767571298</v>
      </c>
      <c r="AB3201" s="69">
        <v>6.6983306904000015</v>
      </c>
    </row>
    <row r="3202" spans="1:28" x14ac:dyDescent="0.3">
      <c r="A3202" s="1" t="s">
        <v>42</v>
      </c>
      <c r="B3202" s="65" t="str">
        <f>VLOOKUP(A3202,'bank list with code'!$A$2:$C$114,3,FALSE)</f>
        <v>B090</v>
      </c>
      <c r="C3202" s="65" t="str">
        <f>VLOOKUP(B3202,'bank type'!$A$2:$B$87,2,FALSE)</f>
        <v>Foreign Banks</v>
      </c>
      <c r="D3202" s="60">
        <f t="shared" si="150"/>
        <v>44043</v>
      </c>
      <c r="E3202" s="19">
        <v>7</v>
      </c>
      <c r="F3202" s="1">
        <v>2020</v>
      </c>
      <c r="G3202" s="2">
        <v>98</v>
      </c>
      <c r="H3202" s="2">
        <v>109</v>
      </c>
      <c r="I3202" s="3">
        <v>0</v>
      </c>
      <c r="J3202" s="3">
        <v>0</v>
      </c>
      <c r="K3202" s="3"/>
      <c r="L3202" s="3">
        <v>0</v>
      </c>
      <c r="M3202" s="3">
        <v>0</v>
      </c>
      <c r="N3202" s="3"/>
      <c r="O3202" s="3">
        <v>1409559</v>
      </c>
      <c r="P3202" s="3">
        <v>2314</v>
      </c>
      <c r="Q3202" s="3">
        <v>2583871</v>
      </c>
      <c r="R3202" s="69">
        <v>0.14168064000000002</v>
      </c>
      <c r="S3202" s="69">
        <v>71.418144870000006</v>
      </c>
      <c r="T3202" s="3"/>
      <c r="U3202" s="3"/>
      <c r="V3202" s="3"/>
      <c r="W3202" s="3"/>
      <c r="X3202" s="3">
        <v>985602</v>
      </c>
      <c r="Y3202" s="3">
        <v>871614</v>
      </c>
      <c r="Z3202" s="3">
        <v>1499582</v>
      </c>
      <c r="AA3202" s="69">
        <v>38.117940390000001</v>
      </c>
      <c r="AB3202" s="69">
        <v>25.268576599999999</v>
      </c>
    </row>
    <row r="3203" spans="1:28" x14ac:dyDescent="0.3">
      <c r="A3203" s="1" t="s">
        <v>45</v>
      </c>
      <c r="B3203" s="65" t="str">
        <f>VLOOKUP(A3203,'bank list with code'!$A$2:$C$114,3,FALSE)</f>
        <v>B002</v>
      </c>
      <c r="C3203" s="65" t="str">
        <f>VLOOKUP(B3203,'bank type'!$A$2:$B$87,2,FALSE)</f>
        <v>Payment Banks</v>
      </c>
      <c r="D3203" s="60">
        <f t="shared" si="150"/>
        <v>44043</v>
      </c>
      <c r="E3203" s="19">
        <v>7</v>
      </c>
      <c r="F3203" s="1">
        <v>2020</v>
      </c>
      <c r="G3203" s="2">
        <v>0</v>
      </c>
      <c r="H3203" s="2">
        <v>0</v>
      </c>
      <c r="I3203" s="3">
        <v>0</v>
      </c>
      <c r="J3203" s="3">
        <v>0</v>
      </c>
      <c r="K3203" s="3"/>
      <c r="L3203" s="3">
        <v>0</v>
      </c>
      <c r="M3203" s="3">
        <v>0</v>
      </c>
      <c r="N3203" s="3"/>
      <c r="O3203" s="3">
        <v>0</v>
      </c>
      <c r="P3203" s="3">
        <v>0</v>
      </c>
      <c r="Q3203" s="3">
        <v>0</v>
      </c>
      <c r="R3203" s="69">
        <v>0</v>
      </c>
      <c r="S3203" s="69">
        <v>0</v>
      </c>
      <c r="T3203" s="3"/>
      <c r="U3203" s="3"/>
      <c r="V3203" s="3"/>
      <c r="W3203" s="3"/>
      <c r="X3203" s="3">
        <v>1541109</v>
      </c>
      <c r="Y3203" s="3">
        <v>0</v>
      </c>
      <c r="Z3203" s="3">
        <v>360802</v>
      </c>
      <c r="AA3203" s="69">
        <v>0</v>
      </c>
      <c r="AB3203" s="69">
        <v>2.2583090000000001</v>
      </c>
    </row>
    <row r="3204" spans="1:28" x14ac:dyDescent="0.3">
      <c r="A3204" s="1" t="s">
        <v>46</v>
      </c>
      <c r="B3204" s="65" t="str">
        <f>VLOOKUP(A3204,'bank list with code'!$A$2:$C$114,3,FALSE)</f>
        <v>B048</v>
      </c>
      <c r="C3204" s="65" t="str">
        <f>VLOOKUP(B3204,'bank type'!$A$2:$B$87,2,FALSE)</f>
        <v>Payment Banks</v>
      </c>
      <c r="D3204" s="60">
        <f t="shared" si="150"/>
        <v>44043</v>
      </c>
      <c r="E3204" s="19">
        <v>7</v>
      </c>
      <c r="F3204" s="1">
        <v>2020</v>
      </c>
      <c r="G3204" s="2">
        <v>0</v>
      </c>
      <c r="H3204" s="2">
        <v>0</v>
      </c>
      <c r="I3204" s="3">
        <v>0</v>
      </c>
      <c r="J3204" s="3">
        <v>0</v>
      </c>
      <c r="K3204" s="3"/>
      <c r="L3204" s="3">
        <v>158841</v>
      </c>
      <c r="M3204" s="3">
        <v>0</v>
      </c>
      <c r="N3204" s="3"/>
      <c r="O3204" s="3">
        <v>0</v>
      </c>
      <c r="P3204" s="3">
        <v>0</v>
      </c>
      <c r="Q3204" s="3">
        <v>0</v>
      </c>
      <c r="R3204" s="69">
        <v>0</v>
      </c>
      <c r="S3204" s="69">
        <v>0</v>
      </c>
      <c r="T3204" s="3"/>
      <c r="U3204" s="3"/>
      <c r="V3204" s="3"/>
      <c r="W3204" s="3"/>
      <c r="X3204" s="3">
        <v>1439682</v>
      </c>
      <c r="Y3204" s="3">
        <v>269457</v>
      </c>
      <c r="Z3204" s="3">
        <v>132661</v>
      </c>
      <c r="AA3204" s="69">
        <v>7.8261870099999999</v>
      </c>
      <c r="AB3204" s="69">
        <v>1.4147879468000002</v>
      </c>
    </row>
    <row r="3205" spans="1:28" x14ac:dyDescent="0.3">
      <c r="A3205" s="1" t="s">
        <v>47</v>
      </c>
      <c r="B3205" s="65" t="str">
        <f>VLOOKUP(A3205,'bank list with code'!$A$2:$C$114,3,FALSE)</f>
        <v>B059</v>
      </c>
      <c r="C3205" s="65" t="str">
        <f>VLOOKUP(B3205,'bank type'!$A$2:$B$87,2,FALSE)</f>
        <v>Payment Banks</v>
      </c>
      <c r="D3205" s="60">
        <f t="shared" si="150"/>
        <v>44043</v>
      </c>
      <c r="E3205" s="19">
        <v>7</v>
      </c>
      <c r="F3205" s="1">
        <v>2020</v>
      </c>
      <c r="G3205" s="2">
        <v>0</v>
      </c>
      <c r="H3205" s="2">
        <v>0</v>
      </c>
      <c r="I3205" s="3">
        <v>0</v>
      </c>
      <c r="J3205" s="3">
        <v>0</v>
      </c>
      <c r="K3205" s="3"/>
      <c r="L3205" s="3">
        <v>134005</v>
      </c>
      <c r="M3205" s="3">
        <v>0</v>
      </c>
      <c r="N3205" s="3"/>
      <c r="O3205" s="3">
        <v>0</v>
      </c>
      <c r="P3205" s="3">
        <v>0</v>
      </c>
      <c r="Q3205" s="3">
        <v>0</v>
      </c>
      <c r="R3205" s="69">
        <v>0</v>
      </c>
      <c r="S3205" s="69">
        <v>0</v>
      </c>
      <c r="T3205" s="3"/>
      <c r="U3205" s="3"/>
      <c r="V3205" s="3"/>
      <c r="W3205" s="3"/>
      <c r="X3205" s="3">
        <v>30</v>
      </c>
      <c r="Y3205" s="3">
        <v>0</v>
      </c>
      <c r="Z3205" s="3">
        <v>0</v>
      </c>
      <c r="AA3205" s="69">
        <v>0</v>
      </c>
      <c r="AB3205" s="69">
        <v>0</v>
      </c>
    </row>
    <row r="3206" spans="1:28" x14ac:dyDescent="0.3">
      <c r="A3206" s="1" t="s">
        <v>48</v>
      </c>
      <c r="B3206" s="65" t="str">
        <f>VLOOKUP(A3206,'bank list with code'!$A$2:$C$114,3,FALSE)</f>
        <v>B067</v>
      </c>
      <c r="C3206" s="65" t="str">
        <f>VLOOKUP(B3206,'bank type'!$A$2:$B$87,2,FALSE)</f>
        <v>Payment Banks</v>
      </c>
      <c r="D3206" s="60">
        <f t="shared" si="150"/>
        <v>44043</v>
      </c>
      <c r="E3206" s="19">
        <v>7</v>
      </c>
      <c r="F3206" s="1">
        <v>2020</v>
      </c>
      <c r="G3206" s="2">
        <v>0</v>
      </c>
      <c r="H3206" s="2">
        <v>0</v>
      </c>
      <c r="I3206" s="3">
        <v>0</v>
      </c>
      <c r="J3206" s="3">
        <v>0</v>
      </c>
      <c r="K3206" s="3"/>
      <c r="L3206" s="3">
        <v>0</v>
      </c>
      <c r="M3206" s="3">
        <v>0</v>
      </c>
      <c r="N3206" s="3"/>
      <c r="O3206" s="3">
        <v>0</v>
      </c>
      <c r="P3206" s="3">
        <v>0</v>
      </c>
      <c r="Q3206" s="3">
        <v>0</v>
      </c>
      <c r="R3206" s="69">
        <v>0</v>
      </c>
      <c r="S3206" s="69">
        <v>0</v>
      </c>
      <c r="T3206" s="3"/>
      <c r="U3206" s="3"/>
      <c r="V3206" s="3"/>
      <c r="W3206" s="3"/>
      <c r="X3206" s="3">
        <v>0</v>
      </c>
      <c r="Y3206" s="3">
        <v>0</v>
      </c>
      <c r="Z3206" s="3">
        <v>0</v>
      </c>
      <c r="AA3206" s="69">
        <v>0</v>
      </c>
      <c r="AB3206" s="69">
        <v>0</v>
      </c>
    </row>
    <row r="3207" spans="1:28" x14ac:dyDescent="0.3">
      <c r="A3207" s="1" t="s">
        <v>49</v>
      </c>
      <c r="B3207" s="65" t="str">
        <f>VLOOKUP(A3207,'bank list with code'!$A$2:$C$114,3,FALSE)</f>
        <v>B077</v>
      </c>
      <c r="C3207" s="65" t="str">
        <f>VLOOKUP(B3207,'bank type'!$A$2:$B$87,2,FALSE)</f>
        <v>Payment Banks</v>
      </c>
      <c r="D3207" s="60">
        <f t="shared" si="150"/>
        <v>44043</v>
      </c>
      <c r="E3207" s="19">
        <v>7</v>
      </c>
      <c r="F3207" s="1">
        <v>2020</v>
      </c>
      <c r="G3207" s="2">
        <v>0</v>
      </c>
      <c r="H3207" s="2">
        <v>0</v>
      </c>
      <c r="I3207" s="3">
        <v>0</v>
      </c>
      <c r="J3207" s="3">
        <v>0</v>
      </c>
      <c r="K3207" s="3"/>
      <c r="L3207" s="3">
        <v>60</v>
      </c>
      <c r="M3207" s="3">
        <v>0</v>
      </c>
      <c r="N3207" s="3"/>
      <c r="O3207" s="3">
        <v>0</v>
      </c>
      <c r="P3207" s="3">
        <v>0</v>
      </c>
      <c r="Q3207" s="3">
        <v>0</v>
      </c>
      <c r="R3207" s="69">
        <v>0</v>
      </c>
      <c r="S3207" s="69">
        <v>0</v>
      </c>
      <c r="T3207" s="3"/>
      <c r="U3207" s="3"/>
      <c r="V3207" s="3"/>
      <c r="W3207" s="3"/>
      <c r="X3207" s="3">
        <v>52695</v>
      </c>
      <c r="Y3207" s="3">
        <v>1</v>
      </c>
      <c r="Z3207" s="3">
        <v>8647</v>
      </c>
      <c r="AA3207" s="69">
        <v>2.0000000000000002E-5</v>
      </c>
      <c r="AB3207" s="69">
        <v>3.9225090000000004E-2</v>
      </c>
    </row>
    <row r="3208" spans="1:28" x14ac:dyDescent="0.3">
      <c r="A3208" s="1" t="s">
        <v>50</v>
      </c>
      <c r="B3208" s="65" t="str">
        <f>VLOOKUP(A3208,'bank list with code'!$A$2:$C$114,3,FALSE)</f>
        <v>B079</v>
      </c>
      <c r="C3208" s="65" t="str">
        <f>VLOOKUP(B3208,'bank type'!$A$2:$B$87,2,FALSE)</f>
        <v>Payment Banks</v>
      </c>
      <c r="D3208" s="60">
        <f t="shared" si="150"/>
        <v>44043</v>
      </c>
      <c r="E3208" s="19">
        <v>7</v>
      </c>
      <c r="F3208" s="1">
        <v>2020</v>
      </c>
      <c r="G3208" s="2">
        <v>1</v>
      </c>
      <c r="H3208" s="2">
        <v>22</v>
      </c>
      <c r="I3208" s="3">
        <v>168109</v>
      </c>
      <c r="J3208" s="3">
        <v>0</v>
      </c>
      <c r="K3208" s="3"/>
      <c r="L3208" s="3">
        <v>0</v>
      </c>
      <c r="M3208" s="3">
        <v>0</v>
      </c>
      <c r="N3208" s="3"/>
      <c r="O3208" s="3">
        <v>0</v>
      </c>
      <c r="P3208" s="3">
        <v>0</v>
      </c>
      <c r="Q3208" s="3">
        <v>0</v>
      </c>
      <c r="R3208" s="69">
        <v>0</v>
      </c>
      <c r="S3208" s="69">
        <v>0</v>
      </c>
      <c r="T3208" s="3"/>
      <c r="U3208" s="3"/>
      <c r="V3208" s="3"/>
      <c r="W3208" s="3"/>
      <c r="X3208" s="3">
        <v>59450951</v>
      </c>
      <c r="Y3208" s="3">
        <v>1433622</v>
      </c>
      <c r="Z3208" s="3">
        <v>2365135</v>
      </c>
      <c r="AA3208" s="69">
        <v>47.282427259999999</v>
      </c>
      <c r="AB3208" s="69">
        <v>21.1180895</v>
      </c>
    </row>
    <row r="3209" spans="1:28" x14ac:dyDescent="0.3">
      <c r="A3209" s="1" t="s">
        <v>52</v>
      </c>
      <c r="B3209" s="65" t="str">
        <f>VLOOKUP(A3209,'bank list with code'!$A$2:$C$114,3,FALSE)</f>
        <v>B007</v>
      </c>
      <c r="C3209" s="65" t="str">
        <f>VLOOKUP(B3209,'bank type'!$A$2:$B$87,2,FALSE)</f>
        <v>Small Finance Banks</v>
      </c>
      <c r="D3209" s="60">
        <f t="shared" si="150"/>
        <v>44043</v>
      </c>
      <c r="E3209" s="19">
        <v>7</v>
      </c>
      <c r="F3209" s="1">
        <v>2020</v>
      </c>
      <c r="G3209" s="2">
        <v>317</v>
      </c>
      <c r="H3209" s="2">
        <v>2</v>
      </c>
      <c r="I3209" s="3">
        <v>0</v>
      </c>
      <c r="J3209" s="3">
        <v>0</v>
      </c>
      <c r="K3209" s="3"/>
      <c r="L3209" s="3">
        <v>214</v>
      </c>
      <c r="M3209" s="3">
        <v>0</v>
      </c>
      <c r="N3209" s="3"/>
      <c r="O3209" s="3">
        <v>0</v>
      </c>
      <c r="P3209" s="3">
        <v>0</v>
      </c>
      <c r="Q3209" s="3">
        <v>0</v>
      </c>
      <c r="R3209" s="69">
        <v>0</v>
      </c>
      <c r="S3209" s="69">
        <v>0</v>
      </c>
      <c r="T3209" s="3"/>
      <c r="U3209" s="3"/>
      <c r="V3209" s="3"/>
      <c r="W3209" s="3"/>
      <c r="X3209" s="3">
        <v>1366309</v>
      </c>
      <c r="Y3209" s="3">
        <v>542900</v>
      </c>
      <c r="Z3209" s="3">
        <v>303163</v>
      </c>
      <c r="AA3209" s="69">
        <v>34.242916105399999</v>
      </c>
      <c r="AB3209" s="69">
        <v>6.2877406100000641</v>
      </c>
    </row>
    <row r="3210" spans="1:28" x14ac:dyDescent="0.3">
      <c r="A3210" s="1" t="s">
        <v>53</v>
      </c>
      <c r="B3210" s="65" t="str">
        <f>VLOOKUP(A3210,'bank list with code'!$A$2:$C$114,3,FALSE)</f>
        <v>B019</v>
      </c>
      <c r="C3210" s="65" t="str">
        <f>VLOOKUP(B3210,'bank type'!$A$2:$B$87,2,FALSE)</f>
        <v>Small Finance Banks</v>
      </c>
      <c r="D3210" s="60">
        <f t="shared" si="150"/>
        <v>44043</v>
      </c>
      <c r="E3210" s="19">
        <v>7</v>
      </c>
      <c r="F3210" s="1">
        <v>2020</v>
      </c>
      <c r="G3210" s="2">
        <v>149</v>
      </c>
      <c r="H3210" s="2">
        <v>1</v>
      </c>
      <c r="I3210" s="3">
        <v>0</v>
      </c>
      <c r="J3210" s="3">
        <v>0</v>
      </c>
      <c r="K3210" s="3"/>
      <c r="L3210" s="3">
        <v>0</v>
      </c>
      <c r="M3210" s="3">
        <v>0</v>
      </c>
      <c r="N3210" s="3"/>
      <c r="O3210" s="3">
        <v>0</v>
      </c>
      <c r="P3210" s="3">
        <v>0</v>
      </c>
      <c r="Q3210" s="3">
        <v>0</v>
      </c>
      <c r="R3210" s="69">
        <v>0</v>
      </c>
      <c r="S3210" s="69">
        <v>0</v>
      </c>
      <c r="T3210" s="3"/>
      <c r="U3210" s="3"/>
      <c r="V3210" s="3"/>
      <c r="W3210" s="3"/>
      <c r="X3210" s="3">
        <v>132527</v>
      </c>
      <c r="Y3210" s="3">
        <v>83845</v>
      </c>
      <c r="Z3210" s="3">
        <v>67941</v>
      </c>
      <c r="AA3210" s="69">
        <v>4.11940975</v>
      </c>
      <c r="AB3210" s="69">
        <v>1.0661425070000001</v>
      </c>
    </row>
    <row r="3211" spans="1:28" x14ac:dyDescent="0.3">
      <c r="A3211" s="1" t="s">
        <v>54</v>
      </c>
      <c r="B3211" s="65" t="str">
        <f>VLOOKUP(A3211,'bank list with code'!$A$2:$C$114,3,FALSE)</f>
        <v>B046</v>
      </c>
      <c r="C3211" s="65" t="str">
        <f>VLOOKUP(B3211,'bank type'!$A$2:$B$87,2,FALSE)</f>
        <v>Small Finance Banks</v>
      </c>
      <c r="D3211" s="60">
        <f t="shared" si="150"/>
        <v>44043</v>
      </c>
      <c r="E3211" s="19">
        <v>7</v>
      </c>
      <c r="F3211" s="1">
        <v>2020</v>
      </c>
      <c r="G3211" s="2">
        <v>104</v>
      </c>
      <c r="H3211" s="2">
        <v>6</v>
      </c>
      <c r="I3211" s="3">
        <v>0</v>
      </c>
      <c r="J3211" s="3">
        <v>0</v>
      </c>
      <c r="K3211" s="3"/>
      <c r="L3211" s="3">
        <v>0</v>
      </c>
      <c r="M3211" s="3">
        <v>0</v>
      </c>
      <c r="N3211" s="3"/>
      <c r="O3211" s="3">
        <v>0</v>
      </c>
      <c r="P3211" s="3">
        <v>0</v>
      </c>
      <c r="Q3211" s="3">
        <v>0</v>
      </c>
      <c r="R3211" s="69">
        <v>0</v>
      </c>
      <c r="S3211" s="69">
        <v>0</v>
      </c>
      <c r="T3211" s="3"/>
      <c r="U3211" s="3"/>
      <c r="V3211" s="3"/>
      <c r="W3211" s="3"/>
      <c r="X3211" s="3">
        <v>2332434</v>
      </c>
      <c r="Y3211" s="3">
        <v>461739</v>
      </c>
      <c r="Z3211" s="3">
        <v>56589</v>
      </c>
      <c r="AA3211" s="69">
        <v>16.125460739999998</v>
      </c>
      <c r="AB3211" s="69">
        <v>0.5298683944999999</v>
      </c>
    </row>
    <row r="3212" spans="1:28" x14ac:dyDescent="0.3">
      <c r="A3212" s="1" t="s">
        <v>55</v>
      </c>
      <c r="B3212" s="65" t="str">
        <f>VLOOKUP(A3212,'bank list with code'!$A$2:$C$114,3,FALSE)</f>
        <v>B041</v>
      </c>
      <c r="C3212" s="65" t="str">
        <f>VLOOKUP(B3212,'bank type'!$A$2:$B$87,2,FALSE)</f>
        <v>Small Finance Banks</v>
      </c>
      <c r="D3212" s="60">
        <f t="shared" si="150"/>
        <v>44043</v>
      </c>
      <c r="E3212" s="19">
        <v>7</v>
      </c>
      <c r="F3212" s="1">
        <v>2020</v>
      </c>
      <c r="G3212" s="2">
        <v>320</v>
      </c>
      <c r="H3212" s="2">
        <v>2</v>
      </c>
      <c r="I3212" s="3">
        <v>0</v>
      </c>
      <c r="J3212" s="3">
        <v>0</v>
      </c>
      <c r="K3212" s="3"/>
      <c r="L3212" s="3">
        <v>262</v>
      </c>
      <c r="M3212" s="3">
        <v>4042</v>
      </c>
      <c r="N3212" s="3"/>
      <c r="O3212" s="3">
        <v>0</v>
      </c>
      <c r="P3212" s="3">
        <v>0</v>
      </c>
      <c r="Q3212" s="3">
        <v>0</v>
      </c>
      <c r="R3212" s="69">
        <v>0</v>
      </c>
      <c r="S3212" s="69">
        <v>0</v>
      </c>
      <c r="T3212" s="3"/>
      <c r="U3212" s="3"/>
      <c r="V3212" s="3"/>
      <c r="W3212" s="3"/>
      <c r="X3212" s="3">
        <v>778202</v>
      </c>
      <c r="Y3212" s="3">
        <v>695452</v>
      </c>
      <c r="Z3212" s="3">
        <v>125790</v>
      </c>
      <c r="AA3212" s="69">
        <v>16.531503000000001</v>
      </c>
      <c r="AB3212" s="69">
        <v>2.31580897</v>
      </c>
    </row>
    <row r="3213" spans="1:28" x14ac:dyDescent="0.3">
      <c r="A3213" s="1" t="s">
        <v>56</v>
      </c>
      <c r="B3213" s="65" t="str">
        <f>VLOOKUP(A3213,'bank list with code'!$A$2:$C$114,3,FALSE)</f>
        <v>B043</v>
      </c>
      <c r="C3213" s="65" t="str">
        <f>VLOOKUP(B3213,'bank type'!$A$2:$B$87,2,FALSE)</f>
        <v>Small Finance Banks</v>
      </c>
      <c r="D3213" s="60">
        <f t="shared" si="150"/>
        <v>44043</v>
      </c>
      <c r="E3213" s="19">
        <v>7</v>
      </c>
      <c r="F3213" s="1">
        <v>2020</v>
      </c>
      <c r="G3213" s="2">
        <v>225</v>
      </c>
      <c r="H3213" s="2">
        <v>2</v>
      </c>
      <c r="I3213" s="3">
        <v>338</v>
      </c>
      <c r="J3213" s="3">
        <v>0</v>
      </c>
      <c r="K3213" s="3"/>
      <c r="L3213" s="3">
        <v>17</v>
      </c>
      <c r="M3213" s="3">
        <v>0</v>
      </c>
      <c r="N3213" s="3"/>
      <c r="O3213" s="3">
        <v>0</v>
      </c>
      <c r="P3213" s="3">
        <v>0</v>
      </c>
      <c r="Q3213" s="3">
        <v>0</v>
      </c>
      <c r="R3213" s="69">
        <v>0</v>
      </c>
      <c r="S3213" s="69">
        <v>0</v>
      </c>
      <c r="T3213" s="3"/>
      <c r="U3213" s="3"/>
      <c r="V3213" s="3"/>
      <c r="W3213" s="3"/>
      <c r="X3213" s="3">
        <v>3161455</v>
      </c>
      <c r="Y3213" s="3">
        <v>448474</v>
      </c>
      <c r="Z3213" s="3">
        <v>155395</v>
      </c>
      <c r="AA3213" s="69">
        <v>18.89957472</v>
      </c>
      <c r="AB3213" s="69">
        <v>1.3442401924999998</v>
      </c>
    </row>
    <row r="3214" spans="1:28" x14ac:dyDescent="0.3">
      <c r="A3214" s="1" t="s">
        <v>57</v>
      </c>
      <c r="B3214" s="65" t="str">
        <f>VLOOKUP(A3214,'bank list with code'!$A$2:$C$114,3,FALSE)</f>
        <v>B065</v>
      </c>
      <c r="C3214" s="65" t="str">
        <f>VLOOKUP(B3214,'bank type'!$A$2:$B$87,2,FALSE)</f>
        <v>Small Finance Banks</v>
      </c>
      <c r="D3214" s="60">
        <f t="shared" si="150"/>
        <v>44043</v>
      </c>
      <c r="E3214" s="19">
        <v>7</v>
      </c>
      <c r="F3214" s="1">
        <v>2020</v>
      </c>
      <c r="G3214" s="2">
        <v>129</v>
      </c>
      <c r="H3214" s="2">
        <v>3</v>
      </c>
      <c r="I3214" s="3">
        <v>0</v>
      </c>
      <c r="J3214" s="3">
        <v>0</v>
      </c>
      <c r="K3214" s="3"/>
      <c r="L3214" s="3">
        <v>0</v>
      </c>
      <c r="M3214" s="3">
        <v>0</v>
      </c>
      <c r="N3214" s="3"/>
      <c r="O3214" s="3">
        <v>0</v>
      </c>
      <c r="P3214" s="3">
        <v>0</v>
      </c>
      <c r="Q3214" s="3">
        <v>0</v>
      </c>
      <c r="R3214" s="69">
        <v>0</v>
      </c>
      <c r="S3214" s="69">
        <v>0</v>
      </c>
      <c r="T3214" s="3"/>
      <c r="U3214" s="3"/>
      <c r="V3214" s="3"/>
      <c r="W3214" s="3"/>
      <c r="X3214" s="3">
        <v>1402868</v>
      </c>
      <c r="Y3214" s="3">
        <v>109911</v>
      </c>
      <c r="Z3214" s="3">
        <v>60218</v>
      </c>
      <c r="AA3214" s="69">
        <v>3.8468235000000002</v>
      </c>
      <c r="AB3214" s="69">
        <v>0.63472321350000005</v>
      </c>
    </row>
    <row r="3215" spans="1:28" x14ac:dyDescent="0.3">
      <c r="A3215" s="1" t="s">
        <v>58</v>
      </c>
      <c r="B3215" s="65" t="str">
        <f>VLOOKUP(A3215,'bank list with code'!$A$2:$C$114,3,FALSE)</f>
        <v>B075</v>
      </c>
      <c r="C3215" s="65" t="str">
        <f>VLOOKUP(B3215,'bank type'!$A$2:$B$87,2,FALSE)</f>
        <v>Small Finance Banks</v>
      </c>
      <c r="D3215" s="60">
        <f t="shared" si="150"/>
        <v>44043</v>
      </c>
      <c r="E3215" s="19">
        <v>7</v>
      </c>
      <c r="F3215" s="1">
        <v>2020</v>
      </c>
      <c r="G3215" s="2">
        <v>0</v>
      </c>
      <c r="H3215" s="2">
        <v>0</v>
      </c>
      <c r="I3215" s="3">
        <v>0</v>
      </c>
      <c r="J3215" s="3">
        <v>0</v>
      </c>
      <c r="K3215" s="3"/>
      <c r="L3215" s="3">
        <v>0</v>
      </c>
      <c r="M3215" s="3">
        <v>0</v>
      </c>
      <c r="N3215" s="3"/>
      <c r="O3215" s="3">
        <v>0</v>
      </c>
      <c r="P3215" s="3">
        <v>0</v>
      </c>
      <c r="Q3215" s="3">
        <v>0</v>
      </c>
      <c r="R3215" s="69">
        <v>0</v>
      </c>
      <c r="S3215" s="69">
        <v>0</v>
      </c>
      <c r="T3215" s="3"/>
      <c r="U3215" s="3"/>
      <c r="V3215" s="3"/>
      <c r="W3215" s="3"/>
      <c r="X3215" s="3">
        <v>186714</v>
      </c>
      <c r="Y3215" s="3">
        <v>19564</v>
      </c>
      <c r="Z3215" s="3">
        <v>16142</v>
      </c>
      <c r="AA3215" s="69">
        <v>0.71162572000000002</v>
      </c>
      <c r="AB3215" s="69">
        <v>0.12969200279999998</v>
      </c>
    </row>
    <row r="3216" spans="1:28" x14ac:dyDescent="0.3">
      <c r="A3216" s="1" t="s">
        <v>59</v>
      </c>
      <c r="B3216" s="65" t="str">
        <f>VLOOKUP(A3216,'bank list with code'!$A$2:$C$114,3,FALSE)</f>
        <v>B097</v>
      </c>
      <c r="C3216" s="65" t="str">
        <f>VLOOKUP(B3216,'bank type'!$A$2:$B$87,2,FALSE)</f>
        <v>Small Finance Banks</v>
      </c>
      <c r="D3216" s="60">
        <f t="shared" si="150"/>
        <v>44043</v>
      </c>
      <c r="E3216" s="19">
        <v>7</v>
      </c>
      <c r="F3216" s="1">
        <v>2020</v>
      </c>
      <c r="G3216" s="2">
        <v>25</v>
      </c>
      <c r="H3216" s="2">
        <v>1</v>
      </c>
      <c r="I3216" s="3">
        <v>0</v>
      </c>
      <c r="J3216" s="3">
        <v>0</v>
      </c>
      <c r="K3216" s="3"/>
      <c r="L3216" s="3">
        <v>0</v>
      </c>
      <c r="M3216" s="3">
        <v>0</v>
      </c>
      <c r="N3216" s="3"/>
      <c r="O3216" s="3">
        <v>0</v>
      </c>
      <c r="P3216" s="3">
        <v>0</v>
      </c>
      <c r="Q3216" s="3">
        <v>0</v>
      </c>
      <c r="R3216" s="69">
        <v>0</v>
      </c>
      <c r="S3216" s="69">
        <v>0</v>
      </c>
      <c r="T3216" s="3"/>
      <c r="U3216" s="3"/>
      <c r="V3216" s="3"/>
      <c r="W3216" s="3"/>
      <c r="X3216" s="3">
        <v>64573</v>
      </c>
      <c r="Y3216" s="3">
        <v>30169</v>
      </c>
      <c r="Z3216" s="3">
        <v>23508</v>
      </c>
      <c r="AA3216" s="69">
        <v>0.9968439</v>
      </c>
      <c r="AB3216" s="69">
        <v>0.30813269389999998</v>
      </c>
    </row>
    <row r="3217" spans="1:28" x14ac:dyDescent="0.3">
      <c r="A3217" s="1" t="s">
        <v>60</v>
      </c>
      <c r="B3217" s="65" t="str">
        <f>VLOOKUP(A3217,'bank list with code'!$A$2:$C$114,3,FALSE)</f>
        <v>B103</v>
      </c>
      <c r="C3217" s="65" t="str">
        <f>VLOOKUP(B3217,'bank type'!$A$2:$B$87,2,FALSE)</f>
        <v>Small Finance Banks</v>
      </c>
      <c r="D3217" s="60">
        <f t="shared" si="150"/>
        <v>44043</v>
      </c>
      <c r="E3217" s="19">
        <v>7</v>
      </c>
      <c r="F3217" s="1">
        <v>2020</v>
      </c>
      <c r="G3217" s="2">
        <v>472</v>
      </c>
      <c r="H3217" s="2">
        <v>3</v>
      </c>
      <c r="I3217" s="3">
        <v>0</v>
      </c>
      <c r="J3217" s="3">
        <v>0</v>
      </c>
      <c r="K3217" s="3"/>
      <c r="L3217" s="3">
        <v>0</v>
      </c>
      <c r="M3217" s="3">
        <v>0</v>
      </c>
      <c r="N3217" s="3"/>
      <c r="O3217" s="3">
        <v>0</v>
      </c>
      <c r="P3217" s="3">
        <v>0</v>
      </c>
      <c r="Q3217" s="3">
        <v>0</v>
      </c>
      <c r="R3217" s="69">
        <v>0</v>
      </c>
      <c r="S3217" s="69">
        <v>0</v>
      </c>
      <c r="T3217" s="3"/>
      <c r="U3217" s="3"/>
      <c r="V3217" s="3"/>
      <c r="W3217" s="3"/>
      <c r="X3217" s="3">
        <v>5500094</v>
      </c>
      <c r="Y3217" s="3">
        <v>1437688</v>
      </c>
      <c r="Z3217" s="3">
        <v>397333</v>
      </c>
      <c r="AA3217" s="69">
        <v>55.166112829999996</v>
      </c>
      <c r="AB3217" s="69">
        <v>5.1012651384000005</v>
      </c>
    </row>
    <row r="3218" spans="1:28" x14ac:dyDescent="0.3">
      <c r="A3218" s="1" t="s">
        <v>61</v>
      </c>
      <c r="B3218" s="65" t="str">
        <f>VLOOKUP(A3218,'bank list with code'!$A$2:$C$114,3,FALSE)</f>
        <v>B109</v>
      </c>
      <c r="C3218" s="65" t="str">
        <f>VLOOKUP(B3218,'bank type'!$A$2:$B$87,2,FALSE)</f>
        <v>Small Finance Banks</v>
      </c>
      <c r="D3218" s="60">
        <f t="shared" si="150"/>
        <v>44043</v>
      </c>
      <c r="E3218" s="19">
        <v>7</v>
      </c>
      <c r="F3218" s="1">
        <v>2020</v>
      </c>
      <c r="G3218" s="2">
        <v>146</v>
      </c>
      <c r="H3218" s="2">
        <v>36</v>
      </c>
      <c r="I3218" s="3">
        <v>0</v>
      </c>
      <c r="J3218" s="3">
        <v>0</v>
      </c>
      <c r="K3218" s="3"/>
      <c r="L3218" s="3">
        <v>5</v>
      </c>
      <c r="M3218" s="3">
        <v>0</v>
      </c>
      <c r="N3218" s="3"/>
      <c r="O3218" s="3">
        <v>0</v>
      </c>
      <c r="P3218" s="3">
        <v>0</v>
      </c>
      <c r="Q3218" s="3">
        <v>0</v>
      </c>
      <c r="R3218" s="69">
        <v>0</v>
      </c>
      <c r="S3218" s="69">
        <v>0</v>
      </c>
      <c r="T3218" s="3"/>
      <c r="U3218" s="3"/>
      <c r="V3218" s="3"/>
      <c r="W3218" s="3"/>
      <c r="X3218" s="3">
        <v>434841</v>
      </c>
      <c r="Y3218" s="3">
        <v>113247</v>
      </c>
      <c r="Z3218" s="3">
        <v>41996</v>
      </c>
      <c r="AA3218" s="69">
        <v>3.5836875019999979</v>
      </c>
      <c r="AB3218" s="69">
        <v>0.44504555129999901</v>
      </c>
    </row>
    <row r="3219" spans="1:28" x14ac:dyDescent="0.3">
      <c r="A3219" s="1" t="s">
        <v>0</v>
      </c>
      <c r="B3219" s="65" t="str">
        <f>VLOOKUP(A3219,'bank list with code'!$A$2:$C$114,3,FALSE)</f>
        <v>B014</v>
      </c>
      <c r="C3219" s="65" t="str">
        <f>VLOOKUP(B3219,'bank type'!$A$2:$B$87,2,FALSE)</f>
        <v>Public Sector Banks</v>
      </c>
      <c r="D3219" s="60">
        <f>DATE(2020,8,31)</f>
        <v>44074</v>
      </c>
      <c r="E3219" s="19">
        <v>8</v>
      </c>
      <c r="F3219" s="1">
        <v>2020</v>
      </c>
      <c r="G3219" s="2">
        <v>8756</v>
      </c>
      <c r="H3219" s="2">
        <v>3331</v>
      </c>
      <c r="I3219" s="8">
        <v>54674</v>
      </c>
      <c r="J3219" s="8">
        <v>0</v>
      </c>
      <c r="K3219" s="8"/>
      <c r="L3219" s="8">
        <v>20624</v>
      </c>
      <c r="M3219" s="8">
        <v>6903</v>
      </c>
      <c r="N3219" s="8"/>
      <c r="O3219" s="8">
        <v>466160</v>
      </c>
      <c r="P3219" s="8">
        <v>6780</v>
      </c>
      <c r="Q3219" s="8">
        <v>902836</v>
      </c>
      <c r="R3219" s="121">
        <v>0.28431599999999996</v>
      </c>
      <c r="S3219" s="121">
        <v>22.895371833099993</v>
      </c>
      <c r="T3219" s="8"/>
      <c r="U3219" s="8"/>
      <c r="V3219" s="8"/>
      <c r="W3219" s="8"/>
      <c r="X3219" s="8">
        <v>59705565</v>
      </c>
      <c r="Y3219" s="8">
        <v>24574781</v>
      </c>
      <c r="Z3219" s="8">
        <v>15569338</v>
      </c>
      <c r="AA3219" s="121">
        <v>1071.43486631</v>
      </c>
      <c r="AB3219" s="121">
        <v>227.70223109600002</v>
      </c>
    </row>
    <row r="3220" spans="1:28" x14ac:dyDescent="0.3">
      <c r="A3220" s="1" t="s">
        <v>1</v>
      </c>
      <c r="B3220" s="65" t="str">
        <f>VLOOKUP(A3220,'bank list with code'!$A$2:$C$114,3,FALSE)</f>
        <v>B015</v>
      </c>
      <c r="C3220" s="65" t="str">
        <f>VLOOKUP(B3220,'bank type'!$A$2:$B$87,2,FALSE)</f>
        <v>Public Sector Banks</v>
      </c>
      <c r="D3220" s="60">
        <f t="shared" ref="D3220:D3275" si="151">DATE(2020,8,31)</f>
        <v>44074</v>
      </c>
      <c r="E3220" s="19">
        <v>8</v>
      </c>
      <c r="F3220" s="1">
        <v>2020</v>
      </c>
      <c r="G3220" s="2">
        <v>2434</v>
      </c>
      <c r="H3220" s="2">
        <v>3283</v>
      </c>
      <c r="I3220" s="8">
        <v>47890</v>
      </c>
      <c r="J3220" s="8">
        <v>0</v>
      </c>
      <c r="K3220" s="8"/>
      <c r="L3220" s="8">
        <v>7818</v>
      </c>
      <c r="M3220" s="8">
        <v>725</v>
      </c>
      <c r="N3220" s="8"/>
      <c r="O3220" s="8">
        <v>166878</v>
      </c>
      <c r="P3220" s="8">
        <v>8598</v>
      </c>
      <c r="Q3220" s="8">
        <v>344746</v>
      </c>
      <c r="R3220" s="121">
        <v>0.47779994340000004</v>
      </c>
      <c r="S3220" s="121">
        <v>7.709263538200001</v>
      </c>
      <c r="T3220" s="8"/>
      <c r="U3220" s="8"/>
      <c r="V3220" s="8"/>
      <c r="W3220" s="8"/>
      <c r="X3220" s="8">
        <v>38816807</v>
      </c>
      <c r="Y3220" s="8">
        <v>16318694</v>
      </c>
      <c r="Z3220" s="8">
        <v>9436219</v>
      </c>
      <c r="AA3220" s="121">
        <v>616.30774552260004</v>
      </c>
      <c r="AB3220" s="121">
        <v>119.7629002207</v>
      </c>
    </row>
    <row r="3221" spans="1:28" x14ac:dyDescent="0.3">
      <c r="A3221" s="4" t="s">
        <v>2</v>
      </c>
      <c r="B3221" s="65" t="str">
        <f>VLOOKUP(A3221,'bank list with code'!$A$2:$C$114,3,FALSE)</f>
        <v>B016</v>
      </c>
      <c r="C3221" s="65" t="str">
        <f>VLOOKUP(B3221,'bank type'!$A$2:$B$87,2,FALSE)</f>
        <v>Public Sector Banks</v>
      </c>
      <c r="D3221" s="60">
        <f t="shared" si="151"/>
        <v>44074</v>
      </c>
      <c r="E3221" s="19">
        <v>8</v>
      </c>
      <c r="F3221" s="1">
        <v>2020</v>
      </c>
      <c r="G3221" s="2">
        <v>1376</v>
      </c>
      <c r="H3221" s="2">
        <v>506</v>
      </c>
      <c r="I3221" s="8">
        <v>2554</v>
      </c>
      <c r="J3221" s="8">
        <v>0</v>
      </c>
      <c r="K3221" s="8"/>
      <c r="L3221" s="8">
        <v>0</v>
      </c>
      <c r="M3221" s="8">
        <v>226841</v>
      </c>
      <c r="N3221" s="8"/>
      <c r="O3221" s="8">
        <v>0</v>
      </c>
      <c r="P3221" s="8">
        <v>0</v>
      </c>
      <c r="Q3221" s="8">
        <v>0</v>
      </c>
      <c r="R3221" s="121">
        <v>0</v>
      </c>
      <c r="S3221" s="121">
        <v>0</v>
      </c>
      <c r="T3221" s="8"/>
      <c r="U3221" s="8"/>
      <c r="V3221" s="8"/>
      <c r="W3221" s="8"/>
      <c r="X3221" s="8">
        <v>8106700</v>
      </c>
      <c r="Y3221" s="8">
        <v>5937002</v>
      </c>
      <c r="Z3221" s="8">
        <v>4357270</v>
      </c>
      <c r="AA3221" s="121">
        <v>243.18967724259997</v>
      </c>
      <c r="AB3221" s="121">
        <v>52.538895891800003</v>
      </c>
    </row>
    <row r="3222" spans="1:28" x14ac:dyDescent="0.3">
      <c r="A3222" s="1" t="s">
        <v>3</v>
      </c>
      <c r="B3222" s="65" t="str">
        <f>VLOOKUP(A3222,'bank list with code'!$A$2:$C$114,3,FALSE)</f>
        <v>B018</v>
      </c>
      <c r="C3222" s="65" t="str">
        <f>VLOOKUP(B3222,'bank type'!$A$2:$B$87,2,FALSE)</f>
        <v>Public Sector Banks</v>
      </c>
      <c r="D3222" s="60">
        <f t="shared" si="151"/>
        <v>44074</v>
      </c>
      <c r="E3222" s="19">
        <v>8</v>
      </c>
      <c r="F3222" s="1">
        <v>2020</v>
      </c>
      <c r="G3222" s="2">
        <v>8818</v>
      </c>
      <c r="H3222" s="2">
        <v>4418</v>
      </c>
      <c r="I3222" s="8">
        <v>37461</v>
      </c>
      <c r="J3222" s="8">
        <v>0</v>
      </c>
      <c r="K3222" s="8"/>
      <c r="L3222" s="8">
        <v>9410</v>
      </c>
      <c r="M3222" s="8">
        <v>77</v>
      </c>
      <c r="N3222" s="8"/>
      <c r="O3222" s="8">
        <v>615839</v>
      </c>
      <c r="P3222" s="8">
        <v>40276</v>
      </c>
      <c r="Q3222" s="8">
        <v>822465</v>
      </c>
      <c r="R3222" s="121">
        <v>1.9436628493999999</v>
      </c>
      <c r="S3222" s="121">
        <v>19.723734781099999</v>
      </c>
      <c r="T3222" s="8"/>
      <c r="U3222" s="8"/>
      <c r="V3222" s="8"/>
      <c r="W3222" s="8"/>
      <c r="X3222" s="8">
        <v>36378380</v>
      </c>
      <c r="Y3222" s="8">
        <v>28621545</v>
      </c>
      <c r="Z3222" s="8">
        <v>17624455</v>
      </c>
      <c r="AA3222" s="121">
        <v>1250.0369163516</v>
      </c>
      <c r="AB3222" s="121">
        <v>246.51758592159999</v>
      </c>
    </row>
    <row r="3223" spans="1:28" x14ac:dyDescent="0.3">
      <c r="A3223" s="1" t="s">
        <v>4</v>
      </c>
      <c r="B3223" s="65" t="str">
        <f>VLOOKUP(A3223,'bank list with code'!$A$2:$C$114,3,FALSE)</f>
        <v>B022</v>
      </c>
      <c r="C3223" s="65" t="str">
        <f>VLOOKUP(B3223,'bank type'!$A$2:$B$87,2,FALSE)</f>
        <v>Public Sector Banks</v>
      </c>
      <c r="D3223" s="60">
        <f t="shared" si="151"/>
        <v>44074</v>
      </c>
      <c r="E3223" s="19">
        <v>8</v>
      </c>
      <c r="F3223" s="1">
        <v>2020</v>
      </c>
      <c r="G3223" s="2">
        <v>2743</v>
      </c>
      <c r="H3223" s="2">
        <v>890</v>
      </c>
      <c r="I3223" s="8">
        <v>3613</v>
      </c>
      <c r="J3223" s="8">
        <v>0</v>
      </c>
      <c r="K3223" s="8"/>
      <c r="L3223" s="8">
        <v>6360</v>
      </c>
      <c r="M3223" s="8">
        <v>3799</v>
      </c>
      <c r="N3223" s="8"/>
      <c r="O3223" s="8">
        <v>61002</v>
      </c>
      <c r="P3223" s="8">
        <v>709</v>
      </c>
      <c r="Q3223" s="8">
        <v>69885</v>
      </c>
      <c r="R3223" s="121">
        <v>3.1208132699999998E-2</v>
      </c>
      <c r="S3223" s="121">
        <v>1.6032749487000002</v>
      </c>
      <c r="T3223" s="8"/>
      <c r="U3223" s="8"/>
      <c r="V3223" s="8"/>
      <c r="W3223" s="8"/>
      <c r="X3223" s="8">
        <v>25114942</v>
      </c>
      <c r="Y3223" s="8">
        <v>9878884</v>
      </c>
      <c r="Z3223" s="8">
        <v>5767943</v>
      </c>
      <c r="AA3223" s="121">
        <v>430.10341454000002</v>
      </c>
      <c r="AB3223" s="121">
        <v>87.752879319999991</v>
      </c>
    </row>
    <row r="3224" spans="1:28" x14ac:dyDescent="0.3">
      <c r="A3224" s="1" t="s">
        <v>5</v>
      </c>
      <c r="B3224" s="65" t="str">
        <f>VLOOKUP(A3224,'bank list with code'!$A$2:$C$114,3,FALSE)</f>
        <v>B060</v>
      </c>
      <c r="C3224" s="65" t="str">
        <f>VLOOKUP(B3224,'bank type'!$A$2:$B$87,2,FALSE)</f>
        <v>Public Sector Banks</v>
      </c>
      <c r="D3224" s="60">
        <f t="shared" si="151"/>
        <v>44074</v>
      </c>
      <c r="E3224" s="19">
        <v>8</v>
      </c>
      <c r="F3224" s="1">
        <v>2020</v>
      </c>
      <c r="G3224" s="2">
        <v>4513</v>
      </c>
      <c r="H3224" s="2">
        <v>787</v>
      </c>
      <c r="I3224" s="8">
        <v>13473</v>
      </c>
      <c r="J3224" s="8">
        <v>0</v>
      </c>
      <c r="K3224" s="8"/>
      <c r="L3224" s="8">
        <v>0</v>
      </c>
      <c r="M3224" s="8">
        <v>0</v>
      </c>
      <c r="N3224" s="8"/>
      <c r="O3224" s="8">
        <v>103428</v>
      </c>
      <c r="P3224" s="8">
        <v>2539</v>
      </c>
      <c r="Q3224" s="8">
        <v>144975</v>
      </c>
      <c r="R3224" s="121">
        <v>0.15947886</v>
      </c>
      <c r="S3224" s="121">
        <v>3.6415065700000002</v>
      </c>
      <c r="T3224" s="8"/>
      <c r="U3224" s="8"/>
      <c r="V3224" s="8"/>
      <c r="W3224" s="8"/>
      <c r="X3224" s="8">
        <v>22266209</v>
      </c>
      <c r="Y3224" s="8">
        <v>18809880</v>
      </c>
      <c r="Z3224" s="8">
        <v>10571610</v>
      </c>
      <c r="AA3224" s="121">
        <v>850.70242546830002</v>
      </c>
      <c r="AB3224" s="121">
        <v>144.58223401039999</v>
      </c>
    </row>
    <row r="3225" spans="1:28" x14ac:dyDescent="0.3">
      <c r="A3225" s="1" t="s">
        <v>6</v>
      </c>
      <c r="B3225" s="65" t="str">
        <f>VLOOKUP(A3225,'bank list with code'!$A$2:$C$114,3,FALSE)</f>
        <v>B061</v>
      </c>
      <c r="C3225" s="65" t="str">
        <f>VLOOKUP(B3225,'bank type'!$A$2:$B$87,2,FALSE)</f>
        <v>Public Sector Banks</v>
      </c>
      <c r="D3225" s="60">
        <f t="shared" si="151"/>
        <v>44074</v>
      </c>
      <c r="E3225" s="19">
        <v>8</v>
      </c>
      <c r="F3225" s="1">
        <v>2020</v>
      </c>
      <c r="G3225" s="2">
        <v>2700</v>
      </c>
      <c r="H3225" s="2">
        <v>401</v>
      </c>
      <c r="I3225" s="8">
        <v>9387</v>
      </c>
      <c r="J3225" s="8">
        <v>0</v>
      </c>
      <c r="K3225" s="8"/>
      <c r="L3225" s="8">
        <v>0</v>
      </c>
      <c r="M3225" s="8">
        <v>0</v>
      </c>
      <c r="N3225" s="8"/>
      <c r="O3225" s="8">
        <v>60451</v>
      </c>
      <c r="P3225" s="8">
        <v>449</v>
      </c>
      <c r="Q3225" s="8">
        <v>68211</v>
      </c>
      <c r="R3225" s="121">
        <v>1.686E-2</v>
      </c>
      <c r="S3225" s="121">
        <v>1.29456627</v>
      </c>
      <c r="T3225" s="8"/>
      <c r="U3225" s="8"/>
      <c r="V3225" s="8"/>
      <c r="W3225" s="8"/>
      <c r="X3225" s="8">
        <v>18334548</v>
      </c>
      <c r="Y3225" s="8">
        <v>11459798</v>
      </c>
      <c r="Z3225" s="8">
        <v>4845236</v>
      </c>
      <c r="AA3225" s="121">
        <v>490.36260100000004</v>
      </c>
      <c r="AB3225" s="121">
        <v>71.434443990000005</v>
      </c>
    </row>
    <row r="3226" spans="1:28" x14ac:dyDescent="0.3">
      <c r="A3226" s="1" t="s">
        <v>7</v>
      </c>
      <c r="B3226" s="65" t="str">
        <f>VLOOKUP(A3226,'bank list with code'!$A$2:$C$114,3,FALSE)</f>
        <v>B080</v>
      </c>
      <c r="C3226" s="65" t="str">
        <f>VLOOKUP(B3226,'bank type'!$A$2:$B$87,2,FALSE)</f>
        <v>Public Sector Banks</v>
      </c>
      <c r="D3226" s="60">
        <f t="shared" si="151"/>
        <v>44074</v>
      </c>
      <c r="E3226" s="19">
        <v>8</v>
      </c>
      <c r="F3226" s="1">
        <v>2020</v>
      </c>
      <c r="G3226" s="2">
        <v>1037</v>
      </c>
      <c r="H3226" s="2">
        <v>30</v>
      </c>
      <c r="I3226" s="8">
        <v>907</v>
      </c>
      <c r="J3226" s="8">
        <v>0</v>
      </c>
      <c r="K3226" s="8"/>
      <c r="L3226" s="8">
        <v>354</v>
      </c>
      <c r="M3226" s="8">
        <v>817</v>
      </c>
      <c r="N3226" s="8"/>
      <c r="O3226" s="8">
        <v>0</v>
      </c>
      <c r="P3226" s="8">
        <v>0</v>
      </c>
      <c r="Q3226" s="8">
        <v>0</v>
      </c>
      <c r="R3226" s="121">
        <v>0</v>
      </c>
      <c r="S3226" s="121">
        <v>0</v>
      </c>
      <c r="T3226" s="8"/>
      <c r="U3226" s="8"/>
      <c r="V3226" s="8"/>
      <c r="W3226" s="8"/>
      <c r="X3226" s="8">
        <v>2857846</v>
      </c>
      <c r="Y3226" s="8">
        <v>1334615</v>
      </c>
      <c r="Z3226" s="8">
        <v>838777</v>
      </c>
      <c r="AA3226" s="121">
        <v>56.392652999999996</v>
      </c>
      <c r="AB3226" s="121">
        <v>13.029327672400001</v>
      </c>
    </row>
    <row r="3227" spans="1:28" x14ac:dyDescent="0.3">
      <c r="A3227" s="1" t="s">
        <v>8</v>
      </c>
      <c r="B3227" s="65" t="str">
        <f>VLOOKUP(A3227,'bank list with code'!$A$2:$C$114,3,FALSE)</f>
        <v>B081</v>
      </c>
      <c r="C3227" s="65" t="str">
        <f>VLOOKUP(B3227,'bank type'!$A$2:$B$87,2,FALSE)</f>
        <v>Public Sector Banks</v>
      </c>
      <c r="D3227" s="60">
        <f t="shared" si="151"/>
        <v>44074</v>
      </c>
      <c r="E3227" s="19">
        <v>8</v>
      </c>
      <c r="F3227" s="1">
        <v>2020</v>
      </c>
      <c r="G3227" s="2">
        <v>8272</v>
      </c>
      <c r="H3227" s="2">
        <v>4930</v>
      </c>
      <c r="I3227" s="8">
        <v>100197</v>
      </c>
      <c r="J3227" s="8">
        <v>0</v>
      </c>
      <c r="K3227" s="8"/>
      <c r="L3227" s="8">
        <v>5269</v>
      </c>
      <c r="M3227" s="8">
        <v>111805</v>
      </c>
      <c r="N3227" s="8"/>
      <c r="O3227" s="8">
        <v>358968</v>
      </c>
      <c r="P3227" s="8">
        <v>2920</v>
      </c>
      <c r="Q3227" s="8">
        <v>534370</v>
      </c>
      <c r="R3227" s="121">
        <v>8.4961004000000007E-2</v>
      </c>
      <c r="S3227" s="121">
        <v>12.340570367200002</v>
      </c>
      <c r="T3227" s="8"/>
      <c r="U3227" s="8"/>
      <c r="V3227" s="8"/>
      <c r="W3227" s="8"/>
      <c r="X3227" s="8">
        <v>41963694</v>
      </c>
      <c r="Y3227" s="8">
        <v>29230906</v>
      </c>
      <c r="Z3227" s="8">
        <v>17067808</v>
      </c>
      <c r="AA3227" s="121">
        <v>1388.3940352425</v>
      </c>
      <c r="AB3227" s="121">
        <v>267.06620989660001</v>
      </c>
    </row>
    <row r="3228" spans="1:28" x14ac:dyDescent="0.3">
      <c r="A3228" s="1" t="s">
        <v>9</v>
      </c>
      <c r="B3228" s="65" t="str">
        <f>VLOOKUP(A3228,'bank list with code'!$A$2:$C$114,3,FALSE)</f>
        <v>B102</v>
      </c>
      <c r="C3228" s="65" t="str">
        <f>VLOOKUP(B3228,'bank type'!$A$2:$B$87,2,FALSE)</f>
        <v>Public Sector Banks</v>
      </c>
      <c r="D3228" s="60">
        <f t="shared" si="151"/>
        <v>44074</v>
      </c>
      <c r="E3228" s="19">
        <v>8</v>
      </c>
      <c r="F3228" s="1">
        <v>2020</v>
      </c>
      <c r="G3228" s="2">
        <v>2081</v>
      </c>
      <c r="H3228" s="2">
        <v>191</v>
      </c>
      <c r="I3228" s="8">
        <v>8524</v>
      </c>
      <c r="J3228" s="8">
        <v>0</v>
      </c>
      <c r="K3228" s="8"/>
      <c r="L3228" s="8">
        <v>3568</v>
      </c>
      <c r="M3228" s="8">
        <v>6364</v>
      </c>
      <c r="N3228" s="8"/>
      <c r="O3228" s="8">
        <v>0</v>
      </c>
      <c r="P3228" s="8">
        <v>0</v>
      </c>
      <c r="Q3228" s="8">
        <v>0</v>
      </c>
      <c r="R3228" s="121">
        <v>0</v>
      </c>
      <c r="S3228" s="121">
        <v>0</v>
      </c>
      <c r="T3228" s="8"/>
      <c r="U3228" s="8"/>
      <c r="V3228" s="8"/>
      <c r="W3228" s="8"/>
      <c r="X3228" s="8">
        <v>9120726</v>
      </c>
      <c r="Y3228" s="8">
        <v>5396450</v>
      </c>
      <c r="Z3228" s="8">
        <v>3425792</v>
      </c>
      <c r="AA3228" s="121">
        <v>225.63439460999999</v>
      </c>
      <c r="AB3228" s="121">
        <v>46.737171750000002</v>
      </c>
    </row>
    <row r="3229" spans="1:28" x14ac:dyDescent="0.3">
      <c r="A3229" s="1" t="s">
        <v>10</v>
      </c>
      <c r="B3229" s="65" t="str">
        <f>VLOOKUP(A3229,'bank list with code'!$A$2:$C$114,3,FALSE)</f>
        <v>B105</v>
      </c>
      <c r="C3229" s="65" t="str">
        <f>VLOOKUP(B3229,'bank type'!$A$2:$B$87,2,FALSE)</f>
        <v>Public Sector Banks</v>
      </c>
      <c r="D3229" s="60">
        <f t="shared" si="151"/>
        <v>44074</v>
      </c>
      <c r="E3229" s="19">
        <v>8</v>
      </c>
      <c r="F3229" s="1">
        <v>2020</v>
      </c>
      <c r="G3229" s="2">
        <v>9267</v>
      </c>
      <c r="H3229" s="2">
        <v>4010</v>
      </c>
      <c r="I3229" s="8">
        <v>352188</v>
      </c>
      <c r="J3229" s="8">
        <v>0</v>
      </c>
      <c r="K3229" s="8"/>
      <c r="L3229" s="8">
        <v>8040</v>
      </c>
      <c r="M3229" s="8">
        <v>1220</v>
      </c>
      <c r="N3229" s="8"/>
      <c r="O3229" s="8">
        <v>457232</v>
      </c>
      <c r="P3229" s="8">
        <v>9974</v>
      </c>
      <c r="Q3229" s="8">
        <v>710771</v>
      </c>
      <c r="R3229" s="121">
        <v>0.49070534020000001</v>
      </c>
      <c r="S3229" s="121">
        <v>18.244751720199996</v>
      </c>
      <c r="T3229" s="8"/>
      <c r="U3229" s="8"/>
      <c r="V3229" s="8"/>
      <c r="W3229" s="8"/>
      <c r="X3229" s="8">
        <v>43195844</v>
      </c>
      <c r="Y3229" s="8">
        <v>35760829</v>
      </c>
      <c r="Z3229" s="8">
        <v>18857512</v>
      </c>
      <c r="AA3229" s="121">
        <v>1234.9988431753</v>
      </c>
      <c r="AB3229" s="121">
        <v>262.5908156403089</v>
      </c>
    </row>
    <row r="3230" spans="1:28" x14ac:dyDescent="0.3">
      <c r="A3230" s="1" t="s">
        <v>11</v>
      </c>
      <c r="B3230" s="65" t="str">
        <f>VLOOKUP(A3230,'bank list with code'!$A$2:$C$114,3,FALSE)</f>
        <v>B054</v>
      </c>
      <c r="C3230" s="65" t="str">
        <f>VLOOKUP(B3230,'bank type'!$A$2:$B$87,2,FALSE)</f>
        <v>Private Sector Banks</v>
      </c>
      <c r="D3230" s="60">
        <f t="shared" si="151"/>
        <v>44074</v>
      </c>
      <c r="E3230" s="19">
        <v>8</v>
      </c>
      <c r="F3230" s="1">
        <v>2020</v>
      </c>
      <c r="G3230" s="2">
        <v>2209</v>
      </c>
      <c r="H3230" s="2">
        <v>1282</v>
      </c>
      <c r="I3230" s="8">
        <v>30955</v>
      </c>
      <c r="J3230" s="8">
        <v>0</v>
      </c>
      <c r="K3230" s="8"/>
      <c r="L3230" s="8">
        <v>501</v>
      </c>
      <c r="M3230" s="8">
        <v>3008</v>
      </c>
      <c r="N3230" s="8"/>
      <c r="O3230" s="8">
        <v>36197</v>
      </c>
      <c r="P3230" s="8">
        <v>380</v>
      </c>
      <c r="Q3230" s="8">
        <v>91379</v>
      </c>
      <c r="R3230" s="121">
        <v>1.9649E-2</v>
      </c>
      <c r="S3230" s="121">
        <v>2.3534063394999998</v>
      </c>
      <c r="T3230" s="8"/>
      <c r="U3230" s="8"/>
      <c r="V3230" s="8"/>
      <c r="W3230" s="8"/>
      <c r="X3230" s="8">
        <v>12835198</v>
      </c>
      <c r="Y3230" s="8">
        <v>6386730</v>
      </c>
      <c r="Z3230" s="8">
        <v>4316756</v>
      </c>
      <c r="AA3230" s="121">
        <v>300.80770034489996</v>
      </c>
      <c r="AB3230" s="121">
        <v>69.91623512759999</v>
      </c>
    </row>
    <row r="3231" spans="1:28" x14ac:dyDescent="0.3">
      <c r="A3231" s="1" t="s">
        <v>12</v>
      </c>
      <c r="B3231" s="65" t="str">
        <f>VLOOKUP(A3231,'bank list with code'!$A$2:$C$114,3,FALSE)</f>
        <v>B093</v>
      </c>
      <c r="C3231" s="65" t="str">
        <f>VLOOKUP(B3231,'bank type'!$A$2:$B$87,2,FALSE)</f>
        <v>Public Sector Banks</v>
      </c>
      <c r="D3231" s="60">
        <f t="shared" si="151"/>
        <v>44074</v>
      </c>
      <c r="E3231" s="19">
        <v>8</v>
      </c>
      <c r="F3231" s="1">
        <v>2020</v>
      </c>
      <c r="G3231" s="2">
        <v>25531</v>
      </c>
      <c r="H3231" s="2">
        <v>33120</v>
      </c>
      <c r="I3231" s="8">
        <v>684228</v>
      </c>
      <c r="J3231" s="8">
        <v>0</v>
      </c>
      <c r="K3231" s="8"/>
      <c r="L3231" s="8">
        <v>56483</v>
      </c>
      <c r="M3231" s="8">
        <v>370257</v>
      </c>
      <c r="N3231" s="8"/>
      <c r="O3231" s="8">
        <v>10823143</v>
      </c>
      <c r="P3231" s="8">
        <v>78442</v>
      </c>
      <c r="Q3231" s="8">
        <v>28568486</v>
      </c>
      <c r="R3231" s="121">
        <v>3.0211872222</v>
      </c>
      <c r="S3231" s="121">
        <v>1038.6794978808002</v>
      </c>
      <c r="T3231" s="8"/>
      <c r="U3231" s="8"/>
      <c r="V3231" s="8"/>
      <c r="W3231" s="8"/>
      <c r="X3231" s="8">
        <v>286349373</v>
      </c>
      <c r="Y3231" s="8">
        <v>161891974</v>
      </c>
      <c r="Z3231" s="8">
        <v>102434515</v>
      </c>
      <c r="AA3231" s="121">
        <v>8873.8832187893004</v>
      </c>
      <c r="AB3231" s="121">
        <v>1571.67058548</v>
      </c>
    </row>
    <row r="3232" spans="1:28" x14ac:dyDescent="0.3">
      <c r="A3232" s="1" t="s">
        <v>14</v>
      </c>
      <c r="B3232" s="65" t="str">
        <f>VLOOKUP(A3232,'bank list with code'!$A$2:$C$114,3,FALSE)</f>
        <v>B009</v>
      </c>
      <c r="C3232" s="65" t="str">
        <f>VLOOKUP(B3232,'bank type'!$A$2:$B$87,2,FALSE)</f>
        <v>Private Sector Banks</v>
      </c>
      <c r="D3232" s="60">
        <f t="shared" si="151"/>
        <v>44074</v>
      </c>
      <c r="E3232" s="19">
        <v>8</v>
      </c>
      <c r="F3232" s="1">
        <v>2020</v>
      </c>
      <c r="G3232" s="2">
        <v>5539</v>
      </c>
      <c r="H3232" s="2">
        <v>11939</v>
      </c>
      <c r="I3232" s="8">
        <v>490927</v>
      </c>
      <c r="J3232" s="8">
        <v>0</v>
      </c>
      <c r="K3232" s="8"/>
      <c r="L3232" s="8">
        <v>710</v>
      </c>
      <c r="M3232" s="8">
        <v>122161</v>
      </c>
      <c r="N3232" s="8"/>
      <c r="O3232" s="8">
        <v>6665340</v>
      </c>
      <c r="P3232" s="8">
        <v>24534</v>
      </c>
      <c r="Q3232" s="8">
        <v>12061721</v>
      </c>
      <c r="R3232" s="121">
        <v>1.2438088077000002</v>
      </c>
      <c r="S3232" s="121">
        <v>405.20546019999995</v>
      </c>
      <c r="T3232" s="8"/>
      <c r="U3232" s="8"/>
      <c r="V3232" s="8"/>
      <c r="W3232" s="8"/>
      <c r="X3232" s="8">
        <v>25801820</v>
      </c>
      <c r="Y3232" s="8">
        <v>19559194</v>
      </c>
      <c r="Z3232" s="8">
        <v>19887420</v>
      </c>
      <c r="AA3232" s="121">
        <v>1106.8958054627999</v>
      </c>
      <c r="AB3232" s="121">
        <v>373.79961919580006</v>
      </c>
    </row>
    <row r="3233" spans="1:28" x14ac:dyDescent="0.3">
      <c r="A3233" s="1" t="s">
        <v>15</v>
      </c>
      <c r="B3233" s="65" t="str">
        <f>VLOOKUP(A3233,'bank list with code'!$A$2:$C$114,3,FALSE)</f>
        <v>B010</v>
      </c>
      <c r="C3233" s="65" t="str">
        <f>VLOOKUP(B3233,'bank type'!$A$2:$B$87,2,FALSE)</f>
        <v>Private Sector Banks</v>
      </c>
      <c r="D3233" s="60">
        <f t="shared" si="151"/>
        <v>44074</v>
      </c>
      <c r="E3233" s="19">
        <v>8</v>
      </c>
      <c r="F3233" s="1">
        <v>2020</v>
      </c>
      <c r="G3233" s="2">
        <v>485</v>
      </c>
      <c r="H3233" s="2">
        <v>0</v>
      </c>
      <c r="I3233" s="8">
        <v>31934</v>
      </c>
      <c r="J3233" s="8">
        <v>0</v>
      </c>
      <c r="K3233" s="8"/>
      <c r="L3233" s="8">
        <v>0</v>
      </c>
      <c r="M3233" s="8">
        <v>0</v>
      </c>
      <c r="N3233" s="8"/>
      <c r="O3233" s="8">
        <v>0</v>
      </c>
      <c r="P3233" s="8">
        <v>0</v>
      </c>
      <c r="Q3233" s="8">
        <v>0</v>
      </c>
      <c r="R3233" s="121">
        <v>0</v>
      </c>
      <c r="S3233" s="121">
        <v>0</v>
      </c>
      <c r="T3233" s="8"/>
      <c r="U3233" s="8"/>
      <c r="V3233" s="8"/>
      <c r="W3233" s="8"/>
      <c r="X3233" s="8">
        <v>3916709</v>
      </c>
      <c r="Y3233" s="8">
        <v>1685077</v>
      </c>
      <c r="Z3233" s="8">
        <v>1002826</v>
      </c>
      <c r="AA3233" s="121">
        <v>82.180469740000007</v>
      </c>
      <c r="AB3233" s="121">
        <v>16.7818848157</v>
      </c>
    </row>
    <row r="3234" spans="1:28" x14ac:dyDescent="0.3">
      <c r="A3234" s="1" t="s">
        <v>16</v>
      </c>
      <c r="B3234" s="65" t="str">
        <f>VLOOKUP(A3234,'bank list with code'!$A$2:$C$114,3,FALSE)</f>
        <v>B021</v>
      </c>
      <c r="C3234" s="65" t="str">
        <f>VLOOKUP(B3234,'bank type'!$A$2:$B$87,2,FALSE)</f>
        <v>Private Sector Banks</v>
      </c>
      <c r="D3234" s="60">
        <f t="shared" si="151"/>
        <v>44074</v>
      </c>
      <c r="E3234" s="19">
        <v>8</v>
      </c>
      <c r="F3234" s="1">
        <v>2020</v>
      </c>
      <c r="G3234" s="2">
        <v>253</v>
      </c>
      <c r="H3234" s="2">
        <v>54</v>
      </c>
      <c r="I3234" s="8">
        <v>0</v>
      </c>
      <c r="J3234" s="8">
        <v>0</v>
      </c>
      <c r="K3234" s="8"/>
      <c r="L3234" s="8">
        <v>0</v>
      </c>
      <c r="M3234" s="8">
        <v>1467</v>
      </c>
      <c r="N3234" s="8"/>
      <c r="O3234" s="8">
        <v>0</v>
      </c>
      <c r="P3234" s="8">
        <v>0</v>
      </c>
      <c r="Q3234" s="8">
        <v>0</v>
      </c>
      <c r="R3234" s="121">
        <v>0</v>
      </c>
      <c r="S3234" s="121">
        <v>0</v>
      </c>
      <c r="T3234" s="8"/>
      <c r="U3234" s="8"/>
      <c r="V3234" s="8"/>
      <c r="W3234" s="8"/>
      <c r="X3234" s="8">
        <v>717664</v>
      </c>
      <c r="Y3234" s="8">
        <v>406924</v>
      </c>
      <c r="Z3234" s="8">
        <v>256875</v>
      </c>
      <c r="AA3234" s="121">
        <v>17.7950314052</v>
      </c>
      <c r="AB3234" s="121">
        <v>4.0074438576000002</v>
      </c>
    </row>
    <row r="3235" spans="1:28" x14ac:dyDescent="0.3">
      <c r="A3235" s="1" t="s">
        <v>17</v>
      </c>
      <c r="B3235" s="65" t="str">
        <f>VLOOKUP(A3235,'bank list with code'!$A$2:$C$114,3,FALSE)</f>
        <v>B024</v>
      </c>
      <c r="C3235" s="65" t="str">
        <f>VLOOKUP(B3235,'bank type'!$A$2:$B$87,2,FALSE)</f>
        <v>Private Sector Banks</v>
      </c>
      <c r="D3235" s="60">
        <f t="shared" si="151"/>
        <v>44074</v>
      </c>
      <c r="E3235" s="19">
        <v>8</v>
      </c>
      <c r="F3235" s="1">
        <v>2020</v>
      </c>
      <c r="G3235" s="2">
        <v>1100</v>
      </c>
      <c r="H3235" s="2">
        <v>678</v>
      </c>
      <c r="I3235" s="8">
        <v>8887</v>
      </c>
      <c r="J3235" s="8">
        <v>0</v>
      </c>
      <c r="K3235" s="8"/>
      <c r="L3235" s="8">
        <v>0</v>
      </c>
      <c r="M3235" s="8">
        <v>12525</v>
      </c>
      <c r="N3235" s="8"/>
      <c r="O3235" s="8">
        <v>5087</v>
      </c>
      <c r="P3235" s="8">
        <v>65</v>
      </c>
      <c r="Q3235" s="8">
        <v>9867</v>
      </c>
      <c r="R3235" s="121">
        <v>2.9476017E-3</v>
      </c>
      <c r="S3235" s="121">
        <v>0.31004535170000003</v>
      </c>
      <c r="T3235" s="8"/>
      <c r="U3235" s="8"/>
      <c r="V3235" s="8"/>
      <c r="W3235" s="8"/>
      <c r="X3235" s="8">
        <v>2069895</v>
      </c>
      <c r="Y3235" s="8">
        <v>2114460</v>
      </c>
      <c r="Z3235" s="8">
        <v>1161107</v>
      </c>
      <c r="AA3235" s="121">
        <v>103.88958657000001</v>
      </c>
      <c r="AB3235" s="121">
        <v>17.5416837834</v>
      </c>
    </row>
    <row r="3236" spans="1:28" x14ac:dyDescent="0.3">
      <c r="A3236" s="1" t="s">
        <v>18</v>
      </c>
      <c r="B3236" s="65" t="str">
        <f>VLOOKUP(A3236,'bank list with code'!$A$2:$C$114,3,FALSE)</f>
        <v>B032</v>
      </c>
      <c r="C3236" s="65" t="str">
        <f>VLOOKUP(B3236,'bank type'!$A$2:$B$87,2,FALSE)</f>
        <v>Private Sector Banks</v>
      </c>
      <c r="D3236" s="60">
        <f t="shared" si="151"/>
        <v>44074</v>
      </c>
      <c r="E3236" s="19">
        <v>8</v>
      </c>
      <c r="F3236" s="1">
        <v>2020</v>
      </c>
      <c r="G3236" s="2">
        <v>298</v>
      </c>
      <c r="H3236" s="2">
        <v>202</v>
      </c>
      <c r="I3236" s="8">
        <v>8090</v>
      </c>
      <c r="J3236" s="8">
        <v>0</v>
      </c>
      <c r="K3236" s="8"/>
      <c r="L3236" s="8">
        <v>0</v>
      </c>
      <c r="M3236" s="8">
        <v>1372</v>
      </c>
      <c r="N3236" s="8"/>
      <c r="O3236" s="8">
        <v>6554</v>
      </c>
      <c r="P3236" s="8">
        <v>424</v>
      </c>
      <c r="Q3236" s="8">
        <v>17263</v>
      </c>
      <c r="R3236" s="121">
        <v>2.6773999999999999E-2</v>
      </c>
      <c r="S3236" s="121">
        <v>0.42883041</v>
      </c>
      <c r="T3236" s="8"/>
      <c r="U3236" s="8"/>
      <c r="V3236" s="8"/>
      <c r="W3236" s="8"/>
      <c r="X3236" s="8">
        <v>771856</v>
      </c>
      <c r="Y3236" s="8">
        <v>407593</v>
      </c>
      <c r="Z3236" s="8">
        <v>404638</v>
      </c>
      <c r="AA3236" s="121">
        <v>19.16765354</v>
      </c>
      <c r="AB3236" s="121">
        <v>9.7340014100000012</v>
      </c>
    </row>
    <row r="3237" spans="1:28" x14ac:dyDescent="0.3">
      <c r="A3237" s="1" t="s">
        <v>19</v>
      </c>
      <c r="B3237" s="65" t="str">
        <f>VLOOKUP(A3237,'bank list with code'!$A$2:$C$114,3,FALSE)</f>
        <v>B038</v>
      </c>
      <c r="C3237" s="65" t="str">
        <f>VLOOKUP(B3237,'bank type'!$A$2:$B$87,2,FALSE)</f>
        <v>Private Sector Banks</v>
      </c>
      <c r="D3237" s="60">
        <f t="shared" si="151"/>
        <v>44074</v>
      </c>
      <c r="E3237" s="19">
        <v>8</v>
      </c>
      <c r="F3237" s="1">
        <v>2020</v>
      </c>
      <c r="G3237" s="2">
        <v>203</v>
      </c>
      <c r="H3237" s="2">
        <v>53</v>
      </c>
      <c r="I3237" s="8">
        <v>1391</v>
      </c>
      <c r="J3237" s="8">
        <v>0</v>
      </c>
      <c r="K3237" s="8"/>
      <c r="L3237" s="8">
        <v>0</v>
      </c>
      <c r="M3237" s="8">
        <v>0</v>
      </c>
      <c r="N3237" s="8"/>
      <c r="O3237" s="8">
        <v>6014</v>
      </c>
      <c r="P3237" s="8">
        <v>566</v>
      </c>
      <c r="Q3237" s="8">
        <v>17604</v>
      </c>
      <c r="R3237" s="121">
        <v>8.0762704000000001E-3</v>
      </c>
      <c r="S3237" s="121">
        <v>0.37050880759999993</v>
      </c>
      <c r="T3237" s="8"/>
      <c r="U3237" s="8"/>
      <c r="V3237" s="8"/>
      <c r="W3237" s="8"/>
      <c r="X3237" s="8">
        <v>503111</v>
      </c>
      <c r="Y3237" s="8">
        <v>496341</v>
      </c>
      <c r="Z3237" s="8">
        <v>273814</v>
      </c>
      <c r="AA3237" s="121">
        <v>17.4230114424</v>
      </c>
      <c r="AB3237" s="121">
        <v>4.2519234295999997</v>
      </c>
    </row>
    <row r="3238" spans="1:28" x14ac:dyDescent="0.3">
      <c r="A3238" s="1" t="s">
        <v>20</v>
      </c>
      <c r="B3238" s="65" t="str">
        <f>VLOOKUP(A3238,'bank list with code'!$A$2:$C$114,3,FALSE)</f>
        <v>B045</v>
      </c>
      <c r="C3238" s="65" t="str">
        <f>VLOOKUP(B3238,'bank type'!$A$2:$B$87,2,FALSE)</f>
        <v>Private Sector Banks</v>
      </c>
      <c r="D3238" s="60">
        <f t="shared" si="151"/>
        <v>44074</v>
      </c>
      <c r="E3238" s="19">
        <v>8</v>
      </c>
      <c r="F3238" s="1">
        <v>2020</v>
      </c>
      <c r="G3238" s="2">
        <v>1481</v>
      </c>
      <c r="H3238" s="2">
        <v>476</v>
      </c>
      <c r="I3238" s="8">
        <v>15030</v>
      </c>
      <c r="J3238" s="8">
        <v>0</v>
      </c>
      <c r="K3238" s="8"/>
      <c r="L3238" s="8">
        <v>0</v>
      </c>
      <c r="M3238" s="8">
        <v>108568</v>
      </c>
      <c r="N3238" s="8"/>
      <c r="O3238" s="8">
        <v>0</v>
      </c>
      <c r="P3238" s="8">
        <v>0</v>
      </c>
      <c r="Q3238" s="8">
        <v>0</v>
      </c>
      <c r="R3238" s="121">
        <v>0</v>
      </c>
      <c r="S3238" s="121">
        <v>0</v>
      </c>
      <c r="T3238" s="8"/>
      <c r="U3238" s="8"/>
      <c r="V3238" s="8"/>
      <c r="W3238" s="8"/>
      <c r="X3238" s="8">
        <v>7973964</v>
      </c>
      <c r="Y3238" s="8">
        <v>6858230</v>
      </c>
      <c r="Z3238" s="8">
        <v>4952873</v>
      </c>
      <c r="AA3238" s="121">
        <v>336.89533799000003</v>
      </c>
      <c r="AB3238" s="121">
        <v>81.66892636</v>
      </c>
    </row>
    <row r="3239" spans="1:28" x14ac:dyDescent="0.3">
      <c r="A3239" s="1" t="s">
        <v>21</v>
      </c>
      <c r="B3239" s="65" t="str">
        <f>VLOOKUP(A3239,'bank list with code'!$A$2:$C$114,3,FALSE)</f>
        <v>B050</v>
      </c>
      <c r="C3239" s="65" t="str">
        <f>VLOOKUP(B3239,'bank type'!$A$2:$B$87,2,FALSE)</f>
        <v>Private Sector Banks</v>
      </c>
      <c r="D3239" s="60">
        <f t="shared" si="151"/>
        <v>44074</v>
      </c>
      <c r="E3239" s="19">
        <v>8</v>
      </c>
      <c r="F3239" s="1">
        <v>2020</v>
      </c>
      <c r="G3239" s="2">
        <v>6273</v>
      </c>
      <c r="H3239" s="2">
        <v>7890</v>
      </c>
      <c r="I3239" s="8">
        <v>913393</v>
      </c>
      <c r="J3239" s="8">
        <v>0</v>
      </c>
      <c r="K3239" s="8"/>
      <c r="L3239" s="8">
        <v>2410</v>
      </c>
      <c r="M3239" s="8">
        <v>327822</v>
      </c>
      <c r="N3239" s="8"/>
      <c r="O3239" s="8">
        <v>14804724</v>
      </c>
      <c r="P3239" s="8">
        <v>109955</v>
      </c>
      <c r="Q3239" s="8">
        <v>41016960</v>
      </c>
      <c r="R3239" s="121">
        <v>6.6421708501000003</v>
      </c>
      <c r="S3239" s="121">
        <v>1610.2052357369</v>
      </c>
      <c r="T3239" s="8"/>
      <c r="U3239" s="8"/>
      <c r="V3239" s="8"/>
      <c r="W3239" s="8"/>
      <c r="X3239" s="8">
        <v>33248464</v>
      </c>
      <c r="Y3239" s="8">
        <v>29862240</v>
      </c>
      <c r="Z3239" s="8">
        <v>36279862</v>
      </c>
      <c r="AA3239" s="121">
        <v>1657.4432175067002</v>
      </c>
      <c r="AB3239" s="121">
        <v>707.08715376229986</v>
      </c>
    </row>
    <row r="3240" spans="1:28" x14ac:dyDescent="0.3">
      <c r="A3240" s="1" t="s">
        <v>22</v>
      </c>
      <c r="B3240" s="65" t="str">
        <f>VLOOKUP(A3240,'bank list with code'!$A$2:$C$114,3,FALSE)</f>
        <v>B053</v>
      </c>
      <c r="C3240" s="65" t="str">
        <f>VLOOKUP(B3240,'bank type'!$A$2:$B$87,2,FALSE)</f>
        <v>Private Sector Banks</v>
      </c>
      <c r="D3240" s="60">
        <f t="shared" si="151"/>
        <v>44074</v>
      </c>
      <c r="E3240" s="19">
        <v>8</v>
      </c>
      <c r="F3240" s="1">
        <v>2020</v>
      </c>
      <c r="G3240" s="2">
        <v>7436</v>
      </c>
      <c r="H3240" s="2">
        <v>9648</v>
      </c>
      <c r="I3240" s="8">
        <v>474293</v>
      </c>
      <c r="J3240" s="8">
        <v>0</v>
      </c>
      <c r="K3240" s="8"/>
      <c r="L3240" s="8">
        <v>4247</v>
      </c>
      <c r="M3240" s="8">
        <v>23018</v>
      </c>
      <c r="N3240" s="8"/>
      <c r="O3240" s="8">
        <v>9181160</v>
      </c>
      <c r="P3240" s="8">
        <v>24990</v>
      </c>
      <c r="Q3240" s="8">
        <v>22551688</v>
      </c>
      <c r="R3240" s="121">
        <v>1.3115351100000001</v>
      </c>
      <c r="S3240" s="121">
        <v>672.77475973000003</v>
      </c>
      <c r="T3240" s="8"/>
      <c r="U3240" s="8"/>
      <c r="V3240" s="8"/>
      <c r="W3240" s="8"/>
      <c r="X3240" s="8">
        <v>47114814</v>
      </c>
      <c r="Y3240" s="8">
        <v>22516255</v>
      </c>
      <c r="Z3240" s="8">
        <v>25707272</v>
      </c>
      <c r="AA3240" s="121">
        <v>1271.4737103</v>
      </c>
      <c r="AB3240" s="121">
        <v>496.07926784960011</v>
      </c>
    </row>
    <row r="3241" spans="1:28" x14ac:dyDescent="0.3">
      <c r="A3241" s="1" t="s">
        <v>23</v>
      </c>
      <c r="B3241" s="65" t="str">
        <f>VLOOKUP(A3241,'bank list with code'!$A$2:$C$114,3,FALSE)</f>
        <v>B056</v>
      </c>
      <c r="C3241" s="65" t="str">
        <f>VLOOKUP(B3241,'bank type'!$A$2:$B$87,2,FALSE)</f>
        <v>Private Sector Banks</v>
      </c>
      <c r="D3241" s="60">
        <f t="shared" si="151"/>
        <v>44074</v>
      </c>
      <c r="E3241" s="19">
        <v>8</v>
      </c>
      <c r="F3241" s="1">
        <v>2020</v>
      </c>
      <c r="G3241" s="2">
        <v>407</v>
      </c>
      <c r="H3241" s="2">
        <v>87</v>
      </c>
      <c r="I3241" s="8">
        <v>8039</v>
      </c>
      <c r="J3241" s="8">
        <v>0</v>
      </c>
      <c r="K3241" s="8"/>
      <c r="L3241" s="8">
        <v>11120</v>
      </c>
      <c r="M3241" s="8">
        <v>0</v>
      </c>
      <c r="N3241" s="8"/>
      <c r="O3241" s="8">
        <v>6941</v>
      </c>
      <c r="P3241" s="8">
        <v>0</v>
      </c>
      <c r="Q3241" s="8">
        <v>29572</v>
      </c>
      <c r="R3241" s="121">
        <v>0</v>
      </c>
      <c r="S3241" s="121">
        <v>0.70238330400000004</v>
      </c>
      <c r="T3241" s="8"/>
      <c r="U3241" s="8"/>
      <c r="V3241" s="8"/>
      <c r="W3241" s="8"/>
      <c r="X3241" s="8">
        <v>2332356</v>
      </c>
      <c r="Y3241" s="8">
        <v>1869135</v>
      </c>
      <c r="Z3241" s="8">
        <v>1369249</v>
      </c>
      <c r="AA3241" s="121">
        <v>75.875667770000007</v>
      </c>
      <c r="AB3241" s="121">
        <v>17.043421478700001</v>
      </c>
    </row>
    <row r="3242" spans="1:28" x14ac:dyDescent="0.3">
      <c r="A3242" s="1" t="s">
        <v>24</v>
      </c>
      <c r="B3242" s="65" t="str">
        <f>VLOOKUP(A3242,'bank list with code'!$A$2:$C$114,3,FALSE)</f>
        <v>B062</v>
      </c>
      <c r="C3242" s="65" t="str">
        <f>VLOOKUP(B3242,'bank type'!$A$2:$B$87,2,FALSE)</f>
        <v>Private Sector Banks</v>
      </c>
      <c r="D3242" s="60">
        <f t="shared" si="151"/>
        <v>44074</v>
      </c>
      <c r="E3242" s="19">
        <v>8</v>
      </c>
      <c r="F3242" s="1">
        <v>2020</v>
      </c>
      <c r="G3242" s="2">
        <v>1299</v>
      </c>
      <c r="H3242" s="2">
        <v>1466</v>
      </c>
      <c r="I3242" s="8">
        <v>92948</v>
      </c>
      <c r="J3242" s="8">
        <v>0</v>
      </c>
      <c r="K3242" s="8"/>
      <c r="L3242" s="8">
        <v>259</v>
      </c>
      <c r="M3242" s="8">
        <v>54208</v>
      </c>
      <c r="N3242" s="8"/>
      <c r="O3242" s="8">
        <v>1403101</v>
      </c>
      <c r="P3242" s="8">
        <v>11868</v>
      </c>
      <c r="Q3242" s="8">
        <v>2863291</v>
      </c>
      <c r="R3242" s="121">
        <v>0.60611627999999995</v>
      </c>
      <c r="S3242" s="121">
        <v>160.65686837000001</v>
      </c>
      <c r="T3242" s="8"/>
      <c r="U3242" s="8"/>
      <c r="V3242" s="8"/>
      <c r="W3242" s="8"/>
      <c r="X3242" s="8">
        <v>5881888</v>
      </c>
      <c r="Y3242" s="8">
        <v>3383681</v>
      </c>
      <c r="Z3242" s="8">
        <v>2438416</v>
      </c>
      <c r="AA3242" s="121">
        <v>148.07705016119999</v>
      </c>
      <c r="AB3242" s="121">
        <v>45.112794510000001</v>
      </c>
    </row>
    <row r="3243" spans="1:28" x14ac:dyDescent="0.3">
      <c r="A3243" s="1" t="s">
        <v>25</v>
      </c>
      <c r="B3243" s="65" t="str">
        <f>VLOOKUP(A3243,'bank list with code'!$A$2:$C$114,3,FALSE)</f>
        <v>B063</v>
      </c>
      <c r="C3243" s="65" t="str">
        <f>VLOOKUP(B3243,'bank type'!$A$2:$B$87,2,FALSE)</f>
        <v>Private Sector Banks</v>
      </c>
      <c r="D3243" s="60">
        <f t="shared" si="151"/>
        <v>44074</v>
      </c>
      <c r="E3243" s="19">
        <v>8</v>
      </c>
      <c r="F3243" s="1">
        <v>2020</v>
      </c>
      <c r="G3243" s="2">
        <v>769</v>
      </c>
      <c r="H3243" s="2">
        <v>601</v>
      </c>
      <c r="I3243" s="8">
        <v>14870</v>
      </c>
      <c r="J3243" s="8">
        <v>0</v>
      </c>
      <c r="K3243" s="8"/>
      <c r="L3243" s="8">
        <v>920</v>
      </c>
      <c r="M3243" s="8">
        <v>0</v>
      </c>
      <c r="N3243" s="8"/>
      <c r="O3243" s="8">
        <v>78004</v>
      </c>
      <c r="P3243" s="8">
        <v>4157</v>
      </c>
      <c r="Q3243" s="8">
        <v>254008</v>
      </c>
      <c r="R3243" s="121">
        <v>0.167736</v>
      </c>
      <c r="S3243" s="121">
        <v>8.3588027935000007</v>
      </c>
      <c r="T3243" s="8"/>
      <c r="U3243" s="8"/>
      <c r="V3243" s="8"/>
      <c r="W3243" s="8"/>
      <c r="X3243" s="8">
        <v>4341812</v>
      </c>
      <c r="Y3243" s="8">
        <v>4896545</v>
      </c>
      <c r="Z3243" s="8">
        <v>2932229</v>
      </c>
      <c r="AA3243" s="121">
        <v>254.86721559</v>
      </c>
      <c r="AB3243" s="121">
        <v>31.899510432700001</v>
      </c>
    </row>
    <row r="3244" spans="1:28" x14ac:dyDescent="0.3">
      <c r="A3244" s="1" t="s">
        <v>26</v>
      </c>
      <c r="B3244" s="65" t="str">
        <f>VLOOKUP(A3244,'bank list with code'!$A$2:$C$114,3,FALSE)</f>
        <v>B069</v>
      </c>
      <c r="C3244" s="65" t="str">
        <f>VLOOKUP(B3244,'bank type'!$A$2:$B$87,2,FALSE)</f>
        <v>Private Sector Banks</v>
      </c>
      <c r="D3244" s="60">
        <f t="shared" si="151"/>
        <v>44074</v>
      </c>
      <c r="E3244" s="19">
        <v>8</v>
      </c>
      <c r="F3244" s="1">
        <v>2020</v>
      </c>
      <c r="G3244" s="2">
        <v>347</v>
      </c>
      <c r="H3244" s="2">
        <v>672</v>
      </c>
      <c r="I3244" s="8">
        <v>11503</v>
      </c>
      <c r="J3244" s="8">
        <v>0</v>
      </c>
      <c r="K3244" s="8"/>
      <c r="L3244" s="8">
        <v>0</v>
      </c>
      <c r="M3244" s="8">
        <v>0</v>
      </c>
      <c r="N3244" s="8"/>
      <c r="O3244" s="8">
        <v>0</v>
      </c>
      <c r="P3244" s="8">
        <v>0</v>
      </c>
      <c r="Q3244" s="8">
        <v>0</v>
      </c>
      <c r="R3244" s="121">
        <v>0</v>
      </c>
      <c r="S3244" s="121">
        <v>0</v>
      </c>
      <c r="T3244" s="8"/>
      <c r="U3244" s="8"/>
      <c r="V3244" s="8"/>
      <c r="W3244" s="8"/>
      <c r="X3244" s="8">
        <v>4875464</v>
      </c>
      <c r="Y3244" s="8">
        <v>4066963</v>
      </c>
      <c r="Z3244" s="8">
        <v>2856529</v>
      </c>
      <c r="AA3244" s="121">
        <v>165.000843</v>
      </c>
      <c r="AB3244" s="121">
        <v>34.781044719999997</v>
      </c>
    </row>
    <row r="3245" spans="1:28" x14ac:dyDescent="0.3">
      <c r="A3245" s="1" t="s">
        <v>27</v>
      </c>
      <c r="B3245" s="65" t="str">
        <f>VLOOKUP(A3245,'bank list with code'!$A$2:$C$114,3,FALSE)</f>
        <v>B070</v>
      </c>
      <c r="C3245" s="65" t="str">
        <f>VLOOKUP(B3245,'bank type'!$A$2:$B$87,2,FALSE)</f>
        <v>Private Sector Banks</v>
      </c>
      <c r="D3245" s="60">
        <f t="shared" si="151"/>
        <v>44074</v>
      </c>
      <c r="E3245" s="19">
        <v>8</v>
      </c>
      <c r="F3245" s="1">
        <v>2020</v>
      </c>
      <c r="G3245" s="2">
        <v>746</v>
      </c>
      <c r="H3245" s="2">
        <v>915</v>
      </c>
      <c r="I3245" s="8">
        <v>14497</v>
      </c>
      <c r="J3245" s="8">
        <v>0</v>
      </c>
      <c r="K3245" s="8"/>
      <c r="L3245" s="8">
        <v>0</v>
      </c>
      <c r="M3245" s="8">
        <v>0</v>
      </c>
      <c r="N3245" s="8"/>
      <c r="O3245" s="8">
        <v>2823</v>
      </c>
      <c r="P3245" s="8">
        <v>167</v>
      </c>
      <c r="Q3245" s="8">
        <v>7630</v>
      </c>
      <c r="R3245" s="121">
        <v>5.5093899999999994E-3</v>
      </c>
      <c r="S3245" s="121">
        <v>0.57275890569999999</v>
      </c>
      <c r="T3245" s="8"/>
      <c r="U3245" s="8"/>
      <c r="V3245" s="8"/>
      <c r="W3245" s="8"/>
      <c r="X3245" s="8">
        <v>4085077</v>
      </c>
      <c r="Y3245" s="8">
        <v>4579092</v>
      </c>
      <c r="Z3245" s="8">
        <v>2433854</v>
      </c>
      <c r="AA3245" s="121">
        <v>222.06148709709998</v>
      </c>
      <c r="AB3245" s="121">
        <v>42.489877213199975</v>
      </c>
    </row>
    <row r="3246" spans="1:28" x14ac:dyDescent="0.3">
      <c r="A3246" s="1" t="s">
        <v>28</v>
      </c>
      <c r="B3246" s="65" t="str">
        <f>VLOOKUP(A3246,'bank list with code'!$A$2:$C$114,3,FALSE)</f>
        <v>B073</v>
      </c>
      <c r="C3246" s="65" t="str">
        <f>VLOOKUP(B3246,'bank type'!$A$2:$B$87,2,FALSE)</f>
        <v>Private Sector Banks</v>
      </c>
      <c r="D3246" s="60">
        <f t="shared" si="151"/>
        <v>44074</v>
      </c>
      <c r="E3246" s="19">
        <v>8</v>
      </c>
      <c r="F3246" s="1">
        <v>2020</v>
      </c>
      <c r="G3246" s="2">
        <v>1296</v>
      </c>
      <c r="H3246" s="2">
        <v>1238</v>
      </c>
      <c r="I3246" s="8">
        <v>33909</v>
      </c>
      <c r="J3246" s="8">
        <v>0</v>
      </c>
      <c r="K3246" s="8"/>
      <c r="L3246" s="8">
        <v>0</v>
      </c>
      <c r="M3246" s="8">
        <v>11785</v>
      </c>
      <c r="N3246" s="8"/>
      <c r="O3246" s="8">
        <v>2309322</v>
      </c>
      <c r="P3246" s="8">
        <v>2766</v>
      </c>
      <c r="Q3246" s="8">
        <v>4102454</v>
      </c>
      <c r="R3246" s="121">
        <v>0.13958539070000001</v>
      </c>
      <c r="S3246" s="121">
        <v>137.69618806600002</v>
      </c>
      <c r="T3246" s="8"/>
      <c r="U3246" s="8"/>
      <c r="V3246" s="8"/>
      <c r="W3246" s="8"/>
      <c r="X3246" s="8">
        <v>15708499</v>
      </c>
      <c r="Y3246" s="8">
        <v>6490271</v>
      </c>
      <c r="Z3246" s="8">
        <v>8354921</v>
      </c>
      <c r="AA3246" s="121">
        <v>279.56881760660002</v>
      </c>
      <c r="AB3246" s="121">
        <v>132.06530735070015</v>
      </c>
    </row>
    <row r="3247" spans="1:28" x14ac:dyDescent="0.3">
      <c r="A3247" s="1" t="s">
        <v>29</v>
      </c>
      <c r="B3247" s="65" t="str">
        <f>VLOOKUP(A3247,'bank list with code'!$A$2:$C$114,3,FALSE)</f>
        <v>B082</v>
      </c>
      <c r="C3247" s="65" t="str">
        <f>VLOOKUP(B3247,'bank type'!$A$2:$B$87,2,FALSE)</f>
        <v>Private Sector Banks</v>
      </c>
      <c r="D3247" s="60">
        <f t="shared" si="151"/>
        <v>44074</v>
      </c>
      <c r="E3247" s="19">
        <v>8</v>
      </c>
      <c r="F3247" s="1">
        <v>2020</v>
      </c>
      <c r="G3247" s="2">
        <v>305</v>
      </c>
      <c r="H3247" s="2">
        <v>92</v>
      </c>
      <c r="I3247" s="8">
        <v>587571</v>
      </c>
      <c r="J3247" s="8">
        <v>0</v>
      </c>
      <c r="K3247" s="8"/>
      <c r="L3247" s="8">
        <v>0</v>
      </c>
      <c r="M3247" s="8">
        <v>695187</v>
      </c>
      <c r="N3247" s="8"/>
      <c r="O3247" s="8">
        <v>2653709</v>
      </c>
      <c r="P3247" s="8">
        <v>10234</v>
      </c>
      <c r="Q3247" s="8">
        <v>6348341</v>
      </c>
      <c r="R3247" s="121">
        <v>0.30450832589999999</v>
      </c>
      <c r="S3247" s="121">
        <v>231.32908958359999</v>
      </c>
      <c r="T3247" s="8"/>
      <c r="U3247" s="8"/>
      <c r="V3247" s="8"/>
      <c r="W3247" s="8"/>
      <c r="X3247" s="8">
        <v>1077709</v>
      </c>
      <c r="Y3247" s="8">
        <v>512582</v>
      </c>
      <c r="Z3247" s="8">
        <v>479004</v>
      </c>
      <c r="AA3247" s="121">
        <v>21.851735661999999</v>
      </c>
      <c r="AB3247" s="121">
        <v>7.2204834010000001</v>
      </c>
    </row>
    <row r="3248" spans="1:28" x14ac:dyDescent="0.3">
      <c r="A3248" s="1" t="s">
        <v>30</v>
      </c>
      <c r="B3248" s="65" t="str">
        <f>VLOOKUP(A3248,'bank list with code'!$A$2:$C$114,3,FALSE)</f>
        <v>B089</v>
      </c>
      <c r="C3248" s="65" t="str">
        <f>VLOOKUP(B3248,'bank type'!$A$2:$B$87,2,FALSE)</f>
        <v>Private Sector Banks</v>
      </c>
      <c r="D3248" s="60">
        <f t="shared" si="151"/>
        <v>44074</v>
      </c>
      <c r="E3248" s="19">
        <v>8</v>
      </c>
      <c r="F3248" s="1">
        <v>2020</v>
      </c>
      <c r="G3248" s="2">
        <v>820</v>
      </c>
      <c r="H3248" s="2">
        <v>608</v>
      </c>
      <c r="I3248" s="8">
        <v>10075</v>
      </c>
      <c r="J3248" s="8">
        <v>0</v>
      </c>
      <c r="K3248" s="8"/>
      <c r="L3248" s="8">
        <v>0</v>
      </c>
      <c r="M3248" s="8">
        <v>3623</v>
      </c>
      <c r="N3248" s="8"/>
      <c r="O3248" s="8">
        <v>0</v>
      </c>
      <c r="P3248" s="8">
        <v>0</v>
      </c>
      <c r="Q3248" s="8">
        <v>0</v>
      </c>
      <c r="R3248" s="121">
        <v>0</v>
      </c>
      <c r="S3248" s="121">
        <v>0</v>
      </c>
      <c r="T3248" s="8"/>
      <c r="U3248" s="8"/>
      <c r="V3248" s="8"/>
      <c r="W3248" s="8"/>
      <c r="X3248" s="8">
        <v>3288175</v>
      </c>
      <c r="Y3248" s="8">
        <v>2598517</v>
      </c>
      <c r="Z3248" s="8">
        <v>2011656</v>
      </c>
      <c r="AA3248" s="121">
        <v>113.9807710652</v>
      </c>
      <c r="AB3248" s="121">
        <v>33.157237969099995</v>
      </c>
    </row>
    <row r="3249" spans="1:28" x14ac:dyDescent="0.3">
      <c r="A3249" s="1" t="s">
        <v>31</v>
      </c>
      <c r="B3249" s="65" t="str">
        <f>VLOOKUP(A3249,'bank list with code'!$A$2:$C$114,3,FALSE)</f>
        <v>B100</v>
      </c>
      <c r="C3249" s="65" t="str">
        <f>VLOOKUP(B3249,'bank type'!$A$2:$B$87,2,FALSE)</f>
        <v>Private Sector Banks</v>
      </c>
      <c r="D3249" s="60">
        <f t="shared" si="151"/>
        <v>44074</v>
      </c>
      <c r="E3249" s="19">
        <v>8</v>
      </c>
      <c r="F3249" s="1">
        <v>2020</v>
      </c>
      <c r="G3249" s="2">
        <v>589</v>
      </c>
      <c r="H3249" s="2">
        <v>735</v>
      </c>
      <c r="I3249" s="8">
        <v>4297</v>
      </c>
      <c r="J3249" s="8">
        <v>0</v>
      </c>
      <c r="K3249" s="8"/>
      <c r="L3249" s="8">
        <v>0</v>
      </c>
      <c r="M3249" s="8">
        <v>0</v>
      </c>
      <c r="N3249" s="8"/>
      <c r="O3249" s="8">
        <v>32511</v>
      </c>
      <c r="P3249" s="8">
        <v>1880</v>
      </c>
      <c r="Q3249" s="8">
        <v>52342</v>
      </c>
      <c r="R3249" s="121">
        <v>7.6261999999999996E-2</v>
      </c>
      <c r="S3249" s="121">
        <v>2.083820641</v>
      </c>
      <c r="T3249" s="8"/>
      <c r="U3249" s="8"/>
      <c r="V3249" s="8"/>
      <c r="W3249" s="8"/>
      <c r="X3249" s="8">
        <v>1851008</v>
      </c>
      <c r="Y3249" s="8">
        <v>5050167</v>
      </c>
      <c r="Z3249" s="8">
        <v>749650</v>
      </c>
      <c r="AA3249" s="121">
        <v>223.79829221000003</v>
      </c>
      <c r="AB3249" s="121">
        <v>12.266086660000001</v>
      </c>
    </row>
    <row r="3250" spans="1:28" x14ac:dyDescent="0.3">
      <c r="A3250" s="1" t="s">
        <v>32</v>
      </c>
      <c r="B3250" s="65" t="str">
        <f>VLOOKUP(A3250,'bank list with code'!$A$2:$C$114,3,FALSE)</f>
        <v>B101</v>
      </c>
      <c r="C3250" s="65" t="str">
        <f>VLOOKUP(B3250,'bank type'!$A$2:$B$87,2,FALSE)</f>
        <v>Private Sector Banks</v>
      </c>
      <c r="D3250" s="60">
        <f t="shared" si="151"/>
        <v>44074</v>
      </c>
      <c r="E3250" s="19">
        <v>8</v>
      </c>
      <c r="F3250" s="1">
        <v>2020</v>
      </c>
      <c r="G3250" s="2">
        <v>445</v>
      </c>
      <c r="H3250" s="2">
        <v>523</v>
      </c>
      <c r="I3250" s="8">
        <v>2867</v>
      </c>
      <c r="J3250" s="8">
        <v>0</v>
      </c>
      <c r="K3250" s="8"/>
      <c r="L3250" s="8">
        <v>0</v>
      </c>
      <c r="M3250" s="8">
        <v>0</v>
      </c>
      <c r="N3250" s="8"/>
      <c r="O3250" s="8">
        <v>0</v>
      </c>
      <c r="P3250" s="8">
        <v>0</v>
      </c>
      <c r="Q3250" s="8">
        <v>0</v>
      </c>
      <c r="R3250" s="121">
        <v>0</v>
      </c>
      <c r="S3250" s="121">
        <v>0</v>
      </c>
      <c r="T3250" s="8"/>
      <c r="U3250" s="8"/>
      <c r="V3250" s="8"/>
      <c r="W3250" s="8"/>
      <c r="X3250" s="8">
        <v>1443171</v>
      </c>
      <c r="Y3250" s="8">
        <v>752800</v>
      </c>
      <c r="Z3250" s="8">
        <v>328180</v>
      </c>
      <c r="AA3250" s="121">
        <v>35.545915026999992</v>
      </c>
      <c r="AB3250" s="121">
        <v>5.2672920942000001</v>
      </c>
    </row>
    <row r="3251" spans="1:28" x14ac:dyDescent="0.3">
      <c r="A3251" s="1" t="s">
        <v>33</v>
      </c>
      <c r="B3251" s="65" t="str">
        <f>VLOOKUP(A3251,'bank list with code'!$A$2:$C$114,3,FALSE)</f>
        <v>B113</v>
      </c>
      <c r="C3251" s="65" t="str">
        <f>VLOOKUP(B3251,'bank type'!$A$2:$B$87,2,FALSE)</f>
        <v>Private Sector Banks</v>
      </c>
      <c r="D3251" s="60">
        <f t="shared" si="151"/>
        <v>44074</v>
      </c>
      <c r="E3251" s="19">
        <v>8</v>
      </c>
      <c r="F3251" s="1">
        <v>2020</v>
      </c>
      <c r="G3251" s="2">
        <v>1012</v>
      </c>
      <c r="H3251" s="2">
        <v>339</v>
      </c>
      <c r="I3251" s="8">
        <v>63583</v>
      </c>
      <c r="J3251" s="8">
        <v>0</v>
      </c>
      <c r="K3251" s="8"/>
      <c r="L3251" s="8">
        <v>21</v>
      </c>
      <c r="M3251" s="8">
        <v>201730</v>
      </c>
      <c r="N3251" s="8"/>
      <c r="O3251" s="8">
        <v>873991</v>
      </c>
      <c r="P3251" s="8">
        <v>6386</v>
      </c>
      <c r="Q3251" s="8">
        <v>1371729</v>
      </c>
      <c r="R3251" s="121">
        <v>0.27254993980000003</v>
      </c>
      <c r="S3251" s="121">
        <v>41.911393740100003</v>
      </c>
      <c r="T3251" s="8"/>
      <c r="U3251" s="8"/>
      <c r="V3251" s="8"/>
      <c r="W3251" s="8"/>
      <c r="X3251" s="8">
        <v>2980026</v>
      </c>
      <c r="Y3251" s="8">
        <v>1595539</v>
      </c>
      <c r="Z3251" s="8">
        <v>1734025</v>
      </c>
      <c r="AA3251" s="121">
        <v>71.953972541100001</v>
      </c>
      <c r="AB3251" s="121">
        <v>30.080103027800003</v>
      </c>
    </row>
    <row r="3252" spans="1:28" x14ac:dyDescent="0.3">
      <c r="A3252" s="1" t="s">
        <v>35</v>
      </c>
      <c r="B3252" s="65" t="str">
        <f>VLOOKUP(A3252,'bank list with code'!$A$2:$C$114,3,FALSE)</f>
        <v>B004</v>
      </c>
      <c r="C3252" s="65" t="str">
        <f>VLOOKUP(B3252,'bank type'!$A$2:$B$87,2,FALSE)</f>
        <v>Foreign Banks</v>
      </c>
      <c r="D3252" s="60">
        <f t="shared" si="151"/>
        <v>44074</v>
      </c>
      <c r="E3252" s="19">
        <v>8</v>
      </c>
      <c r="F3252" s="1">
        <v>2020</v>
      </c>
      <c r="G3252" s="2">
        <v>0</v>
      </c>
      <c r="H3252" s="2">
        <v>0</v>
      </c>
      <c r="I3252" s="8">
        <v>47046</v>
      </c>
      <c r="J3252" s="8">
        <v>0</v>
      </c>
      <c r="K3252" s="8"/>
      <c r="L3252" s="8">
        <v>0</v>
      </c>
      <c r="M3252" s="8">
        <v>17</v>
      </c>
      <c r="N3252" s="8"/>
      <c r="O3252" s="8">
        <v>1623460</v>
      </c>
      <c r="P3252" s="8">
        <v>1419</v>
      </c>
      <c r="Q3252" s="8">
        <v>4519110</v>
      </c>
      <c r="R3252" s="121">
        <v>0.110318</v>
      </c>
      <c r="S3252" s="121">
        <v>188.26584911</v>
      </c>
      <c r="T3252" s="8"/>
      <c r="U3252" s="8"/>
      <c r="V3252" s="8"/>
      <c r="W3252" s="8"/>
      <c r="X3252" s="8">
        <v>0</v>
      </c>
      <c r="Y3252" s="8">
        <v>0</v>
      </c>
      <c r="Z3252" s="8">
        <v>0</v>
      </c>
      <c r="AA3252" s="121">
        <v>0</v>
      </c>
      <c r="AB3252" s="121">
        <v>0</v>
      </c>
    </row>
    <row r="3253" spans="1:28" x14ac:dyDescent="0.3">
      <c r="A3253" s="1" t="s">
        <v>36</v>
      </c>
      <c r="B3253" s="65" t="str">
        <f>VLOOKUP(A3253,'bank list with code'!$A$2:$C$114,3,FALSE)</f>
        <v>B011</v>
      </c>
      <c r="C3253" s="65" t="str">
        <f>VLOOKUP(B3253,'bank type'!$A$2:$B$87,2,FALSE)</f>
        <v>Foreign Banks</v>
      </c>
      <c r="D3253" s="60">
        <f t="shared" si="151"/>
        <v>44074</v>
      </c>
      <c r="E3253" s="19">
        <v>8</v>
      </c>
      <c r="F3253" s="1">
        <v>2020</v>
      </c>
      <c r="G3253" s="2">
        <v>0</v>
      </c>
      <c r="H3253" s="2">
        <v>0</v>
      </c>
      <c r="I3253" s="8">
        <v>0</v>
      </c>
      <c r="J3253" s="8">
        <v>0</v>
      </c>
      <c r="K3253" s="8"/>
      <c r="L3253" s="8">
        <v>0</v>
      </c>
      <c r="M3253" s="8">
        <v>0</v>
      </c>
      <c r="N3253" s="8"/>
      <c r="O3253" s="8">
        <v>27040</v>
      </c>
      <c r="P3253" s="8">
        <v>1</v>
      </c>
      <c r="Q3253" s="8">
        <v>9827</v>
      </c>
      <c r="R3253" s="121">
        <v>5.0000000000000004E-6</v>
      </c>
      <c r="S3253" s="121">
        <v>0.50239150720000003</v>
      </c>
      <c r="T3253" s="8"/>
      <c r="U3253" s="8"/>
      <c r="V3253" s="8"/>
      <c r="W3253" s="8"/>
      <c r="X3253" s="8">
        <v>0</v>
      </c>
      <c r="Y3253" s="8">
        <v>0</v>
      </c>
      <c r="Z3253" s="8">
        <v>0</v>
      </c>
      <c r="AA3253" s="121">
        <v>0</v>
      </c>
      <c r="AB3253" s="121">
        <v>0</v>
      </c>
    </row>
    <row r="3254" spans="1:28" x14ac:dyDescent="0.3">
      <c r="A3254" s="1" t="s">
        <v>37</v>
      </c>
      <c r="B3254" s="65" t="str">
        <f>VLOOKUP(A3254,'bank list with code'!$A$2:$C$114,3,FALSE)</f>
        <v>B017</v>
      </c>
      <c r="C3254" s="65" t="str">
        <f>VLOOKUP(B3254,'bank type'!$A$2:$B$87,2,FALSE)</f>
        <v>Foreign Banks</v>
      </c>
      <c r="D3254" s="60">
        <f t="shared" si="151"/>
        <v>44074</v>
      </c>
      <c r="E3254" s="19">
        <v>8</v>
      </c>
      <c r="F3254" s="1">
        <v>2020</v>
      </c>
      <c r="G3254" s="2">
        <v>0</v>
      </c>
      <c r="H3254" s="2">
        <v>0</v>
      </c>
      <c r="I3254" s="8">
        <v>0</v>
      </c>
      <c r="J3254" s="8">
        <v>0</v>
      </c>
      <c r="K3254" s="8"/>
      <c r="L3254" s="8">
        <v>0</v>
      </c>
      <c r="M3254" s="8">
        <v>0</v>
      </c>
      <c r="N3254" s="8"/>
      <c r="O3254" s="8">
        <v>0</v>
      </c>
      <c r="P3254" s="8">
        <v>0</v>
      </c>
      <c r="Q3254" s="8">
        <v>0</v>
      </c>
      <c r="R3254" s="121">
        <v>0</v>
      </c>
      <c r="S3254" s="121">
        <v>0</v>
      </c>
      <c r="T3254" s="8"/>
      <c r="U3254" s="8"/>
      <c r="V3254" s="8"/>
      <c r="W3254" s="8"/>
      <c r="X3254" s="8">
        <v>2191</v>
      </c>
      <c r="Y3254" s="8">
        <v>65</v>
      </c>
      <c r="Z3254" s="8">
        <v>111</v>
      </c>
      <c r="AA3254" s="121">
        <v>3.3490000000000004E-3</v>
      </c>
      <c r="AB3254" s="121">
        <v>4.3563634000000004E-3</v>
      </c>
    </row>
    <row r="3255" spans="1:28" x14ac:dyDescent="0.3">
      <c r="A3255" s="1" t="s">
        <v>38</v>
      </c>
      <c r="B3255" s="65" t="str">
        <f>VLOOKUP(A3255,'bank list with code'!$A$2:$C$114,3,FALSE)</f>
        <v>B023</v>
      </c>
      <c r="C3255" s="65" t="str">
        <f>VLOOKUP(B3255,'bank type'!$A$2:$B$87,2,FALSE)</f>
        <v>Foreign Banks</v>
      </c>
      <c r="D3255" s="60">
        <f t="shared" si="151"/>
        <v>44074</v>
      </c>
      <c r="E3255" s="19">
        <v>8</v>
      </c>
      <c r="F3255" s="1">
        <v>2020</v>
      </c>
      <c r="G3255" s="2">
        <v>47</v>
      </c>
      <c r="H3255" s="2">
        <v>471</v>
      </c>
      <c r="I3255" s="8">
        <v>0</v>
      </c>
      <c r="J3255" s="8">
        <v>0</v>
      </c>
      <c r="K3255" s="8"/>
      <c r="L3255" s="8">
        <v>0</v>
      </c>
      <c r="M3255" s="8">
        <v>0</v>
      </c>
      <c r="N3255" s="8"/>
      <c r="O3255" s="8">
        <v>2739475</v>
      </c>
      <c r="P3255" s="8">
        <v>11963</v>
      </c>
      <c r="Q3255" s="8">
        <v>11214716</v>
      </c>
      <c r="R3255" s="121">
        <v>0.66583900000000007</v>
      </c>
      <c r="S3255" s="121">
        <v>315.66900811540063</v>
      </c>
      <c r="T3255" s="8"/>
      <c r="U3255" s="8"/>
      <c r="V3255" s="8"/>
      <c r="W3255" s="8"/>
      <c r="X3255" s="8">
        <v>1674247</v>
      </c>
      <c r="Y3255" s="8">
        <v>1068755</v>
      </c>
      <c r="Z3255" s="8">
        <v>2643172</v>
      </c>
      <c r="AA3255" s="121">
        <v>53.242973460000002</v>
      </c>
      <c r="AB3255" s="121">
        <v>50.102763989400003</v>
      </c>
    </row>
    <row r="3256" spans="1:28" x14ac:dyDescent="0.3">
      <c r="A3256" s="1" t="s">
        <v>39</v>
      </c>
      <c r="B3256" s="65" t="str">
        <f>VLOOKUP(A3256,'bank list with code'!$A$2:$C$114,3,FALSE)</f>
        <v>B030</v>
      </c>
      <c r="C3256" s="65" t="str">
        <f>VLOOKUP(B3256,'bank type'!$A$2:$B$87,2,FALSE)</f>
        <v>Foreign Banks</v>
      </c>
      <c r="D3256" s="60">
        <f t="shared" si="151"/>
        <v>44074</v>
      </c>
      <c r="E3256" s="19">
        <v>8</v>
      </c>
      <c r="F3256" s="1">
        <v>2020</v>
      </c>
      <c r="G3256" s="2">
        <v>20</v>
      </c>
      <c r="H3256" s="2">
        <v>33</v>
      </c>
      <c r="I3256" s="8">
        <v>0</v>
      </c>
      <c r="J3256" s="8">
        <v>0</v>
      </c>
      <c r="K3256" s="8"/>
      <c r="L3256" s="8">
        <v>0</v>
      </c>
      <c r="M3256" s="8">
        <v>0</v>
      </c>
      <c r="N3256" s="8"/>
      <c r="O3256" s="8">
        <v>0</v>
      </c>
      <c r="P3256" s="8">
        <v>0</v>
      </c>
      <c r="Q3256" s="8">
        <v>0</v>
      </c>
      <c r="R3256" s="121">
        <v>0</v>
      </c>
      <c r="S3256" s="121">
        <v>0</v>
      </c>
      <c r="T3256" s="8"/>
      <c r="U3256" s="8"/>
      <c r="V3256" s="8"/>
      <c r="W3256" s="8"/>
      <c r="X3256" s="8">
        <v>1429597</v>
      </c>
      <c r="Y3256" s="8">
        <v>696594</v>
      </c>
      <c r="Z3256" s="8">
        <v>976677</v>
      </c>
      <c r="AA3256" s="121">
        <v>21.710915</v>
      </c>
      <c r="AB3256" s="121">
        <v>9.7612898900000005</v>
      </c>
    </row>
    <row r="3257" spans="1:28" x14ac:dyDescent="0.3">
      <c r="A3257" s="1" t="s">
        <v>40</v>
      </c>
      <c r="B3257" s="65" t="str">
        <f>VLOOKUP(A3257,'bank list with code'!$A$2:$C$114,3,FALSE)</f>
        <v>B035</v>
      </c>
      <c r="C3257" s="65" t="str">
        <f>VLOOKUP(B3257,'bank type'!$A$2:$B$87,2,FALSE)</f>
        <v>Foreign Banks</v>
      </c>
      <c r="D3257" s="60">
        <f t="shared" si="151"/>
        <v>44074</v>
      </c>
      <c r="E3257" s="19">
        <v>8</v>
      </c>
      <c r="F3257" s="1">
        <v>2020</v>
      </c>
      <c r="G3257" s="2">
        <v>13</v>
      </c>
      <c r="H3257" s="2">
        <v>19</v>
      </c>
      <c r="I3257" s="8">
        <v>0</v>
      </c>
      <c r="J3257" s="8">
        <v>0</v>
      </c>
      <c r="K3257" s="8"/>
      <c r="L3257" s="8">
        <v>0</v>
      </c>
      <c r="M3257" s="8">
        <v>0</v>
      </c>
      <c r="N3257" s="8"/>
      <c r="O3257" s="8">
        <v>0</v>
      </c>
      <c r="P3257" s="8">
        <v>0</v>
      </c>
      <c r="Q3257" s="8">
        <v>0</v>
      </c>
      <c r="R3257" s="121">
        <v>0</v>
      </c>
      <c r="S3257" s="121">
        <v>0</v>
      </c>
      <c r="T3257" s="8"/>
      <c r="U3257" s="8"/>
      <c r="V3257" s="8"/>
      <c r="W3257" s="8"/>
      <c r="X3257" s="8">
        <v>131499</v>
      </c>
      <c r="Y3257" s="8">
        <v>47548</v>
      </c>
      <c r="Z3257" s="8">
        <v>109007</v>
      </c>
      <c r="AA3257" s="121">
        <v>2.6121251999999999</v>
      </c>
      <c r="AB3257" s="121">
        <v>2.1014078300000003</v>
      </c>
    </row>
    <row r="3258" spans="1:28" x14ac:dyDescent="0.3">
      <c r="A3258" s="1" t="s">
        <v>41</v>
      </c>
      <c r="B3258" s="65" t="str">
        <f>VLOOKUP(A3258,'bank list with code'!$A$2:$C$114,3,FALSE)</f>
        <v>B051</v>
      </c>
      <c r="C3258" s="65" t="str">
        <f>VLOOKUP(B3258,'bank type'!$A$2:$B$87,2,FALSE)</f>
        <v>Foreign Banks</v>
      </c>
      <c r="D3258" s="60">
        <f t="shared" si="151"/>
        <v>44074</v>
      </c>
      <c r="E3258" s="19">
        <v>8</v>
      </c>
      <c r="F3258" s="1">
        <v>2020</v>
      </c>
      <c r="G3258" s="2">
        <v>46</v>
      </c>
      <c r="H3258" s="2">
        <v>36</v>
      </c>
      <c r="I3258" s="8">
        <v>0</v>
      </c>
      <c r="J3258" s="8">
        <v>0</v>
      </c>
      <c r="K3258" s="8"/>
      <c r="L3258" s="8">
        <v>0</v>
      </c>
      <c r="M3258" s="8">
        <v>0</v>
      </c>
      <c r="N3258" s="8"/>
      <c r="O3258" s="8">
        <v>853452</v>
      </c>
      <c r="P3258" s="8">
        <v>1561</v>
      </c>
      <c r="Q3258" s="8">
        <v>1437961</v>
      </c>
      <c r="R3258" s="121">
        <v>0.11138115110000001</v>
      </c>
      <c r="S3258" s="121">
        <v>50.271714698400153</v>
      </c>
      <c r="T3258" s="8"/>
      <c r="U3258" s="8"/>
      <c r="V3258" s="8"/>
      <c r="W3258" s="8"/>
      <c r="X3258" s="8">
        <v>482990</v>
      </c>
      <c r="Y3258" s="8">
        <v>242921</v>
      </c>
      <c r="Z3258" s="8">
        <v>401146</v>
      </c>
      <c r="AA3258" s="121">
        <v>13.615354452100002</v>
      </c>
      <c r="AB3258" s="121">
        <v>8.5468334083999995</v>
      </c>
    </row>
    <row r="3259" spans="1:28" x14ac:dyDescent="0.3">
      <c r="A3259" s="1" t="s">
        <v>42</v>
      </c>
      <c r="B3259" s="65" t="str">
        <f>VLOOKUP(A3259,'bank list with code'!$A$2:$C$114,3,FALSE)</f>
        <v>B090</v>
      </c>
      <c r="C3259" s="65" t="str">
        <f>VLOOKUP(B3259,'bank type'!$A$2:$B$87,2,FALSE)</f>
        <v>Foreign Banks</v>
      </c>
      <c r="D3259" s="60">
        <f t="shared" si="151"/>
        <v>44074</v>
      </c>
      <c r="E3259" s="19">
        <v>8</v>
      </c>
      <c r="F3259" s="1">
        <v>2020</v>
      </c>
      <c r="G3259" s="2">
        <v>98</v>
      </c>
      <c r="H3259" s="2">
        <v>109</v>
      </c>
      <c r="I3259" s="8">
        <v>0</v>
      </c>
      <c r="J3259" s="8">
        <v>0</v>
      </c>
      <c r="K3259" s="8"/>
      <c r="L3259" s="8">
        <v>0</v>
      </c>
      <c r="M3259" s="8">
        <v>0</v>
      </c>
      <c r="N3259" s="8"/>
      <c r="O3259" s="8">
        <v>1408591</v>
      </c>
      <c r="P3259" s="8">
        <v>2549</v>
      </c>
      <c r="Q3259" s="8">
        <v>2754514</v>
      </c>
      <c r="R3259" s="121">
        <v>0.15524035</v>
      </c>
      <c r="S3259" s="121">
        <v>76.105231029999999</v>
      </c>
      <c r="T3259" s="8"/>
      <c r="U3259" s="8"/>
      <c r="V3259" s="8"/>
      <c r="W3259" s="8"/>
      <c r="X3259" s="8">
        <v>995985</v>
      </c>
      <c r="Y3259" s="8">
        <v>951034</v>
      </c>
      <c r="Z3259" s="8">
        <v>1627373</v>
      </c>
      <c r="AA3259" s="121">
        <v>40.828542589999998</v>
      </c>
      <c r="AB3259" s="121">
        <v>28.333821779999997</v>
      </c>
    </row>
    <row r="3260" spans="1:28" x14ac:dyDescent="0.3">
      <c r="A3260" s="1" t="s">
        <v>45</v>
      </c>
      <c r="B3260" s="65" t="str">
        <f>VLOOKUP(A3260,'bank list with code'!$A$2:$C$114,3,FALSE)</f>
        <v>B002</v>
      </c>
      <c r="C3260" s="65" t="str">
        <f>VLOOKUP(B3260,'bank type'!$A$2:$B$87,2,FALSE)</f>
        <v>Payment Banks</v>
      </c>
      <c r="D3260" s="60">
        <f t="shared" si="151"/>
        <v>44074</v>
      </c>
      <c r="E3260" s="19">
        <v>8</v>
      </c>
      <c r="F3260" s="1">
        <v>2020</v>
      </c>
      <c r="G3260" s="2">
        <v>0</v>
      </c>
      <c r="H3260" s="2">
        <v>0</v>
      </c>
      <c r="I3260" s="8">
        <v>0</v>
      </c>
      <c r="J3260" s="8">
        <v>0</v>
      </c>
      <c r="K3260" s="8"/>
      <c r="L3260" s="8">
        <v>0</v>
      </c>
      <c r="M3260" s="8">
        <v>0</v>
      </c>
      <c r="N3260" s="8"/>
      <c r="O3260" s="8">
        <v>0</v>
      </c>
      <c r="P3260" s="8">
        <v>0</v>
      </c>
      <c r="Q3260" s="8">
        <v>0</v>
      </c>
      <c r="R3260" s="121">
        <v>0</v>
      </c>
      <c r="S3260" s="121">
        <v>0</v>
      </c>
      <c r="T3260" s="8"/>
      <c r="U3260" s="8"/>
      <c r="V3260" s="8"/>
      <c r="W3260" s="8"/>
      <c r="X3260" s="8">
        <v>1749278</v>
      </c>
      <c r="Y3260" s="8">
        <v>0</v>
      </c>
      <c r="Z3260" s="8">
        <v>385886</v>
      </c>
      <c r="AA3260" s="121">
        <v>0</v>
      </c>
      <c r="AB3260" s="121">
        <v>2.2885964524999998</v>
      </c>
    </row>
    <row r="3261" spans="1:28" x14ac:dyDescent="0.3">
      <c r="A3261" s="1" t="s">
        <v>46</v>
      </c>
      <c r="B3261" s="65" t="str">
        <f>VLOOKUP(A3261,'bank list with code'!$A$2:$C$114,3,FALSE)</f>
        <v>B048</v>
      </c>
      <c r="C3261" s="65" t="str">
        <f>VLOOKUP(B3261,'bank type'!$A$2:$B$87,2,FALSE)</f>
        <v>Payment Banks</v>
      </c>
      <c r="D3261" s="60">
        <f t="shared" si="151"/>
        <v>44074</v>
      </c>
      <c r="E3261" s="19">
        <v>8</v>
      </c>
      <c r="F3261" s="1">
        <v>2020</v>
      </c>
      <c r="G3261" s="2">
        <v>0</v>
      </c>
      <c r="H3261" s="2">
        <v>0</v>
      </c>
      <c r="I3261" s="8">
        <v>0</v>
      </c>
      <c r="J3261" s="8">
        <v>0</v>
      </c>
      <c r="K3261" s="8"/>
      <c r="L3261" s="8">
        <v>168449</v>
      </c>
      <c r="M3261" s="8">
        <v>0</v>
      </c>
      <c r="N3261" s="8"/>
      <c r="O3261" s="8">
        <v>0</v>
      </c>
      <c r="P3261" s="8">
        <v>0</v>
      </c>
      <c r="Q3261" s="8">
        <v>0</v>
      </c>
      <c r="R3261" s="121">
        <v>0</v>
      </c>
      <c r="S3261" s="121">
        <v>0</v>
      </c>
      <c r="T3261" s="8"/>
      <c r="U3261" s="8"/>
      <c r="V3261" s="8"/>
      <c r="W3261" s="8"/>
      <c r="X3261" s="8">
        <v>1532460</v>
      </c>
      <c r="Y3261" s="8">
        <v>337862</v>
      </c>
      <c r="Z3261" s="8">
        <v>143098</v>
      </c>
      <c r="AA3261" s="121">
        <v>9.74952021</v>
      </c>
      <c r="AB3261" s="121">
        <v>1.4903961666000001</v>
      </c>
    </row>
    <row r="3262" spans="1:28" x14ac:dyDescent="0.3">
      <c r="A3262" s="1" t="s">
        <v>47</v>
      </c>
      <c r="B3262" s="65" t="str">
        <f>VLOOKUP(A3262,'bank list with code'!$A$2:$C$114,3,FALSE)</f>
        <v>B059</v>
      </c>
      <c r="C3262" s="65" t="str">
        <f>VLOOKUP(B3262,'bank type'!$A$2:$B$87,2,FALSE)</f>
        <v>Payment Banks</v>
      </c>
      <c r="D3262" s="60">
        <f t="shared" si="151"/>
        <v>44074</v>
      </c>
      <c r="E3262" s="19">
        <v>8</v>
      </c>
      <c r="F3262" s="1">
        <v>2020</v>
      </c>
      <c r="G3262" s="2">
        <v>0</v>
      </c>
      <c r="H3262" s="2">
        <v>0</v>
      </c>
      <c r="I3262" s="8">
        <v>0</v>
      </c>
      <c r="J3262" s="8">
        <v>0</v>
      </c>
      <c r="K3262" s="8"/>
      <c r="L3262" s="8">
        <v>134005</v>
      </c>
      <c r="M3262" s="8">
        <v>0</v>
      </c>
      <c r="N3262" s="8"/>
      <c r="O3262" s="8">
        <v>0</v>
      </c>
      <c r="P3262" s="8">
        <v>0</v>
      </c>
      <c r="Q3262" s="8">
        <v>0</v>
      </c>
      <c r="R3262" s="121">
        <v>0</v>
      </c>
      <c r="S3262" s="121">
        <v>0</v>
      </c>
      <c r="T3262" s="8"/>
      <c r="U3262" s="8"/>
      <c r="V3262" s="8"/>
      <c r="W3262" s="8"/>
      <c r="X3262" s="8">
        <v>30</v>
      </c>
      <c r="Y3262" s="8">
        <v>0</v>
      </c>
      <c r="Z3262" s="8">
        <v>0</v>
      </c>
      <c r="AA3262" s="121">
        <v>0</v>
      </c>
      <c r="AB3262" s="121">
        <v>0</v>
      </c>
    </row>
    <row r="3263" spans="1:28" x14ac:dyDescent="0.3">
      <c r="A3263" s="1" t="s">
        <v>72</v>
      </c>
      <c r="B3263" s="65" t="str">
        <f>VLOOKUP(A3263,'bank list with code'!$A$2:$C$114,3,FALSE)</f>
        <v>B067</v>
      </c>
      <c r="C3263" s="65" t="str">
        <f>VLOOKUP(B3263,'bank type'!$A$2:$B$87,2,FALSE)</f>
        <v>Payment Banks</v>
      </c>
      <c r="D3263" s="60">
        <f t="shared" si="151"/>
        <v>44074</v>
      </c>
      <c r="E3263" s="19">
        <v>8</v>
      </c>
      <c r="F3263" s="1">
        <v>2020</v>
      </c>
      <c r="G3263" s="2">
        <v>0</v>
      </c>
      <c r="H3263" s="2">
        <v>0</v>
      </c>
      <c r="I3263" s="8">
        <v>0</v>
      </c>
      <c r="J3263" s="8">
        <v>0</v>
      </c>
      <c r="K3263" s="8"/>
      <c r="L3263" s="8">
        <v>0</v>
      </c>
      <c r="M3263" s="8">
        <v>0</v>
      </c>
      <c r="N3263" s="8"/>
      <c r="O3263" s="8">
        <v>0</v>
      </c>
      <c r="P3263" s="8">
        <v>0</v>
      </c>
      <c r="Q3263" s="8">
        <v>0</v>
      </c>
      <c r="R3263" s="121">
        <v>0</v>
      </c>
      <c r="S3263" s="121">
        <v>0</v>
      </c>
      <c r="T3263" s="8"/>
      <c r="U3263" s="8"/>
      <c r="V3263" s="8"/>
      <c r="W3263" s="8"/>
      <c r="X3263" s="8">
        <v>0</v>
      </c>
      <c r="Y3263" s="8">
        <v>0</v>
      </c>
      <c r="Z3263" s="8">
        <v>0</v>
      </c>
      <c r="AA3263" s="121">
        <v>0</v>
      </c>
      <c r="AB3263" s="121">
        <v>0</v>
      </c>
    </row>
    <row r="3264" spans="1:28" x14ac:dyDescent="0.3">
      <c r="A3264" s="1" t="s">
        <v>49</v>
      </c>
      <c r="B3264" s="65" t="str">
        <f>VLOOKUP(A3264,'bank list with code'!$A$2:$C$114,3,FALSE)</f>
        <v>B077</v>
      </c>
      <c r="C3264" s="65" t="str">
        <f>VLOOKUP(B3264,'bank type'!$A$2:$B$87,2,FALSE)</f>
        <v>Payment Banks</v>
      </c>
      <c r="D3264" s="60">
        <f t="shared" si="151"/>
        <v>44074</v>
      </c>
      <c r="E3264" s="19">
        <v>8</v>
      </c>
      <c r="F3264" s="1">
        <v>2020</v>
      </c>
      <c r="G3264" s="2">
        <v>0</v>
      </c>
      <c r="H3264" s="2">
        <v>0</v>
      </c>
      <c r="I3264" s="8">
        <v>0</v>
      </c>
      <c r="J3264" s="8">
        <v>0</v>
      </c>
      <c r="K3264" s="8"/>
      <c r="L3264" s="8">
        <v>93</v>
      </c>
      <c r="M3264" s="8">
        <v>0</v>
      </c>
      <c r="N3264" s="8"/>
      <c r="O3264" s="8">
        <v>0</v>
      </c>
      <c r="P3264" s="8">
        <v>0</v>
      </c>
      <c r="Q3264" s="8">
        <v>0</v>
      </c>
      <c r="R3264" s="121">
        <v>0</v>
      </c>
      <c r="S3264" s="121">
        <v>0</v>
      </c>
      <c r="T3264" s="8"/>
      <c r="U3264" s="8"/>
      <c r="V3264" s="8"/>
      <c r="W3264" s="8"/>
      <c r="X3264" s="8">
        <v>65676</v>
      </c>
      <c r="Y3264" s="8">
        <v>137</v>
      </c>
      <c r="Z3264" s="8">
        <v>11417</v>
      </c>
      <c r="AA3264" s="121">
        <v>2.8952499999999998E-3</v>
      </c>
      <c r="AB3264" s="121">
        <v>6.9749110199999992E-2</v>
      </c>
    </row>
    <row r="3265" spans="1:28" x14ac:dyDescent="0.3">
      <c r="A3265" s="1" t="s">
        <v>50</v>
      </c>
      <c r="B3265" s="65" t="str">
        <f>VLOOKUP(A3265,'bank list with code'!$A$2:$C$114,3,FALSE)</f>
        <v>B079</v>
      </c>
      <c r="C3265" s="65" t="str">
        <f>VLOOKUP(B3265,'bank type'!$A$2:$B$87,2,FALSE)</f>
        <v>Payment Banks</v>
      </c>
      <c r="D3265" s="60">
        <f t="shared" si="151"/>
        <v>44074</v>
      </c>
      <c r="E3265" s="19">
        <v>8</v>
      </c>
      <c r="F3265" s="1">
        <v>2020</v>
      </c>
      <c r="G3265" s="2">
        <v>1</v>
      </c>
      <c r="H3265" s="2">
        <v>23</v>
      </c>
      <c r="I3265" s="8">
        <v>173381</v>
      </c>
      <c r="J3265" s="8">
        <v>0</v>
      </c>
      <c r="K3265" s="8"/>
      <c r="L3265" s="8">
        <v>0</v>
      </c>
      <c r="M3265" s="8">
        <v>0</v>
      </c>
      <c r="N3265" s="8"/>
      <c r="O3265" s="8">
        <v>0</v>
      </c>
      <c r="P3265" s="8">
        <v>0</v>
      </c>
      <c r="Q3265" s="8">
        <v>0</v>
      </c>
      <c r="R3265" s="121">
        <v>0</v>
      </c>
      <c r="S3265" s="121">
        <v>0</v>
      </c>
      <c r="T3265" s="8"/>
      <c r="U3265" s="8"/>
      <c r="V3265" s="8"/>
      <c r="W3265" s="8"/>
      <c r="X3265" s="8">
        <v>60025345</v>
      </c>
      <c r="Y3265" s="8">
        <v>1426896</v>
      </c>
      <c r="Z3265" s="8">
        <v>2543478</v>
      </c>
      <c r="AA3265" s="121">
        <v>46.915039890000003</v>
      </c>
      <c r="AB3265" s="121">
        <v>22.322189306399999</v>
      </c>
    </row>
    <row r="3266" spans="1:28" x14ac:dyDescent="0.3">
      <c r="A3266" s="1" t="s">
        <v>52</v>
      </c>
      <c r="B3266" s="65" t="str">
        <f>VLOOKUP(A3266,'bank list with code'!$A$2:$C$114,3,FALSE)</f>
        <v>B007</v>
      </c>
      <c r="C3266" s="65" t="str">
        <f>VLOOKUP(B3266,'bank type'!$A$2:$B$87,2,FALSE)</f>
        <v>Small Finance Banks</v>
      </c>
      <c r="D3266" s="60">
        <f t="shared" si="151"/>
        <v>44074</v>
      </c>
      <c r="E3266" s="19">
        <v>8</v>
      </c>
      <c r="F3266" s="1">
        <v>2020</v>
      </c>
      <c r="G3266" s="2">
        <v>325</v>
      </c>
      <c r="H3266" s="2">
        <v>2</v>
      </c>
      <c r="I3266" s="8">
        <v>0</v>
      </c>
      <c r="J3266" s="8">
        <v>0</v>
      </c>
      <c r="K3266" s="8"/>
      <c r="L3266" s="8">
        <v>226</v>
      </c>
      <c r="M3266" s="8">
        <v>0</v>
      </c>
      <c r="N3266" s="8"/>
      <c r="O3266" s="8">
        <v>0</v>
      </c>
      <c r="P3266" s="8">
        <v>0</v>
      </c>
      <c r="Q3266" s="8">
        <v>0</v>
      </c>
      <c r="R3266" s="121">
        <v>0</v>
      </c>
      <c r="S3266" s="121">
        <v>0</v>
      </c>
      <c r="T3266" s="8"/>
      <c r="U3266" s="8"/>
      <c r="V3266" s="8"/>
      <c r="W3266" s="8"/>
      <c r="X3266" s="8">
        <v>1356954</v>
      </c>
      <c r="Y3266" s="8">
        <v>536994</v>
      </c>
      <c r="Z3266" s="8">
        <v>306787</v>
      </c>
      <c r="AA3266" s="121">
        <v>33.845461169399996</v>
      </c>
      <c r="AB3266" s="121">
        <v>6.2656920173000117</v>
      </c>
    </row>
    <row r="3267" spans="1:28" x14ac:dyDescent="0.3">
      <c r="A3267" s="1" t="s">
        <v>53</v>
      </c>
      <c r="B3267" s="65" t="str">
        <f>VLOOKUP(A3267,'bank list with code'!$A$2:$C$114,3,FALSE)</f>
        <v>B019</v>
      </c>
      <c r="C3267" s="65" t="str">
        <f>VLOOKUP(B3267,'bank type'!$A$2:$B$87,2,FALSE)</f>
        <v>Small Finance Banks</v>
      </c>
      <c r="D3267" s="60">
        <f t="shared" si="151"/>
        <v>44074</v>
      </c>
      <c r="E3267" s="19">
        <v>8</v>
      </c>
      <c r="F3267" s="1">
        <v>2020</v>
      </c>
      <c r="G3267" s="2">
        <v>151</v>
      </c>
      <c r="H3267" s="2">
        <v>1</v>
      </c>
      <c r="I3267" s="8">
        <v>0</v>
      </c>
      <c r="J3267" s="8">
        <v>0</v>
      </c>
      <c r="K3267" s="8"/>
      <c r="L3267" s="8">
        <v>0</v>
      </c>
      <c r="M3267" s="8">
        <v>0</v>
      </c>
      <c r="N3267" s="8"/>
      <c r="O3267" s="8">
        <v>0</v>
      </c>
      <c r="P3267" s="8">
        <v>0</v>
      </c>
      <c r="Q3267" s="8">
        <v>0</v>
      </c>
      <c r="R3267" s="121">
        <v>0</v>
      </c>
      <c r="S3267" s="121">
        <v>0</v>
      </c>
      <c r="T3267" s="8"/>
      <c r="U3267" s="8"/>
      <c r="V3267" s="8"/>
      <c r="W3267" s="8"/>
      <c r="X3267" s="8">
        <v>135101</v>
      </c>
      <c r="Y3267" s="8">
        <v>82095</v>
      </c>
      <c r="Z3267" s="8">
        <v>68596</v>
      </c>
      <c r="AA3267" s="121">
        <v>3.9751849500000001</v>
      </c>
      <c r="AB3267" s="121">
        <v>1.0627473119999999</v>
      </c>
    </row>
    <row r="3268" spans="1:28" x14ac:dyDescent="0.3">
      <c r="A3268" s="1" t="s">
        <v>54</v>
      </c>
      <c r="B3268" s="65" t="str">
        <f>VLOOKUP(A3268,'bank list with code'!$A$2:$C$114,3,FALSE)</f>
        <v>B046</v>
      </c>
      <c r="C3268" s="65" t="str">
        <f>VLOOKUP(B3268,'bank type'!$A$2:$B$87,2,FALSE)</f>
        <v>Small Finance Banks</v>
      </c>
      <c r="D3268" s="60">
        <f t="shared" si="151"/>
        <v>44074</v>
      </c>
      <c r="E3268" s="19">
        <v>8</v>
      </c>
      <c r="F3268" s="1">
        <v>2020</v>
      </c>
      <c r="G3268" s="2">
        <v>106</v>
      </c>
      <c r="H3268" s="2">
        <v>6</v>
      </c>
      <c r="I3268" s="8">
        <v>0</v>
      </c>
      <c r="J3268" s="8">
        <v>0</v>
      </c>
      <c r="K3268" s="8"/>
      <c r="L3268" s="8">
        <v>0</v>
      </c>
      <c r="M3268" s="8">
        <v>0</v>
      </c>
      <c r="N3268" s="8"/>
      <c r="O3268" s="8">
        <v>0</v>
      </c>
      <c r="P3268" s="8">
        <v>0</v>
      </c>
      <c r="Q3268" s="8">
        <v>0</v>
      </c>
      <c r="R3268" s="121">
        <v>0</v>
      </c>
      <c r="S3268" s="121">
        <v>0</v>
      </c>
      <c r="T3268" s="8"/>
      <c r="U3268" s="8"/>
      <c r="V3268" s="8"/>
      <c r="W3268" s="8"/>
      <c r="X3268" s="8">
        <v>2358491</v>
      </c>
      <c r="Y3268" s="8">
        <v>537267</v>
      </c>
      <c r="Z3268" s="8">
        <v>61210</v>
      </c>
      <c r="AA3268" s="121">
        <v>21.904905960000001</v>
      </c>
      <c r="AB3268" s="121">
        <v>0.58473886909999995</v>
      </c>
    </row>
    <row r="3269" spans="1:28" x14ac:dyDescent="0.3">
      <c r="A3269" s="1" t="s">
        <v>55</v>
      </c>
      <c r="B3269" s="65" t="str">
        <f>VLOOKUP(A3269,'bank list with code'!$A$2:$C$114,3,FALSE)</f>
        <v>B041</v>
      </c>
      <c r="C3269" s="65" t="str">
        <f>VLOOKUP(B3269,'bank type'!$A$2:$B$87,2,FALSE)</f>
        <v>Small Finance Banks</v>
      </c>
      <c r="D3269" s="60">
        <f t="shared" si="151"/>
        <v>44074</v>
      </c>
      <c r="E3269" s="19">
        <v>8</v>
      </c>
      <c r="F3269" s="1">
        <v>2020</v>
      </c>
      <c r="G3269" s="2">
        <v>320</v>
      </c>
      <c r="H3269" s="2">
        <v>2</v>
      </c>
      <c r="I3269" s="8">
        <v>208</v>
      </c>
      <c r="J3269" s="8">
        <v>0</v>
      </c>
      <c r="K3269" s="8"/>
      <c r="L3269" s="8">
        <v>269</v>
      </c>
      <c r="M3269" s="8">
        <v>4112</v>
      </c>
      <c r="N3269" s="8"/>
      <c r="O3269" s="8">
        <v>0</v>
      </c>
      <c r="P3269" s="8">
        <v>0</v>
      </c>
      <c r="Q3269" s="8">
        <v>0</v>
      </c>
      <c r="R3269" s="121">
        <v>0</v>
      </c>
      <c r="S3269" s="121">
        <v>0</v>
      </c>
      <c r="T3269" s="8"/>
      <c r="U3269" s="8"/>
      <c r="V3269" s="8"/>
      <c r="W3269" s="8"/>
      <c r="X3269" s="8">
        <v>830675</v>
      </c>
      <c r="Y3269" s="8">
        <v>767203</v>
      </c>
      <c r="Z3269" s="8">
        <v>134608</v>
      </c>
      <c r="AA3269" s="121">
        <v>18.452299</v>
      </c>
      <c r="AB3269" s="121">
        <v>2.5299486724000002</v>
      </c>
    </row>
    <row r="3270" spans="1:28" x14ac:dyDescent="0.3">
      <c r="A3270" s="1" t="s">
        <v>56</v>
      </c>
      <c r="B3270" s="65" t="str">
        <f>VLOOKUP(A3270,'bank list with code'!$A$2:$C$114,3,FALSE)</f>
        <v>B043</v>
      </c>
      <c r="C3270" s="65" t="str">
        <f>VLOOKUP(B3270,'bank type'!$A$2:$B$87,2,FALSE)</f>
        <v>Small Finance Banks</v>
      </c>
      <c r="D3270" s="60">
        <f t="shared" si="151"/>
        <v>44074</v>
      </c>
      <c r="E3270" s="19">
        <v>8</v>
      </c>
      <c r="F3270" s="1">
        <v>2020</v>
      </c>
      <c r="G3270" s="2">
        <v>227</v>
      </c>
      <c r="H3270" s="2">
        <v>2</v>
      </c>
      <c r="I3270" s="8">
        <v>390</v>
      </c>
      <c r="J3270" s="8">
        <v>0</v>
      </c>
      <c r="K3270" s="8"/>
      <c r="L3270" s="8">
        <v>17</v>
      </c>
      <c r="M3270" s="8">
        <v>0</v>
      </c>
      <c r="N3270" s="8"/>
      <c r="O3270" s="8">
        <v>0</v>
      </c>
      <c r="P3270" s="8">
        <v>0</v>
      </c>
      <c r="Q3270" s="8">
        <v>0</v>
      </c>
      <c r="R3270" s="121">
        <v>0</v>
      </c>
      <c r="S3270" s="121">
        <v>0</v>
      </c>
      <c r="T3270" s="8"/>
      <c r="U3270" s="8"/>
      <c r="V3270" s="8"/>
      <c r="W3270" s="8"/>
      <c r="X3270" s="8">
        <v>3187688</v>
      </c>
      <c r="Y3270" s="8">
        <v>422515</v>
      </c>
      <c r="Z3270" s="8">
        <v>160281</v>
      </c>
      <c r="AA3270" s="121">
        <v>18.302754029999999</v>
      </c>
      <c r="AB3270" s="121">
        <v>1.5100676183999995</v>
      </c>
    </row>
    <row r="3271" spans="1:28" x14ac:dyDescent="0.3">
      <c r="A3271" s="1" t="s">
        <v>57</v>
      </c>
      <c r="B3271" s="65" t="str">
        <f>VLOOKUP(A3271,'bank list with code'!$A$2:$C$114,3,FALSE)</f>
        <v>B065</v>
      </c>
      <c r="C3271" s="65" t="str">
        <f>VLOOKUP(B3271,'bank type'!$A$2:$B$87,2,FALSE)</f>
        <v>Small Finance Banks</v>
      </c>
      <c r="D3271" s="60">
        <f t="shared" si="151"/>
        <v>44074</v>
      </c>
      <c r="E3271" s="19">
        <v>8</v>
      </c>
      <c r="F3271" s="1">
        <v>2020</v>
      </c>
      <c r="G3271" s="2">
        <v>122</v>
      </c>
      <c r="H3271" s="2">
        <v>3</v>
      </c>
      <c r="I3271" s="8">
        <v>0</v>
      </c>
      <c r="J3271" s="8">
        <v>0</v>
      </c>
      <c r="K3271" s="8"/>
      <c r="L3271" s="8">
        <v>0</v>
      </c>
      <c r="M3271" s="8">
        <v>0</v>
      </c>
      <c r="N3271" s="8"/>
      <c r="O3271" s="8">
        <v>0</v>
      </c>
      <c r="P3271" s="8">
        <v>0</v>
      </c>
      <c r="Q3271" s="8">
        <v>0</v>
      </c>
      <c r="R3271" s="121">
        <v>0</v>
      </c>
      <c r="S3271" s="121">
        <v>0</v>
      </c>
      <c r="T3271" s="8"/>
      <c r="U3271" s="8"/>
      <c r="V3271" s="8"/>
      <c r="W3271" s="8"/>
      <c r="X3271" s="8">
        <v>1460652</v>
      </c>
      <c r="Y3271" s="8">
        <v>239455</v>
      </c>
      <c r="Z3271" s="8">
        <v>67802</v>
      </c>
      <c r="AA3271" s="121">
        <v>12.233767500000001</v>
      </c>
      <c r="AB3271" s="121">
        <v>0.80085698849999998</v>
      </c>
    </row>
    <row r="3272" spans="1:28" x14ac:dyDescent="0.3">
      <c r="A3272" s="1" t="s">
        <v>58</v>
      </c>
      <c r="B3272" s="65" t="str">
        <f>VLOOKUP(A3272,'bank list with code'!$A$2:$C$114,3,FALSE)</f>
        <v>B075</v>
      </c>
      <c r="C3272" s="65" t="str">
        <f>VLOOKUP(B3272,'bank type'!$A$2:$B$87,2,FALSE)</f>
        <v>Small Finance Banks</v>
      </c>
      <c r="D3272" s="60">
        <f t="shared" si="151"/>
        <v>44074</v>
      </c>
      <c r="E3272" s="19">
        <v>8</v>
      </c>
      <c r="F3272" s="1">
        <v>2020</v>
      </c>
      <c r="G3272" s="2">
        <v>0</v>
      </c>
      <c r="H3272" s="2">
        <v>0</v>
      </c>
      <c r="I3272" s="8">
        <v>0</v>
      </c>
      <c r="J3272" s="8">
        <v>0</v>
      </c>
      <c r="K3272" s="8"/>
      <c r="L3272" s="8">
        <v>0</v>
      </c>
      <c r="M3272" s="8">
        <v>0</v>
      </c>
      <c r="N3272" s="8"/>
      <c r="O3272" s="8">
        <v>0</v>
      </c>
      <c r="P3272" s="8">
        <v>0</v>
      </c>
      <c r="Q3272" s="8">
        <v>0</v>
      </c>
      <c r="R3272" s="121">
        <v>0</v>
      </c>
      <c r="S3272" s="121">
        <v>0</v>
      </c>
      <c r="T3272" s="8"/>
      <c r="U3272" s="8"/>
      <c r="V3272" s="8"/>
      <c r="W3272" s="8"/>
      <c r="X3272" s="8">
        <v>194133</v>
      </c>
      <c r="Y3272" s="8">
        <v>19945</v>
      </c>
      <c r="Z3272" s="8">
        <v>17233</v>
      </c>
      <c r="AA3272" s="121">
        <v>0.7388246799999999</v>
      </c>
      <c r="AB3272" s="121">
        <v>0.14908634849999999</v>
      </c>
    </row>
    <row r="3273" spans="1:28" x14ac:dyDescent="0.3">
      <c r="A3273" s="1" t="s">
        <v>59</v>
      </c>
      <c r="B3273" s="65" t="str">
        <f>VLOOKUP(A3273,'bank list with code'!$A$2:$C$114,3,FALSE)</f>
        <v>B097</v>
      </c>
      <c r="C3273" s="65" t="str">
        <f>VLOOKUP(B3273,'bank type'!$A$2:$B$87,2,FALSE)</f>
        <v>Small Finance Banks</v>
      </c>
      <c r="D3273" s="60">
        <f t="shared" si="151"/>
        <v>44074</v>
      </c>
      <c r="E3273" s="19">
        <v>8</v>
      </c>
      <c r="F3273" s="1">
        <v>2020</v>
      </c>
      <c r="G3273" s="2">
        <v>25</v>
      </c>
      <c r="H3273" s="2">
        <v>1</v>
      </c>
      <c r="I3273" s="8">
        <v>0</v>
      </c>
      <c r="J3273" s="8">
        <v>0</v>
      </c>
      <c r="K3273" s="8"/>
      <c r="L3273" s="8">
        <v>0</v>
      </c>
      <c r="M3273" s="8">
        <v>0</v>
      </c>
      <c r="N3273" s="8"/>
      <c r="O3273" s="8">
        <v>0</v>
      </c>
      <c r="P3273" s="8">
        <v>0</v>
      </c>
      <c r="Q3273" s="8">
        <v>0</v>
      </c>
      <c r="R3273" s="121">
        <v>0</v>
      </c>
      <c r="S3273" s="121">
        <v>0</v>
      </c>
      <c r="T3273" s="8"/>
      <c r="U3273" s="8"/>
      <c r="V3273" s="8"/>
      <c r="W3273" s="8"/>
      <c r="X3273" s="8">
        <v>70636</v>
      </c>
      <c r="Y3273" s="8">
        <v>32599</v>
      </c>
      <c r="Z3273" s="8">
        <v>26310</v>
      </c>
      <c r="AA3273" s="121">
        <v>1.0863235</v>
      </c>
      <c r="AB3273" s="121">
        <v>0.35424420119999994</v>
      </c>
    </row>
    <row r="3274" spans="1:28" x14ac:dyDescent="0.3">
      <c r="A3274" s="1" t="s">
        <v>60</v>
      </c>
      <c r="B3274" s="65" t="str">
        <f>VLOOKUP(A3274,'bank list with code'!$A$2:$C$114,3,FALSE)</f>
        <v>B103</v>
      </c>
      <c r="C3274" s="65" t="str">
        <f>VLOOKUP(B3274,'bank type'!$A$2:$B$87,2,FALSE)</f>
        <v>Small Finance Banks</v>
      </c>
      <c r="D3274" s="60">
        <f t="shared" si="151"/>
        <v>44074</v>
      </c>
      <c r="E3274" s="19">
        <v>8</v>
      </c>
      <c r="F3274" s="1">
        <v>2020</v>
      </c>
      <c r="G3274" s="2">
        <v>473</v>
      </c>
      <c r="H3274" s="2">
        <v>3</v>
      </c>
      <c r="I3274" s="8">
        <v>0</v>
      </c>
      <c r="J3274" s="8">
        <v>0</v>
      </c>
      <c r="K3274" s="8"/>
      <c r="L3274" s="8">
        <v>0</v>
      </c>
      <c r="M3274" s="8">
        <v>0</v>
      </c>
      <c r="N3274" s="8"/>
      <c r="O3274" s="8">
        <v>0</v>
      </c>
      <c r="P3274" s="8">
        <v>0</v>
      </c>
      <c r="Q3274" s="8">
        <v>0</v>
      </c>
      <c r="R3274" s="121">
        <v>0</v>
      </c>
      <c r="S3274" s="121">
        <v>0</v>
      </c>
      <c r="T3274" s="8"/>
      <c r="U3274" s="8"/>
      <c r="V3274" s="8"/>
      <c r="W3274" s="8"/>
      <c r="X3274" s="8">
        <v>5539690</v>
      </c>
      <c r="Y3274" s="8">
        <v>1473384</v>
      </c>
      <c r="Z3274" s="8">
        <v>413313</v>
      </c>
      <c r="AA3274" s="121">
        <v>56.215805920000001</v>
      </c>
      <c r="AB3274" s="121">
        <v>5.3163790738999994</v>
      </c>
    </row>
    <row r="3275" spans="1:28" x14ac:dyDescent="0.3">
      <c r="A3275" s="1" t="s">
        <v>61</v>
      </c>
      <c r="B3275" s="65" t="str">
        <f>VLOOKUP(A3275,'bank list with code'!$A$2:$C$114,3,FALSE)</f>
        <v>B109</v>
      </c>
      <c r="C3275" s="65" t="str">
        <f>VLOOKUP(B3275,'bank type'!$A$2:$B$87,2,FALSE)</f>
        <v>Small Finance Banks</v>
      </c>
      <c r="D3275" s="60">
        <f t="shared" si="151"/>
        <v>44074</v>
      </c>
      <c r="E3275" s="19">
        <v>8</v>
      </c>
      <c r="F3275" s="1">
        <v>2020</v>
      </c>
      <c r="G3275" s="2">
        <v>154</v>
      </c>
      <c r="H3275" s="2">
        <v>36</v>
      </c>
      <c r="I3275" s="8">
        <v>0</v>
      </c>
      <c r="J3275" s="8">
        <v>0</v>
      </c>
      <c r="K3275" s="8"/>
      <c r="L3275" s="8">
        <v>5</v>
      </c>
      <c r="M3275" s="8">
        <v>0</v>
      </c>
      <c r="N3275" s="8"/>
      <c r="O3275" s="8">
        <v>0</v>
      </c>
      <c r="P3275" s="8">
        <v>0</v>
      </c>
      <c r="Q3275" s="8">
        <v>0</v>
      </c>
      <c r="R3275" s="121">
        <v>0</v>
      </c>
      <c r="S3275" s="121">
        <v>0</v>
      </c>
      <c r="T3275" s="8"/>
      <c r="U3275" s="8"/>
      <c r="V3275" s="8"/>
      <c r="W3275" s="8"/>
      <c r="X3275" s="8">
        <v>457819</v>
      </c>
      <c r="Y3275" s="8">
        <v>123757</v>
      </c>
      <c r="Z3275" s="8">
        <v>44596</v>
      </c>
      <c r="AA3275" s="121">
        <v>3.6746983698000002</v>
      </c>
      <c r="AB3275" s="121">
        <v>0.4820305823999998</v>
      </c>
    </row>
    <row r="3276" spans="1:28" x14ac:dyDescent="0.3">
      <c r="A3276" s="1" t="s">
        <v>0</v>
      </c>
      <c r="B3276" s="65" t="str">
        <f>VLOOKUP(A3276,'bank list with code'!$A$2:$C$114,3,FALSE)</f>
        <v>B014</v>
      </c>
      <c r="C3276" s="65" t="str">
        <f>VLOOKUP(B3276,'bank type'!$A$2:$B$87,2,FALSE)</f>
        <v>Public Sector Banks</v>
      </c>
      <c r="D3276" s="60">
        <f>DATE(2020,9,30)</f>
        <v>44104</v>
      </c>
      <c r="E3276" s="19">
        <v>9</v>
      </c>
      <c r="F3276" s="1">
        <v>2020</v>
      </c>
      <c r="G3276" s="2">
        <v>8756</v>
      </c>
      <c r="H3276" s="2">
        <v>3331</v>
      </c>
      <c r="I3276" s="8">
        <v>53693</v>
      </c>
      <c r="J3276" s="8">
        <v>0</v>
      </c>
      <c r="K3276" s="8"/>
      <c r="L3276" s="8">
        <v>21099</v>
      </c>
      <c r="M3276" s="8">
        <v>6955</v>
      </c>
      <c r="N3276" s="8"/>
      <c r="O3276" s="8">
        <v>489879</v>
      </c>
      <c r="P3276" s="8">
        <v>7593</v>
      </c>
      <c r="Q3276" s="8">
        <v>1014150</v>
      </c>
      <c r="R3276" s="121">
        <v>0.33548700000000004</v>
      </c>
      <c r="S3276" s="121">
        <v>26.3535097006</v>
      </c>
      <c r="T3276" s="8"/>
      <c r="U3276" s="8"/>
      <c r="V3276" s="8"/>
      <c r="W3276" s="8"/>
      <c r="X3276" s="8">
        <v>60872108</v>
      </c>
      <c r="Y3276" s="8">
        <v>25572882</v>
      </c>
      <c r="Z3276" s="8">
        <v>16384183</v>
      </c>
      <c r="AA3276" s="121">
        <v>1124.9349799399999</v>
      </c>
      <c r="AB3276" s="121">
        <v>232.84221469510004</v>
      </c>
    </row>
    <row r="3277" spans="1:28" x14ac:dyDescent="0.3">
      <c r="A3277" s="1" t="s">
        <v>1</v>
      </c>
      <c r="B3277" s="65" t="str">
        <f>VLOOKUP(A3277,'bank list with code'!$A$2:$C$114,3,FALSE)</f>
        <v>B015</v>
      </c>
      <c r="C3277" s="65" t="str">
        <f>VLOOKUP(B3277,'bank type'!$A$2:$B$87,2,FALSE)</f>
        <v>Public Sector Banks</v>
      </c>
      <c r="D3277" s="60">
        <f t="shared" ref="D3277:D3332" si="152">DATE(2020,9,30)</f>
        <v>44104</v>
      </c>
      <c r="E3277" s="19">
        <v>9</v>
      </c>
      <c r="F3277" s="1">
        <v>2020</v>
      </c>
      <c r="G3277" s="2">
        <v>2440</v>
      </c>
      <c r="H3277" s="2">
        <v>3271</v>
      </c>
      <c r="I3277" s="8">
        <v>48224</v>
      </c>
      <c r="J3277" s="8">
        <v>0</v>
      </c>
      <c r="K3277" s="8"/>
      <c r="L3277" s="8">
        <v>7849</v>
      </c>
      <c r="M3277" s="8">
        <v>858</v>
      </c>
      <c r="N3277" s="8"/>
      <c r="O3277" s="8">
        <v>170058</v>
      </c>
      <c r="P3277" s="8">
        <v>9831</v>
      </c>
      <c r="Q3277" s="8">
        <v>361611</v>
      </c>
      <c r="R3277" s="121">
        <v>0.55161495980000008</v>
      </c>
      <c r="S3277" s="121">
        <v>8.1875465781999992</v>
      </c>
      <c r="T3277" s="8"/>
      <c r="U3277" s="8"/>
      <c r="V3277" s="8"/>
      <c r="W3277" s="8"/>
      <c r="X3277" s="8">
        <v>39325494</v>
      </c>
      <c r="Y3277" s="8">
        <v>17265494</v>
      </c>
      <c r="Z3277" s="8">
        <v>10225186</v>
      </c>
      <c r="AA3277" s="121">
        <v>649.10510672019996</v>
      </c>
      <c r="AB3277" s="121">
        <v>125.73027801889999</v>
      </c>
    </row>
    <row r="3278" spans="1:28" x14ac:dyDescent="0.3">
      <c r="A3278" s="4" t="s">
        <v>2</v>
      </c>
      <c r="B3278" s="65" t="str">
        <f>VLOOKUP(A3278,'bank list with code'!$A$2:$C$114,3,FALSE)</f>
        <v>B016</v>
      </c>
      <c r="C3278" s="65" t="str">
        <f>VLOOKUP(B3278,'bank type'!$A$2:$B$87,2,FALSE)</f>
        <v>Public Sector Banks</v>
      </c>
      <c r="D3278" s="60">
        <f t="shared" si="152"/>
        <v>44104</v>
      </c>
      <c r="E3278" s="19">
        <v>9</v>
      </c>
      <c r="F3278" s="1">
        <v>2020</v>
      </c>
      <c r="G3278" s="2">
        <v>1376</v>
      </c>
      <c r="H3278" s="2">
        <v>500</v>
      </c>
      <c r="I3278" s="8">
        <v>2608</v>
      </c>
      <c r="J3278" s="8">
        <v>0</v>
      </c>
      <c r="K3278" s="8"/>
      <c r="L3278" s="8">
        <v>0</v>
      </c>
      <c r="M3278" s="8">
        <v>243388</v>
      </c>
      <c r="N3278" s="8"/>
      <c r="O3278" s="8">
        <v>77</v>
      </c>
      <c r="P3278" s="8">
        <v>0</v>
      </c>
      <c r="Q3278" s="8">
        <v>53</v>
      </c>
      <c r="R3278" s="121">
        <v>0</v>
      </c>
      <c r="S3278" s="121">
        <v>1.0519700000000002E-3</v>
      </c>
      <c r="T3278" s="8"/>
      <c r="U3278" s="8"/>
      <c r="V3278" s="8"/>
      <c r="W3278" s="8"/>
      <c r="X3278" s="8">
        <v>8351667</v>
      </c>
      <c r="Y3278" s="8">
        <v>6230747</v>
      </c>
      <c r="Z3278" s="8">
        <v>4519580</v>
      </c>
      <c r="AA3278" s="121">
        <v>253.37588693979998</v>
      </c>
      <c r="AB3278" s="121">
        <v>52.909975796300003</v>
      </c>
    </row>
    <row r="3279" spans="1:28" x14ac:dyDescent="0.3">
      <c r="A3279" s="1" t="s">
        <v>3</v>
      </c>
      <c r="B3279" s="65" t="str">
        <f>VLOOKUP(A3279,'bank list with code'!$A$2:$C$114,3,FALSE)</f>
        <v>B018</v>
      </c>
      <c r="C3279" s="65" t="str">
        <f>VLOOKUP(B3279,'bank type'!$A$2:$B$87,2,FALSE)</f>
        <v>Public Sector Banks</v>
      </c>
      <c r="D3279" s="60">
        <f t="shared" si="152"/>
        <v>44104</v>
      </c>
      <c r="E3279" s="19">
        <v>9</v>
      </c>
      <c r="F3279" s="1">
        <v>2020</v>
      </c>
      <c r="G3279" s="2">
        <v>8672</v>
      </c>
      <c r="H3279" s="2">
        <v>4351</v>
      </c>
      <c r="I3279" s="8">
        <v>37615</v>
      </c>
      <c r="J3279" s="8">
        <v>0</v>
      </c>
      <c r="K3279" s="8"/>
      <c r="L3279" s="8">
        <v>9723</v>
      </c>
      <c r="M3279" s="8">
        <v>77</v>
      </c>
      <c r="N3279" s="8"/>
      <c r="O3279" s="8">
        <v>716309</v>
      </c>
      <c r="P3279" s="8">
        <v>44345</v>
      </c>
      <c r="Q3279" s="8">
        <v>863347</v>
      </c>
      <c r="R3279" s="121">
        <v>2.1071612031</v>
      </c>
      <c r="S3279" s="121">
        <v>20.9700572685</v>
      </c>
      <c r="T3279" s="8"/>
      <c r="U3279" s="8"/>
      <c r="V3279" s="8"/>
      <c r="W3279" s="8"/>
      <c r="X3279" s="8">
        <v>37094961</v>
      </c>
      <c r="Y3279" s="8">
        <v>29528074</v>
      </c>
      <c r="Z3279" s="8">
        <v>18046403</v>
      </c>
      <c r="AA3279" s="121">
        <v>1272.5040738855</v>
      </c>
      <c r="AB3279" s="121">
        <v>246.59025608919998</v>
      </c>
    </row>
    <row r="3280" spans="1:28" x14ac:dyDescent="0.3">
      <c r="A3280" s="1" t="s">
        <v>4</v>
      </c>
      <c r="B3280" s="65" t="str">
        <f>VLOOKUP(A3280,'bank list with code'!$A$2:$C$114,3,FALSE)</f>
        <v>B022</v>
      </c>
      <c r="C3280" s="65" t="str">
        <f>VLOOKUP(B3280,'bank type'!$A$2:$B$87,2,FALSE)</f>
        <v>Public Sector Banks</v>
      </c>
      <c r="D3280" s="60">
        <f t="shared" si="152"/>
        <v>44104</v>
      </c>
      <c r="E3280" s="19">
        <v>9</v>
      </c>
      <c r="F3280" s="1">
        <v>2020</v>
      </c>
      <c r="G3280" s="2">
        <v>2749</v>
      </c>
      <c r="H3280" s="2">
        <v>891</v>
      </c>
      <c r="I3280" s="8">
        <v>3690</v>
      </c>
      <c r="J3280" s="8">
        <v>0</v>
      </c>
      <c r="K3280" s="8"/>
      <c r="L3280" s="8">
        <v>6360</v>
      </c>
      <c r="M3280" s="8">
        <v>4404</v>
      </c>
      <c r="N3280" s="8"/>
      <c r="O3280" s="8">
        <v>57555</v>
      </c>
      <c r="P3280" s="8">
        <v>0</v>
      </c>
      <c r="Q3280" s="8">
        <v>82</v>
      </c>
      <c r="R3280" s="121">
        <v>0</v>
      </c>
      <c r="S3280" s="121">
        <v>2.0074819000000001E-3</v>
      </c>
      <c r="T3280" s="8"/>
      <c r="U3280" s="8"/>
      <c r="V3280" s="8"/>
      <c r="W3280" s="8"/>
      <c r="X3280" s="8">
        <v>25341130</v>
      </c>
      <c r="Y3280" s="8">
        <v>10418744</v>
      </c>
      <c r="Z3280" s="8">
        <v>6039522</v>
      </c>
      <c r="AA3280" s="121">
        <v>454.90669057999997</v>
      </c>
      <c r="AB3280" s="121">
        <v>89.516599830000004</v>
      </c>
    </row>
    <row r="3281" spans="1:28" x14ac:dyDescent="0.3">
      <c r="A3281" s="1" t="s">
        <v>5</v>
      </c>
      <c r="B3281" s="65" t="str">
        <f>VLOOKUP(A3281,'bank list with code'!$A$2:$C$114,3,FALSE)</f>
        <v>B060</v>
      </c>
      <c r="C3281" s="65" t="str">
        <f>VLOOKUP(B3281,'bank type'!$A$2:$B$87,2,FALSE)</f>
        <v>Public Sector Banks</v>
      </c>
      <c r="D3281" s="60">
        <f t="shared" si="152"/>
        <v>44104</v>
      </c>
      <c r="E3281" s="19">
        <v>9</v>
      </c>
      <c r="F3281" s="1">
        <v>2020</v>
      </c>
      <c r="G3281" s="2">
        <v>4557</v>
      </c>
      <c r="H3281" s="2">
        <v>786</v>
      </c>
      <c r="I3281" s="8">
        <v>13438</v>
      </c>
      <c r="J3281" s="8">
        <v>0</v>
      </c>
      <c r="K3281" s="8"/>
      <c r="L3281" s="8">
        <v>9057</v>
      </c>
      <c r="M3281" s="8">
        <v>8287</v>
      </c>
      <c r="N3281" s="8"/>
      <c r="O3281" s="8">
        <v>103354</v>
      </c>
      <c r="P3281" s="8">
        <v>2674</v>
      </c>
      <c r="Q3281" s="8">
        <v>151125</v>
      </c>
      <c r="R3281" s="121">
        <v>0.17000622000000001</v>
      </c>
      <c r="S3281" s="121">
        <v>3.6548608900000001</v>
      </c>
      <c r="T3281" s="8"/>
      <c r="U3281" s="8"/>
      <c r="V3281" s="8"/>
      <c r="W3281" s="8"/>
      <c r="X3281" s="8">
        <v>22579439</v>
      </c>
      <c r="Y3281" s="8">
        <v>19578830</v>
      </c>
      <c r="Z3281" s="8">
        <v>10946018</v>
      </c>
      <c r="AA3281" s="121">
        <v>878.6626478275</v>
      </c>
      <c r="AB3281" s="121">
        <v>144.5295188156</v>
      </c>
    </row>
    <row r="3282" spans="1:28" x14ac:dyDescent="0.3">
      <c r="A3282" s="1" t="s">
        <v>6</v>
      </c>
      <c r="B3282" s="65" t="str">
        <f>VLOOKUP(A3282,'bank list with code'!$A$2:$C$114,3,FALSE)</f>
        <v>B061</v>
      </c>
      <c r="C3282" s="65" t="str">
        <f>VLOOKUP(B3282,'bank type'!$A$2:$B$87,2,FALSE)</f>
        <v>Public Sector Banks</v>
      </c>
      <c r="D3282" s="60">
        <f t="shared" si="152"/>
        <v>44104</v>
      </c>
      <c r="E3282" s="19">
        <v>9</v>
      </c>
      <c r="F3282" s="1">
        <v>2020</v>
      </c>
      <c r="G3282" s="2">
        <v>2707</v>
      </c>
      <c r="H3282" s="2">
        <v>407</v>
      </c>
      <c r="I3282" s="8">
        <v>9467</v>
      </c>
      <c r="J3282" s="8">
        <v>0</v>
      </c>
      <c r="K3282" s="8"/>
      <c r="L3282" s="8">
        <v>0</v>
      </c>
      <c r="M3282" s="8">
        <v>0</v>
      </c>
      <c r="N3282" s="8"/>
      <c r="O3282" s="8">
        <v>60484</v>
      </c>
      <c r="P3282" s="8">
        <v>481</v>
      </c>
      <c r="Q3282" s="8">
        <v>74054</v>
      </c>
      <c r="R3282" s="121">
        <v>2.0103000000000003E-2</v>
      </c>
      <c r="S3282" s="121">
        <v>1.38228606</v>
      </c>
      <c r="T3282" s="8"/>
      <c r="U3282" s="8"/>
      <c r="V3282" s="8"/>
      <c r="W3282" s="8"/>
      <c r="X3282" s="8">
        <v>18476318</v>
      </c>
      <c r="Y3282" s="8">
        <v>11660982</v>
      </c>
      <c r="Z3282" s="8">
        <v>5022420</v>
      </c>
      <c r="AA3282" s="121">
        <v>490.36462699999998</v>
      </c>
      <c r="AB3282" s="121">
        <v>70.96920093</v>
      </c>
    </row>
    <row r="3283" spans="1:28" x14ac:dyDescent="0.3">
      <c r="A3283" s="1" t="s">
        <v>7</v>
      </c>
      <c r="B3283" s="65" t="str">
        <f>VLOOKUP(A3283,'bank list with code'!$A$2:$C$114,3,FALSE)</f>
        <v>B080</v>
      </c>
      <c r="C3283" s="65" t="str">
        <f>VLOOKUP(B3283,'bank type'!$A$2:$B$87,2,FALSE)</f>
        <v>Public Sector Banks</v>
      </c>
      <c r="D3283" s="60">
        <f t="shared" si="152"/>
        <v>44104</v>
      </c>
      <c r="E3283" s="19">
        <v>9</v>
      </c>
      <c r="F3283" s="1">
        <v>2020</v>
      </c>
      <c r="G3283" s="2">
        <v>1045</v>
      </c>
      <c r="H3283" s="2">
        <v>30</v>
      </c>
      <c r="I3283" s="8">
        <v>931</v>
      </c>
      <c r="J3283" s="8">
        <v>0</v>
      </c>
      <c r="K3283" s="8"/>
      <c r="L3283" s="8">
        <v>354</v>
      </c>
      <c r="M3283" s="8">
        <v>832</v>
      </c>
      <c r="N3283" s="8"/>
      <c r="O3283" s="8">
        <v>0</v>
      </c>
      <c r="P3283" s="8">
        <v>0</v>
      </c>
      <c r="Q3283" s="8">
        <v>0</v>
      </c>
      <c r="R3283" s="121">
        <v>0</v>
      </c>
      <c r="S3283" s="121">
        <v>0</v>
      </c>
      <c r="T3283" s="8"/>
      <c r="U3283" s="8"/>
      <c r="V3283" s="8"/>
      <c r="W3283" s="8"/>
      <c r="X3283" s="8">
        <v>2944410</v>
      </c>
      <c r="Y3283" s="8">
        <v>1412464</v>
      </c>
      <c r="Z3283" s="8">
        <v>912457</v>
      </c>
      <c r="AA3283" s="121">
        <v>60.362968000000002</v>
      </c>
      <c r="AB3283" s="121">
        <v>13.733913439200002</v>
      </c>
    </row>
    <row r="3284" spans="1:28" x14ac:dyDescent="0.3">
      <c r="A3284" s="1" t="s">
        <v>8</v>
      </c>
      <c r="B3284" s="65" t="str">
        <f>VLOOKUP(A3284,'bank list with code'!$A$2:$C$114,3,FALSE)</f>
        <v>B081</v>
      </c>
      <c r="C3284" s="65" t="str">
        <f>VLOOKUP(B3284,'bank type'!$A$2:$B$87,2,FALSE)</f>
        <v>Public Sector Banks</v>
      </c>
      <c r="D3284" s="60">
        <f t="shared" si="152"/>
        <v>44104</v>
      </c>
      <c r="E3284" s="19">
        <v>9</v>
      </c>
      <c r="F3284" s="1">
        <v>2020</v>
      </c>
      <c r="G3284" s="2">
        <v>8839</v>
      </c>
      <c r="H3284" s="2">
        <v>5039</v>
      </c>
      <c r="I3284" s="8">
        <v>101291</v>
      </c>
      <c r="J3284" s="8">
        <v>0</v>
      </c>
      <c r="K3284" s="8"/>
      <c r="L3284" s="8">
        <v>5268</v>
      </c>
      <c r="M3284" s="8">
        <v>126261</v>
      </c>
      <c r="N3284" s="8"/>
      <c r="O3284" s="8">
        <v>360889</v>
      </c>
      <c r="P3284" s="8">
        <v>3231</v>
      </c>
      <c r="Q3284" s="8">
        <v>529411</v>
      </c>
      <c r="R3284" s="121">
        <v>9.2486067199999994E-2</v>
      </c>
      <c r="S3284" s="121">
        <v>12.341459463200003</v>
      </c>
      <c r="T3284" s="8"/>
      <c r="U3284" s="8"/>
      <c r="V3284" s="8"/>
      <c r="W3284" s="8"/>
      <c r="X3284" s="8">
        <v>42057418</v>
      </c>
      <c r="Y3284" s="8">
        <v>29505152</v>
      </c>
      <c r="Z3284" s="8">
        <v>17182044</v>
      </c>
      <c r="AA3284" s="121">
        <v>1403.0590975857999</v>
      </c>
      <c r="AB3284" s="121">
        <v>268.13048865249999</v>
      </c>
    </row>
    <row r="3285" spans="1:28" x14ac:dyDescent="0.3">
      <c r="A3285" s="1" t="s">
        <v>9</v>
      </c>
      <c r="B3285" s="65" t="str">
        <f>VLOOKUP(A3285,'bank list with code'!$A$2:$C$114,3,FALSE)</f>
        <v>B102</v>
      </c>
      <c r="C3285" s="65" t="str">
        <f>VLOOKUP(B3285,'bank type'!$A$2:$B$87,2,FALSE)</f>
        <v>Public Sector Banks</v>
      </c>
      <c r="D3285" s="60">
        <f t="shared" si="152"/>
        <v>44104</v>
      </c>
      <c r="E3285" s="19">
        <v>9</v>
      </c>
      <c r="F3285" s="1">
        <v>2020</v>
      </c>
      <c r="G3285" s="2">
        <v>2086</v>
      </c>
      <c r="H3285" s="2">
        <v>195</v>
      </c>
      <c r="I3285" s="8">
        <v>8961</v>
      </c>
      <c r="J3285" s="8">
        <v>0</v>
      </c>
      <c r="K3285" s="8"/>
      <c r="L3285" s="8">
        <v>3568</v>
      </c>
      <c r="M3285" s="8">
        <v>6723</v>
      </c>
      <c r="N3285" s="8"/>
      <c r="O3285" s="8">
        <v>0</v>
      </c>
      <c r="P3285" s="8">
        <v>0</v>
      </c>
      <c r="Q3285" s="8">
        <v>0</v>
      </c>
      <c r="R3285" s="121">
        <v>0</v>
      </c>
      <c r="S3285" s="121">
        <v>0</v>
      </c>
      <c r="T3285" s="8"/>
      <c r="U3285" s="8"/>
      <c r="V3285" s="8"/>
      <c r="W3285" s="8"/>
      <c r="X3285" s="8">
        <v>9274062</v>
      </c>
      <c r="Y3285" s="8">
        <v>5752025</v>
      </c>
      <c r="Z3285" s="8">
        <v>3583170</v>
      </c>
      <c r="AA3285" s="121">
        <v>241.75002636650001</v>
      </c>
      <c r="AB3285" s="121">
        <v>49.008621330000004</v>
      </c>
    </row>
    <row r="3286" spans="1:28" x14ac:dyDescent="0.3">
      <c r="A3286" s="1" t="s">
        <v>10</v>
      </c>
      <c r="B3286" s="65" t="str">
        <f>VLOOKUP(A3286,'bank list with code'!$A$2:$C$114,3,FALSE)</f>
        <v>B105</v>
      </c>
      <c r="C3286" s="65" t="str">
        <f>VLOOKUP(B3286,'bank type'!$A$2:$B$87,2,FALSE)</f>
        <v>Public Sector Banks</v>
      </c>
      <c r="D3286" s="60">
        <f t="shared" si="152"/>
        <v>44104</v>
      </c>
      <c r="E3286" s="19">
        <v>9</v>
      </c>
      <c r="F3286" s="1">
        <v>2020</v>
      </c>
      <c r="G3286" s="2">
        <v>9276</v>
      </c>
      <c r="H3286" s="2">
        <v>4011</v>
      </c>
      <c r="I3286" s="8">
        <v>359152</v>
      </c>
      <c r="J3286" s="8">
        <v>0</v>
      </c>
      <c r="K3286" s="8"/>
      <c r="L3286" s="8">
        <v>8040</v>
      </c>
      <c r="M3286" s="8">
        <v>1226</v>
      </c>
      <c r="N3286" s="8"/>
      <c r="O3286" s="8">
        <v>457281</v>
      </c>
      <c r="P3286" s="8">
        <v>10060</v>
      </c>
      <c r="Q3286" s="8">
        <v>752949</v>
      </c>
      <c r="R3286" s="121">
        <v>0.48328211899999995</v>
      </c>
      <c r="S3286" s="121">
        <v>19.277878687299999</v>
      </c>
      <c r="T3286" s="8"/>
      <c r="U3286" s="8"/>
      <c r="V3286" s="8"/>
      <c r="W3286" s="8"/>
      <c r="X3286" s="8">
        <v>43647290</v>
      </c>
      <c r="Y3286" s="8">
        <v>37646593</v>
      </c>
      <c r="Z3286" s="8">
        <v>19812661</v>
      </c>
      <c r="AA3286" s="121">
        <v>1267.2845213154999</v>
      </c>
      <c r="AB3286" s="121">
        <v>273.44010960151331</v>
      </c>
    </row>
    <row r="3287" spans="1:28" x14ac:dyDescent="0.3">
      <c r="A3287" s="1" t="s">
        <v>11</v>
      </c>
      <c r="B3287" s="65" t="str">
        <f>VLOOKUP(A3287,'bank list with code'!$A$2:$C$114,3,FALSE)</f>
        <v>B054</v>
      </c>
      <c r="C3287" s="65" t="str">
        <f>VLOOKUP(B3287,'bank type'!$A$2:$B$87,2,FALSE)</f>
        <v>Private Sector Banks</v>
      </c>
      <c r="D3287" s="60">
        <f t="shared" si="152"/>
        <v>44104</v>
      </c>
      <c r="E3287" s="19">
        <v>9</v>
      </c>
      <c r="F3287" s="1">
        <v>2020</v>
      </c>
      <c r="G3287" s="2">
        <v>2208</v>
      </c>
      <c r="H3287" s="2">
        <v>1259</v>
      </c>
      <c r="I3287" s="8">
        <v>30370</v>
      </c>
      <c r="J3287" s="8">
        <v>0</v>
      </c>
      <c r="K3287" s="8"/>
      <c r="L3287" s="8">
        <v>501</v>
      </c>
      <c r="M3287" s="8">
        <v>3007</v>
      </c>
      <c r="N3287" s="8"/>
      <c r="O3287" s="8">
        <v>36534</v>
      </c>
      <c r="P3287" s="8">
        <v>426</v>
      </c>
      <c r="Q3287" s="8">
        <v>97178</v>
      </c>
      <c r="R3287" s="121">
        <v>2.2675000000000001E-2</v>
      </c>
      <c r="S3287" s="121">
        <v>2.4880646146000123</v>
      </c>
      <c r="T3287" s="8"/>
      <c r="U3287" s="8"/>
      <c r="V3287" s="8"/>
      <c r="W3287" s="8"/>
      <c r="X3287" s="8">
        <v>12919227</v>
      </c>
      <c r="Y3287" s="8">
        <v>6843931</v>
      </c>
      <c r="Z3287" s="8">
        <v>4548757</v>
      </c>
      <c r="AA3287" s="121">
        <v>324.57931544550001</v>
      </c>
      <c r="AB3287" s="121">
        <v>70.882910445399901</v>
      </c>
    </row>
    <row r="3288" spans="1:28" x14ac:dyDescent="0.3">
      <c r="A3288" s="1" t="s">
        <v>12</v>
      </c>
      <c r="B3288" s="65" t="str">
        <f>VLOOKUP(A3288,'bank list with code'!$A$2:$C$114,3,FALSE)</f>
        <v>B093</v>
      </c>
      <c r="C3288" s="65" t="str">
        <f>VLOOKUP(B3288,'bank type'!$A$2:$B$87,2,FALSE)</f>
        <v>Public Sector Banks</v>
      </c>
      <c r="D3288" s="60">
        <f t="shared" si="152"/>
        <v>44104</v>
      </c>
      <c r="E3288" s="19">
        <v>9</v>
      </c>
      <c r="F3288" s="1">
        <v>2020</v>
      </c>
      <c r="G3288" s="2">
        <v>25597</v>
      </c>
      <c r="H3288" s="2">
        <v>33165</v>
      </c>
      <c r="I3288" s="8">
        <v>701523</v>
      </c>
      <c r="J3288" s="8">
        <v>0</v>
      </c>
      <c r="K3288" s="8"/>
      <c r="L3288" s="8">
        <v>56483</v>
      </c>
      <c r="M3288" s="8">
        <v>367141</v>
      </c>
      <c r="N3288" s="8"/>
      <c r="O3288" s="8">
        <v>11008947</v>
      </c>
      <c r="P3288" s="8">
        <v>84190</v>
      </c>
      <c r="Q3288" s="8">
        <v>29940318</v>
      </c>
      <c r="R3288" s="121">
        <v>3.2497827318000008</v>
      </c>
      <c r="S3288" s="121">
        <v>991.54455690680015</v>
      </c>
      <c r="T3288" s="8"/>
      <c r="U3288" s="8"/>
      <c r="V3288" s="8"/>
      <c r="W3288" s="8"/>
      <c r="X3288" s="8">
        <v>288910959</v>
      </c>
      <c r="Y3288" s="8">
        <v>167229727</v>
      </c>
      <c r="Z3288" s="8">
        <v>103799486</v>
      </c>
      <c r="AA3288" s="121">
        <v>8705.0043143855</v>
      </c>
      <c r="AB3288" s="121">
        <v>1560.26870168</v>
      </c>
    </row>
    <row r="3289" spans="1:28" x14ac:dyDescent="0.3">
      <c r="A3289" s="1" t="s">
        <v>14</v>
      </c>
      <c r="B3289" s="65" t="str">
        <f>VLOOKUP(A3289,'bank list with code'!$A$2:$C$114,3,FALSE)</f>
        <v>B009</v>
      </c>
      <c r="C3289" s="65" t="str">
        <f>VLOOKUP(B3289,'bank type'!$A$2:$B$87,2,FALSE)</f>
        <v>Private Sector Banks</v>
      </c>
      <c r="D3289" s="60">
        <f t="shared" si="152"/>
        <v>44104</v>
      </c>
      <c r="E3289" s="19">
        <v>9</v>
      </c>
      <c r="F3289" s="1">
        <v>2020</v>
      </c>
      <c r="G3289" s="2">
        <v>5606</v>
      </c>
      <c r="H3289" s="2">
        <v>11821</v>
      </c>
      <c r="I3289" s="8">
        <v>504711</v>
      </c>
      <c r="J3289" s="8">
        <v>0</v>
      </c>
      <c r="K3289" s="8"/>
      <c r="L3289" s="8">
        <v>710</v>
      </c>
      <c r="M3289" s="8">
        <v>134264</v>
      </c>
      <c r="N3289" s="8"/>
      <c r="O3289" s="8">
        <v>6873311</v>
      </c>
      <c r="P3289" s="8">
        <v>27568</v>
      </c>
      <c r="Q3289" s="8">
        <v>12975524</v>
      </c>
      <c r="R3289" s="121">
        <v>1.3969481132999999</v>
      </c>
      <c r="S3289" s="121">
        <v>426.00391597999999</v>
      </c>
      <c r="T3289" s="8"/>
      <c r="U3289" s="8"/>
      <c r="V3289" s="8"/>
      <c r="W3289" s="8"/>
      <c r="X3289" s="8">
        <v>22609381</v>
      </c>
      <c r="Y3289" s="8">
        <v>20529440</v>
      </c>
      <c r="Z3289" s="8">
        <v>20851158</v>
      </c>
      <c r="AA3289" s="121">
        <v>1171.2109372656</v>
      </c>
      <c r="AB3289" s="121">
        <v>384.91550201969994</v>
      </c>
    </row>
    <row r="3290" spans="1:28" x14ac:dyDescent="0.3">
      <c r="A3290" s="1" t="s">
        <v>15</v>
      </c>
      <c r="B3290" s="65" t="str">
        <f>VLOOKUP(A3290,'bank list with code'!$A$2:$C$114,3,FALSE)</f>
        <v>B010</v>
      </c>
      <c r="C3290" s="65" t="str">
        <f>VLOOKUP(B3290,'bank type'!$A$2:$B$87,2,FALSE)</f>
        <v>Private Sector Banks</v>
      </c>
      <c r="D3290" s="60">
        <f t="shared" si="152"/>
        <v>44104</v>
      </c>
      <c r="E3290" s="19">
        <v>9</v>
      </c>
      <c r="F3290" s="1">
        <v>2020</v>
      </c>
      <c r="G3290" s="2">
        <v>485</v>
      </c>
      <c r="H3290" s="2">
        <v>2</v>
      </c>
      <c r="I3290" s="8">
        <v>32233</v>
      </c>
      <c r="J3290" s="8">
        <v>0</v>
      </c>
      <c r="K3290" s="8"/>
      <c r="L3290" s="8">
        <v>0</v>
      </c>
      <c r="M3290" s="8">
        <v>0</v>
      </c>
      <c r="N3290" s="8"/>
      <c r="O3290" s="8">
        <v>0</v>
      </c>
      <c r="P3290" s="8">
        <v>0</v>
      </c>
      <c r="Q3290" s="8">
        <v>0</v>
      </c>
      <c r="R3290" s="121">
        <v>0</v>
      </c>
      <c r="S3290" s="121">
        <v>0</v>
      </c>
      <c r="T3290" s="8"/>
      <c r="U3290" s="8"/>
      <c r="V3290" s="8"/>
      <c r="W3290" s="8"/>
      <c r="X3290" s="8">
        <v>4009744</v>
      </c>
      <c r="Y3290" s="8">
        <v>1925540</v>
      </c>
      <c r="Z3290" s="8">
        <v>1081295</v>
      </c>
      <c r="AA3290" s="121">
        <v>95.560872369999998</v>
      </c>
      <c r="AB3290" s="121">
        <v>18.654024273400001</v>
      </c>
    </row>
    <row r="3291" spans="1:28" x14ac:dyDescent="0.3">
      <c r="A3291" s="1" t="s">
        <v>16</v>
      </c>
      <c r="B3291" s="65" t="str">
        <f>VLOOKUP(A3291,'bank list with code'!$A$2:$C$114,3,FALSE)</f>
        <v>B021</v>
      </c>
      <c r="C3291" s="65" t="str">
        <f>VLOOKUP(B3291,'bank type'!$A$2:$B$87,2,FALSE)</f>
        <v>Private Sector Banks</v>
      </c>
      <c r="D3291" s="60">
        <f t="shared" si="152"/>
        <v>44104</v>
      </c>
      <c r="E3291" s="19">
        <v>9</v>
      </c>
      <c r="F3291" s="1">
        <v>2020</v>
      </c>
      <c r="G3291" s="2">
        <v>255</v>
      </c>
      <c r="H3291" s="2">
        <v>54</v>
      </c>
      <c r="I3291" s="8">
        <v>0</v>
      </c>
      <c r="J3291" s="8">
        <v>0</v>
      </c>
      <c r="K3291" s="8"/>
      <c r="L3291" s="8">
        <v>0</v>
      </c>
      <c r="M3291" s="8">
        <v>1564</v>
      </c>
      <c r="N3291" s="8"/>
      <c r="O3291" s="8">
        <v>0</v>
      </c>
      <c r="P3291" s="8">
        <v>0</v>
      </c>
      <c r="Q3291" s="8">
        <v>0</v>
      </c>
      <c r="R3291" s="121">
        <v>0</v>
      </c>
      <c r="S3291" s="121">
        <v>0</v>
      </c>
      <c r="T3291" s="8"/>
      <c r="U3291" s="8"/>
      <c r="V3291" s="8"/>
      <c r="W3291" s="8"/>
      <c r="X3291" s="8">
        <v>729061</v>
      </c>
      <c r="Y3291" s="8">
        <v>410359</v>
      </c>
      <c r="Z3291" s="8">
        <v>260553</v>
      </c>
      <c r="AA3291" s="121">
        <v>17.665864321500003</v>
      </c>
      <c r="AB3291" s="121">
        <v>3.8467593586000004</v>
      </c>
    </row>
    <row r="3292" spans="1:28" x14ac:dyDescent="0.3">
      <c r="A3292" s="1" t="s">
        <v>17</v>
      </c>
      <c r="B3292" s="65" t="str">
        <f>VLOOKUP(A3292,'bank list with code'!$A$2:$C$114,3,FALSE)</f>
        <v>B024</v>
      </c>
      <c r="C3292" s="65" t="str">
        <f>VLOOKUP(B3292,'bank type'!$A$2:$B$87,2,FALSE)</f>
        <v>Private Sector Banks</v>
      </c>
      <c r="D3292" s="60">
        <f t="shared" si="152"/>
        <v>44104</v>
      </c>
      <c r="E3292" s="19">
        <v>9</v>
      </c>
      <c r="F3292" s="1">
        <v>2020</v>
      </c>
      <c r="G3292" s="2">
        <v>1101</v>
      </c>
      <c r="H3292" s="2">
        <v>679</v>
      </c>
      <c r="I3292" s="8">
        <v>8763</v>
      </c>
      <c r="J3292" s="8">
        <v>0</v>
      </c>
      <c r="K3292" s="8"/>
      <c r="L3292" s="8">
        <v>0</v>
      </c>
      <c r="M3292" s="8">
        <v>13559</v>
      </c>
      <c r="N3292" s="8"/>
      <c r="O3292" s="8">
        <v>4868</v>
      </c>
      <c r="P3292" s="8">
        <v>35</v>
      </c>
      <c r="Q3292" s="8">
        <v>8831</v>
      </c>
      <c r="R3292" s="121">
        <v>1.474E-3</v>
      </c>
      <c r="S3292" s="121">
        <v>0.26388642279999996</v>
      </c>
      <c r="T3292" s="8"/>
      <c r="U3292" s="8"/>
      <c r="V3292" s="8"/>
      <c r="W3292" s="8"/>
      <c r="X3292" s="8">
        <v>2089214</v>
      </c>
      <c r="Y3292" s="8">
        <v>2229396</v>
      </c>
      <c r="Z3292" s="8">
        <v>1231837</v>
      </c>
      <c r="AA3292" s="121">
        <v>107.95342893920001</v>
      </c>
      <c r="AB3292" s="121">
        <v>18.027610671800002</v>
      </c>
    </row>
    <row r="3293" spans="1:28" x14ac:dyDescent="0.3">
      <c r="A3293" s="1" t="s">
        <v>18</v>
      </c>
      <c r="B3293" s="65" t="str">
        <f>VLOOKUP(A3293,'bank list with code'!$A$2:$C$114,3,FALSE)</f>
        <v>B032</v>
      </c>
      <c r="C3293" s="65" t="str">
        <f>VLOOKUP(B3293,'bank type'!$A$2:$B$87,2,FALSE)</f>
        <v>Private Sector Banks</v>
      </c>
      <c r="D3293" s="60">
        <f t="shared" si="152"/>
        <v>44104</v>
      </c>
      <c r="E3293" s="19">
        <v>9</v>
      </c>
      <c r="F3293" s="1">
        <v>2020</v>
      </c>
      <c r="G3293" s="2">
        <v>278</v>
      </c>
      <c r="H3293" s="2">
        <v>202</v>
      </c>
      <c r="I3293" s="8">
        <v>8150</v>
      </c>
      <c r="J3293" s="8">
        <v>0</v>
      </c>
      <c r="K3293" s="8"/>
      <c r="L3293" s="8">
        <v>0</v>
      </c>
      <c r="M3293" s="8">
        <v>1433</v>
      </c>
      <c r="N3293" s="8"/>
      <c r="O3293" s="8">
        <v>6367</v>
      </c>
      <c r="P3293" s="8">
        <v>426</v>
      </c>
      <c r="Q3293" s="8">
        <v>17078</v>
      </c>
      <c r="R3293" s="121">
        <v>2.5454499999999998E-2</v>
      </c>
      <c r="S3293" s="121">
        <v>0.43252655000000001</v>
      </c>
      <c r="T3293" s="8"/>
      <c r="U3293" s="8"/>
      <c r="V3293" s="8"/>
      <c r="W3293" s="8"/>
      <c r="X3293" s="8">
        <v>775895</v>
      </c>
      <c r="Y3293" s="8">
        <v>378170</v>
      </c>
      <c r="Z3293" s="8">
        <v>425330</v>
      </c>
      <c r="AA3293" s="121">
        <v>21.12536532</v>
      </c>
      <c r="AB3293" s="121">
        <v>11.163036040000001</v>
      </c>
    </row>
    <row r="3294" spans="1:28" x14ac:dyDescent="0.3">
      <c r="A3294" s="1" t="s">
        <v>19</v>
      </c>
      <c r="B3294" s="65" t="str">
        <f>VLOOKUP(A3294,'bank list with code'!$A$2:$C$114,3,FALSE)</f>
        <v>B038</v>
      </c>
      <c r="C3294" s="65" t="str">
        <f>VLOOKUP(B3294,'bank type'!$A$2:$B$87,2,FALSE)</f>
        <v>Private Sector Banks</v>
      </c>
      <c r="D3294" s="60">
        <f t="shared" si="152"/>
        <v>44104</v>
      </c>
      <c r="E3294" s="19">
        <v>9</v>
      </c>
      <c r="F3294" s="1">
        <v>2020</v>
      </c>
      <c r="G3294" s="2">
        <v>203</v>
      </c>
      <c r="H3294" s="2">
        <v>53</v>
      </c>
      <c r="I3294" s="8">
        <v>1395</v>
      </c>
      <c r="J3294" s="8">
        <v>0</v>
      </c>
      <c r="K3294" s="8"/>
      <c r="L3294" s="8">
        <v>0</v>
      </c>
      <c r="M3294" s="8">
        <v>0</v>
      </c>
      <c r="N3294" s="8"/>
      <c r="O3294" s="8">
        <v>5982</v>
      </c>
      <c r="P3294" s="8">
        <v>547</v>
      </c>
      <c r="Q3294" s="8">
        <v>17563</v>
      </c>
      <c r="R3294" s="121">
        <v>7.2877044999999996E-3</v>
      </c>
      <c r="S3294" s="121">
        <v>0.35971566460000004</v>
      </c>
      <c r="T3294" s="8"/>
      <c r="U3294" s="8"/>
      <c r="V3294" s="8"/>
      <c r="W3294" s="8"/>
      <c r="X3294" s="8">
        <v>508571</v>
      </c>
      <c r="Y3294" s="8">
        <v>467109</v>
      </c>
      <c r="Z3294" s="8">
        <v>274906</v>
      </c>
      <c r="AA3294" s="121">
        <v>15.593269043400001</v>
      </c>
      <c r="AB3294" s="121">
        <v>4.0741895253999996</v>
      </c>
    </row>
    <row r="3295" spans="1:28" x14ac:dyDescent="0.3">
      <c r="A3295" s="1" t="s">
        <v>20</v>
      </c>
      <c r="B3295" s="65" t="str">
        <f>VLOOKUP(A3295,'bank list with code'!$A$2:$C$114,3,FALSE)</f>
        <v>B045</v>
      </c>
      <c r="C3295" s="65" t="str">
        <f>VLOOKUP(B3295,'bank type'!$A$2:$B$87,2,FALSE)</f>
        <v>Private Sector Banks</v>
      </c>
      <c r="D3295" s="60">
        <f t="shared" si="152"/>
        <v>44104</v>
      </c>
      <c r="E3295" s="19">
        <v>9</v>
      </c>
      <c r="F3295" s="1">
        <v>2020</v>
      </c>
      <c r="G3295" s="2">
        <v>1483</v>
      </c>
      <c r="H3295" s="2">
        <v>465</v>
      </c>
      <c r="I3295" s="8">
        <v>14970</v>
      </c>
      <c r="J3295" s="8">
        <v>0</v>
      </c>
      <c r="K3295" s="8"/>
      <c r="L3295" s="8">
        <v>0</v>
      </c>
      <c r="M3295" s="8">
        <v>109357</v>
      </c>
      <c r="N3295" s="8"/>
      <c r="O3295" s="8">
        <v>0</v>
      </c>
      <c r="P3295" s="8">
        <v>0</v>
      </c>
      <c r="Q3295" s="8">
        <v>0</v>
      </c>
      <c r="R3295" s="121">
        <v>0</v>
      </c>
      <c r="S3295" s="121">
        <v>0</v>
      </c>
      <c r="T3295" s="8"/>
      <c r="U3295" s="8"/>
      <c r="V3295" s="8"/>
      <c r="W3295" s="8"/>
      <c r="X3295" s="8">
        <v>8077136</v>
      </c>
      <c r="Y3295" s="8">
        <v>6994396</v>
      </c>
      <c r="Z3295" s="8">
        <v>5200920</v>
      </c>
      <c r="AA3295" s="121">
        <v>337.99754950000005</v>
      </c>
      <c r="AB3295" s="121">
        <v>81.066566100000003</v>
      </c>
    </row>
    <row r="3296" spans="1:28" x14ac:dyDescent="0.3">
      <c r="A3296" s="1" t="s">
        <v>21</v>
      </c>
      <c r="B3296" s="65" t="str">
        <f>VLOOKUP(A3296,'bank list with code'!$A$2:$C$114,3,FALSE)</f>
        <v>B050</v>
      </c>
      <c r="C3296" s="65" t="str">
        <f>VLOOKUP(B3296,'bank type'!$A$2:$B$87,2,FALSE)</f>
        <v>Private Sector Banks</v>
      </c>
      <c r="D3296" s="60">
        <f t="shared" si="152"/>
        <v>44104</v>
      </c>
      <c r="E3296" s="19">
        <v>9</v>
      </c>
      <c r="F3296" s="1">
        <v>2020</v>
      </c>
      <c r="G3296" s="2">
        <v>6410</v>
      </c>
      <c r="H3296" s="2">
        <v>7877</v>
      </c>
      <c r="I3296" s="8">
        <v>903670</v>
      </c>
      <c r="J3296" s="8">
        <v>0</v>
      </c>
      <c r="K3296" s="8"/>
      <c r="L3296" s="8">
        <v>2412</v>
      </c>
      <c r="M3296" s="8">
        <v>341809</v>
      </c>
      <c r="N3296" s="8"/>
      <c r="O3296" s="8">
        <v>14979028</v>
      </c>
      <c r="P3296" s="8">
        <v>125575</v>
      </c>
      <c r="Q3296" s="8">
        <v>42309613</v>
      </c>
      <c r="R3296" s="121">
        <v>7.8231095814999998</v>
      </c>
      <c r="S3296" s="121">
        <v>1572.2995496052999</v>
      </c>
      <c r="T3296" s="8"/>
      <c r="U3296" s="8"/>
      <c r="V3296" s="8"/>
      <c r="W3296" s="8"/>
      <c r="X3296" s="8">
        <v>33824692</v>
      </c>
      <c r="Y3296" s="8">
        <v>31843379</v>
      </c>
      <c r="Z3296" s="8">
        <v>37901480</v>
      </c>
      <c r="AA3296" s="121">
        <v>1759.1112144971003</v>
      </c>
      <c r="AB3296" s="121">
        <v>698.98541545670014</v>
      </c>
    </row>
    <row r="3297" spans="1:28" x14ac:dyDescent="0.3">
      <c r="A3297" s="1" t="s">
        <v>22</v>
      </c>
      <c r="B3297" s="65" t="str">
        <f>VLOOKUP(A3297,'bank list with code'!$A$2:$C$114,3,FALSE)</f>
        <v>B053</v>
      </c>
      <c r="C3297" s="65" t="str">
        <f>VLOOKUP(B3297,'bank type'!$A$2:$B$87,2,FALSE)</f>
        <v>Private Sector Banks</v>
      </c>
      <c r="D3297" s="60">
        <f t="shared" si="152"/>
        <v>44104</v>
      </c>
      <c r="E3297" s="19">
        <v>9</v>
      </c>
      <c r="F3297" s="1">
        <v>2020</v>
      </c>
      <c r="G3297" s="2">
        <v>7604</v>
      </c>
      <c r="H3297" s="2">
        <v>9641</v>
      </c>
      <c r="I3297" s="8">
        <v>491209</v>
      </c>
      <c r="J3297" s="8">
        <v>0</v>
      </c>
      <c r="K3297" s="8"/>
      <c r="L3297" s="8">
        <v>4277</v>
      </c>
      <c r="M3297" s="8">
        <v>43472</v>
      </c>
      <c r="N3297" s="8"/>
      <c r="O3297" s="8">
        <v>9272833</v>
      </c>
      <c r="P3297" s="8">
        <v>26578</v>
      </c>
      <c r="Q3297" s="8">
        <v>23345692</v>
      </c>
      <c r="R3297" s="121">
        <v>1.32932512</v>
      </c>
      <c r="S3297" s="121">
        <v>746.67961520999995</v>
      </c>
      <c r="T3297" s="8"/>
      <c r="U3297" s="8"/>
      <c r="V3297" s="8"/>
      <c r="W3297" s="8"/>
      <c r="X3297" s="8">
        <v>47399007</v>
      </c>
      <c r="Y3297" s="8">
        <v>23575555</v>
      </c>
      <c r="Z3297" s="8">
        <v>26794622</v>
      </c>
      <c r="AA3297" s="121">
        <v>1330.06002057</v>
      </c>
      <c r="AB3297" s="121">
        <v>514.08043641999996</v>
      </c>
    </row>
    <row r="3298" spans="1:28" x14ac:dyDescent="0.3">
      <c r="A3298" s="1" t="s">
        <v>23</v>
      </c>
      <c r="B3298" s="65" t="str">
        <f>VLOOKUP(A3298,'bank list with code'!$A$2:$C$114,3,FALSE)</f>
        <v>B056</v>
      </c>
      <c r="C3298" s="65" t="str">
        <f>VLOOKUP(B3298,'bank type'!$A$2:$B$87,2,FALSE)</f>
        <v>Private Sector Banks</v>
      </c>
      <c r="D3298" s="60">
        <f t="shared" si="152"/>
        <v>44104</v>
      </c>
      <c r="E3298" s="19">
        <v>9</v>
      </c>
      <c r="F3298" s="1">
        <v>2020</v>
      </c>
      <c r="G3298" s="2">
        <v>420</v>
      </c>
      <c r="H3298" s="2">
        <v>92</v>
      </c>
      <c r="I3298" s="8">
        <v>9916</v>
      </c>
      <c r="J3298" s="8">
        <v>0</v>
      </c>
      <c r="K3298" s="8"/>
      <c r="L3298" s="8">
        <v>11140</v>
      </c>
      <c r="M3298" s="8">
        <v>0</v>
      </c>
      <c r="N3298" s="8"/>
      <c r="O3298" s="8">
        <v>14014</v>
      </c>
      <c r="P3298" s="8">
        <v>0</v>
      </c>
      <c r="Q3298" s="8">
        <v>61225</v>
      </c>
      <c r="R3298" s="121">
        <v>0</v>
      </c>
      <c r="S3298" s="121">
        <v>1.6076858488999999</v>
      </c>
      <c r="T3298" s="8"/>
      <c r="U3298" s="8"/>
      <c r="V3298" s="8"/>
      <c r="W3298" s="8"/>
      <c r="X3298" s="8">
        <v>2432013</v>
      </c>
      <c r="Y3298" s="8">
        <v>1974014</v>
      </c>
      <c r="Z3298" s="8">
        <v>1501902</v>
      </c>
      <c r="AA3298" s="121">
        <v>76.630553210000002</v>
      </c>
      <c r="AB3298" s="121">
        <v>19.1095377615</v>
      </c>
    </row>
    <row r="3299" spans="1:28" x14ac:dyDescent="0.3">
      <c r="A3299" s="1" t="s">
        <v>24</v>
      </c>
      <c r="B3299" s="65" t="str">
        <f>VLOOKUP(A3299,'bank list with code'!$A$2:$C$114,3,FALSE)</f>
        <v>B062</v>
      </c>
      <c r="C3299" s="65" t="str">
        <f>VLOOKUP(B3299,'bank type'!$A$2:$B$87,2,FALSE)</f>
        <v>Private Sector Banks</v>
      </c>
      <c r="D3299" s="60">
        <f t="shared" si="152"/>
        <v>44104</v>
      </c>
      <c r="E3299" s="19">
        <v>9</v>
      </c>
      <c r="F3299" s="1">
        <v>2020</v>
      </c>
      <c r="G3299" s="2">
        <v>1311</v>
      </c>
      <c r="H3299" s="2">
        <v>1474</v>
      </c>
      <c r="I3299" s="8">
        <v>93945</v>
      </c>
      <c r="J3299" s="8">
        <v>0</v>
      </c>
      <c r="K3299" s="8"/>
      <c r="L3299" s="8">
        <v>259</v>
      </c>
      <c r="M3299" s="8">
        <v>57763</v>
      </c>
      <c r="N3299" s="8"/>
      <c r="O3299" s="8">
        <v>1430766</v>
      </c>
      <c r="P3299" s="8">
        <v>13104</v>
      </c>
      <c r="Q3299" s="8">
        <v>3155167</v>
      </c>
      <c r="R3299" s="121">
        <v>0.66884276999999992</v>
      </c>
      <c r="S3299" s="121">
        <v>197.77706938999998</v>
      </c>
      <c r="T3299" s="8"/>
      <c r="U3299" s="8"/>
      <c r="V3299" s="8"/>
      <c r="W3299" s="8"/>
      <c r="X3299" s="8">
        <v>6032048</v>
      </c>
      <c r="Y3299" s="8">
        <v>3663506</v>
      </c>
      <c r="Z3299" s="8">
        <v>2629807</v>
      </c>
      <c r="AA3299" s="121">
        <v>160.45046480939999</v>
      </c>
      <c r="AB3299" s="121">
        <v>48.572316970000003</v>
      </c>
    </row>
    <row r="3300" spans="1:28" x14ac:dyDescent="0.3">
      <c r="A3300" s="1" t="s">
        <v>25</v>
      </c>
      <c r="B3300" s="65" t="str">
        <f>VLOOKUP(A3300,'bank list with code'!$A$2:$C$114,3,FALSE)</f>
        <v>B063</v>
      </c>
      <c r="C3300" s="65" t="str">
        <f>VLOOKUP(B3300,'bank type'!$A$2:$B$87,2,FALSE)</f>
        <v>Private Sector Banks</v>
      </c>
      <c r="D3300" s="60">
        <f t="shared" si="152"/>
        <v>44104</v>
      </c>
      <c r="E3300" s="19">
        <v>9</v>
      </c>
      <c r="F3300" s="1">
        <v>2020</v>
      </c>
      <c r="G3300" s="2">
        <v>768</v>
      </c>
      <c r="H3300" s="2">
        <v>606</v>
      </c>
      <c r="I3300" s="8">
        <v>14808</v>
      </c>
      <c r="J3300" s="8">
        <v>0</v>
      </c>
      <c r="K3300" s="8"/>
      <c r="L3300" s="8">
        <v>920</v>
      </c>
      <c r="M3300" s="8">
        <v>0</v>
      </c>
      <c r="N3300" s="8"/>
      <c r="O3300" s="8">
        <v>77914</v>
      </c>
      <c r="P3300" s="8">
        <v>5106</v>
      </c>
      <c r="Q3300" s="8">
        <v>262891</v>
      </c>
      <c r="R3300" s="121">
        <v>0.21179800000000001</v>
      </c>
      <c r="S3300" s="121">
        <v>9.5529980109999997</v>
      </c>
      <c r="T3300" s="8"/>
      <c r="U3300" s="8"/>
      <c r="V3300" s="8"/>
      <c r="W3300" s="8"/>
      <c r="X3300" s="8">
        <v>4375805</v>
      </c>
      <c r="Y3300" s="8">
        <v>5520129</v>
      </c>
      <c r="Z3300" s="8">
        <v>3101554</v>
      </c>
      <c r="AA3300" s="121">
        <v>305.34078256000004</v>
      </c>
      <c r="AB3300" s="121">
        <v>35.619440086999994</v>
      </c>
    </row>
    <row r="3301" spans="1:28" x14ac:dyDescent="0.3">
      <c r="A3301" s="1" t="s">
        <v>26</v>
      </c>
      <c r="B3301" s="65" t="str">
        <f>VLOOKUP(A3301,'bank list with code'!$A$2:$C$114,3,FALSE)</f>
        <v>B069</v>
      </c>
      <c r="C3301" s="65" t="str">
        <f>VLOOKUP(B3301,'bank type'!$A$2:$B$87,2,FALSE)</f>
        <v>Private Sector Banks</v>
      </c>
      <c r="D3301" s="60">
        <f t="shared" si="152"/>
        <v>44104</v>
      </c>
      <c r="E3301" s="19">
        <v>9</v>
      </c>
      <c r="F3301" s="1">
        <v>2020</v>
      </c>
      <c r="G3301" s="2">
        <v>342</v>
      </c>
      <c r="H3301" s="2">
        <v>674</v>
      </c>
      <c r="I3301" s="8">
        <v>11220</v>
      </c>
      <c r="J3301" s="8">
        <v>0</v>
      </c>
      <c r="K3301" s="8"/>
      <c r="L3301" s="8">
        <v>0</v>
      </c>
      <c r="M3301" s="8">
        <v>0</v>
      </c>
      <c r="N3301" s="8"/>
      <c r="O3301" s="8">
        <v>0</v>
      </c>
      <c r="P3301" s="8">
        <v>0</v>
      </c>
      <c r="Q3301" s="8">
        <v>0</v>
      </c>
      <c r="R3301" s="121">
        <v>0</v>
      </c>
      <c r="S3301" s="121">
        <v>0</v>
      </c>
      <c r="T3301" s="8"/>
      <c r="U3301" s="8"/>
      <c r="V3301" s="8"/>
      <c r="W3301" s="8"/>
      <c r="X3301" s="8">
        <v>4930134</v>
      </c>
      <c r="Y3301" s="8">
        <v>4143155</v>
      </c>
      <c r="Z3301" s="8">
        <v>2985238</v>
      </c>
      <c r="AA3301" s="121">
        <v>166.30837208</v>
      </c>
      <c r="AB3301" s="121">
        <v>35.129733310000006</v>
      </c>
    </row>
    <row r="3302" spans="1:28" x14ac:dyDescent="0.3">
      <c r="A3302" s="1" t="s">
        <v>27</v>
      </c>
      <c r="B3302" s="65" t="str">
        <f>VLOOKUP(A3302,'bank list with code'!$A$2:$C$114,3,FALSE)</f>
        <v>B070</v>
      </c>
      <c r="C3302" s="65" t="str">
        <f>VLOOKUP(B3302,'bank type'!$A$2:$B$87,2,FALSE)</f>
        <v>Private Sector Banks</v>
      </c>
      <c r="D3302" s="60">
        <f t="shared" si="152"/>
        <v>44104</v>
      </c>
      <c r="E3302" s="19">
        <v>9</v>
      </c>
      <c r="F3302" s="1">
        <v>2020</v>
      </c>
      <c r="G3302" s="2">
        <v>747</v>
      </c>
      <c r="H3302" s="2">
        <v>918</v>
      </c>
      <c r="I3302" s="8">
        <v>14288</v>
      </c>
      <c r="J3302" s="8">
        <v>0</v>
      </c>
      <c r="K3302" s="8"/>
      <c r="L3302" s="8">
        <v>0</v>
      </c>
      <c r="M3302" s="8">
        <v>0</v>
      </c>
      <c r="N3302" s="8"/>
      <c r="O3302" s="8">
        <v>2745</v>
      </c>
      <c r="P3302" s="8">
        <v>136</v>
      </c>
      <c r="Q3302" s="8">
        <v>8002</v>
      </c>
      <c r="R3302" s="121">
        <v>5.5184400000000003E-3</v>
      </c>
      <c r="S3302" s="121">
        <v>0.6295177084000001</v>
      </c>
      <c r="T3302" s="8"/>
      <c r="U3302" s="8"/>
      <c r="V3302" s="8"/>
      <c r="W3302" s="8"/>
      <c r="X3302" s="8">
        <v>4127735</v>
      </c>
      <c r="Y3302" s="8">
        <v>4808258</v>
      </c>
      <c r="Z3302" s="8">
        <v>2596332</v>
      </c>
      <c r="AA3302" s="121">
        <v>227.99077377970002</v>
      </c>
      <c r="AB3302" s="121">
        <v>43.885123566200093</v>
      </c>
    </row>
    <row r="3303" spans="1:28" x14ac:dyDescent="0.3">
      <c r="A3303" s="1" t="s">
        <v>28</v>
      </c>
      <c r="B3303" s="65" t="str">
        <f>VLOOKUP(A3303,'bank list with code'!$A$2:$C$114,3,FALSE)</f>
        <v>B073</v>
      </c>
      <c r="C3303" s="65" t="str">
        <f>VLOOKUP(B3303,'bank type'!$A$2:$B$87,2,FALSE)</f>
        <v>Private Sector Banks</v>
      </c>
      <c r="D3303" s="60">
        <f t="shared" si="152"/>
        <v>44104</v>
      </c>
      <c r="E3303" s="19">
        <v>9</v>
      </c>
      <c r="F3303" s="1">
        <v>2020</v>
      </c>
      <c r="G3303" s="2">
        <v>1309</v>
      </c>
      <c r="H3303" s="2">
        <v>1241</v>
      </c>
      <c r="I3303" s="8">
        <v>34389</v>
      </c>
      <c r="J3303" s="8">
        <v>0</v>
      </c>
      <c r="K3303" s="8"/>
      <c r="L3303" s="8">
        <v>0</v>
      </c>
      <c r="M3303" s="8">
        <v>12163</v>
      </c>
      <c r="N3303" s="8"/>
      <c r="O3303" s="8">
        <v>2314940</v>
      </c>
      <c r="P3303" s="8">
        <v>5634</v>
      </c>
      <c r="Q3303" s="8">
        <v>4270539</v>
      </c>
      <c r="R3303" s="121">
        <v>0.27950536790000002</v>
      </c>
      <c r="S3303" s="121">
        <v>143.71473028279999</v>
      </c>
      <c r="T3303" s="8"/>
      <c r="U3303" s="8"/>
      <c r="V3303" s="8"/>
      <c r="W3303" s="8"/>
      <c r="X3303" s="8">
        <v>15931912</v>
      </c>
      <c r="Y3303" s="8">
        <v>7080398</v>
      </c>
      <c r="Z3303" s="8">
        <v>8941249</v>
      </c>
      <c r="AA3303" s="121">
        <v>304.30692875440002</v>
      </c>
      <c r="AB3303" s="121">
        <v>138.01313056490008</v>
      </c>
    </row>
    <row r="3304" spans="1:28" x14ac:dyDescent="0.3">
      <c r="A3304" s="1" t="s">
        <v>29</v>
      </c>
      <c r="B3304" s="65" t="str">
        <f>VLOOKUP(A3304,'bank list with code'!$A$2:$C$114,3,FALSE)</f>
        <v>B082</v>
      </c>
      <c r="C3304" s="65" t="str">
        <f>VLOOKUP(B3304,'bank type'!$A$2:$B$87,2,FALSE)</f>
        <v>Private Sector Banks</v>
      </c>
      <c r="D3304" s="60">
        <f t="shared" si="152"/>
        <v>44104</v>
      </c>
      <c r="E3304" s="19">
        <v>9</v>
      </c>
      <c r="F3304" s="1">
        <v>2020</v>
      </c>
      <c r="G3304" s="2">
        <v>310</v>
      </c>
      <c r="H3304" s="2">
        <v>92</v>
      </c>
      <c r="I3304" s="8">
        <v>601792</v>
      </c>
      <c r="J3304" s="8">
        <v>0</v>
      </c>
      <c r="K3304" s="8"/>
      <c r="L3304" s="8">
        <v>0</v>
      </c>
      <c r="M3304" s="8">
        <v>702631</v>
      </c>
      <c r="N3304" s="8"/>
      <c r="O3304" s="8">
        <v>2713931</v>
      </c>
      <c r="P3304" s="8">
        <v>40783</v>
      </c>
      <c r="Q3304" s="8">
        <v>6815065</v>
      </c>
      <c r="R3304" s="121">
        <v>1.3657741067</v>
      </c>
      <c r="S3304" s="121">
        <v>248.44118182299999</v>
      </c>
      <c r="T3304" s="8"/>
      <c r="U3304" s="8"/>
      <c r="V3304" s="8"/>
      <c r="W3304" s="8"/>
      <c r="X3304" s="8">
        <v>1099461</v>
      </c>
      <c r="Y3304" s="8">
        <v>558258</v>
      </c>
      <c r="Z3304" s="8">
        <v>516500</v>
      </c>
      <c r="AA3304" s="121">
        <v>24.123671187999999</v>
      </c>
      <c r="AB3304" s="121">
        <v>7.6527423159999994</v>
      </c>
    </row>
    <row r="3305" spans="1:28" x14ac:dyDescent="0.3">
      <c r="A3305" s="1" t="s">
        <v>30</v>
      </c>
      <c r="B3305" s="65" t="str">
        <f>VLOOKUP(A3305,'bank list with code'!$A$2:$C$114,3,FALSE)</f>
        <v>B089</v>
      </c>
      <c r="C3305" s="65" t="str">
        <f>VLOOKUP(B3305,'bank type'!$A$2:$B$87,2,FALSE)</f>
        <v>Private Sector Banks</v>
      </c>
      <c r="D3305" s="60">
        <f t="shared" si="152"/>
        <v>44104</v>
      </c>
      <c r="E3305" s="19">
        <v>9</v>
      </c>
      <c r="F3305" s="1">
        <v>2020</v>
      </c>
      <c r="G3305" s="2">
        <v>822</v>
      </c>
      <c r="H3305" s="2">
        <v>613</v>
      </c>
      <c r="I3305" s="8">
        <v>9437</v>
      </c>
      <c r="J3305" s="8">
        <v>0</v>
      </c>
      <c r="K3305" s="8"/>
      <c r="L3305" s="8">
        <v>0</v>
      </c>
      <c r="M3305" s="8">
        <v>590</v>
      </c>
      <c r="N3305" s="8"/>
      <c r="O3305" s="8">
        <v>0</v>
      </c>
      <c r="P3305" s="8">
        <v>0</v>
      </c>
      <c r="Q3305" s="8">
        <v>0</v>
      </c>
      <c r="R3305" s="121">
        <v>0</v>
      </c>
      <c r="S3305" s="121">
        <v>0</v>
      </c>
      <c r="T3305" s="8"/>
      <c r="U3305" s="8"/>
      <c r="V3305" s="8"/>
      <c r="W3305" s="8"/>
      <c r="X3305" s="8">
        <v>3322291</v>
      </c>
      <c r="Y3305" s="8">
        <v>2630525</v>
      </c>
      <c r="Z3305" s="8">
        <v>2071756</v>
      </c>
      <c r="AA3305" s="121">
        <v>113.08064446670001</v>
      </c>
      <c r="AB3305" s="121">
        <v>32.806551992100005</v>
      </c>
    </row>
    <row r="3306" spans="1:28" x14ac:dyDescent="0.3">
      <c r="A3306" s="1" t="s">
        <v>31</v>
      </c>
      <c r="B3306" s="65" t="str">
        <f>VLOOKUP(A3306,'bank list with code'!$A$2:$C$114,3,FALSE)</f>
        <v>B100</v>
      </c>
      <c r="C3306" s="65" t="str">
        <f>VLOOKUP(B3306,'bank type'!$A$2:$B$87,2,FALSE)</f>
        <v>Private Sector Banks</v>
      </c>
      <c r="D3306" s="60">
        <f t="shared" si="152"/>
        <v>44104</v>
      </c>
      <c r="E3306" s="19">
        <v>9</v>
      </c>
      <c r="F3306" s="1">
        <v>2020</v>
      </c>
      <c r="G3306" s="2">
        <v>601</v>
      </c>
      <c r="H3306" s="2">
        <v>734</v>
      </c>
      <c r="I3306" s="8">
        <v>4182</v>
      </c>
      <c r="J3306" s="8">
        <v>0</v>
      </c>
      <c r="K3306" s="8"/>
      <c r="L3306" s="8">
        <v>0</v>
      </c>
      <c r="M3306" s="8">
        <v>0</v>
      </c>
      <c r="N3306" s="8"/>
      <c r="O3306" s="8">
        <v>32649</v>
      </c>
      <c r="P3306" s="8">
        <v>2065</v>
      </c>
      <c r="Q3306" s="8">
        <v>57134</v>
      </c>
      <c r="R3306" s="121">
        <v>8.4278000000000006E-2</v>
      </c>
      <c r="S3306" s="121">
        <v>2.2675439969999998</v>
      </c>
      <c r="T3306" s="8"/>
      <c r="U3306" s="8"/>
      <c r="V3306" s="8"/>
      <c r="W3306" s="8"/>
      <c r="X3306" s="8">
        <v>1864822</v>
      </c>
      <c r="Y3306" s="8">
        <v>5217319</v>
      </c>
      <c r="Z3306" s="8">
        <v>794868</v>
      </c>
      <c r="AA3306" s="121">
        <v>227.00406626</v>
      </c>
      <c r="AB3306" s="121">
        <v>12.658241211799998</v>
      </c>
    </row>
    <row r="3307" spans="1:28" x14ac:dyDescent="0.3">
      <c r="A3307" s="1" t="s">
        <v>32</v>
      </c>
      <c r="B3307" s="65" t="str">
        <f>VLOOKUP(A3307,'bank list with code'!$A$2:$C$114,3,FALSE)</f>
        <v>B101</v>
      </c>
      <c r="C3307" s="65" t="str">
        <f>VLOOKUP(B3307,'bank type'!$A$2:$B$87,2,FALSE)</f>
        <v>Private Sector Banks</v>
      </c>
      <c r="D3307" s="60">
        <f t="shared" si="152"/>
        <v>44104</v>
      </c>
      <c r="E3307" s="19">
        <v>9</v>
      </c>
      <c r="F3307" s="1">
        <v>2020</v>
      </c>
      <c r="G3307" s="2">
        <v>446</v>
      </c>
      <c r="H3307" s="2">
        <v>525</v>
      </c>
      <c r="I3307" s="8">
        <v>2796</v>
      </c>
      <c r="J3307" s="8">
        <v>0</v>
      </c>
      <c r="K3307" s="8"/>
      <c r="L3307" s="8">
        <v>0</v>
      </c>
      <c r="M3307" s="8">
        <v>0</v>
      </c>
      <c r="N3307" s="8"/>
      <c r="O3307" s="8">
        <v>0</v>
      </c>
      <c r="P3307" s="8">
        <v>0</v>
      </c>
      <c r="Q3307" s="8">
        <v>0</v>
      </c>
      <c r="R3307" s="121">
        <v>0</v>
      </c>
      <c r="S3307" s="121">
        <v>0</v>
      </c>
      <c r="T3307" s="8"/>
      <c r="U3307" s="8"/>
      <c r="V3307" s="8"/>
      <c r="W3307" s="8"/>
      <c r="X3307" s="8">
        <v>1462076</v>
      </c>
      <c r="Y3307" s="8">
        <v>804327</v>
      </c>
      <c r="Z3307" s="8">
        <v>347472</v>
      </c>
      <c r="AA3307" s="121">
        <v>37.931414367500004</v>
      </c>
      <c r="AB3307" s="121">
        <v>5.413161295400001</v>
      </c>
    </row>
    <row r="3308" spans="1:28" x14ac:dyDescent="0.3">
      <c r="A3308" s="1" t="s">
        <v>33</v>
      </c>
      <c r="B3308" s="65" t="str">
        <f>VLOOKUP(A3308,'bank list with code'!$A$2:$C$114,3,FALSE)</f>
        <v>B113</v>
      </c>
      <c r="C3308" s="65" t="str">
        <f>VLOOKUP(B3308,'bank type'!$A$2:$B$87,2,FALSE)</f>
        <v>Private Sector Banks</v>
      </c>
      <c r="D3308" s="60">
        <f t="shared" si="152"/>
        <v>44104</v>
      </c>
      <c r="E3308" s="19">
        <v>9</v>
      </c>
      <c r="F3308" s="1">
        <v>2020</v>
      </c>
      <c r="G3308" s="2">
        <v>1011</v>
      </c>
      <c r="H3308" s="2">
        <v>335</v>
      </c>
      <c r="I3308" s="8">
        <v>60862</v>
      </c>
      <c r="J3308" s="8">
        <v>0</v>
      </c>
      <c r="K3308" s="8"/>
      <c r="L3308" s="8">
        <v>56</v>
      </c>
      <c r="M3308" s="8">
        <v>204213</v>
      </c>
      <c r="N3308" s="8"/>
      <c r="O3308" s="8">
        <v>816208</v>
      </c>
      <c r="P3308" s="8">
        <v>7152</v>
      </c>
      <c r="Q3308" s="8">
        <v>1512646</v>
      </c>
      <c r="R3308" s="121">
        <v>0.30313854170000004</v>
      </c>
      <c r="S3308" s="121">
        <v>48.773159058000005</v>
      </c>
      <c r="T3308" s="8"/>
      <c r="U3308" s="8"/>
      <c r="V3308" s="8"/>
      <c r="W3308" s="8"/>
      <c r="X3308" s="8">
        <v>3028279</v>
      </c>
      <c r="Y3308" s="8">
        <v>1711135</v>
      </c>
      <c r="Z3308" s="8">
        <v>1851631</v>
      </c>
      <c r="AA3308" s="121">
        <v>77.530155459999989</v>
      </c>
      <c r="AB3308" s="121">
        <v>31.841583679999999</v>
      </c>
    </row>
    <row r="3309" spans="1:28" x14ac:dyDescent="0.3">
      <c r="A3309" s="1" t="s">
        <v>35</v>
      </c>
      <c r="B3309" s="65" t="str">
        <f>VLOOKUP(A3309,'bank list with code'!$A$2:$C$114,3,FALSE)</f>
        <v>B004</v>
      </c>
      <c r="C3309" s="65" t="str">
        <f>VLOOKUP(B3309,'bank type'!$A$2:$B$87,2,FALSE)</f>
        <v>Foreign Banks</v>
      </c>
      <c r="D3309" s="60">
        <f t="shared" si="152"/>
        <v>44104</v>
      </c>
      <c r="E3309" s="19">
        <v>9</v>
      </c>
      <c r="F3309" s="1">
        <v>2020</v>
      </c>
      <c r="G3309" s="2">
        <v>0</v>
      </c>
      <c r="H3309" s="2">
        <v>0</v>
      </c>
      <c r="I3309" s="8">
        <v>47413</v>
      </c>
      <c r="J3309" s="8">
        <v>0</v>
      </c>
      <c r="K3309" s="8"/>
      <c r="L3309" s="8">
        <v>0</v>
      </c>
      <c r="M3309" s="8">
        <v>27</v>
      </c>
      <c r="N3309" s="8"/>
      <c r="O3309" s="8">
        <v>1613316</v>
      </c>
      <c r="P3309" s="8">
        <v>1505</v>
      </c>
      <c r="Q3309" s="8">
        <v>4606785</v>
      </c>
      <c r="R3309" s="121">
        <v>0.11542400000000001</v>
      </c>
      <c r="S3309" s="121">
        <v>199.39184606000001</v>
      </c>
      <c r="T3309" s="8"/>
      <c r="U3309" s="8"/>
      <c r="V3309" s="8"/>
      <c r="W3309" s="8"/>
      <c r="X3309" s="8">
        <v>0</v>
      </c>
      <c r="Y3309" s="8">
        <v>0</v>
      </c>
      <c r="Z3309" s="8">
        <v>0</v>
      </c>
      <c r="AA3309" s="121">
        <v>0</v>
      </c>
      <c r="AB3309" s="121">
        <v>0</v>
      </c>
    </row>
    <row r="3310" spans="1:28" x14ac:dyDescent="0.3">
      <c r="A3310" s="1" t="s">
        <v>36</v>
      </c>
      <c r="B3310" s="65" t="str">
        <f>VLOOKUP(A3310,'bank list with code'!$A$2:$C$114,3,FALSE)</f>
        <v>B011</v>
      </c>
      <c r="C3310" s="65" t="str">
        <f>VLOOKUP(B3310,'bank type'!$A$2:$B$87,2,FALSE)</f>
        <v>Foreign Banks</v>
      </c>
      <c r="D3310" s="60">
        <f t="shared" si="152"/>
        <v>44104</v>
      </c>
      <c r="E3310" s="19">
        <v>9</v>
      </c>
      <c r="F3310" s="1">
        <v>2020</v>
      </c>
      <c r="G3310" s="2">
        <v>0</v>
      </c>
      <c r="H3310" s="2">
        <v>0</v>
      </c>
      <c r="I3310" s="8">
        <v>0</v>
      </c>
      <c r="J3310" s="8">
        <v>0</v>
      </c>
      <c r="K3310" s="8"/>
      <c r="L3310" s="8">
        <v>0</v>
      </c>
      <c r="M3310" s="8">
        <v>0</v>
      </c>
      <c r="N3310" s="8"/>
      <c r="O3310" s="8">
        <v>26739</v>
      </c>
      <c r="P3310" s="8">
        <v>2</v>
      </c>
      <c r="Q3310" s="8">
        <v>13014</v>
      </c>
      <c r="R3310" s="121">
        <v>1.0000000000000001E-5</v>
      </c>
      <c r="S3310" s="121">
        <v>0.47564815449999998</v>
      </c>
      <c r="T3310" s="8"/>
      <c r="U3310" s="8"/>
      <c r="V3310" s="8"/>
      <c r="W3310" s="8"/>
      <c r="X3310" s="8">
        <v>0</v>
      </c>
      <c r="Y3310" s="8">
        <v>0</v>
      </c>
      <c r="Z3310" s="8">
        <v>0</v>
      </c>
      <c r="AA3310" s="121">
        <v>0</v>
      </c>
      <c r="AB3310" s="121">
        <v>0</v>
      </c>
    </row>
    <row r="3311" spans="1:28" x14ac:dyDescent="0.3">
      <c r="A3311" s="1" t="s">
        <v>37</v>
      </c>
      <c r="B3311" s="65" t="str">
        <f>VLOOKUP(A3311,'bank list with code'!$A$2:$C$114,3,FALSE)</f>
        <v>B017</v>
      </c>
      <c r="C3311" s="65" t="str">
        <f>VLOOKUP(B3311,'bank type'!$A$2:$B$87,2,FALSE)</f>
        <v>Foreign Banks</v>
      </c>
      <c r="D3311" s="60">
        <f t="shared" si="152"/>
        <v>44104</v>
      </c>
      <c r="E3311" s="19">
        <v>9</v>
      </c>
      <c r="F3311" s="1">
        <v>2020</v>
      </c>
      <c r="G3311" s="2">
        <v>0</v>
      </c>
      <c r="H3311" s="2">
        <v>0</v>
      </c>
      <c r="I3311" s="8">
        <v>0</v>
      </c>
      <c r="J3311" s="8">
        <v>0</v>
      </c>
      <c r="K3311" s="8"/>
      <c r="L3311" s="8">
        <v>0</v>
      </c>
      <c r="M3311" s="8">
        <v>1</v>
      </c>
      <c r="N3311" s="8"/>
      <c r="O3311" s="8">
        <v>0</v>
      </c>
      <c r="P3311" s="8">
        <v>0</v>
      </c>
      <c r="Q3311" s="8">
        <v>0</v>
      </c>
      <c r="R3311" s="121">
        <v>0</v>
      </c>
      <c r="S3311" s="121">
        <v>0</v>
      </c>
      <c r="T3311" s="8"/>
      <c r="U3311" s="8"/>
      <c r="V3311" s="8"/>
      <c r="W3311" s="8"/>
      <c r="X3311" s="8">
        <v>2191</v>
      </c>
      <c r="Y3311" s="8">
        <v>65</v>
      </c>
      <c r="Z3311" s="8">
        <v>111</v>
      </c>
      <c r="AA3311" s="121">
        <v>3.3490000000000004E-3</v>
      </c>
      <c r="AB3311" s="121">
        <v>4.3563634000000004E-3</v>
      </c>
    </row>
    <row r="3312" spans="1:28" x14ac:dyDescent="0.3">
      <c r="A3312" s="1" t="s">
        <v>38</v>
      </c>
      <c r="B3312" s="65" t="str">
        <f>VLOOKUP(A3312,'bank list with code'!$A$2:$C$114,3,FALSE)</f>
        <v>B023</v>
      </c>
      <c r="C3312" s="65" t="str">
        <f>VLOOKUP(B3312,'bank type'!$A$2:$B$87,2,FALSE)</f>
        <v>Foreign Banks</v>
      </c>
      <c r="D3312" s="60">
        <f t="shared" si="152"/>
        <v>44104</v>
      </c>
      <c r="E3312" s="19">
        <v>9</v>
      </c>
      <c r="F3312" s="1">
        <v>2020</v>
      </c>
      <c r="G3312" s="2">
        <v>47</v>
      </c>
      <c r="H3312" s="2">
        <v>465</v>
      </c>
      <c r="I3312" s="8">
        <v>0</v>
      </c>
      <c r="J3312" s="8">
        <v>0</v>
      </c>
      <c r="K3312" s="8"/>
      <c r="L3312" s="8">
        <v>0</v>
      </c>
      <c r="M3312" s="8">
        <v>0</v>
      </c>
      <c r="N3312" s="8"/>
      <c r="O3312" s="8">
        <v>2739129</v>
      </c>
      <c r="P3312" s="8">
        <v>13302</v>
      </c>
      <c r="Q3312" s="8">
        <v>11458950</v>
      </c>
      <c r="R3312" s="121">
        <v>0.73569600000000002</v>
      </c>
      <c r="S3312" s="121">
        <v>294.25605254559991</v>
      </c>
      <c r="T3312" s="8"/>
      <c r="U3312" s="8"/>
      <c r="V3312" s="8"/>
      <c r="W3312" s="8"/>
      <c r="X3312" s="8">
        <v>1672612</v>
      </c>
      <c r="Y3312" s="8">
        <v>1074879</v>
      </c>
      <c r="Z3312" s="8">
        <v>2399710</v>
      </c>
      <c r="AA3312" s="121">
        <v>52.03619604</v>
      </c>
      <c r="AB3312" s="121">
        <v>43.338007773299999</v>
      </c>
    </row>
    <row r="3313" spans="1:28" x14ac:dyDescent="0.3">
      <c r="A3313" s="1" t="s">
        <v>39</v>
      </c>
      <c r="B3313" s="65" t="str">
        <f>VLOOKUP(A3313,'bank list with code'!$A$2:$C$114,3,FALSE)</f>
        <v>B030</v>
      </c>
      <c r="C3313" s="65" t="str">
        <f>VLOOKUP(B3313,'bank type'!$A$2:$B$87,2,FALSE)</f>
        <v>Foreign Banks</v>
      </c>
      <c r="D3313" s="60">
        <f t="shared" si="152"/>
        <v>44104</v>
      </c>
      <c r="E3313" s="19">
        <v>9</v>
      </c>
      <c r="F3313" s="1">
        <v>2020</v>
      </c>
      <c r="G3313" s="2">
        <v>21</v>
      </c>
      <c r="H3313" s="2">
        <v>30</v>
      </c>
      <c r="I3313" s="8">
        <v>0</v>
      </c>
      <c r="J3313" s="8">
        <v>0</v>
      </c>
      <c r="K3313" s="8"/>
      <c r="L3313" s="8">
        <v>0</v>
      </c>
      <c r="M3313" s="8">
        <v>0</v>
      </c>
      <c r="N3313" s="8"/>
      <c r="O3313" s="8">
        <v>0</v>
      </c>
      <c r="P3313" s="8">
        <v>0</v>
      </c>
      <c r="Q3313" s="8">
        <v>0</v>
      </c>
      <c r="R3313" s="121">
        <v>0</v>
      </c>
      <c r="S3313" s="121">
        <v>0</v>
      </c>
      <c r="T3313" s="8"/>
      <c r="U3313" s="8"/>
      <c r="V3313" s="8"/>
      <c r="W3313" s="8"/>
      <c r="X3313" s="8">
        <v>1435265</v>
      </c>
      <c r="Y3313" s="8">
        <v>723357</v>
      </c>
      <c r="Z3313" s="8">
        <v>1020983</v>
      </c>
      <c r="AA3313" s="121">
        <v>22.209047340000001</v>
      </c>
      <c r="AB3313" s="121">
        <v>9.9913909200000006</v>
      </c>
    </row>
    <row r="3314" spans="1:28" x14ac:dyDescent="0.3">
      <c r="A3314" s="1" t="s">
        <v>40</v>
      </c>
      <c r="B3314" s="65" t="str">
        <f>VLOOKUP(A3314,'bank list with code'!$A$2:$C$114,3,FALSE)</f>
        <v>B035</v>
      </c>
      <c r="C3314" s="65" t="str">
        <f>VLOOKUP(B3314,'bank type'!$A$2:$B$87,2,FALSE)</f>
        <v>Foreign Banks</v>
      </c>
      <c r="D3314" s="60">
        <f t="shared" si="152"/>
        <v>44104</v>
      </c>
      <c r="E3314" s="19">
        <v>9</v>
      </c>
      <c r="F3314" s="1">
        <v>2020</v>
      </c>
      <c r="G3314" s="2">
        <v>13</v>
      </c>
      <c r="H3314" s="2">
        <v>19</v>
      </c>
      <c r="I3314" s="8">
        <v>0</v>
      </c>
      <c r="J3314" s="8">
        <v>0</v>
      </c>
      <c r="K3314" s="8"/>
      <c r="L3314" s="8">
        <v>0</v>
      </c>
      <c r="M3314" s="8">
        <v>0</v>
      </c>
      <c r="N3314" s="8"/>
      <c r="O3314" s="8">
        <v>0</v>
      </c>
      <c r="P3314" s="8">
        <v>0</v>
      </c>
      <c r="Q3314" s="8">
        <v>0</v>
      </c>
      <c r="R3314" s="121">
        <v>0</v>
      </c>
      <c r="S3314" s="121">
        <v>0</v>
      </c>
      <c r="T3314" s="8"/>
      <c r="U3314" s="8"/>
      <c r="V3314" s="8"/>
      <c r="W3314" s="8"/>
      <c r="X3314" s="8">
        <v>124470</v>
      </c>
      <c r="Y3314" s="8">
        <v>48799</v>
      </c>
      <c r="Z3314" s="8">
        <v>112369</v>
      </c>
      <c r="AA3314" s="121">
        <v>2.6186653500000001</v>
      </c>
      <c r="AB3314" s="121">
        <v>2.1034918200000003</v>
      </c>
    </row>
    <row r="3315" spans="1:28" x14ac:dyDescent="0.3">
      <c r="A3315" s="1" t="s">
        <v>41</v>
      </c>
      <c r="B3315" s="65" t="str">
        <f>VLOOKUP(A3315,'bank list with code'!$A$2:$C$114,3,FALSE)</f>
        <v>B051</v>
      </c>
      <c r="C3315" s="65" t="str">
        <f>VLOOKUP(B3315,'bank type'!$A$2:$B$87,2,FALSE)</f>
        <v>Foreign Banks</v>
      </c>
      <c r="D3315" s="60">
        <f t="shared" si="152"/>
        <v>44104</v>
      </c>
      <c r="E3315" s="19">
        <v>9</v>
      </c>
      <c r="F3315" s="1">
        <v>2020</v>
      </c>
      <c r="G3315" s="2">
        <v>46</v>
      </c>
      <c r="H3315" s="2">
        <v>36</v>
      </c>
      <c r="I3315" s="8">
        <v>0</v>
      </c>
      <c r="J3315" s="8">
        <v>0</v>
      </c>
      <c r="K3315" s="8"/>
      <c r="L3315" s="8">
        <v>0</v>
      </c>
      <c r="M3315" s="8">
        <v>0</v>
      </c>
      <c r="N3315" s="8"/>
      <c r="O3315" s="8">
        <v>872333</v>
      </c>
      <c r="P3315" s="8">
        <v>1746</v>
      </c>
      <c r="Q3315" s="8">
        <v>1507891</v>
      </c>
      <c r="R3315" s="121">
        <v>0.13028616539999999</v>
      </c>
      <c r="S3315" s="121">
        <v>57.093584905900002</v>
      </c>
      <c r="T3315" s="8"/>
      <c r="U3315" s="8"/>
      <c r="V3315" s="8"/>
      <c r="W3315" s="8"/>
      <c r="X3315" s="8">
        <v>483403</v>
      </c>
      <c r="Y3315" s="8">
        <v>246268</v>
      </c>
      <c r="Z3315" s="8">
        <v>395167</v>
      </c>
      <c r="AA3315" s="121">
        <v>13.759128778299999</v>
      </c>
      <c r="AB3315" s="121">
        <v>8.2157984020000008</v>
      </c>
    </row>
    <row r="3316" spans="1:28" x14ac:dyDescent="0.3">
      <c r="A3316" s="1" t="s">
        <v>42</v>
      </c>
      <c r="B3316" s="65" t="str">
        <f>VLOOKUP(A3316,'bank list with code'!$A$2:$C$114,3,FALSE)</f>
        <v>B090</v>
      </c>
      <c r="C3316" s="65" t="str">
        <f>VLOOKUP(B3316,'bank type'!$A$2:$B$87,2,FALSE)</f>
        <v>Foreign Banks</v>
      </c>
      <c r="D3316" s="60">
        <f t="shared" si="152"/>
        <v>44104</v>
      </c>
      <c r="E3316" s="19">
        <v>9</v>
      </c>
      <c r="F3316" s="1">
        <v>2020</v>
      </c>
      <c r="G3316" s="2">
        <v>99</v>
      </c>
      <c r="H3316" s="2">
        <v>104</v>
      </c>
      <c r="I3316" s="8">
        <v>0</v>
      </c>
      <c r="J3316" s="8">
        <v>0</v>
      </c>
      <c r="K3316" s="8"/>
      <c r="L3316" s="8">
        <v>0</v>
      </c>
      <c r="M3316" s="8">
        <v>0</v>
      </c>
      <c r="N3316" s="8"/>
      <c r="O3316" s="8">
        <v>1435772</v>
      </c>
      <c r="P3316" s="8">
        <v>2957</v>
      </c>
      <c r="Q3316" s="8">
        <v>2871327</v>
      </c>
      <c r="R3316" s="121">
        <v>0.18446238000000001</v>
      </c>
      <c r="S3316" s="121">
        <v>77.743373609999992</v>
      </c>
      <c r="T3316" s="8"/>
      <c r="U3316" s="8"/>
      <c r="V3316" s="8"/>
      <c r="W3316" s="8"/>
      <c r="X3316" s="8">
        <v>1006194</v>
      </c>
      <c r="Y3316" s="8">
        <v>984127</v>
      </c>
      <c r="Z3316" s="8">
        <v>1687904</v>
      </c>
      <c r="AA3316" s="121">
        <v>41.21142536</v>
      </c>
      <c r="AB3316" s="121">
        <v>28.072455129999998</v>
      </c>
    </row>
    <row r="3317" spans="1:28" x14ac:dyDescent="0.3">
      <c r="A3317" s="1" t="s">
        <v>45</v>
      </c>
      <c r="B3317" s="65" t="str">
        <f>VLOOKUP(A3317,'bank list with code'!$A$2:$C$114,3,FALSE)</f>
        <v>B002</v>
      </c>
      <c r="C3317" s="65" t="str">
        <f>VLOOKUP(B3317,'bank type'!$A$2:$B$87,2,FALSE)</f>
        <v>Payment Banks</v>
      </c>
      <c r="D3317" s="60">
        <f t="shared" si="152"/>
        <v>44104</v>
      </c>
      <c r="E3317" s="19">
        <v>9</v>
      </c>
      <c r="F3317" s="1">
        <v>2020</v>
      </c>
      <c r="G3317" s="2">
        <v>0</v>
      </c>
      <c r="H3317" s="2">
        <v>0</v>
      </c>
      <c r="I3317" s="8">
        <v>0</v>
      </c>
      <c r="J3317" s="8">
        <v>0</v>
      </c>
      <c r="K3317" s="8"/>
      <c r="L3317" s="8">
        <v>0</v>
      </c>
      <c r="M3317" s="8">
        <v>0</v>
      </c>
      <c r="N3317" s="8"/>
      <c r="O3317" s="8">
        <v>0</v>
      </c>
      <c r="P3317" s="8">
        <v>0</v>
      </c>
      <c r="Q3317" s="8">
        <v>0</v>
      </c>
      <c r="R3317" s="121">
        <v>0</v>
      </c>
      <c r="S3317" s="121">
        <v>0</v>
      </c>
      <c r="T3317" s="8"/>
      <c r="U3317" s="8"/>
      <c r="V3317" s="8"/>
      <c r="W3317" s="8"/>
      <c r="X3317" s="8">
        <v>2006282</v>
      </c>
      <c r="Y3317" s="8">
        <v>0</v>
      </c>
      <c r="Z3317" s="8">
        <v>460241</v>
      </c>
      <c r="AA3317" s="121">
        <v>0</v>
      </c>
      <c r="AB3317" s="121">
        <v>2.6371690800000001</v>
      </c>
    </row>
    <row r="3318" spans="1:28" x14ac:dyDescent="0.3">
      <c r="A3318" s="1" t="s">
        <v>46</v>
      </c>
      <c r="B3318" s="65" t="str">
        <f>VLOOKUP(A3318,'bank list with code'!$A$2:$C$114,3,FALSE)</f>
        <v>B048</v>
      </c>
      <c r="C3318" s="65" t="str">
        <f>VLOOKUP(B3318,'bank type'!$A$2:$B$87,2,FALSE)</f>
        <v>Payment Banks</v>
      </c>
      <c r="D3318" s="60">
        <f t="shared" si="152"/>
        <v>44104</v>
      </c>
      <c r="E3318" s="19">
        <v>9</v>
      </c>
      <c r="F3318" s="1">
        <v>2020</v>
      </c>
      <c r="G3318" s="2">
        <v>0</v>
      </c>
      <c r="H3318" s="2">
        <v>0</v>
      </c>
      <c r="I3318" s="8">
        <v>0</v>
      </c>
      <c r="J3318" s="8">
        <v>0</v>
      </c>
      <c r="K3318" s="8"/>
      <c r="L3318" s="8">
        <v>178808</v>
      </c>
      <c r="M3318" s="8">
        <v>0</v>
      </c>
      <c r="N3318" s="8"/>
      <c r="O3318" s="8">
        <v>0</v>
      </c>
      <c r="P3318" s="8">
        <v>0</v>
      </c>
      <c r="Q3318" s="8">
        <v>0</v>
      </c>
      <c r="R3318" s="121">
        <v>0</v>
      </c>
      <c r="S3318" s="121">
        <v>0</v>
      </c>
      <c r="T3318" s="8"/>
      <c r="U3318" s="8"/>
      <c r="V3318" s="8"/>
      <c r="W3318" s="8"/>
      <c r="X3318" s="8">
        <v>1632940</v>
      </c>
      <c r="Y3318" s="8">
        <v>387680</v>
      </c>
      <c r="Z3318" s="8">
        <v>155234</v>
      </c>
      <c r="AA3318" s="121">
        <v>11.11700291</v>
      </c>
      <c r="AB3318" s="121">
        <v>1.5876904503</v>
      </c>
    </row>
    <row r="3319" spans="1:28" x14ac:dyDescent="0.3">
      <c r="A3319" s="1" t="s">
        <v>47</v>
      </c>
      <c r="B3319" s="65" t="str">
        <f>VLOOKUP(A3319,'bank list with code'!$A$2:$C$114,3,FALSE)</f>
        <v>B059</v>
      </c>
      <c r="C3319" s="65" t="str">
        <f>VLOOKUP(B3319,'bank type'!$A$2:$B$87,2,FALSE)</f>
        <v>Payment Banks</v>
      </c>
      <c r="D3319" s="60">
        <f t="shared" si="152"/>
        <v>44104</v>
      </c>
      <c r="E3319" s="19">
        <v>9</v>
      </c>
      <c r="F3319" s="1">
        <v>2020</v>
      </c>
      <c r="G3319" s="2">
        <v>0</v>
      </c>
      <c r="H3319" s="2">
        <v>0</v>
      </c>
      <c r="I3319" s="8">
        <v>0</v>
      </c>
      <c r="J3319" s="8">
        <v>0</v>
      </c>
      <c r="K3319" s="8"/>
      <c r="L3319" s="8">
        <v>134005</v>
      </c>
      <c r="M3319" s="8">
        <v>0</v>
      </c>
      <c r="N3319" s="8"/>
      <c r="O3319" s="8">
        <v>0</v>
      </c>
      <c r="P3319" s="8">
        <v>0</v>
      </c>
      <c r="Q3319" s="8">
        <v>0</v>
      </c>
      <c r="R3319" s="121">
        <v>0</v>
      </c>
      <c r="S3319" s="121">
        <v>0</v>
      </c>
      <c r="T3319" s="8"/>
      <c r="U3319" s="8"/>
      <c r="V3319" s="8"/>
      <c r="W3319" s="8"/>
      <c r="X3319" s="8">
        <v>30</v>
      </c>
      <c r="Y3319" s="8">
        <v>0</v>
      </c>
      <c r="Z3319" s="8">
        <v>0</v>
      </c>
      <c r="AA3319" s="121">
        <v>0</v>
      </c>
      <c r="AB3319" s="121">
        <v>0</v>
      </c>
    </row>
    <row r="3320" spans="1:28" x14ac:dyDescent="0.3">
      <c r="A3320" s="1" t="s">
        <v>72</v>
      </c>
      <c r="B3320" s="65" t="str">
        <f>VLOOKUP(A3320,'bank list with code'!$A$2:$C$114,3,FALSE)</f>
        <v>B067</v>
      </c>
      <c r="C3320" s="65" t="str">
        <f>VLOOKUP(B3320,'bank type'!$A$2:$B$87,2,FALSE)</f>
        <v>Payment Banks</v>
      </c>
      <c r="D3320" s="60">
        <f t="shared" si="152"/>
        <v>44104</v>
      </c>
      <c r="E3320" s="19">
        <v>9</v>
      </c>
      <c r="F3320" s="1">
        <v>2020</v>
      </c>
      <c r="G3320" s="2">
        <v>0</v>
      </c>
      <c r="H3320" s="2">
        <v>0</v>
      </c>
      <c r="I3320" s="8">
        <v>0</v>
      </c>
      <c r="J3320" s="8">
        <v>0</v>
      </c>
      <c r="K3320" s="8"/>
      <c r="L3320" s="8">
        <v>0</v>
      </c>
      <c r="M3320" s="8">
        <v>0</v>
      </c>
      <c r="N3320" s="8"/>
      <c r="O3320" s="8">
        <v>0</v>
      </c>
      <c r="P3320" s="8">
        <v>0</v>
      </c>
      <c r="Q3320" s="8">
        <v>0</v>
      </c>
      <c r="R3320" s="121">
        <v>0</v>
      </c>
      <c r="S3320" s="121">
        <v>0</v>
      </c>
      <c r="T3320" s="8"/>
      <c r="U3320" s="8"/>
      <c r="V3320" s="8"/>
      <c r="W3320" s="8"/>
      <c r="X3320" s="8">
        <v>0</v>
      </c>
      <c r="Y3320" s="8">
        <v>0</v>
      </c>
      <c r="Z3320" s="8">
        <v>0</v>
      </c>
      <c r="AA3320" s="121">
        <v>0</v>
      </c>
      <c r="AB3320" s="121">
        <v>0</v>
      </c>
    </row>
    <row r="3321" spans="1:28" x14ac:dyDescent="0.3">
      <c r="A3321" s="1" t="s">
        <v>49</v>
      </c>
      <c r="B3321" s="65" t="str">
        <f>VLOOKUP(A3321,'bank list with code'!$A$2:$C$114,3,FALSE)</f>
        <v>B077</v>
      </c>
      <c r="C3321" s="65" t="str">
        <f>VLOOKUP(B3321,'bank type'!$A$2:$B$87,2,FALSE)</f>
        <v>Payment Banks</v>
      </c>
      <c r="D3321" s="60">
        <f t="shared" si="152"/>
        <v>44104</v>
      </c>
      <c r="E3321" s="19">
        <v>9</v>
      </c>
      <c r="F3321" s="1">
        <v>2020</v>
      </c>
      <c r="G3321" s="2">
        <v>0</v>
      </c>
      <c r="H3321" s="2">
        <v>0</v>
      </c>
      <c r="I3321" s="8">
        <v>0</v>
      </c>
      <c r="J3321" s="8">
        <v>0</v>
      </c>
      <c r="K3321" s="8"/>
      <c r="L3321" s="8">
        <v>143</v>
      </c>
      <c r="M3321" s="8">
        <v>0</v>
      </c>
      <c r="N3321" s="8"/>
      <c r="O3321" s="8">
        <v>0</v>
      </c>
      <c r="P3321" s="8">
        <v>0</v>
      </c>
      <c r="Q3321" s="8">
        <v>0</v>
      </c>
      <c r="R3321" s="121">
        <v>0</v>
      </c>
      <c r="S3321" s="121">
        <v>0</v>
      </c>
      <c r="T3321" s="8"/>
      <c r="U3321" s="8"/>
      <c r="V3321" s="8"/>
      <c r="W3321" s="8"/>
      <c r="X3321" s="8">
        <v>80170</v>
      </c>
      <c r="Y3321" s="8">
        <v>388</v>
      </c>
      <c r="Z3321" s="8">
        <v>22209</v>
      </c>
      <c r="AA3321" s="121">
        <v>1.319205E-2</v>
      </c>
      <c r="AB3321" s="121">
        <v>0.1186193858</v>
      </c>
    </row>
    <row r="3322" spans="1:28" x14ac:dyDescent="0.3">
      <c r="A3322" s="1" t="s">
        <v>50</v>
      </c>
      <c r="B3322" s="65" t="str">
        <f>VLOOKUP(A3322,'bank list with code'!$A$2:$C$114,3,FALSE)</f>
        <v>B079</v>
      </c>
      <c r="C3322" s="65" t="str">
        <f>VLOOKUP(B3322,'bank type'!$A$2:$B$87,2,FALSE)</f>
        <v>Payment Banks</v>
      </c>
      <c r="D3322" s="60">
        <f t="shared" si="152"/>
        <v>44104</v>
      </c>
      <c r="E3322" s="19">
        <v>9</v>
      </c>
      <c r="F3322" s="1">
        <v>2020</v>
      </c>
      <c r="G3322" s="2">
        <v>1</v>
      </c>
      <c r="H3322" s="2">
        <v>30</v>
      </c>
      <c r="I3322" s="8">
        <v>181601</v>
      </c>
      <c r="J3322" s="8">
        <v>0</v>
      </c>
      <c r="K3322" s="8"/>
      <c r="L3322" s="8">
        <v>0</v>
      </c>
      <c r="M3322" s="8">
        <v>0</v>
      </c>
      <c r="N3322" s="8"/>
      <c r="O3322" s="8">
        <v>0</v>
      </c>
      <c r="P3322" s="8">
        <v>0</v>
      </c>
      <c r="Q3322" s="8">
        <v>0</v>
      </c>
      <c r="R3322" s="121">
        <v>0</v>
      </c>
      <c r="S3322" s="121">
        <v>0</v>
      </c>
      <c r="T3322" s="8"/>
      <c r="U3322" s="8"/>
      <c r="V3322" s="8"/>
      <c r="W3322" s="8"/>
      <c r="X3322" s="8">
        <v>60627085</v>
      </c>
      <c r="Y3322" s="8">
        <v>1521060</v>
      </c>
      <c r="Z3322" s="8">
        <v>2842196</v>
      </c>
      <c r="AA3322" s="121">
        <v>48.739121740000002</v>
      </c>
      <c r="AB3322" s="121">
        <v>24.24282139</v>
      </c>
    </row>
    <row r="3323" spans="1:28" x14ac:dyDescent="0.3">
      <c r="A3323" s="1" t="s">
        <v>52</v>
      </c>
      <c r="B3323" s="65" t="str">
        <f>VLOOKUP(A3323,'bank list with code'!$A$2:$C$114,3,FALSE)</f>
        <v>B007</v>
      </c>
      <c r="C3323" s="65" t="str">
        <f>VLOOKUP(B3323,'bank type'!$A$2:$B$87,2,FALSE)</f>
        <v>Small Finance Banks</v>
      </c>
      <c r="D3323" s="60">
        <f t="shared" si="152"/>
        <v>44104</v>
      </c>
      <c r="E3323" s="19">
        <v>9</v>
      </c>
      <c r="F3323" s="1">
        <v>2020</v>
      </c>
      <c r="G3323" s="2">
        <v>330</v>
      </c>
      <c r="H3323" s="2">
        <v>2</v>
      </c>
      <c r="I3323" s="8">
        <v>0</v>
      </c>
      <c r="J3323" s="8">
        <v>0</v>
      </c>
      <c r="K3323" s="8"/>
      <c r="L3323" s="8">
        <v>225</v>
      </c>
      <c r="M3323" s="8">
        <v>0</v>
      </c>
      <c r="N3323" s="8"/>
      <c r="O3323" s="8">
        <v>0</v>
      </c>
      <c r="P3323" s="8">
        <v>0</v>
      </c>
      <c r="Q3323" s="8">
        <v>0</v>
      </c>
      <c r="R3323" s="121">
        <v>0</v>
      </c>
      <c r="S3323" s="121">
        <v>0</v>
      </c>
      <c r="T3323" s="8"/>
      <c r="U3323" s="8"/>
      <c r="V3323" s="8"/>
      <c r="W3323" s="8"/>
      <c r="X3323" s="8">
        <v>1360446</v>
      </c>
      <c r="Y3323" s="8">
        <v>581856</v>
      </c>
      <c r="Z3323" s="8">
        <v>329266</v>
      </c>
      <c r="AA3323" s="121">
        <v>37.009484759799996</v>
      </c>
      <c r="AB3323" s="121">
        <v>6.8618533217999991</v>
      </c>
    </row>
    <row r="3324" spans="1:28" x14ac:dyDescent="0.3">
      <c r="A3324" s="1" t="s">
        <v>53</v>
      </c>
      <c r="B3324" s="65" t="str">
        <f>VLOOKUP(A3324,'bank list with code'!$A$2:$C$114,3,FALSE)</f>
        <v>B019</v>
      </c>
      <c r="C3324" s="65" t="str">
        <f>VLOOKUP(B3324,'bank type'!$A$2:$B$87,2,FALSE)</f>
        <v>Small Finance Banks</v>
      </c>
      <c r="D3324" s="60">
        <f t="shared" si="152"/>
        <v>44104</v>
      </c>
      <c r="E3324" s="19">
        <v>9</v>
      </c>
      <c r="F3324" s="1">
        <v>2020</v>
      </c>
      <c r="G3324" s="2">
        <v>152</v>
      </c>
      <c r="H3324" s="2">
        <v>1</v>
      </c>
      <c r="I3324" s="8">
        <v>0</v>
      </c>
      <c r="J3324" s="8">
        <v>0</v>
      </c>
      <c r="K3324" s="8"/>
      <c r="L3324" s="8">
        <v>0</v>
      </c>
      <c r="M3324" s="8">
        <v>0</v>
      </c>
      <c r="N3324" s="8"/>
      <c r="O3324" s="8">
        <v>0</v>
      </c>
      <c r="P3324" s="8">
        <v>0</v>
      </c>
      <c r="Q3324" s="8">
        <v>0</v>
      </c>
      <c r="R3324" s="121">
        <v>0</v>
      </c>
      <c r="S3324" s="121">
        <v>0</v>
      </c>
      <c r="T3324" s="8"/>
      <c r="U3324" s="8"/>
      <c r="V3324" s="8"/>
      <c r="W3324" s="8"/>
      <c r="X3324" s="8">
        <v>137511</v>
      </c>
      <c r="Y3324" s="8">
        <v>84831</v>
      </c>
      <c r="Z3324" s="8">
        <v>70032</v>
      </c>
      <c r="AA3324" s="121">
        <v>4.1022444900000004</v>
      </c>
      <c r="AB3324" s="121">
        <v>1.0967139349999999</v>
      </c>
    </row>
    <row r="3325" spans="1:28" x14ac:dyDescent="0.3">
      <c r="A3325" s="1" t="s">
        <v>54</v>
      </c>
      <c r="B3325" s="65" t="str">
        <f>VLOOKUP(A3325,'bank list with code'!$A$2:$C$114,3,FALSE)</f>
        <v>B046</v>
      </c>
      <c r="C3325" s="65" t="str">
        <f>VLOOKUP(B3325,'bank type'!$A$2:$B$87,2,FALSE)</f>
        <v>Small Finance Banks</v>
      </c>
      <c r="D3325" s="60">
        <f t="shared" si="152"/>
        <v>44104</v>
      </c>
      <c r="E3325" s="19">
        <v>9</v>
      </c>
      <c r="F3325" s="1">
        <v>2020</v>
      </c>
      <c r="G3325" s="2">
        <v>108</v>
      </c>
      <c r="H3325" s="2">
        <v>0</v>
      </c>
      <c r="I3325" s="8">
        <v>0</v>
      </c>
      <c r="J3325" s="8">
        <v>0</v>
      </c>
      <c r="K3325" s="8"/>
      <c r="L3325" s="8">
        <v>0</v>
      </c>
      <c r="M3325" s="8">
        <v>0</v>
      </c>
      <c r="N3325" s="8"/>
      <c r="O3325" s="8">
        <v>0</v>
      </c>
      <c r="P3325" s="8">
        <v>0</v>
      </c>
      <c r="Q3325" s="8">
        <v>0</v>
      </c>
      <c r="R3325" s="121">
        <v>0</v>
      </c>
      <c r="S3325" s="121">
        <v>0</v>
      </c>
      <c r="T3325" s="8"/>
      <c r="U3325" s="8"/>
      <c r="V3325" s="8"/>
      <c r="W3325" s="8"/>
      <c r="X3325" s="8">
        <v>2387527</v>
      </c>
      <c r="Y3325" s="8">
        <v>513143</v>
      </c>
      <c r="Z3325" s="8">
        <v>66949</v>
      </c>
      <c r="AA3325" s="121">
        <v>20.654756750000001</v>
      </c>
      <c r="AB3325" s="121">
        <v>0.66759983550000002</v>
      </c>
    </row>
    <row r="3326" spans="1:28" x14ac:dyDescent="0.3">
      <c r="A3326" s="1" t="s">
        <v>55</v>
      </c>
      <c r="B3326" s="65" t="str">
        <f>VLOOKUP(A3326,'bank list with code'!$A$2:$C$114,3,FALSE)</f>
        <v>B041</v>
      </c>
      <c r="C3326" s="65" t="str">
        <f>VLOOKUP(B3326,'bank type'!$A$2:$B$87,2,FALSE)</f>
        <v>Small Finance Banks</v>
      </c>
      <c r="D3326" s="60">
        <f t="shared" si="152"/>
        <v>44104</v>
      </c>
      <c r="E3326" s="19">
        <v>9</v>
      </c>
      <c r="F3326" s="1">
        <v>2020</v>
      </c>
      <c r="G3326" s="2">
        <v>323</v>
      </c>
      <c r="H3326" s="2">
        <v>2</v>
      </c>
      <c r="I3326" s="8">
        <v>301</v>
      </c>
      <c r="J3326" s="8">
        <v>0</v>
      </c>
      <c r="K3326" s="8"/>
      <c r="L3326" s="8">
        <v>281</v>
      </c>
      <c r="M3326" s="8">
        <v>4247</v>
      </c>
      <c r="N3326" s="8"/>
      <c r="O3326" s="8">
        <v>0</v>
      </c>
      <c r="P3326" s="8">
        <v>0</v>
      </c>
      <c r="Q3326" s="8">
        <v>0</v>
      </c>
      <c r="R3326" s="121">
        <v>0</v>
      </c>
      <c r="S3326" s="121">
        <v>0</v>
      </c>
      <c r="T3326" s="8"/>
      <c r="U3326" s="8"/>
      <c r="V3326" s="8"/>
      <c r="W3326" s="8"/>
      <c r="X3326" s="9">
        <v>876967</v>
      </c>
      <c r="Y3326" s="8">
        <v>785226</v>
      </c>
      <c r="Z3326" s="8">
        <v>162201</v>
      </c>
      <c r="AA3326" s="121">
        <v>19.257127000000001</v>
      </c>
      <c r="AB3326" s="121">
        <v>2.9865473518000001</v>
      </c>
    </row>
    <row r="3327" spans="1:28" x14ac:dyDescent="0.3">
      <c r="A3327" s="1" t="s">
        <v>56</v>
      </c>
      <c r="B3327" s="65" t="str">
        <f>VLOOKUP(A3327,'bank list with code'!$A$2:$C$114,3,FALSE)</f>
        <v>B043</v>
      </c>
      <c r="C3327" s="65" t="str">
        <f>VLOOKUP(B3327,'bank type'!$A$2:$B$87,2,FALSE)</f>
        <v>Small Finance Banks</v>
      </c>
      <c r="D3327" s="60">
        <f t="shared" si="152"/>
        <v>44104</v>
      </c>
      <c r="E3327" s="19">
        <v>9</v>
      </c>
      <c r="F3327" s="1">
        <v>2020</v>
      </c>
      <c r="G3327" s="2">
        <v>230</v>
      </c>
      <c r="H3327" s="2">
        <v>2</v>
      </c>
      <c r="I3327" s="8">
        <v>451</v>
      </c>
      <c r="J3327" s="8">
        <v>0</v>
      </c>
      <c r="K3327" s="8"/>
      <c r="L3327" s="8">
        <v>82</v>
      </c>
      <c r="M3327" s="8">
        <v>0</v>
      </c>
      <c r="N3327" s="8"/>
      <c r="O3327" s="8">
        <v>0</v>
      </c>
      <c r="P3327" s="8">
        <v>0</v>
      </c>
      <c r="Q3327" s="8">
        <v>0</v>
      </c>
      <c r="R3327" s="121">
        <v>0</v>
      </c>
      <c r="S3327" s="121">
        <v>0</v>
      </c>
      <c r="T3327" s="8"/>
      <c r="U3327" s="8"/>
      <c r="V3327" s="8"/>
      <c r="W3327" s="8"/>
      <c r="X3327" s="8">
        <v>3320413</v>
      </c>
      <c r="Y3327" s="8">
        <v>596224</v>
      </c>
      <c r="Z3327" s="8">
        <v>169978</v>
      </c>
      <c r="AA3327" s="121">
        <v>29.87032451</v>
      </c>
      <c r="AB3327" s="121">
        <v>1.5007255898</v>
      </c>
    </row>
    <row r="3328" spans="1:28" x14ac:dyDescent="0.3">
      <c r="A3328" s="1" t="s">
        <v>57</v>
      </c>
      <c r="B3328" s="65" t="str">
        <f>VLOOKUP(A3328,'bank list with code'!$A$2:$C$114,3,FALSE)</f>
        <v>B065</v>
      </c>
      <c r="C3328" s="65" t="str">
        <f>VLOOKUP(B3328,'bank type'!$A$2:$B$87,2,FALSE)</f>
        <v>Small Finance Banks</v>
      </c>
      <c r="D3328" s="60">
        <f t="shared" si="152"/>
        <v>44104</v>
      </c>
      <c r="E3328" s="19">
        <v>9</v>
      </c>
      <c r="F3328" s="1">
        <v>2020</v>
      </c>
      <c r="G3328" s="2">
        <v>131</v>
      </c>
      <c r="H3328" s="2">
        <v>3</v>
      </c>
      <c r="I3328" s="8">
        <v>0</v>
      </c>
      <c r="J3328" s="8">
        <v>0</v>
      </c>
      <c r="K3328" s="8"/>
      <c r="L3328" s="8">
        <v>0</v>
      </c>
      <c r="M3328" s="8">
        <v>0</v>
      </c>
      <c r="N3328" s="8"/>
      <c r="O3328" s="8">
        <v>0</v>
      </c>
      <c r="P3328" s="8">
        <v>0</v>
      </c>
      <c r="Q3328" s="8">
        <v>0</v>
      </c>
      <c r="R3328" s="121">
        <v>0</v>
      </c>
      <c r="S3328" s="121">
        <v>0</v>
      </c>
      <c r="T3328" s="8"/>
      <c r="U3328" s="8"/>
      <c r="V3328" s="8"/>
      <c r="W3328" s="8"/>
      <c r="X3328" s="8">
        <v>1486402</v>
      </c>
      <c r="Y3328" s="8">
        <v>201449</v>
      </c>
      <c r="Z3328" s="8">
        <v>74450</v>
      </c>
      <c r="AA3328" s="121">
        <v>8.8971290000000014</v>
      </c>
      <c r="AB3328" s="121">
        <v>0.81145835840000002</v>
      </c>
    </row>
    <row r="3329" spans="1:28" x14ac:dyDescent="0.3">
      <c r="A3329" s="1" t="s">
        <v>58</v>
      </c>
      <c r="B3329" s="65" t="str">
        <f>VLOOKUP(A3329,'bank list with code'!$A$2:$C$114,3,FALSE)</f>
        <v>B075</v>
      </c>
      <c r="C3329" s="65" t="str">
        <f>VLOOKUP(B3329,'bank type'!$A$2:$B$87,2,FALSE)</f>
        <v>Small Finance Banks</v>
      </c>
      <c r="D3329" s="60">
        <f t="shared" si="152"/>
        <v>44104</v>
      </c>
      <c r="E3329" s="19">
        <v>9</v>
      </c>
      <c r="F3329" s="1">
        <v>2020</v>
      </c>
      <c r="G3329" s="2">
        <v>1</v>
      </c>
      <c r="H3329" s="2">
        <v>0</v>
      </c>
      <c r="I3329" s="8">
        <v>0</v>
      </c>
      <c r="J3329" s="8">
        <v>0</v>
      </c>
      <c r="K3329" s="8"/>
      <c r="L3329" s="8">
        <v>0</v>
      </c>
      <c r="M3329" s="8">
        <v>0</v>
      </c>
      <c r="N3329" s="8"/>
      <c r="O3329" s="8">
        <v>0</v>
      </c>
      <c r="P3329" s="8">
        <v>0</v>
      </c>
      <c r="Q3329" s="8">
        <v>0</v>
      </c>
      <c r="R3329" s="121">
        <v>0</v>
      </c>
      <c r="S3329" s="121">
        <v>0</v>
      </c>
      <c r="T3329" s="8"/>
      <c r="U3329" s="8"/>
      <c r="V3329" s="8"/>
      <c r="W3329" s="8"/>
      <c r="X3329" s="8">
        <v>201646</v>
      </c>
      <c r="Y3329" s="8">
        <v>24084</v>
      </c>
      <c r="Z3329" s="8">
        <v>16573</v>
      </c>
      <c r="AA3329" s="121">
        <v>0.89800671999999993</v>
      </c>
      <c r="AB3329" s="121">
        <v>0.15952685929999999</v>
      </c>
    </row>
    <row r="3330" spans="1:28" x14ac:dyDescent="0.3">
      <c r="A3330" s="1" t="s">
        <v>59</v>
      </c>
      <c r="B3330" s="65" t="str">
        <f>VLOOKUP(A3330,'bank list with code'!$A$2:$C$114,3,FALSE)</f>
        <v>B097</v>
      </c>
      <c r="C3330" s="65" t="str">
        <f>VLOOKUP(B3330,'bank type'!$A$2:$B$87,2,FALSE)</f>
        <v>Small Finance Banks</v>
      </c>
      <c r="D3330" s="60">
        <f t="shared" si="152"/>
        <v>44104</v>
      </c>
      <c r="E3330" s="19">
        <v>9</v>
      </c>
      <c r="F3330" s="1">
        <v>2020</v>
      </c>
      <c r="G3330" s="2">
        <v>25</v>
      </c>
      <c r="H3330" s="2">
        <v>1</v>
      </c>
      <c r="I3330" s="8">
        <v>0</v>
      </c>
      <c r="J3330" s="8">
        <v>0</v>
      </c>
      <c r="K3330" s="8"/>
      <c r="L3330" s="8">
        <v>0</v>
      </c>
      <c r="M3330" s="8">
        <v>0</v>
      </c>
      <c r="N3330" s="8"/>
      <c r="O3330" s="8">
        <v>0</v>
      </c>
      <c r="P3330" s="8">
        <v>0</v>
      </c>
      <c r="Q3330" s="8">
        <v>0</v>
      </c>
      <c r="R3330" s="121">
        <v>0</v>
      </c>
      <c r="S3330" s="121">
        <v>0</v>
      </c>
      <c r="T3330" s="8"/>
      <c r="U3330" s="8"/>
      <c r="V3330" s="8"/>
      <c r="W3330" s="8"/>
      <c r="X3330" s="8">
        <v>90903</v>
      </c>
      <c r="Y3330" s="8">
        <v>38160</v>
      </c>
      <c r="Z3330" s="8">
        <v>28984</v>
      </c>
      <c r="AA3330" s="121">
        <v>1.32965227</v>
      </c>
      <c r="AB3330" s="121">
        <v>0.3771487644</v>
      </c>
    </row>
    <row r="3331" spans="1:28" x14ac:dyDescent="0.3">
      <c r="A3331" s="1" t="s">
        <v>60</v>
      </c>
      <c r="B3331" s="65" t="str">
        <f>VLOOKUP(A3331,'bank list with code'!$A$2:$C$114,3,FALSE)</f>
        <v>B103</v>
      </c>
      <c r="C3331" s="65" t="str">
        <f>VLOOKUP(B3331,'bank type'!$A$2:$B$87,2,FALSE)</f>
        <v>Small Finance Banks</v>
      </c>
      <c r="D3331" s="60">
        <f t="shared" si="152"/>
        <v>44104</v>
      </c>
      <c r="E3331" s="19">
        <v>9</v>
      </c>
      <c r="F3331" s="1">
        <v>2020</v>
      </c>
      <c r="G3331" s="2">
        <v>474</v>
      </c>
      <c r="H3331" s="2">
        <v>3</v>
      </c>
      <c r="I3331" s="8">
        <v>0</v>
      </c>
      <c r="J3331" s="8">
        <v>0</v>
      </c>
      <c r="K3331" s="8"/>
      <c r="L3331" s="8">
        <v>0</v>
      </c>
      <c r="M3331" s="8">
        <v>0</v>
      </c>
      <c r="N3331" s="8"/>
      <c r="O3331" s="8">
        <v>0</v>
      </c>
      <c r="P3331" s="8">
        <v>0</v>
      </c>
      <c r="Q3331" s="8">
        <v>0</v>
      </c>
      <c r="R3331" s="121">
        <v>0</v>
      </c>
      <c r="S3331" s="121">
        <v>0</v>
      </c>
      <c r="T3331" s="8"/>
      <c r="U3331" s="8"/>
      <c r="V3331" s="8"/>
      <c r="W3331" s="8"/>
      <c r="X3331" s="8">
        <v>5597583</v>
      </c>
      <c r="Y3331" s="8">
        <v>1632911</v>
      </c>
      <c r="Z3331" s="8">
        <v>431038</v>
      </c>
      <c r="AA3331" s="121">
        <v>63.176731206199996</v>
      </c>
      <c r="AB3331" s="121">
        <v>5.3217420379999991</v>
      </c>
    </row>
    <row r="3332" spans="1:28" x14ac:dyDescent="0.3">
      <c r="A3332" s="1" t="s">
        <v>61</v>
      </c>
      <c r="B3332" s="65" t="str">
        <f>VLOOKUP(A3332,'bank list with code'!$A$2:$C$114,3,FALSE)</f>
        <v>B109</v>
      </c>
      <c r="C3332" s="65" t="str">
        <f>VLOOKUP(B3332,'bank type'!$A$2:$B$87,2,FALSE)</f>
        <v>Small Finance Banks</v>
      </c>
      <c r="D3332" s="60">
        <f t="shared" si="152"/>
        <v>44104</v>
      </c>
      <c r="E3332" s="19">
        <v>9</v>
      </c>
      <c r="F3332" s="1">
        <v>2020</v>
      </c>
      <c r="G3332" s="2">
        <v>160</v>
      </c>
      <c r="H3332" s="2">
        <v>36</v>
      </c>
      <c r="I3332" s="8">
        <v>0</v>
      </c>
      <c r="J3332" s="8">
        <v>0</v>
      </c>
      <c r="K3332" s="8"/>
      <c r="L3332" s="8">
        <v>5</v>
      </c>
      <c r="M3332" s="8">
        <v>0</v>
      </c>
      <c r="N3332" s="8"/>
      <c r="O3332" s="8">
        <v>0</v>
      </c>
      <c r="P3332" s="8">
        <v>0</v>
      </c>
      <c r="Q3332" s="8">
        <v>0</v>
      </c>
      <c r="R3332" s="121">
        <v>0</v>
      </c>
      <c r="S3332" s="121">
        <v>0</v>
      </c>
      <c r="T3332" s="8"/>
      <c r="U3332" s="8"/>
      <c r="V3332" s="8"/>
      <c r="W3332" s="8"/>
      <c r="X3332" s="8">
        <v>481200</v>
      </c>
      <c r="Y3332" s="8">
        <v>147854</v>
      </c>
      <c r="Z3332" s="8">
        <v>50622</v>
      </c>
      <c r="AA3332" s="121">
        <v>4.4302921299999998</v>
      </c>
      <c r="AB3332" s="121">
        <v>0.5410089400000001</v>
      </c>
    </row>
    <row r="3333" spans="1:28" x14ac:dyDescent="0.3">
      <c r="A3333" s="1" t="s">
        <v>0</v>
      </c>
      <c r="B3333" s="65" t="str">
        <f>VLOOKUP(A3333,'bank list with code'!$A$2:$C$114,3,FALSE)</f>
        <v>B014</v>
      </c>
      <c r="C3333" s="65" t="str">
        <f>VLOOKUP(B3333,'bank type'!$A$2:$B$87,2,FALSE)</f>
        <v>Public Sector Banks</v>
      </c>
      <c r="D3333" s="60">
        <f>DATE(2020,10,31)</f>
        <v>44135</v>
      </c>
      <c r="E3333" s="19">
        <v>10</v>
      </c>
      <c r="F3333" s="1">
        <v>2020</v>
      </c>
      <c r="G3333" s="2">
        <v>8838</v>
      </c>
      <c r="H3333" s="2">
        <v>3275</v>
      </c>
      <c r="I3333" s="8">
        <v>52395</v>
      </c>
      <c r="J3333" s="8">
        <v>0</v>
      </c>
      <c r="K3333" s="8"/>
      <c r="L3333" s="8">
        <v>21133</v>
      </c>
      <c r="M3333" s="8">
        <v>6831</v>
      </c>
      <c r="N3333" s="8"/>
      <c r="O3333" s="8">
        <v>507911</v>
      </c>
      <c r="P3333" s="8">
        <v>9088</v>
      </c>
      <c r="Q3333" s="8">
        <v>1150890</v>
      </c>
      <c r="R3333" s="121">
        <v>0.38012200000000002</v>
      </c>
      <c r="S3333" s="121">
        <v>30.306645708599998</v>
      </c>
      <c r="T3333" s="8"/>
      <c r="U3333" s="8"/>
      <c r="V3333" s="8"/>
      <c r="W3333" s="8"/>
      <c r="X3333" s="8">
        <v>61854016</v>
      </c>
      <c r="Y3333" s="8">
        <v>27942562</v>
      </c>
      <c r="Z3333" s="8">
        <v>18409589</v>
      </c>
      <c r="AA3333" s="121">
        <v>1262.61573021</v>
      </c>
      <c r="AB3333" s="121">
        <v>269.27693000729994</v>
      </c>
    </row>
    <row r="3334" spans="1:28" x14ac:dyDescent="0.3">
      <c r="A3334" s="1" t="s">
        <v>1</v>
      </c>
      <c r="B3334" s="65" t="str">
        <f>VLOOKUP(A3334,'bank list with code'!$A$2:$C$114,3,FALSE)</f>
        <v>B015</v>
      </c>
      <c r="C3334" s="65" t="str">
        <f>VLOOKUP(B3334,'bank type'!$A$2:$B$87,2,FALSE)</f>
        <v>Public Sector Banks</v>
      </c>
      <c r="D3334" s="60">
        <f t="shared" ref="D3334:D3389" si="153">DATE(2020,10,31)</f>
        <v>44135</v>
      </c>
      <c r="E3334" s="19">
        <v>10</v>
      </c>
      <c r="F3334" s="1">
        <v>2020</v>
      </c>
      <c r="G3334" s="2">
        <v>2443</v>
      </c>
      <c r="H3334" s="2">
        <v>3268</v>
      </c>
      <c r="I3334" s="8">
        <v>103982</v>
      </c>
      <c r="J3334" s="8">
        <v>0</v>
      </c>
      <c r="K3334" s="8"/>
      <c r="L3334" s="8">
        <v>7903</v>
      </c>
      <c r="M3334" s="8">
        <v>952</v>
      </c>
      <c r="N3334" s="8"/>
      <c r="O3334" s="8">
        <v>169946</v>
      </c>
      <c r="P3334" s="8">
        <v>11385</v>
      </c>
      <c r="Q3334" s="8">
        <v>405744</v>
      </c>
      <c r="R3334" s="121">
        <v>0.65083056559999997</v>
      </c>
      <c r="S3334" s="121">
        <v>9.6054607486999988</v>
      </c>
      <c r="T3334" s="8"/>
      <c r="U3334" s="8"/>
      <c r="V3334" s="8"/>
      <c r="W3334" s="8"/>
      <c r="X3334" s="8">
        <v>39737037</v>
      </c>
      <c r="Y3334" s="8">
        <v>19093643</v>
      </c>
      <c r="Z3334" s="8">
        <v>11175778</v>
      </c>
      <c r="AA3334" s="121">
        <v>730.00628385089999</v>
      </c>
      <c r="AB3334" s="121">
        <v>141.35189247690002</v>
      </c>
    </row>
    <row r="3335" spans="1:28" x14ac:dyDescent="0.3">
      <c r="A3335" s="4" t="s">
        <v>2</v>
      </c>
      <c r="B3335" s="65" t="str">
        <f>VLOOKUP(A3335,'bank list with code'!$A$2:$C$114,3,FALSE)</f>
        <v>B016</v>
      </c>
      <c r="C3335" s="65" t="str">
        <f>VLOOKUP(B3335,'bank type'!$A$2:$B$87,2,FALSE)</f>
        <v>Public Sector Banks</v>
      </c>
      <c r="D3335" s="60">
        <f t="shared" si="153"/>
        <v>44135</v>
      </c>
      <c r="E3335" s="19">
        <v>10</v>
      </c>
      <c r="F3335" s="1">
        <v>2020</v>
      </c>
      <c r="G3335" s="2">
        <v>1356</v>
      </c>
      <c r="H3335" s="2">
        <v>495</v>
      </c>
      <c r="I3335" s="8">
        <v>2649</v>
      </c>
      <c r="J3335" s="8">
        <v>0</v>
      </c>
      <c r="K3335" s="8"/>
      <c r="L3335" s="8">
        <v>0</v>
      </c>
      <c r="M3335" s="8">
        <v>254324</v>
      </c>
      <c r="N3335" s="8"/>
      <c r="O3335" s="8">
        <v>2169</v>
      </c>
      <c r="P3335" s="8">
        <v>0</v>
      </c>
      <c r="Q3335" s="8">
        <v>212</v>
      </c>
      <c r="R3335" s="121">
        <v>0</v>
      </c>
      <c r="S3335" s="121">
        <v>6.8221000000000002E-3</v>
      </c>
      <c r="T3335" s="8"/>
      <c r="U3335" s="8"/>
      <c r="V3335" s="8"/>
      <c r="W3335" s="8"/>
      <c r="X3335" s="8">
        <v>8542514</v>
      </c>
      <c r="Y3335" s="8">
        <v>6916621</v>
      </c>
      <c r="Z3335" s="8">
        <v>4946101</v>
      </c>
      <c r="AA3335" s="121">
        <v>283.81125132390002</v>
      </c>
      <c r="AB3335" s="121">
        <v>60.3256915069</v>
      </c>
    </row>
    <row r="3336" spans="1:28" x14ac:dyDescent="0.3">
      <c r="A3336" s="1" t="s">
        <v>3</v>
      </c>
      <c r="B3336" s="65" t="str">
        <f>VLOOKUP(A3336,'bank list with code'!$A$2:$C$114,3,FALSE)</f>
        <v>B018</v>
      </c>
      <c r="C3336" s="65" t="str">
        <f>VLOOKUP(B3336,'bank type'!$A$2:$B$87,2,FALSE)</f>
        <v>Public Sector Banks</v>
      </c>
      <c r="D3336" s="60">
        <f t="shared" si="153"/>
        <v>44135</v>
      </c>
      <c r="E3336" s="19">
        <v>10</v>
      </c>
      <c r="F3336" s="1">
        <v>2020</v>
      </c>
      <c r="G3336" s="2">
        <v>8715</v>
      </c>
      <c r="H3336" s="2">
        <v>4374</v>
      </c>
      <c r="I3336" s="8">
        <v>37667</v>
      </c>
      <c r="J3336" s="8">
        <v>0</v>
      </c>
      <c r="K3336" s="8"/>
      <c r="L3336" s="8">
        <v>9282</v>
      </c>
      <c r="M3336" s="8">
        <v>76</v>
      </c>
      <c r="N3336" s="8"/>
      <c r="O3336" s="8">
        <v>721912</v>
      </c>
      <c r="P3336" s="8">
        <v>50548</v>
      </c>
      <c r="Q3336" s="8">
        <v>974386</v>
      </c>
      <c r="R3336" s="121">
        <v>2.2642477619000001</v>
      </c>
      <c r="S3336" s="121">
        <v>24.1067640451</v>
      </c>
      <c r="T3336" s="8"/>
      <c r="U3336" s="8"/>
      <c r="V3336" s="8"/>
      <c r="W3336" s="8"/>
      <c r="X3336" s="8">
        <v>37599838</v>
      </c>
      <c r="Y3336" s="8">
        <v>31050839</v>
      </c>
      <c r="Z3336" s="8">
        <v>19070601</v>
      </c>
      <c r="AA3336" s="121">
        <v>1357.9030668797</v>
      </c>
      <c r="AB3336" s="121">
        <v>271.41408429500001</v>
      </c>
    </row>
    <row r="3337" spans="1:28" x14ac:dyDescent="0.3">
      <c r="A3337" s="1" t="s">
        <v>4</v>
      </c>
      <c r="B3337" s="65" t="str">
        <f>VLOOKUP(A3337,'bank list with code'!$A$2:$C$114,3,FALSE)</f>
        <v>B022</v>
      </c>
      <c r="C3337" s="65" t="str">
        <f>VLOOKUP(B3337,'bank type'!$A$2:$B$87,2,FALSE)</f>
        <v>Public Sector Banks</v>
      </c>
      <c r="D3337" s="60">
        <f t="shared" si="153"/>
        <v>44135</v>
      </c>
      <c r="E3337" s="19">
        <v>10</v>
      </c>
      <c r="F3337" s="1">
        <v>2020</v>
      </c>
      <c r="G3337" s="2">
        <v>2747</v>
      </c>
      <c r="H3337" s="2">
        <v>896</v>
      </c>
      <c r="I3337" s="8">
        <v>3903</v>
      </c>
      <c r="J3337" s="8">
        <v>0</v>
      </c>
      <c r="K3337" s="8"/>
      <c r="L3337" s="8">
        <v>6356</v>
      </c>
      <c r="M3337" s="8">
        <v>26599</v>
      </c>
      <c r="N3337" s="8"/>
      <c r="O3337" s="8">
        <v>50848</v>
      </c>
      <c r="P3337" s="8">
        <v>0</v>
      </c>
      <c r="Q3337" s="8">
        <v>0</v>
      </c>
      <c r="R3337" s="121">
        <v>0</v>
      </c>
      <c r="S3337" s="121">
        <v>0</v>
      </c>
      <c r="T3337" s="8"/>
      <c r="U3337" s="8"/>
      <c r="V3337" s="8"/>
      <c r="W3337" s="8"/>
      <c r="X3337" s="8">
        <v>25557010</v>
      </c>
      <c r="Y3337" s="8">
        <v>11566313</v>
      </c>
      <c r="Z3337" s="8">
        <v>6278430</v>
      </c>
      <c r="AA3337" s="121">
        <v>517.84215331999997</v>
      </c>
      <c r="AB3337" s="121">
        <v>93.263267810000002</v>
      </c>
    </row>
    <row r="3338" spans="1:28" x14ac:dyDescent="0.3">
      <c r="A3338" s="1" t="s">
        <v>5</v>
      </c>
      <c r="B3338" s="65" t="str">
        <f>VLOOKUP(A3338,'bank list with code'!$A$2:$C$114,3,FALSE)</f>
        <v>B060</v>
      </c>
      <c r="C3338" s="65" t="str">
        <f>VLOOKUP(B3338,'bank type'!$A$2:$B$87,2,FALSE)</f>
        <v>Public Sector Banks</v>
      </c>
      <c r="D3338" s="60">
        <f t="shared" si="153"/>
        <v>44135</v>
      </c>
      <c r="E3338" s="19">
        <v>10</v>
      </c>
      <c r="F3338" s="1">
        <v>2020</v>
      </c>
      <c r="G3338" s="2">
        <v>4606</v>
      </c>
      <c r="H3338" s="2">
        <v>789</v>
      </c>
      <c r="I3338" s="8">
        <v>13328</v>
      </c>
      <c r="J3338" s="8">
        <v>0</v>
      </c>
      <c r="K3338" s="8"/>
      <c r="L3338" s="8">
        <v>9061</v>
      </c>
      <c r="M3338" s="8">
        <v>8289</v>
      </c>
      <c r="N3338" s="8"/>
      <c r="O3338" s="8">
        <v>103830</v>
      </c>
      <c r="P3338" s="8">
        <v>2848</v>
      </c>
      <c r="Q3338" s="8">
        <v>168346</v>
      </c>
      <c r="R3338" s="121">
        <v>0.17672141999999999</v>
      </c>
      <c r="S3338" s="121">
        <v>4.10777371</v>
      </c>
      <c r="T3338" s="8"/>
      <c r="U3338" s="8"/>
      <c r="V3338" s="8"/>
      <c r="W3338" s="8"/>
      <c r="X3338" s="8">
        <v>22875235</v>
      </c>
      <c r="Y3338" s="8">
        <v>21395395</v>
      </c>
      <c r="Z3338" s="8">
        <v>11870609</v>
      </c>
      <c r="AA3338" s="121">
        <v>968.7182738363</v>
      </c>
      <c r="AB3338" s="121">
        <v>163.29901500619999</v>
      </c>
    </row>
    <row r="3339" spans="1:28" x14ac:dyDescent="0.3">
      <c r="A3339" s="1" t="s">
        <v>6</v>
      </c>
      <c r="B3339" s="65" t="str">
        <f>VLOOKUP(A3339,'bank list with code'!$A$2:$C$114,3,FALSE)</f>
        <v>B061</v>
      </c>
      <c r="C3339" s="65" t="str">
        <f>VLOOKUP(B3339,'bank type'!$A$2:$B$87,2,FALSE)</f>
        <v>Public Sector Banks</v>
      </c>
      <c r="D3339" s="60">
        <f t="shared" si="153"/>
        <v>44135</v>
      </c>
      <c r="E3339" s="19">
        <v>10</v>
      </c>
      <c r="F3339" s="1">
        <v>2020</v>
      </c>
      <c r="G3339" s="2">
        <v>2712</v>
      </c>
      <c r="H3339" s="2">
        <v>410</v>
      </c>
      <c r="I3339" s="8">
        <v>9658</v>
      </c>
      <c r="J3339" s="8">
        <v>0</v>
      </c>
      <c r="K3339" s="8"/>
      <c r="L3339" s="8">
        <v>0</v>
      </c>
      <c r="M3339" s="8">
        <v>0</v>
      </c>
      <c r="N3339" s="8"/>
      <c r="O3339" s="8">
        <v>60699</v>
      </c>
      <c r="P3339" s="8">
        <v>518</v>
      </c>
      <c r="Q3339" s="8">
        <v>82301</v>
      </c>
      <c r="R3339" s="121">
        <v>2.0663000000000001E-2</v>
      </c>
      <c r="S3339" s="121">
        <v>1.5781377600000002</v>
      </c>
      <c r="T3339" s="8"/>
      <c r="U3339" s="8"/>
      <c r="V3339" s="8"/>
      <c r="W3339" s="8"/>
      <c r="X3339" s="8">
        <v>18593709</v>
      </c>
      <c r="Y3339" s="8">
        <v>12818894</v>
      </c>
      <c r="Z3339" s="8">
        <v>5501162</v>
      </c>
      <c r="AA3339" s="121">
        <v>544.87079700000004</v>
      </c>
      <c r="AB3339" s="121">
        <v>81.98784225</v>
      </c>
    </row>
    <row r="3340" spans="1:28" x14ac:dyDescent="0.3">
      <c r="A3340" s="1" t="s">
        <v>7</v>
      </c>
      <c r="B3340" s="65" t="str">
        <f>VLOOKUP(A3340,'bank list with code'!$A$2:$C$114,3,FALSE)</f>
        <v>B080</v>
      </c>
      <c r="C3340" s="65" t="str">
        <f>VLOOKUP(B3340,'bank type'!$A$2:$B$87,2,FALSE)</f>
        <v>Public Sector Banks</v>
      </c>
      <c r="D3340" s="60">
        <f t="shared" si="153"/>
        <v>44135</v>
      </c>
      <c r="E3340" s="19">
        <v>10</v>
      </c>
      <c r="F3340" s="1">
        <v>2020</v>
      </c>
      <c r="G3340" s="2">
        <v>1051</v>
      </c>
      <c r="H3340" s="2">
        <v>29</v>
      </c>
      <c r="I3340" s="8">
        <v>966</v>
      </c>
      <c r="J3340" s="8">
        <v>0</v>
      </c>
      <c r="K3340" s="8"/>
      <c r="L3340" s="8">
        <v>354</v>
      </c>
      <c r="M3340" s="8">
        <v>905</v>
      </c>
      <c r="N3340" s="8"/>
      <c r="O3340" s="8">
        <v>0</v>
      </c>
      <c r="P3340" s="8">
        <v>0</v>
      </c>
      <c r="Q3340" s="8">
        <v>0</v>
      </c>
      <c r="R3340" s="121">
        <v>0</v>
      </c>
      <c r="S3340" s="121">
        <v>0</v>
      </c>
      <c r="T3340" s="8"/>
      <c r="U3340" s="8"/>
      <c r="V3340" s="8"/>
      <c r="W3340" s="8"/>
      <c r="X3340" s="8">
        <v>3001678</v>
      </c>
      <c r="Y3340" s="8">
        <v>1488163</v>
      </c>
      <c r="Z3340" s="8">
        <v>940451</v>
      </c>
      <c r="AA3340" s="121">
        <v>65.497905000000003</v>
      </c>
      <c r="AB3340" s="121">
        <v>15.429134786399999</v>
      </c>
    </row>
    <row r="3341" spans="1:28" x14ac:dyDescent="0.3">
      <c r="A3341" s="1" t="s">
        <v>8</v>
      </c>
      <c r="B3341" s="65" t="str">
        <f>VLOOKUP(A3341,'bank list with code'!$A$2:$C$114,3,FALSE)</f>
        <v>B081</v>
      </c>
      <c r="C3341" s="65" t="str">
        <f>VLOOKUP(B3341,'bank type'!$A$2:$B$87,2,FALSE)</f>
        <v>Public Sector Banks</v>
      </c>
      <c r="D3341" s="60">
        <f t="shared" si="153"/>
        <v>44135</v>
      </c>
      <c r="E3341" s="19">
        <v>10</v>
      </c>
      <c r="F3341" s="1">
        <v>2020</v>
      </c>
      <c r="G3341" s="2">
        <v>8844</v>
      </c>
      <c r="H3341" s="2">
        <v>5071</v>
      </c>
      <c r="I3341" s="8">
        <v>102604</v>
      </c>
      <c r="J3341" s="8">
        <v>0</v>
      </c>
      <c r="K3341" s="8"/>
      <c r="L3341" s="8">
        <v>16534</v>
      </c>
      <c r="M3341" s="8">
        <v>203057</v>
      </c>
      <c r="N3341" s="8"/>
      <c r="O3341" s="8">
        <v>361925</v>
      </c>
      <c r="P3341" s="8">
        <v>3839</v>
      </c>
      <c r="Q3341" s="8">
        <v>626604</v>
      </c>
      <c r="R3341" s="121">
        <v>0.1199240001</v>
      </c>
      <c r="S3341" s="121">
        <v>15.078898060399998</v>
      </c>
      <c r="T3341" s="8"/>
      <c r="U3341" s="8"/>
      <c r="V3341" s="8"/>
      <c r="W3341" s="8"/>
      <c r="X3341" s="8">
        <v>42133736</v>
      </c>
      <c r="Y3341" s="8">
        <v>33747257</v>
      </c>
      <c r="Z3341" s="8">
        <v>19541771</v>
      </c>
      <c r="AA3341" s="121">
        <v>1647.4478320683002</v>
      </c>
      <c r="AB3341" s="121">
        <v>319.16543797120005</v>
      </c>
    </row>
    <row r="3342" spans="1:28" x14ac:dyDescent="0.3">
      <c r="A3342" s="1" t="s">
        <v>9</v>
      </c>
      <c r="B3342" s="65" t="str">
        <f>VLOOKUP(A3342,'bank list with code'!$A$2:$C$114,3,FALSE)</f>
        <v>B102</v>
      </c>
      <c r="C3342" s="65" t="str">
        <f>VLOOKUP(B3342,'bank type'!$A$2:$B$87,2,FALSE)</f>
        <v>Public Sector Banks</v>
      </c>
      <c r="D3342" s="60">
        <f t="shared" si="153"/>
        <v>44135</v>
      </c>
      <c r="E3342" s="19">
        <v>10</v>
      </c>
      <c r="F3342" s="1">
        <v>2020</v>
      </c>
      <c r="G3342" s="2">
        <v>2087</v>
      </c>
      <c r="H3342" s="2">
        <v>198</v>
      </c>
      <c r="I3342" s="8">
        <v>9233</v>
      </c>
      <c r="J3342" s="8">
        <v>0</v>
      </c>
      <c r="K3342" s="8"/>
      <c r="L3342" s="8">
        <v>3568</v>
      </c>
      <c r="M3342" s="8">
        <v>6928</v>
      </c>
      <c r="N3342" s="8"/>
      <c r="O3342" s="8">
        <v>0</v>
      </c>
      <c r="P3342" s="8">
        <v>0</v>
      </c>
      <c r="Q3342" s="8">
        <v>0</v>
      </c>
      <c r="R3342" s="121">
        <v>0</v>
      </c>
      <c r="S3342" s="121">
        <v>0</v>
      </c>
      <c r="T3342" s="8"/>
      <c r="U3342" s="8"/>
      <c r="V3342" s="8"/>
      <c r="W3342" s="8"/>
      <c r="X3342" s="8">
        <v>9405412</v>
      </c>
      <c r="Y3342" s="8">
        <v>6390551</v>
      </c>
      <c r="Z3342" s="8">
        <v>3787314</v>
      </c>
      <c r="AA3342" s="121">
        <v>275.23856046000003</v>
      </c>
      <c r="AB3342" s="121">
        <v>55.83071004</v>
      </c>
    </row>
    <row r="3343" spans="1:28" x14ac:dyDescent="0.3">
      <c r="A3343" s="1" t="s">
        <v>10</v>
      </c>
      <c r="B3343" s="65" t="str">
        <f>VLOOKUP(A3343,'bank list with code'!$A$2:$C$114,3,FALSE)</f>
        <v>B105</v>
      </c>
      <c r="C3343" s="65" t="str">
        <f>VLOOKUP(B3343,'bank type'!$A$2:$B$87,2,FALSE)</f>
        <v>Public Sector Banks</v>
      </c>
      <c r="D3343" s="60">
        <f t="shared" si="153"/>
        <v>44135</v>
      </c>
      <c r="E3343" s="19">
        <v>10</v>
      </c>
      <c r="F3343" s="1">
        <v>2020</v>
      </c>
      <c r="G3343" s="2">
        <v>9086</v>
      </c>
      <c r="H3343" s="2">
        <v>3941</v>
      </c>
      <c r="I3343" s="8">
        <v>353305</v>
      </c>
      <c r="J3343" s="8">
        <v>0</v>
      </c>
      <c r="K3343" s="8"/>
      <c r="L3343" s="8">
        <v>8040</v>
      </c>
      <c r="M3343" s="8">
        <v>1226</v>
      </c>
      <c r="N3343" s="8"/>
      <c r="O3343" s="8">
        <v>457961</v>
      </c>
      <c r="P3343" s="8">
        <v>10600</v>
      </c>
      <c r="Q3343" s="8">
        <v>804052</v>
      </c>
      <c r="R3343" s="121">
        <v>0.53784768419999995</v>
      </c>
      <c r="S3343" s="121">
        <v>21.3362070485</v>
      </c>
      <c r="T3343" s="8"/>
      <c r="U3343" s="8"/>
      <c r="V3343" s="8"/>
      <c r="W3343" s="8"/>
      <c r="X3343" s="8">
        <v>43848419</v>
      </c>
      <c r="Y3343" s="8">
        <v>42753614</v>
      </c>
      <c r="Z3343" s="8">
        <v>21122773</v>
      </c>
      <c r="AA3343" s="121">
        <v>1417.1418569607997</v>
      </c>
      <c r="AB3343" s="121">
        <v>303.0641655324149</v>
      </c>
    </row>
    <row r="3344" spans="1:28" x14ac:dyDescent="0.3">
      <c r="A3344" s="1" t="s">
        <v>11</v>
      </c>
      <c r="B3344" s="65" t="str">
        <f>VLOOKUP(A3344,'bank list with code'!$A$2:$C$114,3,FALSE)</f>
        <v>B054</v>
      </c>
      <c r="C3344" s="65" t="str">
        <f>VLOOKUP(B3344,'bank type'!$A$2:$B$87,2,FALSE)</f>
        <v>Private Sector Banks</v>
      </c>
      <c r="D3344" s="60">
        <f t="shared" si="153"/>
        <v>44135</v>
      </c>
      <c r="E3344" s="19">
        <v>10</v>
      </c>
      <c r="F3344" s="1">
        <v>2020</v>
      </c>
      <c r="G3344" s="2">
        <v>2209</v>
      </c>
      <c r="H3344" s="2">
        <v>1203</v>
      </c>
      <c r="I3344" s="8">
        <v>30249</v>
      </c>
      <c r="J3344" s="8">
        <v>0</v>
      </c>
      <c r="K3344" s="8"/>
      <c r="L3344" s="8">
        <v>501</v>
      </c>
      <c r="M3344" s="8">
        <v>3118</v>
      </c>
      <c r="N3344" s="8"/>
      <c r="O3344" s="8">
        <v>36777</v>
      </c>
      <c r="P3344" s="8">
        <v>444</v>
      </c>
      <c r="Q3344" s="8">
        <v>110387</v>
      </c>
      <c r="R3344" s="121">
        <v>2.3174E-2</v>
      </c>
      <c r="S3344" s="121">
        <v>2.9154345200999905</v>
      </c>
      <c r="T3344" s="8"/>
      <c r="U3344" s="8"/>
      <c r="V3344" s="8"/>
      <c r="W3344" s="8"/>
      <c r="X3344" s="8">
        <v>12965460</v>
      </c>
      <c r="Y3344" s="8">
        <v>7485601</v>
      </c>
      <c r="Z3344" s="8">
        <v>5064054</v>
      </c>
      <c r="AA3344" s="121">
        <v>361.90103484050002</v>
      </c>
      <c r="AB3344" s="121">
        <v>81.779585388699985</v>
      </c>
    </row>
    <row r="3345" spans="1:28" x14ac:dyDescent="0.3">
      <c r="A3345" s="1" t="s">
        <v>12</v>
      </c>
      <c r="B3345" s="65" t="str">
        <f>VLOOKUP(A3345,'bank list with code'!$A$2:$C$114,3,FALSE)</f>
        <v>B093</v>
      </c>
      <c r="C3345" s="65" t="str">
        <f>VLOOKUP(B3345,'bank type'!$A$2:$B$87,2,FALSE)</f>
        <v>Public Sector Banks</v>
      </c>
      <c r="D3345" s="60">
        <f t="shared" si="153"/>
        <v>44135</v>
      </c>
      <c r="E3345" s="19">
        <v>10</v>
      </c>
      <c r="F3345" s="1">
        <v>2020</v>
      </c>
      <c r="G3345" s="2">
        <v>25609</v>
      </c>
      <c r="H3345" s="2">
        <v>33062</v>
      </c>
      <c r="I3345" s="8">
        <v>723369</v>
      </c>
      <c r="J3345" s="8">
        <v>0</v>
      </c>
      <c r="K3345" s="8"/>
      <c r="L3345" s="8">
        <v>56483</v>
      </c>
      <c r="M3345" s="8">
        <v>389009</v>
      </c>
      <c r="N3345" s="8"/>
      <c r="O3345" s="8">
        <v>11148749</v>
      </c>
      <c r="P3345" s="8">
        <v>92653</v>
      </c>
      <c r="Q3345" s="8">
        <v>34350333</v>
      </c>
      <c r="R3345" s="121">
        <v>3.5948244458999996</v>
      </c>
      <c r="S3345" s="121">
        <v>1316.1853916679997</v>
      </c>
      <c r="T3345" s="8"/>
      <c r="U3345" s="8"/>
      <c r="V3345" s="8"/>
      <c r="W3345" s="8"/>
      <c r="X3345" s="8">
        <v>291869747</v>
      </c>
      <c r="Y3345" s="8">
        <v>189364448</v>
      </c>
      <c r="Z3345" s="8">
        <v>117723650</v>
      </c>
      <c r="AA3345" s="121">
        <v>9521.7196352834999</v>
      </c>
      <c r="AB3345" s="121">
        <v>2184.4797864948</v>
      </c>
    </row>
    <row r="3346" spans="1:28" x14ac:dyDescent="0.3">
      <c r="A3346" s="1" t="s">
        <v>14</v>
      </c>
      <c r="B3346" s="65" t="str">
        <f>VLOOKUP(A3346,'bank list with code'!$A$2:$C$114,3,FALSE)</f>
        <v>B009</v>
      </c>
      <c r="C3346" s="65" t="str">
        <f>VLOOKUP(B3346,'bank type'!$A$2:$B$87,2,FALSE)</f>
        <v>Private Sector Banks</v>
      </c>
      <c r="D3346" s="60">
        <f t="shared" si="153"/>
        <v>44135</v>
      </c>
      <c r="E3346" s="19">
        <v>10</v>
      </c>
      <c r="F3346" s="1">
        <v>2020</v>
      </c>
      <c r="G3346" s="2">
        <v>5591</v>
      </c>
      <c r="H3346" s="2">
        <v>11793</v>
      </c>
      <c r="I3346" s="8">
        <v>517288</v>
      </c>
      <c r="J3346" s="8">
        <v>0</v>
      </c>
      <c r="K3346" s="8"/>
      <c r="L3346" s="8">
        <v>710</v>
      </c>
      <c r="M3346" s="8">
        <v>142883</v>
      </c>
      <c r="N3346" s="8"/>
      <c r="O3346" s="8">
        <v>6902336</v>
      </c>
      <c r="P3346" s="8">
        <v>29256</v>
      </c>
      <c r="Q3346" s="8">
        <v>14973940</v>
      </c>
      <c r="R3346" s="121">
        <v>1.5018149030000001</v>
      </c>
      <c r="S3346" s="121">
        <v>522.71362839999995</v>
      </c>
      <c r="T3346" s="8"/>
      <c r="U3346" s="8"/>
      <c r="V3346" s="8"/>
      <c r="W3346" s="8"/>
      <c r="X3346" s="8">
        <v>22815217</v>
      </c>
      <c r="Y3346" s="8">
        <v>23069221</v>
      </c>
      <c r="Z3346" s="8">
        <v>22851010</v>
      </c>
      <c r="AA3346" s="121">
        <v>1327.5047009665998</v>
      </c>
      <c r="AB3346" s="121">
        <v>456.32483659110011</v>
      </c>
    </row>
    <row r="3347" spans="1:28" x14ac:dyDescent="0.3">
      <c r="A3347" s="1" t="s">
        <v>15</v>
      </c>
      <c r="B3347" s="65" t="str">
        <f>VLOOKUP(A3347,'bank list with code'!$A$2:$C$114,3,FALSE)</f>
        <v>B010</v>
      </c>
      <c r="C3347" s="65" t="str">
        <f>VLOOKUP(B3347,'bank type'!$A$2:$B$87,2,FALSE)</f>
        <v>Private Sector Banks</v>
      </c>
      <c r="D3347" s="60">
        <f t="shared" si="153"/>
        <v>44135</v>
      </c>
      <c r="E3347" s="19">
        <v>10</v>
      </c>
      <c r="F3347" s="1">
        <v>2020</v>
      </c>
      <c r="G3347" s="2">
        <v>485</v>
      </c>
      <c r="H3347" s="2">
        <v>2</v>
      </c>
      <c r="I3347" s="8">
        <v>32781</v>
      </c>
      <c r="J3347" s="8">
        <v>0</v>
      </c>
      <c r="K3347" s="8"/>
      <c r="L3347" s="8">
        <v>0</v>
      </c>
      <c r="M3347" s="8">
        <v>0</v>
      </c>
      <c r="N3347" s="8"/>
      <c r="O3347" s="8">
        <v>0</v>
      </c>
      <c r="P3347" s="8">
        <v>0</v>
      </c>
      <c r="Q3347" s="8">
        <v>0</v>
      </c>
      <c r="R3347" s="121">
        <v>0</v>
      </c>
      <c r="S3347" s="121">
        <v>0</v>
      </c>
      <c r="T3347" s="8"/>
      <c r="U3347" s="8"/>
      <c r="V3347" s="8"/>
      <c r="W3347" s="8"/>
      <c r="X3347" s="8">
        <v>4119797</v>
      </c>
      <c r="Y3347" s="8">
        <v>2168330</v>
      </c>
      <c r="Z3347" s="8">
        <v>1214774</v>
      </c>
      <c r="AA3347" s="121">
        <v>109.31673548000001</v>
      </c>
      <c r="AB3347" s="121">
        <v>21.368404319899998</v>
      </c>
    </row>
    <row r="3348" spans="1:28" x14ac:dyDescent="0.3">
      <c r="A3348" s="1" t="s">
        <v>16</v>
      </c>
      <c r="B3348" s="65" t="str">
        <f>VLOOKUP(A3348,'bank list with code'!$A$2:$C$114,3,FALSE)</f>
        <v>B021</v>
      </c>
      <c r="C3348" s="65" t="str">
        <f>VLOOKUP(B3348,'bank type'!$A$2:$B$87,2,FALSE)</f>
        <v>Private Sector Banks</v>
      </c>
      <c r="D3348" s="60">
        <f t="shared" si="153"/>
        <v>44135</v>
      </c>
      <c r="E3348" s="19">
        <v>10</v>
      </c>
      <c r="F3348" s="1">
        <v>2020</v>
      </c>
      <c r="G3348" s="2">
        <v>256</v>
      </c>
      <c r="H3348" s="2">
        <v>54</v>
      </c>
      <c r="I3348" s="8">
        <v>0</v>
      </c>
      <c r="J3348" s="8">
        <v>0</v>
      </c>
      <c r="K3348" s="8"/>
      <c r="L3348" s="8">
        <v>0</v>
      </c>
      <c r="M3348" s="8">
        <v>1698</v>
      </c>
      <c r="N3348" s="8"/>
      <c r="O3348" s="8">
        <v>0</v>
      </c>
      <c r="P3348" s="8">
        <v>0</v>
      </c>
      <c r="Q3348" s="8">
        <v>0</v>
      </c>
      <c r="R3348" s="121">
        <v>0</v>
      </c>
      <c r="S3348" s="121">
        <v>0</v>
      </c>
      <c r="T3348" s="8"/>
      <c r="U3348" s="8"/>
      <c r="V3348" s="8"/>
      <c r="W3348" s="8"/>
      <c r="X3348" s="8">
        <v>738735</v>
      </c>
      <c r="Y3348" s="8">
        <v>454005</v>
      </c>
      <c r="Z3348" s="8">
        <v>290549</v>
      </c>
      <c r="AA3348" s="121">
        <v>19.760893210899997</v>
      </c>
      <c r="AB3348" s="121">
        <v>4.2541804930999998</v>
      </c>
    </row>
    <row r="3349" spans="1:28" x14ac:dyDescent="0.3">
      <c r="A3349" s="1" t="s">
        <v>17</v>
      </c>
      <c r="B3349" s="65" t="str">
        <f>VLOOKUP(A3349,'bank list with code'!$A$2:$C$114,3,FALSE)</f>
        <v>B024</v>
      </c>
      <c r="C3349" s="65" t="str">
        <f>VLOOKUP(B3349,'bank type'!$A$2:$B$87,2,FALSE)</f>
        <v>Private Sector Banks</v>
      </c>
      <c r="D3349" s="60">
        <f t="shared" si="153"/>
        <v>44135</v>
      </c>
      <c r="E3349" s="19">
        <v>10</v>
      </c>
      <c r="F3349" s="1">
        <v>2020</v>
      </c>
      <c r="G3349" s="2">
        <v>1106</v>
      </c>
      <c r="H3349" s="2">
        <v>680</v>
      </c>
      <c r="I3349" s="8">
        <v>8709</v>
      </c>
      <c r="J3349" s="8">
        <v>0</v>
      </c>
      <c r="K3349" s="8"/>
      <c r="L3349" s="8">
        <v>1602</v>
      </c>
      <c r="M3349" s="8">
        <v>14180</v>
      </c>
      <c r="N3349" s="8"/>
      <c r="O3349" s="8">
        <v>4729</v>
      </c>
      <c r="P3349" s="8">
        <v>27</v>
      </c>
      <c r="Q3349" s="8">
        <v>7160</v>
      </c>
      <c r="R3349" s="121">
        <v>1.5319999999999999E-3</v>
      </c>
      <c r="S3349" s="121">
        <v>0.2044742296</v>
      </c>
      <c r="T3349" s="8"/>
      <c r="U3349" s="8"/>
      <c r="V3349" s="8"/>
      <c r="W3349" s="8"/>
      <c r="X3349" s="8">
        <v>2109005</v>
      </c>
      <c r="Y3349" s="8">
        <v>2414115</v>
      </c>
      <c r="Z3349" s="8">
        <v>1321191</v>
      </c>
      <c r="AA3349" s="121">
        <v>117.8217937042</v>
      </c>
      <c r="AB3349" s="121">
        <v>19.815545294500001</v>
      </c>
    </row>
    <row r="3350" spans="1:28" x14ac:dyDescent="0.3">
      <c r="A3350" s="1" t="s">
        <v>18</v>
      </c>
      <c r="B3350" s="65" t="str">
        <f>VLOOKUP(A3350,'bank list with code'!$A$2:$C$114,3,FALSE)</f>
        <v>B032</v>
      </c>
      <c r="C3350" s="65" t="str">
        <f>VLOOKUP(B3350,'bank type'!$A$2:$B$87,2,FALSE)</f>
        <v>Private Sector Banks</v>
      </c>
      <c r="D3350" s="60">
        <f t="shared" si="153"/>
        <v>44135</v>
      </c>
      <c r="E3350" s="19">
        <v>10</v>
      </c>
      <c r="F3350" s="1">
        <v>2020</v>
      </c>
      <c r="G3350" s="2">
        <v>299</v>
      </c>
      <c r="H3350" s="2">
        <v>173</v>
      </c>
      <c r="I3350" s="8">
        <v>8220</v>
      </c>
      <c r="J3350" s="8">
        <v>0</v>
      </c>
      <c r="K3350" s="8"/>
      <c r="L3350" s="8">
        <v>0</v>
      </c>
      <c r="M3350" s="8">
        <v>1514</v>
      </c>
      <c r="N3350" s="8"/>
      <c r="O3350" s="8">
        <v>6166</v>
      </c>
      <c r="P3350" s="8">
        <v>390</v>
      </c>
      <c r="Q3350" s="8">
        <v>17290</v>
      </c>
      <c r="R3350" s="121">
        <v>2.4181750000000002E-2</v>
      </c>
      <c r="S3350" s="121">
        <v>0.45817297000000001</v>
      </c>
      <c r="T3350" s="8"/>
      <c r="U3350" s="8"/>
      <c r="V3350" s="8"/>
      <c r="W3350" s="8"/>
      <c r="X3350" s="8">
        <v>779186</v>
      </c>
      <c r="Y3350" s="8">
        <v>407229</v>
      </c>
      <c r="Z3350" s="8">
        <v>445769</v>
      </c>
      <c r="AA3350" s="121">
        <v>23.129586759999999</v>
      </c>
      <c r="AB3350" s="121">
        <v>10.3382302063</v>
      </c>
    </row>
    <row r="3351" spans="1:28" x14ac:dyDescent="0.3">
      <c r="A3351" s="1" t="s">
        <v>19</v>
      </c>
      <c r="B3351" s="65" t="str">
        <f>VLOOKUP(A3351,'bank list with code'!$A$2:$C$114,3,FALSE)</f>
        <v>B038</v>
      </c>
      <c r="C3351" s="65" t="str">
        <f>VLOOKUP(B3351,'bank type'!$A$2:$B$87,2,FALSE)</f>
        <v>Private Sector Banks</v>
      </c>
      <c r="D3351" s="60">
        <f t="shared" si="153"/>
        <v>44135</v>
      </c>
      <c r="E3351" s="19">
        <v>10</v>
      </c>
      <c r="F3351" s="1">
        <v>2020</v>
      </c>
      <c r="G3351" s="2">
        <v>204</v>
      </c>
      <c r="H3351" s="2">
        <v>52</v>
      </c>
      <c r="I3351" s="8">
        <v>1405</v>
      </c>
      <c r="J3351" s="8">
        <v>0</v>
      </c>
      <c r="K3351" s="8"/>
      <c r="L3351" s="8">
        <v>0</v>
      </c>
      <c r="M3351" s="8">
        <v>0</v>
      </c>
      <c r="N3351" s="8"/>
      <c r="O3351" s="8">
        <v>5957</v>
      </c>
      <c r="P3351" s="8">
        <v>619</v>
      </c>
      <c r="Q3351" s="8">
        <v>19239</v>
      </c>
      <c r="R3351" s="121">
        <v>7.6994494999999994E-3</v>
      </c>
      <c r="S3351" s="121">
        <v>0.39219621399999999</v>
      </c>
      <c r="T3351" s="8"/>
      <c r="U3351" s="8"/>
      <c r="V3351" s="8"/>
      <c r="W3351" s="8"/>
      <c r="X3351" s="8">
        <v>512964</v>
      </c>
      <c r="Y3351" s="8">
        <v>518274</v>
      </c>
      <c r="Z3351" s="8">
        <v>306320</v>
      </c>
      <c r="AA3351" s="121">
        <v>17.7319914377</v>
      </c>
      <c r="AB3351" s="121">
        <v>4.4758351742000002</v>
      </c>
    </row>
    <row r="3352" spans="1:28" x14ac:dyDescent="0.3">
      <c r="A3352" s="1" t="s">
        <v>20</v>
      </c>
      <c r="B3352" s="65" t="str">
        <f>VLOOKUP(A3352,'bank list with code'!$A$2:$C$114,3,FALSE)</f>
        <v>B045</v>
      </c>
      <c r="C3352" s="65" t="str">
        <f>VLOOKUP(B3352,'bank type'!$A$2:$B$87,2,FALSE)</f>
        <v>Private Sector Banks</v>
      </c>
      <c r="D3352" s="60">
        <f t="shared" si="153"/>
        <v>44135</v>
      </c>
      <c r="E3352" s="19">
        <v>10</v>
      </c>
      <c r="F3352" s="1">
        <v>2020</v>
      </c>
      <c r="G3352" s="2">
        <v>1485</v>
      </c>
      <c r="H3352" s="2">
        <v>467</v>
      </c>
      <c r="I3352" s="8">
        <v>14919</v>
      </c>
      <c r="J3352" s="8">
        <v>0</v>
      </c>
      <c r="K3352" s="8"/>
      <c r="L3352" s="8">
        <v>0</v>
      </c>
      <c r="M3352" s="8">
        <v>113623</v>
      </c>
      <c r="N3352" s="8"/>
      <c r="O3352" s="8">
        <v>0</v>
      </c>
      <c r="P3352" s="8">
        <v>0</v>
      </c>
      <c r="Q3352" s="8">
        <v>0</v>
      </c>
      <c r="R3352" s="121">
        <v>0</v>
      </c>
      <c r="S3352" s="121">
        <v>0</v>
      </c>
      <c r="T3352" s="8"/>
      <c r="U3352" s="8"/>
      <c r="V3352" s="8"/>
      <c r="W3352" s="8"/>
      <c r="X3352" s="8">
        <v>8182766</v>
      </c>
      <c r="Y3352" s="8">
        <v>7642983</v>
      </c>
      <c r="Z3352" s="8">
        <v>5798511</v>
      </c>
      <c r="AA3352" s="121">
        <v>373.45301487</v>
      </c>
      <c r="AB3352" s="121">
        <v>89.24437454000001</v>
      </c>
    </row>
    <row r="3353" spans="1:28" x14ac:dyDescent="0.3">
      <c r="A3353" s="1" t="s">
        <v>21</v>
      </c>
      <c r="B3353" s="65" t="str">
        <f>VLOOKUP(A3353,'bank list with code'!$A$2:$C$114,3,FALSE)</f>
        <v>B050</v>
      </c>
      <c r="C3353" s="65" t="str">
        <f>VLOOKUP(B3353,'bank type'!$A$2:$B$87,2,FALSE)</f>
        <v>Private Sector Banks</v>
      </c>
      <c r="D3353" s="60">
        <f t="shared" si="153"/>
        <v>44135</v>
      </c>
      <c r="E3353" s="19">
        <v>10</v>
      </c>
      <c r="F3353" s="1">
        <v>2020</v>
      </c>
      <c r="G3353" s="2">
        <v>6439</v>
      </c>
      <c r="H3353" s="2">
        <v>7895</v>
      </c>
      <c r="I3353" s="8">
        <v>940533</v>
      </c>
      <c r="J3353" s="8">
        <v>0</v>
      </c>
      <c r="K3353" s="8"/>
      <c r="L3353" s="8">
        <v>2343</v>
      </c>
      <c r="M3353" s="8">
        <v>356240</v>
      </c>
      <c r="N3353" s="8"/>
      <c r="O3353" s="8">
        <v>15173420</v>
      </c>
      <c r="P3353" s="8">
        <v>134494</v>
      </c>
      <c r="Q3353" s="8">
        <v>50078009</v>
      </c>
      <c r="R3353" s="121">
        <v>8.3419064847999991</v>
      </c>
      <c r="S3353" s="121">
        <v>2167.7720266294</v>
      </c>
      <c r="T3353" s="8"/>
      <c r="U3353" s="8"/>
      <c r="V3353" s="8"/>
      <c r="W3353" s="8"/>
      <c r="X3353" s="8">
        <v>34439937</v>
      </c>
      <c r="Y3353" s="8">
        <v>35863200</v>
      </c>
      <c r="Z3353" s="8">
        <v>45056025</v>
      </c>
      <c r="AA3353" s="121">
        <v>2010.3432920242999</v>
      </c>
      <c r="AB3353" s="121">
        <v>942.07454099979998</v>
      </c>
    </row>
    <row r="3354" spans="1:28" x14ac:dyDescent="0.3">
      <c r="A3354" s="1" t="s">
        <v>22</v>
      </c>
      <c r="B3354" s="65" t="str">
        <f>VLOOKUP(A3354,'bank list with code'!$A$2:$C$114,3,FALSE)</f>
        <v>B053</v>
      </c>
      <c r="C3354" s="65" t="str">
        <f>VLOOKUP(B3354,'bank type'!$A$2:$B$87,2,FALSE)</f>
        <v>Private Sector Banks</v>
      </c>
      <c r="D3354" s="60">
        <f t="shared" si="153"/>
        <v>44135</v>
      </c>
      <c r="E3354" s="19">
        <v>10</v>
      </c>
      <c r="F3354" s="1">
        <v>2020</v>
      </c>
      <c r="G3354" s="2">
        <v>7800</v>
      </c>
      <c r="H3354" s="2">
        <v>9429</v>
      </c>
      <c r="I3354" s="8">
        <v>501047</v>
      </c>
      <c r="J3354" s="8">
        <v>0</v>
      </c>
      <c r="K3354" s="8"/>
      <c r="L3354" s="8">
        <v>4140</v>
      </c>
      <c r="M3354" s="8">
        <v>30036</v>
      </c>
      <c r="N3354" s="8"/>
      <c r="O3354" s="8">
        <v>9501579</v>
      </c>
      <c r="P3354" s="8">
        <v>30677</v>
      </c>
      <c r="Q3354" s="8">
        <v>27712093</v>
      </c>
      <c r="R3354" s="121">
        <v>1.6159686915</v>
      </c>
      <c r="S3354" s="121">
        <v>879.9492706239414</v>
      </c>
      <c r="T3354" s="8"/>
      <c r="U3354" s="8"/>
      <c r="V3354" s="8"/>
      <c r="W3354" s="8"/>
      <c r="X3354" s="8">
        <v>47485542</v>
      </c>
      <c r="Y3354" s="8">
        <v>26542957</v>
      </c>
      <c r="Z3354" s="8">
        <v>30596835</v>
      </c>
      <c r="AA3354" s="121">
        <v>1531.3885475900001</v>
      </c>
      <c r="AB3354" s="121">
        <v>631.63382314280454</v>
      </c>
    </row>
    <row r="3355" spans="1:28" x14ac:dyDescent="0.3">
      <c r="A3355" s="1" t="s">
        <v>23</v>
      </c>
      <c r="B3355" s="65" t="str">
        <f>VLOOKUP(A3355,'bank list with code'!$A$2:$C$114,3,FALSE)</f>
        <v>B056</v>
      </c>
      <c r="C3355" s="65" t="str">
        <f>VLOOKUP(B3355,'bank type'!$A$2:$B$87,2,FALSE)</f>
        <v>Private Sector Banks</v>
      </c>
      <c r="D3355" s="60">
        <f t="shared" si="153"/>
        <v>44135</v>
      </c>
      <c r="E3355" s="19">
        <v>10</v>
      </c>
      <c r="F3355" s="1">
        <v>2020</v>
      </c>
      <c r="G3355" s="2">
        <v>424</v>
      </c>
      <c r="H3355" s="2">
        <v>96</v>
      </c>
      <c r="I3355" s="8">
        <v>11730</v>
      </c>
      <c r="J3355" s="8">
        <v>0</v>
      </c>
      <c r="K3355" s="8"/>
      <c r="L3355" s="8">
        <v>11309</v>
      </c>
      <c r="M3355" s="8">
        <v>0</v>
      </c>
      <c r="N3355" s="8"/>
      <c r="O3355" s="8">
        <v>20058</v>
      </c>
      <c r="P3355" s="8">
        <v>0</v>
      </c>
      <c r="Q3355" s="8">
        <v>107325</v>
      </c>
      <c r="R3355" s="121">
        <v>0</v>
      </c>
      <c r="S3355" s="121">
        <v>2.8991067362000025</v>
      </c>
      <c r="T3355" s="8"/>
      <c r="U3355" s="8"/>
      <c r="V3355" s="8"/>
      <c r="W3355" s="8"/>
      <c r="X3355" s="8">
        <v>2502843</v>
      </c>
      <c r="Y3355" s="8">
        <v>2313555</v>
      </c>
      <c r="Z3355" s="8">
        <v>1748583</v>
      </c>
      <c r="AA3355" s="121">
        <v>90.546599849999993</v>
      </c>
      <c r="AB3355" s="121">
        <v>23.434839097400005</v>
      </c>
    </row>
    <row r="3356" spans="1:28" x14ac:dyDescent="0.3">
      <c r="A3356" s="1" t="s">
        <v>24</v>
      </c>
      <c r="B3356" s="65" t="str">
        <f>VLOOKUP(A3356,'bank list with code'!$A$2:$C$114,3,FALSE)</f>
        <v>B062</v>
      </c>
      <c r="C3356" s="65" t="str">
        <f>VLOOKUP(B3356,'bank type'!$A$2:$B$87,2,FALSE)</f>
        <v>Private Sector Banks</v>
      </c>
      <c r="D3356" s="60">
        <f t="shared" si="153"/>
        <v>44135</v>
      </c>
      <c r="E3356" s="19">
        <v>10</v>
      </c>
      <c r="F3356" s="1">
        <v>2020</v>
      </c>
      <c r="G3356" s="2">
        <v>1333</v>
      </c>
      <c r="H3356" s="2">
        <v>1482</v>
      </c>
      <c r="I3356" s="8">
        <v>105963</v>
      </c>
      <c r="J3356" s="8">
        <v>0</v>
      </c>
      <c r="K3356" s="8"/>
      <c r="L3356" s="8">
        <v>259</v>
      </c>
      <c r="M3356" s="8">
        <v>61570</v>
      </c>
      <c r="N3356" s="8"/>
      <c r="O3356" s="8">
        <v>1456305</v>
      </c>
      <c r="P3356" s="8">
        <v>14416</v>
      </c>
      <c r="Q3356" s="8">
        <v>3648450</v>
      </c>
      <c r="R3356" s="121">
        <v>0.73989459999999996</v>
      </c>
      <c r="S3356" s="121">
        <v>223.89177236</v>
      </c>
      <c r="T3356" s="8"/>
      <c r="U3356" s="8"/>
      <c r="V3356" s="8"/>
      <c r="W3356" s="8"/>
      <c r="X3356" s="8">
        <v>6128861</v>
      </c>
      <c r="Y3356" s="8">
        <v>3964741</v>
      </c>
      <c r="Z3356" s="8">
        <v>2773806</v>
      </c>
      <c r="AA3356" s="121">
        <v>178.7387442415</v>
      </c>
      <c r="AB3356" s="121">
        <v>51.897201019999997</v>
      </c>
    </row>
    <row r="3357" spans="1:28" x14ac:dyDescent="0.3">
      <c r="A3357" s="1" t="s">
        <v>25</v>
      </c>
      <c r="B3357" s="65" t="str">
        <f>VLOOKUP(A3357,'bank list with code'!$A$2:$C$114,3,FALSE)</f>
        <v>B063</v>
      </c>
      <c r="C3357" s="65" t="str">
        <f>VLOOKUP(B3357,'bank type'!$A$2:$B$87,2,FALSE)</f>
        <v>Private Sector Banks</v>
      </c>
      <c r="D3357" s="60">
        <f t="shared" si="153"/>
        <v>44135</v>
      </c>
      <c r="E3357" s="19">
        <v>10</v>
      </c>
      <c r="F3357" s="1">
        <v>2020</v>
      </c>
      <c r="G3357" s="2">
        <v>771</v>
      </c>
      <c r="H3357" s="2">
        <v>606</v>
      </c>
      <c r="I3357" s="8">
        <v>14758</v>
      </c>
      <c r="J3357" s="8">
        <v>0</v>
      </c>
      <c r="K3357" s="8"/>
      <c r="L3357" s="8">
        <v>920</v>
      </c>
      <c r="M3357" s="8">
        <v>0</v>
      </c>
      <c r="N3357" s="8"/>
      <c r="O3357" s="8">
        <v>81317</v>
      </c>
      <c r="P3357" s="8">
        <v>5647</v>
      </c>
      <c r="Q3357" s="8">
        <v>309596</v>
      </c>
      <c r="R3357" s="121">
        <v>0.228215</v>
      </c>
      <c r="S3357" s="121">
        <v>11.120849966500002</v>
      </c>
      <c r="T3357" s="8"/>
      <c r="U3357" s="8"/>
      <c r="V3357" s="8"/>
      <c r="W3357" s="8"/>
      <c r="X3357" s="8">
        <v>4404124</v>
      </c>
      <c r="Y3357" s="8">
        <v>6045234</v>
      </c>
      <c r="Z3357" s="8">
        <v>3847126</v>
      </c>
      <c r="AA3357" s="121">
        <v>345.28063491999995</v>
      </c>
      <c r="AB3357" s="121">
        <v>37.951253850000001</v>
      </c>
    </row>
    <row r="3358" spans="1:28" x14ac:dyDescent="0.3">
      <c r="A3358" s="1" t="s">
        <v>26</v>
      </c>
      <c r="B3358" s="65" t="str">
        <f>VLOOKUP(A3358,'bank list with code'!$A$2:$C$114,3,FALSE)</f>
        <v>B069</v>
      </c>
      <c r="C3358" s="65" t="str">
        <f>VLOOKUP(B3358,'bank type'!$A$2:$B$87,2,FALSE)</f>
        <v>Private Sector Banks</v>
      </c>
      <c r="D3358" s="60">
        <f t="shared" si="153"/>
        <v>44135</v>
      </c>
      <c r="E3358" s="19">
        <v>10</v>
      </c>
      <c r="F3358" s="1">
        <v>2020</v>
      </c>
      <c r="G3358" s="2">
        <v>343</v>
      </c>
      <c r="H3358" s="2">
        <v>675</v>
      </c>
      <c r="I3358" s="8">
        <v>11297</v>
      </c>
      <c r="J3358" s="8">
        <v>0</v>
      </c>
      <c r="K3358" s="8"/>
      <c r="L3358" s="8">
        <v>0</v>
      </c>
      <c r="M3358" s="8">
        <v>0</v>
      </c>
      <c r="N3358" s="8"/>
      <c r="O3358" s="8">
        <v>0</v>
      </c>
      <c r="P3358" s="8">
        <v>0</v>
      </c>
      <c r="Q3358" s="8">
        <v>0</v>
      </c>
      <c r="R3358" s="121">
        <v>0</v>
      </c>
      <c r="S3358" s="121">
        <v>0</v>
      </c>
      <c r="T3358" s="8"/>
      <c r="U3358" s="8"/>
      <c r="V3358" s="8"/>
      <c r="W3358" s="8"/>
      <c r="X3358" s="8">
        <v>4985608</v>
      </c>
      <c r="Y3358" s="8">
        <v>4318643</v>
      </c>
      <c r="Z3358" s="8">
        <v>3280533</v>
      </c>
      <c r="AA3358" s="121">
        <v>176.76822648000001</v>
      </c>
      <c r="AB3358" s="121">
        <v>39.756086850000003</v>
      </c>
    </row>
    <row r="3359" spans="1:28" x14ac:dyDescent="0.3">
      <c r="A3359" s="1" t="s">
        <v>27</v>
      </c>
      <c r="B3359" s="65" t="str">
        <f>VLOOKUP(A3359,'bank list with code'!$A$2:$C$114,3,FALSE)</f>
        <v>B070</v>
      </c>
      <c r="C3359" s="65" t="str">
        <f>VLOOKUP(B3359,'bank type'!$A$2:$B$87,2,FALSE)</f>
        <v>Private Sector Banks</v>
      </c>
      <c r="D3359" s="60">
        <f t="shared" si="153"/>
        <v>44135</v>
      </c>
      <c r="E3359" s="19">
        <v>10</v>
      </c>
      <c r="F3359" s="1">
        <v>2020</v>
      </c>
      <c r="G3359" s="2">
        <v>746</v>
      </c>
      <c r="H3359" s="2">
        <v>920</v>
      </c>
      <c r="I3359" s="8">
        <v>13498</v>
      </c>
      <c r="J3359" s="8">
        <v>0</v>
      </c>
      <c r="K3359" s="8"/>
      <c r="L3359" s="8">
        <v>0</v>
      </c>
      <c r="M3359" s="8">
        <v>0</v>
      </c>
      <c r="N3359" s="8"/>
      <c r="O3359" s="8">
        <v>2720</v>
      </c>
      <c r="P3359" s="8">
        <v>105</v>
      </c>
      <c r="Q3359" s="8">
        <v>8743</v>
      </c>
      <c r="R3359" s="121">
        <v>4.1926203000000007E-3</v>
      </c>
      <c r="S3359" s="121">
        <v>0.70027542000000009</v>
      </c>
      <c r="T3359" s="8"/>
      <c r="U3359" s="8"/>
      <c r="V3359" s="8"/>
      <c r="W3359" s="8"/>
      <c r="X3359" s="8">
        <v>4175257</v>
      </c>
      <c r="Y3359" s="8">
        <v>5150606</v>
      </c>
      <c r="Z3359" s="8">
        <v>2770352</v>
      </c>
      <c r="AA3359" s="121">
        <v>245.47143844999999</v>
      </c>
      <c r="AB3359" s="121">
        <v>47.633991985900003</v>
      </c>
    </row>
    <row r="3360" spans="1:28" x14ac:dyDescent="0.3">
      <c r="A3360" s="1" t="s">
        <v>28</v>
      </c>
      <c r="B3360" s="65" t="str">
        <f>VLOOKUP(A3360,'bank list with code'!$A$2:$C$114,3,FALSE)</f>
        <v>B073</v>
      </c>
      <c r="C3360" s="65" t="str">
        <f>VLOOKUP(B3360,'bank type'!$A$2:$B$87,2,FALSE)</f>
        <v>Private Sector Banks</v>
      </c>
      <c r="D3360" s="60">
        <f t="shared" si="153"/>
        <v>44135</v>
      </c>
      <c r="E3360" s="19">
        <v>10</v>
      </c>
      <c r="F3360" s="1">
        <v>2020</v>
      </c>
      <c r="G3360" s="2">
        <v>1319</v>
      </c>
      <c r="H3360" s="2">
        <v>1238</v>
      </c>
      <c r="I3360" s="8">
        <v>34491</v>
      </c>
      <c r="J3360" s="8">
        <v>0</v>
      </c>
      <c r="K3360" s="8"/>
      <c r="L3360" s="8">
        <v>0</v>
      </c>
      <c r="M3360" s="8">
        <v>12187</v>
      </c>
      <c r="N3360" s="8"/>
      <c r="O3360" s="8">
        <v>2321367</v>
      </c>
      <c r="P3360" s="8">
        <v>8711</v>
      </c>
      <c r="Q3360" s="8">
        <v>4614507</v>
      </c>
      <c r="R3360" s="121">
        <v>0.3958184709</v>
      </c>
      <c r="S3360" s="121">
        <v>154.0185233766</v>
      </c>
      <c r="T3360" s="8"/>
      <c r="U3360" s="8"/>
      <c r="V3360" s="8"/>
      <c r="W3360" s="8"/>
      <c r="X3360" s="8">
        <v>15979204</v>
      </c>
      <c r="Y3360" s="8">
        <v>7857673</v>
      </c>
      <c r="Z3360" s="8">
        <v>10097154</v>
      </c>
      <c r="AA3360" s="121">
        <v>345.325328603</v>
      </c>
      <c r="AB3360" s="121">
        <v>171.72908382349985</v>
      </c>
    </row>
    <row r="3361" spans="1:28" x14ac:dyDescent="0.3">
      <c r="A3361" s="1" t="s">
        <v>29</v>
      </c>
      <c r="B3361" s="65" t="str">
        <f>VLOOKUP(A3361,'bank list with code'!$A$2:$C$114,3,FALSE)</f>
        <v>B082</v>
      </c>
      <c r="C3361" s="65" t="str">
        <f>VLOOKUP(B3361,'bank type'!$A$2:$B$87,2,FALSE)</f>
        <v>Private Sector Banks</v>
      </c>
      <c r="D3361" s="60">
        <f t="shared" si="153"/>
        <v>44135</v>
      </c>
      <c r="E3361" s="19">
        <v>10</v>
      </c>
      <c r="F3361" s="1">
        <v>2020</v>
      </c>
      <c r="G3361" s="2">
        <v>314</v>
      </c>
      <c r="H3361" s="2">
        <v>92</v>
      </c>
      <c r="I3361" s="8">
        <v>602976</v>
      </c>
      <c r="J3361" s="8">
        <v>0</v>
      </c>
      <c r="K3361" s="8"/>
      <c r="L3361" s="8">
        <v>0</v>
      </c>
      <c r="M3361" s="8">
        <v>755371</v>
      </c>
      <c r="N3361" s="8"/>
      <c r="O3361" s="8">
        <v>2783632</v>
      </c>
      <c r="P3361" s="8">
        <v>46987</v>
      </c>
      <c r="Q3361" s="8">
        <v>7615271</v>
      </c>
      <c r="R3361" s="121">
        <v>1.7111837453000001</v>
      </c>
      <c r="S3361" s="121">
        <v>284.94891146999998</v>
      </c>
      <c r="T3361" s="8"/>
      <c r="U3361" s="8"/>
      <c r="V3361" s="8"/>
      <c r="W3361" s="8"/>
      <c r="X3361" s="8">
        <v>1115253</v>
      </c>
      <c r="Y3361" s="8">
        <v>615047</v>
      </c>
      <c r="Z3361" s="8">
        <v>571480</v>
      </c>
      <c r="AA3361" s="121">
        <v>27.218005225999999</v>
      </c>
      <c r="AB3361" s="121">
        <v>8.7403804419999993</v>
      </c>
    </row>
    <row r="3362" spans="1:28" x14ac:dyDescent="0.3">
      <c r="A3362" s="1" t="s">
        <v>30</v>
      </c>
      <c r="B3362" s="65" t="str">
        <f>VLOOKUP(A3362,'bank list with code'!$A$2:$C$114,3,FALSE)</f>
        <v>B089</v>
      </c>
      <c r="C3362" s="65" t="str">
        <f>VLOOKUP(B3362,'bank type'!$A$2:$B$87,2,FALSE)</f>
        <v>Private Sector Banks</v>
      </c>
      <c r="D3362" s="60">
        <f t="shared" si="153"/>
        <v>44135</v>
      </c>
      <c r="E3362" s="19">
        <v>10</v>
      </c>
      <c r="F3362" s="1">
        <v>2020</v>
      </c>
      <c r="G3362" s="2">
        <v>822</v>
      </c>
      <c r="H3362" s="2">
        <v>616</v>
      </c>
      <c r="I3362" s="8">
        <v>9494</v>
      </c>
      <c r="J3362" s="8">
        <v>0</v>
      </c>
      <c r="K3362" s="8"/>
      <c r="L3362" s="8">
        <v>0</v>
      </c>
      <c r="M3362" s="8">
        <v>621</v>
      </c>
      <c r="N3362" s="8"/>
      <c r="O3362" s="8">
        <v>0</v>
      </c>
      <c r="P3362" s="8">
        <v>0</v>
      </c>
      <c r="Q3362" s="8">
        <v>0</v>
      </c>
      <c r="R3362" s="121">
        <v>0</v>
      </c>
      <c r="S3362" s="121">
        <v>0</v>
      </c>
      <c r="T3362" s="8"/>
      <c r="U3362" s="8"/>
      <c r="V3362" s="8"/>
      <c r="W3362" s="8"/>
      <c r="X3362" s="8">
        <v>3359558</v>
      </c>
      <c r="Y3362" s="8">
        <v>2864562</v>
      </c>
      <c r="Z3362" s="8">
        <v>2228867</v>
      </c>
      <c r="AA3362" s="121">
        <v>124.70524903239999</v>
      </c>
      <c r="AB3362" s="121">
        <v>35.371448469300006</v>
      </c>
    </row>
    <row r="3363" spans="1:28" x14ac:dyDescent="0.3">
      <c r="A3363" s="1" t="s">
        <v>31</v>
      </c>
      <c r="B3363" s="65" t="str">
        <f>VLOOKUP(A3363,'bank list with code'!$A$2:$C$114,3,FALSE)</f>
        <v>B100</v>
      </c>
      <c r="C3363" s="65" t="str">
        <f>VLOOKUP(B3363,'bank type'!$A$2:$B$87,2,FALSE)</f>
        <v>Private Sector Banks</v>
      </c>
      <c r="D3363" s="60">
        <f t="shared" si="153"/>
        <v>44135</v>
      </c>
      <c r="E3363" s="19">
        <v>10</v>
      </c>
      <c r="F3363" s="1">
        <v>2020</v>
      </c>
      <c r="G3363" s="2">
        <v>613</v>
      </c>
      <c r="H3363" s="2">
        <v>735</v>
      </c>
      <c r="I3363" s="8">
        <v>4165</v>
      </c>
      <c r="J3363" s="8">
        <v>0</v>
      </c>
      <c r="K3363" s="8"/>
      <c r="L3363" s="8">
        <v>0</v>
      </c>
      <c r="M3363" s="8">
        <v>0</v>
      </c>
      <c r="N3363" s="8"/>
      <c r="O3363" s="8">
        <v>32774</v>
      </c>
      <c r="P3363" s="8">
        <v>2190</v>
      </c>
      <c r="Q3363" s="8">
        <v>63556</v>
      </c>
      <c r="R3363" s="121">
        <v>9.1627E-2</v>
      </c>
      <c r="S3363" s="121">
        <v>2.4574535140000004</v>
      </c>
      <c r="T3363" s="8"/>
      <c r="U3363" s="8"/>
      <c r="V3363" s="8"/>
      <c r="W3363" s="8"/>
      <c r="X3363" s="8">
        <v>1865474</v>
      </c>
      <c r="Y3363" s="8">
        <v>5482302</v>
      </c>
      <c r="Z3363" s="8">
        <v>859985</v>
      </c>
      <c r="AA3363" s="121">
        <v>239.27977488000002</v>
      </c>
      <c r="AB3363" s="121">
        <v>14.128127679</v>
      </c>
    </row>
    <row r="3364" spans="1:28" x14ac:dyDescent="0.3">
      <c r="A3364" s="1" t="s">
        <v>32</v>
      </c>
      <c r="B3364" s="65" t="str">
        <f>VLOOKUP(A3364,'bank list with code'!$A$2:$C$114,3,FALSE)</f>
        <v>B101</v>
      </c>
      <c r="C3364" s="65" t="str">
        <f>VLOOKUP(B3364,'bank type'!$A$2:$B$87,2,FALSE)</f>
        <v>Private Sector Banks</v>
      </c>
      <c r="D3364" s="60">
        <f t="shared" si="153"/>
        <v>44135</v>
      </c>
      <c r="E3364" s="19">
        <v>10</v>
      </c>
      <c r="F3364" s="1">
        <v>2020</v>
      </c>
      <c r="G3364" s="2">
        <v>449</v>
      </c>
      <c r="H3364" s="2">
        <v>525</v>
      </c>
      <c r="I3364" s="8">
        <v>2657</v>
      </c>
      <c r="J3364" s="8">
        <v>0</v>
      </c>
      <c r="K3364" s="8"/>
      <c r="L3364" s="8">
        <v>0</v>
      </c>
      <c r="M3364" s="8">
        <v>4379</v>
      </c>
      <c r="N3364" s="8"/>
      <c r="O3364" s="8">
        <v>0</v>
      </c>
      <c r="P3364" s="8">
        <v>0</v>
      </c>
      <c r="Q3364" s="8">
        <v>0</v>
      </c>
      <c r="R3364" s="121">
        <v>0</v>
      </c>
      <c r="S3364" s="121">
        <v>0</v>
      </c>
      <c r="T3364" s="8"/>
      <c r="U3364" s="8"/>
      <c r="V3364" s="8"/>
      <c r="W3364" s="8"/>
      <c r="X3364" s="8">
        <v>1477981</v>
      </c>
      <c r="Y3364" s="8">
        <v>879694</v>
      </c>
      <c r="Z3364" s="8">
        <v>390504</v>
      </c>
      <c r="AA3364" s="121">
        <v>41.6763608447</v>
      </c>
      <c r="AB3364" s="121">
        <v>6.4068241183000003</v>
      </c>
    </row>
    <row r="3365" spans="1:28" x14ac:dyDescent="0.3">
      <c r="A3365" s="1" t="s">
        <v>33</v>
      </c>
      <c r="B3365" s="65" t="str">
        <f>VLOOKUP(A3365,'bank list with code'!$A$2:$C$114,3,FALSE)</f>
        <v>B113</v>
      </c>
      <c r="C3365" s="65" t="str">
        <f>VLOOKUP(B3365,'bank type'!$A$2:$B$87,2,FALSE)</f>
        <v>Private Sector Banks</v>
      </c>
      <c r="D3365" s="60">
        <f t="shared" si="153"/>
        <v>44135</v>
      </c>
      <c r="E3365" s="19">
        <v>10</v>
      </c>
      <c r="F3365" s="1">
        <v>2020</v>
      </c>
      <c r="G3365" s="2">
        <v>1002</v>
      </c>
      <c r="H3365" s="2">
        <v>335</v>
      </c>
      <c r="I3365" s="8">
        <v>60672</v>
      </c>
      <c r="J3365" s="8">
        <v>0</v>
      </c>
      <c r="K3365" s="8"/>
      <c r="L3365" s="8">
        <v>56</v>
      </c>
      <c r="M3365" s="8">
        <v>204023</v>
      </c>
      <c r="N3365" s="8"/>
      <c r="O3365" s="8">
        <v>831722</v>
      </c>
      <c r="P3365" s="8">
        <v>8370</v>
      </c>
      <c r="Q3365" s="8">
        <v>1734269</v>
      </c>
      <c r="R3365" s="121">
        <v>0.35402969840000004</v>
      </c>
      <c r="S3365" s="121">
        <v>55.339551139500003</v>
      </c>
      <c r="T3365" s="8"/>
      <c r="U3365" s="8"/>
      <c r="V3365" s="8"/>
      <c r="W3365" s="8"/>
      <c r="X3365" s="8">
        <v>3089570</v>
      </c>
      <c r="Y3365" s="8">
        <v>1929061</v>
      </c>
      <c r="Z3365" s="8">
        <v>2084612</v>
      </c>
      <c r="AA3365" s="121">
        <v>89.877104970000005</v>
      </c>
      <c r="AB3365" s="121">
        <v>37.151157560000001</v>
      </c>
    </row>
    <row r="3366" spans="1:28" x14ac:dyDescent="0.3">
      <c r="A3366" s="1" t="s">
        <v>35</v>
      </c>
      <c r="B3366" s="65" t="str">
        <f>VLOOKUP(A3366,'bank list with code'!$A$2:$C$114,3,FALSE)</f>
        <v>B004</v>
      </c>
      <c r="C3366" s="65" t="str">
        <f>VLOOKUP(B3366,'bank type'!$A$2:$B$87,2,FALSE)</f>
        <v>Foreign Banks</v>
      </c>
      <c r="D3366" s="60">
        <f t="shared" si="153"/>
        <v>44135</v>
      </c>
      <c r="E3366" s="19">
        <v>10</v>
      </c>
      <c r="F3366" s="1">
        <v>2020</v>
      </c>
      <c r="G3366" s="2">
        <v>0</v>
      </c>
      <c r="H3366" s="2">
        <v>0</v>
      </c>
      <c r="I3366" s="8">
        <v>47777</v>
      </c>
      <c r="J3366" s="8">
        <v>0</v>
      </c>
      <c r="K3366" s="8"/>
      <c r="L3366" s="8">
        <v>0</v>
      </c>
      <c r="M3366" s="8">
        <v>28</v>
      </c>
      <c r="N3366" s="8"/>
      <c r="O3366" s="8">
        <v>1602513</v>
      </c>
      <c r="P3366" s="8">
        <v>1475</v>
      </c>
      <c r="Q3366" s="8">
        <v>4682922</v>
      </c>
      <c r="R3366" s="121">
        <v>0.12248148505000001</v>
      </c>
      <c r="S3366" s="121">
        <v>230.47519360720003</v>
      </c>
      <c r="T3366" s="8"/>
      <c r="U3366" s="8"/>
      <c r="V3366" s="8"/>
      <c r="W3366" s="8"/>
      <c r="X3366" s="8">
        <v>0</v>
      </c>
      <c r="Y3366" s="8">
        <v>0</v>
      </c>
      <c r="Z3366" s="8">
        <v>0</v>
      </c>
      <c r="AA3366" s="121">
        <v>0</v>
      </c>
      <c r="AB3366" s="121">
        <v>0</v>
      </c>
    </row>
    <row r="3367" spans="1:28" x14ac:dyDescent="0.3">
      <c r="A3367" s="1" t="s">
        <v>36</v>
      </c>
      <c r="B3367" s="65" t="str">
        <f>VLOOKUP(A3367,'bank list with code'!$A$2:$C$114,3,FALSE)</f>
        <v>B011</v>
      </c>
      <c r="C3367" s="65" t="str">
        <f>VLOOKUP(B3367,'bank type'!$A$2:$B$87,2,FALSE)</f>
        <v>Foreign Banks</v>
      </c>
      <c r="D3367" s="60">
        <f t="shared" si="153"/>
        <v>44135</v>
      </c>
      <c r="E3367" s="19">
        <v>10</v>
      </c>
      <c r="F3367" s="1">
        <v>2020</v>
      </c>
      <c r="G3367" s="2">
        <v>0</v>
      </c>
      <c r="H3367" s="2">
        <v>0</v>
      </c>
      <c r="I3367" s="8">
        <v>0</v>
      </c>
      <c r="J3367" s="8">
        <v>0</v>
      </c>
      <c r="K3367" s="8"/>
      <c r="L3367" s="8">
        <v>0</v>
      </c>
      <c r="M3367" s="8">
        <v>0</v>
      </c>
      <c r="N3367" s="8"/>
      <c r="O3367" s="8">
        <v>26462</v>
      </c>
      <c r="P3367" s="8">
        <v>0</v>
      </c>
      <c r="Q3367" s="8">
        <v>14824</v>
      </c>
      <c r="R3367" s="121">
        <v>0</v>
      </c>
      <c r="S3367" s="121">
        <v>0.6196976877999999</v>
      </c>
      <c r="T3367" s="8"/>
      <c r="U3367" s="8"/>
      <c r="V3367" s="8"/>
      <c r="W3367" s="8"/>
      <c r="X3367" s="8">
        <v>0</v>
      </c>
      <c r="Y3367" s="8">
        <v>0</v>
      </c>
      <c r="Z3367" s="8">
        <v>0</v>
      </c>
      <c r="AA3367" s="121">
        <v>0</v>
      </c>
      <c r="AB3367" s="121">
        <v>0</v>
      </c>
    </row>
    <row r="3368" spans="1:28" x14ac:dyDescent="0.3">
      <c r="A3368" s="1" t="s">
        <v>37</v>
      </c>
      <c r="B3368" s="65" t="str">
        <f>VLOOKUP(A3368,'bank list with code'!$A$2:$C$114,3,FALSE)</f>
        <v>B017</v>
      </c>
      <c r="C3368" s="65" t="str">
        <f>VLOOKUP(B3368,'bank type'!$A$2:$B$87,2,FALSE)</f>
        <v>Foreign Banks</v>
      </c>
      <c r="D3368" s="60">
        <f t="shared" si="153"/>
        <v>44135</v>
      </c>
      <c r="E3368" s="19">
        <v>10</v>
      </c>
      <c r="F3368" s="1">
        <v>2020</v>
      </c>
      <c r="G3368" s="2">
        <v>0</v>
      </c>
      <c r="H3368" s="2">
        <v>0</v>
      </c>
      <c r="I3368" s="8">
        <v>0</v>
      </c>
      <c r="J3368" s="8">
        <v>0</v>
      </c>
      <c r="K3368" s="8"/>
      <c r="L3368" s="8">
        <v>0</v>
      </c>
      <c r="M3368" s="8">
        <v>1</v>
      </c>
      <c r="N3368" s="8"/>
      <c r="O3368" s="8">
        <v>0</v>
      </c>
      <c r="P3368" s="8">
        <v>0</v>
      </c>
      <c r="Q3368" s="8">
        <v>0</v>
      </c>
      <c r="R3368" s="121">
        <v>0</v>
      </c>
      <c r="S3368" s="121">
        <v>0</v>
      </c>
      <c r="T3368" s="8"/>
      <c r="U3368" s="8"/>
      <c r="V3368" s="8"/>
      <c r="W3368" s="8"/>
      <c r="X3368" s="8">
        <v>2198</v>
      </c>
      <c r="Y3368" s="8">
        <v>95</v>
      </c>
      <c r="Z3368" s="8">
        <v>170</v>
      </c>
      <c r="AA3368" s="121">
        <v>7.1663808999999998E-3</v>
      </c>
      <c r="AB3368" s="121">
        <v>5.3826048000000003E-3</v>
      </c>
    </row>
    <row r="3369" spans="1:28" x14ac:dyDescent="0.3">
      <c r="A3369" s="1" t="s">
        <v>38</v>
      </c>
      <c r="B3369" s="65" t="str">
        <f>VLOOKUP(A3369,'bank list with code'!$A$2:$C$114,3,FALSE)</f>
        <v>B023</v>
      </c>
      <c r="C3369" s="65" t="str">
        <f>VLOOKUP(B3369,'bank type'!$A$2:$B$87,2,FALSE)</f>
        <v>Foreign Banks</v>
      </c>
      <c r="D3369" s="60">
        <f t="shared" si="153"/>
        <v>44135</v>
      </c>
      <c r="E3369" s="19">
        <v>10</v>
      </c>
      <c r="F3369" s="1">
        <v>2020</v>
      </c>
      <c r="G3369" s="2">
        <v>47</v>
      </c>
      <c r="H3369" s="2">
        <v>465</v>
      </c>
      <c r="I3369" s="8">
        <v>0</v>
      </c>
      <c r="J3369" s="8">
        <v>0</v>
      </c>
      <c r="K3369" s="8"/>
      <c r="L3369" s="8">
        <v>0</v>
      </c>
      <c r="M3369" s="8">
        <v>0</v>
      </c>
      <c r="N3369" s="8"/>
      <c r="O3369" s="8">
        <v>2737277</v>
      </c>
      <c r="P3369" s="8">
        <v>14610</v>
      </c>
      <c r="Q3369" s="8">
        <v>12716228</v>
      </c>
      <c r="R3369" s="121">
        <v>0.81332199999999999</v>
      </c>
      <c r="S3369" s="121">
        <v>354.52294719679981</v>
      </c>
      <c r="T3369" s="8"/>
      <c r="U3369" s="8"/>
      <c r="V3369" s="8"/>
      <c r="W3369" s="8"/>
      <c r="X3369" s="8">
        <v>1669022</v>
      </c>
      <c r="Y3369" s="8">
        <v>1269390</v>
      </c>
      <c r="Z3369" s="8">
        <v>2809809</v>
      </c>
      <c r="AA3369" s="121">
        <v>63.892846554999998</v>
      </c>
      <c r="AB3369" s="121">
        <v>55.084033385399998</v>
      </c>
    </row>
    <row r="3370" spans="1:28" x14ac:dyDescent="0.3">
      <c r="A3370" s="1" t="s">
        <v>39</v>
      </c>
      <c r="B3370" s="65" t="str">
        <f>VLOOKUP(A3370,'bank list with code'!$A$2:$C$114,3,FALSE)</f>
        <v>B030</v>
      </c>
      <c r="C3370" s="65" t="str">
        <f>VLOOKUP(B3370,'bank type'!$A$2:$B$87,2,FALSE)</f>
        <v>Foreign Banks</v>
      </c>
      <c r="D3370" s="60">
        <f t="shared" si="153"/>
        <v>44135</v>
      </c>
      <c r="E3370" s="19">
        <v>10</v>
      </c>
      <c r="F3370" s="1">
        <v>2020</v>
      </c>
      <c r="G3370" s="2">
        <v>22</v>
      </c>
      <c r="H3370" s="2">
        <v>29</v>
      </c>
      <c r="I3370" s="8">
        <v>0</v>
      </c>
      <c r="J3370" s="8">
        <v>0</v>
      </c>
      <c r="K3370" s="8"/>
      <c r="L3370" s="8">
        <v>0</v>
      </c>
      <c r="M3370" s="8">
        <v>0</v>
      </c>
      <c r="N3370" s="8"/>
      <c r="O3370" s="8">
        <v>0</v>
      </c>
      <c r="P3370" s="8">
        <v>0</v>
      </c>
      <c r="Q3370" s="8">
        <v>0</v>
      </c>
      <c r="R3370" s="121">
        <v>0</v>
      </c>
      <c r="S3370" s="121">
        <v>0</v>
      </c>
      <c r="T3370" s="8"/>
      <c r="U3370" s="8"/>
      <c r="V3370" s="8"/>
      <c r="W3370" s="8"/>
      <c r="X3370" s="8">
        <v>1090593</v>
      </c>
      <c r="Y3370" s="8">
        <v>799482</v>
      </c>
      <c r="Z3370" s="8">
        <v>1132084</v>
      </c>
      <c r="AA3370" s="121">
        <v>25.143916156899998</v>
      </c>
      <c r="AB3370" s="121">
        <v>11.667869266800002</v>
      </c>
    </row>
    <row r="3371" spans="1:28" x14ac:dyDescent="0.3">
      <c r="A3371" s="1" t="s">
        <v>40</v>
      </c>
      <c r="B3371" s="65" t="str">
        <f>VLOOKUP(A3371,'bank list with code'!$A$2:$C$114,3,FALSE)</f>
        <v>B035</v>
      </c>
      <c r="C3371" s="65" t="str">
        <f>VLOOKUP(B3371,'bank type'!$A$2:$B$87,2,FALSE)</f>
        <v>Foreign Banks</v>
      </c>
      <c r="D3371" s="60">
        <f t="shared" si="153"/>
        <v>44135</v>
      </c>
      <c r="E3371" s="19">
        <v>10</v>
      </c>
      <c r="F3371" s="1">
        <v>2020</v>
      </c>
      <c r="G3371" s="2">
        <v>13</v>
      </c>
      <c r="H3371" s="2">
        <v>19</v>
      </c>
      <c r="I3371" s="8">
        <v>0</v>
      </c>
      <c r="J3371" s="8">
        <v>0</v>
      </c>
      <c r="K3371" s="8"/>
      <c r="L3371" s="8">
        <v>0</v>
      </c>
      <c r="M3371" s="8">
        <v>0</v>
      </c>
      <c r="N3371" s="8"/>
      <c r="O3371" s="8">
        <v>0</v>
      </c>
      <c r="P3371" s="8">
        <v>0</v>
      </c>
      <c r="Q3371" s="8">
        <v>0</v>
      </c>
      <c r="R3371" s="121">
        <v>0</v>
      </c>
      <c r="S3371" s="121">
        <v>0</v>
      </c>
      <c r="T3371" s="8"/>
      <c r="U3371" s="8"/>
      <c r="V3371" s="8"/>
      <c r="W3371" s="8"/>
      <c r="X3371" s="8">
        <v>125238</v>
      </c>
      <c r="Y3371" s="8">
        <v>56313</v>
      </c>
      <c r="Z3371" s="8">
        <v>131624</v>
      </c>
      <c r="AA3371" s="121">
        <v>3.0891160904999997</v>
      </c>
      <c r="AB3371" s="121">
        <v>2.4840346530999771</v>
      </c>
    </row>
    <row r="3372" spans="1:28" x14ac:dyDescent="0.3">
      <c r="A3372" s="1" t="s">
        <v>41</v>
      </c>
      <c r="B3372" s="65" t="str">
        <f>VLOOKUP(A3372,'bank list with code'!$A$2:$C$114,3,FALSE)</f>
        <v>B051</v>
      </c>
      <c r="C3372" s="65" t="str">
        <f>VLOOKUP(B3372,'bank type'!$A$2:$B$87,2,FALSE)</f>
        <v>Foreign Banks</v>
      </c>
      <c r="D3372" s="60">
        <f t="shared" si="153"/>
        <v>44135</v>
      </c>
      <c r="E3372" s="19">
        <v>10</v>
      </c>
      <c r="F3372" s="1">
        <v>2020</v>
      </c>
      <c r="G3372" s="2">
        <v>46</v>
      </c>
      <c r="H3372" s="2">
        <v>36</v>
      </c>
      <c r="I3372" s="8">
        <v>0</v>
      </c>
      <c r="J3372" s="8">
        <v>0</v>
      </c>
      <c r="K3372" s="8"/>
      <c r="L3372" s="8">
        <v>0</v>
      </c>
      <c r="M3372" s="8">
        <v>0</v>
      </c>
      <c r="N3372" s="8"/>
      <c r="O3372" s="8">
        <v>873294</v>
      </c>
      <c r="P3372" s="8">
        <v>2042</v>
      </c>
      <c r="Q3372" s="8">
        <v>1612546</v>
      </c>
      <c r="R3372" s="121">
        <v>0.14126378180000002</v>
      </c>
      <c r="S3372" s="121">
        <v>59.079479909200614</v>
      </c>
      <c r="T3372" s="8"/>
      <c r="U3372" s="8"/>
      <c r="V3372" s="8"/>
      <c r="W3372" s="8"/>
      <c r="X3372" s="8">
        <v>484409</v>
      </c>
      <c r="Y3372" s="8">
        <v>287973</v>
      </c>
      <c r="Z3372" s="8">
        <v>455552</v>
      </c>
      <c r="AA3372" s="121">
        <v>16.361040470300001</v>
      </c>
      <c r="AB3372" s="121">
        <v>10.011599013400016</v>
      </c>
    </row>
    <row r="3373" spans="1:28" x14ac:dyDescent="0.3">
      <c r="A3373" s="1" t="s">
        <v>42</v>
      </c>
      <c r="B3373" s="65" t="str">
        <f>VLOOKUP(A3373,'bank list with code'!$A$2:$C$114,3,FALSE)</f>
        <v>B090</v>
      </c>
      <c r="C3373" s="65" t="str">
        <f>VLOOKUP(B3373,'bank type'!$A$2:$B$87,2,FALSE)</f>
        <v>Foreign Banks</v>
      </c>
      <c r="D3373" s="60">
        <f t="shared" si="153"/>
        <v>44135</v>
      </c>
      <c r="E3373" s="19">
        <v>10</v>
      </c>
      <c r="F3373" s="1">
        <v>2020</v>
      </c>
      <c r="G3373" s="2">
        <v>99</v>
      </c>
      <c r="H3373" s="2">
        <v>86</v>
      </c>
      <c r="I3373" s="8">
        <v>0</v>
      </c>
      <c r="J3373" s="8">
        <v>0</v>
      </c>
      <c r="K3373" s="8"/>
      <c r="L3373" s="8">
        <v>0</v>
      </c>
      <c r="M3373" s="8">
        <v>0</v>
      </c>
      <c r="N3373" s="8"/>
      <c r="O3373" s="8">
        <v>1433479</v>
      </c>
      <c r="P3373" s="8">
        <v>3269</v>
      </c>
      <c r="Q3373" s="8">
        <v>3193370</v>
      </c>
      <c r="R3373" s="121">
        <v>0.18467874000000001</v>
      </c>
      <c r="S3373" s="121">
        <v>88.357066860000003</v>
      </c>
      <c r="T3373" s="8"/>
      <c r="U3373" s="8"/>
      <c r="V3373" s="8"/>
      <c r="W3373" s="8"/>
      <c r="X3373" s="8">
        <v>1006834</v>
      </c>
      <c r="Y3373" s="8">
        <v>1130342</v>
      </c>
      <c r="Z3373" s="8">
        <v>1917530.9999999991</v>
      </c>
      <c r="AA3373" s="121">
        <v>48.353785430000002</v>
      </c>
      <c r="AB3373" s="121">
        <v>33.300597179999997</v>
      </c>
    </row>
    <row r="3374" spans="1:28" x14ac:dyDescent="0.3">
      <c r="A3374" s="1" t="s">
        <v>45</v>
      </c>
      <c r="B3374" s="65" t="str">
        <f>VLOOKUP(A3374,'bank list with code'!$A$2:$C$114,3,FALSE)</f>
        <v>B002</v>
      </c>
      <c r="C3374" s="65" t="str">
        <f>VLOOKUP(B3374,'bank type'!$A$2:$B$87,2,FALSE)</f>
        <v>Payment Banks</v>
      </c>
      <c r="D3374" s="60">
        <f t="shared" si="153"/>
        <v>44135</v>
      </c>
      <c r="E3374" s="19">
        <v>10</v>
      </c>
      <c r="F3374" s="1">
        <v>2020</v>
      </c>
      <c r="G3374" s="2">
        <v>0</v>
      </c>
      <c r="H3374" s="2">
        <v>0</v>
      </c>
      <c r="I3374" s="8">
        <v>0</v>
      </c>
      <c r="J3374" s="8">
        <v>0</v>
      </c>
      <c r="K3374" s="8"/>
      <c r="L3374" s="8">
        <v>0</v>
      </c>
      <c r="M3374" s="8">
        <v>0</v>
      </c>
      <c r="N3374" s="8"/>
      <c r="O3374" s="8">
        <v>0</v>
      </c>
      <c r="P3374" s="8">
        <v>0</v>
      </c>
      <c r="Q3374" s="8">
        <v>0</v>
      </c>
      <c r="R3374" s="121">
        <v>0</v>
      </c>
      <c r="S3374" s="121">
        <v>0</v>
      </c>
      <c r="T3374" s="8"/>
      <c r="U3374" s="8"/>
      <c r="V3374" s="8"/>
      <c r="W3374" s="8"/>
      <c r="X3374" s="8">
        <v>2177776</v>
      </c>
      <c r="Y3374" s="8">
        <v>0</v>
      </c>
      <c r="Z3374" s="8">
        <v>538022</v>
      </c>
      <c r="AA3374" s="121">
        <v>0</v>
      </c>
      <c r="AB3374" s="121">
        <v>2.7993396560999999</v>
      </c>
    </row>
    <row r="3375" spans="1:28" x14ac:dyDescent="0.3">
      <c r="A3375" s="1" t="s">
        <v>46</v>
      </c>
      <c r="B3375" s="65" t="str">
        <f>VLOOKUP(A3375,'bank list with code'!$A$2:$C$114,3,FALSE)</f>
        <v>B048</v>
      </c>
      <c r="C3375" s="65" t="str">
        <f>VLOOKUP(B3375,'bank type'!$A$2:$B$87,2,FALSE)</f>
        <v>Payment Banks</v>
      </c>
      <c r="D3375" s="60">
        <f t="shared" si="153"/>
        <v>44135</v>
      </c>
      <c r="E3375" s="19">
        <v>10</v>
      </c>
      <c r="F3375" s="1">
        <v>2020</v>
      </c>
      <c r="G3375" s="2">
        <v>0</v>
      </c>
      <c r="H3375" s="2">
        <v>0</v>
      </c>
      <c r="I3375" s="8">
        <v>0</v>
      </c>
      <c r="J3375" s="8">
        <v>0</v>
      </c>
      <c r="K3375" s="8"/>
      <c r="L3375" s="8">
        <v>187612</v>
      </c>
      <c r="M3375" s="8">
        <v>0</v>
      </c>
      <c r="N3375" s="8"/>
      <c r="O3375" s="8">
        <v>0</v>
      </c>
      <c r="P3375" s="8">
        <v>0</v>
      </c>
      <c r="Q3375" s="8">
        <v>0</v>
      </c>
      <c r="R3375" s="121">
        <v>0</v>
      </c>
      <c r="S3375" s="121">
        <v>0</v>
      </c>
      <c r="T3375" s="8"/>
      <c r="U3375" s="8"/>
      <c r="V3375" s="8"/>
      <c r="W3375" s="8"/>
      <c r="X3375" s="8">
        <v>1726555</v>
      </c>
      <c r="Y3375" s="8">
        <v>463941</v>
      </c>
      <c r="Z3375" s="8">
        <v>166456</v>
      </c>
      <c r="AA3375" s="121">
        <v>13.628963560000001</v>
      </c>
      <c r="AB3375" s="121">
        <v>1.8302333158999999</v>
      </c>
    </row>
    <row r="3376" spans="1:28" x14ac:dyDescent="0.3">
      <c r="A3376" s="1" t="s">
        <v>47</v>
      </c>
      <c r="B3376" s="65" t="str">
        <f>VLOOKUP(A3376,'bank list with code'!$A$2:$C$114,3,FALSE)</f>
        <v>B059</v>
      </c>
      <c r="C3376" s="65" t="str">
        <f>VLOOKUP(B3376,'bank type'!$A$2:$B$87,2,FALSE)</f>
        <v>Payment Banks</v>
      </c>
      <c r="D3376" s="60">
        <f t="shared" si="153"/>
        <v>44135</v>
      </c>
      <c r="E3376" s="19">
        <v>10</v>
      </c>
      <c r="F3376" s="1">
        <v>2020</v>
      </c>
      <c r="G3376" s="2">
        <v>0</v>
      </c>
      <c r="H3376" s="2">
        <v>0</v>
      </c>
      <c r="I3376" s="8">
        <v>0</v>
      </c>
      <c r="J3376" s="8">
        <v>0</v>
      </c>
      <c r="K3376" s="8"/>
      <c r="L3376" s="8">
        <v>140487</v>
      </c>
      <c r="M3376" s="8">
        <v>0</v>
      </c>
      <c r="N3376" s="8"/>
      <c r="O3376" s="8">
        <v>0</v>
      </c>
      <c r="P3376" s="8">
        <v>0</v>
      </c>
      <c r="Q3376" s="8">
        <v>0</v>
      </c>
      <c r="R3376" s="121">
        <v>0</v>
      </c>
      <c r="S3376" s="121">
        <v>0</v>
      </c>
      <c r="T3376" s="8"/>
      <c r="U3376" s="8"/>
      <c r="V3376" s="8"/>
      <c r="W3376" s="8"/>
      <c r="X3376" s="8">
        <v>228</v>
      </c>
      <c r="Y3376" s="8">
        <v>0</v>
      </c>
      <c r="Z3376" s="8">
        <v>13</v>
      </c>
      <c r="AA3376" s="121">
        <v>0</v>
      </c>
      <c r="AB3376" s="121">
        <v>1.9233819999999997E-4</v>
      </c>
    </row>
    <row r="3377" spans="1:28" x14ac:dyDescent="0.3">
      <c r="A3377" s="1" t="s">
        <v>72</v>
      </c>
      <c r="B3377" s="65" t="str">
        <f>VLOOKUP(A3377,'bank list with code'!$A$2:$C$114,3,FALSE)</f>
        <v>B067</v>
      </c>
      <c r="C3377" s="65" t="str">
        <f>VLOOKUP(B3377,'bank type'!$A$2:$B$87,2,FALSE)</f>
        <v>Payment Banks</v>
      </c>
      <c r="D3377" s="60">
        <f t="shared" si="153"/>
        <v>44135</v>
      </c>
      <c r="E3377" s="19">
        <v>10</v>
      </c>
      <c r="F3377" s="1">
        <v>2020</v>
      </c>
      <c r="G3377" s="2">
        <v>0</v>
      </c>
      <c r="H3377" s="2">
        <v>0</v>
      </c>
      <c r="I3377" s="8">
        <v>0</v>
      </c>
      <c r="J3377" s="8">
        <v>0</v>
      </c>
      <c r="K3377" s="8"/>
      <c r="L3377" s="8">
        <v>0</v>
      </c>
      <c r="M3377" s="8">
        <v>0</v>
      </c>
      <c r="N3377" s="8"/>
      <c r="O3377" s="8">
        <v>0</v>
      </c>
      <c r="P3377" s="8">
        <v>0</v>
      </c>
      <c r="Q3377" s="8">
        <v>0</v>
      </c>
      <c r="R3377" s="121">
        <v>0</v>
      </c>
      <c r="S3377" s="121">
        <v>0</v>
      </c>
      <c r="T3377" s="8"/>
      <c r="U3377" s="8"/>
      <c r="V3377" s="8"/>
      <c r="W3377" s="8"/>
      <c r="X3377" s="8">
        <v>0</v>
      </c>
      <c r="Y3377" s="8">
        <v>0</v>
      </c>
      <c r="Z3377" s="8">
        <v>0</v>
      </c>
      <c r="AA3377" s="121">
        <v>0</v>
      </c>
      <c r="AB3377" s="121">
        <v>0</v>
      </c>
    </row>
    <row r="3378" spans="1:28" x14ac:dyDescent="0.3">
      <c r="A3378" s="1" t="s">
        <v>49</v>
      </c>
      <c r="B3378" s="65" t="str">
        <f>VLOOKUP(A3378,'bank list with code'!$A$2:$C$114,3,FALSE)</f>
        <v>B077</v>
      </c>
      <c r="C3378" s="65" t="str">
        <f>VLOOKUP(B3378,'bank type'!$A$2:$B$87,2,FALSE)</f>
        <v>Payment Banks</v>
      </c>
      <c r="D3378" s="60">
        <f t="shared" si="153"/>
        <v>44135</v>
      </c>
      <c r="E3378" s="19">
        <v>10</v>
      </c>
      <c r="F3378" s="1">
        <v>2020</v>
      </c>
      <c r="G3378" s="2">
        <v>0</v>
      </c>
      <c r="H3378" s="2">
        <v>0</v>
      </c>
      <c r="I3378" s="8">
        <v>0</v>
      </c>
      <c r="J3378" s="8">
        <v>0</v>
      </c>
      <c r="K3378" s="8"/>
      <c r="L3378" s="8">
        <v>322</v>
      </c>
      <c r="M3378" s="8">
        <v>0</v>
      </c>
      <c r="N3378" s="8"/>
      <c r="O3378" s="8">
        <v>0</v>
      </c>
      <c r="P3378" s="8">
        <v>0</v>
      </c>
      <c r="Q3378" s="8">
        <v>0</v>
      </c>
      <c r="R3378" s="121">
        <v>0</v>
      </c>
      <c r="S3378" s="121">
        <v>0</v>
      </c>
      <c r="T3378" s="8"/>
      <c r="U3378" s="8"/>
      <c r="V3378" s="8"/>
      <c r="W3378" s="8"/>
      <c r="X3378" s="8">
        <v>95863</v>
      </c>
      <c r="Y3378" s="8">
        <v>1185</v>
      </c>
      <c r="Z3378" s="8">
        <v>26210</v>
      </c>
      <c r="AA3378" s="121">
        <v>3.6677706399999996E-2</v>
      </c>
      <c r="AB3378" s="121">
        <v>0.12502359360000001</v>
      </c>
    </row>
    <row r="3379" spans="1:28" x14ac:dyDescent="0.3">
      <c r="A3379" s="1" t="s">
        <v>50</v>
      </c>
      <c r="B3379" s="65" t="str">
        <f>VLOOKUP(A3379,'bank list with code'!$A$2:$C$114,3,FALSE)</f>
        <v>B079</v>
      </c>
      <c r="C3379" s="65" t="str">
        <f>VLOOKUP(B3379,'bank type'!$A$2:$B$87,2,FALSE)</f>
        <v>Payment Banks</v>
      </c>
      <c r="D3379" s="60">
        <f t="shared" si="153"/>
        <v>44135</v>
      </c>
      <c r="E3379" s="19">
        <v>10</v>
      </c>
      <c r="F3379" s="1">
        <v>2020</v>
      </c>
      <c r="G3379" s="2">
        <v>1</v>
      </c>
      <c r="H3379" s="2">
        <v>34</v>
      </c>
      <c r="I3379" s="8">
        <v>192794</v>
      </c>
      <c r="J3379" s="8">
        <v>0</v>
      </c>
      <c r="K3379" s="8"/>
      <c r="L3379" s="8">
        <v>0</v>
      </c>
      <c r="M3379" s="8">
        <v>0</v>
      </c>
      <c r="N3379" s="8"/>
      <c r="O3379" s="8">
        <v>0</v>
      </c>
      <c r="P3379" s="8">
        <v>0</v>
      </c>
      <c r="Q3379" s="8">
        <v>0</v>
      </c>
      <c r="R3379" s="121">
        <v>0</v>
      </c>
      <c r="S3379" s="121">
        <v>0</v>
      </c>
      <c r="T3379" s="8"/>
      <c r="U3379" s="8"/>
      <c r="V3379" s="8"/>
      <c r="W3379" s="8"/>
      <c r="X3379" s="8">
        <v>61208819</v>
      </c>
      <c r="Y3379" s="8">
        <v>1639769</v>
      </c>
      <c r="Z3379" s="8">
        <v>2620359</v>
      </c>
      <c r="AA3379" s="121">
        <v>52.857646460000005</v>
      </c>
      <c r="AB3379" s="121">
        <v>23.497386299999999</v>
      </c>
    </row>
    <row r="3380" spans="1:28" x14ac:dyDescent="0.3">
      <c r="A3380" s="1" t="s">
        <v>52</v>
      </c>
      <c r="B3380" s="65" t="str">
        <f>VLOOKUP(A3380,'bank list with code'!$A$2:$C$114,3,FALSE)</f>
        <v>B007</v>
      </c>
      <c r="C3380" s="65" t="str">
        <f>VLOOKUP(B3380,'bank type'!$A$2:$B$87,2,FALSE)</f>
        <v>Small Finance Banks</v>
      </c>
      <c r="D3380" s="60">
        <f t="shared" si="153"/>
        <v>44135</v>
      </c>
      <c r="E3380" s="19">
        <v>10</v>
      </c>
      <c r="F3380" s="1">
        <v>2020</v>
      </c>
      <c r="G3380" s="2">
        <v>335</v>
      </c>
      <c r="H3380" s="2">
        <v>2</v>
      </c>
      <c r="I3380" s="8">
        <v>0</v>
      </c>
      <c r="J3380" s="8">
        <v>0</v>
      </c>
      <c r="K3380" s="8"/>
      <c r="L3380" s="8">
        <v>235</v>
      </c>
      <c r="M3380" s="8">
        <v>0</v>
      </c>
      <c r="N3380" s="8"/>
      <c r="O3380" s="8">
        <v>0</v>
      </c>
      <c r="P3380" s="8">
        <v>0</v>
      </c>
      <c r="Q3380" s="8">
        <v>0</v>
      </c>
      <c r="R3380" s="121">
        <v>0</v>
      </c>
      <c r="S3380" s="121">
        <v>0</v>
      </c>
      <c r="T3380" s="8"/>
      <c r="U3380" s="8"/>
      <c r="V3380" s="8"/>
      <c r="W3380" s="8"/>
      <c r="X3380" s="8">
        <v>1383580</v>
      </c>
      <c r="Y3380" s="8">
        <v>623993</v>
      </c>
      <c r="Z3380" s="8">
        <v>360380</v>
      </c>
      <c r="AA3380" s="121">
        <v>40.906674723900004</v>
      </c>
      <c r="AB3380" s="121">
        <v>8.2299953802998953</v>
      </c>
    </row>
    <row r="3381" spans="1:28" x14ac:dyDescent="0.3">
      <c r="A3381" s="1" t="s">
        <v>53</v>
      </c>
      <c r="B3381" s="65" t="str">
        <f>VLOOKUP(A3381,'bank list with code'!$A$2:$C$114,3,FALSE)</f>
        <v>B019</v>
      </c>
      <c r="C3381" s="65" t="str">
        <f>VLOOKUP(B3381,'bank type'!$A$2:$B$87,2,FALSE)</f>
        <v>Small Finance Banks</v>
      </c>
      <c r="D3381" s="60">
        <f t="shared" si="153"/>
        <v>44135</v>
      </c>
      <c r="E3381" s="19">
        <v>10</v>
      </c>
      <c r="F3381" s="1">
        <v>2020</v>
      </c>
      <c r="G3381" s="2">
        <v>153</v>
      </c>
      <c r="H3381" s="2">
        <v>2</v>
      </c>
      <c r="I3381" s="8">
        <v>0</v>
      </c>
      <c r="J3381" s="8">
        <v>0</v>
      </c>
      <c r="K3381" s="8"/>
      <c r="L3381" s="8">
        <v>0</v>
      </c>
      <c r="M3381" s="8">
        <v>0</v>
      </c>
      <c r="N3381" s="8"/>
      <c r="O3381" s="8">
        <v>0</v>
      </c>
      <c r="P3381" s="8">
        <v>0</v>
      </c>
      <c r="Q3381" s="8">
        <v>0</v>
      </c>
      <c r="R3381" s="121">
        <v>0</v>
      </c>
      <c r="S3381" s="121">
        <v>0</v>
      </c>
      <c r="T3381" s="8"/>
      <c r="U3381" s="8"/>
      <c r="V3381" s="8"/>
      <c r="W3381" s="8"/>
      <c r="X3381" s="8">
        <v>140057</v>
      </c>
      <c r="Y3381" s="8">
        <v>95392</v>
      </c>
      <c r="Z3381" s="8">
        <v>73034</v>
      </c>
      <c r="AA3381" s="121">
        <v>4.7925997499999999</v>
      </c>
      <c r="AB3381" s="121">
        <v>1.3798382522999999</v>
      </c>
    </row>
    <row r="3382" spans="1:28" x14ac:dyDescent="0.3">
      <c r="A3382" s="1" t="s">
        <v>54</v>
      </c>
      <c r="B3382" s="65" t="str">
        <f>VLOOKUP(A3382,'bank list with code'!$A$2:$C$114,3,FALSE)</f>
        <v>B046</v>
      </c>
      <c r="C3382" s="65" t="str">
        <f>VLOOKUP(B3382,'bank type'!$A$2:$B$87,2,FALSE)</f>
        <v>Small Finance Banks</v>
      </c>
      <c r="D3382" s="60">
        <f t="shared" si="153"/>
        <v>44135</v>
      </c>
      <c r="E3382" s="19">
        <v>10</v>
      </c>
      <c r="F3382" s="1">
        <v>2020</v>
      </c>
      <c r="G3382" s="2">
        <v>108</v>
      </c>
      <c r="H3382" s="2">
        <v>0</v>
      </c>
      <c r="I3382" s="8">
        <v>0</v>
      </c>
      <c r="J3382" s="8">
        <v>0</v>
      </c>
      <c r="K3382" s="8"/>
      <c r="L3382" s="8">
        <v>0</v>
      </c>
      <c r="M3382" s="8">
        <v>0</v>
      </c>
      <c r="N3382" s="8"/>
      <c r="O3382" s="8">
        <v>0</v>
      </c>
      <c r="P3382" s="8">
        <v>0</v>
      </c>
      <c r="Q3382" s="8">
        <v>0</v>
      </c>
      <c r="R3382" s="121">
        <v>0</v>
      </c>
      <c r="S3382" s="121">
        <v>0</v>
      </c>
      <c r="T3382" s="8"/>
      <c r="U3382" s="8"/>
      <c r="V3382" s="8"/>
      <c r="W3382" s="8"/>
      <c r="X3382" s="8">
        <v>2419787</v>
      </c>
      <c r="Y3382" s="8">
        <v>550776</v>
      </c>
      <c r="Z3382" s="8">
        <v>66524</v>
      </c>
      <c r="AA3382" s="121">
        <v>23.777088910000003</v>
      </c>
      <c r="AB3382" s="121">
        <v>0.68772913819999992</v>
      </c>
    </row>
    <row r="3383" spans="1:28" x14ac:dyDescent="0.3">
      <c r="A3383" s="1" t="s">
        <v>55</v>
      </c>
      <c r="B3383" s="65" t="str">
        <f>VLOOKUP(A3383,'bank list with code'!$A$2:$C$114,3,FALSE)</f>
        <v>B041</v>
      </c>
      <c r="C3383" s="65" t="str">
        <f>VLOOKUP(B3383,'bank type'!$A$2:$B$87,2,FALSE)</f>
        <v>Small Finance Banks</v>
      </c>
      <c r="D3383" s="60">
        <f t="shared" si="153"/>
        <v>44135</v>
      </c>
      <c r="E3383" s="19">
        <v>10</v>
      </c>
      <c r="F3383" s="1">
        <v>2020</v>
      </c>
      <c r="G3383" s="2">
        <v>325</v>
      </c>
      <c r="H3383" s="2">
        <v>2</v>
      </c>
      <c r="I3383" s="8">
        <v>350</v>
      </c>
      <c r="J3383" s="8">
        <v>0</v>
      </c>
      <c r="K3383" s="8"/>
      <c r="L3383" s="8">
        <v>284</v>
      </c>
      <c r="M3383" s="8">
        <v>4878</v>
      </c>
      <c r="N3383" s="8"/>
      <c r="O3383" s="8">
        <v>0</v>
      </c>
      <c r="P3383" s="8">
        <v>0</v>
      </c>
      <c r="Q3383" s="8">
        <v>0</v>
      </c>
      <c r="R3383" s="121">
        <v>0</v>
      </c>
      <c r="S3383" s="121">
        <v>0</v>
      </c>
      <c r="T3383" s="8"/>
      <c r="U3383" s="8"/>
      <c r="V3383" s="8"/>
      <c r="W3383" s="8"/>
      <c r="X3383" s="9">
        <v>933587</v>
      </c>
      <c r="Y3383" s="8">
        <v>871986</v>
      </c>
      <c r="Z3383" s="8">
        <v>196950</v>
      </c>
      <c r="AA3383" s="121">
        <v>21.918157000000001</v>
      </c>
      <c r="AB3383" s="121">
        <v>3.6824687720000004</v>
      </c>
    </row>
    <row r="3384" spans="1:28" x14ac:dyDescent="0.3">
      <c r="A3384" s="1" t="s">
        <v>56</v>
      </c>
      <c r="B3384" s="65" t="str">
        <f>VLOOKUP(A3384,'bank list with code'!$A$2:$C$114,3,FALSE)</f>
        <v>B043</v>
      </c>
      <c r="C3384" s="65" t="str">
        <f>VLOOKUP(B3384,'bank type'!$A$2:$B$87,2,FALSE)</f>
        <v>Small Finance Banks</v>
      </c>
      <c r="D3384" s="60">
        <f t="shared" si="153"/>
        <v>44135</v>
      </c>
      <c r="E3384" s="19">
        <v>10</v>
      </c>
      <c r="F3384" s="1">
        <v>2020</v>
      </c>
      <c r="G3384" s="2">
        <v>237</v>
      </c>
      <c r="H3384" s="2">
        <v>2</v>
      </c>
      <c r="I3384" s="8">
        <v>501</v>
      </c>
      <c r="J3384" s="8">
        <v>0</v>
      </c>
      <c r="K3384" s="8"/>
      <c r="L3384" s="8">
        <v>56</v>
      </c>
      <c r="M3384" s="8">
        <v>0</v>
      </c>
      <c r="N3384" s="8"/>
      <c r="O3384" s="8">
        <v>0</v>
      </c>
      <c r="P3384" s="8">
        <v>0</v>
      </c>
      <c r="Q3384" s="8">
        <v>0</v>
      </c>
      <c r="R3384" s="121">
        <v>0</v>
      </c>
      <c r="S3384" s="121">
        <v>0</v>
      </c>
      <c r="T3384" s="8"/>
      <c r="U3384" s="8"/>
      <c r="V3384" s="8"/>
      <c r="W3384" s="8"/>
      <c r="X3384" s="8">
        <v>3377092</v>
      </c>
      <c r="Y3384" s="8">
        <v>740637</v>
      </c>
      <c r="Z3384" s="8">
        <v>194317</v>
      </c>
      <c r="AA3384" s="121">
        <v>38.244697090000003</v>
      </c>
      <c r="AB3384" s="121">
        <v>1.7322621451</v>
      </c>
    </row>
    <row r="3385" spans="1:28" x14ac:dyDescent="0.3">
      <c r="A3385" s="1" t="s">
        <v>57</v>
      </c>
      <c r="B3385" s="65" t="str">
        <f>VLOOKUP(A3385,'bank list with code'!$A$2:$C$114,3,FALSE)</f>
        <v>B065</v>
      </c>
      <c r="C3385" s="65" t="str">
        <f>VLOOKUP(B3385,'bank type'!$A$2:$B$87,2,FALSE)</f>
        <v>Small Finance Banks</v>
      </c>
      <c r="D3385" s="60">
        <f t="shared" si="153"/>
        <v>44135</v>
      </c>
      <c r="E3385" s="19">
        <v>10</v>
      </c>
      <c r="F3385" s="1">
        <v>2020</v>
      </c>
      <c r="G3385" s="2">
        <v>132</v>
      </c>
      <c r="H3385" s="2">
        <v>3</v>
      </c>
      <c r="I3385" s="8">
        <v>0</v>
      </c>
      <c r="J3385" s="8">
        <v>0</v>
      </c>
      <c r="K3385" s="8"/>
      <c r="L3385" s="8">
        <v>0</v>
      </c>
      <c r="M3385" s="8">
        <v>0</v>
      </c>
      <c r="N3385" s="8"/>
      <c r="O3385" s="8">
        <v>0</v>
      </c>
      <c r="P3385" s="8">
        <v>0</v>
      </c>
      <c r="Q3385" s="8">
        <v>0</v>
      </c>
      <c r="R3385" s="121">
        <v>0</v>
      </c>
      <c r="S3385" s="121">
        <v>0</v>
      </c>
      <c r="T3385" s="8"/>
      <c r="U3385" s="8"/>
      <c r="V3385" s="8"/>
      <c r="W3385" s="8"/>
      <c r="X3385" s="8">
        <v>1564894</v>
      </c>
      <c r="Y3385" s="8">
        <v>363632</v>
      </c>
      <c r="Z3385" s="8">
        <v>92414</v>
      </c>
      <c r="AA3385" s="121">
        <v>17.217192499999999</v>
      </c>
      <c r="AB3385" s="121">
        <v>1.0813713565</v>
      </c>
    </row>
    <row r="3386" spans="1:28" x14ac:dyDescent="0.3">
      <c r="A3386" s="1" t="s">
        <v>58</v>
      </c>
      <c r="B3386" s="65" t="str">
        <f>VLOOKUP(A3386,'bank list with code'!$A$2:$C$114,3,FALSE)</f>
        <v>B075</v>
      </c>
      <c r="C3386" s="65" t="str">
        <f>VLOOKUP(B3386,'bank type'!$A$2:$B$87,2,FALSE)</f>
        <v>Small Finance Banks</v>
      </c>
      <c r="D3386" s="60">
        <f t="shared" si="153"/>
        <v>44135</v>
      </c>
      <c r="E3386" s="19">
        <v>10</v>
      </c>
      <c r="F3386" s="1">
        <v>2020</v>
      </c>
      <c r="G3386" s="2">
        <v>2</v>
      </c>
      <c r="H3386" s="2">
        <v>0</v>
      </c>
      <c r="I3386" s="8">
        <v>0</v>
      </c>
      <c r="J3386" s="8">
        <v>0</v>
      </c>
      <c r="K3386" s="8"/>
      <c r="L3386" s="8">
        <v>0</v>
      </c>
      <c r="M3386" s="8">
        <v>0</v>
      </c>
      <c r="N3386" s="8"/>
      <c r="O3386" s="8">
        <v>0</v>
      </c>
      <c r="P3386" s="8">
        <v>0</v>
      </c>
      <c r="Q3386" s="8">
        <v>0</v>
      </c>
      <c r="R3386" s="121">
        <v>0</v>
      </c>
      <c r="S3386" s="121">
        <v>0</v>
      </c>
      <c r="T3386" s="8"/>
      <c r="U3386" s="8"/>
      <c r="V3386" s="8"/>
      <c r="W3386" s="8"/>
      <c r="X3386" s="8">
        <v>210549</v>
      </c>
      <c r="Y3386" s="8">
        <v>30452</v>
      </c>
      <c r="Z3386" s="8">
        <v>19298</v>
      </c>
      <c r="AA3386" s="121">
        <v>1.1812237800000001</v>
      </c>
      <c r="AB3386" s="121">
        <v>0.20537185449999998</v>
      </c>
    </row>
    <row r="3387" spans="1:28" x14ac:dyDescent="0.3">
      <c r="A3387" s="1" t="s">
        <v>59</v>
      </c>
      <c r="B3387" s="65" t="str">
        <f>VLOOKUP(A3387,'bank list with code'!$A$2:$C$114,3,FALSE)</f>
        <v>B097</v>
      </c>
      <c r="C3387" s="65" t="str">
        <f>VLOOKUP(B3387,'bank type'!$A$2:$B$87,2,FALSE)</f>
        <v>Small Finance Banks</v>
      </c>
      <c r="D3387" s="60">
        <f t="shared" si="153"/>
        <v>44135</v>
      </c>
      <c r="E3387" s="19">
        <v>10</v>
      </c>
      <c r="F3387" s="1">
        <v>2020</v>
      </c>
      <c r="G3387" s="2">
        <v>25</v>
      </c>
      <c r="H3387" s="2">
        <v>1</v>
      </c>
      <c r="I3387" s="8">
        <v>0</v>
      </c>
      <c r="J3387" s="8">
        <v>0</v>
      </c>
      <c r="K3387" s="8"/>
      <c r="L3387" s="8">
        <v>0</v>
      </c>
      <c r="M3387" s="8">
        <v>0</v>
      </c>
      <c r="N3387" s="8"/>
      <c r="O3387" s="8">
        <v>0</v>
      </c>
      <c r="P3387" s="8">
        <v>0</v>
      </c>
      <c r="Q3387" s="8">
        <v>0</v>
      </c>
      <c r="R3387" s="121">
        <v>0</v>
      </c>
      <c r="S3387" s="121">
        <v>0</v>
      </c>
      <c r="T3387" s="8"/>
      <c r="U3387" s="8"/>
      <c r="V3387" s="8"/>
      <c r="W3387" s="8"/>
      <c r="X3387" s="8">
        <v>113066</v>
      </c>
      <c r="Y3387" s="8">
        <v>48057</v>
      </c>
      <c r="Z3387" s="8">
        <v>33346</v>
      </c>
      <c r="AA3387" s="121">
        <v>1.7452860399999999</v>
      </c>
      <c r="AB3387" s="121">
        <v>0.43825757200000004</v>
      </c>
    </row>
    <row r="3388" spans="1:28" x14ac:dyDescent="0.3">
      <c r="A3388" s="1" t="s">
        <v>60</v>
      </c>
      <c r="B3388" s="65" t="str">
        <f>VLOOKUP(A3388,'bank list with code'!$A$2:$C$114,3,FALSE)</f>
        <v>B103</v>
      </c>
      <c r="C3388" s="65" t="str">
        <f>VLOOKUP(B3388,'bank type'!$A$2:$B$87,2,FALSE)</f>
        <v>Small Finance Banks</v>
      </c>
      <c r="D3388" s="60">
        <f t="shared" si="153"/>
        <v>44135</v>
      </c>
      <c r="E3388" s="19">
        <v>10</v>
      </c>
      <c r="F3388" s="1">
        <v>2020</v>
      </c>
      <c r="G3388" s="2">
        <v>474</v>
      </c>
      <c r="H3388" s="2">
        <v>3</v>
      </c>
      <c r="I3388" s="8">
        <v>0</v>
      </c>
      <c r="J3388" s="8">
        <v>0</v>
      </c>
      <c r="K3388" s="8"/>
      <c r="L3388" s="8">
        <v>0</v>
      </c>
      <c r="M3388" s="8">
        <v>0</v>
      </c>
      <c r="N3388" s="8"/>
      <c r="O3388" s="8">
        <v>0</v>
      </c>
      <c r="P3388" s="8">
        <v>0</v>
      </c>
      <c r="Q3388" s="8">
        <v>0</v>
      </c>
      <c r="R3388" s="121">
        <v>0</v>
      </c>
      <c r="S3388" s="121">
        <v>0</v>
      </c>
      <c r="T3388" s="8"/>
      <c r="U3388" s="8"/>
      <c r="V3388" s="8"/>
      <c r="W3388" s="8"/>
      <c r="X3388" s="8">
        <v>5651734</v>
      </c>
      <c r="Y3388" s="8">
        <v>1887806</v>
      </c>
      <c r="Z3388" s="8">
        <v>467698</v>
      </c>
      <c r="AA3388" s="121">
        <v>74.183537340000001</v>
      </c>
      <c r="AB3388" s="121">
        <v>5.8167733853000003</v>
      </c>
    </row>
    <row r="3389" spans="1:28" x14ac:dyDescent="0.3">
      <c r="A3389" s="1" t="s">
        <v>61</v>
      </c>
      <c r="B3389" s="65" t="str">
        <f>VLOOKUP(A3389,'bank list with code'!$A$2:$C$114,3,FALSE)</f>
        <v>B109</v>
      </c>
      <c r="C3389" s="65" t="str">
        <f>VLOOKUP(B3389,'bank type'!$A$2:$B$87,2,FALSE)</f>
        <v>Small Finance Banks</v>
      </c>
      <c r="D3389" s="60">
        <f t="shared" si="153"/>
        <v>44135</v>
      </c>
      <c r="E3389" s="19">
        <v>10</v>
      </c>
      <c r="F3389" s="1">
        <v>2020</v>
      </c>
      <c r="G3389" s="2">
        <v>162</v>
      </c>
      <c r="H3389" s="2">
        <v>36</v>
      </c>
      <c r="I3389" s="8">
        <v>0</v>
      </c>
      <c r="J3389" s="8">
        <v>0</v>
      </c>
      <c r="K3389" s="8"/>
      <c r="L3389" s="8">
        <v>53</v>
      </c>
      <c r="M3389" s="8">
        <v>0</v>
      </c>
      <c r="N3389" s="8"/>
      <c r="O3389" s="8">
        <v>0</v>
      </c>
      <c r="P3389" s="8">
        <v>0</v>
      </c>
      <c r="Q3389" s="8">
        <v>0</v>
      </c>
      <c r="R3389" s="121">
        <v>0</v>
      </c>
      <c r="S3389" s="121">
        <v>0</v>
      </c>
      <c r="T3389" s="8"/>
      <c r="U3389" s="8"/>
      <c r="V3389" s="8"/>
      <c r="W3389" s="8"/>
      <c r="X3389" s="8">
        <v>532498</v>
      </c>
      <c r="Y3389" s="8">
        <v>139936</v>
      </c>
      <c r="Z3389" s="8">
        <v>56438</v>
      </c>
      <c r="AA3389" s="121">
        <v>5.2032737513000002</v>
      </c>
      <c r="AB3389" s="121">
        <v>0.63018687459999989</v>
      </c>
    </row>
    <row r="3390" spans="1:28" x14ac:dyDescent="0.3">
      <c r="A3390" s="1" t="s">
        <v>0</v>
      </c>
      <c r="B3390" s="65" t="str">
        <f>VLOOKUP(A3390,'bank list with code'!$A$2:$C$114,3,FALSE)</f>
        <v>B014</v>
      </c>
      <c r="C3390" s="65" t="str">
        <f>VLOOKUP(B3390,'bank type'!$A$2:$B$87,2,FALSE)</f>
        <v>Public Sector Banks</v>
      </c>
      <c r="D3390" s="60">
        <f>DATE(2020,11,30)</f>
        <v>44165</v>
      </c>
      <c r="E3390" s="19">
        <v>11</v>
      </c>
      <c r="F3390" s="1">
        <v>2020</v>
      </c>
      <c r="G3390" s="2">
        <v>8768</v>
      </c>
      <c r="H3390" s="2">
        <v>3145</v>
      </c>
      <c r="I3390" s="8">
        <v>52095</v>
      </c>
      <c r="J3390" s="8">
        <v>0</v>
      </c>
      <c r="K3390" s="8"/>
      <c r="L3390" s="8">
        <v>21522</v>
      </c>
      <c r="M3390" s="8">
        <v>7271</v>
      </c>
      <c r="N3390" s="8"/>
      <c r="O3390" s="8">
        <v>523479</v>
      </c>
      <c r="P3390" s="8">
        <v>8542</v>
      </c>
      <c r="Q3390" s="8">
        <v>1158982</v>
      </c>
      <c r="R3390" s="121">
        <v>0.38256999999999997</v>
      </c>
      <c r="S3390" s="121">
        <v>32.622961224999997</v>
      </c>
      <c r="T3390" s="8"/>
      <c r="U3390" s="8"/>
      <c r="V3390" s="8"/>
      <c r="W3390" s="8"/>
      <c r="X3390" s="8">
        <v>62642735</v>
      </c>
      <c r="Y3390" s="8">
        <v>27871593</v>
      </c>
      <c r="Z3390" s="8">
        <v>17597813</v>
      </c>
      <c r="AA3390" s="121">
        <v>1291.2581026999999</v>
      </c>
      <c r="AB3390" s="121">
        <v>280.01003355619997</v>
      </c>
    </row>
    <row r="3391" spans="1:28" x14ac:dyDescent="0.3">
      <c r="A3391" s="1" t="s">
        <v>1</v>
      </c>
      <c r="B3391" s="65" t="str">
        <f>VLOOKUP(A3391,'bank list with code'!$A$2:$C$114,3,FALSE)</f>
        <v>B015</v>
      </c>
      <c r="C3391" s="65" t="str">
        <f>VLOOKUP(B3391,'bank type'!$A$2:$B$87,2,FALSE)</f>
        <v>Public Sector Banks</v>
      </c>
      <c r="D3391" s="60">
        <f t="shared" ref="D3391:D3446" si="154">DATE(2020,11,30)</f>
        <v>44165</v>
      </c>
      <c r="E3391" s="19">
        <v>11</v>
      </c>
      <c r="F3391" s="1">
        <v>2020</v>
      </c>
      <c r="G3391" s="2">
        <v>2444</v>
      </c>
      <c r="H3391" s="2">
        <v>3251</v>
      </c>
      <c r="I3391" s="8">
        <v>49134</v>
      </c>
      <c r="J3391" s="8">
        <v>0</v>
      </c>
      <c r="K3391" s="8"/>
      <c r="L3391" s="8">
        <v>8036</v>
      </c>
      <c r="M3391" s="8">
        <v>1165</v>
      </c>
      <c r="N3391" s="8"/>
      <c r="O3391" s="8">
        <v>171813</v>
      </c>
      <c r="P3391" s="8">
        <v>11177</v>
      </c>
      <c r="Q3391" s="8">
        <v>378467</v>
      </c>
      <c r="R3391" s="121">
        <v>0.64114196550000002</v>
      </c>
      <c r="S3391" s="121">
        <v>9.2056896165999991</v>
      </c>
      <c r="T3391" s="8"/>
      <c r="U3391" s="8"/>
      <c r="V3391" s="8"/>
      <c r="W3391" s="8"/>
      <c r="X3391" s="8">
        <v>40074067</v>
      </c>
      <c r="Y3391" s="8">
        <v>19176766</v>
      </c>
      <c r="Z3391" s="8">
        <v>10715846</v>
      </c>
      <c r="AA3391" s="121">
        <v>742.77269100000001</v>
      </c>
      <c r="AB3391" s="121">
        <v>148.8962260559</v>
      </c>
    </row>
    <row r="3392" spans="1:28" x14ac:dyDescent="0.3">
      <c r="A3392" s="4" t="s">
        <v>2</v>
      </c>
      <c r="B3392" s="65" t="str">
        <f>VLOOKUP(A3392,'bank list with code'!$A$2:$C$114,3,FALSE)</f>
        <v>B016</v>
      </c>
      <c r="C3392" s="65" t="str">
        <f>VLOOKUP(B3392,'bank type'!$A$2:$B$87,2,FALSE)</f>
        <v>Public Sector Banks</v>
      </c>
      <c r="D3392" s="60">
        <f t="shared" si="154"/>
        <v>44165</v>
      </c>
      <c r="E3392" s="19">
        <v>11</v>
      </c>
      <c r="F3392" s="1">
        <v>2020</v>
      </c>
      <c r="G3392" s="2">
        <v>1368</v>
      </c>
      <c r="H3392" s="2">
        <v>496</v>
      </c>
      <c r="I3392" s="8">
        <v>2709</v>
      </c>
      <c r="J3392" s="8">
        <v>0</v>
      </c>
      <c r="K3392" s="8"/>
      <c r="L3392" s="8">
        <v>0</v>
      </c>
      <c r="M3392" s="8">
        <v>283661</v>
      </c>
      <c r="N3392" s="8"/>
      <c r="O3392" s="8">
        <v>7547</v>
      </c>
      <c r="P3392" s="8">
        <v>26</v>
      </c>
      <c r="Q3392" s="8">
        <v>1991</v>
      </c>
      <c r="R3392" s="121">
        <v>1.348E-3</v>
      </c>
      <c r="S3392" s="121">
        <v>6.4621029600000005E-2</v>
      </c>
      <c r="T3392" s="8"/>
      <c r="U3392" s="8"/>
      <c r="V3392" s="8"/>
      <c r="W3392" s="8"/>
      <c r="X3392" s="8">
        <v>8751830</v>
      </c>
      <c r="Y3392" s="8">
        <v>7089968</v>
      </c>
      <c r="Z3392" s="8">
        <v>4857789</v>
      </c>
      <c r="AA3392" s="121">
        <v>301.48368261269997</v>
      </c>
      <c r="AB3392" s="121">
        <v>67.608306734599992</v>
      </c>
    </row>
    <row r="3393" spans="1:28" x14ac:dyDescent="0.3">
      <c r="A3393" s="1" t="s">
        <v>3</v>
      </c>
      <c r="B3393" s="65" t="str">
        <f>VLOOKUP(A3393,'bank list with code'!$A$2:$C$114,3,FALSE)</f>
        <v>B018</v>
      </c>
      <c r="C3393" s="65" t="str">
        <f>VLOOKUP(B3393,'bank type'!$A$2:$B$87,2,FALSE)</f>
        <v>Public Sector Banks</v>
      </c>
      <c r="D3393" s="60">
        <f t="shared" si="154"/>
        <v>44165</v>
      </c>
      <c r="E3393" s="19">
        <v>11</v>
      </c>
      <c r="F3393" s="1">
        <v>2020</v>
      </c>
      <c r="G3393" s="2">
        <v>8742</v>
      </c>
      <c r="H3393" s="2">
        <v>4373</v>
      </c>
      <c r="I3393" s="8">
        <v>36995</v>
      </c>
      <c r="J3393" s="8">
        <v>0</v>
      </c>
      <c r="K3393" s="8"/>
      <c r="L3393" s="8">
        <v>9252</v>
      </c>
      <c r="M3393" s="8">
        <v>76</v>
      </c>
      <c r="N3393" s="8"/>
      <c r="O3393" s="8">
        <v>722666</v>
      </c>
      <c r="P3393" s="8">
        <v>47583</v>
      </c>
      <c r="Q3393" s="8">
        <v>931763</v>
      </c>
      <c r="R3393" s="121">
        <v>2.1712360181000001</v>
      </c>
      <c r="S3393" s="121">
        <v>23.718766588800001</v>
      </c>
      <c r="T3393" s="8"/>
      <c r="U3393" s="8"/>
      <c r="V3393" s="8"/>
      <c r="W3393" s="8"/>
      <c r="X3393" s="8">
        <v>38164105</v>
      </c>
      <c r="Y3393" s="8">
        <v>31140263</v>
      </c>
      <c r="Z3393" s="8">
        <v>18465279</v>
      </c>
      <c r="AA3393" s="121">
        <v>1368.6301089977999</v>
      </c>
      <c r="AB3393" s="121">
        <v>283.65221990470002</v>
      </c>
    </row>
    <row r="3394" spans="1:28" x14ac:dyDescent="0.3">
      <c r="A3394" s="1" t="s">
        <v>4</v>
      </c>
      <c r="B3394" s="65" t="str">
        <f>VLOOKUP(A3394,'bank list with code'!$A$2:$C$114,3,FALSE)</f>
        <v>B022</v>
      </c>
      <c r="C3394" s="65" t="str">
        <f>VLOOKUP(B3394,'bank type'!$A$2:$B$87,2,FALSE)</f>
        <v>Public Sector Banks</v>
      </c>
      <c r="D3394" s="60">
        <f t="shared" si="154"/>
        <v>44165</v>
      </c>
      <c r="E3394" s="19">
        <v>11</v>
      </c>
      <c r="F3394" s="1">
        <v>2020</v>
      </c>
      <c r="G3394" s="2">
        <v>2749</v>
      </c>
      <c r="H3394" s="2">
        <v>900</v>
      </c>
      <c r="I3394" s="8">
        <v>3957</v>
      </c>
      <c r="J3394" s="8">
        <v>0</v>
      </c>
      <c r="K3394" s="8"/>
      <c r="L3394" s="8">
        <v>6353</v>
      </c>
      <c r="M3394" s="8">
        <v>4894</v>
      </c>
      <c r="N3394" s="8"/>
      <c r="O3394" s="8">
        <v>21526</v>
      </c>
      <c r="P3394" s="8">
        <v>0</v>
      </c>
      <c r="Q3394" s="8">
        <v>0</v>
      </c>
      <c r="R3394" s="121">
        <v>0</v>
      </c>
      <c r="S3394" s="121">
        <v>0</v>
      </c>
      <c r="T3394" s="8"/>
      <c r="U3394" s="8"/>
      <c r="V3394" s="8"/>
      <c r="W3394" s="8"/>
      <c r="X3394" s="8">
        <v>25717084</v>
      </c>
      <c r="Y3394" s="8">
        <v>10990805</v>
      </c>
      <c r="Z3394" s="8">
        <v>5963810</v>
      </c>
      <c r="AA3394" s="121">
        <v>500.78632004000002</v>
      </c>
      <c r="AB3394" s="121">
        <v>98.265202110000004</v>
      </c>
    </row>
    <row r="3395" spans="1:28" x14ac:dyDescent="0.3">
      <c r="A3395" s="1" t="s">
        <v>5</v>
      </c>
      <c r="B3395" s="65" t="str">
        <f>VLOOKUP(A3395,'bank list with code'!$A$2:$C$114,3,FALSE)</f>
        <v>B060</v>
      </c>
      <c r="C3395" s="65" t="str">
        <f>VLOOKUP(B3395,'bank type'!$A$2:$B$87,2,FALSE)</f>
        <v>Public Sector Banks</v>
      </c>
      <c r="D3395" s="60">
        <f t="shared" si="154"/>
        <v>44165</v>
      </c>
      <c r="E3395" s="19">
        <v>11</v>
      </c>
      <c r="F3395" s="1">
        <v>2020</v>
      </c>
      <c r="G3395" s="2">
        <v>4643</v>
      </c>
      <c r="H3395" s="2">
        <v>786</v>
      </c>
      <c r="I3395" s="8">
        <v>13379</v>
      </c>
      <c r="J3395" s="8">
        <v>0</v>
      </c>
      <c r="K3395" s="8"/>
      <c r="L3395" s="8">
        <v>9057</v>
      </c>
      <c r="M3395" s="8">
        <v>8287</v>
      </c>
      <c r="N3395" s="8"/>
      <c r="O3395" s="8">
        <v>104503</v>
      </c>
      <c r="P3395" s="8">
        <v>2661</v>
      </c>
      <c r="Q3395" s="8">
        <v>163980</v>
      </c>
      <c r="R3395" s="121">
        <v>0.16460854</v>
      </c>
      <c r="S3395" s="121">
        <v>4.1535712199999999</v>
      </c>
      <c r="T3395" s="8"/>
      <c r="U3395" s="8"/>
      <c r="V3395" s="8"/>
      <c r="W3395" s="8"/>
      <c r="X3395" s="8">
        <v>23136322</v>
      </c>
      <c r="Y3395" s="8">
        <v>21117256</v>
      </c>
      <c r="Z3395" s="8">
        <v>11234842</v>
      </c>
      <c r="AA3395" s="121">
        <v>953.27259708790007</v>
      </c>
      <c r="AB3395" s="121">
        <v>166.00276407000001</v>
      </c>
    </row>
    <row r="3396" spans="1:28" x14ac:dyDescent="0.3">
      <c r="A3396" s="1" t="s">
        <v>6</v>
      </c>
      <c r="B3396" s="65" t="str">
        <f>VLOOKUP(A3396,'bank list with code'!$A$2:$C$114,3,FALSE)</f>
        <v>B061</v>
      </c>
      <c r="C3396" s="65" t="str">
        <f>VLOOKUP(B3396,'bank type'!$A$2:$B$87,2,FALSE)</f>
        <v>Public Sector Banks</v>
      </c>
      <c r="D3396" s="60">
        <f t="shared" si="154"/>
        <v>44165</v>
      </c>
      <c r="E3396" s="19">
        <v>11</v>
      </c>
      <c r="F3396" s="1">
        <v>2020</v>
      </c>
      <c r="G3396" s="2">
        <v>2713</v>
      </c>
      <c r="H3396" s="2">
        <v>412</v>
      </c>
      <c r="I3396" s="8">
        <v>9784</v>
      </c>
      <c r="J3396" s="8">
        <v>0</v>
      </c>
      <c r="K3396" s="8"/>
      <c r="L3396" s="8">
        <v>0</v>
      </c>
      <c r="M3396" s="8">
        <v>0</v>
      </c>
      <c r="N3396" s="8"/>
      <c r="O3396" s="8">
        <v>60740</v>
      </c>
      <c r="P3396" s="8">
        <v>512</v>
      </c>
      <c r="Q3396" s="8">
        <v>76117</v>
      </c>
      <c r="R3396" s="121">
        <v>2.1592E-2</v>
      </c>
      <c r="S3396" s="121">
        <v>1.5360488800000001</v>
      </c>
      <c r="T3396" s="8"/>
      <c r="U3396" s="8"/>
      <c r="V3396" s="8"/>
      <c r="W3396" s="8"/>
      <c r="X3396" s="8">
        <v>18686626</v>
      </c>
      <c r="Y3396" s="8">
        <v>12794614</v>
      </c>
      <c r="Z3396" s="8">
        <v>5395881</v>
      </c>
      <c r="AA3396" s="121">
        <v>539.987168</v>
      </c>
      <c r="AB3396" s="121">
        <v>84.041279760000009</v>
      </c>
    </row>
    <row r="3397" spans="1:28" x14ac:dyDescent="0.3">
      <c r="A3397" s="1" t="s">
        <v>7</v>
      </c>
      <c r="B3397" s="65" t="str">
        <f>VLOOKUP(A3397,'bank list with code'!$A$2:$C$114,3,FALSE)</f>
        <v>B080</v>
      </c>
      <c r="C3397" s="65" t="str">
        <f>VLOOKUP(B3397,'bank type'!$A$2:$B$87,2,FALSE)</f>
        <v>Public Sector Banks</v>
      </c>
      <c r="D3397" s="60">
        <f t="shared" si="154"/>
        <v>44165</v>
      </c>
      <c r="E3397" s="19">
        <v>11</v>
      </c>
      <c r="F3397" s="1">
        <v>2020</v>
      </c>
      <c r="G3397" s="2">
        <v>1053</v>
      </c>
      <c r="H3397" s="2">
        <v>30</v>
      </c>
      <c r="I3397" s="8">
        <v>1003</v>
      </c>
      <c r="J3397" s="8">
        <v>0</v>
      </c>
      <c r="K3397" s="8"/>
      <c r="L3397" s="8">
        <v>354</v>
      </c>
      <c r="M3397" s="8">
        <v>949</v>
      </c>
      <c r="N3397" s="8"/>
      <c r="O3397" s="8">
        <v>0</v>
      </c>
      <c r="P3397" s="8">
        <v>0</v>
      </c>
      <c r="Q3397" s="8">
        <v>0</v>
      </c>
      <c r="R3397" s="121">
        <v>0</v>
      </c>
      <c r="S3397" s="121">
        <v>0</v>
      </c>
      <c r="T3397" s="8"/>
      <c r="U3397" s="8"/>
      <c r="V3397" s="8"/>
      <c r="W3397" s="8"/>
      <c r="X3397" s="8">
        <v>3040650</v>
      </c>
      <c r="Y3397" s="8">
        <v>1471760</v>
      </c>
      <c r="Z3397" s="8">
        <v>938119</v>
      </c>
      <c r="AA3397" s="121">
        <v>66.062740000000005</v>
      </c>
      <c r="AB3397" s="121">
        <v>16.307344704599995</v>
      </c>
    </row>
    <row r="3398" spans="1:28" x14ac:dyDescent="0.3">
      <c r="A3398" s="1" t="s">
        <v>8</v>
      </c>
      <c r="B3398" s="65" t="str">
        <f>VLOOKUP(A3398,'bank list with code'!$A$2:$C$114,3,FALSE)</f>
        <v>B081</v>
      </c>
      <c r="C3398" s="65" t="str">
        <f>VLOOKUP(B3398,'bank type'!$A$2:$B$87,2,FALSE)</f>
        <v>Public Sector Banks</v>
      </c>
      <c r="D3398" s="60">
        <f t="shared" si="154"/>
        <v>44165</v>
      </c>
      <c r="E3398" s="19">
        <v>11</v>
      </c>
      <c r="F3398" s="1">
        <v>2020</v>
      </c>
      <c r="G3398" s="2">
        <v>8843</v>
      </c>
      <c r="H3398" s="2">
        <v>5054</v>
      </c>
      <c r="I3398" s="8">
        <v>100730</v>
      </c>
      <c r="J3398" s="8">
        <v>0</v>
      </c>
      <c r="K3398" s="8"/>
      <c r="L3398" s="8">
        <v>15272</v>
      </c>
      <c r="M3398" s="8">
        <v>245580</v>
      </c>
      <c r="N3398" s="8"/>
      <c r="O3398" s="8">
        <v>365275</v>
      </c>
      <c r="P3398" s="8">
        <v>3094</v>
      </c>
      <c r="Q3398" s="8">
        <v>557455</v>
      </c>
      <c r="R3398" s="121">
        <v>9.3910272599999997E-2</v>
      </c>
      <c r="S3398" s="121">
        <v>13.480904944299999</v>
      </c>
      <c r="T3398" s="8"/>
      <c r="U3398" s="8"/>
      <c r="V3398" s="8"/>
      <c r="W3398" s="8"/>
      <c r="X3398" s="8">
        <v>51234704</v>
      </c>
      <c r="Y3398" s="8">
        <v>34430650</v>
      </c>
      <c r="Z3398" s="8">
        <v>17910834</v>
      </c>
      <c r="AA3398" s="121">
        <v>1709.6387136144999</v>
      </c>
      <c r="AB3398" s="121">
        <v>320.11638410860002</v>
      </c>
    </row>
    <row r="3399" spans="1:28" x14ac:dyDescent="0.3">
      <c r="A3399" s="1" t="s">
        <v>9</v>
      </c>
      <c r="B3399" s="65" t="str">
        <f>VLOOKUP(A3399,'bank list with code'!$A$2:$C$114,3,FALSE)</f>
        <v>B102</v>
      </c>
      <c r="C3399" s="65" t="str">
        <f>VLOOKUP(B3399,'bank type'!$A$2:$B$87,2,FALSE)</f>
        <v>Public Sector Banks</v>
      </c>
      <c r="D3399" s="60">
        <f t="shared" si="154"/>
        <v>44165</v>
      </c>
      <c r="E3399" s="19">
        <v>11</v>
      </c>
      <c r="F3399" s="1">
        <v>2020</v>
      </c>
      <c r="G3399" s="2">
        <v>2065</v>
      </c>
      <c r="H3399" s="2">
        <v>201</v>
      </c>
      <c r="I3399" s="8">
        <v>9390</v>
      </c>
      <c r="J3399" s="8">
        <v>0</v>
      </c>
      <c r="K3399" s="8"/>
      <c r="L3399" s="8">
        <v>3568</v>
      </c>
      <c r="M3399" s="8">
        <v>7026</v>
      </c>
      <c r="N3399" s="8"/>
      <c r="O3399" s="8">
        <v>0</v>
      </c>
      <c r="P3399" s="8">
        <v>0</v>
      </c>
      <c r="Q3399" s="8">
        <v>0</v>
      </c>
      <c r="R3399" s="121">
        <v>0</v>
      </c>
      <c r="S3399" s="121">
        <v>0</v>
      </c>
      <c r="T3399" s="8"/>
      <c r="U3399" s="8"/>
      <c r="V3399" s="8"/>
      <c r="W3399" s="8"/>
      <c r="X3399" s="8">
        <v>9549247</v>
      </c>
      <c r="Y3399" s="8">
        <v>6274710</v>
      </c>
      <c r="Z3399" s="8">
        <v>3517023</v>
      </c>
      <c r="AA3399" s="121">
        <v>271.90045731999999</v>
      </c>
      <c r="AB3399" s="121">
        <v>56.732739159999994</v>
      </c>
    </row>
    <row r="3400" spans="1:28" x14ac:dyDescent="0.3">
      <c r="A3400" s="1" t="s">
        <v>10</v>
      </c>
      <c r="B3400" s="65" t="str">
        <f>VLOOKUP(A3400,'bank list with code'!$A$2:$C$114,3,FALSE)</f>
        <v>B105</v>
      </c>
      <c r="C3400" s="65" t="str">
        <f>VLOOKUP(B3400,'bank type'!$A$2:$B$87,2,FALSE)</f>
        <v>Public Sector Banks</v>
      </c>
      <c r="D3400" s="60">
        <f t="shared" si="154"/>
        <v>44165</v>
      </c>
      <c r="E3400" s="19">
        <v>11</v>
      </c>
      <c r="F3400" s="1">
        <v>2020</v>
      </c>
      <c r="G3400" s="2">
        <v>9085</v>
      </c>
      <c r="H3400" s="2">
        <v>3913</v>
      </c>
      <c r="I3400" s="8">
        <v>335333</v>
      </c>
      <c r="J3400" s="8">
        <v>0</v>
      </c>
      <c r="K3400" s="8"/>
      <c r="L3400" s="8">
        <v>8040</v>
      </c>
      <c r="M3400" s="8">
        <v>1226</v>
      </c>
      <c r="N3400" s="8"/>
      <c r="O3400" s="8">
        <v>459156</v>
      </c>
      <c r="P3400" s="8">
        <v>9685</v>
      </c>
      <c r="Q3400" s="8">
        <v>729924</v>
      </c>
      <c r="R3400" s="121">
        <v>0.49027126070000004</v>
      </c>
      <c r="S3400" s="121">
        <v>20.085727874900002</v>
      </c>
      <c r="T3400" s="8"/>
      <c r="U3400" s="8"/>
      <c r="V3400" s="8"/>
      <c r="W3400" s="8"/>
      <c r="X3400" s="8">
        <v>44693788</v>
      </c>
      <c r="Y3400" s="8">
        <v>66089740</v>
      </c>
      <c r="Z3400" s="8">
        <v>20693007</v>
      </c>
      <c r="AA3400" s="121">
        <v>2095.5025861599997</v>
      </c>
      <c r="AB3400" s="121">
        <v>322.66831984539999</v>
      </c>
    </row>
    <row r="3401" spans="1:28" x14ac:dyDescent="0.3">
      <c r="A3401" s="1" t="s">
        <v>12</v>
      </c>
      <c r="B3401" s="65" t="str">
        <f>VLOOKUP(A3401,'bank list with code'!$A$2:$C$114,3,FALSE)</f>
        <v>B093</v>
      </c>
      <c r="C3401" s="65" t="str">
        <f>VLOOKUP(B3401,'bank type'!$A$2:$B$87,2,FALSE)</f>
        <v>Public Sector Banks</v>
      </c>
      <c r="D3401" s="60">
        <f t="shared" si="154"/>
        <v>44165</v>
      </c>
      <c r="E3401" s="19">
        <v>11</v>
      </c>
      <c r="F3401" s="1">
        <v>2020</v>
      </c>
      <c r="G3401" s="2">
        <v>25569</v>
      </c>
      <c r="H3401" s="2">
        <v>32583</v>
      </c>
      <c r="I3401" s="8">
        <v>733091</v>
      </c>
      <c r="J3401" s="8">
        <v>0</v>
      </c>
      <c r="K3401" s="8"/>
      <c r="L3401" s="8">
        <v>56483</v>
      </c>
      <c r="M3401" s="8">
        <v>403391</v>
      </c>
      <c r="N3401" s="8"/>
      <c r="O3401" s="8">
        <v>11295428</v>
      </c>
      <c r="P3401" s="8">
        <v>86833</v>
      </c>
      <c r="Q3401" s="8">
        <v>32828658</v>
      </c>
      <c r="R3401" s="121">
        <v>3.3994714795999998</v>
      </c>
      <c r="S3401" s="121">
        <v>1250.1357481305999</v>
      </c>
      <c r="T3401" s="8"/>
      <c r="U3401" s="8"/>
      <c r="V3401" s="8"/>
      <c r="W3401" s="8"/>
      <c r="X3401" s="8">
        <v>294579425</v>
      </c>
      <c r="Y3401" s="8">
        <v>188565861</v>
      </c>
      <c r="Z3401" s="8">
        <v>109721320</v>
      </c>
      <c r="AA3401" s="121">
        <v>9579.2494457842004</v>
      </c>
      <c r="AB3401" s="121">
        <v>1925.7147637131998</v>
      </c>
    </row>
    <row r="3402" spans="1:28" x14ac:dyDescent="0.3">
      <c r="A3402" s="1" t="s">
        <v>14</v>
      </c>
      <c r="B3402" s="65" t="str">
        <f>VLOOKUP(A3402,'bank list with code'!$A$2:$C$114,3,FALSE)</f>
        <v>B009</v>
      </c>
      <c r="C3402" s="65" t="str">
        <f>VLOOKUP(B3402,'bank type'!$A$2:$B$87,2,FALSE)</f>
        <v>Private Sector Banks</v>
      </c>
      <c r="D3402" s="60">
        <f t="shared" si="154"/>
        <v>44165</v>
      </c>
      <c r="E3402" s="19">
        <v>11</v>
      </c>
      <c r="F3402" s="1">
        <v>2020</v>
      </c>
      <c r="G3402" s="2">
        <v>5595</v>
      </c>
      <c r="H3402" s="2">
        <v>11765</v>
      </c>
      <c r="I3402" s="8">
        <v>534149</v>
      </c>
      <c r="J3402" s="8">
        <v>0</v>
      </c>
      <c r="K3402" s="8"/>
      <c r="L3402" s="8">
        <v>710</v>
      </c>
      <c r="M3402" s="8">
        <v>151955</v>
      </c>
      <c r="N3402" s="8"/>
      <c r="O3402" s="8">
        <v>6884437</v>
      </c>
      <c r="P3402" s="8">
        <v>29128</v>
      </c>
      <c r="Q3402" s="8">
        <v>14579124</v>
      </c>
      <c r="R3402" s="121">
        <v>1.4833875990000001</v>
      </c>
      <c r="S3402" s="121">
        <v>536.59588574999998</v>
      </c>
      <c r="T3402" s="8"/>
      <c r="U3402" s="8"/>
      <c r="V3402" s="8"/>
      <c r="W3402" s="8"/>
      <c r="X3402" s="8">
        <v>23000831</v>
      </c>
      <c r="Y3402" s="8">
        <v>22948629</v>
      </c>
      <c r="Z3402" s="8">
        <v>22553765</v>
      </c>
      <c r="AA3402" s="121">
        <v>1327.1059175894</v>
      </c>
      <c r="AB3402" s="121">
        <v>488.65071113949995</v>
      </c>
    </row>
    <row r="3403" spans="1:28" x14ac:dyDescent="0.3">
      <c r="A3403" s="1" t="s">
        <v>15</v>
      </c>
      <c r="B3403" s="65" t="str">
        <f>VLOOKUP(A3403,'bank list with code'!$A$2:$C$114,3,FALSE)</f>
        <v>B010</v>
      </c>
      <c r="C3403" s="65" t="str">
        <f>VLOOKUP(B3403,'bank type'!$A$2:$B$87,2,FALSE)</f>
        <v>Private Sector Banks</v>
      </c>
      <c r="D3403" s="60">
        <f t="shared" si="154"/>
        <v>44165</v>
      </c>
      <c r="E3403" s="19">
        <v>11</v>
      </c>
      <c r="F3403" s="1">
        <v>2020</v>
      </c>
      <c r="G3403" s="2">
        <v>485</v>
      </c>
      <c r="H3403" s="2">
        <v>2</v>
      </c>
      <c r="I3403" s="8">
        <v>33336</v>
      </c>
      <c r="J3403" s="8">
        <v>0</v>
      </c>
      <c r="K3403" s="8"/>
      <c r="L3403" s="8">
        <v>0</v>
      </c>
      <c r="M3403" s="8">
        <v>0</v>
      </c>
      <c r="N3403" s="8"/>
      <c r="O3403" s="8">
        <v>0</v>
      </c>
      <c r="P3403" s="8">
        <v>0</v>
      </c>
      <c r="Q3403" s="8">
        <v>0</v>
      </c>
      <c r="R3403" s="121">
        <v>0</v>
      </c>
      <c r="S3403" s="121">
        <v>0</v>
      </c>
      <c r="T3403" s="8"/>
      <c r="U3403" s="8"/>
      <c r="V3403" s="8"/>
      <c r="W3403" s="8"/>
      <c r="X3403" s="8">
        <v>4223291</v>
      </c>
      <c r="Y3403" s="8">
        <v>2116873</v>
      </c>
      <c r="Z3403" s="8">
        <v>1114199</v>
      </c>
      <c r="AA3403" s="121">
        <v>105.43008098</v>
      </c>
      <c r="AB3403" s="121">
        <v>21.657836199000002</v>
      </c>
    </row>
    <row r="3404" spans="1:28" x14ac:dyDescent="0.3">
      <c r="A3404" s="1" t="s">
        <v>16</v>
      </c>
      <c r="B3404" s="65" t="str">
        <f>VLOOKUP(A3404,'bank list with code'!$A$2:$C$114,3,FALSE)</f>
        <v>B021</v>
      </c>
      <c r="C3404" s="65" t="str">
        <f>VLOOKUP(B3404,'bank type'!$A$2:$B$87,2,FALSE)</f>
        <v>Private Sector Banks</v>
      </c>
      <c r="D3404" s="60">
        <f t="shared" si="154"/>
        <v>44165</v>
      </c>
      <c r="E3404" s="19">
        <v>11</v>
      </c>
      <c r="F3404" s="1">
        <v>2020</v>
      </c>
      <c r="G3404" s="2">
        <v>261</v>
      </c>
      <c r="H3404" s="2">
        <v>53</v>
      </c>
      <c r="I3404" s="8">
        <v>0</v>
      </c>
      <c r="J3404" s="8">
        <v>0</v>
      </c>
      <c r="K3404" s="8"/>
      <c r="L3404" s="8">
        <v>0</v>
      </c>
      <c r="M3404" s="8">
        <v>1853</v>
      </c>
      <c r="N3404" s="8"/>
      <c r="O3404" s="8">
        <v>0</v>
      </c>
      <c r="P3404" s="8">
        <v>0</v>
      </c>
      <c r="Q3404" s="8">
        <v>0</v>
      </c>
      <c r="R3404" s="121">
        <v>0</v>
      </c>
      <c r="S3404" s="121">
        <v>0</v>
      </c>
      <c r="T3404" s="8"/>
      <c r="U3404" s="8"/>
      <c r="V3404" s="8"/>
      <c r="W3404" s="8"/>
      <c r="X3404" s="8">
        <v>753606</v>
      </c>
      <c r="Y3404" s="8">
        <v>459545</v>
      </c>
      <c r="Z3404" s="8">
        <v>290352</v>
      </c>
      <c r="AA3404" s="121">
        <v>20.006293488600001</v>
      </c>
      <c r="AB3404" s="121">
        <v>4.4183619897000002</v>
      </c>
    </row>
    <row r="3405" spans="1:28" x14ac:dyDescent="0.3">
      <c r="A3405" s="1" t="s">
        <v>17</v>
      </c>
      <c r="B3405" s="65" t="str">
        <f>VLOOKUP(A3405,'bank list with code'!$A$2:$C$114,3,FALSE)</f>
        <v>B024</v>
      </c>
      <c r="C3405" s="65" t="str">
        <f>VLOOKUP(B3405,'bank type'!$A$2:$B$87,2,FALSE)</f>
        <v>Private Sector Banks</v>
      </c>
      <c r="D3405" s="60">
        <f t="shared" si="154"/>
        <v>44165</v>
      </c>
      <c r="E3405" s="19">
        <v>11</v>
      </c>
      <c r="F3405" s="1">
        <v>2020</v>
      </c>
      <c r="G3405" s="2">
        <v>1105</v>
      </c>
      <c r="H3405" s="2">
        <v>675</v>
      </c>
      <c r="I3405" s="8">
        <v>8689</v>
      </c>
      <c r="J3405" s="8">
        <v>0</v>
      </c>
      <c r="K3405" s="8"/>
      <c r="L3405" s="8">
        <v>2409</v>
      </c>
      <c r="M3405" s="8">
        <v>17841</v>
      </c>
      <c r="N3405" s="8"/>
      <c r="O3405" s="8">
        <v>4560</v>
      </c>
      <c r="P3405" s="8">
        <v>15</v>
      </c>
      <c r="Q3405" s="8">
        <v>3801</v>
      </c>
      <c r="R3405" s="121">
        <v>4.5300000000000001E-4</v>
      </c>
      <c r="S3405" s="121">
        <v>7.3528188899999999E-2</v>
      </c>
      <c r="T3405" s="8"/>
      <c r="U3405" s="8"/>
      <c r="V3405" s="8"/>
      <c r="W3405" s="8"/>
      <c r="X3405" s="8">
        <v>2218163</v>
      </c>
      <c r="Y3405" s="8">
        <v>2371827</v>
      </c>
      <c r="Z3405" s="8">
        <v>1263660</v>
      </c>
      <c r="AA3405" s="121">
        <v>113.7689506424</v>
      </c>
      <c r="AB3405" s="121">
        <v>19.924549323600001</v>
      </c>
    </row>
    <row r="3406" spans="1:28" x14ac:dyDescent="0.3">
      <c r="A3406" s="1" t="s">
        <v>18</v>
      </c>
      <c r="B3406" s="65" t="str">
        <f>VLOOKUP(A3406,'bank list with code'!$A$2:$C$114,3,FALSE)</f>
        <v>B032</v>
      </c>
      <c r="C3406" s="65" t="str">
        <f>VLOOKUP(B3406,'bank type'!$A$2:$B$87,2,FALSE)</f>
        <v>Private Sector Banks</v>
      </c>
      <c r="D3406" s="60">
        <f t="shared" si="154"/>
        <v>44165</v>
      </c>
      <c r="E3406" s="19">
        <v>11</v>
      </c>
      <c r="F3406" s="1">
        <v>2020</v>
      </c>
      <c r="G3406" s="2">
        <v>299</v>
      </c>
      <c r="H3406" s="2">
        <v>173</v>
      </c>
      <c r="I3406" s="8">
        <v>8280</v>
      </c>
      <c r="J3406" s="8">
        <v>0</v>
      </c>
      <c r="K3406" s="8"/>
      <c r="L3406" s="8">
        <v>0</v>
      </c>
      <c r="M3406" s="8">
        <v>1566</v>
      </c>
      <c r="N3406" s="8"/>
      <c r="O3406" s="8">
        <v>5994</v>
      </c>
      <c r="P3406" s="8">
        <v>333</v>
      </c>
      <c r="Q3406" s="8">
        <v>16561</v>
      </c>
      <c r="R3406" s="121">
        <v>2.0508820000000001E-2</v>
      </c>
      <c r="S3406" s="121">
        <v>0.46670335439999999</v>
      </c>
      <c r="T3406" s="8"/>
      <c r="U3406" s="8"/>
      <c r="V3406" s="8"/>
      <c r="W3406" s="8"/>
      <c r="X3406" s="8">
        <v>782028</v>
      </c>
      <c r="Y3406" s="8">
        <v>389675</v>
      </c>
      <c r="Z3406" s="8">
        <v>430392</v>
      </c>
      <c r="AA3406" s="121">
        <v>22.482659690000002</v>
      </c>
      <c r="AB3406" s="121">
        <v>10.354305048099999</v>
      </c>
    </row>
    <row r="3407" spans="1:28" x14ac:dyDescent="0.3">
      <c r="A3407" s="1" t="s">
        <v>19</v>
      </c>
      <c r="B3407" s="65" t="str">
        <f>VLOOKUP(A3407,'bank list with code'!$A$2:$C$114,3,FALSE)</f>
        <v>B038</v>
      </c>
      <c r="C3407" s="65" t="str">
        <f>VLOOKUP(B3407,'bank type'!$A$2:$B$87,2,FALSE)</f>
        <v>Private Sector Banks</v>
      </c>
      <c r="D3407" s="60">
        <f t="shared" si="154"/>
        <v>44165</v>
      </c>
      <c r="E3407" s="19">
        <v>11</v>
      </c>
      <c r="F3407" s="1">
        <v>2020</v>
      </c>
      <c r="G3407" s="2">
        <v>205</v>
      </c>
      <c r="H3407" s="2">
        <v>51</v>
      </c>
      <c r="I3407" s="8">
        <v>1430</v>
      </c>
      <c r="J3407" s="8">
        <v>0</v>
      </c>
      <c r="K3407" s="8"/>
      <c r="L3407" s="8">
        <v>0</v>
      </c>
      <c r="M3407" s="8">
        <v>0</v>
      </c>
      <c r="N3407" s="8"/>
      <c r="O3407" s="8">
        <v>5981</v>
      </c>
      <c r="P3407" s="8">
        <v>551</v>
      </c>
      <c r="Q3407" s="8">
        <v>19143</v>
      </c>
      <c r="R3407" s="121">
        <v>8.9697097E-3</v>
      </c>
      <c r="S3407" s="121">
        <v>0.38971895039999999</v>
      </c>
      <c r="T3407" s="8"/>
      <c r="U3407" s="8"/>
      <c r="V3407" s="8"/>
      <c r="W3407" s="8"/>
      <c r="X3407" s="8">
        <v>516560</v>
      </c>
      <c r="Y3407" s="8">
        <v>508730</v>
      </c>
      <c r="Z3407" s="8">
        <v>294694</v>
      </c>
      <c r="AA3407" s="121">
        <v>17.451228831700003</v>
      </c>
      <c r="AB3407" s="121">
        <v>4.4065116867000018</v>
      </c>
    </row>
    <row r="3408" spans="1:28" x14ac:dyDescent="0.3">
      <c r="A3408" s="1" t="s">
        <v>20</v>
      </c>
      <c r="B3408" s="65" t="str">
        <f>VLOOKUP(A3408,'bank list with code'!$A$2:$C$114,3,FALSE)</f>
        <v>B045</v>
      </c>
      <c r="C3408" s="65" t="str">
        <f>VLOOKUP(B3408,'bank type'!$A$2:$B$87,2,FALSE)</f>
        <v>Private Sector Banks</v>
      </c>
      <c r="D3408" s="60">
        <f t="shared" si="154"/>
        <v>44165</v>
      </c>
      <c r="E3408" s="19">
        <v>11</v>
      </c>
      <c r="F3408" s="1">
        <v>2020</v>
      </c>
      <c r="G3408" s="2">
        <v>1485</v>
      </c>
      <c r="H3408" s="2">
        <v>467</v>
      </c>
      <c r="I3408" s="8">
        <v>15490</v>
      </c>
      <c r="J3408" s="8">
        <v>0</v>
      </c>
      <c r="K3408" s="8"/>
      <c r="L3408" s="8">
        <v>0</v>
      </c>
      <c r="M3408" s="8">
        <v>94185</v>
      </c>
      <c r="N3408" s="8"/>
      <c r="O3408" s="8">
        <v>0</v>
      </c>
      <c r="P3408" s="8">
        <v>0</v>
      </c>
      <c r="Q3408" s="8">
        <v>0</v>
      </c>
      <c r="R3408" s="121">
        <v>0</v>
      </c>
      <c r="S3408" s="121">
        <v>0</v>
      </c>
      <c r="T3408" s="8"/>
      <c r="U3408" s="8"/>
      <c r="V3408" s="8"/>
      <c r="W3408" s="8"/>
      <c r="X3408" s="8">
        <v>8263538</v>
      </c>
      <c r="Y3408" s="8">
        <v>7661576</v>
      </c>
      <c r="Z3408" s="8">
        <v>5774988</v>
      </c>
      <c r="AA3408" s="121">
        <v>372.31583224000002</v>
      </c>
      <c r="AB3408" s="121">
        <v>94.745479349999997</v>
      </c>
    </row>
    <row r="3409" spans="1:28" x14ac:dyDescent="0.3">
      <c r="A3409" s="1" t="s">
        <v>21</v>
      </c>
      <c r="B3409" s="65" t="str">
        <f>VLOOKUP(A3409,'bank list with code'!$A$2:$C$114,3,FALSE)</f>
        <v>B050</v>
      </c>
      <c r="C3409" s="65" t="str">
        <f>VLOOKUP(B3409,'bank type'!$A$2:$B$87,2,FALSE)</f>
        <v>Private Sector Banks</v>
      </c>
      <c r="D3409" s="60">
        <f t="shared" si="154"/>
        <v>44165</v>
      </c>
      <c r="E3409" s="19">
        <v>11</v>
      </c>
      <c r="F3409" s="1">
        <v>2020</v>
      </c>
      <c r="G3409" s="2">
        <v>6462</v>
      </c>
      <c r="H3409" s="2">
        <v>7921</v>
      </c>
      <c r="I3409" s="8">
        <v>948105</v>
      </c>
      <c r="J3409" s="8">
        <v>0</v>
      </c>
      <c r="K3409" s="8"/>
      <c r="L3409" s="8">
        <v>2368</v>
      </c>
      <c r="M3409" s="8">
        <v>366318</v>
      </c>
      <c r="N3409" s="8"/>
      <c r="O3409" s="8">
        <v>15386822</v>
      </c>
      <c r="P3409" s="8">
        <v>128750</v>
      </c>
      <c r="Q3409" s="8">
        <v>47641184</v>
      </c>
      <c r="R3409" s="121">
        <v>7.9440481491000012</v>
      </c>
      <c r="S3409" s="121">
        <v>1912.2920169440004</v>
      </c>
      <c r="T3409" s="8"/>
      <c r="U3409" s="8"/>
      <c r="V3409" s="8"/>
      <c r="W3409" s="8"/>
      <c r="X3409" s="8">
        <v>34932317</v>
      </c>
      <c r="Y3409" s="8">
        <v>36590465</v>
      </c>
      <c r="Z3409" s="8">
        <v>43692916</v>
      </c>
      <c r="AA3409" s="121">
        <v>2079.8031572149998</v>
      </c>
      <c r="AB3409" s="121">
        <v>900.24200214610005</v>
      </c>
    </row>
    <row r="3410" spans="1:28" x14ac:dyDescent="0.3">
      <c r="A3410" s="1" t="s">
        <v>22</v>
      </c>
      <c r="B3410" s="65" t="str">
        <f>VLOOKUP(A3410,'bank list with code'!$A$2:$C$114,3,FALSE)</f>
        <v>B053</v>
      </c>
      <c r="C3410" s="65" t="str">
        <f>VLOOKUP(B3410,'bank type'!$A$2:$B$87,2,FALSE)</f>
        <v>Private Sector Banks</v>
      </c>
      <c r="D3410" s="60">
        <f t="shared" si="154"/>
        <v>44165</v>
      </c>
      <c r="E3410" s="19">
        <v>11</v>
      </c>
      <c r="F3410" s="1">
        <v>2020</v>
      </c>
      <c r="G3410" s="2">
        <v>7959</v>
      </c>
      <c r="H3410" s="2">
        <v>9289</v>
      </c>
      <c r="I3410" s="8">
        <v>506890</v>
      </c>
      <c r="J3410" s="8">
        <v>0</v>
      </c>
      <c r="K3410" s="8"/>
      <c r="L3410" s="8">
        <v>4127</v>
      </c>
      <c r="M3410" s="8">
        <v>388183</v>
      </c>
      <c r="N3410" s="8"/>
      <c r="O3410" s="8">
        <v>9710535</v>
      </c>
      <c r="P3410" s="8">
        <v>29530</v>
      </c>
      <c r="Q3410" s="8">
        <v>26898356</v>
      </c>
      <c r="R3410" s="121">
        <v>1.4875511751999997</v>
      </c>
      <c r="S3410" s="121">
        <v>877.7681057535118</v>
      </c>
      <c r="T3410" s="8"/>
      <c r="U3410" s="8"/>
      <c r="V3410" s="8"/>
      <c r="W3410" s="8"/>
      <c r="X3410" s="8">
        <v>47750539</v>
      </c>
      <c r="Y3410" s="8">
        <v>26692363</v>
      </c>
      <c r="Z3410" s="8">
        <v>30371735</v>
      </c>
      <c r="AA3410" s="121">
        <v>1556.0875564300002</v>
      </c>
      <c r="AB3410" s="121">
        <v>658.43374586710638</v>
      </c>
    </row>
    <row r="3411" spans="1:28" x14ac:dyDescent="0.3">
      <c r="A3411" s="1" t="s">
        <v>11</v>
      </c>
      <c r="B3411" s="65" t="str">
        <f>VLOOKUP(A3411,'bank list with code'!$A$2:$C$114,3,FALSE)</f>
        <v>B054</v>
      </c>
      <c r="C3411" s="65" t="str">
        <f>VLOOKUP(B3411,'bank type'!$A$2:$B$87,2,FALSE)</f>
        <v>Private Sector Banks</v>
      </c>
      <c r="D3411" s="60">
        <f t="shared" si="154"/>
        <v>44165</v>
      </c>
      <c r="E3411" s="19">
        <v>11</v>
      </c>
      <c r="F3411" s="1">
        <v>2020</v>
      </c>
      <c r="G3411" s="2">
        <v>2211</v>
      </c>
      <c r="H3411" s="2">
        <v>1200</v>
      </c>
      <c r="I3411" s="8">
        <v>30487</v>
      </c>
      <c r="J3411" s="8">
        <v>0</v>
      </c>
      <c r="K3411" s="8"/>
      <c r="L3411" s="8">
        <v>501</v>
      </c>
      <c r="M3411" s="8">
        <v>3124</v>
      </c>
      <c r="N3411" s="8"/>
      <c r="O3411" s="8">
        <v>36893</v>
      </c>
      <c r="P3411" s="8">
        <v>413</v>
      </c>
      <c r="Q3411" s="8">
        <v>108823</v>
      </c>
      <c r="R3411" s="121">
        <v>2.2280000000000001E-2</v>
      </c>
      <c r="S3411" s="121">
        <v>3.0560793491000315</v>
      </c>
      <c r="T3411" s="8"/>
      <c r="U3411" s="8"/>
      <c r="V3411" s="8"/>
      <c r="W3411" s="8"/>
      <c r="X3411" s="8">
        <v>13013281</v>
      </c>
      <c r="Y3411" s="8">
        <v>7589193</v>
      </c>
      <c r="Z3411" s="8">
        <v>5004421</v>
      </c>
      <c r="AA3411" s="121">
        <v>372.10920535949998</v>
      </c>
      <c r="AB3411" s="121">
        <v>86.471063674700062</v>
      </c>
    </row>
    <row r="3412" spans="1:28" x14ac:dyDescent="0.3">
      <c r="A3412" s="1" t="s">
        <v>23</v>
      </c>
      <c r="B3412" s="65" t="str">
        <f>VLOOKUP(A3412,'bank list with code'!$A$2:$C$114,3,FALSE)</f>
        <v>B056</v>
      </c>
      <c r="C3412" s="65" t="str">
        <f>VLOOKUP(B3412,'bank type'!$A$2:$B$87,2,FALSE)</f>
        <v>Private Sector Banks</v>
      </c>
      <c r="D3412" s="60">
        <f t="shared" si="154"/>
        <v>44165</v>
      </c>
      <c r="E3412" s="19">
        <v>11</v>
      </c>
      <c r="F3412" s="1">
        <v>2020</v>
      </c>
      <c r="G3412" s="2">
        <v>428</v>
      </c>
      <c r="H3412" s="2">
        <v>109</v>
      </c>
      <c r="I3412" s="8">
        <v>13871</v>
      </c>
      <c r="J3412" s="8">
        <v>0</v>
      </c>
      <c r="K3412" s="8"/>
      <c r="L3412" s="8">
        <v>11325</v>
      </c>
      <c r="M3412" s="8">
        <v>0</v>
      </c>
      <c r="N3412" s="8"/>
      <c r="O3412" s="8">
        <v>41936</v>
      </c>
      <c r="P3412" s="8">
        <v>196</v>
      </c>
      <c r="Q3412" s="8">
        <v>184211</v>
      </c>
      <c r="R3412" s="121">
        <v>3.0739999999999999E-3</v>
      </c>
      <c r="S3412" s="121">
        <v>5.4611704273999999</v>
      </c>
      <c r="T3412" s="8"/>
      <c r="U3412" s="8"/>
      <c r="V3412" s="8"/>
      <c r="W3412" s="8"/>
      <c r="X3412" s="8">
        <v>2578383</v>
      </c>
      <c r="Y3412" s="8">
        <v>2514457</v>
      </c>
      <c r="Z3412" s="8">
        <v>1806155</v>
      </c>
      <c r="AA3412" s="121">
        <v>98.679520090000011</v>
      </c>
      <c r="AB3412" s="121">
        <v>26.965874856800006</v>
      </c>
    </row>
    <row r="3413" spans="1:28" x14ac:dyDescent="0.3">
      <c r="A3413" s="1" t="s">
        <v>24</v>
      </c>
      <c r="B3413" s="65" t="str">
        <f>VLOOKUP(A3413,'bank list with code'!$A$2:$C$114,3,FALSE)</f>
        <v>B062</v>
      </c>
      <c r="C3413" s="65" t="str">
        <f>VLOOKUP(B3413,'bank type'!$A$2:$B$87,2,FALSE)</f>
        <v>Private Sector Banks</v>
      </c>
      <c r="D3413" s="60">
        <f t="shared" si="154"/>
        <v>44165</v>
      </c>
      <c r="E3413" s="19">
        <v>11</v>
      </c>
      <c r="F3413" s="1">
        <v>2020</v>
      </c>
      <c r="G3413" s="2">
        <v>1339</v>
      </c>
      <c r="H3413" s="2">
        <v>1484</v>
      </c>
      <c r="I3413" s="8">
        <v>119892</v>
      </c>
      <c r="J3413" s="8">
        <v>0</v>
      </c>
      <c r="K3413" s="8"/>
      <c r="L3413" s="8">
        <v>259</v>
      </c>
      <c r="M3413" s="8">
        <v>59065</v>
      </c>
      <c r="N3413" s="8"/>
      <c r="O3413" s="8">
        <v>1481934</v>
      </c>
      <c r="P3413" s="8">
        <v>14032</v>
      </c>
      <c r="Q3413" s="8">
        <v>3774224</v>
      </c>
      <c r="R3413" s="121">
        <v>0.72886563000000004</v>
      </c>
      <c r="S3413" s="121">
        <v>272.93194036</v>
      </c>
      <c r="T3413" s="8"/>
      <c r="U3413" s="8"/>
      <c r="V3413" s="8"/>
      <c r="W3413" s="8"/>
      <c r="X3413" s="8">
        <v>6224601</v>
      </c>
      <c r="Y3413" s="8">
        <v>4075280</v>
      </c>
      <c r="Z3413" s="8">
        <v>2796769</v>
      </c>
      <c r="AA3413" s="121">
        <v>186.7695989202</v>
      </c>
      <c r="AB3413" s="121">
        <v>55.856795069999997</v>
      </c>
    </row>
    <row r="3414" spans="1:28" x14ac:dyDescent="0.3">
      <c r="A3414" s="1" t="s">
        <v>25</v>
      </c>
      <c r="B3414" s="65" t="str">
        <f>VLOOKUP(A3414,'bank list with code'!$A$2:$C$114,3,FALSE)</f>
        <v>B063</v>
      </c>
      <c r="C3414" s="65" t="str">
        <f>VLOOKUP(B3414,'bank type'!$A$2:$B$87,2,FALSE)</f>
        <v>Private Sector Banks</v>
      </c>
      <c r="D3414" s="60">
        <f t="shared" si="154"/>
        <v>44165</v>
      </c>
      <c r="E3414" s="19">
        <v>11</v>
      </c>
      <c r="F3414" s="1">
        <v>2020</v>
      </c>
      <c r="G3414" s="2">
        <v>771</v>
      </c>
      <c r="H3414" s="2">
        <v>608</v>
      </c>
      <c r="I3414" s="8">
        <v>14722</v>
      </c>
      <c r="J3414" s="8">
        <v>0</v>
      </c>
      <c r="K3414" s="8"/>
      <c r="L3414" s="8">
        <v>920</v>
      </c>
      <c r="M3414" s="8">
        <v>0</v>
      </c>
      <c r="N3414" s="8"/>
      <c r="O3414" s="8">
        <v>80796</v>
      </c>
      <c r="P3414" s="8">
        <v>5263</v>
      </c>
      <c r="Q3414" s="8">
        <v>292730</v>
      </c>
      <c r="R3414" s="121">
        <v>0.21559700000000001</v>
      </c>
      <c r="S3414" s="121">
        <v>10.432370024000001</v>
      </c>
      <c r="T3414" s="8"/>
      <c r="U3414" s="8"/>
      <c r="V3414" s="8"/>
      <c r="W3414" s="8"/>
      <c r="X3414" s="8">
        <v>4437204</v>
      </c>
      <c r="Y3414" s="8">
        <v>5793371</v>
      </c>
      <c r="Z3414" s="8">
        <v>3910126</v>
      </c>
      <c r="AA3414" s="121">
        <v>322.83980002999999</v>
      </c>
      <c r="AB3414" s="121">
        <v>37.107115820899999</v>
      </c>
    </row>
    <row r="3415" spans="1:28" x14ac:dyDescent="0.3">
      <c r="A3415" s="1" t="s">
        <v>26</v>
      </c>
      <c r="B3415" s="65" t="str">
        <f>VLOOKUP(A3415,'bank list with code'!$A$2:$C$114,3,FALSE)</f>
        <v>B069</v>
      </c>
      <c r="C3415" s="65" t="str">
        <f>VLOOKUP(B3415,'bank type'!$A$2:$B$87,2,FALSE)</f>
        <v>Private Sector Banks</v>
      </c>
      <c r="D3415" s="60">
        <f t="shared" si="154"/>
        <v>44165</v>
      </c>
      <c r="E3415" s="19">
        <v>11</v>
      </c>
      <c r="F3415" s="1">
        <v>2020</v>
      </c>
      <c r="G3415" s="2">
        <v>342</v>
      </c>
      <c r="H3415" s="2">
        <v>675</v>
      </c>
      <c r="I3415" s="8">
        <v>11293</v>
      </c>
      <c r="J3415" s="8">
        <v>0</v>
      </c>
      <c r="K3415" s="8"/>
      <c r="L3415" s="8">
        <v>0</v>
      </c>
      <c r="M3415" s="8">
        <v>0</v>
      </c>
      <c r="N3415" s="8"/>
      <c r="O3415" s="8">
        <v>0</v>
      </c>
      <c r="P3415" s="8">
        <v>0</v>
      </c>
      <c r="Q3415" s="8">
        <v>0</v>
      </c>
      <c r="R3415" s="121">
        <v>0</v>
      </c>
      <c r="S3415" s="121">
        <v>0</v>
      </c>
      <c r="T3415" s="8"/>
      <c r="U3415" s="8"/>
      <c r="V3415" s="8"/>
      <c r="W3415" s="8"/>
      <c r="X3415" s="8">
        <v>5034027</v>
      </c>
      <c r="Y3415" s="8">
        <v>4264204</v>
      </c>
      <c r="Z3415" s="8">
        <v>3098832</v>
      </c>
      <c r="AA3415" s="121">
        <v>177.45081919</v>
      </c>
      <c r="AB3415" s="121">
        <v>39.888048529999999</v>
      </c>
    </row>
    <row r="3416" spans="1:28" x14ac:dyDescent="0.3">
      <c r="A3416" s="1" t="s">
        <v>27</v>
      </c>
      <c r="B3416" s="65" t="str">
        <f>VLOOKUP(A3416,'bank list with code'!$A$2:$C$114,3,FALSE)</f>
        <v>B070</v>
      </c>
      <c r="C3416" s="65" t="str">
        <f>VLOOKUP(B3416,'bank type'!$A$2:$B$87,2,FALSE)</f>
        <v>Private Sector Banks</v>
      </c>
      <c r="D3416" s="60">
        <f t="shared" si="154"/>
        <v>44165</v>
      </c>
      <c r="E3416" s="19">
        <v>11</v>
      </c>
      <c r="F3416" s="1">
        <v>2020</v>
      </c>
      <c r="G3416" s="2">
        <v>749</v>
      </c>
      <c r="H3416" s="2">
        <v>919</v>
      </c>
      <c r="I3416" s="8">
        <v>13402</v>
      </c>
      <c r="J3416" s="8">
        <v>0</v>
      </c>
      <c r="K3416" s="8"/>
      <c r="L3416" s="8">
        <v>0</v>
      </c>
      <c r="M3416" s="8">
        <v>0</v>
      </c>
      <c r="N3416" s="8"/>
      <c r="O3416" s="8">
        <v>2703</v>
      </c>
      <c r="P3416" s="8">
        <v>83</v>
      </c>
      <c r="Q3416" s="8">
        <v>8054</v>
      </c>
      <c r="R3416" s="121">
        <v>3.0096620000000002E-3</v>
      </c>
      <c r="S3416" s="121">
        <v>0.64209119859999997</v>
      </c>
      <c r="T3416" s="8"/>
      <c r="U3416" s="8"/>
      <c r="V3416" s="8"/>
      <c r="W3416" s="8"/>
      <c r="X3416" s="8">
        <v>4218586</v>
      </c>
      <c r="Y3416" s="8">
        <v>5024119</v>
      </c>
      <c r="Z3416" s="8">
        <v>2772048</v>
      </c>
      <c r="AA3416" s="121">
        <v>239.2003508</v>
      </c>
      <c r="AB3416" s="121">
        <v>49.437446997099997</v>
      </c>
    </row>
    <row r="3417" spans="1:28" x14ac:dyDescent="0.3">
      <c r="A3417" s="1" t="s">
        <v>28</v>
      </c>
      <c r="B3417" s="65" t="str">
        <f>VLOOKUP(A3417,'bank list with code'!$A$2:$C$114,3,FALSE)</f>
        <v>B073</v>
      </c>
      <c r="C3417" s="65" t="str">
        <f>VLOOKUP(B3417,'bank type'!$A$2:$B$87,2,FALSE)</f>
        <v>Private Sector Banks</v>
      </c>
      <c r="D3417" s="60">
        <f t="shared" si="154"/>
        <v>44165</v>
      </c>
      <c r="E3417" s="19">
        <v>11</v>
      </c>
      <c r="F3417" s="1">
        <v>2020</v>
      </c>
      <c r="G3417" s="2">
        <v>1320</v>
      </c>
      <c r="H3417" s="2">
        <v>1242</v>
      </c>
      <c r="I3417" s="8">
        <v>35418</v>
      </c>
      <c r="J3417" s="8">
        <v>0</v>
      </c>
      <c r="K3417" s="8"/>
      <c r="L3417" s="8">
        <v>0</v>
      </c>
      <c r="M3417" s="8">
        <v>11926</v>
      </c>
      <c r="N3417" s="8"/>
      <c r="O3417" s="8">
        <v>2331935</v>
      </c>
      <c r="P3417" s="8">
        <v>11531</v>
      </c>
      <c r="Q3417" s="8">
        <v>4535716</v>
      </c>
      <c r="R3417" s="121">
        <v>0.55145471469999996</v>
      </c>
      <c r="S3417" s="121">
        <v>155.37500067850002</v>
      </c>
      <c r="T3417" s="8"/>
      <c r="U3417" s="8"/>
      <c r="V3417" s="8"/>
      <c r="W3417" s="8"/>
      <c r="X3417" s="8">
        <v>16492962</v>
      </c>
      <c r="Y3417" s="8">
        <v>8061838</v>
      </c>
      <c r="Z3417" s="8">
        <v>10050441</v>
      </c>
      <c r="AA3417" s="121">
        <v>359.45266797590006</v>
      </c>
      <c r="AB3417" s="121">
        <v>192.70559851970069</v>
      </c>
    </row>
    <row r="3418" spans="1:28" x14ac:dyDescent="0.3">
      <c r="A3418" s="1" t="s">
        <v>29</v>
      </c>
      <c r="B3418" s="65" t="str">
        <f>VLOOKUP(A3418,'bank list with code'!$A$2:$C$114,3,FALSE)</f>
        <v>B082</v>
      </c>
      <c r="C3418" s="65" t="str">
        <f>VLOOKUP(B3418,'bank type'!$A$2:$B$87,2,FALSE)</f>
        <v>Private Sector Banks</v>
      </c>
      <c r="D3418" s="60">
        <f t="shared" si="154"/>
        <v>44165</v>
      </c>
      <c r="E3418" s="19">
        <v>11</v>
      </c>
      <c r="F3418" s="1">
        <v>2020</v>
      </c>
      <c r="G3418" s="2">
        <v>322</v>
      </c>
      <c r="H3418" s="2">
        <v>93</v>
      </c>
      <c r="I3418" s="8">
        <v>602610</v>
      </c>
      <c r="J3418" s="8">
        <v>0</v>
      </c>
      <c r="K3418" s="8"/>
      <c r="L3418" s="8">
        <v>0</v>
      </c>
      <c r="M3418" s="8">
        <v>764706</v>
      </c>
      <c r="N3418" s="8"/>
      <c r="O3418" s="8">
        <v>2858282</v>
      </c>
      <c r="P3418" s="8">
        <v>42222</v>
      </c>
      <c r="Q3418" s="8">
        <v>7674365</v>
      </c>
      <c r="R3418" s="121">
        <v>1.5370024781</v>
      </c>
      <c r="S3418" s="121">
        <v>281.22242850169999</v>
      </c>
      <c r="T3418" s="8"/>
      <c r="U3418" s="8"/>
      <c r="V3418" s="8"/>
      <c r="W3418" s="8"/>
      <c r="X3418" s="8">
        <v>1154528</v>
      </c>
      <c r="Y3418" s="8">
        <v>635585</v>
      </c>
      <c r="Z3418" s="8">
        <v>560573</v>
      </c>
      <c r="AA3418" s="121">
        <v>28.752337610999998</v>
      </c>
      <c r="AB3418" s="121">
        <v>9.5258591740000007</v>
      </c>
    </row>
    <row r="3419" spans="1:28" x14ac:dyDescent="0.3">
      <c r="A3419" s="1" t="s">
        <v>30</v>
      </c>
      <c r="B3419" s="65" t="str">
        <f>VLOOKUP(A3419,'bank list with code'!$A$2:$C$114,3,FALSE)</f>
        <v>B089</v>
      </c>
      <c r="C3419" s="65" t="str">
        <f>VLOOKUP(B3419,'bank type'!$A$2:$B$87,2,FALSE)</f>
        <v>Private Sector Banks</v>
      </c>
      <c r="D3419" s="60">
        <f t="shared" si="154"/>
        <v>44165</v>
      </c>
      <c r="E3419" s="19">
        <v>11</v>
      </c>
      <c r="F3419" s="1">
        <v>2020</v>
      </c>
      <c r="G3419" s="2">
        <v>827</v>
      </c>
      <c r="H3419" s="2">
        <v>617</v>
      </c>
      <c r="I3419" s="8">
        <v>9619</v>
      </c>
      <c r="J3419" s="8">
        <v>0</v>
      </c>
      <c r="K3419" s="8"/>
      <c r="L3419" s="8">
        <v>0</v>
      </c>
      <c r="M3419" s="8">
        <v>734</v>
      </c>
      <c r="N3419" s="8"/>
      <c r="O3419" s="8">
        <v>0</v>
      </c>
      <c r="P3419" s="8">
        <v>0</v>
      </c>
      <c r="Q3419" s="8">
        <v>0</v>
      </c>
      <c r="R3419" s="121">
        <v>0</v>
      </c>
      <c r="S3419" s="121">
        <v>0</v>
      </c>
      <c r="T3419" s="8"/>
      <c r="U3419" s="8"/>
      <c r="V3419" s="8"/>
      <c r="W3419" s="8"/>
      <c r="X3419" s="8">
        <v>3396452</v>
      </c>
      <c r="Y3419" s="8">
        <v>2883482</v>
      </c>
      <c r="Z3419" s="8">
        <v>2234944</v>
      </c>
      <c r="AA3419" s="121">
        <v>125.26741588670001</v>
      </c>
      <c r="AB3419" s="121">
        <v>36.340862893699999</v>
      </c>
    </row>
    <row r="3420" spans="1:28" x14ac:dyDescent="0.3">
      <c r="A3420" s="1" t="s">
        <v>31</v>
      </c>
      <c r="B3420" s="65" t="str">
        <f>VLOOKUP(A3420,'bank list with code'!$A$2:$C$114,3,FALSE)</f>
        <v>B100</v>
      </c>
      <c r="C3420" s="65" t="str">
        <f>VLOOKUP(B3420,'bank type'!$A$2:$B$87,2,FALSE)</f>
        <v>Private Sector Banks</v>
      </c>
      <c r="D3420" s="60">
        <f t="shared" si="154"/>
        <v>44165</v>
      </c>
      <c r="E3420" s="19">
        <v>11</v>
      </c>
      <c r="F3420" s="1">
        <v>2020</v>
      </c>
      <c r="G3420" s="2">
        <v>613</v>
      </c>
      <c r="H3420" s="2">
        <v>735</v>
      </c>
      <c r="I3420" s="8">
        <v>4165</v>
      </c>
      <c r="J3420" s="8">
        <v>0</v>
      </c>
      <c r="K3420" s="8"/>
      <c r="L3420" s="8">
        <v>0</v>
      </c>
      <c r="M3420" s="8">
        <v>0</v>
      </c>
      <c r="N3420" s="8"/>
      <c r="O3420" s="8">
        <v>32894</v>
      </c>
      <c r="P3420" s="8">
        <v>2190</v>
      </c>
      <c r="Q3420" s="8">
        <v>63523</v>
      </c>
      <c r="R3420" s="121">
        <v>8.3119999999999999E-2</v>
      </c>
      <c r="S3420" s="121">
        <v>2.483517483</v>
      </c>
      <c r="T3420" s="8"/>
      <c r="U3420" s="8"/>
      <c r="V3420" s="8"/>
      <c r="W3420" s="8"/>
      <c r="X3420" s="8">
        <v>1885783</v>
      </c>
      <c r="Y3420" s="8">
        <v>5482283</v>
      </c>
      <c r="Z3420" s="8">
        <v>793312</v>
      </c>
      <c r="AA3420" s="121">
        <v>239.27905842999999</v>
      </c>
      <c r="AB3420" s="121">
        <v>14.132021722699999</v>
      </c>
    </row>
    <row r="3421" spans="1:28" x14ac:dyDescent="0.3">
      <c r="A3421" s="1" t="s">
        <v>32</v>
      </c>
      <c r="B3421" s="65" t="str">
        <f>VLOOKUP(A3421,'bank list with code'!$A$2:$C$114,3,FALSE)</f>
        <v>B101</v>
      </c>
      <c r="C3421" s="65" t="str">
        <f>VLOOKUP(B3421,'bank type'!$A$2:$B$87,2,FALSE)</f>
        <v>Private Sector Banks</v>
      </c>
      <c r="D3421" s="60">
        <f t="shared" si="154"/>
        <v>44165</v>
      </c>
      <c r="E3421" s="19">
        <v>11</v>
      </c>
      <c r="F3421" s="1">
        <v>2020</v>
      </c>
      <c r="G3421" s="2">
        <v>448</v>
      </c>
      <c r="H3421" s="2">
        <v>527</v>
      </c>
      <c r="I3421" s="8">
        <v>2558</v>
      </c>
      <c r="J3421" s="8">
        <v>0</v>
      </c>
      <c r="K3421" s="8"/>
      <c r="L3421" s="8">
        <v>0</v>
      </c>
      <c r="M3421" s="8">
        <v>4572</v>
      </c>
      <c r="N3421" s="8"/>
      <c r="O3421" s="8">
        <v>0</v>
      </c>
      <c r="P3421" s="8">
        <v>0</v>
      </c>
      <c r="Q3421" s="8">
        <v>0</v>
      </c>
      <c r="R3421" s="121">
        <v>0</v>
      </c>
      <c r="S3421" s="121">
        <v>0</v>
      </c>
      <c r="T3421" s="8"/>
      <c r="U3421" s="8"/>
      <c r="V3421" s="8"/>
      <c r="W3421" s="8"/>
      <c r="X3421" s="8">
        <v>1486473</v>
      </c>
      <c r="Y3421" s="8">
        <v>674145</v>
      </c>
      <c r="Z3421" s="8">
        <v>255603</v>
      </c>
      <c r="AA3421" s="121">
        <v>33.257306564899999</v>
      </c>
      <c r="AB3421" s="121">
        <v>4.4104149881000003</v>
      </c>
    </row>
    <row r="3422" spans="1:28" x14ac:dyDescent="0.3">
      <c r="A3422" s="1" t="s">
        <v>33</v>
      </c>
      <c r="B3422" s="65" t="str">
        <f>VLOOKUP(A3422,'bank list with code'!$A$2:$C$114,3,FALSE)</f>
        <v>B113</v>
      </c>
      <c r="C3422" s="65" t="str">
        <f>VLOOKUP(B3422,'bank type'!$A$2:$B$87,2,FALSE)</f>
        <v>Private Sector Banks</v>
      </c>
      <c r="D3422" s="60">
        <f t="shared" si="154"/>
        <v>44165</v>
      </c>
      <c r="E3422" s="19">
        <v>11</v>
      </c>
      <c r="F3422" s="1">
        <v>2020</v>
      </c>
      <c r="G3422" s="2">
        <v>1005</v>
      </c>
      <c r="H3422" s="2">
        <v>333</v>
      </c>
      <c r="I3422" s="8">
        <v>61793</v>
      </c>
      <c r="J3422" s="8">
        <v>0</v>
      </c>
      <c r="K3422" s="8"/>
      <c r="L3422" s="8">
        <v>56</v>
      </c>
      <c r="M3422" s="8">
        <v>210219</v>
      </c>
      <c r="N3422" s="8"/>
      <c r="O3422" s="8">
        <v>841129</v>
      </c>
      <c r="P3422" s="8">
        <v>8651</v>
      </c>
      <c r="Q3422" s="8">
        <v>1695257</v>
      </c>
      <c r="R3422" s="121">
        <v>0.36996944539999999</v>
      </c>
      <c r="S3422" s="121">
        <v>54.603167945899997</v>
      </c>
      <c r="T3422" s="8"/>
      <c r="U3422" s="8"/>
      <c r="V3422" s="8"/>
      <c r="W3422" s="8"/>
      <c r="X3422" s="8">
        <v>3142367</v>
      </c>
      <c r="Y3422" s="8">
        <v>1974230</v>
      </c>
      <c r="Z3422" s="8">
        <v>2083538</v>
      </c>
      <c r="AA3422" s="121">
        <v>92.922673320000001</v>
      </c>
      <c r="AB3422" s="121">
        <v>40.086048754702347</v>
      </c>
    </row>
    <row r="3423" spans="1:28" x14ac:dyDescent="0.3">
      <c r="A3423" s="1" t="s">
        <v>35</v>
      </c>
      <c r="B3423" s="65" t="str">
        <f>VLOOKUP(A3423,'bank list with code'!$A$2:$C$114,3,FALSE)</f>
        <v>B004</v>
      </c>
      <c r="C3423" s="65" t="str">
        <f>VLOOKUP(B3423,'bank type'!$A$2:$B$87,2,FALSE)</f>
        <v>Foreign Banks</v>
      </c>
      <c r="D3423" s="60">
        <f t="shared" si="154"/>
        <v>44165</v>
      </c>
      <c r="E3423" s="19">
        <v>11</v>
      </c>
      <c r="F3423" s="1">
        <v>2020</v>
      </c>
      <c r="G3423" s="2">
        <v>0</v>
      </c>
      <c r="H3423" s="2">
        <v>0</v>
      </c>
      <c r="I3423" s="8">
        <v>48214</v>
      </c>
      <c r="J3423" s="8">
        <v>0</v>
      </c>
      <c r="K3423" s="8"/>
      <c r="L3423" s="8">
        <v>0</v>
      </c>
      <c r="M3423" s="8">
        <v>23</v>
      </c>
      <c r="N3423" s="8"/>
      <c r="O3423" s="8">
        <v>1612527</v>
      </c>
      <c r="P3423" s="8">
        <v>1380</v>
      </c>
      <c r="Q3423" s="8">
        <v>4379285</v>
      </c>
      <c r="R3423" s="121">
        <v>0.11134687635000001</v>
      </c>
      <c r="S3423" s="121">
        <v>252.07575081270005</v>
      </c>
      <c r="T3423" s="8"/>
      <c r="U3423" s="8"/>
      <c r="V3423" s="8"/>
      <c r="W3423" s="8"/>
      <c r="X3423" s="8">
        <v>0</v>
      </c>
      <c r="Y3423" s="8">
        <v>0</v>
      </c>
      <c r="Z3423" s="8">
        <v>0</v>
      </c>
      <c r="AA3423" s="121">
        <v>0</v>
      </c>
      <c r="AB3423" s="121">
        <v>0</v>
      </c>
    </row>
    <row r="3424" spans="1:28" x14ac:dyDescent="0.3">
      <c r="A3424" s="1" t="s">
        <v>36</v>
      </c>
      <c r="B3424" s="65" t="str">
        <f>VLOOKUP(A3424,'bank list with code'!$A$2:$C$114,3,FALSE)</f>
        <v>B011</v>
      </c>
      <c r="C3424" s="65" t="str">
        <f>VLOOKUP(B3424,'bank type'!$A$2:$B$87,2,FALSE)</f>
        <v>Foreign Banks</v>
      </c>
      <c r="D3424" s="60">
        <f t="shared" si="154"/>
        <v>44165</v>
      </c>
      <c r="E3424" s="19">
        <v>11</v>
      </c>
      <c r="F3424" s="1">
        <v>2020</v>
      </c>
      <c r="G3424" s="2">
        <v>0</v>
      </c>
      <c r="H3424" s="2">
        <v>0</v>
      </c>
      <c r="I3424" s="8">
        <v>0</v>
      </c>
      <c r="J3424" s="8">
        <v>0</v>
      </c>
      <c r="K3424" s="8"/>
      <c r="L3424" s="8">
        <v>0</v>
      </c>
      <c r="M3424" s="8">
        <v>0</v>
      </c>
      <c r="N3424" s="8"/>
      <c r="O3424" s="8">
        <v>26357</v>
      </c>
      <c r="P3424" s="8">
        <v>10</v>
      </c>
      <c r="Q3424" s="8">
        <v>15421</v>
      </c>
      <c r="R3424" s="121">
        <v>9.7999999999999997E-4</v>
      </c>
      <c r="S3424" s="121">
        <v>0.83959223900000002</v>
      </c>
      <c r="T3424" s="8"/>
      <c r="U3424" s="8"/>
      <c r="V3424" s="8"/>
      <c r="W3424" s="8"/>
      <c r="X3424" s="8">
        <v>0</v>
      </c>
      <c r="Y3424" s="8">
        <v>0</v>
      </c>
      <c r="Z3424" s="8">
        <v>0</v>
      </c>
      <c r="AA3424" s="121">
        <v>0</v>
      </c>
      <c r="AB3424" s="121">
        <v>0</v>
      </c>
    </row>
    <row r="3425" spans="1:28" x14ac:dyDescent="0.3">
      <c r="A3425" s="1" t="s">
        <v>37</v>
      </c>
      <c r="B3425" s="65" t="str">
        <f>VLOOKUP(A3425,'bank list with code'!$A$2:$C$114,3,FALSE)</f>
        <v>B017</v>
      </c>
      <c r="C3425" s="65" t="str">
        <f>VLOOKUP(B3425,'bank type'!$A$2:$B$87,2,FALSE)</f>
        <v>Foreign Banks</v>
      </c>
      <c r="D3425" s="60">
        <f t="shared" si="154"/>
        <v>44165</v>
      </c>
      <c r="E3425" s="19">
        <v>11</v>
      </c>
      <c r="F3425" s="1">
        <v>2020</v>
      </c>
      <c r="G3425" s="2">
        <v>0</v>
      </c>
      <c r="H3425" s="2">
        <v>0</v>
      </c>
      <c r="I3425" s="8">
        <v>0</v>
      </c>
      <c r="J3425" s="8">
        <v>0</v>
      </c>
      <c r="K3425" s="8"/>
      <c r="L3425" s="8">
        <v>0</v>
      </c>
      <c r="M3425" s="8">
        <v>1</v>
      </c>
      <c r="N3425" s="8"/>
      <c r="O3425" s="8">
        <v>0</v>
      </c>
      <c r="P3425" s="8">
        <v>0</v>
      </c>
      <c r="Q3425" s="8">
        <v>0</v>
      </c>
      <c r="R3425" s="121">
        <v>0</v>
      </c>
      <c r="S3425" s="121">
        <v>0</v>
      </c>
      <c r="T3425" s="8"/>
      <c r="U3425" s="8"/>
      <c r="V3425" s="8"/>
      <c r="W3425" s="8"/>
      <c r="X3425" s="8">
        <v>2170</v>
      </c>
      <c r="Y3425" s="8">
        <v>97</v>
      </c>
      <c r="Z3425" s="8">
        <v>143</v>
      </c>
      <c r="AA3425" s="121">
        <v>7.8137912999999993E-3</v>
      </c>
      <c r="AB3425" s="121">
        <v>4.4752629000000006E-3</v>
      </c>
    </row>
    <row r="3426" spans="1:28" x14ac:dyDescent="0.3">
      <c r="A3426" s="1" t="s">
        <v>38</v>
      </c>
      <c r="B3426" s="65" t="str">
        <f>VLOOKUP(A3426,'bank list with code'!$A$2:$C$114,3,FALSE)</f>
        <v>B023</v>
      </c>
      <c r="C3426" s="65" t="str">
        <f>VLOOKUP(B3426,'bank type'!$A$2:$B$87,2,FALSE)</f>
        <v>Foreign Banks</v>
      </c>
      <c r="D3426" s="60">
        <f t="shared" si="154"/>
        <v>44165</v>
      </c>
      <c r="E3426" s="19">
        <v>11</v>
      </c>
      <c r="F3426" s="1">
        <v>2020</v>
      </c>
      <c r="G3426" s="2">
        <v>47</v>
      </c>
      <c r="H3426" s="2">
        <v>462</v>
      </c>
      <c r="I3426" s="8">
        <v>0</v>
      </c>
      <c r="J3426" s="8">
        <v>0</v>
      </c>
      <c r="K3426" s="8"/>
      <c r="L3426" s="8">
        <v>0</v>
      </c>
      <c r="M3426" s="8">
        <v>0</v>
      </c>
      <c r="N3426" s="8"/>
      <c r="O3426" s="8">
        <v>2731766</v>
      </c>
      <c r="P3426" s="8">
        <v>15041</v>
      </c>
      <c r="Q3426" s="8">
        <v>12802435</v>
      </c>
      <c r="R3426" s="121">
        <v>0.86172000000000004</v>
      </c>
      <c r="S3426" s="121">
        <v>362.24267819490007</v>
      </c>
      <c r="T3426" s="8"/>
      <c r="U3426" s="8"/>
      <c r="V3426" s="8"/>
      <c r="W3426" s="8"/>
      <c r="X3426" s="8">
        <v>1669941</v>
      </c>
      <c r="Y3426" s="8">
        <v>1278982</v>
      </c>
      <c r="Z3426" s="8">
        <v>2772791</v>
      </c>
      <c r="AA3426" s="121">
        <v>64.817780145</v>
      </c>
      <c r="AB3426" s="121">
        <v>57.05158009809999</v>
      </c>
    </row>
    <row r="3427" spans="1:28" x14ac:dyDescent="0.3">
      <c r="A3427" s="1" t="s">
        <v>39</v>
      </c>
      <c r="B3427" s="65" t="str">
        <f>VLOOKUP(A3427,'bank list with code'!$A$2:$C$114,3,FALSE)</f>
        <v>B030</v>
      </c>
      <c r="C3427" s="65" t="str">
        <f>VLOOKUP(B3427,'bank type'!$A$2:$B$87,2,FALSE)</f>
        <v>Foreign Banks</v>
      </c>
      <c r="D3427" s="60">
        <f t="shared" si="154"/>
        <v>44165</v>
      </c>
      <c r="E3427" s="19">
        <v>11</v>
      </c>
      <c r="F3427" s="1">
        <v>2020</v>
      </c>
      <c r="G3427" s="2">
        <v>22</v>
      </c>
      <c r="H3427" s="2">
        <v>29</v>
      </c>
      <c r="I3427" s="8">
        <v>0</v>
      </c>
      <c r="J3427" s="8">
        <v>0</v>
      </c>
      <c r="K3427" s="8"/>
      <c r="L3427" s="8">
        <v>0</v>
      </c>
      <c r="M3427" s="8">
        <v>0</v>
      </c>
      <c r="N3427" s="8"/>
      <c r="O3427" s="8">
        <v>0</v>
      </c>
      <c r="P3427" s="8">
        <v>0</v>
      </c>
      <c r="Q3427" s="8">
        <v>0</v>
      </c>
      <c r="R3427" s="121">
        <v>0</v>
      </c>
      <c r="S3427" s="121">
        <v>0</v>
      </c>
      <c r="T3427" s="8"/>
      <c r="U3427" s="8"/>
      <c r="V3427" s="8"/>
      <c r="W3427" s="8"/>
      <c r="X3427" s="8">
        <v>1057960</v>
      </c>
      <c r="Y3427" s="8">
        <v>764546</v>
      </c>
      <c r="Z3427" s="8">
        <v>1092832</v>
      </c>
      <c r="AA3427" s="121">
        <v>24.553446269699997</v>
      </c>
      <c r="AB3427" s="121">
        <v>12.666830286399998</v>
      </c>
    </row>
    <row r="3428" spans="1:28" x14ac:dyDescent="0.3">
      <c r="A3428" s="1" t="s">
        <v>40</v>
      </c>
      <c r="B3428" s="65" t="str">
        <f>VLOOKUP(A3428,'bank list with code'!$A$2:$C$114,3,FALSE)</f>
        <v>B035</v>
      </c>
      <c r="C3428" s="65" t="str">
        <f>VLOOKUP(B3428,'bank type'!$A$2:$B$87,2,FALSE)</f>
        <v>Foreign Banks</v>
      </c>
      <c r="D3428" s="60">
        <f t="shared" si="154"/>
        <v>44165</v>
      </c>
      <c r="E3428" s="19">
        <v>11</v>
      </c>
      <c r="F3428" s="1">
        <v>2020</v>
      </c>
      <c r="G3428" s="2">
        <v>13</v>
      </c>
      <c r="H3428" s="2">
        <v>19</v>
      </c>
      <c r="I3428" s="8">
        <v>0</v>
      </c>
      <c r="J3428" s="8">
        <v>0</v>
      </c>
      <c r="K3428" s="8"/>
      <c r="L3428" s="8">
        <v>0</v>
      </c>
      <c r="M3428" s="8">
        <v>0</v>
      </c>
      <c r="N3428" s="8"/>
      <c r="O3428" s="8">
        <v>0</v>
      </c>
      <c r="P3428" s="8">
        <v>0</v>
      </c>
      <c r="Q3428" s="8">
        <v>0</v>
      </c>
      <c r="R3428" s="121">
        <v>0</v>
      </c>
      <c r="S3428" s="121">
        <v>0</v>
      </c>
      <c r="T3428" s="8"/>
      <c r="U3428" s="8"/>
      <c r="V3428" s="8"/>
      <c r="W3428" s="8"/>
      <c r="X3428" s="8">
        <v>122882</v>
      </c>
      <c r="Y3428" s="8">
        <v>57441</v>
      </c>
      <c r="Z3428" s="8">
        <v>133523</v>
      </c>
      <c r="AA3428" s="121">
        <v>3.1873115058000012</v>
      </c>
      <c r="AB3428" s="121">
        <v>2.7339168997999721</v>
      </c>
    </row>
    <row r="3429" spans="1:28" x14ac:dyDescent="0.3">
      <c r="A3429" s="1" t="s">
        <v>41</v>
      </c>
      <c r="B3429" s="65" t="str">
        <f>VLOOKUP(A3429,'bank list with code'!$A$2:$C$114,3,FALSE)</f>
        <v>B051</v>
      </c>
      <c r="C3429" s="65" t="str">
        <f>VLOOKUP(B3429,'bank type'!$A$2:$B$87,2,FALSE)</f>
        <v>Foreign Banks</v>
      </c>
      <c r="D3429" s="60">
        <f t="shared" si="154"/>
        <v>44165</v>
      </c>
      <c r="E3429" s="19">
        <v>11</v>
      </c>
      <c r="F3429" s="1">
        <v>2020</v>
      </c>
      <c r="G3429" s="2">
        <v>46</v>
      </c>
      <c r="H3429" s="2">
        <v>36</v>
      </c>
      <c r="I3429" s="8">
        <v>0</v>
      </c>
      <c r="J3429" s="8">
        <v>0</v>
      </c>
      <c r="K3429" s="8"/>
      <c r="L3429" s="8">
        <v>0</v>
      </c>
      <c r="M3429" s="8">
        <v>0</v>
      </c>
      <c r="N3429" s="8"/>
      <c r="O3429" s="8">
        <v>865581</v>
      </c>
      <c r="P3429" s="8">
        <v>1906</v>
      </c>
      <c r="Q3429" s="8">
        <v>1571553</v>
      </c>
      <c r="R3429" s="121">
        <v>0.13882262670000001</v>
      </c>
      <c r="S3429" s="121">
        <v>60.669102927000374</v>
      </c>
      <c r="T3429" s="8"/>
      <c r="U3429" s="8"/>
      <c r="V3429" s="8"/>
      <c r="W3429" s="8"/>
      <c r="X3429" s="8">
        <v>478303</v>
      </c>
      <c r="Y3429" s="8">
        <v>289790</v>
      </c>
      <c r="Z3429" s="8">
        <v>440518</v>
      </c>
      <c r="AA3429" s="121">
        <v>16.651808940799999</v>
      </c>
      <c r="AB3429" s="121">
        <v>10.102254839799999</v>
      </c>
    </row>
    <row r="3430" spans="1:28" x14ac:dyDescent="0.3">
      <c r="A3430" s="1" t="s">
        <v>42</v>
      </c>
      <c r="B3430" s="65" t="str">
        <f>VLOOKUP(A3430,'bank list with code'!$A$2:$C$114,3,FALSE)</f>
        <v>B090</v>
      </c>
      <c r="C3430" s="65" t="str">
        <f>VLOOKUP(B3430,'bank type'!$A$2:$B$87,2,FALSE)</f>
        <v>Foreign Banks</v>
      </c>
      <c r="D3430" s="60">
        <f t="shared" si="154"/>
        <v>44165</v>
      </c>
      <c r="E3430" s="19">
        <v>11</v>
      </c>
      <c r="F3430" s="1">
        <v>2020</v>
      </c>
      <c r="G3430" s="2">
        <v>97</v>
      </c>
      <c r="H3430" s="2">
        <v>85</v>
      </c>
      <c r="I3430" s="8">
        <v>0</v>
      </c>
      <c r="J3430" s="8">
        <v>0</v>
      </c>
      <c r="K3430" s="8"/>
      <c r="L3430" s="8">
        <v>0</v>
      </c>
      <c r="M3430" s="8">
        <v>0</v>
      </c>
      <c r="N3430" s="8"/>
      <c r="O3430" s="8">
        <v>1437793</v>
      </c>
      <c r="P3430" s="8">
        <v>3483</v>
      </c>
      <c r="Q3430" s="8">
        <v>3165878</v>
      </c>
      <c r="R3430" s="121">
        <v>0.19453794999999999</v>
      </c>
      <c r="S3430" s="121">
        <v>90.345475210000004</v>
      </c>
      <c r="T3430" s="8"/>
      <c r="U3430" s="8"/>
      <c r="V3430" s="8"/>
      <c r="W3430" s="8"/>
      <c r="X3430" s="8">
        <v>1002863</v>
      </c>
      <c r="Y3430" s="8">
        <v>1138737</v>
      </c>
      <c r="Z3430" s="8">
        <v>1874066</v>
      </c>
      <c r="AA3430" s="121">
        <v>49.579457799999993</v>
      </c>
      <c r="AB3430" s="121">
        <v>34.146845580000004</v>
      </c>
    </row>
    <row r="3431" spans="1:28" x14ac:dyDescent="0.3">
      <c r="A3431" s="1" t="s">
        <v>45</v>
      </c>
      <c r="B3431" s="65" t="str">
        <f>VLOOKUP(A3431,'bank list with code'!$A$2:$C$114,3,FALSE)</f>
        <v>B002</v>
      </c>
      <c r="C3431" s="65" t="str">
        <f>VLOOKUP(B3431,'bank type'!$A$2:$B$87,2,FALSE)</f>
        <v>Payment Banks</v>
      </c>
      <c r="D3431" s="60">
        <f t="shared" si="154"/>
        <v>44165</v>
      </c>
      <c r="E3431" s="19">
        <v>11</v>
      </c>
      <c r="F3431" s="1">
        <v>2020</v>
      </c>
      <c r="G3431" s="2">
        <v>0</v>
      </c>
      <c r="H3431" s="2">
        <v>0</v>
      </c>
      <c r="I3431" s="8">
        <v>0</v>
      </c>
      <c r="J3431" s="8">
        <v>0</v>
      </c>
      <c r="K3431" s="8"/>
      <c r="L3431" s="8">
        <v>0</v>
      </c>
      <c r="M3431" s="8">
        <v>0</v>
      </c>
      <c r="N3431" s="8"/>
      <c r="O3431" s="8">
        <v>0</v>
      </c>
      <c r="P3431" s="8">
        <v>0</v>
      </c>
      <c r="Q3431" s="8">
        <v>0</v>
      </c>
      <c r="R3431" s="121">
        <v>0</v>
      </c>
      <c r="S3431" s="121">
        <v>0</v>
      </c>
      <c r="T3431" s="8"/>
      <c r="U3431" s="8"/>
      <c r="V3431" s="8"/>
      <c r="W3431" s="8"/>
      <c r="X3431" s="8">
        <v>2313604</v>
      </c>
      <c r="Y3431" s="8">
        <v>0</v>
      </c>
      <c r="Z3431" s="8">
        <v>428662</v>
      </c>
      <c r="AA3431" s="121">
        <v>0</v>
      </c>
      <c r="AB3431" s="121">
        <v>2.5042214427</v>
      </c>
    </row>
    <row r="3432" spans="1:28" x14ac:dyDescent="0.3">
      <c r="A3432" s="1" t="s">
        <v>46</v>
      </c>
      <c r="B3432" s="65" t="str">
        <f>VLOOKUP(A3432,'bank list with code'!$A$2:$C$114,3,FALSE)</f>
        <v>B048</v>
      </c>
      <c r="C3432" s="65" t="str">
        <f>VLOOKUP(B3432,'bank type'!$A$2:$B$87,2,FALSE)</f>
        <v>Payment Banks</v>
      </c>
      <c r="D3432" s="60">
        <f t="shared" si="154"/>
        <v>44165</v>
      </c>
      <c r="E3432" s="19">
        <v>11</v>
      </c>
      <c r="F3432" s="1">
        <v>2020</v>
      </c>
      <c r="G3432" s="2">
        <v>0</v>
      </c>
      <c r="H3432" s="2">
        <v>0</v>
      </c>
      <c r="I3432" s="8">
        <v>0</v>
      </c>
      <c r="J3432" s="8">
        <v>0</v>
      </c>
      <c r="K3432" s="8"/>
      <c r="L3432" s="8">
        <v>194837</v>
      </c>
      <c r="M3432" s="8">
        <v>0</v>
      </c>
      <c r="N3432" s="8"/>
      <c r="O3432" s="8">
        <v>0</v>
      </c>
      <c r="P3432" s="8">
        <v>0</v>
      </c>
      <c r="Q3432" s="8">
        <v>0</v>
      </c>
      <c r="R3432" s="121">
        <v>0</v>
      </c>
      <c r="S3432" s="121">
        <v>0</v>
      </c>
      <c r="T3432" s="8"/>
      <c r="U3432" s="8"/>
      <c r="V3432" s="8"/>
      <c r="W3432" s="8"/>
      <c r="X3432" s="8">
        <v>1801893</v>
      </c>
      <c r="Y3432" s="8">
        <v>456976</v>
      </c>
      <c r="Z3432" s="8">
        <v>143853</v>
      </c>
      <c r="AA3432" s="121">
        <v>13.804935240000001</v>
      </c>
      <c r="AB3432" s="121">
        <v>1.7876264348999999</v>
      </c>
    </row>
    <row r="3433" spans="1:28" x14ac:dyDescent="0.3">
      <c r="A3433" s="1" t="s">
        <v>47</v>
      </c>
      <c r="B3433" s="65" t="str">
        <f>VLOOKUP(A3433,'bank list with code'!$A$2:$C$114,3,FALSE)</f>
        <v>B059</v>
      </c>
      <c r="C3433" s="65" t="str">
        <f>VLOOKUP(B3433,'bank type'!$A$2:$B$87,2,FALSE)</f>
        <v>Payment Banks</v>
      </c>
      <c r="D3433" s="60">
        <f t="shared" si="154"/>
        <v>44165</v>
      </c>
      <c r="E3433" s="19">
        <v>11</v>
      </c>
      <c r="F3433" s="1">
        <v>2020</v>
      </c>
      <c r="G3433" s="2">
        <v>0</v>
      </c>
      <c r="H3433" s="2">
        <v>0</v>
      </c>
      <c r="I3433" s="8">
        <v>0</v>
      </c>
      <c r="J3433" s="8">
        <v>0</v>
      </c>
      <c r="K3433" s="8"/>
      <c r="L3433" s="8">
        <v>140487</v>
      </c>
      <c r="M3433" s="8">
        <v>0</v>
      </c>
      <c r="N3433" s="8"/>
      <c r="O3433" s="8">
        <v>0</v>
      </c>
      <c r="P3433" s="8">
        <v>0</v>
      </c>
      <c r="Q3433" s="8">
        <v>0</v>
      </c>
      <c r="R3433" s="121">
        <v>0</v>
      </c>
      <c r="S3433" s="121">
        <v>0</v>
      </c>
      <c r="T3433" s="8"/>
      <c r="U3433" s="8"/>
      <c r="V3433" s="8"/>
      <c r="W3433" s="8"/>
      <c r="X3433" s="8">
        <v>1157</v>
      </c>
      <c r="Y3433" s="8">
        <v>0</v>
      </c>
      <c r="Z3433" s="8">
        <v>42</v>
      </c>
      <c r="AA3433" s="121">
        <v>0</v>
      </c>
      <c r="AB3433" s="121">
        <v>2.6784470000000001E-4</v>
      </c>
    </row>
    <row r="3434" spans="1:28" x14ac:dyDescent="0.3">
      <c r="A3434" s="1" t="s">
        <v>72</v>
      </c>
      <c r="B3434" s="65" t="str">
        <f>VLOOKUP(A3434,'bank list with code'!$A$2:$C$114,3,FALSE)</f>
        <v>B067</v>
      </c>
      <c r="C3434" s="65" t="str">
        <f>VLOOKUP(B3434,'bank type'!$A$2:$B$87,2,FALSE)</f>
        <v>Payment Banks</v>
      </c>
      <c r="D3434" s="60">
        <f t="shared" si="154"/>
        <v>44165</v>
      </c>
      <c r="E3434" s="19">
        <v>11</v>
      </c>
      <c r="F3434" s="1">
        <v>2020</v>
      </c>
      <c r="G3434" s="2">
        <v>0</v>
      </c>
      <c r="H3434" s="2">
        <v>0</v>
      </c>
      <c r="I3434" s="8">
        <v>0</v>
      </c>
      <c r="J3434" s="8">
        <v>0</v>
      </c>
      <c r="K3434" s="8"/>
      <c r="L3434" s="8">
        <v>0</v>
      </c>
      <c r="M3434" s="8">
        <v>0</v>
      </c>
      <c r="N3434" s="8"/>
      <c r="O3434" s="8">
        <v>0</v>
      </c>
      <c r="P3434" s="8">
        <v>0</v>
      </c>
      <c r="Q3434" s="8">
        <v>0</v>
      </c>
      <c r="R3434" s="121">
        <v>0</v>
      </c>
      <c r="S3434" s="121">
        <v>0</v>
      </c>
      <c r="T3434" s="8"/>
      <c r="U3434" s="8"/>
      <c r="V3434" s="8"/>
      <c r="W3434" s="8"/>
      <c r="X3434" s="8">
        <v>0</v>
      </c>
      <c r="Y3434" s="8">
        <v>0</v>
      </c>
      <c r="Z3434" s="8">
        <v>0</v>
      </c>
      <c r="AA3434" s="121">
        <v>0</v>
      </c>
      <c r="AB3434" s="121">
        <v>0</v>
      </c>
    </row>
    <row r="3435" spans="1:28" x14ac:dyDescent="0.3">
      <c r="A3435" s="1" t="s">
        <v>49</v>
      </c>
      <c r="B3435" s="65" t="str">
        <f>VLOOKUP(A3435,'bank list with code'!$A$2:$C$114,3,FALSE)</f>
        <v>B077</v>
      </c>
      <c r="C3435" s="65" t="str">
        <f>VLOOKUP(B3435,'bank type'!$A$2:$B$87,2,FALSE)</f>
        <v>Payment Banks</v>
      </c>
      <c r="D3435" s="60">
        <f t="shared" si="154"/>
        <v>44165</v>
      </c>
      <c r="E3435" s="19">
        <v>11</v>
      </c>
      <c r="F3435" s="1">
        <v>2020</v>
      </c>
      <c r="G3435" s="2">
        <v>0</v>
      </c>
      <c r="H3435" s="2">
        <v>0</v>
      </c>
      <c r="I3435" s="8">
        <v>0</v>
      </c>
      <c r="J3435" s="8">
        <v>0</v>
      </c>
      <c r="K3435" s="8"/>
      <c r="L3435" s="8">
        <v>565</v>
      </c>
      <c r="M3435" s="8">
        <v>0</v>
      </c>
      <c r="N3435" s="8"/>
      <c r="O3435" s="8">
        <v>0</v>
      </c>
      <c r="P3435" s="8">
        <v>0</v>
      </c>
      <c r="Q3435" s="8">
        <v>0</v>
      </c>
      <c r="R3435" s="121">
        <v>0</v>
      </c>
      <c r="S3435" s="121">
        <v>0</v>
      </c>
      <c r="T3435" s="8"/>
      <c r="U3435" s="8"/>
      <c r="V3435" s="8"/>
      <c r="W3435" s="8"/>
      <c r="X3435" s="8">
        <v>101487</v>
      </c>
      <c r="Y3435" s="8">
        <v>1357</v>
      </c>
      <c r="Z3435" s="8">
        <v>19878</v>
      </c>
      <c r="AA3435" s="121">
        <v>4.0552432399999998E-2</v>
      </c>
      <c r="AB3435" s="121">
        <v>9.0516080599999979E-2</v>
      </c>
    </row>
    <row r="3436" spans="1:28" x14ac:dyDescent="0.3">
      <c r="A3436" s="1" t="s">
        <v>50</v>
      </c>
      <c r="B3436" s="65" t="str">
        <f>VLOOKUP(A3436,'bank list with code'!$A$2:$C$114,3,FALSE)</f>
        <v>B079</v>
      </c>
      <c r="C3436" s="65" t="str">
        <f>VLOOKUP(B3436,'bank type'!$A$2:$B$87,2,FALSE)</f>
        <v>Payment Banks</v>
      </c>
      <c r="D3436" s="60">
        <f t="shared" si="154"/>
        <v>44165</v>
      </c>
      <c r="E3436" s="19">
        <v>11</v>
      </c>
      <c r="F3436" s="1">
        <v>2020</v>
      </c>
      <c r="G3436" s="2">
        <v>1</v>
      </c>
      <c r="H3436" s="2">
        <v>43</v>
      </c>
      <c r="I3436" s="8">
        <v>203697</v>
      </c>
      <c r="J3436" s="8">
        <v>0</v>
      </c>
      <c r="K3436" s="8"/>
      <c r="L3436" s="8">
        <v>0</v>
      </c>
      <c r="M3436" s="8">
        <v>0</v>
      </c>
      <c r="N3436" s="8"/>
      <c r="O3436" s="8">
        <v>0</v>
      </c>
      <c r="P3436" s="8">
        <v>0</v>
      </c>
      <c r="Q3436" s="8">
        <v>0</v>
      </c>
      <c r="R3436" s="121">
        <v>0</v>
      </c>
      <c r="S3436" s="121">
        <v>0</v>
      </c>
      <c r="T3436" s="8"/>
      <c r="U3436" s="8"/>
      <c r="V3436" s="8"/>
      <c r="W3436" s="8"/>
      <c r="X3436" s="8">
        <v>61709416</v>
      </c>
      <c r="Y3436" s="8">
        <v>1634047</v>
      </c>
      <c r="Z3436" s="8">
        <v>2370245</v>
      </c>
      <c r="AA3436" s="121">
        <v>53.165632469999998</v>
      </c>
      <c r="AB3436" s="121">
        <v>23.34687684</v>
      </c>
    </row>
    <row r="3437" spans="1:28" x14ac:dyDescent="0.3">
      <c r="A3437" s="1" t="s">
        <v>52</v>
      </c>
      <c r="B3437" s="65" t="str">
        <f>VLOOKUP(A3437,'bank list with code'!$A$2:$C$114,3,FALSE)</f>
        <v>B007</v>
      </c>
      <c r="C3437" s="65" t="str">
        <f>VLOOKUP(B3437,'bank type'!$A$2:$B$87,2,FALSE)</f>
        <v>Small Finance Banks</v>
      </c>
      <c r="D3437" s="60">
        <f t="shared" si="154"/>
        <v>44165</v>
      </c>
      <c r="E3437" s="19">
        <v>11</v>
      </c>
      <c r="F3437" s="1">
        <v>2020</v>
      </c>
      <c r="G3437" s="2">
        <v>337</v>
      </c>
      <c r="H3437" s="2">
        <v>2</v>
      </c>
      <c r="I3437" s="8">
        <v>0</v>
      </c>
      <c r="J3437" s="8">
        <v>0</v>
      </c>
      <c r="K3437" s="8"/>
      <c r="L3437" s="8">
        <v>237</v>
      </c>
      <c r="M3437" s="8">
        <v>0</v>
      </c>
      <c r="N3437" s="8"/>
      <c r="O3437" s="8">
        <v>26</v>
      </c>
      <c r="P3437" s="8">
        <v>3</v>
      </c>
      <c r="Q3437" s="8">
        <v>100</v>
      </c>
      <c r="R3437" s="121">
        <v>3.3000000000000003E-5</v>
      </c>
      <c r="S3437" s="121">
        <v>1.2472926000000001E-3</v>
      </c>
      <c r="T3437" s="8"/>
      <c r="U3437" s="8"/>
      <c r="V3437" s="8"/>
      <c r="W3437" s="8"/>
      <c r="X3437" s="8">
        <v>1412877</v>
      </c>
      <c r="Y3437" s="8">
        <v>618403</v>
      </c>
      <c r="Z3437" s="8">
        <v>356202</v>
      </c>
      <c r="AA3437" s="121">
        <v>41.121477958599996</v>
      </c>
      <c r="AB3437" s="121">
        <v>8.8944028575999994</v>
      </c>
    </row>
    <row r="3438" spans="1:28" x14ac:dyDescent="0.3">
      <c r="A3438" s="1" t="s">
        <v>53</v>
      </c>
      <c r="B3438" s="65" t="str">
        <f>VLOOKUP(A3438,'bank list with code'!$A$2:$C$114,3,FALSE)</f>
        <v>B019</v>
      </c>
      <c r="C3438" s="65" t="str">
        <f>VLOOKUP(B3438,'bank type'!$A$2:$B$87,2,FALSE)</f>
        <v>Small Finance Banks</v>
      </c>
      <c r="D3438" s="60">
        <f t="shared" si="154"/>
        <v>44165</v>
      </c>
      <c r="E3438" s="19">
        <v>11</v>
      </c>
      <c r="F3438" s="1">
        <v>2020</v>
      </c>
      <c r="G3438" s="2">
        <v>154</v>
      </c>
      <c r="H3438" s="2">
        <v>2</v>
      </c>
      <c r="I3438" s="8">
        <v>0</v>
      </c>
      <c r="J3438" s="8">
        <v>0</v>
      </c>
      <c r="K3438" s="8"/>
      <c r="L3438" s="8">
        <v>0</v>
      </c>
      <c r="M3438" s="8">
        <v>0</v>
      </c>
      <c r="N3438" s="8"/>
      <c r="O3438" s="8">
        <v>0</v>
      </c>
      <c r="P3438" s="8">
        <v>0</v>
      </c>
      <c r="Q3438" s="8">
        <v>0</v>
      </c>
      <c r="R3438" s="121">
        <v>0</v>
      </c>
      <c r="S3438" s="121">
        <v>0</v>
      </c>
      <c r="T3438" s="8"/>
      <c r="U3438" s="8"/>
      <c r="V3438" s="8"/>
      <c r="W3438" s="8"/>
      <c r="X3438" s="8">
        <v>142282</v>
      </c>
      <c r="Y3438" s="8">
        <v>99726</v>
      </c>
      <c r="Z3438" s="8">
        <v>71140</v>
      </c>
      <c r="AA3438" s="121">
        <v>5.2467899300000003</v>
      </c>
      <c r="AB3438" s="121">
        <v>1.4144930646</v>
      </c>
    </row>
    <row r="3439" spans="1:28" x14ac:dyDescent="0.3">
      <c r="A3439" s="1" t="s">
        <v>54</v>
      </c>
      <c r="B3439" s="65" t="str">
        <f>VLOOKUP(A3439,'bank list with code'!$A$2:$C$114,3,FALSE)</f>
        <v>B046</v>
      </c>
      <c r="C3439" s="65" t="str">
        <f>VLOOKUP(B3439,'bank type'!$A$2:$B$87,2,FALSE)</f>
        <v>Small Finance Banks</v>
      </c>
      <c r="D3439" s="60">
        <f t="shared" si="154"/>
        <v>44165</v>
      </c>
      <c r="E3439" s="19">
        <v>11</v>
      </c>
      <c r="F3439" s="1">
        <v>2020</v>
      </c>
      <c r="G3439" s="2">
        <v>108</v>
      </c>
      <c r="H3439" s="2">
        <v>0</v>
      </c>
      <c r="I3439" s="8">
        <v>0</v>
      </c>
      <c r="J3439" s="8">
        <v>0</v>
      </c>
      <c r="K3439" s="8"/>
      <c r="L3439" s="8">
        <v>0</v>
      </c>
      <c r="M3439" s="8">
        <v>0</v>
      </c>
      <c r="N3439" s="8"/>
      <c r="O3439" s="8">
        <v>0</v>
      </c>
      <c r="P3439" s="8">
        <v>0</v>
      </c>
      <c r="Q3439" s="8">
        <v>0</v>
      </c>
      <c r="R3439" s="121">
        <v>0</v>
      </c>
      <c r="S3439" s="121">
        <v>0</v>
      </c>
      <c r="T3439" s="8"/>
      <c r="U3439" s="8"/>
      <c r="V3439" s="8"/>
      <c r="W3439" s="8"/>
      <c r="X3439" s="8">
        <v>2451189</v>
      </c>
      <c r="Y3439" s="8">
        <v>520444</v>
      </c>
      <c r="Z3439" s="8">
        <v>62632</v>
      </c>
      <c r="AA3439" s="121">
        <v>22.413802159599999</v>
      </c>
      <c r="AB3439" s="121">
        <v>0.68456971759999985</v>
      </c>
    </row>
    <row r="3440" spans="1:28" x14ac:dyDescent="0.3">
      <c r="A3440" s="1" t="s">
        <v>55</v>
      </c>
      <c r="B3440" s="65" t="str">
        <f>VLOOKUP(A3440,'bank list with code'!$A$2:$C$114,3,FALSE)</f>
        <v>B041</v>
      </c>
      <c r="C3440" s="65" t="str">
        <f>VLOOKUP(B3440,'bank type'!$A$2:$B$87,2,FALSE)</f>
        <v>Small Finance Banks</v>
      </c>
      <c r="D3440" s="60">
        <f t="shared" si="154"/>
        <v>44165</v>
      </c>
      <c r="E3440" s="19">
        <v>11</v>
      </c>
      <c r="F3440" s="1">
        <v>2020</v>
      </c>
      <c r="G3440" s="2">
        <v>327</v>
      </c>
      <c r="H3440" s="2">
        <v>2</v>
      </c>
      <c r="I3440" s="8">
        <v>471</v>
      </c>
      <c r="J3440" s="8">
        <v>0</v>
      </c>
      <c r="K3440" s="8"/>
      <c r="L3440" s="8">
        <v>286</v>
      </c>
      <c r="M3440" s="8">
        <v>5853</v>
      </c>
      <c r="N3440" s="8"/>
      <c r="O3440" s="8">
        <v>0</v>
      </c>
      <c r="P3440" s="8">
        <v>0</v>
      </c>
      <c r="Q3440" s="8">
        <v>0</v>
      </c>
      <c r="R3440" s="121">
        <v>0</v>
      </c>
      <c r="S3440" s="121">
        <v>0</v>
      </c>
      <c r="T3440" s="8"/>
      <c r="U3440" s="8"/>
      <c r="V3440" s="8"/>
      <c r="W3440" s="8"/>
      <c r="X3440" s="9">
        <v>968096</v>
      </c>
      <c r="Y3440" s="8">
        <v>842240</v>
      </c>
      <c r="Z3440" s="8">
        <v>209218</v>
      </c>
      <c r="AA3440" s="121">
        <v>21.191275000000001</v>
      </c>
      <c r="AB3440" s="121">
        <v>4.1714954387000001</v>
      </c>
    </row>
    <row r="3441" spans="1:28" x14ac:dyDescent="0.3">
      <c r="A3441" s="1" t="s">
        <v>56</v>
      </c>
      <c r="B3441" s="65" t="str">
        <f>VLOOKUP(A3441,'bank list with code'!$A$2:$C$114,3,FALSE)</f>
        <v>B043</v>
      </c>
      <c r="C3441" s="65" t="str">
        <f>VLOOKUP(B3441,'bank type'!$A$2:$B$87,2,FALSE)</f>
        <v>Small Finance Banks</v>
      </c>
      <c r="D3441" s="60">
        <f t="shared" si="154"/>
        <v>44165</v>
      </c>
      <c r="E3441" s="19">
        <v>11</v>
      </c>
      <c r="F3441" s="1">
        <v>2020</v>
      </c>
      <c r="G3441" s="2">
        <v>261</v>
      </c>
      <c r="H3441" s="2">
        <v>2</v>
      </c>
      <c r="I3441" s="8">
        <v>559</v>
      </c>
      <c r="J3441" s="8">
        <v>0</v>
      </c>
      <c r="K3441" s="8"/>
      <c r="L3441" s="8">
        <v>56</v>
      </c>
      <c r="M3441" s="8">
        <v>0</v>
      </c>
      <c r="N3441" s="8"/>
      <c r="O3441" s="8">
        <v>0</v>
      </c>
      <c r="P3441" s="8">
        <v>0</v>
      </c>
      <c r="Q3441" s="8">
        <v>0</v>
      </c>
      <c r="R3441" s="121">
        <v>0</v>
      </c>
      <c r="S3441" s="121">
        <v>0</v>
      </c>
      <c r="T3441" s="8"/>
      <c r="U3441" s="8"/>
      <c r="V3441" s="8"/>
      <c r="W3441" s="8"/>
      <c r="X3441" s="8">
        <v>3438300</v>
      </c>
      <c r="Y3441" s="8">
        <v>778017</v>
      </c>
      <c r="Z3441" s="8">
        <v>204060</v>
      </c>
      <c r="AA3441" s="121">
        <v>40.798666480000001</v>
      </c>
      <c r="AB3441" s="121">
        <v>1.8593642939999999</v>
      </c>
    </row>
    <row r="3442" spans="1:28" x14ac:dyDescent="0.3">
      <c r="A3442" s="1" t="s">
        <v>57</v>
      </c>
      <c r="B3442" s="65" t="str">
        <f>VLOOKUP(A3442,'bank list with code'!$A$2:$C$114,3,FALSE)</f>
        <v>B065</v>
      </c>
      <c r="C3442" s="65" t="str">
        <f>VLOOKUP(B3442,'bank type'!$A$2:$B$87,2,FALSE)</f>
        <v>Small Finance Banks</v>
      </c>
      <c r="D3442" s="60">
        <f t="shared" si="154"/>
        <v>44165</v>
      </c>
      <c r="E3442" s="19">
        <v>11</v>
      </c>
      <c r="F3442" s="1">
        <v>2020</v>
      </c>
      <c r="G3442" s="2">
        <v>123</v>
      </c>
      <c r="H3442" s="2">
        <v>3</v>
      </c>
      <c r="I3442" s="8">
        <v>0</v>
      </c>
      <c r="J3442" s="8">
        <v>0</v>
      </c>
      <c r="K3442" s="8"/>
      <c r="L3442" s="8">
        <v>0</v>
      </c>
      <c r="M3442" s="8">
        <v>0</v>
      </c>
      <c r="N3442" s="8"/>
      <c r="O3442" s="8">
        <v>0</v>
      </c>
      <c r="P3442" s="8">
        <v>0</v>
      </c>
      <c r="Q3442" s="8">
        <v>0</v>
      </c>
      <c r="R3442" s="121">
        <v>0</v>
      </c>
      <c r="S3442" s="121">
        <v>0</v>
      </c>
      <c r="T3442" s="8"/>
      <c r="U3442" s="8"/>
      <c r="V3442" s="8"/>
      <c r="W3442" s="8"/>
      <c r="X3442" s="8">
        <v>1624349</v>
      </c>
      <c r="Y3442" s="8">
        <v>353710</v>
      </c>
      <c r="Z3442" s="8">
        <v>95486</v>
      </c>
      <c r="AA3442" s="121">
        <v>16.390774499999999</v>
      </c>
      <c r="AB3442" s="121">
        <v>1.1322751628000001</v>
      </c>
    </row>
    <row r="3443" spans="1:28" x14ac:dyDescent="0.3">
      <c r="A3443" s="1" t="s">
        <v>58</v>
      </c>
      <c r="B3443" s="65" t="str">
        <f>VLOOKUP(A3443,'bank list with code'!$A$2:$C$114,3,FALSE)</f>
        <v>B075</v>
      </c>
      <c r="C3443" s="65" t="str">
        <f>VLOOKUP(B3443,'bank type'!$A$2:$B$87,2,FALSE)</f>
        <v>Small Finance Banks</v>
      </c>
      <c r="D3443" s="60">
        <f t="shared" si="154"/>
        <v>44165</v>
      </c>
      <c r="E3443" s="19">
        <v>11</v>
      </c>
      <c r="F3443" s="1">
        <v>2020</v>
      </c>
      <c r="G3443" s="2">
        <v>4</v>
      </c>
      <c r="H3443" s="2">
        <v>0</v>
      </c>
      <c r="I3443" s="8">
        <v>0</v>
      </c>
      <c r="J3443" s="8">
        <v>0</v>
      </c>
      <c r="K3443" s="8"/>
      <c r="L3443" s="8">
        <v>0</v>
      </c>
      <c r="M3443" s="8">
        <v>0</v>
      </c>
      <c r="N3443" s="8"/>
      <c r="O3443" s="8">
        <v>0</v>
      </c>
      <c r="P3443" s="8">
        <v>0</v>
      </c>
      <c r="Q3443" s="8">
        <v>0</v>
      </c>
      <c r="R3443" s="121">
        <v>0</v>
      </c>
      <c r="S3443" s="121">
        <v>0</v>
      </c>
      <c r="T3443" s="8"/>
      <c r="U3443" s="8"/>
      <c r="V3443" s="8"/>
      <c r="W3443" s="8"/>
      <c r="X3443" s="8">
        <v>218520</v>
      </c>
      <c r="Y3443" s="8">
        <v>28331</v>
      </c>
      <c r="Z3443" s="8">
        <v>18277</v>
      </c>
      <c r="AA3443" s="121">
        <v>1.06199811</v>
      </c>
      <c r="AB3443" s="121">
        <v>0.20033314839999999</v>
      </c>
    </row>
    <row r="3444" spans="1:28" x14ac:dyDescent="0.3">
      <c r="A3444" s="1" t="s">
        <v>59</v>
      </c>
      <c r="B3444" s="65" t="str">
        <f>VLOOKUP(A3444,'bank list with code'!$A$2:$C$114,3,FALSE)</f>
        <v>B097</v>
      </c>
      <c r="C3444" s="65" t="str">
        <f>VLOOKUP(B3444,'bank type'!$A$2:$B$87,2,FALSE)</f>
        <v>Small Finance Banks</v>
      </c>
      <c r="D3444" s="60">
        <f t="shared" si="154"/>
        <v>44165</v>
      </c>
      <c r="E3444" s="19">
        <v>11</v>
      </c>
      <c r="F3444" s="1">
        <v>2020</v>
      </c>
      <c r="G3444" s="2">
        <v>25</v>
      </c>
      <c r="H3444" s="2">
        <v>1</v>
      </c>
      <c r="I3444" s="8">
        <v>0</v>
      </c>
      <c r="J3444" s="8">
        <v>0</v>
      </c>
      <c r="K3444" s="8"/>
      <c r="L3444" s="8">
        <v>0</v>
      </c>
      <c r="M3444" s="8">
        <v>0</v>
      </c>
      <c r="N3444" s="8"/>
      <c r="O3444" s="8">
        <v>0</v>
      </c>
      <c r="P3444" s="8">
        <v>0</v>
      </c>
      <c r="Q3444" s="8">
        <v>0</v>
      </c>
      <c r="R3444" s="121">
        <v>0</v>
      </c>
      <c r="S3444" s="121">
        <v>0</v>
      </c>
      <c r="T3444" s="8"/>
      <c r="U3444" s="8"/>
      <c r="V3444" s="8"/>
      <c r="W3444" s="8"/>
      <c r="X3444" s="8">
        <v>133317</v>
      </c>
      <c r="Y3444" s="8">
        <v>50371</v>
      </c>
      <c r="Z3444" s="8">
        <v>34937</v>
      </c>
      <c r="AA3444" s="121">
        <v>1.8157282800000001</v>
      </c>
      <c r="AB3444" s="121">
        <v>0.50488271139999996</v>
      </c>
    </row>
    <row r="3445" spans="1:28" x14ac:dyDescent="0.3">
      <c r="A3445" s="1" t="s">
        <v>60</v>
      </c>
      <c r="B3445" s="65" t="str">
        <f>VLOOKUP(A3445,'bank list with code'!$A$2:$C$114,3,FALSE)</f>
        <v>B103</v>
      </c>
      <c r="C3445" s="65" t="str">
        <f>VLOOKUP(B3445,'bank type'!$A$2:$B$87,2,FALSE)</f>
        <v>Small Finance Banks</v>
      </c>
      <c r="D3445" s="60">
        <f t="shared" si="154"/>
        <v>44165</v>
      </c>
      <c r="E3445" s="19">
        <v>11</v>
      </c>
      <c r="F3445" s="1">
        <v>2020</v>
      </c>
      <c r="G3445" s="2">
        <v>474</v>
      </c>
      <c r="H3445" s="2">
        <v>3</v>
      </c>
      <c r="I3445" s="8">
        <v>0</v>
      </c>
      <c r="J3445" s="8">
        <v>0</v>
      </c>
      <c r="K3445" s="8"/>
      <c r="L3445" s="8">
        <v>0</v>
      </c>
      <c r="M3445" s="8">
        <v>0</v>
      </c>
      <c r="N3445" s="8"/>
      <c r="O3445" s="8">
        <v>0</v>
      </c>
      <c r="P3445" s="8">
        <v>0</v>
      </c>
      <c r="Q3445" s="8">
        <v>0</v>
      </c>
      <c r="R3445" s="121">
        <v>0</v>
      </c>
      <c r="S3445" s="121">
        <v>0</v>
      </c>
      <c r="T3445" s="8"/>
      <c r="U3445" s="8"/>
      <c r="V3445" s="8"/>
      <c r="W3445" s="8"/>
      <c r="X3445" s="8">
        <v>5706954</v>
      </c>
      <c r="Y3445" s="8">
        <v>1679321</v>
      </c>
      <c r="Z3445" s="8">
        <v>428614</v>
      </c>
      <c r="AA3445" s="121">
        <v>63.740971437299997</v>
      </c>
      <c r="AB3445" s="121">
        <v>5.8658010738000002</v>
      </c>
    </row>
    <row r="3446" spans="1:28" x14ac:dyDescent="0.3">
      <c r="A3446" s="1" t="s">
        <v>61</v>
      </c>
      <c r="B3446" s="65" t="str">
        <f>VLOOKUP(A3446,'bank list with code'!$A$2:$C$114,3,FALSE)</f>
        <v>B109</v>
      </c>
      <c r="C3446" s="65" t="str">
        <f>VLOOKUP(B3446,'bank type'!$A$2:$B$87,2,FALSE)</f>
        <v>Small Finance Banks</v>
      </c>
      <c r="D3446" s="60">
        <f t="shared" si="154"/>
        <v>44165</v>
      </c>
      <c r="E3446" s="19">
        <v>11</v>
      </c>
      <c r="F3446" s="1">
        <v>2020</v>
      </c>
      <c r="G3446" s="2">
        <v>163</v>
      </c>
      <c r="H3446" s="2">
        <v>36</v>
      </c>
      <c r="I3446" s="8">
        <v>0</v>
      </c>
      <c r="J3446" s="8">
        <v>0</v>
      </c>
      <c r="K3446" s="8"/>
      <c r="L3446" s="8">
        <v>106</v>
      </c>
      <c r="M3446" s="8">
        <v>0</v>
      </c>
      <c r="N3446" s="8"/>
      <c r="O3446" s="8">
        <v>0</v>
      </c>
      <c r="P3446" s="8">
        <v>0</v>
      </c>
      <c r="Q3446" s="8">
        <v>0</v>
      </c>
      <c r="R3446" s="121">
        <v>0</v>
      </c>
      <c r="S3446" s="121">
        <v>0</v>
      </c>
      <c r="T3446" s="8"/>
      <c r="U3446" s="8"/>
      <c r="V3446" s="8"/>
      <c r="W3446" s="8"/>
      <c r="X3446" s="8">
        <v>568347</v>
      </c>
      <c r="Y3446" s="8">
        <v>134605</v>
      </c>
      <c r="Z3446" s="8">
        <v>55118</v>
      </c>
      <c r="AA3446" s="121">
        <v>5.1194016301000005</v>
      </c>
      <c r="AB3446" s="121">
        <v>0.72343272839999828</v>
      </c>
    </row>
    <row r="3447" spans="1:28" x14ac:dyDescent="0.3">
      <c r="A3447" s="1" t="s">
        <v>0</v>
      </c>
      <c r="B3447" s="65" t="str">
        <f>VLOOKUP(A3447,'bank list with code'!$A$2:$C$114,3,FALSE)</f>
        <v>B014</v>
      </c>
      <c r="C3447" s="65" t="str">
        <f>VLOOKUP(B3447,'bank type'!$A$2:$B$87,2,FALSE)</f>
        <v>Public Sector Banks</v>
      </c>
      <c r="D3447" s="60">
        <f>DATE(2020,12,31)</f>
        <v>44196</v>
      </c>
      <c r="E3447" s="19">
        <v>12</v>
      </c>
      <c r="F3447" s="1">
        <v>2020</v>
      </c>
      <c r="G3447" s="2">
        <v>8544</v>
      </c>
      <c r="H3447" s="2">
        <v>3009</v>
      </c>
      <c r="I3447" s="8">
        <v>50329</v>
      </c>
      <c r="J3447" s="8">
        <v>0</v>
      </c>
      <c r="K3447" s="8"/>
      <c r="L3447" s="8">
        <v>21960</v>
      </c>
      <c r="M3447" s="8">
        <v>7583</v>
      </c>
      <c r="N3447" s="8"/>
      <c r="O3447" s="8">
        <v>543093</v>
      </c>
      <c r="P3447" s="8">
        <v>8704</v>
      </c>
      <c r="Q3447" s="8">
        <v>1211970</v>
      </c>
      <c r="R3447" s="121">
        <v>0.38953500000000002</v>
      </c>
      <c r="S3447" s="121">
        <v>33.741882804500001</v>
      </c>
      <c r="T3447" s="8"/>
      <c r="U3447" s="8"/>
      <c r="V3447" s="8"/>
      <c r="W3447" s="8"/>
      <c r="X3447" s="8">
        <v>63291645</v>
      </c>
      <c r="Y3447" s="8">
        <v>27643906</v>
      </c>
      <c r="Z3447" s="8">
        <v>16392607</v>
      </c>
      <c r="AA3447" s="121">
        <v>1248.18925519</v>
      </c>
      <c r="AB3447" s="121">
        <v>252.45314628310001</v>
      </c>
    </row>
    <row r="3448" spans="1:28" x14ac:dyDescent="0.3">
      <c r="A3448" s="1" t="s">
        <v>1</v>
      </c>
      <c r="B3448" s="65" t="str">
        <f>VLOOKUP(A3448,'bank list with code'!$A$2:$C$114,3,FALSE)</f>
        <v>B015</v>
      </c>
      <c r="C3448" s="65" t="str">
        <f>VLOOKUP(B3448,'bank type'!$A$2:$B$87,2,FALSE)</f>
        <v>Public Sector Banks</v>
      </c>
      <c r="D3448" s="60">
        <f t="shared" ref="D3448:D3503" si="155">DATE(2020,12,31)</f>
        <v>44196</v>
      </c>
      <c r="E3448" s="19">
        <v>12</v>
      </c>
      <c r="F3448" s="1">
        <v>2020</v>
      </c>
      <c r="G3448" s="2">
        <v>2445</v>
      </c>
      <c r="H3448" s="2">
        <v>3245</v>
      </c>
      <c r="I3448" s="8">
        <v>50781</v>
      </c>
      <c r="J3448" s="8">
        <v>0</v>
      </c>
      <c r="K3448" s="8"/>
      <c r="L3448" s="8">
        <v>8154</v>
      </c>
      <c r="M3448" s="8">
        <v>1194</v>
      </c>
      <c r="N3448" s="8"/>
      <c r="O3448" s="8">
        <v>168609</v>
      </c>
      <c r="P3448" s="8">
        <v>11939</v>
      </c>
      <c r="Q3448" s="8">
        <v>403847</v>
      </c>
      <c r="R3448" s="121">
        <v>0.69261428219999999</v>
      </c>
      <c r="S3448" s="121">
        <v>9.743784174</v>
      </c>
      <c r="T3448" s="8"/>
      <c r="U3448" s="8"/>
      <c r="V3448" s="8"/>
      <c r="W3448" s="8"/>
      <c r="X3448" s="8">
        <v>40492994</v>
      </c>
      <c r="Y3448" s="8">
        <v>19264181</v>
      </c>
      <c r="Z3448" s="8">
        <v>10233198</v>
      </c>
      <c r="AA3448" s="121">
        <v>727.81802408399994</v>
      </c>
      <c r="AB3448" s="121">
        <v>135.83021264530001</v>
      </c>
    </row>
    <row r="3449" spans="1:28" x14ac:dyDescent="0.3">
      <c r="A3449" s="4" t="s">
        <v>2</v>
      </c>
      <c r="B3449" s="65" t="str">
        <f>VLOOKUP(A3449,'bank list with code'!$A$2:$C$114,3,FALSE)</f>
        <v>B016</v>
      </c>
      <c r="C3449" s="65" t="str">
        <f>VLOOKUP(B3449,'bank type'!$A$2:$B$87,2,FALSE)</f>
        <v>Public Sector Banks</v>
      </c>
      <c r="D3449" s="60">
        <f t="shared" si="155"/>
        <v>44196</v>
      </c>
      <c r="E3449" s="19">
        <v>12</v>
      </c>
      <c r="F3449" s="1">
        <v>2020</v>
      </c>
      <c r="G3449" s="2">
        <v>1282</v>
      </c>
      <c r="H3449" s="2">
        <v>441</v>
      </c>
      <c r="I3449" s="8">
        <v>2674</v>
      </c>
      <c r="J3449" s="8">
        <v>0</v>
      </c>
      <c r="K3449" s="8"/>
      <c r="L3449" s="8">
        <v>0</v>
      </c>
      <c r="M3449" s="8">
        <v>298277</v>
      </c>
      <c r="N3449" s="8"/>
      <c r="O3449" s="8">
        <v>9671</v>
      </c>
      <c r="P3449" s="8">
        <v>89</v>
      </c>
      <c r="Q3449" s="8">
        <v>5197</v>
      </c>
      <c r="R3449" s="121">
        <v>4.4539999999999996E-3</v>
      </c>
      <c r="S3449" s="121">
        <v>0.15956528</v>
      </c>
      <c r="T3449" s="8"/>
      <c r="U3449" s="8"/>
      <c r="V3449" s="8"/>
      <c r="W3449" s="8"/>
      <c r="X3449" s="8">
        <v>9027748</v>
      </c>
      <c r="Y3449" s="8">
        <v>7213453</v>
      </c>
      <c r="Z3449" s="8">
        <v>4760388</v>
      </c>
      <c r="AA3449" s="121">
        <v>295.13561590019998</v>
      </c>
      <c r="AB3449" s="121">
        <v>62.440323969999994</v>
      </c>
    </row>
    <row r="3450" spans="1:28" x14ac:dyDescent="0.3">
      <c r="A3450" s="1" t="s">
        <v>3</v>
      </c>
      <c r="B3450" s="65" t="str">
        <f>VLOOKUP(A3450,'bank list with code'!$A$2:$C$114,3,FALSE)</f>
        <v>B018</v>
      </c>
      <c r="C3450" s="65" t="str">
        <f>VLOOKUP(B3450,'bank type'!$A$2:$B$87,2,FALSE)</f>
        <v>Public Sector Banks</v>
      </c>
      <c r="D3450" s="60">
        <f t="shared" si="155"/>
        <v>44196</v>
      </c>
      <c r="E3450" s="19">
        <v>12</v>
      </c>
      <c r="F3450" s="1">
        <v>2020</v>
      </c>
      <c r="G3450" s="2">
        <v>8607</v>
      </c>
      <c r="H3450" s="2">
        <v>4366</v>
      </c>
      <c r="I3450" s="8">
        <v>37090</v>
      </c>
      <c r="J3450" s="8">
        <v>0</v>
      </c>
      <c r="K3450" s="8"/>
      <c r="L3450" s="8">
        <v>9242</v>
      </c>
      <c r="M3450" s="8">
        <v>76</v>
      </c>
      <c r="N3450" s="8"/>
      <c r="O3450" s="8">
        <v>735570</v>
      </c>
      <c r="P3450" s="8">
        <v>51820</v>
      </c>
      <c r="Q3450" s="8">
        <v>968642</v>
      </c>
      <c r="R3450" s="121">
        <v>2.3696408927000001</v>
      </c>
      <c r="S3450" s="121">
        <v>24.1250688041</v>
      </c>
      <c r="T3450" s="8"/>
      <c r="U3450" s="8"/>
      <c r="V3450" s="8"/>
      <c r="W3450" s="8"/>
      <c r="X3450" s="8">
        <v>38814447</v>
      </c>
      <c r="Y3450" s="8">
        <v>30943747</v>
      </c>
      <c r="Z3450" s="8">
        <v>14715844</v>
      </c>
      <c r="AA3450" s="121">
        <v>1340.4343322922</v>
      </c>
      <c r="AB3450" s="121">
        <v>230.15028244939998</v>
      </c>
    </row>
    <row r="3451" spans="1:28" x14ac:dyDescent="0.3">
      <c r="A3451" s="1" t="s">
        <v>4</v>
      </c>
      <c r="B3451" s="65" t="str">
        <f>VLOOKUP(A3451,'bank list with code'!$A$2:$C$114,3,FALSE)</f>
        <v>B022</v>
      </c>
      <c r="C3451" s="65" t="str">
        <f>VLOOKUP(B3451,'bank type'!$A$2:$B$87,2,FALSE)</f>
        <v>Public Sector Banks</v>
      </c>
      <c r="D3451" s="60">
        <f t="shared" si="155"/>
        <v>44196</v>
      </c>
      <c r="E3451" s="19">
        <v>12</v>
      </c>
      <c r="F3451" s="1">
        <v>2020</v>
      </c>
      <c r="G3451" s="2">
        <v>2705</v>
      </c>
      <c r="H3451" s="2">
        <v>884</v>
      </c>
      <c r="I3451" s="8">
        <v>3952</v>
      </c>
      <c r="J3451" s="8">
        <v>0</v>
      </c>
      <c r="K3451" s="8"/>
      <c r="L3451" s="8">
        <v>6358</v>
      </c>
      <c r="M3451" s="8">
        <v>5996</v>
      </c>
      <c r="N3451" s="8"/>
      <c r="O3451" s="8">
        <v>0</v>
      </c>
      <c r="P3451" s="8">
        <v>0</v>
      </c>
      <c r="Q3451" s="8">
        <v>0</v>
      </c>
      <c r="R3451" s="121">
        <v>0</v>
      </c>
      <c r="S3451" s="121">
        <v>0</v>
      </c>
      <c r="T3451" s="8"/>
      <c r="U3451" s="8"/>
      <c r="V3451" s="8"/>
      <c r="W3451" s="8"/>
      <c r="X3451" s="8">
        <v>25937789</v>
      </c>
      <c r="Y3451" s="8">
        <v>10991472</v>
      </c>
      <c r="Z3451" s="8">
        <v>5957292</v>
      </c>
      <c r="AA3451" s="121">
        <v>490.83867025000001</v>
      </c>
      <c r="AB3451" s="121">
        <v>93.521522230000002</v>
      </c>
    </row>
    <row r="3452" spans="1:28" x14ac:dyDescent="0.3">
      <c r="A3452" s="1" t="s">
        <v>5</v>
      </c>
      <c r="B3452" s="65" t="str">
        <f>VLOOKUP(A3452,'bank list with code'!$A$2:$C$114,3,FALSE)</f>
        <v>B060</v>
      </c>
      <c r="C3452" s="65" t="str">
        <f>VLOOKUP(B3452,'bank type'!$A$2:$B$87,2,FALSE)</f>
        <v>Public Sector Banks</v>
      </c>
      <c r="D3452" s="60">
        <f t="shared" si="155"/>
        <v>44196</v>
      </c>
      <c r="E3452" s="19">
        <v>12</v>
      </c>
      <c r="F3452" s="1">
        <v>2020</v>
      </c>
      <c r="G3452" s="2">
        <v>4653</v>
      </c>
      <c r="H3452" s="2">
        <v>775</v>
      </c>
      <c r="I3452" s="8">
        <v>13476</v>
      </c>
      <c r="J3452" s="8">
        <v>0</v>
      </c>
      <c r="K3452" s="8"/>
      <c r="L3452" s="8">
        <v>9095</v>
      </c>
      <c r="M3452" s="8">
        <v>8289</v>
      </c>
      <c r="N3452" s="8"/>
      <c r="O3452" s="8">
        <v>105257</v>
      </c>
      <c r="P3452" s="8">
        <v>3172</v>
      </c>
      <c r="Q3452" s="8">
        <v>174097</v>
      </c>
      <c r="R3452" s="121">
        <v>0.19582233999999998</v>
      </c>
      <c r="S3452" s="121">
        <v>4.3676206100000003</v>
      </c>
      <c r="T3452" s="8"/>
      <c r="U3452" s="8"/>
      <c r="V3452" s="8"/>
      <c r="W3452" s="8"/>
      <c r="X3452" s="8">
        <v>23447077</v>
      </c>
      <c r="Y3452" s="8">
        <v>21630662</v>
      </c>
      <c r="Z3452" s="8">
        <v>11193304</v>
      </c>
      <c r="AA3452" s="121">
        <v>962.57702437449996</v>
      </c>
      <c r="AB3452" s="121">
        <v>159.85416784790002</v>
      </c>
    </row>
    <row r="3453" spans="1:28" x14ac:dyDescent="0.3">
      <c r="A3453" s="1" t="s">
        <v>6</v>
      </c>
      <c r="B3453" s="65" t="str">
        <f>VLOOKUP(A3453,'bank list with code'!$A$2:$C$114,3,FALSE)</f>
        <v>B061</v>
      </c>
      <c r="C3453" s="65" t="str">
        <f>VLOOKUP(B3453,'bank type'!$A$2:$B$87,2,FALSE)</f>
        <v>Public Sector Banks</v>
      </c>
      <c r="D3453" s="60">
        <f t="shared" si="155"/>
        <v>44196</v>
      </c>
      <c r="E3453" s="19">
        <v>12</v>
      </c>
      <c r="F3453" s="1">
        <v>2020</v>
      </c>
      <c r="G3453" s="2">
        <v>2716</v>
      </c>
      <c r="H3453" s="2">
        <v>413</v>
      </c>
      <c r="I3453" s="8">
        <v>9850</v>
      </c>
      <c r="J3453" s="8">
        <v>0</v>
      </c>
      <c r="K3453" s="8"/>
      <c r="L3453" s="8">
        <v>0</v>
      </c>
      <c r="M3453" s="8">
        <v>0</v>
      </c>
      <c r="N3453" s="8"/>
      <c r="O3453" s="8">
        <v>60740</v>
      </c>
      <c r="P3453" s="8">
        <v>576</v>
      </c>
      <c r="Q3453" s="8">
        <v>78058</v>
      </c>
      <c r="R3453" s="121">
        <v>2.5006E-2</v>
      </c>
      <c r="S3453" s="121">
        <v>1.5439880700000002</v>
      </c>
      <c r="T3453" s="8"/>
      <c r="U3453" s="8"/>
      <c r="V3453" s="8"/>
      <c r="W3453" s="8"/>
      <c r="X3453" s="8">
        <v>18835561</v>
      </c>
      <c r="Y3453" s="8">
        <v>13589417</v>
      </c>
      <c r="Z3453" s="8">
        <v>5457424</v>
      </c>
      <c r="AA3453" s="121">
        <v>564.98423899999989</v>
      </c>
      <c r="AB3453" s="121">
        <v>82.701767279999999</v>
      </c>
    </row>
    <row r="3454" spans="1:28" x14ac:dyDescent="0.3">
      <c r="A3454" s="1" t="s">
        <v>7</v>
      </c>
      <c r="B3454" s="65" t="str">
        <f>VLOOKUP(A3454,'bank list with code'!$A$2:$C$114,3,FALSE)</f>
        <v>B080</v>
      </c>
      <c r="C3454" s="65" t="str">
        <f>VLOOKUP(B3454,'bank type'!$A$2:$B$87,2,FALSE)</f>
        <v>Public Sector Banks</v>
      </c>
      <c r="D3454" s="60">
        <f t="shared" si="155"/>
        <v>44196</v>
      </c>
      <c r="E3454" s="19">
        <v>12</v>
      </c>
      <c r="F3454" s="1">
        <v>2020</v>
      </c>
      <c r="G3454" s="2">
        <v>1057</v>
      </c>
      <c r="H3454" s="2">
        <v>30</v>
      </c>
      <c r="I3454" s="8">
        <v>1034</v>
      </c>
      <c r="J3454" s="8">
        <v>0</v>
      </c>
      <c r="K3454" s="8"/>
      <c r="L3454" s="8">
        <v>354</v>
      </c>
      <c r="M3454" s="8">
        <v>983</v>
      </c>
      <c r="N3454" s="8"/>
      <c r="O3454" s="8">
        <v>0</v>
      </c>
      <c r="P3454" s="8">
        <v>0</v>
      </c>
      <c r="Q3454" s="8">
        <v>0</v>
      </c>
      <c r="R3454" s="121">
        <v>0</v>
      </c>
      <c r="S3454" s="121">
        <v>0</v>
      </c>
      <c r="T3454" s="8"/>
      <c r="U3454" s="8"/>
      <c r="V3454" s="8"/>
      <c r="W3454" s="8"/>
      <c r="X3454" s="8">
        <v>3081119</v>
      </c>
      <c r="Y3454" s="8">
        <v>1900827</v>
      </c>
      <c r="Z3454" s="8">
        <v>953759</v>
      </c>
      <c r="AA3454" s="121">
        <v>81.541123999999996</v>
      </c>
      <c r="AB3454" s="121">
        <v>15.9843507887</v>
      </c>
    </row>
    <row r="3455" spans="1:28" x14ac:dyDescent="0.3">
      <c r="A3455" s="12" t="s">
        <v>8</v>
      </c>
      <c r="B3455" s="65" t="str">
        <f>VLOOKUP(A3455,'bank list with code'!$A$2:$C$114,3,FALSE)</f>
        <v>B081</v>
      </c>
      <c r="C3455" s="65" t="str">
        <f>VLOOKUP(B3455,'bank type'!$A$2:$B$87,2,FALSE)</f>
        <v>Public Sector Banks</v>
      </c>
      <c r="D3455" s="60">
        <f t="shared" si="155"/>
        <v>44196</v>
      </c>
      <c r="E3455" s="19">
        <v>12</v>
      </c>
      <c r="F3455" s="1">
        <v>2020</v>
      </c>
      <c r="G3455" s="13">
        <v>8853</v>
      </c>
      <c r="H3455" s="13">
        <v>5061</v>
      </c>
      <c r="I3455" s="11">
        <v>131207</v>
      </c>
      <c r="J3455" s="11">
        <v>0</v>
      </c>
      <c r="K3455" s="11"/>
      <c r="L3455" s="11">
        <v>6000</v>
      </c>
      <c r="M3455" s="11">
        <v>295558</v>
      </c>
      <c r="N3455" s="11"/>
      <c r="O3455" s="11">
        <v>363873</v>
      </c>
      <c r="P3455" s="11">
        <v>3871</v>
      </c>
      <c r="Q3455" s="11">
        <v>579244</v>
      </c>
      <c r="R3455" s="122">
        <v>0.11691718650000001</v>
      </c>
      <c r="S3455" s="122">
        <v>13.755438972399999</v>
      </c>
      <c r="T3455" s="11"/>
      <c r="U3455" s="11"/>
      <c r="V3455" s="11"/>
      <c r="W3455" s="11"/>
      <c r="X3455" s="11">
        <v>43402879</v>
      </c>
      <c r="Y3455" s="11">
        <v>38699163</v>
      </c>
      <c r="Z3455" s="11">
        <v>15429855</v>
      </c>
      <c r="AA3455" s="122">
        <v>1603.4585140201</v>
      </c>
      <c r="AB3455" s="122">
        <v>268.94653835619999</v>
      </c>
    </row>
    <row r="3456" spans="1:28" x14ac:dyDescent="0.3">
      <c r="A3456" s="1" t="s">
        <v>9</v>
      </c>
      <c r="B3456" s="65" t="str">
        <f>VLOOKUP(A3456,'bank list with code'!$A$2:$C$114,3,FALSE)</f>
        <v>B102</v>
      </c>
      <c r="C3456" s="65" t="str">
        <f>VLOOKUP(B3456,'bank type'!$A$2:$B$87,2,FALSE)</f>
        <v>Public Sector Banks</v>
      </c>
      <c r="D3456" s="60">
        <f t="shared" si="155"/>
        <v>44196</v>
      </c>
      <c r="E3456" s="19">
        <v>12</v>
      </c>
      <c r="F3456" s="1">
        <v>2020</v>
      </c>
      <c r="G3456" s="2">
        <v>2078</v>
      </c>
      <c r="H3456" s="2">
        <v>199</v>
      </c>
      <c r="I3456" s="8">
        <v>9423</v>
      </c>
      <c r="J3456" s="8">
        <v>0</v>
      </c>
      <c r="K3456" s="8"/>
      <c r="L3456" s="8">
        <v>3568</v>
      </c>
      <c r="M3456" s="8">
        <v>7067</v>
      </c>
      <c r="N3456" s="8"/>
      <c r="O3456" s="8">
        <v>0</v>
      </c>
      <c r="P3456" s="8">
        <v>0</v>
      </c>
      <c r="Q3456" s="8">
        <v>0</v>
      </c>
      <c r="R3456" s="121">
        <v>0</v>
      </c>
      <c r="S3456" s="121">
        <v>0</v>
      </c>
      <c r="T3456" s="8"/>
      <c r="U3456" s="8"/>
      <c r="V3456" s="8"/>
      <c r="W3456" s="8"/>
      <c r="X3456" s="8">
        <v>9715947</v>
      </c>
      <c r="Y3456" s="8">
        <v>6364617</v>
      </c>
      <c r="Z3456" s="8">
        <v>3562048</v>
      </c>
      <c r="AA3456" s="121">
        <v>271.30894733000002</v>
      </c>
      <c r="AB3456" s="121">
        <v>54.775976270000001</v>
      </c>
    </row>
    <row r="3457" spans="1:28" x14ac:dyDescent="0.3">
      <c r="A3457" s="1" t="s">
        <v>10</v>
      </c>
      <c r="B3457" s="65" t="str">
        <f>VLOOKUP(A3457,'bank list with code'!$A$2:$C$114,3,FALSE)</f>
        <v>B105</v>
      </c>
      <c r="C3457" s="65" t="str">
        <f>VLOOKUP(B3457,'bank type'!$A$2:$B$87,2,FALSE)</f>
        <v>Public Sector Banks</v>
      </c>
      <c r="D3457" s="60">
        <f t="shared" si="155"/>
        <v>44196</v>
      </c>
      <c r="E3457" s="19">
        <v>12</v>
      </c>
      <c r="F3457" s="1">
        <v>2020</v>
      </c>
      <c r="G3457" s="2">
        <v>9127</v>
      </c>
      <c r="H3457" s="2">
        <v>3909</v>
      </c>
      <c r="I3457" s="8">
        <v>316244</v>
      </c>
      <c r="J3457" s="8">
        <v>0</v>
      </c>
      <c r="K3457" s="8"/>
      <c r="L3457" s="8">
        <v>8019</v>
      </c>
      <c r="M3457" s="8">
        <v>1559</v>
      </c>
      <c r="N3457" s="8"/>
      <c r="O3457" s="8">
        <v>460728</v>
      </c>
      <c r="P3457" s="8">
        <v>11612</v>
      </c>
      <c r="Q3457" s="8">
        <v>847582</v>
      </c>
      <c r="R3457" s="121">
        <v>0.56960374939999991</v>
      </c>
      <c r="S3457" s="121">
        <v>22.442291647499999</v>
      </c>
      <c r="T3457" s="8"/>
      <c r="U3457" s="8"/>
      <c r="V3457" s="8"/>
      <c r="W3457" s="8"/>
      <c r="X3457" s="8">
        <v>43607630</v>
      </c>
      <c r="Y3457" s="8">
        <v>46613412</v>
      </c>
      <c r="Z3457" s="8">
        <v>26248201</v>
      </c>
      <c r="AA3457" s="121">
        <v>1430.8744685022</v>
      </c>
      <c r="AB3457" s="121">
        <v>412.1421453369</v>
      </c>
    </row>
    <row r="3458" spans="1:28" x14ac:dyDescent="0.3">
      <c r="A3458" s="1" t="s">
        <v>12</v>
      </c>
      <c r="B3458" s="65" t="str">
        <f>VLOOKUP(A3458,'bank list with code'!$A$2:$C$114,3,FALSE)</f>
        <v>B093</v>
      </c>
      <c r="C3458" s="65" t="str">
        <f>VLOOKUP(B3458,'bank type'!$A$2:$B$87,2,FALSE)</f>
        <v>Public Sector Banks</v>
      </c>
      <c r="D3458" s="60">
        <f t="shared" si="155"/>
        <v>44196</v>
      </c>
      <c r="E3458" s="19">
        <v>12</v>
      </c>
      <c r="F3458" s="1">
        <v>2020</v>
      </c>
      <c r="G3458" s="2">
        <v>25254</v>
      </c>
      <c r="H3458" s="2">
        <v>32635</v>
      </c>
      <c r="I3458" s="11">
        <v>763330</v>
      </c>
      <c r="J3458" s="8">
        <v>0</v>
      </c>
      <c r="K3458" s="8"/>
      <c r="L3458" s="8">
        <v>56483</v>
      </c>
      <c r="M3458" s="8">
        <v>417514</v>
      </c>
      <c r="N3458" s="8"/>
      <c r="O3458" s="8">
        <v>11490041</v>
      </c>
      <c r="P3458" s="8">
        <v>92486</v>
      </c>
      <c r="Q3458" s="8">
        <v>33745890</v>
      </c>
      <c r="R3458" s="121">
        <v>3.5694504999999999</v>
      </c>
      <c r="S3458" s="121">
        <v>1213.4066534899998</v>
      </c>
      <c r="T3458" s="8"/>
      <c r="U3458" s="8"/>
      <c r="V3458" s="8"/>
      <c r="W3458" s="8"/>
      <c r="X3458" s="8">
        <v>294528525</v>
      </c>
      <c r="Y3458" s="8">
        <v>192388076</v>
      </c>
      <c r="Z3458" s="8">
        <v>112916097</v>
      </c>
      <c r="AA3458" s="121">
        <v>9625.7690744770989</v>
      </c>
      <c r="AB3458" s="121">
        <v>1840.9511345599999</v>
      </c>
    </row>
    <row r="3459" spans="1:28" x14ac:dyDescent="0.3">
      <c r="A3459" s="1" t="s">
        <v>14</v>
      </c>
      <c r="B3459" s="65" t="str">
        <f>VLOOKUP(A3459,'bank list with code'!$A$2:$C$114,3,FALSE)</f>
        <v>B009</v>
      </c>
      <c r="C3459" s="65" t="str">
        <f>VLOOKUP(B3459,'bank type'!$A$2:$B$87,2,FALSE)</f>
        <v>Private Sector Banks</v>
      </c>
      <c r="D3459" s="60">
        <f t="shared" si="155"/>
        <v>44196</v>
      </c>
      <c r="E3459" s="19">
        <v>12</v>
      </c>
      <c r="F3459" s="1">
        <v>2020</v>
      </c>
      <c r="G3459" s="2">
        <v>5598</v>
      </c>
      <c r="H3459" s="2">
        <v>11656</v>
      </c>
      <c r="I3459" s="8">
        <v>541774</v>
      </c>
      <c r="J3459" s="8">
        <v>0</v>
      </c>
      <c r="K3459" s="8"/>
      <c r="L3459" s="8">
        <v>710</v>
      </c>
      <c r="M3459" s="8">
        <v>162176</v>
      </c>
      <c r="N3459" s="8"/>
      <c r="O3459" s="8">
        <v>6872099</v>
      </c>
      <c r="P3459" s="8">
        <v>34435</v>
      </c>
      <c r="Q3459" s="8">
        <v>14795615</v>
      </c>
      <c r="R3459" s="121">
        <v>1.7222100661999999</v>
      </c>
      <c r="S3459" s="121">
        <v>519.77287807999994</v>
      </c>
      <c r="T3459" s="8"/>
      <c r="U3459" s="8"/>
      <c r="V3459" s="8"/>
      <c r="W3459" s="8"/>
      <c r="X3459" s="8">
        <v>23143406</v>
      </c>
      <c r="Y3459" s="8">
        <v>22912024</v>
      </c>
      <c r="Z3459" s="8">
        <v>22237195</v>
      </c>
      <c r="AA3459" s="121">
        <v>1319.5320453013999</v>
      </c>
      <c r="AB3459" s="121">
        <v>445.69213147779988</v>
      </c>
    </row>
    <row r="3460" spans="1:28" x14ac:dyDescent="0.3">
      <c r="A3460" s="1" t="s">
        <v>15</v>
      </c>
      <c r="B3460" s="65" t="str">
        <f>VLOOKUP(A3460,'bank list with code'!$A$2:$C$114,3,FALSE)</f>
        <v>B010</v>
      </c>
      <c r="C3460" s="65" t="str">
        <f>VLOOKUP(B3460,'bank type'!$A$2:$B$87,2,FALSE)</f>
        <v>Private Sector Banks</v>
      </c>
      <c r="D3460" s="60">
        <f t="shared" si="155"/>
        <v>44196</v>
      </c>
      <c r="E3460" s="19">
        <v>12</v>
      </c>
      <c r="F3460" s="1">
        <v>2020</v>
      </c>
      <c r="G3460" s="2">
        <v>485</v>
      </c>
      <c r="H3460" s="2">
        <v>2</v>
      </c>
      <c r="I3460" s="8">
        <v>33728</v>
      </c>
      <c r="J3460" s="8">
        <v>0</v>
      </c>
      <c r="K3460" s="8"/>
      <c r="L3460" s="8">
        <v>0</v>
      </c>
      <c r="M3460" s="8">
        <v>0</v>
      </c>
      <c r="N3460" s="8"/>
      <c r="O3460" s="8">
        <v>0</v>
      </c>
      <c r="P3460" s="8">
        <v>0</v>
      </c>
      <c r="Q3460" s="8">
        <v>0</v>
      </c>
      <c r="R3460" s="121">
        <v>0</v>
      </c>
      <c r="S3460" s="121">
        <v>0</v>
      </c>
      <c r="T3460" s="8"/>
      <c r="U3460" s="8"/>
      <c r="V3460" s="8"/>
      <c r="W3460" s="8"/>
      <c r="X3460" s="8">
        <v>4325881</v>
      </c>
      <c r="Y3460" s="8">
        <v>2174251</v>
      </c>
      <c r="Z3460" s="8">
        <v>1138751</v>
      </c>
      <c r="AA3460" s="121">
        <v>108.05619650999999</v>
      </c>
      <c r="AB3460" s="121">
        <v>21.7341389871</v>
      </c>
    </row>
    <row r="3461" spans="1:28" x14ac:dyDescent="0.3">
      <c r="A3461" s="1" t="s">
        <v>16</v>
      </c>
      <c r="B3461" s="65" t="str">
        <f>VLOOKUP(A3461,'bank list with code'!$A$2:$C$114,3,FALSE)</f>
        <v>B021</v>
      </c>
      <c r="C3461" s="65" t="str">
        <f>VLOOKUP(B3461,'bank type'!$A$2:$B$87,2,FALSE)</f>
        <v>Private Sector Banks</v>
      </c>
      <c r="D3461" s="60">
        <f t="shared" si="155"/>
        <v>44196</v>
      </c>
      <c r="E3461" s="19">
        <v>12</v>
      </c>
      <c r="F3461" s="1">
        <v>2020</v>
      </c>
      <c r="G3461" s="2">
        <v>263</v>
      </c>
      <c r="H3461" s="2">
        <v>54</v>
      </c>
      <c r="I3461" s="8">
        <v>0</v>
      </c>
      <c r="J3461" s="8">
        <v>0</v>
      </c>
      <c r="K3461" s="8"/>
      <c r="L3461" s="8">
        <v>14</v>
      </c>
      <c r="M3461" s="8">
        <v>2014</v>
      </c>
      <c r="N3461" s="8"/>
      <c r="O3461" s="8">
        <v>0</v>
      </c>
      <c r="P3461" s="8">
        <v>0</v>
      </c>
      <c r="Q3461" s="8">
        <v>0</v>
      </c>
      <c r="R3461" s="121">
        <v>0</v>
      </c>
      <c r="S3461" s="121">
        <v>0</v>
      </c>
      <c r="T3461" s="8"/>
      <c r="U3461" s="8"/>
      <c r="V3461" s="8"/>
      <c r="W3461" s="8"/>
      <c r="X3461" s="8">
        <v>771240</v>
      </c>
      <c r="Y3461" s="8">
        <v>493978</v>
      </c>
      <c r="Z3461" s="8">
        <v>310622</v>
      </c>
      <c r="AA3461" s="121">
        <v>21.415249531299999</v>
      </c>
      <c r="AB3461" s="121">
        <v>4.7860878700000002</v>
      </c>
    </row>
    <row r="3462" spans="1:28" x14ac:dyDescent="0.3">
      <c r="A3462" s="1" t="s">
        <v>17</v>
      </c>
      <c r="B3462" s="65" t="str">
        <f>VLOOKUP(A3462,'bank list with code'!$A$2:$C$114,3,FALSE)</f>
        <v>B024</v>
      </c>
      <c r="C3462" s="65" t="str">
        <f>VLOOKUP(B3462,'bank type'!$A$2:$B$87,2,FALSE)</f>
        <v>Private Sector Banks</v>
      </c>
      <c r="D3462" s="60">
        <f t="shared" si="155"/>
        <v>44196</v>
      </c>
      <c r="E3462" s="19">
        <v>12</v>
      </c>
      <c r="F3462" s="1">
        <v>2020</v>
      </c>
      <c r="G3462" s="2">
        <v>1086</v>
      </c>
      <c r="H3462" s="2">
        <v>663</v>
      </c>
      <c r="I3462" s="8">
        <v>8656</v>
      </c>
      <c r="J3462" s="8">
        <v>0</v>
      </c>
      <c r="K3462" s="8"/>
      <c r="L3462" s="8">
        <v>3400</v>
      </c>
      <c r="M3462" s="8">
        <v>11150</v>
      </c>
      <c r="N3462" s="8"/>
      <c r="O3462" s="8">
        <v>4409</v>
      </c>
      <c r="P3462" s="8">
        <v>24</v>
      </c>
      <c r="Q3462" s="8">
        <v>3532</v>
      </c>
      <c r="R3462" s="121">
        <v>8.0000000000000004E-4</v>
      </c>
      <c r="S3462" s="121">
        <v>7.1802580099999999E-2</v>
      </c>
      <c r="T3462" s="8"/>
      <c r="U3462" s="8"/>
      <c r="V3462" s="8"/>
      <c r="W3462" s="8"/>
      <c r="X3462" s="8">
        <v>2244067</v>
      </c>
      <c r="Y3462" s="8">
        <v>2439964</v>
      </c>
      <c r="Z3462" s="8">
        <v>1247506</v>
      </c>
      <c r="AA3462" s="121">
        <v>114.8307947357</v>
      </c>
      <c r="AB3462" s="121">
        <v>19.0659365912</v>
      </c>
    </row>
    <row r="3463" spans="1:28" x14ac:dyDescent="0.3">
      <c r="A3463" s="1" t="s">
        <v>18</v>
      </c>
      <c r="B3463" s="65" t="str">
        <f>VLOOKUP(A3463,'bank list with code'!$A$2:$C$114,3,FALSE)</f>
        <v>B032</v>
      </c>
      <c r="C3463" s="65" t="str">
        <f>VLOOKUP(B3463,'bank type'!$A$2:$B$87,2,FALSE)</f>
        <v>Private Sector Banks</v>
      </c>
      <c r="D3463" s="60">
        <f t="shared" si="155"/>
        <v>44196</v>
      </c>
      <c r="E3463" s="19">
        <v>12</v>
      </c>
      <c r="F3463" s="1">
        <v>2020</v>
      </c>
      <c r="G3463" s="2">
        <v>302</v>
      </c>
      <c r="H3463" s="2">
        <v>169</v>
      </c>
      <c r="I3463" s="8">
        <v>8309</v>
      </c>
      <c r="J3463" s="8">
        <v>0</v>
      </c>
      <c r="K3463" s="8"/>
      <c r="L3463" s="8">
        <v>0</v>
      </c>
      <c r="M3463" s="8">
        <v>1627</v>
      </c>
      <c r="N3463" s="8"/>
      <c r="O3463" s="8">
        <v>5806</v>
      </c>
      <c r="P3463" s="8">
        <v>353</v>
      </c>
      <c r="Q3463" s="8">
        <v>16397</v>
      </c>
      <c r="R3463" s="121">
        <v>2.1502980000000001E-2</v>
      </c>
      <c r="S3463" s="121">
        <v>0.41883539999999997</v>
      </c>
      <c r="T3463" s="8"/>
      <c r="U3463" s="8"/>
      <c r="V3463" s="8"/>
      <c r="W3463" s="8"/>
      <c r="X3463" s="8">
        <v>785309</v>
      </c>
      <c r="Y3463" s="8">
        <v>399173</v>
      </c>
      <c r="Z3463" s="8">
        <v>447486</v>
      </c>
      <c r="AA3463" s="121">
        <v>22.78579277</v>
      </c>
      <c r="AB3463" s="121">
        <v>10.717007629999999</v>
      </c>
    </row>
    <row r="3464" spans="1:28" x14ac:dyDescent="0.3">
      <c r="A3464" s="1" t="s">
        <v>19</v>
      </c>
      <c r="B3464" s="65" t="str">
        <f>VLOOKUP(A3464,'bank list with code'!$A$2:$C$114,3,FALSE)</f>
        <v>B038</v>
      </c>
      <c r="C3464" s="65" t="str">
        <f>VLOOKUP(B3464,'bank type'!$A$2:$B$87,2,FALSE)</f>
        <v>Private Sector Banks</v>
      </c>
      <c r="D3464" s="60">
        <f t="shared" si="155"/>
        <v>44196</v>
      </c>
      <c r="E3464" s="19">
        <v>12</v>
      </c>
      <c r="F3464" s="1">
        <v>2020</v>
      </c>
      <c r="G3464" s="2">
        <v>205</v>
      </c>
      <c r="H3464" s="2">
        <v>51</v>
      </c>
      <c r="I3464" s="8">
        <v>1451</v>
      </c>
      <c r="J3464" s="8">
        <v>0</v>
      </c>
      <c r="K3464" s="8"/>
      <c r="L3464" s="8">
        <v>0</v>
      </c>
      <c r="M3464" s="8">
        <v>0</v>
      </c>
      <c r="N3464" s="8"/>
      <c r="O3464" s="8">
        <v>5972</v>
      </c>
      <c r="P3464" s="8">
        <v>627</v>
      </c>
      <c r="Q3464" s="8">
        <v>20032</v>
      </c>
      <c r="R3464" s="121">
        <v>9.5489997999999993E-3</v>
      </c>
      <c r="S3464" s="121">
        <v>0.41136320420000005</v>
      </c>
      <c r="T3464" s="8"/>
      <c r="U3464" s="8"/>
      <c r="V3464" s="8"/>
      <c r="W3464" s="8"/>
      <c r="X3464" s="8">
        <v>523498</v>
      </c>
      <c r="Y3464" s="8">
        <v>531509</v>
      </c>
      <c r="Z3464" s="8">
        <v>293030</v>
      </c>
      <c r="AA3464" s="121">
        <v>18.272071053199998</v>
      </c>
      <c r="AB3464" s="121">
        <v>4.4610834935000003</v>
      </c>
    </row>
    <row r="3465" spans="1:28" x14ac:dyDescent="0.3">
      <c r="A3465" s="1" t="s">
        <v>20</v>
      </c>
      <c r="B3465" s="65" t="str">
        <f>VLOOKUP(A3465,'bank list with code'!$A$2:$C$114,3,FALSE)</f>
        <v>B045</v>
      </c>
      <c r="C3465" s="65" t="str">
        <f>VLOOKUP(B3465,'bank type'!$A$2:$B$87,2,FALSE)</f>
        <v>Private Sector Banks</v>
      </c>
      <c r="D3465" s="60">
        <f t="shared" si="155"/>
        <v>44196</v>
      </c>
      <c r="E3465" s="19">
        <v>12</v>
      </c>
      <c r="F3465" s="1">
        <v>2020</v>
      </c>
      <c r="G3465" s="2">
        <v>1490</v>
      </c>
      <c r="H3465" s="2">
        <v>467</v>
      </c>
      <c r="I3465" s="8">
        <v>15573</v>
      </c>
      <c r="J3465" s="8">
        <v>0</v>
      </c>
      <c r="K3465" s="8"/>
      <c r="L3465" s="8">
        <v>0</v>
      </c>
      <c r="M3465" s="8">
        <v>102342</v>
      </c>
      <c r="N3465" s="8"/>
      <c r="O3465" s="8">
        <v>0</v>
      </c>
      <c r="P3465" s="8">
        <v>0</v>
      </c>
      <c r="Q3465" s="8">
        <v>0</v>
      </c>
      <c r="R3465" s="121">
        <v>0</v>
      </c>
      <c r="S3465" s="121">
        <v>0</v>
      </c>
      <c r="T3465" s="8"/>
      <c r="U3465" s="8"/>
      <c r="V3465" s="8"/>
      <c r="W3465" s="8"/>
      <c r="X3465" s="8">
        <v>8343549</v>
      </c>
      <c r="Y3465" s="8">
        <v>8253718</v>
      </c>
      <c r="Z3465" s="8">
        <v>6298922</v>
      </c>
      <c r="AA3465" s="121">
        <v>396.12476114999998</v>
      </c>
      <c r="AB3465" s="121">
        <v>105.69376274999999</v>
      </c>
    </row>
    <row r="3466" spans="1:28" x14ac:dyDescent="0.3">
      <c r="A3466" s="1" t="s">
        <v>21</v>
      </c>
      <c r="B3466" s="65" t="str">
        <f>VLOOKUP(A3466,'bank list with code'!$A$2:$C$114,3,FALSE)</f>
        <v>B050</v>
      </c>
      <c r="C3466" s="65" t="str">
        <f>VLOOKUP(B3466,'bank type'!$A$2:$B$87,2,FALSE)</f>
        <v>Private Sector Banks</v>
      </c>
      <c r="D3466" s="60">
        <f t="shared" si="155"/>
        <v>44196</v>
      </c>
      <c r="E3466" s="19">
        <v>12</v>
      </c>
      <c r="F3466" s="1">
        <v>2020</v>
      </c>
      <c r="G3466" s="2">
        <v>6488</v>
      </c>
      <c r="H3466" s="2">
        <v>7989</v>
      </c>
      <c r="I3466" s="8">
        <v>889814</v>
      </c>
      <c r="J3466" s="8">
        <v>0</v>
      </c>
      <c r="K3466" s="8"/>
      <c r="L3466" s="8">
        <v>2379</v>
      </c>
      <c r="M3466" s="8">
        <v>367094</v>
      </c>
      <c r="N3466" s="8"/>
      <c r="O3466" s="8">
        <v>15308843</v>
      </c>
      <c r="P3466" s="8">
        <v>131014</v>
      </c>
      <c r="Q3466" s="8">
        <v>50262404</v>
      </c>
      <c r="R3466" s="121">
        <v>8.1651655400000003</v>
      </c>
      <c r="S3466" s="121">
        <v>1964.9235907699999</v>
      </c>
      <c r="T3466" s="8"/>
      <c r="U3466" s="8"/>
      <c r="V3466" s="8"/>
      <c r="W3466" s="8"/>
      <c r="X3466" s="8">
        <v>35499961</v>
      </c>
      <c r="Y3466" s="8">
        <v>37009305</v>
      </c>
      <c r="Z3466" s="8">
        <v>44887441</v>
      </c>
      <c r="AA3466" s="121">
        <v>2082.1632697199998</v>
      </c>
      <c r="AB3466" s="121">
        <v>898.60828382</v>
      </c>
    </row>
    <row r="3467" spans="1:28" x14ac:dyDescent="0.3">
      <c r="A3467" s="1" t="s">
        <v>22</v>
      </c>
      <c r="B3467" s="65" t="str">
        <f>VLOOKUP(A3467,'bank list with code'!$A$2:$C$114,3,FALSE)</f>
        <v>B053</v>
      </c>
      <c r="C3467" s="65" t="str">
        <f>VLOOKUP(B3467,'bank type'!$A$2:$B$87,2,FALSE)</f>
        <v>Private Sector Banks</v>
      </c>
      <c r="D3467" s="60">
        <f t="shared" si="155"/>
        <v>44196</v>
      </c>
      <c r="E3467" s="19">
        <v>12</v>
      </c>
      <c r="F3467" s="1">
        <v>2020</v>
      </c>
      <c r="G3467" s="2">
        <v>8093</v>
      </c>
      <c r="H3467" s="2">
        <v>9153</v>
      </c>
      <c r="I3467" s="8">
        <v>552804</v>
      </c>
      <c r="J3467" s="8">
        <v>0</v>
      </c>
      <c r="K3467" s="8"/>
      <c r="L3467" s="8">
        <v>4102</v>
      </c>
      <c r="M3467" s="8">
        <v>435893</v>
      </c>
      <c r="N3467" s="8"/>
      <c r="O3467" s="8">
        <v>9911510</v>
      </c>
      <c r="P3467" s="8">
        <v>33107</v>
      </c>
      <c r="Q3467" s="8">
        <v>28790677</v>
      </c>
      <c r="R3467" s="121">
        <v>1.4486841799999999</v>
      </c>
      <c r="S3467" s="121">
        <v>930.99588606000009</v>
      </c>
      <c r="T3467" s="8"/>
      <c r="U3467" s="8"/>
      <c r="V3467" s="8"/>
      <c r="W3467" s="8"/>
      <c r="X3467" s="8">
        <v>45379093</v>
      </c>
      <c r="Y3467" s="8">
        <v>26621824</v>
      </c>
      <c r="Z3467" s="8">
        <v>30817484</v>
      </c>
      <c r="AA3467" s="121">
        <v>1545.41742045</v>
      </c>
      <c r="AB3467" s="121">
        <v>649.47791000999996</v>
      </c>
    </row>
    <row r="3468" spans="1:28" x14ac:dyDescent="0.3">
      <c r="A3468" s="1" t="s">
        <v>11</v>
      </c>
      <c r="B3468" s="65" t="str">
        <f>VLOOKUP(A3468,'bank list with code'!$A$2:$C$114,3,FALSE)</f>
        <v>B054</v>
      </c>
      <c r="C3468" s="65" t="str">
        <f>VLOOKUP(B3468,'bank type'!$A$2:$B$87,2,FALSE)</f>
        <v>Private Sector Banks</v>
      </c>
      <c r="D3468" s="60">
        <f t="shared" si="155"/>
        <v>44196</v>
      </c>
      <c r="E3468" s="19">
        <v>12</v>
      </c>
      <c r="F3468" s="1">
        <v>2020</v>
      </c>
      <c r="G3468" s="2">
        <v>2212</v>
      </c>
      <c r="H3468" s="2">
        <v>1182</v>
      </c>
      <c r="I3468" s="8">
        <v>30238</v>
      </c>
      <c r="J3468" s="8">
        <v>0</v>
      </c>
      <c r="K3468" s="8"/>
      <c r="L3468" s="8">
        <v>501</v>
      </c>
      <c r="M3468" s="8">
        <v>3123</v>
      </c>
      <c r="N3468" s="8"/>
      <c r="O3468" s="8">
        <v>36870</v>
      </c>
      <c r="P3468" s="8">
        <v>402</v>
      </c>
      <c r="Q3468" s="8">
        <v>112143</v>
      </c>
      <c r="R3468" s="121">
        <v>2.0884248000000001E-2</v>
      </c>
      <c r="S3468" s="121">
        <v>3.0147770973001173</v>
      </c>
      <c r="T3468" s="8"/>
      <c r="U3468" s="8"/>
      <c r="V3468" s="8"/>
      <c r="W3468" s="8"/>
      <c r="X3468" s="8">
        <v>13063436</v>
      </c>
      <c r="Y3468" s="8">
        <v>7553083</v>
      </c>
      <c r="Z3468" s="8">
        <v>4924778</v>
      </c>
      <c r="AA3468" s="121">
        <v>364.52292762259998</v>
      </c>
      <c r="AB3468" s="121">
        <v>81.608153944200026</v>
      </c>
    </row>
    <row r="3469" spans="1:28" x14ac:dyDescent="0.3">
      <c r="A3469" s="1" t="s">
        <v>23</v>
      </c>
      <c r="B3469" s="65" t="str">
        <f>VLOOKUP(A3469,'bank list with code'!$A$2:$C$114,3,FALSE)</f>
        <v>B056</v>
      </c>
      <c r="C3469" s="65" t="str">
        <f>VLOOKUP(B3469,'bank type'!$A$2:$B$87,2,FALSE)</f>
        <v>Private Sector Banks</v>
      </c>
      <c r="D3469" s="60">
        <f t="shared" si="155"/>
        <v>44196</v>
      </c>
      <c r="E3469" s="19">
        <v>12</v>
      </c>
      <c r="F3469" s="1">
        <v>2020</v>
      </c>
      <c r="G3469" s="2">
        <v>444</v>
      </c>
      <c r="H3469" s="2">
        <v>117</v>
      </c>
      <c r="I3469" s="8">
        <v>15410</v>
      </c>
      <c r="J3469" s="8">
        <v>0</v>
      </c>
      <c r="K3469" s="8"/>
      <c r="L3469" s="8">
        <v>11330</v>
      </c>
      <c r="M3469" s="8">
        <v>0</v>
      </c>
      <c r="N3469" s="8"/>
      <c r="O3469" s="8">
        <v>56799</v>
      </c>
      <c r="P3469" s="8">
        <v>206</v>
      </c>
      <c r="Q3469" s="8">
        <v>277701</v>
      </c>
      <c r="R3469" s="121">
        <v>3.748E-3</v>
      </c>
      <c r="S3469" s="121">
        <v>8.0884869562000006</v>
      </c>
      <c r="T3469" s="8"/>
      <c r="U3469" s="8"/>
      <c r="V3469" s="8"/>
      <c r="W3469" s="8"/>
      <c r="X3469" s="8">
        <v>2666051</v>
      </c>
      <c r="Y3469" s="8">
        <v>2557183</v>
      </c>
      <c r="Z3469" s="8">
        <v>1856743</v>
      </c>
      <c r="AA3469" s="121">
        <v>100.95991771999999</v>
      </c>
      <c r="AB3469" s="121">
        <v>27.0967698959</v>
      </c>
    </row>
    <row r="3470" spans="1:28" x14ac:dyDescent="0.3">
      <c r="A3470" s="1" t="s">
        <v>24</v>
      </c>
      <c r="B3470" s="65" t="str">
        <f>VLOOKUP(A3470,'bank list with code'!$A$2:$C$114,3,FALSE)</f>
        <v>B062</v>
      </c>
      <c r="C3470" s="65" t="str">
        <f>VLOOKUP(B3470,'bank type'!$A$2:$B$87,2,FALSE)</f>
        <v>Private Sector Banks</v>
      </c>
      <c r="D3470" s="60">
        <f t="shared" si="155"/>
        <v>44196</v>
      </c>
      <c r="E3470" s="19">
        <v>12</v>
      </c>
      <c r="F3470" s="1">
        <v>2020</v>
      </c>
      <c r="G3470" s="2">
        <v>1349</v>
      </c>
      <c r="H3470" s="2">
        <v>1486</v>
      </c>
      <c r="I3470" s="8">
        <v>125162</v>
      </c>
      <c r="J3470" s="8">
        <v>0</v>
      </c>
      <c r="K3470" s="8"/>
      <c r="L3470" s="8">
        <v>259</v>
      </c>
      <c r="M3470" s="8">
        <v>59190</v>
      </c>
      <c r="N3470" s="8"/>
      <c r="O3470" s="8">
        <v>1504599</v>
      </c>
      <c r="P3470" s="8">
        <v>15963</v>
      </c>
      <c r="Q3470" s="8">
        <v>3931094</v>
      </c>
      <c r="R3470" s="121">
        <v>0.83355526000000002</v>
      </c>
      <c r="S3470" s="121">
        <v>315.68095592999998</v>
      </c>
      <c r="T3470" s="8"/>
      <c r="U3470" s="8"/>
      <c r="V3470" s="8"/>
      <c r="W3470" s="8"/>
      <c r="X3470" s="8">
        <v>6370753</v>
      </c>
      <c r="Y3470" s="8">
        <v>4165695</v>
      </c>
      <c r="Z3470" s="8">
        <v>2879589</v>
      </c>
      <c r="AA3470" s="121">
        <v>187.4103038284</v>
      </c>
      <c r="AB3470" s="121">
        <v>56.988067229999999</v>
      </c>
    </row>
    <row r="3471" spans="1:28" x14ac:dyDescent="0.3">
      <c r="A3471" s="1" t="s">
        <v>25</v>
      </c>
      <c r="B3471" s="65" t="str">
        <f>VLOOKUP(A3471,'bank list with code'!$A$2:$C$114,3,FALSE)</f>
        <v>B063</v>
      </c>
      <c r="C3471" s="65" t="str">
        <f>VLOOKUP(B3471,'bank type'!$A$2:$B$87,2,FALSE)</f>
        <v>Private Sector Banks</v>
      </c>
      <c r="D3471" s="60">
        <f t="shared" si="155"/>
        <v>44196</v>
      </c>
      <c r="E3471" s="19">
        <v>12</v>
      </c>
      <c r="F3471" s="1">
        <v>2020</v>
      </c>
      <c r="G3471" s="2">
        <v>773</v>
      </c>
      <c r="H3471" s="2">
        <v>609</v>
      </c>
      <c r="I3471" s="8">
        <v>14643</v>
      </c>
      <c r="J3471" s="8">
        <v>0</v>
      </c>
      <c r="K3471" s="8"/>
      <c r="L3471" s="8">
        <v>920</v>
      </c>
      <c r="M3471" s="8">
        <v>0</v>
      </c>
      <c r="N3471" s="8"/>
      <c r="O3471" s="8">
        <v>82291</v>
      </c>
      <c r="P3471" s="8">
        <v>6175</v>
      </c>
      <c r="Q3471" s="8">
        <v>307633</v>
      </c>
      <c r="R3471" s="121">
        <v>0.24845100000000001</v>
      </c>
      <c r="S3471" s="121">
        <v>11.298722589999999</v>
      </c>
      <c r="T3471" s="8"/>
      <c r="U3471" s="8"/>
      <c r="V3471" s="8"/>
      <c r="W3471" s="8"/>
      <c r="X3471" s="8">
        <v>3715610</v>
      </c>
      <c r="Y3471" s="8">
        <v>5993058</v>
      </c>
      <c r="Z3471" s="8">
        <v>3797960</v>
      </c>
      <c r="AA3471" s="121">
        <v>312.29614237000004</v>
      </c>
      <c r="AB3471" s="121">
        <v>35.876865412299999</v>
      </c>
    </row>
    <row r="3472" spans="1:28" x14ac:dyDescent="0.3">
      <c r="A3472" s="1" t="s">
        <v>26</v>
      </c>
      <c r="B3472" s="65" t="str">
        <f>VLOOKUP(A3472,'bank list with code'!$A$2:$C$114,3,FALSE)</f>
        <v>B069</v>
      </c>
      <c r="C3472" s="65" t="str">
        <f>VLOOKUP(B3472,'bank type'!$A$2:$B$87,2,FALSE)</f>
        <v>Private Sector Banks</v>
      </c>
      <c r="D3472" s="60">
        <f t="shared" si="155"/>
        <v>44196</v>
      </c>
      <c r="E3472" s="19">
        <v>12</v>
      </c>
      <c r="F3472" s="1">
        <v>2020</v>
      </c>
      <c r="G3472" s="2">
        <v>341</v>
      </c>
      <c r="H3472" s="2">
        <v>673</v>
      </c>
      <c r="I3472" s="8">
        <v>11278</v>
      </c>
      <c r="J3472" s="8">
        <v>0</v>
      </c>
      <c r="K3472" s="8"/>
      <c r="L3472" s="8">
        <v>0</v>
      </c>
      <c r="M3472" s="8">
        <v>0</v>
      </c>
      <c r="N3472" s="8"/>
      <c r="O3472" s="8">
        <v>0</v>
      </c>
      <c r="P3472" s="8">
        <v>0</v>
      </c>
      <c r="Q3472" s="8">
        <v>0</v>
      </c>
      <c r="R3472" s="121">
        <v>0</v>
      </c>
      <c r="S3472" s="121">
        <v>0</v>
      </c>
      <c r="T3472" s="8"/>
      <c r="U3472" s="8"/>
      <c r="V3472" s="8"/>
      <c r="W3472" s="8"/>
      <c r="X3472" s="8">
        <v>5096479</v>
      </c>
      <c r="Y3472" s="8">
        <v>4407695</v>
      </c>
      <c r="Z3472" s="8">
        <v>3157372</v>
      </c>
      <c r="AA3472" s="121">
        <v>182.74810404000002</v>
      </c>
      <c r="AB3472" s="121">
        <v>39.866051280000001</v>
      </c>
    </row>
    <row r="3473" spans="1:28" x14ac:dyDescent="0.3">
      <c r="A3473" s="1" t="s">
        <v>27</v>
      </c>
      <c r="B3473" s="65" t="str">
        <f>VLOOKUP(A3473,'bank list with code'!$A$2:$C$114,3,FALSE)</f>
        <v>B070</v>
      </c>
      <c r="C3473" s="65" t="str">
        <f>VLOOKUP(B3473,'bank type'!$A$2:$B$87,2,FALSE)</f>
        <v>Private Sector Banks</v>
      </c>
      <c r="D3473" s="60">
        <f t="shared" si="155"/>
        <v>44196</v>
      </c>
      <c r="E3473" s="19">
        <v>12</v>
      </c>
      <c r="F3473" s="1">
        <v>2020</v>
      </c>
      <c r="G3473" s="2">
        <v>747</v>
      </c>
      <c r="H3473" s="2">
        <v>914</v>
      </c>
      <c r="I3473" s="8">
        <v>12223</v>
      </c>
      <c r="J3473" s="8">
        <v>0</v>
      </c>
      <c r="K3473" s="8"/>
      <c r="L3473" s="8">
        <v>0</v>
      </c>
      <c r="M3473" s="8">
        <v>0</v>
      </c>
      <c r="N3473" s="8"/>
      <c r="O3473" s="8">
        <v>2641</v>
      </c>
      <c r="P3473" s="8">
        <v>160</v>
      </c>
      <c r="Q3473" s="8">
        <v>7541</v>
      </c>
      <c r="R3473" s="121">
        <v>6.4162189999999999E-3</v>
      </c>
      <c r="S3473" s="121">
        <v>0.66514005679999999</v>
      </c>
      <c r="T3473" s="8"/>
      <c r="U3473" s="8"/>
      <c r="V3473" s="8"/>
      <c r="W3473" s="8"/>
      <c r="X3473" s="8">
        <v>4273012</v>
      </c>
      <c r="Y3473" s="8">
        <v>5250136</v>
      </c>
      <c r="Z3473" s="8">
        <v>2731718</v>
      </c>
      <c r="AA3473" s="121">
        <v>247.89817926000001</v>
      </c>
      <c r="AB3473" s="121">
        <v>48.476232940000003</v>
      </c>
    </row>
    <row r="3474" spans="1:28" x14ac:dyDescent="0.3">
      <c r="A3474" s="1" t="s">
        <v>28</v>
      </c>
      <c r="B3474" s="65" t="str">
        <f>VLOOKUP(A3474,'bank list with code'!$A$2:$C$114,3,FALSE)</f>
        <v>B073</v>
      </c>
      <c r="C3474" s="65" t="str">
        <f>VLOOKUP(B3474,'bank type'!$A$2:$B$87,2,FALSE)</f>
        <v>Private Sector Banks</v>
      </c>
      <c r="D3474" s="60">
        <f t="shared" si="155"/>
        <v>44196</v>
      </c>
      <c r="E3474" s="19">
        <v>12</v>
      </c>
      <c r="F3474" s="1">
        <v>2020</v>
      </c>
      <c r="G3474" s="2">
        <v>1323</v>
      </c>
      <c r="H3474" s="2">
        <v>1250</v>
      </c>
      <c r="I3474" s="8">
        <v>36274</v>
      </c>
      <c r="J3474" s="8">
        <v>0</v>
      </c>
      <c r="K3474" s="8"/>
      <c r="L3474" s="8">
        <v>0</v>
      </c>
      <c r="M3474" s="8">
        <v>12111</v>
      </c>
      <c r="N3474" s="8"/>
      <c r="O3474" s="8">
        <v>2343088</v>
      </c>
      <c r="P3474" s="8">
        <v>15454</v>
      </c>
      <c r="Q3474" s="8">
        <v>4706903</v>
      </c>
      <c r="R3474" s="121">
        <v>0.73842965789999992</v>
      </c>
      <c r="S3474" s="121">
        <v>153.65713066970002</v>
      </c>
      <c r="T3474" s="8"/>
      <c r="U3474" s="8"/>
      <c r="V3474" s="8"/>
      <c r="W3474" s="8"/>
      <c r="X3474" s="8">
        <v>16785762</v>
      </c>
      <c r="Y3474" s="8">
        <v>8141963</v>
      </c>
      <c r="Z3474" s="8">
        <v>9994549</v>
      </c>
      <c r="AA3474" s="121">
        <v>360.02378736009996</v>
      </c>
      <c r="AB3474" s="121">
        <v>170.62977355529975</v>
      </c>
    </row>
    <row r="3475" spans="1:28" x14ac:dyDescent="0.3">
      <c r="A3475" s="1" t="s">
        <v>29</v>
      </c>
      <c r="B3475" s="65" t="str">
        <f>VLOOKUP(A3475,'bank list with code'!$A$2:$C$114,3,FALSE)</f>
        <v>B082</v>
      </c>
      <c r="C3475" s="65" t="str">
        <f>VLOOKUP(B3475,'bank type'!$A$2:$B$87,2,FALSE)</f>
        <v>Private Sector Banks</v>
      </c>
      <c r="D3475" s="60">
        <f t="shared" si="155"/>
        <v>44196</v>
      </c>
      <c r="E3475" s="19">
        <v>12</v>
      </c>
      <c r="F3475" s="1">
        <v>2020</v>
      </c>
      <c r="G3475" s="2">
        <v>323</v>
      </c>
      <c r="H3475" s="2">
        <v>89</v>
      </c>
      <c r="I3475" s="8">
        <v>1761954</v>
      </c>
      <c r="J3475" s="8">
        <v>0</v>
      </c>
      <c r="K3475" s="8"/>
      <c r="L3475" s="8">
        <v>0</v>
      </c>
      <c r="M3475" s="8">
        <v>774565</v>
      </c>
      <c r="N3475" s="8"/>
      <c r="O3475" s="8">
        <v>2821749</v>
      </c>
      <c r="P3475" s="8">
        <v>44336</v>
      </c>
      <c r="Q3475" s="8">
        <v>8018104</v>
      </c>
      <c r="R3475" s="121">
        <v>1.5957987587999998</v>
      </c>
      <c r="S3475" s="121">
        <v>294.19685248400003</v>
      </c>
      <c r="T3475" s="8"/>
      <c r="U3475" s="8"/>
      <c r="V3475" s="8"/>
      <c r="W3475" s="8"/>
      <c r="X3475" s="8">
        <v>1177055</v>
      </c>
      <c r="Y3475" s="8">
        <v>627893</v>
      </c>
      <c r="Z3475" s="8">
        <v>551071</v>
      </c>
      <c r="AA3475" s="121">
        <v>28.021558953000003</v>
      </c>
      <c r="AB3475" s="121">
        <v>9.0214645400000002</v>
      </c>
    </row>
    <row r="3476" spans="1:28" x14ac:dyDescent="0.3">
      <c r="A3476" s="1" t="s">
        <v>30</v>
      </c>
      <c r="B3476" s="65" t="str">
        <f>VLOOKUP(A3476,'bank list with code'!$A$2:$C$114,3,FALSE)</f>
        <v>B089</v>
      </c>
      <c r="C3476" s="65" t="str">
        <f>VLOOKUP(B3476,'bank type'!$A$2:$B$87,2,FALSE)</f>
        <v>Private Sector Banks</v>
      </c>
      <c r="D3476" s="60">
        <f t="shared" si="155"/>
        <v>44196</v>
      </c>
      <c r="E3476" s="19">
        <v>12</v>
      </c>
      <c r="F3476" s="1">
        <v>2020</v>
      </c>
      <c r="G3476" s="2">
        <v>826</v>
      </c>
      <c r="H3476" s="2">
        <v>617</v>
      </c>
      <c r="I3476" s="8">
        <v>9823</v>
      </c>
      <c r="J3476" s="8">
        <v>0</v>
      </c>
      <c r="K3476" s="8"/>
      <c r="L3476" s="8">
        <v>0</v>
      </c>
      <c r="M3476" s="8">
        <v>1037</v>
      </c>
      <c r="N3476" s="8"/>
      <c r="O3476" s="8">
        <v>0</v>
      </c>
      <c r="P3476" s="8">
        <v>0</v>
      </c>
      <c r="Q3476" s="8">
        <v>0</v>
      </c>
      <c r="R3476" s="121">
        <v>0</v>
      </c>
      <c r="S3476" s="121">
        <v>0</v>
      </c>
      <c r="T3476" s="8"/>
      <c r="U3476" s="8"/>
      <c r="V3476" s="8"/>
      <c r="W3476" s="8"/>
      <c r="X3476" s="8">
        <v>3409863</v>
      </c>
      <c r="Y3476" s="8">
        <v>3146179</v>
      </c>
      <c r="Z3476" s="8">
        <v>2438635</v>
      </c>
      <c r="AA3476" s="121">
        <v>135.18192945209998</v>
      </c>
      <c r="AB3476" s="121">
        <v>40.138714610000001</v>
      </c>
    </row>
    <row r="3477" spans="1:28" x14ac:dyDescent="0.3">
      <c r="A3477" s="1" t="s">
        <v>31</v>
      </c>
      <c r="B3477" s="65" t="str">
        <f>VLOOKUP(A3477,'bank list with code'!$A$2:$C$114,3,FALSE)</f>
        <v>B100</v>
      </c>
      <c r="C3477" s="65" t="str">
        <f>VLOOKUP(B3477,'bank type'!$A$2:$B$87,2,FALSE)</f>
        <v>Private Sector Banks</v>
      </c>
      <c r="D3477" s="60">
        <f t="shared" si="155"/>
        <v>44196</v>
      </c>
      <c r="E3477" s="19">
        <v>12</v>
      </c>
      <c r="F3477" s="1">
        <v>2020</v>
      </c>
      <c r="G3477" s="2">
        <v>640</v>
      </c>
      <c r="H3477" s="2">
        <v>746</v>
      </c>
      <c r="I3477" s="8">
        <v>4102</v>
      </c>
      <c r="J3477" s="8">
        <v>0</v>
      </c>
      <c r="K3477" s="8"/>
      <c r="L3477" s="8">
        <v>0</v>
      </c>
      <c r="M3477" s="8">
        <v>0</v>
      </c>
      <c r="N3477" s="8"/>
      <c r="O3477" s="8">
        <v>33011</v>
      </c>
      <c r="P3477" s="8">
        <v>2073</v>
      </c>
      <c r="Q3477" s="8">
        <v>65661</v>
      </c>
      <c r="R3477" s="121">
        <v>9.1627E-2</v>
      </c>
      <c r="S3477" s="121">
        <v>2.4574535140000004</v>
      </c>
      <c r="T3477" s="8"/>
      <c r="U3477" s="8"/>
      <c r="V3477" s="8"/>
      <c r="W3477" s="8"/>
      <c r="X3477" s="8">
        <v>1880046</v>
      </c>
      <c r="Y3477" s="8">
        <v>5505104</v>
      </c>
      <c r="Z3477" s="8">
        <v>776017</v>
      </c>
      <c r="AA3477" s="121">
        <v>230.12913509000001</v>
      </c>
      <c r="AB3477" s="121">
        <v>13.5405549178</v>
      </c>
    </row>
    <row r="3478" spans="1:28" x14ac:dyDescent="0.3">
      <c r="A3478" s="1" t="s">
        <v>32</v>
      </c>
      <c r="B3478" s="65" t="str">
        <f>VLOOKUP(A3478,'bank list with code'!$A$2:$C$114,3,FALSE)</f>
        <v>B101</v>
      </c>
      <c r="C3478" s="65" t="str">
        <f>VLOOKUP(B3478,'bank type'!$A$2:$B$87,2,FALSE)</f>
        <v>Private Sector Banks</v>
      </c>
      <c r="D3478" s="60">
        <f t="shared" si="155"/>
        <v>44196</v>
      </c>
      <c r="E3478" s="19">
        <v>12</v>
      </c>
      <c r="F3478" s="1">
        <v>2020</v>
      </c>
      <c r="G3478" s="2">
        <v>452</v>
      </c>
      <c r="H3478" s="2">
        <v>523</v>
      </c>
      <c r="I3478" s="8">
        <v>1941</v>
      </c>
      <c r="J3478" s="8">
        <v>0</v>
      </c>
      <c r="K3478" s="8"/>
      <c r="L3478" s="8">
        <v>0</v>
      </c>
      <c r="M3478" s="8">
        <v>4670</v>
      </c>
      <c r="N3478" s="8"/>
      <c r="O3478" s="8">
        <v>0</v>
      </c>
      <c r="P3478" s="8">
        <v>0</v>
      </c>
      <c r="Q3478" s="8">
        <v>0</v>
      </c>
      <c r="R3478" s="121">
        <v>0</v>
      </c>
      <c r="S3478" s="121">
        <v>0</v>
      </c>
      <c r="T3478" s="8"/>
      <c r="U3478" s="8"/>
      <c r="V3478" s="8"/>
      <c r="W3478" s="8"/>
      <c r="X3478" s="8">
        <v>1495425</v>
      </c>
      <c r="Y3478" s="8">
        <v>688646</v>
      </c>
      <c r="Z3478" s="8">
        <v>274472</v>
      </c>
      <c r="AA3478" s="121">
        <v>31.840266504700001</v>
      </c>
      <c r="AB3478" s="121">
        <v>4.2896216262999998</v>
      </c>
    </row>
    <row r="3479" spans="1:28" x14ac:dyDescent="0.3">
      <c r="A3479" s="1" t="s">
        <v>33</v>
      </c>
      <c r="B3479" s="65" t="str">
        <f>VLOOKUP(A3479,'bank list with code'!$A$2:$C$114,3,FALSE)</f>
        <v>B113</v>
      </c>
      <c r="C3479" s="65" t="str">
        <f>VLOOKUP(B3479,'bank type'!$A$2:$B$87,2,FALSE)</f>
        <v>Private Sector Banks</v>
      </c>
      <c r="D3479" s="60">
        <f t="shared" si="155"/>
        <v>44196</v>
      </c>
      <c r="E3479" s="19">
        <v>12</v>
      </c>
      <c r="F3479" s="1">
        <v>2020</v>
      </c>
      <c r="G3479" s="2">
        <v>1006</v>
      </c>
      <c r="H3479" s="2">
        <v>332</v>
      </c>
      <c r="I3479" s="8">
        <v>59096</v>
      </c>
      <c r="J3479" s="8">
        <v>0</v>
      </c>
      <c r="K3479" s="8"/>
      <c r="L3479" s="8">
        <v>56</v>
      </c>
      <c r="M3479" s="8">
        <v>212142</v>
      </c>
      <c r="N3479" s="8"/>
      <c r="O3479" s="8">
        <v>855620</v>
      </c>
      <c r="P3479" s="8">
        <v>9674</v>
      </c>
      <c r="Q3479" s="8">
        <v>1868740</v>
      </c>
      <c r="R3479" s="121">
        <v>0.40527962000000001</v>
      </c>
      <c r="S3479" s="121">
        <v>69.906553169999995</v>
      </c>
      <c r="T3479" s="8"/>
      <c r="U3479" s="8"/>
      <c r="V3479" s="8"/>
      <c r="W3479" s="8"/>
      <c r="X3479" s="8">
        <v>3213796</v>
      </c>
      <c r="Y3479" s="8">
        <v>1987445</v>
      </c>
      <c r="Z3479" s="8">
        <v>2134449</v>
      </c>
      <c r="AA3479" s="121">
        <v>91.187179759999992</v>
      </c>
      <c r="AB3479" s="121">
        <v>39.550172310000001</v>
      </c>
    </row>
    <row r="3480" spans="1:28" x14ac:dyDescent="0.3">
      <c r="A3480" s="1" t="s">
        <v>35</v>
      </c>
      <c r="B3480" s="65" t="str">
        <f>VLOOKUP(A3480,'bank list with code'!$A$2:$C$114,3,FALSE)</f>
        <v>B004</v>
      </c>
      <c r="C3480" s="65" t="str">
        <f>VLOOKUP(B3480,'bank type'!$A$2:$B$87,2,FALSE)</f>
        <v>Foreign Banks</v>
      </c>
      <c r="D3480" s="60">
        <f t="shared" si="155"/>
        <v>44196</v>
      </c>
      <c r="E3480" s="19">
        <v>12</v>
      </c>
      <c r="F3480" s="1">
        <v>2020</v>
      </c>
      <c r="G3480" s="2">
        <v>0</v>
      </c>
      <c r="H3480" s="2">
        <v>0</v>
      </c>
      <c r="I3480" s="8">
        <v>45347</v>
      </c>
      <c r="J3480" s="8">
        <v>0</v>
      </c>
      <c r="K3480" s="8"/>
      <c r="L3480" s="8">
        <v>0</v>
      </c>
      <c r="M3480" s="8">
        <v>25</v>
      </c>
      <c r="N3480" s="8"/>
      <c r="O3480" s="8">
        <v>1595234</v>
      </c>
      <c r="P3480" s="8">
        <v>1956</v>
      </c>
      <c r="Q3480" s="8">
        <v>5040004</v>
      </c>
      <c r="R3480" s="121">
        <v>0.15122300000000002</v>
      </c>
      <c r="S3480" s="121">
        <v>251.29862109999999</v>
      </c>
      <c r="T3480" s="8"/>
      <c r="U3480" s="8"/>
      <c r="V3480" s="8"/>
      <c r="W3480" s="8"/>
      <c r="X3480" s="8">
        <v>0</v>
      </c>
      <c r="Y3480" s="8">
        <v>0</v>
      </c>
      <c r="Z3480" s="8">
        <v>0</v>
      </c>
      <c r="AA3480" s="121">
        <v>0</v>
      </c>
      <c r="AB3480" s="121">
        <v>0</v>
      </c>
    </row>
    <row r="3481" spans="1:28" x14ac:dyDescent="0.3">
      <c r="A3481" s="1" t="s">
        <v>36</v>
      </c>
      <c r="B3481" s="65" t="str">
        <f>VLOOKUP(A3481,'bank list with code'!$A$2:$C$114,3,FALSE)</f>
        <v>B011</v>
      </c>
      <c r="C3481" s="65" t="str">
        <f>VLOOKUP(B3481,'bank type'!$A$2:$B$87,2,FALSE)</f>
        <v>Foreign Banks</v>
      </c>
      <c r="D3481" s="60">
        <f t="shared" si="155"/>
        <v>44196</v>
      </c>
      <c r="E3481" s="19">
        <v>12</v>
      </c>
      <c r="F3481" s="1">
        <v>2020</v>
      </c>
      <c r="G3481" s="2">
        <v>0</v>
      </c>
      <c r="H3481" s="2">
        <v>0</v>
      </c>
      <c r="I3481" s="8">
        <v>0</v>
      </c>
      <c r="J3481" s="8">
        <v>0</v>
      </c>
      <c r="K3481" s="8"/>
      <c r="L3481" s="8">
        <v>0</v>
      </c>
      <c r="M3481" s="8">
        <v>0</v>
      </c>
      <c r="N3481" s="8"/>
      <c r="O3481" s="8">
        <v>25900</v>
      </c>
      <c r="P3481" s="8">
        <v>2</v>
      </c>
      <c r="Q3481" s="8">
        <v>19725</v>
      </c>
      <c r="R3481" s="121">
        <v>2.0000000000000001E-4</v>
      </c>
      <c r="S3481" s="121">
        <v>0.75673948940000002</v>
      </c>
      <c r="T3481" s="8"/>
      <c r="U3481" s="8"/>
      <c r="V3481" s="8"/>
      <c r="W3481" s="8"/>
      <c r="X3481" s="8">
        <v>0</v>
      </c>
      <c r="Y3481" s="8">
        <v>0</v>
      </c>
      <c r="Z3481" s="8">
        <v>0</v>
      </c>
      <c r="AA3481" s="121">
        <v>0</v>
      </c>
      <c r="AB3481" s="121">
        <v>0</v>
      </c>
    </row>
    <row r="3482" spans="1:28" x14ac:dyDescent="0.3">
      <c r="A3482" s="1" t="s">
        <v>37</v>
      </c>
      <c r="B3482" s="65" t="str">
        <f>VLOOKUP(A3482,'bank list with code'!$A$2:$C$114,3,FALSE)</f>
        <v>B017</v>
      </c>
      <c r="C3482" s="65" t="str">
        <f>VLOOKUP(B3482,'bank type'!$A$2:$B$87,2,FALSE)</f>
        <v>Foreign Banks</v>
      </c>
      <c r="D3482" s="60">
        <f t="shared" si="155"/>
        <v>44196</v>
      </c>
      <c r="E3482" s="19">
        <v>12</v>
      </c>
      <c r="F3482" s="1">
        <v>2020</v>
      </c>
      <c r="G3482" s="2">
        <v>0</v>
      </c>
      <c r="H3482" s="2">
        <v>0</v>
      </c>
      <c r="I3482" s="8">
        <v>0</v>
      </c>
      <c r="J3482" s="8">
        <v>0</v>
      </c>
      <c r="K3482" s="8"/>
      <c r="L3482" s="8">
        <v>0</v>
      </c>
      <c r="M3482" s="8">
        <v>1</v>
      </c>
      <c r="N3482" s="8"/>
      <c r="O3482" s="8">
        <v>0</v>
      </c>
      <c r="P3482" s="8">
        <v>0</v>
      </c>
      <c r="Q3482" s="8">
        <v>0</v>
      </c>
      <c r="R3482" s="121">
        <v>0</v>
      </c>
      <c r="S3482" s="121">
        <v>0</v>
      </c>
      <c r="T3482" s="8"/>
      <c r="U3482" s="8"/>
      <c r="V3482" s="8"/>
      <c r="W3482" s="8"/>
      <c r="X3482" s="8">
        <v>2126</v>
      </c>
      <c r="Y3482" s="8">
        <v>99</v>
      </c>
      <c r="Z3482" s="8">
        <v>155</v>
      </c>
      <c r="AA3482" s="121">
        <v>8.2206430000000014E-3</v>
      </c>
      <c r="AB3482" s="121">
        <v>8.2495940000000007E-3</v>
      </c>
    </row>
    <row r="3483" spans="1:28" x14ac:dyDescent="0.3">
      <c r="A3483" s="1" t="s">
        <v>38</v>
      </c>
      <c r="B3483" s="65" t="str">
        <f>VLOOKUP(A3483,'bank list with code'!$A$2:$C$114,3,FALSE)</f>
        <v>B023</v>
      </c>
      <c r="C3483" s="65" t="str">
        <f>VLOOKUP(B3483,'bank type'!$A$2:$B$87,2,FALSE)</f>
        <v>Foreign Banks</v>
      </c>
      <c r="D3483" s="60">
        <f t="shared" si="155"/>
        <v>44196</v>
      </c>
      <c r="E3483" s="19">
        <v>12</v>
      </c>
      <c r="F3483" s="1">
        <v>2020</v>
      </c>
      <c r="G3483" s="2">
        <v>47</v>
      </c>
      <c r="H3483" s="2">
        <v>461</v>
      </c>
      <c r="I3483" s="8">
        <v>0</v>
      </c>
      <c r="J3483" s="8">
        <v>0</v>
      </c>
      <c r="K3483" s="8"/>
      <c r="L3483" s="8">
        <v>0</v>
      </c>
      <c r="M3483" s="8">
        <v>0</v>
      </c>
      <c r="N3483" s="8"/>
      <c r="O3483" s="8">
        <v>2694148</v>
      </c>
      <c r="P3483" s="8">
        <v>15636</v>
      </c>
      <c r="Q3483" s="8">
        <v>12978374</v>
      </c>
      <c r="R3483" s="121">
        <v>0.88837111000000002</v>
      </c>
      <c r="S3483" s="121">
        <v>353.95795484000001</v>
      </c>
      <c r="T3483" s="8"/>
      <c r="U3483" s="8"/>
      <c r="V3483" s="8"/>
      <c r="W3483" s="8"/>
      <c r="X3483" s="8">
        <v>1664775</v>
      </c>
      <c r="Y3483" s="8">
        <v>1321041</v>
      </c>
      <c r="Z3483" s="8">
        <v>2858111</v>
      </c>
      <c r="AA3483" s="121">
        <v>67.098683050000005</v>
      </c>
      <c r="AB3483" s="121">
        <v>57.119060729999994</v>
      </c>
    </row>
    <row r="3484" spans="1:28" x14ac:dyDescent="0.3">
      <c r="A3484" s="1" t="s">
        <v>39</v>
      </c>
      <c r="B3484" s="65" t="str">
        <f>VLOOKUP(A3484,'bank list with code'!$A$2:$C$114,3,FALSE)</f>
        <v>B030</v>
      </c>
      <c r="C3484" s="65" t="str">
        <f>VLOOKUP(B3484,'bank type'!$A$2:$B$87,2,FALSE)</f>
        <v>Foreign Banks</v>
      </c>
      <c r="D3484" s="60">
        <f t="shared" si="155"/>
        <v>44196</v>
      </c>
      <c r="E3484" s="19">
        <v>12</v>
      </c>
      <c r="F3484" s="1">
        <v>2020</v>
      </c>
      <c r="G3484" s="2">
        <v>22</v>
      </c>
      <c r="H3484" s="2">
        <v>26</v>
      </c>
      <c r="I3484" s="8">
        <v>0</v>
      </c>
      <c r="J3484" s="8">
        <v>0</v>
      </c>
      <c r="K3484" s="8"/>
      <c r="L3484" s="8">
        <v>0</v>
      </c>
      <c r="M3484" s="8">
        <v>0</v>
      </c>
      <c r="N3484" s="8"/>
      <c r="O3484" s="8">
        <v>0</v>
      </c>
      <c r="P3484" s="8">
        <v>0</v>
      </c>
      <c r="Q3484" s="8">
        <v>0</v>
      </c>
      <c r="R3484" s="121">
        <v>0</v>
      </c>
      <c r="S3484" s="121">
        <v>0</v>
      </c>
      <c r="T3484" s="8"/>
      <c r="U3484" s="8"/>
      <c r="V3484" s="8"/>
      <c r="W3484" s="8"/>
      <c r="X3484" s="8">
        <v>1035460</v>
      </c>
      <c r="Y3484" s="8">
        <v>780290</v>
      </c>
      <c r="Z3484" s="8">
        <v>1126563</v>
      </c>
      <c r="AA3484" s="121">
        <v>25.2471532</v>
      </c>
      <c r="AB3484" s="121">
        <v>12.74653327</v>
      </c>
    </row>
    <row r="3485" spans="1:28" x14ac:dyDescent="0.3">
      <c r="A3485" s="1" t="s">
        <v>40</v>
      </c>
      <c r="B3485" s="65" t="str">
        <f>VLOOKUP(A3485,'bank list with code'!$A$2:$C$114,3,FALSE)</f>
        <v>B035</v>
      </c>
      <c r="C3485" s="65" t="str">
        <f>VLOOKUP(B3485,'bank type'!$A$2:$B$87,2,FALSE)</f>
        <v>Foreign Banks</v>
      </c>
      <c r="D3485" s="60">
        <f t="shared" si="155"/>
        <v>44196</v>
      </c>
      <c r="E3485" s="19">
        <v>12</v>
      </c>
      <c r="F3485" s="1">
        <v>2020</v>
      </c>
      <c r="G3485" s="2">
        <v>13</v>
      </c>
      <c r="H3485" s="2">
        <v>19</v>
      </c>
      <c r="I3485" s="8">
        <v>0</v>
      </c>
      <c r="J3485" s="8">
        <v>0</v>
      </c>
      <c r="K3485" s="8"/>
      <c r="L3485" s="8">
        <v>0</v>
      </c>
      <c r="M3485" s="8">
        <v>0</v>
      </c>
      <c r="N3485" s="8"/>
      <c r="O3485" s="8">
        <v>0</v>
      </c>
      <c r="P3485" s="8">
        <v>0</v>
      </c>
      <c r="Q3485" s="8">
        <v>0</v>
      </c>
      <c r="R3485" s="121">
        <v>0</v>
      </c>
      <c r="S3485" s="121">
        <v>0</v>
      </c>
      <c r="T3485" s="8"/>
      <c r="U3485" s="8"/>
      <c r="V3485" s="8"/>
      <c r="W3485" s="8"/>
      <c r="X3485" s="8">
        <v>123689</v>
      </c>
      <c r="Y3485" s="8">
        <v>60040</v>
      </c>
      <c r="Z3485" s="8">
        <v>142625</v>
      </c>
      <c r="AA3485" s="121">
        <v>3.26113126</v>
      </c>
      <c r="AB3485" s="121">
        <v>2.7293238400000002</v>
      </c>
    </row>
    <row r="3486" spans="1:28" x14ac:dyDescent="0.3">
      <c r="A3486" s="1" t="s">
        <v>41</v>
      </c>
      <c r="B3486" s="65" t="str">
        <f>VLOOKUP(A3486,'bank list with code'!$A$2:$C$114,3,FALSE)</f>
        <v>B051</v>
      </c>
      <c r="C3486" s="65" t="str">
        <f>VLOOKUP(B3486,'bank type'!$A$2:$B$87,2,FALSE)</f>
        <v>Foreign Banks</v>
      </c>
      <c r="D3486" s="60">
        <f t="shared" si="155"/>
        <v>44196</v>
      </c>
      <c r="E3486" s="19">
        <v>12</v>
      </c>
      <c r="F3486" s="1">
        <v>2020</v>
      </c>
      <c r="G3486" s="2">
        <v>46</v>
      </c>
      <c r="H3486" s="2">
        <v>36</v>
      </c>
      <c r="I3486" s="8">
        <v>0</v>
      </c>
      <c r="J3486" s="8">
        <v>0</v>
      </c>
      <c r="K3486" s="8"/>
      <c r="L3486" s="8">
        <v>0</v>
      </c>
      <c r="M3486" s="8">
        <v>0</v>
      </c>
      <c r="N3486" s="8"/>
      <c r="O3486" s="8">
        <v>858034</v>
      </c>
      <c r="P3486" s="8">
        <v>2179</v>
      </c>
      <c r="Q3486" s="8">
        <v>1685767</v>
      </c>
      <c r="R3486" s="121">
        <v>0.16018877790000002</v>
      </c>
      <c r="S3486" s="121">
        <v>61.840573425200162</v>
      </c>
      <c r="T3486" s="8"/>
      <c r="U3486" s="8"/>
      <c r="V3486" s="8"/>
      <c r="W3486" s="8"/>
      <c r="X3486" s="8">
        <v>478119</v>
      </c>
      <c r="Y3486" s="8">
        <v>299900</v>
      </c>
      <c r="Z3486" s="8">
        <v>459265</v>
      </c>
      <c r="AA3486" s="121">
        <v>16.979593211599997</v>
      </c>
      <c r="AB3486" s="121">
        <v>10.660545231100013</v>
      </c>
    </row>
    <row r="3487" spans="1:28" x14ac:dyDescent="0.3">
      <c r="A3487" s="1" t="s">
        <v>42</v>
      </c>
      <c r="B3487" s="65" t="str">
        <f>VLOOKUP(A3487,'bank list with code'!$A$2:$C$114,3,FALSE)</f>
        <v>B090</v>
      </c>
      <c r="C3487" s="65" t="str">
        <f>VLOOKUP(B3487,'bank type'!$A$2:$B$87,2,FALSE)</f>
        <v>Foreign Banks</v>
      </c>
      <c r="D3487" s="60">
        <f t="shared" si="155"/>
        <v>44196</v>
      </c>
      <c r="E3487" s="19">
        <v>12</v>
      </c>
      <c r="F3487" s="1">
        <v>2020</v>
      </c>
      <c r="G3487" s="2">
        <v>99</v>
      </c>
      <c r="H3487" s="2">
        <v>86</v>
      </c>
      <c r="I3487" s="8">
        <v>0</v>
      </c>
      <c r="J3487" s="8">
        <v>0</v>
      </c>
      <c r="K3487" s="8"/>
      <c r="L3487" s="8">
        <v>0</v>
      </c>
      <c r="M3487" s="8">
        <v>0</v>
      </c>
      <c r="N3487" s="8"/>
      <c r="O3487" s="8">
        <v>1440923</v>
      </c>
      <c r="P3487" s="8">
        <v>4001</v>
      </c>
      <c r="Q3487" s="8">
        <v>3285235</v>
      </c>
      <c r="R3487" s="121">
        <v>0.22373506000000001</v>
      </c>
      <c r="S3487" s="121">
        <v>93.354138309999996</v>
      </c>
      <c r="T3487" s="8"/>
      <c r="U3487" s="8"/>
      <c r="V3487" s="8"/>
      <c r="W3487" s="8"/>
      <c r="X3487" s="8">
        <v>1009902</v>
      </c>
      <c r="Y3487" s="8">
        <v>1152415</v>
      </c>
      <c r="Z3487" s="8">
        <v>1927865</v>
      </c>
      <c r="AA3487" s="121">
        <v>49.420227879999999</v>
      </c>
      <c r="AB3487" s="121">
        <v>34.719357949999996</v>
      </c>
    </row>
    <row r="3488" spans="1:28" x14ac:dyDescent="0.3">
      <c r="A3488" s="1" t="s">
        <v>45</v>
      </c>
      <c r="B3488" s="65" t="str">
        <f>VLOOKUP(A3488,'bank list with code'!$A$2:$C$114,3,FALSE)</f>
        <v>B002</v>
      </c>
      <c r="C3488" s="65" t="str">
        <f>VLOOKUP(B3488,'bank type'!$A$2:$B$87,2,FALSE)</f>
        <v>Payment Banks</v>
      </c>
      <c r="D3488" s="60">
        <f t="shared" si="155"/>
        <v>44196</v>
      </c>
      <c r="E3488" s="19">
        <v>12</v>
      </c>
      <c r="F3488" s="1">
        <v>2020</v>
      </c>
      <c r="G3488" s="2">
        <v>0</v>
      </c>
      <c r="H3488" s="2">
        <v>0</v>
      </c>
      <c r="I3488" s="8">
        <v>0</v>
      </c>
      <c r="J3488" s="8">
        <v>0</v>
      </c>
      <c r="K3488" s="8"/>
      <c r="L3488" s="8">
        <v>0</v>
      </c>
      <c r="M3488" s="8">
        <v>0</v>
      </c>
      <c r="N3488" s="8"/>
      <c r="O3488" s="8">
        <v>0</v>
      </c>
      <c r="P3488" s="8">
        <v>0</v>
      </c>
      <c r="Q3488" s="8">
        <v>0</v>
      </c>
      <c r="R3488" s="121">
        <v>0</v>
      </c>
      <c r="S3488" s="121">
        <v>0</v>
      </c>
      <c r="T3488" s="8"/>
      <c r="U3488" s="8"/>
      <c r="V3488" s="8"/>
      <c r="W3488" s="8"/>
      <c r="X3488" s="8">
        <v>1209451</v>
      </c>
      <c r="Y3488" s="8">
        <v>0</v>
      </c>
      <c r="Z3488" s="8">
        <v>377389</v>
      </c>
      <c r="AA3488" s="121">
        <v>0</v>
      </c>
      <c r="AB3488" s="121">
        <v>2.2883269199999998</v>
      </c>
    </row>
    <row r="3489" spans="1:28" x14ac:dyDescent="0.3">
      <c r="A3489" s="1" t="s">
        <v>46</v>
      </c>
      <c r="B3489" s="65" t="str">
        <f>VLOOKUP(A3489,'bank list with code'!$A$2:$C$114,3,FALSE)</f>
        <v>B048</v>
      </c>
      <c r="C3489" s="65" t="str">
        <f>VLOOKUP(B3489,'bank type'!$A$2:$B$87,2,FALSE)</f>
        <v>Payment Banks</v>
      </c>
      <c r="D3489" s="60">
        <f t="shared" si="155"/>
        <v>44196</v>
      </c>
      <c r="E3489" s="19">
        <v>12</v>
      </c>
      <c r="F3489" s="1">
        <v>2020</v>
      </c>
      <c r="G3489" s="2">
        <v>0</v>
      </c>
      <c r="H3489" s="2">
        <v>0</v>
      </c>
      <c r="I3489" s="8">
        <v>0</v>
      </c>
      <c r="J3489" s="8">
        <v>0</v>
      </c>
      <c r="K3489" s="8"/>
      <c r="L3489" s="8">
        <v>201789</v>
      </c>
      <c r="M3489" s="8">
        <v>0</v>
      </c>
      <c r="N3489" s="8"/>
      <c r="O3489" s="8">
        <v>0</v>
      </c>
      <c r="P3489" s="8">
        <v>0</v>
      </c>
      <c r="Q3489" s="8">
        <v>0</v>
      </c>
      <c r="R3489" s="121">
        <v>0</v>
      </c>
      <c r="S3489" s="121">
        <v>0</v>
      </c>
      <c r="T3489" s="8"/>
      <c r="U3489" s="8"/>
      <c r="V3489" s="8"/>
      <c r="W3489" s="8"/>
      <c r="X3489" s="8">
        <v>1911338</v>
      </c>
      <c r="Y3489" s="8">
        <v>550187</v>
      </c>
      <c r="Z3489" s="8">
        <v>168372</v>
      </c>
      <c r="AA3489" s="121">
        <v>16.12605203</v>
      </c>
      <c r="AB3489" s="121">
        <v>2.1335540559999999</v>
      </c>
    </row>
    <row r="3490" spans="1:28" x14ac:dyDescent="0.3">
      <c r="A3490" s="1" t="s">
        <v>47</v>
      </c>
      <c r="B3490" s="65" t="str">
        <f>VLOOKUP(A3490,'bank list with code'!$A$2:$C$114,3,FALSE)</f>
        <v>B059</v>
      </c>
      <c r="C3490" s="65" t="str">
        <f>VLOOKUP(B3490,'bank type'!$A$2:$B$87,2,FALSE)</f>
        <v>Payment Banks</v>
      </c>
      <c r="D3490" s="60">
        <f t="shared" si="155"/>
        <v>44196</v>
      </c>
      <c r="E3490" s="19">
        <v>12</v>
      </c>
      <c r="F3490" s="1">
        <v>2020</v>
      </c>
      <c r="G3490" s="2">
        <v>0</v>
      </c>
      <c r="H3490" s="2">
        <v>0</v>
      </c>
      <c r="I3490" s="8">
        <v>0</v>
      </c>
      <c r="J3490" s="8">
        <v>0</v>
      </c>
      <c r="K3490" s="8"/>
      <c r="L3490" s="8">
        <v>140487</v>
      </c>
      <c r="M3490" s="8">
        <v>0</v>
      </c>
      <c r="N3490" s="8"/>
      <c r="O3490" s="8">
        <v>0</v>
      </c>
      <c r="P3490" s="8">
        <v>0</v>
      </c>
      <c r="Q3490" s="8">
        <v>0</v>
      </c>
      <c r="R3490" s="121">
        <v>0</v>
      </c>
      <c r="S3490" s="121">
        <v>0</v>
      </c>
      <c r="T3490" s="8"/>
      <c r="U3490" s="8"/>
      <c r="V3490" s="8"/>
      <c r="W3490" s="8"/>
      <c r="X3490" s="8">
        <v>411217</v>
      </c>
      <c r="Y3490" s="8">
        <v>0</v>
      </c>
      <c r="Z3490" s="8">
        <v>115675</v>
      </c>
      <c r="AA3490" s="121">
        <v>0</v>
      </c>
      <c r="AB3490" s="121">
        <v>0.46333564350000001</v>
      </c>
    </row>
    <row r="3491" spans="1:28" x14ac:dyDescent="0.3">
      <c r="A3491" s="1" t="s">
        <v>72</v>
      </c>
      <c r="B3491" s="65" t="str">
        <f>VLOOKUP(A3491,'bank list with code'!$A$2:$C$114,3,FALSE)</f>
        <v>B067</v>
      </c>
      <c r="C3491" s="65" t="str">
        <f>VLOOKUP(B3491,'bank type'!$A$2:$B$87,2,FALSE)</f>
        <v>Payment Banks</v>
      </c>
      <c r="D3491" s="60">
        <f t="shared" si="155"/>
        <v>44196</v>
      </c>
      <c r="E3491" s="19">
        <v>12</v>
      </c>
      <c r="F3491" s="1">
        <v>2020</v>
      </c>
      <c r="G3491" s="2">
        <v>0</v>
      </c>
      <c r="H3491" s="2">
        <v>0</v>
      </c>
      <c r="I3491" s="8">
        <v>0</v>
      </c>
      <c r="J3491" s="8">
        <v>0</v>
      </c>
      <c r="K3491" s="8"/>
      <c r="L3491" s="8">
        <v>0</v>
      </c>
      <c r="M3491" s="8">
        <v>0</v>
      </c>
      <c r="N3491" s="8"/>
      <c r="O3491" s="8">
        <v>0</v>
      </c>
      <c r="P3491" s="8">
        <v>0</v>
      </c>
      <c r="Q3491" s="8">
        <v>0</v>
      </c>
      <c r="R3491" s="121">
        <v>0</v>
      </c>
      <c r="S3491" s="121">
        <v>0</v>
      </c>
      <c r="T3491" s="8"/>
      <c r="U3491" s="8"/>
      <c r="V3491" s="8"/>
      <c r="W3491" s="8"/>
      <c r="X3491" s="8">
        <v>0</v>
      </c>
      <c r="Y3491" s="8">
        <v>0</v>
      </c>
      <c r="Z3491" s="8">
        <v>0</v>
      </c>
      <c r="AA3491" s="121">
        <v>0</v>
      </c>
      <c r="AB3491" s="121">
        <v>0</v>
      </c>
    </row>
    <row r="3492" spans="1:28" x14ac:dyDescent="0.3">
      <c r="A3492" s="1" t="s">
        <v>49</v>
      </c>
      <c r="B3492" s="65" t="str">
        <f>VLOOKUP(A3492,'bank list with code'!$A$2:$C$114,3,FALSE)</f>
        <v>B077</v>
      </c>
      <c r="C3492" s="65" t="str">
        <f>VLOOKUP(B3492,'bank type'!$A$2:$B$87,2,FALSE)</f>
        <v>Payment Banks</v>
      </c>
      <c r="D3492" s="60">
        <f t="shared" si="155"/>
        <v>44196</v>
      </c>
      <c r="E3492" s="19">
        <v>12</v>
      </c>
      <c r="F3492" s="1">
        <v>2020</v>
      </c>
      <c r="G3492" s="2">
        <v>0</v>
      </c>
      <c r="H3492" s="2">
        <v>0</v>
      </c>
      <c r="I3492" s="8">
        <v>0</v>
      </c>
      <c r="J3492" s="8">
        <v>0</v>
      </c>
      <c r="K3492" s="8"/>
      <c r="L3492" s="8">
        <v>623</v>
      </c>
      <c r="M3492" s="8">
        <v>0</v>
      </c>
      <c r="N3492" s="8"/>
      <c r="O3492" s="8">
        <v>0</v>
      </c>
      <c r="P3492" s="8">
        <v>0</v>
      </c>
      <c r="Q3492" s="8">
        <v>0</v>
      </c>
      <c r="R3492" s="121">
        <v>0</v>
      </c>
      <c r="S3492" s="121">
        <v>0</v>
      </c>
      <c r="T3492" s="8"/>
      <c r="U3492" s="8"/>
      <c r="V3492" s="8"/>
      <c r="W3492" s="8"/>
      <c r="X3492" s="8">
        <v>110112</v>
      </c>
      <c r="Y3492" s="8">
        <v>1523</v>
      </c>
      <c r="Z3492" s="8">
        <v>20898</v>
      </c>
      <c r="AA3492" s="121">
        <v>4.7439854000000004E-2</v>
      </c>
      <c r="AB3492" s="121">
        <v>9.9698297300000002E-2</v>
      </c>
    </row>
    <row r="3493" spans="1:28" x14ac:dyDescent="0.3">
      <c r="A3493" s="1" t="s">
        <v>50</v>
      </c>
      <c r="B3493" s="65" t="str">
        <f>VLOOKUP(A3493,'bank list with code'!$A$2:$C$114,3,FALSE)</f>
        <v>B079</v>
      </c>
      <c r="C3493" s="65" t="str">
        <f>VLOOKUP(B3493,'bank type'!$A$2:$B$87,2,FALSE)</f>
        <v>Payment Banks</v>
      </c>
      <c r="D3493" s="60">
        <f t="shared" si="155"/>
        <v>44196</v>
      </c>
      <c r="E3493" s="19">
        <v>12</v>
      </c>
      <c r="F3493" s="1">
        <v>2020</v>
      </c>
      <c r="G3493" s="2">
        <v>1</v>
      </c>
      <c r="H3493" s="2">
        <v>47</v>
      </c>
      <c r="I3493" s="8">
        <v>214508</v>
      </c>
      <c r="J3493" s="8">
        <v>0</v>
      </c>
      <c r="K3493" s="8"/>
      <c r="L3493" s="8">
        <v>0</v>
      </c>
      <c r="M3493" s="8">
        <v>0</v>
      </c>
      <c r="N3493" s="8"/>
      <c r="O3493" s="8">
        <v>0</v>
      </c>
      <c r="P3493" s="8">
        <v>0</v>
      </c>
      <c r="Q3493" s="8">
        <v>0</v>
      </c>
      <c r="R3493" s="121">
        <v>0</v>
      </c>
      <c r="S3493" s="121">
        <v>0</v>
      </c>
      <c r="T3493" s="8"/>
      <c r="U3493" s="8"/>
      <c r="V3493" s="8"/>
      <c r="W3493" s="8"/>
      <c r="X3493" s="8">
        <v>62270786</v>
      </c>
      <c r="Y3493" s="8">
        <v>1685455</v>
      </c>
      <c r="Z3493" s="8">
        <v>2444435</v>
      </c>
      <c r="AA3493" s="121">
        <v>54.535137300000002</v>
      </c>
      <c r="AB3493" s="121">
        <v>23.093830699999998</v>
      </c>
    </row>
    <row r="3494" spans="1:28" x14ac:dyDescent="0.3">
      <c r="A3494" s="1" t="s">
        <v>52</v>
      </c>
      <c r="B3494" s="65" t="str">
        <f>VLOOKUP(A3494,'bank list with code'!$A$2:$C$114,3,FALSE)</f>
        <v>B007</v>
      </c>
      <c r="C3494" s="65" t="str">
        <f>VLOOKUP(B3494,'bank type'!$A$2:$B$87,2,FALSE)</f>
        <v>Small Finance Banks</v>
      </c>
      <c r="D3494" s="60">
        <f t="shared" si="155"/>
        <v>44196</v>
      </c>
      <c r="E3494" s="19">
        <v>12</v>
      </c>
      <c r="F3494" s="1">
        <v>2020</v>
      </c>
      <c r="G3494" s="2">
        <v>339</v>
      </c>
      <c r="H3494" s="2">
        <v>2</v>
      </c>
      <c r="I3494" s="8">
        <v>0</v>
      </c>
      <c r="J3494" s="8">
        <v>0</v>
      </c>
      <c r="K3494" s="8"/>
      <c r="L3494" s="8">
        <v>244</v>
      </c>
      <c r="M3494" s="8">
        <v>0</v>
      </c>
      <c r="N3494" s="8"/>
      <c r="O3494" s="3">
        <v>43</v>
      </c>
      <c r="P3494" s="3">
        <v>2</v>
      </c>
      <c r="Q3494" s="3">
        <v>138</v>
      </c>
      <c r="R3494" s="69">
        <v>4.4999999999999996E-5</v>
      </c>
      <c r="S3494" s="69">
        <v>1.7674088999999999E-3</v>
      </c>
      <c r="T3494" s="3"/>
      <c r="U3494" s="3"/>
      <c r="V3494" s="3"/>
      <c r="W3494" s="3"/>
      <c r="X3494" s="3">
        <v>1433240</v>
      </c>
      <c r="Y3494" s="3">
        <v>614466</v>
      </c>
      <c r="Z3494" s="3">
        <v>359583</v>
      </c>
      <c r="AA3494" s="69">
        <v>40.867227184800001</v>
      </c>
      <c r="AB3494" s="69">
        <v>9.0057461803000027</v>
      </c>
    </row>
    <row r="3495" spans="1:28" x14ac:dyDescent="0.3">
      <c r="A3495" s="1" t="s">
        <v>53</v>
      </c>
      <c r="B3495" s="65" t="str">
        <f>VLOOKUP(A3495,'bank list with code'!$A$2:$C$114,3,FALSE)</f>
        <v>B019</v>
      </c>
      <c r="C3495" s="65" t="str">
        <f>VLOOKUP(B3495,'bank type'!$A$2:$B$87,2,FALSE)</f>
        <v>Small Finance Banks</v>
      </c>
      <c r="D3495" s="60">
        <f t="shared" si="155"/>
        <v>44196</v>
      </c>
      <c r="E3495" s="19">
        <v>12</v>
      </c>
      <c r="F3495" s="1">
        <v>2020</v>
      </c>
      <c r="G3495" s="2">
        <v>155</v>
      </c>
      <c r="H3495" s="2">
        <v>2</v>
      </c>
      <c r="I3495" s="8">
        <v>0</v>
      </c>
      <c r="J3495" s="8">
        <v>0</v>
      </c>
      <c r="K3495" s="8"/>
      <c r="L3495" s="8">
        <v>0</v>
      </c>
      <c r="M3495" s="8">
        <v>0</v>
      </c>
      <c r="N3495" s="8"/>
      <c r="O3495" s="3">
        <v>0</v>
      </c>
      <c r="P3495" s="3">
        <v>0</v>
      </c>
      <c r="Q3495" s="3">
        <v>0</v>
      </c>
      <c r="R3495" s="69">
        <v>0</v>
      </c>
      <c r="S3495" s="69">
        <v>0</v>
      </c>
      <c r="T3495" s="3"/>
      <c r="U3495" s="3"/>
      <c r="V3495" s="3"/>
      <c r="W3495" s="3"/>
      <c r="X3495" s="3">
        <v>144997</v>
      </c>
      <c r="Y3495" s="3">
        <v>98423</v>
      </c>
      <c r="Z3495" s="3">
        <v>69695</v>
      </c>
      <c r="AA3495" s="69">
        <v>5.0556486699999992</v>
      </c>
      <c r="AB3495" s="69">
        <v>1.2854179429999999</v>
      </c>
    </row>
    <row r="3496" spans="1:28" x14ac:dyDescent="0.3">
      <c r="A3496" s="1" t="s">
        <v>54</v>
      </c>
      <c r="B3496" s="65" t="str">
        <f>VLOOKUP(A3496,'bank list with code'!$A$2:$C$114,3,FALSE)</f>
        <v>B046</v>
      </c>
      <c r="C3496" s="65" t="str">
        <f>VLOOKUP(B3496,'bank type'!$A$2:$B$87,2,FALSE)</f>
        <v>Small Finance Banks</v>
      </c>
      <c r="D3496" s="60">
        <f t="shared" si="155"/>
        <v>44196</v>
      </c>
      <c r="E3496" s="19">
        <v>12</v>
      </c>
      <c r="F3496" s="1">
        <v>2020</v>
      </c>
      <c r="G3496" s="2">
        <v>108</v>
      </c>
      <c r="H3496" s="2">
        <v>0</v>
      </c>
      <c r="I3496" s="8">
        <v>0</v>
      </c>
      <c r="J3496" s="8">
        <v>0</v>
      </c>
      <c r="K3496" s="8"/>
      <c r="L3496" s="8">
        <v>0</v>
      </c>
      <c r="M3496" s="8">
        <v>0</v>
      </c>
      <c r="N3496" s="8"/>
      <c r="O3496" s="3">
        <v>0</v>
      </c>
      <c r="P3496" s="3">
        <v>0</v>
      </c>
      <c r="Q3496" s="3">
        <v>0</v>
      </c>
      <c r="R3496" s="69">
        <v>0</v>
      </c>
      <c r="S3496" s="69">
        <v>0</v>
      </c>
      <c r="T3496" s="3"/>
      <c r="U3496" s="3"/>
      <c r="V3496" s="3"/>
      <c r="W3496" s="3"/>
      <c r="X3496" s="3">
        <v>2491588</v>
      </c>
      <c r="Y3496" s="3">
        <v>640441</v>
      </c>
      <c r="Z3496" s="3">
        <v>60119</v>
      </c>
      <c r="AA3496" s="69">
        <v>31.18307707</v>
      </c>
      <c r="AB3496" s="69">
        <v>0.61144340009999998</v>
      </c>
    </row>
    <row r="3497" spans="1:28" x14ac:dyDescent="0.3">
      <c r="A3497" s="1" t="s">
        <v>55</v>
      </c>
      <c r="B3497" s="65" t="str">
        <f>VLOOKUP(A3497,'bank list with code'!$A$2:$C$114,3,FALSE)</f>
        <v>B041</v>
      </c>
      <c r="C3497" s="65" t="str">
        <f>VLOOKUP(B3497,'bank type'!$A$2:$B$87,2,FALSE)</f>
        <v>Small Finance Banks</v>
      </c>
      <c r="D3497" s="60">
        <f t="shared" si="155"/>
        <v>44196</v>
      </c>
      <c r="E3497" s="19">
        <v>12</v>
      </c>
      <c r="F3497" s="1">
        <v>2020</v>
      </c>
      <c r="G3497" s="2">
        <v>328</v>
      </c>
      <c r="H3497" s="2">
        <v>2</v>
      </c>
      <c r="I3497" s="8">
        <v>491</v>
      </c>
      <c r="J3497" s="8">
        <v>0</v>
      </c>
      <c r="K3497" s="8"/>
      <c r="L3497" s="8">
        <v>296</v>
      </c>
      <c r="M3497" s="8">
        <v>6622</v>
      </c>
      <c r="N3497" s="8"/>
      <c r="O3497" s="3">
        <v>0</v>
      </c>
      <c r="P3497" s="3">
        <v>0</v>
      </c>
      <c r="Q3497" s="3">
        <v>0</v>
      </c>
      <c r="R3497" s="69">
        <v>0</v>
      </c>
      <c r="S3497" s="69">
        <v>0</v>
      </c>
      <c r="T3497" s="3"/>
      <c r="U3497" s="3"/>
      <c r="V3497" s="3"/>
      <c r="W3497" s="3"/>
      <c r="X3497" s="3">
        <v>1019263</v>
      </c>
      <c r="Y3497" s="3">
        <v>855994</v>
      </c>
      <c r="Z3497" s="3">
        <v>204447</v>
      </c>
      <c r="AA3497" s="69">
        <v>21.614654999999999</v>
      </c>
      <c r="AB3497" s="69">
        <v>4.1755029889999999</v>
      </c>
    </row>
    <row r="3498" spans="1:28" x14ac:dyDescent="0.3">
      <c r="A3498" s="1" t="s">
        <v>56</v>
      </c>
      <c r="B3498" s="65" t="str">
        <f>VLOOKUP(A3498,'bank list with code'!$A$2:$C$114,3,FALSE)</f>
        <v>B043</v>
      </c>
      <c r="C3498" s="65" t="str">
        <f>VLOOKUP(B3498,'bank type'!$A$2:$B$87,2,FALSE)</f>
        <v>Small Finance Banks</v>
      </c>
      <c r="D3498" s="60">
        <f t="shared" si="155"/>
        <v>44196</v>
      </c>
      <c r="E3498" s="19">
        <v>12</v>
      </c>
      <c r="F3498" s="1">
        <v>2020</v>
      </c>
      <c r="G3498" s="2">
        <v>310</v>
      </c>
      <c r="H3498" s="2">
        <v>2</v>
      </c>
      <c r="I3498" s="8">
        <v>642</v>
      </c>
      <c r="J3498" s="8">
        <v>0</v>
      </c>
      <c r="K3498" s="8"/>
      <c r="L3498" s="8">
        <v>61</v>
      </c>
      <c r="M3498" s="8">
        <v>0</v>
      </c>
      <c r="N3498" s="8"/>
      <c r="O3498" s="3">
        <v>0</v>
      </c>
      <c r="P3498" s="3">
        <v>0</v>
      </c>
      <c r="Q3498" s="3">
        <v>0</v>
      </c>
      <c r="R3498" s="69">
        <v>0</v>
      </c>
      <c r="S3498" s="69">
        <v>0</v>
      </c>
      <c r="T3498" s="3"/>
      <c r="U3498" s="3"/>
      <c r="V3498" s="3"/>
      <c r="W3498" s="3"/>
      <c r="X3498" s="3">
        <v>3483834</v>
      </c>
      <c r="Y3498" s="3">
        <v>876852</v>
      </c>
      <c r="Z3498" s="3">
        <v>220530</v>
      </c>
      <c r="AA3498" s="69">
        <v>44.637573570000001</v>
      </c>
      <c r="AB3498" s="69">
        <v>2.0918438378000004</v>
      </c>
    </row>
    <row r="3499" spans="1:28" x14ac:dyDescent="0.3">
      <c r="A3499" s="1" t="s">
        <v>57</v>
      </c>
      <c r="B3499" s="65" t="str">
        <f>VLOOKUP(A3499,'bank list with code'!$A$2:$C$114,3,FALSE)</f>
        <v>B065</v>
      </c>
      <c r="C3499" s="65" t="str">
        <f>VLOOKUP(B3499,'bank type'!$A$2:$B$87,2,FALSE)</f>
        <v>Small Finance Banks</v>
      </c>
      <c r="D3499" s="60">
        <f t="shared" si="155"/>
        <v>44196</v>
      </c>
      <c r="E3499" s="19">
        <v>12</v>
      </c>
      <c r="F3499" s="1">
        <v>2020</v>
      </c>
      <c r="G3499" s="2">
        <v>132</v>
      </c>
      <c r="H3499" s="2">
        <v>3</v>
      </c>
      <c r="I3499" s="8">
        <v>0</v>
      </c>
      <c r="J3499" s="8">
        <v>0</v>
      </c>
      <c r="K3499" s="8"/>
      <c r="L3499" s="8">
        <v>0</v>
      </c>
      <c r="M3499" s="8">
        <v>0</v>
      </c>
      <c r="N3499" s="8"/>
      <c r="O3499" s="3">
        <v>0</v>
      </c>
      <c r="P3499" s="3">
        <v>0</v>
      </c>
      <c r="Q3499" s="3">
        <v>0</v>
      </c>
      <c r="R3499" s="69">
        <v>0</v>
      </c>
      <c r="S3499" s="69">
        <v>0</v>
      </c>
      <c r="T3499" s="3"/>
      <c r="U3499" s="3"/>
      <c r="V3499" s="3"/>
      <c r="W3499" s="3"/>
      <c r="X3499" s="3">
        <v>1714329</v>
      </c>
      <c r="Y3499" s="3">
        <v>430407</v>
      </c>
      <c r="Z3499" s="3">
        <v>101363</v>
      </c>
      <c r="AA3499" s="69">
        <v>22.155831500000001</v>
      </c>
      <c r="AB3499" s="69">
        <v>1.267883348</v>
      </c>
    </row>
    <row r="3500" spans="1:28" x14ac:dyDescent="0.3">
      <c r="A3500" s="1" t="s">
        <v>58</v>
      </c>
      <c r="B3500" s="65" t="str">
        <f>VLOOKUP(A3500,'bank list with code'!$A$2:$C$114,3,FALSE)</f>
        <v>B075</v>
      </c>
      <c r="C3500" s="65" t="str">
        <f>VLOOKUP(B3500,'bank type'!$A$2:$B$87,2,FALSE)</f>
        <v>Small Finance Banks</v>
      </c>
      <c r="D3500" s="60">
        <f t="shared" si="155"/>
        <v>44196</v>
      </c>
      <c r="E3500" s="19">
        <v>12</v>
      </c>
      <c r="F3500" s="1">
        <v>2020</v>
      </c>
      <c r="G3500" s="2">
        <v>4</v>
      </c>
      <c r="H3500" s="2">
        <v>0</v>
      </c>
      <c r="I3500" s="8">
        <v>0</v>
      </c>
      <c r="J3500" s="8">
        <v>0</v>
      </c>
      <c r="K3500" s="8"/>
      <c r="L3500" s="8">
        <v>0</v>
      </c>
      <c r="M3500" s="8">
        <v>0</v>
      </c>
      <c r="N3500" s="8"/>
      <c r="O3500" s="3">
        <v>0</v>
      </c>
      <c r="P3500" s="3">
        <v>0</v>
      </c>
      <c r="Q3500" s="3">
        <v>0</v>
      </c>
      <c r="R3500" s="69">
        <v>0</v>
      </c>
      <c r="S3500" s="69">
        <v>0</v>
      </c>
      <c r="T3500" s="3"/>
      <c r="U3500" s="3"/>
      <c r="V3500" s="3"/>
      <c r="W3500" s="3"/>
      <c r="X3500" s="3">
        <v>226485</v>
      </c>
      <c r="Y3500" s="3">
        <v>29366</v>
      </c>
      <c r="Z3500" s="3">
        <v>18843</v>
      </c>
      <c r="AA3500" s="69">
        <v>1.0857899799999999</v>
      </c>
      <c r="AB3500" s="69">
        <v>0.21500351910000001</v>
      </c>
    </row>
    <row r="3501" spans="1:28" x14ac:dyDescent="0.3">
      <c r="A3501" s="1" t="s">
        <v>59</v>
      </c>
      <c r="B3501" s="65" t="str">
        <f>VLOOKUP(A3501,'bank list with code'!$A$2:$C$114,3,FALSE)</f>
        <v>B097</v>
      </c>
      <c r="C3501" s="65" t="str">
        <f>VLOOKUP(B3501,'bank type'!$A$2:$B$87,2,FALSE)</f>
        <v>Small Finance Banks</v>
      </c>
      <c r="D3501" s="60">
        <f t="shared" si="155"/>
        <v>44196</v>
      </c>
      <c r="E3501" s="19">
        <v>12</v>
      </c>
      <c r="F3501" s="1">
        <v>2020</v>
      </c>
      <c r="G3501" s="2">
        <v>25</v>
      </c>
      <c r="H3501" s="2">
        <v>1</v>
      </c>
      <c r="I3501" s="8">
        <v>0</v>
      </c>
      <c r="J3501" s="8">
        <v>0</v>
      </c>
      <c r="K3501" s="8"/>
      <c r="L3501" s="8">
        <v>0</v>
      </c>
      <c r="M3501" s="8">
        <v>0</v>
      </c>
      <c r="N3501" s="8"/>
      <c r="O3501" s="3">
        <v>0</v>
      </c>
      <c r="P3501" s="3">
        <v>0</v>
      </c>
      <c r="Q3501" s="3">
        <v>0</v>
      </c>
      <c r="R3501" s="69">
        <v>0</v>
      </c>
      <c r="S3501" s="69">
        <v>0</v>
      </c>
      <c r="T3501" s="3"/>
      <c r="U3501" s="3"/>
      <c r="V3501" s="3"/>
      <c r="W3501" s="3"/>
      <c r="X3501" s="3">
        <v>160028</v>
      </c>
      <c r="Y3501" s="3">
        <v>76371</v>
      </c>
      <c r="Z3501" s="3">
        <v>33947</v>
      </c>
      <c r="AA3501" s="69">
        <v>3.4239797600000004</v>
      </c>
      <c r="AB3501" s="69">
        <v>0.39587046059999997</v>
      </c>
    </row>
    <row r="3502" spans="1:28" x14ac:dyDescent="0.3">
      <c r="A3502" s="1" t="s">
        <v>60</v>
      </c>
      <c r="B3502" s="65" t="str">
        <f>VLOOKUP(A3502,'bank list with code'!$A$2:$C$114,3,FALSE)</f>
        <v>B103</v>
      </c>
      <c r="C3502" s="65" t="str">
        <f>VLOOKUP(B3502,'bank type'!$A$2:$B$87,2,FALSE)</f>
        <v>Small Finance Banks</v>
      </c>
      <c r="D3502" s="60">
        <f t="shared" si="155"/>
        <v>44196</v>
      </c>
      <c r="E3502" s="19">
        <v>12</v>
      </c>
      <c r="F3502" s="1">
        <v>2020</v>
      </c>
      <c r="G3502" s="2">
        <v>483</v>
      </c>
      <c r="H3502" s="2">
        <v>3</v>
      </c>
      <c r="I3502" s="8">
        <v>0</v>
      </c>
      <c r="J3502" s="8">
        <v>0</v>
      </c>
      <c r="K3502" s="8"/>
      <c r="L3502" s="8">
        <v>0</v>
      </c>
      <c r="M3502" s="8">
        <v>0</v>
      </c>
      <c r="N3502" s="8"/>
      <c r="O3502" s="3">
        <v>0</v>
      </c>
      <c r="P3502" s="3">
        <v>0</v>
      </c>
      <c r="Q3502" s="3">
        <v>0</v>
      </c>
      <c r="R3502" s="69">
        <v>0</v>
      </c>
      <c r="S3502" s="69">
        <v>0</v>
      </c>
      <c r="T3502" s="3"/>
      <c r="U3502" s="3"/>
      <c r="V3502" s="3"/>
      <c r="W3502" s="3"/>
      <c r="X3502" s="3">
        <v>5796732</v>
      </c>
      <c r="Y3502" s="3">
        <v>2342584</v>
      </c>
      <c r="Z3502" s="3">
        <v>467584</v>
      </c>
      <c r="AA3502" s="69">
        <v>99.725527728999992</v>
      </c>
      <c r="AB3502" s="69">
        <v>6.5606242173</v>
      </c>
    </row>
    <row r="3503" spans="1:28" x14ac:dyDescent="0.3">
      <c r="A3503" s="1" t="s">
        <v>61</v>
      </c>
      <c r="B3503" s="65" t="str">
        <f>VLOOKUP(A3503,'bank list with code'!$A$2:$C$114,3,FALSE)</f>
        <v>B109</v>
      </c>
      <c r="C3503" s="65" t="str">
        <f>VLOOKUP(B3503,'bank type'!$A$2:$B$87,2,FALSE)</f>
        <v>Small Finance Banks</v>
      </c>
      <c r="D3503" s="60">
        <f t="shared" si="155"/>
        <v>44196</v>
      </c>
      <c r="E3503" s="19">
        <v>12</v>
      </c>
      <c r="F3503" s="1">
        <v>2020</v>
      </c>
      <c r="G3503" s="2">
        <v>166</v>
      </c>
      <c r="H3503" s="2">
        <v>36</v>
      </c>
      <c r="I3503" s="8">
        <v>0</v>
      </c>
      <c r="J3503" s="8">
        <v>0</v>
      </c>
      <c r="K3503" s="8"/>
      <c r="L3503" s="8">
        <v>106</v>
      </c>
      <c r="M3503" s="8">
        <v>0</v>
      </c>
      <c r="N3503" s="8"/>
      <c r="O3503" s="3">
        <v>0</v>
      </c>
      <c r="P3503" s="3">
        <v>0</v>
      </c>
      <c r="Q3503" s="3">
        <v>0</v>
      </c>
      <c r="R3503" s="69">
        <v>0</v>
      </c>
      <c r="S3503" s="69">
        <v>0</v>
      </c>
      <c r="T3503" s="3"/>
      <c r="U3503" s="3"/>
      <c r="V3503" s="3"/>
      <c r="W3503" s="3"/>
      <c r="X3503" s="3">
        <v>615630</v>
      </c>
      <c r="Y3503" s="3">
        <v>142231</v>
      </c>
      <c r="Z3503" s="3">
        <v>54276</v>
      </c>
      <c r="AA3503" s="69">
        <v>4.3509475068999999</v>
      </c>
      <c r="AB3503" s="69">
        <v>0.52551740169999961</v>
      </c>
    </row>
    <row r="3504" spans="1:28" x14ac:dyDescent="0.3">
      <c r="A3504" s="1" t="s">
        <v>0</v>
      </c>
      <c r="B3504" s="65" t="str">
        <f>VLOOKUP(A3504,'bank list with code'!$A$2:$C$114,3,FALSE)</f>
        <v>B014</v>
      </c>
      <c r="C3504" s="65" t="str">
        <f>VLOOKUP(B3504,'bank type'!$A$2:$B$87,2,FALSE)</f>
        <v>Public Sector Banks</v>
      </c>
      <c r="D3504" s="60">
        <f>DATE(2021,1,31)</f>
        <v>44227</v>
      </c>
      <c r="E3504" s="19">
        <v>1</v>
      </c>
      <c r="F3504" s="1">
        <v>2021</v>
      </c>
      <c r="G3504" s="2">
        <v>8620</v>
      </c>
      <c r="H3504" s="2">
        <v>2983</v>
      </c>
      <c r="I3504" s="8">
        <v>50066</v>
      </c>
      <c r="J3504" s="8">
        <v>0</v>
      </c>
      <c r="K3504" s="8"/>
      <c r="L3504" s="8">
        <v>22603</v>
      </c>
      <c r="M3504" s="8">
        <v>7573</v>
      </c>
      <c r="N3504" s="8"/>
      <c r="O3504" s="8">
        <v>569299</v>
      </c>
      <c r="P3504" s="8">
        <v>9039</v>
      </c>
      <c r="Q3504" s="8">
        <v>1289314</v>
      </c>
      <c r="R3504" s="121">
        <v>0.38037799999999999</v>
      </c>
      <c r="S3504" s="121">
        <v>36.812341599999996</v>
      </c>
      <c r="T3504" s="8"/>
      <c r="U3504" s="8"/>
      <c r="V3504" s="8"/>
      <c r="W3504" s="8"/>
      <c r="X3504" s="8">
        <v>63497037</v>
      </c>
      <c r="Y3504" s="8">
        <v>28428751</v>
      </c>
      <c r="Z3504" s="8">
        <v>16681729</v>
      </c>
      <c r="AA3504" s="121">
        <v>1280.7919778100002</v>
      </c>
      <c r="AB3504" s="121">
        <v>250.18371001</v>
      </c>
    </row>
    <row r="3505" spans="1:28" x14ac:dyDescent="0.3">
      <c r="A3505" s="1" t="s">
        <v>1</v>
      </c>
      <c r="B3505" s="65" t="str">
        <f>VLOOKUP(A3505,'bank list with code'!$A$2:$C$114,3,FALSE)</f>
        <v>B015</v>
      </c>
      <c r="C3505" s="65" t="str">
        <f>VLOOKUP(B3505,'bank type'!$A$2:$B$87,2,FALSE)</f>
        <v>Public Sector Banks</v>
      </c>
      <c r="D3505" s="60">
        <f t="shared" ref="D3505:D3561" si="156">DATE(2021,1,31)</f>
        <v>44227</v>
      </c>
      <c r="E3505" s="19">
        <v>1</v>
      </c>
      <c r="F3505" s="1">
        <v>2021</v>
      </c>
      <c r="G3505" s="2">
        <v>2387</v>
      </c>
      <c r="H3505" s="2">
        <v>3170</v>
      </c>
      <c r="I3505" s="8">
        <v>52148</v>
      </c>
      <c r="J3505" s="8">
        <v>0</v>
      </c>
      <c r="K3505" s="8"/>
      <c r="L3505" s="8">
        <v>8192</v>
      </c>
      <c r="M3505" s="8">
        <v>1244</v>
      </c>
      <c r="N3505" s="8"/>
      <c r="O3505" s="8">
        <v>168813</v>
      </c>
      <c r="P3505" s="8">
        <v>11294</v>
      </c>
      <c r="Q3505" s="8">
        <v>387210</v>
      </c>
      <c r="R3505" s="121">
        <v>0.65282973280000001</v>
      </c>
      <c r="S3505" s="121">
        <v>9.6191919029000008</v>
      </c>
      <c r="T3505" s="8"/>
      <c r="U3505" s="8"/>
      <c r="V3505" s="8"/>
      <c r="W3505" s="8"/>
      <c r="X3505" s="8">
        <v>40951205</v>
      </c>
      <c r="Y3505" s="8">
        <v>19715706</v>
      </c>
      <c r="Z3505" s="8">
        <v>10134583</v>
      </c>
      <c r="AA3505" s="121">
        <v>741.76182575109999</v>
      </c>
      <c r="AB3505" s="121">
        <v>135.02856310209998</v>
      </c>
    </row>
    <row r="3506" spans="1:28" x14ac:dyDescent="0.3">
      <c r="A3506" s="4" t="s">
        <v>2</v>
      </c>
      <c r="B3506" s="65" t="str">
        <f>VLOOKUP(A3506,'bank list with code'!$A$2:$C$114,3,FALSE)</f>
        <v>B016</v>
      </c>
      <c r="C3506" s="65" t="str">
        <f>VLOOKUP(B3506,'bank type'!$A$2:$B$87,2,FALSE)</f>
        <v>Public Sector Banks</v>
      </c>
      <c r="D3506" s="60">
        <f t="shared" si="156"/>
        <v>44227</v>
      </c>
      <c r="E3506" s="19">
        <v>1</v>
      </c>
      <c r="F3506" s="1">
        <v>2021</v>
      </c>
      <c r="G3506" s="2">
        <v>1414</v>
      </c>
      <c r="H3506" s="2">
        <v>441</v>
      </c>
      <c r="I3506" s="8">
        <v>2721</v>
      </c>
      <c r="J3506" s="8">
        <v>0</v>
      </c>
      <c r="K3506" s="8"/>
      <c r="L3506" s="8">
        <v>0</v>
      </c>
      <c r="M3506" s="8">
        <v>325167</v>
      </c>
      <c r="N3506" s="8"/>
      <c r="O3506" s="8">
        <v>17321</v>
      </c>
      <c r="P3506" s="8">
        <v>44</v>
      </c>
      <c r="Q3506" s="8">
        <v>7762</v>
      </c>
      <c r="R3506" s="121">
        <v>2.2130000000000001E-3</v>
      </c>
      <c r="S3506" s="121">
        <v>0.24299394000000002</v>
      </c>
      <c r="T3506" s="8"/>
      <c r="U3506" s="8"/>
      <c r="V3506" s="8"/>
      <c r="W3506" s="8"/>
      <c r="X3506" s="8">
        <v>9300936</v>
      </c>
      <c r="Y3506" s="8">
        <v>7347153</v>
      </c>
      <c r="Z3506" s="8">
        <v>4696028</v>
      </c>
      <c r="AA3506" s="121">
        <v>298.71240062999999</v>
      </c>
      <c r="AB3506" s="121">
        <v>61.07360268</v>
      </c>
    </row>
    <row r="3507" spans="1:28" x14ac:dyDescent="0.3">
      <c r="A3507" s="1" t="s">
        <v>3</v>
      </c>
      <c r="B3507" s="65" t="str">
        <f>VLOOKUP(A3507,'bank list with code'!$A$2:$C$114,3,FALSE)</f>
        <v>B018</v>
      </c>
      <c r="C3507" s="65" t="str">
        <f>VLOOKUP(B3507,'bank type'!$A$2:$B$87,2,FALSE)</f>
        <v>Public Sector Banks</v>
      </c>
      <c r="D3507" s="60">
        <f t="shared" si="156"/>
        <v>44227</v>
      </c>
      <c r="E3507" s="19">
        <v>1</v>
      </c>
      <c r="F3507" s="1">
        <v>2021</v>
      </c>
      <c r="G3507" s="2">
        <v>8758</v>
      </c>
      <c r="H3507" s="2">
        <v>4371</v>
      </c>
      <c r="I3507" s="8">
        <v>37507</v>
      </c>
      <c r="J3507" s="8">
        <v>0</v>
      </c>
      <c r="K3507" s="8"/>
      <c r="L3507" s="8">
        <v>9239</v>
      </c>
      <c r="M3507" s="8">
        <v>74</v>
      </c>
      <c r="N3507" s="8"/>
      <c r="O3507" s="8">
        <v>749386</v>
      </c>
      <c r="P3507" s="8">
        <v>48994</v>
      </c>
      <c r="Q3507" s="8">
        <v>969074</v>
      </c>
      <c r="R3507" s="121">
        <v>2.1981499087</v>
      </c>
      <c r="S3507" s="121">
        <v>24.5818493226</v>
      </c>
      <c r="T3507" s="8"/>
      <c r="U3507" s="8"/>
      <c r="V3507" s="8"/>
      <c r="W3507" s="8"/>
      <c r="X3507" s="8">
        <v>39416147</v>
      </c>
      <c r="Y3507" s="8">
        <v>30786416</v>
      </c>
      <c r="Z3507" s="8">
        <v>14726095</v>
      </c>
      <c r="AA3507" s="121">
        <v>1322.3592510086</v>
      </c>
      <c r="AB3507" s="121">
        <v>226.96101574800002</v>
      </c>
    </row>
    <row r="3508" spans="1:28" x14ac:dyDescent="0.3">
      <c r="A3508" s="1" t="s">
        <v>4</v>
      </c>
      <c r="B3508" s="65" t="str">
        <f>VLOOKUP(A3508,'bank list with code'!$A$2:$C$114,3,FALSE)</f>
        <v>B022</v>
      </c>
      <c r="C3508" s="65" t="str">
        <f>VLOOKUP(B3508,'bank type'!$A$2:$B$87,2,FALSE)</f>
        <v>Public Sector Banks</v>
      </c>
      <c r="D3508" s="60">
        <f t="shared" si="156"/>
        <v>44227</v>
      </c>
      <c r="E3508" s="19">
        <v>1</v>
      </c>
      <c r="F3508" s="1">
        <v>2021</v>
      </c>
      <c r="G3508" s="2">
        <v>2736</v>
      </c>
      <c r="H3508" s="2">
        <v>898</v>
      </c>
      <c r="I3508" s="8">
        <v>3928</v>
      </c>
      <c r="J3508" s="8">
        <v>0</v>
      </c>
      <c r="K3508" s="8"/>
      <c r="L3508" s="8">
        <v>6385</v>
      </c>
      <c r="M3508" s="8">
        <v>6346</v>
      </c>
      <c r="N3508" s="8"/>
      <c r="O3508" s="8">
        <v>0</v>
      </c>
      <c r="P3508" s="8">
        <v>0</v>
      </c>
      <c r="Q3508" s="8">
        <v>0</v>
      </c>
      <c r="R3508" s="121">
        <v>0</v>
      </c>
      <c r="S3508" s="121">
        <v>0</v>
      </c>
      <c r="T3508" s="8"/>
      <c r="U3508" s="8"/>
      <c r="V3508" s="8"/>
      <c r="W3508" s="8"/>
      <c r="X3508" s="8">
        <v>26168405</v>
      </c>
      <c r="Y3508" s="8">
        <v>11196500</v>
      </c>
      <c r="Z3508" s="8">
        <v>5844910</v>
      </c>
      <c r="AA3508" s="121">
        <v>497.09280196000003</v>
      </c>
      <c r="AB3508" s="121">
        <v>89.368242630499992</v>
      </c>
    </row>
    <row r="3509" spans="1:28" x14ac:dyDescent="0.3">
      <c r="A3509" s="1" t="s">
        <v>5</v>
      </c>
      <c r="B3509" s="65" t="str">
        <f>VLOOKUP(A3509,'bank list with code'!$A$2:$C$114,3,FALSE)</f>
        <v>B060</v>
      </c>
      <c r="C3509" s="65" t="str">
        <f>VLOOKUP(B3509,'bank type'!$A$2:$B$87,2,FALSE)</f>
        <v>Public Sector Banks</v>
      </c>
      <c r="D3509" s="60">
        <f t="shared" si="156"/>
        <v>44227</v>
      </c>
      <c r="E3509" s="19">
        <v>1</v>
      </c>
      <c r="F3509" s="1">
        <v>2021</v>
      </c>
      <c r="G3509" s="2">
        <v>4597</v>
      </c>
      <c r="H3509" s="2">
        <v>777</v>
      </c>
      <c r="I3509" s="8">
        <v>12292</v>
      </c>
      <c r="J3509" s="8">
        <v>0</v>
      </c>
      <c r="K3509" s="8"/>
      <c r="L3509" s="8">
        <v>9095</v>
      </c>
      <c r="M3509" s="8">
        <v>8289</v>
      </c>
      <c r="N3509" s="8"/>
      <c r="O3509" s="8">
        <v>108940</v>
      </c>
      <c r="P3509" s="8">
        <v>2742</v>
      </c>
      <c r="Q3509" s="8">
        <v>177537</v>
      </c>
      <c r="R3509" s="121">
        <v>0.17020249999999998</v>
      </c>
      <c r="S3509" s="121">
        <v>4.5425718900000005</v>
      </c>
      <c r="T3509" s="8"/>
      <c r="U3509" s="8"/>
      <c r="V3509" s="8"/>
      <c r="W3509" s="8"/>
      <c r="X3509" s="8">
        <v>23600592</v>
      </c>
      <c r="Y3509" s="8">
        <v>21678669</v>
      </c>
      <c r="Z3509" s="8">
        <v>11384502</v>
      </c>
      <c r="AA3509" s="121">
        <v>975.46412888399993</v>
      </c>
      <c r="AB3509" s="121">
        <v>161.00867921530002</v>
      </c>
    </row>
    <row r="3510" spans="1:28" x14ac:dyDescent="0.3">
      <c r="A3510" s="1" t="s">
        <v>6</v>
      </c>
      <c r="B3510" s="65" t="str">
        <f>VLOOKUP(A3510,'bank list with code'!$A$2:$C$114,3,FALSE)</f>
        <v>B061</v>
      </c>
      <c r="C3510" s="65" t="str">
        <f>VLOOKUP(B3510,'bank type'!$A$2:$B$87,2,FALSE)</f>
        <v>Public Sector Banks</v>
      </c>
      <c r="D3510" s="60">
        <f t="shared" si="156"/>
        <v>44227</v>
      </c>
      <c r="E3510" s="19">
        <v>1</v>
      </c>
      <c r="F3510" s="1">
        <v>2021</v>
      </c>
      <c r="G3510" s="2">
        <v>2714</v>
      </c>
      <c r="H3510" s="2">
        <v>417</v>
      </c>
      <c r="I3510" s="8">
        <v>9908</v>
      </c>
      <c r="J3510" s="8">
        <v>0</v>
      </c>
      <c r="K3510" s="8"/>
      <c r="L3510" s="8">
        <v>0</v>
      </c>
      <c r="M3510" s="8">
        <v>0</v>
      </c>
      <c r="N3510" s="8"/>
      <c r="O3510" s="8">
        <v>60894</v>
      </c>
      <c r="P3510" s="8">
        <v>555</v>
      </c>
      <c r="Q3510" s="8">
        <v>78182</v>
      </c>
      <c r="R3510" s="121">
        <v>2.5886780000000002E-2</v>
      </c>
      <c r="S3510" s="121">
        <v>1.5467407900000001</v>
      </c>
      <c r="T3510" s="8"/>
      <c r="U3510" s="8"/>
      <c r="V3510" s="8"/>
      <c r="W3510" s="8"/>
      <c r="X3510" s="8">
        <v>18932764</v>
      </c>
      <c r="Y3510" s="8">
        <v>13293114</v>
      </c>
      <c r="Z3510" s="8">
        <v>5465443</v>
      </c>
      <c r="AA3510" s="121">
        <v>557.583662</v>
      </c>
      <c r="AB3510" s="121">
        <v>84.63570759000001</v>
      </c>
    </row>
    <row r="3511" spans="1:28" x14ac:dyDescent="0.3">
      <c r="A3511" s="1" t="s">
        <v>7</v>
      </c>
      <c r="B3511" s="65" t="str">
        <f>VLOOKUP(A3511,'bank list with code'!$A$2:$C$114,3,FALSE)</f>
        <v>B080</v>
      </c>
      <c r="C3511" s="65" t="str">
        <f>VLOOKUP(B3511,'bank type'!$A$2:$B$87,2,FALSE)</f>
        <v>Public Sector Banks</v>
      </c>
      <c r="D3511" s="60">
        <f t="shared" si="156"/>
        <v>44227</v>
      </c>
      <c r="E3511" s="19">
        <v>1</v>
      </c>
      <c r="F3511" s="1">
        <v>2021</v>
      </c>
      <c r="G3511" s="2">
        <v>1064</v>
      </c>
      <c r="H3511" s="2">
        <v>30</v>
      </c>
      <c r="I3511" s="8">
        <v>1066</v>
      </c>
      <c r="J3511" s="8">
        <v>0</v>
      </c>
      <c r="K3511" s="8"/>
      <c r="L3511" s="8">
        <v>354</v>
      </c>
      <c r="M3511" s="8">
        <v>997</v>
      </c>
      <c r="N3511" s="8"/>
      <c r="O3511" s="8">
        <v>0</v>
      </c>
      <c r="P3511" s="8">
        <v>0</v>
      </c>
      <c r="Q3511" s="8">
        <v>0</v>
      </c>
      <c r="R3511" s="121">
        <v>0</v>
      </c>
      <c r="S3511" s="121">
        <v>0</v>
      </c>
      <c r="T3511" s="8"/>
      <c r="U3511" s="8"/>
      <c r="V3511" s="8"/>
      <c r="W3511" s="8"/>
      <c r="X3511" s="8">
        <v>3125249</v>
      </c>
      <c r="Y3511" s="8">
        <v>1529810</v>
      </c>
      <c r="Z3511" s="8">
        <v>968551</v>
      </c>
      <c r="AA3511" s="121">
        <v>65.846285999999992</v>
      </c>
      <c r="AB3511" s="121">
        <v>15.795710165399999</v>
      </c>
    </row>
    <row r="3512" spans="1:28" x14ac:dyDescent="0.3">
      <c r="A3512" s="12" t="s">
        <v>8</v>
      </c>
      <c r="B3512" s="65" t="str">
        <f>VLOOKUP(A3512,'bank list with code'!$A$2:$C$114,3,FALSE)</f>
        <v>B081</v>
      </c>
      <c r="C3512" s="65" t="str">
        <f>VLOOKUP(B3512,'bank type'!$A$2:$B$87,2,FALSE)</f>
        <v>Public Sector Banks</v>
      </c>
      <c r="D3512" s="60">
        <f t="shared" si="156"/>
        <v>44227</v>
      </c>
      <c r="E3512" s="19">
        <v>1</v>
      </c>
      <c r="F3512" s="1">
        <v>2021</v>
      </c>
      <c r="G3512" s="13">
        <v>8717</v>
      </c>
      <c r="H3512" s="13">
        <v>5183</v>
      </c>
      <c r="I3512" s="11">
        <v>108696</v>
      </c>
      <c r="J3512" s="11">
        <v>0</v>
      </c>
      <c r="K3512" s="11"/>
      <c r="L3512" s="11">
        <v>11265</v>
      </c>
      <c r="M3512" s="11">
        <v>361310</v>
      </c>
      <c r="N3512" s="11"/>
      <c r="O3512" s="11">
        <v>365695</v>
      </c>
      <c r="P3512" s="11">
        <v>3113</v>
      </c>
      <c r="Q3512" s="11">
        <v>553566</v>
      </c>
      <c r="R3512" s="122">
        <v>9.2050575900000001E-2</v>
      </c>
      <c r="S3512" s="122">
        <v>13.452446443300001</v>
      </c>
      <c r="T3512" s="11"/>
      <c r="U3512" s="11"/>
      <c r="V3512" s="11"/>
      <c r="W3512" s="11"/>
      <c r="X3512" s="11">
        <v>43759652</v>
      </c>
      <c r="Y3512" s="8">
        <v>35835065</v>
      </c>
      <c r="Z3512" s="8">
        <v>15802753</v>
      </c>
      <c r="AA3512" s="121">
        <v>1558.5257653528001</v>
      </c>
      <c r="AB3512" s="121">
        <v>270.3565018493</v>
      </c>
    </row>
    <row r="3513" spans="1:28" x14ac:dyDescent="0.3">
      <c r="A3513" s="1" t="s">
        <v>12</v>
      </c>
      <c r="B3513" s="65" t="str">
        <f>VLOOKUP(A3513,'bank list with code'!$A$2:$C$114,3,FALSE)</f>
        <v>B093</v>
      </c>
      <c r="C3513" s="65" t="str">
        <f>VLOOKUP(B3513,'bank type'!$A$2:$B$87,2,FALSE)</f>
        <v>Public Sector Banks</v>
      </c>
      <c r="D3513" s="60">
        <f t="shared" si="156"/>
        <v>44227</v>
      </c>
      <c r="E3513" s="19">
        <v>1</v>
      </c>
      <c r="F3513" s="1">
        <v>2021</v>
      </c>
      <c r="G3513" s="2">
        <v>25472</v>
      </c>
      <c r="H3513" s="2">
        <v>33592</v>
      </c>
      <c r="I3513" s="8">
        <v>763716</v>
      </c>
      <c r="J3513" s="8">
        <v>0</v>
      </c>
      <c r="K3513" s="8"/>
      <c r="L3513" s="8">
        <v>40049</v>
      </c>
      <c r="M3513" s="8">
        <v>432890</v>
      </c>
      <c r="N3513" s="8"/>
      <c r="O3513" s="8">
        <v>11641581</v>
      </c>
      <c r="P3513" s="8">
        <v>92774</v>
      </c>
      <c r="Q3513" s="8">
        <v>34593004</v>
      </c>
      <c r="R3513" s="121">
        <v>3.4474038469000003</v>
      </c>
      <c r="S3513" s="121">
        <v>1214.3088083109999</v>
      </c>
      <c r="T3513" s="8"/>
      <c r="U3513" s="8"/>
      <c r="V3513" s="8"/>
      <c r="W3513" s="8"/>
      <c r="X3513" s="8">
        <v>292716565</v>
      </c>
      <c r="Y3513" s="8">
        <v>194335246</v>
      </c>
      <c r="Z3513" s="8">
        <v>110437041</v>
      </c>
      <c r="AA3513" s="121">
        <v>9592.760993264299</v>
      </c>
      <c r="AB3513" s="121">
        <v>1795.0372009399998</v>
      </c>
    </row>
    <row r="3514" spans="1:28" x14ac:dyDescent="0.3">
      <c r="A3514" s="1" t="s">
        <v>9</v>
      </c>
      <c r="B3514" s="65" t="str">
        <f>VLOOKUP(A3514,'bank list with code'!$A$2:$C$114,3,FALSE)</f>
        <v>B102</v>
      </c>
      <c r="C3514" s="65" t="str">
        <f>VLOOKUP(B3514,'bank type'!$A$2:$B$87,2,FALSE)</f>
        <v>Public Sector Banks</v>
      </c>
      <c r="D3514" s="60">
        <f t="shared" si="156"/>
        <v>44227</v>
      </c>
      <c r="E3514" s="19">
        <v>1</v>
      </c>
      <c r="F3514" s="1">
        <v>2021</v>
      </c>
      <c r="G3514" s="2">
        <v>2079</v>
      </c>
      <c r="H3514" s="2">
        <v>205</v>
      </c>
      <c r="I3514" s="8">
        <v>9419</v>
      </c>
      <c r="J3514" s="8">
        <v>0</v>
      </c>
      <c r="K3514" s="8"/>
      <c r="L3514" s="8">
        <v>3568</v>
      </c>
      <c r="M3514" s="8">
        <v>7064</v>
      </c>
      <c r="N3514" s="8"/>
      <c r="O3514" s="8">
        <v>0</v>
      </c>
      <c r="P3514" s="8">
        <v>0</v>
      </c>
      <c r="Q3514" s="8">
        <v>0</v>
      </c>
      <c r="R3514" s="121">
        <v>0</v>
      </c>
      <c r="S3514" s="121">
        <v>0</v>
      </c>
      <c r="T3514" s="8"/>
      <c r="U3514" s="8"/>
      <c r="V3514" s="8"/>
      <c r="W3514" s="8"/>
      <c r="X3514" s="8">
        <v>9873976</v>
      </c>
      <c r="Y3514" s="8">
        <v>6491248</v>
      </c>
      <c r="Z3514" s="8">
        <v>3562613</v>
      </c>
      <c r="AA3514" s="121">
        <v>275.77517018000003</v>
      </c>
      <c r="AB3514" s="121">
        <v>54.014819510000002</v>
      </c>
    </row>
    <row r="3515" spans="1:28" x14ac:dyDescent="0.3">
      <c r="A3515" s="1" t="s">
        <v>10</v>
      </c>
      <c r="B3515" s="65" t="str">
        <f>VLOOKUP(A3515,'bank list with code'!$A$2:$C$114,3,FALSE)</f>
        <v>B105</v>
      </c>
      <c r="C3515" s="65" t="str">
        <f>VLOOKUP(B3515,'bank type'!$A$2:$B$87,2,FALSE)</f>
        <v>Public Sector Banks</v>
      </c>
      <c r="D3515" s="60">
        <f t="shared" si="156"/>
        <v>44227</v>
      </c>
      <c r="E3515" s="19">
        <v>1</v>
      </c>
      <c r="F3515" s="1">
        <v>2021</v>
      </c>
      <c r="G3515" s="2">
        <v>9167</v>
      </c>
      <c r="H3515" s="2">
        <v>3898</v>
      </c>
      <c r="I3515" s="8">
        <v>314705</v>
      </c>
      <c r="J3515" s="8">
        <v>0</v>
      </c>
      <c r="K3515" s="8"/>
      <c r="L3515" s="8">
        <v>8019</v>
      </c>
      <c r="M3515" s="8">
        <v>1559</v>
      </c>
      <c r="N3515" s="8"/>
      <c r="O3515" s="8">
        <v>500726</v>
      </c>
      <c r="P3515" s="8">
        <v>7825</v>
      </c>
      <c r="Q3515" s="8">
        <v>709518</v>
      </c>
      <c r="R3515" s="121">
        <v>0.39366066909999997</v>
      </c>
      <c r="S3515" s="121">
        <v>18.571444004900002</v>
      </c>
      <c r="T3515" s="8"/>
      <c r="U3515" s="8"/>
      <c r="V3515" s="8"/>
      <c r="W3515" s="8"/>
      <c r="X3515" s="8">
        <v>44278528</v>
      </c>
      <c r="Y3515" s="8">
        <v>46370887</v>
      </c>
      <c r="Z3515" s="8">
        <v>18515267</v>
      </c>
      <c r="AA3515" s="121">
        <v>1398.12973291</v>
      </c>
      <c r="AB3515" s="121">
        <v>266.89369811300003</v>
      </c>
    </row>
    <row r="3516" spans="1:28" x14ac:dyDescent="0.3">
      <c r="A3516" s="1" t="s">
        <v>14</v>
      </c>
      <c r="B3516" s="65" t="str">
        <f>VLOOKUP(A3516,'bank list with code'!$A$2:$C$114,3,FALSE)</f>
        <v>B009</v>
      </c>
      <c r="C3516" s="65" t="str">
        <f>VLOOKUP(B3516,'bank type'!$A$2:$B$87,2,FALSE)</f>
        <v>Private Sector Banks</v>
      </c>
      <c r="D3516" s="60">
        <f t="shared" si="156"/>
        <v>44227</v>
      </c>
      <c r="E3516" s="19">
        <v>1</v>
      </c>
      <c r="F3516" s="1">
        <v>2021</v>
      </c>
      <c r="G3516" s="2">
        <v>5603</v>
      </c>
      <c r="H3516" s="2">
        <v>11532</v>
      </c>
      <c r="I3516" s="8">
        <v>570642</v>
      </c>
      <c r="J3516" s="8">
        <v>0</v>
      </c>
      <c r="K3516" s="8"/>
      <c r="L3516" s="8">
        <v>710</v>
      </c>
      <c r="M3516" s="8">
        <v>170180</v>
      </c>
      <c r="N3516" s="8"/>
      <c r="O3516" s="8">
        <v>6937596</v>
      </c>
      <c r="P3516" s="8">
        <v>34435</v>
      </c>
      <c r="Q3516" s="8">
        <v>14533021</v>
      </c>
      <c r="R3516" s="121">
        <v>1.6715112734999999</v>
      </c>
      <c r="S3516" s="121">
        <v>509.07238640999998</v>
      </c>
      <c r="T3516" s="8"/>
      <c r="U3516" s="8"/>
      <c r="V3516" s="8"/>
      <c r="W3516" s="8"/>
      <c r="X3516" s="8">
        <v>23016877</v>
      </c>
      <c r="Y3516" s="8">
        <v>23195589</v>
      </c>
      <c r="Z3516" s="8">
        <v>22261343</v>
      </c>
      <c r="AA3516" s="121">
        <v>1335.7229244919001</v>
      </c>
      <c r="AB3516" s="121">
        <v>445.59021504999998</v>
      </c>
    </row>
    <row r="3517" spans="1:28" x14ac:dyDescent="0.3">
      <c r="A3517" s="1" t="s">
        <v>15</v>
      </c>
      <c r="B3517" s="65" t="str">
        <f>VLOOKUP(A3517,'bank list with code'!$A$2:$C$114,3,FALSE)</f>
        <v>B010</v>
      </c>
      <c r="C3517" s="65" t="str">
        <f>VLOOKUP(B3517,'bank type'!$A$2:$B$87,2,FALSE)</f>
        <v>Private Sector Banks</v>
      </c>
      <c r="D3517" s="60">
        <f t="shared" si="156"/>
        <v>44227</v>
      </c>
      <c r="E3517" s="19">
        <v>1</v>
      </c>
      <c r="F3517" s="1">
        <v>2021</v>
      </c>
      <c r="G3517" s="2">
        <v>485</v>
      </c>
      <c r="H3517" s="2">
        <v>2</v>
      </c>
      <c r="I3517" s="8">
        <v>34057</v>
      </c>
      <c r="J3517" s="8">
        <v>0</v>
      </c>
      <c r="K3517" s="8"/>
      <c r="L3517" s="8">
        <v>0</v>
      </c>
      <c r="M3517" s="8">
        <v>0</v>
      </c>
      <c r="N3517" s="8"/>
      <c r="O3517" s="8">
        <v>0</v>
      </c>
      <c r="P3517" s="8">
        <v>0</v>
      </c>
      <c r="Q3517" s="8">
        <v>0</v>
      </c>
      <c r="R3517" s="121">
        <v>0</v>
      </c>
      <c r="S3517" s="121">
        <v>0</v>
      </c>
      <c r="T3517" s="8"/>
      <c r="U3517" s="8"/>
      <c r="V3517" s="8"/>
      <c r="W3517" s="8"/>
      <c r="X3517" s="8">
        <v>4425875</v>
      </c>
      <c r="Y3517" s="8">
        <v>2278116</v>
      </c>
      <c r="Z3517" s="8">
        <v>1134243</v>
      </c>
      <c r="AA3517" s="121">
        <v>113.33885227</v>
      </c>
      <c r="AB3517" s="121">
        <v>21.321477553699999</v>
      </c>
    </row>
    <row r="3518" spans="1:28" x14ac:dyDescent="0.3">
      <c r="A3518" s="1" t="s">
        <v>16</v>
      </c>
      <c r="B3518" s="65" t="str">
        <f>VLOOKUP(A3518,'bank list with code'!$A$2:$C$114,3,FALSE)</f>
        <v>B021</v>
      </c>
      <c r="C3518" s="65" t="str">
        <f>VLOOKUP(B3518,'bank type'!$A$2:$B$87,2,FALSE)</f>
        <v>Private Sector Banks</v>
      </c>
      <c r="D3518" s="60">
        <f t="shared" si="156"/>
        <v>44227</v>
      </c>
      <c r="E3518" s="19">
        <v>1</v>
      </c>
      <c r="F3518" s="1">
        <v>2021</v>
      </c>
      <c r="G3518" s="2">
        <v>263</v>
      </c>
      <c r="H3518" s="2">
        <v>56</v>
      </c>
      <c r="I3518" s="8">
        <v>0</v>
      </c>
      <c r="J3518" s="8">
        <v>0</v>
      </c>
      <c r="K3518" s="8"/>
      <c r="L3518" s="8">
        <v>82</v>
      </c>
      <c r="M3518" s="8">
        <v>2200</v>
      </c>
      <c r="N3518" s="8"/>
      <c r="O3518" s="8">
        <v>0</v>
      </c>
      <c r="P3518" s="8">
        <v>0</v>
      </c>
      <c r="Q3518" s="8">
        <v>0</v>
      </c>
      <c r="R3518" s="121">
        <v>0</v>
      </c>
      <c r="S3518" s="121">
        <v>0</v>
      </c>
      <c r="T3518" s="8"/>
      <c r="U3518" s="8"/>
      <c r="V3518" s="8"/>
      <c r="W3518" s="8"/>
      <c r="X3518" s="8">
        <v>762889</v>
      </c>
      <c r="Y3518" s="8">
        <v>493958</v>
      </c>
      <c r="Z3518" s="8">
        <v>319119</v>
      </c>
      <c r="AA3518" s="121">
        <v>21.4092956864</v>
      </c>
      <c r="AB3518" s="121">
        <v>4.8466220899999994</v>
      </c>
    </row>
    <row r="3519" spans="1:28" x14ac:dyDescent="0.3">
      <c r="A3519" s="1" t="s">
        <v>17</v>
      </c>
      <c r="B3519" s="65" t="str">
        <f>VLOOKUP(A3519,'bank list with code'!$A$2:$C$114,3,FALSE)</f>
        <v>B024</v>
      </c>
      <c r="C3519" s="65" t="str">
        <f>VLOOKUP(B3519,'bank type'!$A$2:$B$87,2,FALSE)</f>
        <v>Private Sector Banks</v>
      </c>
      <c r="D3519" s="60">
        <f t="shared" si="156"/>
        <v>44227</v>
      </c>
      <c r="E3519" s="19">
        <v>1</v>
      </c>
      <c r="F3519" s="1">
        <v>2021</v>
      </c>
      <c r="G3519" s="2">
        <v>1071</v>
      </c>
      <c r="H3519" s="2">
        <v>653</v>
      </c>
      <c r="I3519" s="8">
        <v>8632</v>
      </c>
      <c r="J3519" s="8">
        <v>0</v>
      </c>
      <c r="K3519" s="8"/>
      <c r="L3519" s="8">
        <v>4354</v>
      </c>
      <c r="M3519" s="8">
        <v>11899</v>
      </c>
      <c r="N3519" s="8"/>
      <c r="O3519" s="8">
        <v>3321</v>
      </c>
      <c r="P3519" s="8">
        <v>22</v>
      </c>
      <c r="Q3519" s="8">
        <v>2975</v>
      </c>
      <c r="R3519" s="121">
        <v>9.1100000000000003E-4</v>
      </c>
      <c r="S3519" s="121">
        <v>5.8589118899999994E-2</v>
      </c>
      <c r="T3519" s="8"/>
      <c r="U3519" s="8"/>
      <c r="V3519" s="8"/>
      <c r="W3519" s="8"/>
      <c r="X3519" s="8">
        <v>2262482</v>
      </c>
      <c r="Y3519" s="8">
        <v>2377168</v>
      </c>
      <c r="Z3519" s="8">
        <v>1244570</v>
      </c>
      <c r="AA3519" s="121">
        <v>113.797988139</v>
      </c>
      <c r="AB3519" s="121">
        <v>18.974413438900005</v>
      </c>
    </row>
    <row r="3520" spans="1:28" x14ac:dyDescent="0.3">
      <c r="A3520" s="1" t="s">
        <v>18</v>
      </c>
      <c r="B3520" s="65" t="str">
        <f>VLOOKUP(A3520,'bank list with code'!$A$2:$C$114,3,FALSE)</f>
        <v>B032</v>
      </c>
      <c r="C3520" s="65" t="str">
        <f>VLOOKUP(B3520,'bank type'!$A$2:$B$87,2,FALSE)</f>
        <v>Private Sector Banks</v>
      </c>
      <c r="D3520" s="60">
        <f t="shared" si="156"/>
        <v>44227</v>
      </c>
      <c r="E3520" s="19">
        <v>1</v>
      </c>
      <c r="F3520" s="1">
        <v>2021</v>
      </c>
      <c r="G3520" s="2">
        <v>303</v>
      </c>
      <c r="H3520" s="2">
        <v>164</v>
      </c>
      <c r="I3520" s="8">
        <v>8368</v>
      </c>
      <c r="J3520" s="8">
        <v>0</v>
      </c>
      <c r="K3520" s="8"/>
      <c r="L3520" s="8">
        <v>0</v>
      </c>
      <c r="M3520" s="8">
        <v>1669</v>
      </c>
      <c r="N3520" s="8"/>
      <c r="O3520" s="8">
        <v>5666</v>
      </c>
      <c r="P3520" s="8">
        <v>368</v>
      </c>
      <c r="Q3520" s="8">
        <v>16109</v>
      </c>
      <c r="R3520" s="121">
        <v>2.4392E-2</v>
      </c>
      <c r="S3520" s="121">
        <v>0.39780588</v>
      </c>
      <c r="T3520" s="8"/>
      <c r="U3520" s="8"/>
      <c r="V3520" s="8"/>
      <c r="W3520" s="8"/>
      <c r="X3520" s="8">
        <v>787530</v>
      </c>
      <c r="Y3520" s="8">
        <v>397094</v>
      </c>
      <c r="Z3520" s="8">
        <v>439099</v>
      </c>
      <c r="AA3520" s="121">
        <v>22.9057408</v>
      </c>
      <c r="AB3520" s="121">
        <v>10.985056049999999</v>
      </c>
    </row>
    <row r="3521" spans="1:28" x14ac:dyDescent="0.3">
      <c r="A3521" s="1" t="s">
        <v>19</v>
      </c>
      <c r="B3521" s="65" t="str">
        <f>VLOOKUP(A3521,'bank list with code'!$A$2:$C$114,3,FALSE)</f>
        <v>B038</v>
      </c>
      <c r="C3521" s="65" t="str">
        <f>VLOOKUP(B3521,'bank type'!$A$2:$B$87,2,FALSE)</f>
        <v>Private Sector Banks</v>
      </c>
      <c r="D3521" s="60">
        <f t="shared" si="156"/>
        <v>44227</v>
      </c>
      <c r="E3521" s="19">
        <v>1</v>
      </c>
      <c r="F3521" s="1">
        <v>2021</v>
      </c>
      <c r="G3521" s="2">
        <v>204</v>
      </c>
      <c r="H3521" s="2">
        <v>52</v>
      </c>
      <c r="I3521" s="8">
        <v>1465</v>
      </c>
      <c r="J3521" s="8">
        <v>0</v>
      </c>
      <c r="K3521" s="8"/>
      <c r="L3521" s="8">
        <v>0</v>
      </c>
      <c r="M3521" s="8">
        <v>0</v>
      </c>
      <c r="N3521" s="8"/>
      <c r="O3521" s="8">
        <v>5969</v>
      </c>
      <c r="P3521" s="8">
        <v>603</v>
      </c>
      <c r="Q3521" s="8">
        <v>19519</v>
      </c>
      <c r="R3521" s="121">
        <v>9.6355208999999997E-3</v>
      </c>
      <c r="S3521" s="121">
        <v>0.41505458240000004</v>
      </c>
      <c r="T3521" s="8"/>
      <c r="U3521" s="8"/>
      <c r="V3521" s="8"/>
      <c r="W3521" s="8"/>
      <c r="X3521" s="8">
        <v>525915</v>
      </c>
      <c r="Y3521" s="8">
        <v>561748</v>
      </c>
      <c r="Z3521" s="8">
        <v>319243</v>
      </c>
      <c r="AA3521" s="121">
        <v>19.187724495299999</v>
      </c>
      <c r="AB3521" s="121">
        <v>4.8981219587</v>
      </c>
    </row>
    <row r="3522" spans="1:28" x14ac:dyDescent="0.3">
      <c r="A3522" s="1" t="s">
        <v>20</v>
      </c>
      <c r="B3522" s="65" t="str">
        <f>VLOOKUP(A3522,'bank list with code'!$A$2:$C$114,3,FALSE)</f>
        <v>B045</v>
      </c>
      <c r="C3522" s="65" t="str">
        <f>VLOOKUP(B3522,'bank type'!$A$2:$B$87,2,FALSE)</f>
        <v>Private Sector Banks</v>
      </c>
      <c r="D3522" s="60">
        <f t="shared" si="156"/>
        <v>44227</v>
      </c>
      <c r="E3522" s="19">
        <v>1</v>
      </c>
      <c r="F3522" s="1">
        <v>2021</v>
      </c>
      <c r="G3522" s="2">
        <v>1496</v>
      </c>
      <c r="H3522" s="2">
        <v>467</v>
      </c>
      <c r="I3522" s="8">
        <v>14685</v>
      </c>
      <c r="J3522" s="8">
        <v>0</v>
      </c>
      <c r="K3522" s="8"/>
      <c r="L3522" s="8">
        <v>0</v>
      </c>
      <c r="M3522" s="8">
        <v>110832</v>
      </c>
      <c r="N3522" s="8"/>
      <c r="O3522" s="8">
        <v>0</v>
      </c>
      <c r="P3522" s="8">
        <v>0</v>
      </c>
      <c r="Q3522" s="8">
        <v>0</v>
      </c>
      <c r="R3522" s="121">
        <v>0</v>
      </c>
      <c r="S3522" s="121">
        <v>0</v>
      </c>
      <c r="T3522" s="8"/>
      <c r="U3522" s="8"/>
      <c r="V3522" s="8"/>
      <c r="W3522" s="8"/>
      <c r="X3522" s="8">
        <v>8423859</v>
      </c>
      <c r="Y3522" s="8">
        <v>8385000</v>
      </c>
      <c r="Z3522" s="8">
        <v>6536033</v>
      </c>
      <c r="AA3522" s="121">
        <v>402.31719858999998</v>
      </c>
      <c r="AB3522" s="121">
        <v>104.2593239016</v>
      </c>
    </row>
    <row r="3523" spans="1:28" x14ac:dyDescent="0.3">
      <c r="A3523" s="1" t="s">
        <v>21</v>
      </c>
      <c r="B3523" s="65" t="str">
        <f>VLOOKUP(A3523,'bank list with code'!$A$2:$C$114,3,FALSE)</f>
        <v>B050</v>
      </c>
      <c r="C3523" s="65" t="str">
        <f>VLOOKUP(B3523,'bank type'!$A$2:$B$87,2,FALSE)</f>
        <v>Private Sector Banks</v>
      </c>
      <c r="D3523" s="60">
        <f t="shared" si="156"/>
        <v>44227</v>
      </c>
      <c r="E3523" s="19">
        <v>1</v>
      </c>
      <c r="F3523" s="1">
        <v>2021</v>
      </c>
      <c r="G3523" s="2">
        <v>6493</v>
      </c>
      <c r="H3523" s="2">
        <v>8036</v>
      </c>
      <c r="I3523" s="8">
        <v>877621</v>
      </c>
      <c r="J3523" s="8">
        <v>0</v>
      </c>
      <c r="K3523" s="8"/>
      <c r="L3523" s="8">
        <v>2366</v>
      </c>
      <c r="M3523" s="8">
        <v>375436</v>
      </c>
      <c r="N3523" s="8"/>
      <c r="O3523" s="8">
        <v>15254839</v>
      </c>
      <c r="P3523" s="8">
        <v>118558</v>
      </c>
      <c r="Q3523" s="8">
        <v>50289150</v>
      </c>
      <c r="R3523" s="121">
        <v>7.3402453300000001</v>
      </c>
      <c r="S3523" s="121">
        <v>2008.12359152</v>
      </c>
      <c r="T3523" s="8"/>
      <c r="U3523" s="8"/>
      <c r="V3523" s="8"/>
      <c r="W3523" s="8"/>
      <c r="X3523" s="8">
        <v>35969705</v>
      </c>
      <c r="Y3523" s="8">
        <v>37788916</v>
      </c>
      <c r="Z3523" s="8">
        <v>45632351</v>
      </c>
      <c r="AA3523" s="121">
        <v>2105.07903231</v>
      </c>
      <c r="AB3523" s="121">
        <v>902.09549818999994</v>
      </c>
    </row>
    <row r="3524" spans="1:28" x14ac:dyDescent="0.3">
      <c r="A3524" s="1" t="s">
        <v>22</v>
      </c>
      <c r="B3524" s="65" t="str">
        <f>VLOOKUP(A3524,'bank list with code'!$A$2:$C$114,3,FALSE)</f>
        <v>B053</v>
      </c>
      <c r="C3524" s="65" t="str">
        <f>VLOOKUP(B3524,'bank type'!$A$2:$B$87,2,FALSE)</f>
        <v>Private Sector Banks</v>
      </c>
      <c r="D3524" s="60">
        <f t="shared" si="156"/>
        <v>44227</v>
      </c>
      <c r="E3524" s="19">
        <v>1</v>
      </c>
      <c r="F3524" s="1">
        <v>2021</v>
      </c>
      <c r="G3524" s="2">
        <v>8161</v>
      </c>
      <c r="H3524" s="2">
        <v>8600</v>
      </c>
      <c r="I3524" s="8">
        <v>568102</v>
      </c>
      <c r="J3524" s="8">
        <v>0</v>
      </c>
      <c r="K3524" s="8"/>
      <c r="L3524" s="8">
        <v>4097</v>
      </c>
      <c r="M3524" s="8">
        <v>453189</v>
      </c>
      <c r="N3524" s="8"/>
      <c r="O3524" s="8">
        <v>10177593</v>
      </c>
      <c r="P3524" s="8">
        <v>34239</v>
      </c>
      <c r="Q3524" s="8">
        <v>29510351</v>
      </c>
      <c r="R3524" s="121">
        <v>1.49756709</v>
      </c>
      <c r="S3524" s="121">
        <v>1021.49657729</v>
      </c>
      <c r="T3524" s="8"/>
      <c r="U3524" s="8"/>
      <c r="V3524" s="8"/>
      <c r="W3524" s="8"/>
      <c r="X3524" s="8">
        <v>43621647</v>
      </c>
      <c r="Y3524" s="8">
        <v>26895339</v>
      </c>
      <c r="Z3524" s="8">
        <v>31063592</v>
      </c>
      <c r="AA3524" s="121">
        <v>1558.6549459800001</v>
      </c>
      <c r="AB3524" s="121">
        <v>646.82609557000001</v>
      </c>
    </row>
    <row r="3525" spans="1:28" x14ac:dyDescent="0.3">
      <c r="A3525" s="1" t="s">
        <v>11</v>
      </c>
      <c r="B3525" s="65" t="str">
        <f>VLOOKUP(A3525,'bank list with code'!$A$2:$C$114,3,FALSE)</f>
        <v>B054</v>
      </c>
      <c r="C3525" s="65" t="str">
        <f>VLOOKUP(B3525,'bank type'!$A$2:$B$87,2,FALSE)</f>
        <v>Private Sector Banks</v>
      </c>
      <c r="D3525" s="60">
        <f t="shared" si="156"/>
        <v>44227</v>
      </c>
      <c r="E3525" s="19">
        <v>1</v>
      </c>
      <c r="F3525" s="1">
        <v>2021</v>
      </c>
      <c r="G3525" s="2">
        <v>2213</v>
      </c>
      <c r="H3525" s="2">
        <v>1183</v>
      </c>
      <c r="I3525" s="8">
        <v>29558</v>
      </c>
      <c r="J3525" s="8">
        <v>0</v>
      </c>
      <c r="K3525" s="8"/>
      <c r="L3525" s="8">
        <v>263</v>
      </c>
      <c r="M3525" s="8">
        <v>3184</v>
      </c>
      <c r="N3525" s="8"/>
      <c r="O3525" s="8">
        <v>37071</v>
      </c>
      <c r="P3525" s="8">
        <v>421</v>
      </c>
      <c r="Q3525" s="8">
        <v>109413</v>
      </c>
      <c r="R3525" s="121">
        <v>2.1561E-2</v>
      </c>
      <c r="S3525" s="121">
        <v>2.8627084444000004</v>
      </c>
      <c r="T3525" s="8"/>
      <c r="U3525" s="8"/>
      <c r="V3525" s="8"/>
      <c r="W3525" s="8"/>
      <c r="X3525" s="8">
        <v>13130629</v>
      </c>
      <c r="Y3525" s="8">
        <v>7664702</v>
      </c>
      <c r="Z3525" s="8">
        <v>5025546</v>
      </c>
      <c r="AA3525" s="121">
        <v>368.76738452360001</v>
      </c>
      <c r="AB3525" s="121">
        <v>83.014093817100004</v>
      </c>
    </row>
    <row r="3526" spans="1:28" x14ac:dyDescent="0.3">
      <c r="A3526" s="1" t="s">
        <v>23</v>
      </c>
      <c r="B3526" s="65" t="str">
        <f>VLOOKUP(A3526,'bank list with code'!$A$2:$C$114,3,FALSE)</f>
        <v>B056</v>
      </c>
      <c r="C3526" s="65" t="str">
        <f>VLOOKUP(B3526,'bank type'!$A$2:$B$87,2,FALSE)</f>
        <v>Private Sector Banks</v>
      </c>
      <c r="D3526" s="60">
        <f t="shared" si="156"/>
        <v>44227</v>
      </c>
      <c r="E3526" s="19">
        <v>1</v>
      </c>
      <c r="F3526" s="1">
        <v>2021</v>
      </c>
      <c r="G3526" s="2">
        <v>471</v>
      </c>
      <c r="H3526" s="2">
        <v>120</v>
      </c>
      <c r="I3526" s="8">
        <v>16688</v>
      </c>
      <c r="J3526" s="8">
        <v>0</v>
      </c>
      <c r="K3526" s="8"/>
      <c r="L3526" s="8">
        <v>11313</v>
      </c>
      <c r="M3526" s="8">
        <v>0</v>
      </c>
      <c r="N3526" s="8"/>
      <c r="O3526" s="8">
        <v>113268</v>
      </c>
      <c r="P3526" s="8">
        <v>537</v>
      </c>
      <c r="Q3526" s="8">
        <v>377602</v>
      </c>
      <c r="R3526" s="121">
        <v>1.5685999999999999E-2</v>
      </c>
      <c r="S3526" s="121">
        <v>12.055620272000001</v>
      </c>
      <c r="T3526" s="8"/>
      <c r="U3526" s="8"/>
      <c r="V3526" s="8"/>
      <c r="W3526" s="8"/>
      <c r="X3526" s="8">
        <v>2773581</v>
      </c>
      <c r="Y3526" s="8">
        <v>2692330</v>
      </c>
      <c r="Z3526" s="8">
        <v>1919951</v>
      </c>
      <c r="AA3526" s="121">
        <v>108.58245379</v>
      </c>
      <c r="AB3526" s="121">
        <v>25.756811320699999</v>
      </c>
    </row>
    <row r="3527" spans="1:28" x14ac:dyDescent="0.3">
      <c r="A3527" s="1" t="s">
        <v>24</v>
      </c>
      <c r="B3527" s="65" t="str">
        <f>VLOOKUP(A3527,'bank list with code'!$A$2:$C$114,3,FALSE)</f>
        <v>B062</v>
      </c>
      <c r="C3527" s="65" t="str">
        <f>VLOOKUP(B3527,'bank type'!$A$2:$B$87,2,FALSE)</f>
        <v>Private Sector Banks</v>
      </c>
      <c r="D3527" s="60">
        <f t="shared" si="156"/>
        <v>44227</v>
      </c>
      <c r="E3527" s="19">
        <v>1</v>
      </c>
      <c r="F3527" s="1">
        <v>2021</v>
      </c>
      <c r="G3527" s="2">
        <v>1371</v>
      </c>
      <c r="H3527" s="2">
        <v>1485</v>
      </c>
      <c r="I3527" s="8">
        <v>126647</v>
      </c>
      <c r="J3527" s="8">
        <v>0</v>
      </c>
      <c r="K3527" s="8"/>
      <c r="L3527" s="8">
        <v>259</v>
      </c>
      <c r="M3527" s="8">
        <v>53892</v>
      </c>
      <c r="N3527" s="8"/>
      <c r="O3527" s="8">
        <v>1540136</v>
      </c>
      <c r="P3527" s="8">
        <v>15710</v>
      </c>
      <c r="Q3527" s="8">
        <v>3964636</v>
      </c>
      <c r="R3527" s="121">
        <v>0.80434147</v>
      </c>
      <c r="S3527" s="121">
        <v>320.52886974</v>
      </c>
      <c r="T3527" s="8"/>
      <c r="U3527" s="8"/>
      <c r="V3527" s="8"/>
      <c r="W3527" s="8"/>
      <c r="X3527" s="8">
        <v>6491068</v>
      </c>
      <c r="Y3527" s="8">
        <v>3938723</v>
      </c>
      <c r="Z3527" s="8">
        <v>2908607</v>
      </c>
      <c r="AA3527" s="121">
        <v>192.82940152</v>
      </c>
      <c r="AB3527" s="121">
        <v>59.004698510000004</v>
      </c>
    </row>
    <row r="3528" spans="1:28" x14ac:dyDescent="0.3">
      <c r="A3528" s="1" t="s">
        <v>25</v>
      </c>
      <c r="B3528" s="65" t="str">
        <f>VLOOKUP(A3528,'bank list with code'!$A$2:$C$114,3,FALSE)</f>
        <v>B063</v>
      </c>
      <c r="C3528" s="65" t="str">
        <f>VLOOKUP(B3528,'bank type'!$A$2:$B$87,2,FALSE)</f>
        <v>Private Sector Banks</v>
      </c>
      <c r="D3528" s="60">
        <f t="shared" si="156"/>
        <v>44227</v>
      </c>
      <c r="E3528" s="19">
        <v>1</v>
      </c>
      <c r="F3528" s="1">
        <v>2021</v>
      </c>
      <c r="G3528" s="2">
        <v>774</v>
      </c>
      <c r="H3528" s="2">
        <v>609</v>
      </c>
      <c r="I3528" s="8">
        <v>14179</v>
      </c>
      <c r="J3528" s="8">
        <v>0</v>
      </c>
      <c r="K3528" s="8"/>
      <c r="L3528" s="8">
        <v>933</v>
      </c>
      <c r="M3528" s="8">
        <v>0</v>
      </c>
      <c r="N3528" s="8"/>
      <c r="O3528" s="8">
        <v>82643</v>
      </c>
      <c r="P3528" s="8">
        <v>6265</v>
      </c>
      <c r="Q3528" s="8">
        <v>220886</v>
      </c>
      <c r="R3528" s="121">
        <v>0.23996700000000001</v>
      </c>
      <c r="S3528" s="121">
        <v>8.9355304980000003</v>
      </c>
      <c r="T3528" s="8"/>
      <c r="U3528" s="8"/>
      <c r="V3528" s="8"/>
      <c r="W3528" s="8"/>
      <c r="X3528" s="8">
        <v>3732465</v>
      </c>
      <c r="Y3528" s="8">
        <v>5508800</v>
      </c>
      <c r="Z3528" s="8">
        <v>4325748</v>
      </c>
      <c r="AA3528" s="121">
        <v>267.64606544999998</v>
      </c>
      <c r="AB3528" s="121">
        <v>39.216025351299997</v>
      </c>
    </row>
    <row r="3529" spans="1:28" x14ac:dyDescent="0.3">
      <c r="A3529" s="1" t="s">
        <v>26</v>
      </c>
      <c r="B3529" s="65" t="str">
        <f>VLOOKUP(A3529,'bank list with code'!$A$2:$C$114,3,FALSE)</f>
        <v>B069</v>
      </c>
      <c r="C3529" s="65" t="str">
        <f>VLOOKUP(B3529,'bank type'!$A$2:$B$87,2,FALSE)</f>
        <v>Private Sector Banks</v>
      </c>
      <c r="D3529" s="60">
        <f t="shared" si="156"/>
        <v>44227</v>
      </c>
      <c r="E3529" s="19">
        <v>1</v>
      </c>
      <c r="F3529" s="1">
        <v>2021</v>
      </c>
      <c r="G3529" s="2">
        <v>343</v>
      </c>
      <c r="H3529" s="2">
        <v>670</v>
      </c>
      <c r="I3529" s="8">
        <v>11221</v>
      </c>
      <c r="J3529" s="8">
        <v>0</v>
      </c>
      <c r="K3529" s="8"/>
      <c r="L3529" s="8">
        <v>0</v>
      </c>
      <c r="M3529" s="8">
        <v>0</v>
      </c>
      <c r="N3529" s="8"/>
      <c r="O3529" s="8">
        <v>0</v>
      </c>
      <c r="P3529" s="8">
        <v>0</v>
      </c>
      <c r="Q3529" s="8">
        <v>0</v>
      </c>
      <c r="R3529" s="121">
        <v>0</v>
      </c>
      <c r="S3529" s="121">
        <v>0</v>
      </c>
      <c r="T3529" s="8"/>
      <c r="U3529" s="8"/>
      <c r="V3529" s="8"/>
      <c r="W3529" s="8"/>
      <c r="X3529" s="8">
        <v>5074717</v>
      </c>
      <c r="Y3529" s="8">
        <v>4532501</v>
      </c>
      <c r="Z3529" s="8">
        <v>3189455</v>
      </c>
      <c r="AA3529" s="121">
        <v>186.00516254999999</v>
      </c>
      <c r="AB3529" s="121">
        <v>39.11732138</v>
      </c>
    </row>
    <row r="3530" spans="1:28" x14ac:dyDescent="0.3">
      <c r="A3530" s="1" t="s">
        <v>27</v>
      </c>
      <c r="B3530" s="65" t="str">
        <f>VLOOKUP(A3530,'bank list with code'!$A$2:$C$114,3,FALSE)</f>
        <v>B070</v>
      </c>
      <c r="C3530" s="65" t="str">
        <f>VLOOKUP(B3530,'bank type'!$A$2:$B$87,2,FALSE)</f>
        <v>Private Sector Banks</v>
      </c>
      <c r="D3530" s="60">
        <f t="shared" si="156"/>
        <v>44227</v>
      </c>
      <c r="E3530" s="19">
        <v>1</v>
      </c>
      <c r="F3530" s="1">
        <v>2021</v>
      </c>
      <c r="G3530" s="2">
        <v>748</v>
      </c>
      <c r="H3530" s="2">
        <v>914</v>
      </c>
      <c r="I3530" s="8">
        <v>12111</v>
      </c>
      <c r="J3530" s="8">
        <v>0</v>
      </c>
      <c r="K3530" s="8"/>
      <c r="L3530" s="8">
        <v>0</v>
      </c>
      <c r="M3530" s="8">
        <v>0</v>
      </c>
      <c r="N3530" s="8"/>
      <c r="O3530" s="8">
        <v>2630</v>
      </c>
      <c r="P3530" s="8">
        <v>89</v>
      </c>
      <c r="Q3530" s="8">
        <v>7505</v>
      </c>
      <c r="R3530" s="121">
        <v>5.731E-3</v>
      </c>
      <c r="S3530" s="121">
        <v>0.66702187719999995</v>
      </c>
      <c r="T3530" s="8"/>
      <c r="U3530" s="8"/>
      <c r="V3530" s="8"/>
      <c r="W3530" s="8"/>
      <c r="X3530" s="8">
        <v>4311101</v>
      </c>
      <c r="Y3530" s="8">
        <v>5102609</v>
      </c>
      <c r="Z3530" s="8">
        <v>2773775</v>
      </c>
      <c r="AA3530" s="121">
        <v>242.7582851741</v>
      </c>
      <c r="AB3530" s="121">
        <v>49.40209815</v>
      </c>
    </row>
    <row r="3531" spans="1:28" x14ac:dyDescent="0.3">
      <c r="A3531" s="1" t="s">
        <v>28</v>
      </c>
      <c r="B3531" s="65" t="str">
        <f>VLOOKUP(A3531,'bank list with code'!$A$2:$C$114,3,FALSE)</f>
        <v>B073</v>
      </c>
      <c r="C3531" s="65" t="str">
        <f>VLOOKUP(B3531,'bank type'!$A$2:$B$87,2,FALSE)</f>
        <v>Private Sector Banks</v>
      </c>
      <c r="D3531" s="60">
        <f t="shared" si="156"/>
        <v>44227</v>
      </c>
      <c r="E3531" s="19">
        <v>1</v>
      </c>
      <c r="F3531" s="1">
        <v>2021</v>
      </c>
      <c r="G3531" s="2">
        <v>1322</v>
      </c>
      <c r="H3531" s="2">
        <v>1252</v>
      </c>
      <c r="I3531" s="8">
        <v>37681</v>
      </c>
      <c r="J3531" s="8">
        <v>0</v>
      </c>
      <c r="K3531" s="8"/>
      <c r="L3531" s="8">
        <v>0</v>
      </c>
      <c r="M3531" s="8">
        <v>12221</v>
      </c>
      <c r="N3531" s="8"/>
      <c r="O3531" s="8">
        <v>2357365</v>
      </c>
      <c r="P3531" s="8">
        <v>16241</v>
      </c>
      <c r="Q3531" s="8">
        <v>4773322</v>
      </c>
      <c r="R3531" s="121">
        <v>0.75374445740000007</v>
      </c>
      <c r="S3531" s="121">
        <v>155.15944037700001</v>
      </c>
      <c r="T3531" s="8"/>
      <c r="U3531" s="8"/>
      <c r="V3531" s="8"/>
      <c r="W3531" s="8"/>
      <c r="X3531" s="8">
        <v>17062804</v>
      </c>
      <c r="Y3531" s="8">
        <v>8252723</v>
      </c>
      <c r="Z3531" s="8">
        <v>9731793</v>
      </c>
      <c r="AA3531" s="121">
        <v>364.16351198319995</v>
      </c>
      <c r="AB3531" s="121">
        <v>159.29324825049997</v>
      </c>
    </row>
    <row r="3532" spans="1:28" x14ac:dyDescent="0.3">
      <c r="A3532" s="1" t="s">
        <v>29</v>
      </c>
      <c r="B3532" s="65" t="str">
        <f>VLOOKUP(A3532,'bank list with code'!$A$2:$C$114,3,FALSE)</f>
        <v>B082</v>
      </c>
      <c r="C3532" s="65" t="str">
        <f>VLOOKUP(B3532,'bank type'!$A$2:$B$87,2,FALSE)</f>
        <v>Private Sector Banks</v>
      </c>
      <c r="D3532" s="60">
        <f t="shared" si="156"/>
        <v>44227</v>
      </c>
      <c r="E3532" s="19">
        <v>1</v>
      </c>
      <c r="F3532" s="1">
        <v>2021</v>
      </c>
      <c r="G3532" s="2">
        <v>323</v>
      </c>
      <c r="H3532" s="2">
        <v>88</v>
      </c>
      <c r="I3532" s="8">
        <v>608705</v>
      </c>
      <c r="J3532" s="8">
        <v>0</v>
      </c>
      <c r="K3532" s="8"/>
      <c r="L3532" s="8">
        <v>0</v>
      </c>
      <c r="M3532" s="8">
        <v>785125</v>
      </c>
      <c r="N3532" s="8"/>
      <c r="O3532" s="8">
        <v>2850249</v>
      </c>
      <c r="P3532" s="8">
        <v>42893</v>
      </c>
      <c r="Q3532" s="8">
        <v>7932501</v>
      </c>
      <c r="R3532" s="121">
        <v>1.5062492155000002</v>
      </c>
      <c r="S3532" s="121">
        <v>289.72944076099998</v>
      </c>
      <c r="T3532" s="8"/>
      <c r="U3532" s="8"/>
      <c r="V3532" s="8"/>
      <c r="W3532" s="8"/>
      <c r="X3532" s="8">
        <v>1205372</v>
      </c>
      <c r="Y3532" s="8">
        <v>646051</v>
      </c>
      <c r="Z3532" s="8">
        <v>559525</v>
      </c>
      <c r="AA3532" s="121">
        <v>29.223232466999999</v>
      </c>
      <c r="AB3532" s="121">
        <v>9.007931683999999</v>
      </c>
    </row>
    <row r="3533" spans="1:28" x14ac:dyDescent="0.3">
      <c r="A3533" s="1" t="s">
        <v>30</v>
      </c>
      <c r="B3533" s="65" t="str">
        <f>VLOOKUP(A3533,'bank list with code'!$A$2:$C$114,3,FALSE)</f>
        <v>B089</v>
      </c>
      <c r="C3533" s="65" t="str">
        <f>VLOOKUP(B3533,'bank type'!$A$2:$B$87,2,FALSE)</f>
        <v>Private Sector Banks</v>
      </c>
      <c r="D3533" s="60">
        <f t="shared" si="156"/>
        <v>44227</v>
      </c>
      <c r="E3533" s="19">
        <v>1</v>
      </c>
      <c r="F3533" s="1">
        <v>2021</v>
      </c>
      <c r="G3533" s="2">
        <v>827</v>
      </c>
      <c r="H3533" s="2">
        <v>586</v>
      </c>
      <c r="I3533" s="8">
        <v>9479</v>
      </c>
      <c r="J3533" s="8">
        <v>0</v>
      </c>
      <c r="K3533" s="8"/>
      <c r="L3533" s="8">
        <v>0</v>
      </c>
      <c r="M3533" s="8">
        <v>1136</v>
      </c>
      <c r="N3533" s="8"/>
      <c r="O3533" s="8">
        <v>0</v>
      </c>
      <c r="P3533" s="8">
        <v>0</v>
      </c>
      <c r="Q3533" s="8">
        <v>0</v>
      </c>
      <c r="R3533" s="121">
        <v>0</v>
      </c>
      <c r="S3533" s="121">
        <v>0</v>
      </c>
      <c r="T3533" s="8"/>
      <c r="U3533" s="8"/>
      <c r="V3533" s="8"/>
      <c r="W3533" s="8"/>
      <c r="X3533" s="8">
        <v>3398012</v>
      </c>
      <c r="Y3533" s="8">
        <v>3106830</v>
      </c>
      <c r="Z3533" s="8">
        <v>2460139</v>
      </c>
      <c r="AA3533" s="121">
        <v>134.3751823469</v>
      </c>
      <c r="AB3533" s="121">
        <v>40.116105874599995</v>
      </c>
    </row>
    <row r="3534" spans="1:28" x14ac:dyDescent="0.3">
      <c r="A3534" s="1" t="s">
        <v>31</v>
      </c>
      <c r="B3534" s="65" t="str">
        <f>VLOOKUP(A3534,'bank list with code'!$A$2:$C$114,3,FALSE)</f>
        <v>B100</v>
      </c>
      <c r="C3534" s="65" t="str">
        <f>VLOOKUP(B3534,'bank type'!$A$2:$B$87,2,FALSE)</f>
        <v>Private Sector Banks</v>
      </c>
      <c r="D3534" s="60">
        <f t="shared" si="156"/>
        <v>44227</v>
      </c>
      <c r="E3534" s="19">
        <v>1</v>
      </c>
      <c r="F3534" s="1">
        <v>2021</v>
      </c>
      <c r="G3534" s="2">
        <v>640</v>
      </c>
      <c r="H3534" s="2">
        <v>746</v>
      </c>
      <c r="I3534" s="8">
        <v>4084</v>
      </c>
      <c r="J3534" s="8">
        <v>0</v>
      </c>
      <c r="K3534" s="8"/>
      <c r="L3534" s="8">
        <v>0</v>
      </c>
      <c r="M3534" s="8">
        <v>0</v>
      </c>
      <c r="N3534" s="8"/>
      <c r="O3534" s="8">
        <v>33132</v>
      </c>
      <c r="P3534" s="8">
        <v>2041</v>
      </c>
      <c r="Q3534" s="8">
        <v>65308</v>
      </c>
      <c r="R3534" s="121">
        <v>8.4385999999999989E-2</v>
      </c>
      <c r="S3534" s="121">
        <v>2.551120633</v>
      </c>
      <c r="T3534" s="8"/>
      <c r="U3534" s="8"/>
      <c r="V3534" s="8"/>
      <c r="W3534" s="8"/>
      <c r="X3534" s="8">
        <v>1889318</v>
      </c>
      <c r="Y3534" s="8">
        <v>5473474</v>
      </c>
      <c r="Z3534" s="8">
        <v>782208</v>
      </c>
      <c r="AA3534" s="121">
        <v>235.17068591999998</v>
      </c>
      <c r="AB3534" s="121">
        <v>13.725303677399999</v>
      </c>
    </row>
    <row r="3535" spans="1:28" x14ac:dyDescent="0.3">
      <c r="A3535" s="1" t="s">
        <v>32</v>
      </c>
      <c r="B3535" s="65" t="str">
        <f>VLOOKUP(A3535,'bank list with code'!$A$2:$C$114,3,FALSE)</f>
        <v>B101</v>
      </c>
      <c r="C3535" s="65" t="str">
        <f>VLOOKUP(B3535,'bank type'!$A$2:$B$87,2,FALSE)</f>
        <v>Private Sector Banks</v>
      </c>
      <c r="D3535" s="60">
        <f t="shared" si="156"/>
        <v>44227</v>
      </c>
      <c r="E3535" s="19">
        <v>1</v>
      </c>
      <c r="F3535" s="1">
        <v>2021</v>
      </c>
      <c r="G3535" s="2">
        <v>453</v>
      </c>
      <c r="H3535" s="2">
        <v>522</v>
      </c>
      <c r="I3535" s="8">
        <v>1818</v>
      </c>
      <c r="J3535" s="8">
        <v>0</v>
      </c>
      <c r="K3535" s="8"/>
      <c r="L3535" s="8">
        <v>0</v>
      </c>
      <c r="M3535" s="8">
        <v>4793</v>
      </c>
      <c r="N3535" s="8"/>
      <c r="O3535" s="8">
        <v>0</v>
      </c>
      <c r="P3535" s="8">
        <v>0</v>
      </c>
      <c r="Q3535" s="8">
        <v>0</v>
      </c>
      <c r="R3535" s="121">
        <v>0</v>
      </c>
      <c r="S3535" s="121">
        <v>0</v>
      </c>
      <c r="T3535" s="8"/>
      <c r="U3535" s="8"/>
      <c r="V3535" s="8"/>
      <c r="W3535" s="8"/>
      <c r="X3535" s="8">
        <v>1257022</v>
      </c>
      <c r="Y3535" s="8">
        <v>726185</v>
      </c>
      <c r="Z3535" s="8">
        <v>342697</v>
      </c>
      <c r="AA3535" s="121">
        <v>33.761794163099999</v>
      </c>
      <c r="AB3535" s="121">
        <v>5.3590682705999999</v>
      </c>
    </row>
    <row r="3536" spans="1:28" x14ac:dyDescent="0.3">
      <c r="A3536" s="1" t="s">
        <v>33</v>
      </c>
      <c r="B3536" s="65" t="str">
        <f>VLOOKUP(A3536,'bank list with code'!$A$2:$C$114,3,FALSE)</f>
        <v>B113</v>
      </c>
      <c r="C3536" s="65" t="str">
        <f>VLOOKUP(B3536,'bank type'!$A$2:$B$87,2,FALSE)</f>
        <v>Private Sector Banks</v>
      </c>
      <c r="D3536" s="60">
        <f t="shared" si="156"/>
        <v>44227</v>
      </c>
      <c r="E3536" s="19">
        <v>1</v>
      </c>
      <c r="F3536" s="1">
        <v>2021</v>
      </c>
      <c r="G3536" s="2">
        <v>1005</v>
      </c>
      <c r="H3536" s="2">
        <v>329</v>
      </c>
      <c r="I3536" s="8">
        <v>60363</v>
      </c>
      <c r="J3536" s="8">
        <v>0</v>
      </c>
      <c r="K3536" s="8"/>
      <c r="L3536" s="8">
        <v>56</v>
      </c>
      <c r="M3536" s="8">
        <v>214877</v>
      </c>
      <c r="N3536" s="8"/>
      <c r="O3536" s="8">
        <v>878842</v>
      </c>
      <c r="P3536" s="8">
        <v>10462</v>
      </c>
      <c r="Q3536" s="8">
        <v>1920561</v>
      </c>
      <c r="R3536" s="121">
        <v>0.4317603143</v>
      </c>
      <c r="S3536" s="121">
        <v>77.423097183299987</v>
      </c>
      <c r="T3536" s="8"/>
      <c r="U3536" s="8"/>
      <c r="V3536" s="8"/>
      <c r="W3536" s="8"/>
      <c r="X3536" s="8">
        <v>3293447</v>
      </c>
      <c r="Y3536" s="8">
        <v>2064463</v>
      </c>
      <c r="Z3536" s="8">
        <v>2135758</v>
      </c>
      <c r="AA3536" s="121">
        <v>93.821082500000003</v>
      </c>
      <c r="AB3536" s="121">
        <v>39.149261580000001</v>
      </c>
    </row>
    <row r="3537" spans="1:28" x14ac:dyDescent="0.3">
      <c r="A3537" s="1" t="s">
        <v>35</v>
      </c>
      <c r="B3537" s="65" t="str">
        <f>VLOOKUP(A3537,'bank list with code'!$A$2:$C$114,3,FALSE)</f>
        <v>B004</v>
      </c>
      <c r="C3537" s="65" t="str">
        <f>VLOOKUP(B3537,'bank type'!$A$2:$B$87,2,FALSE)</f>
        <v>Foreign Banks</v>
      </c>
      <c r="D3537" s="60">
        <f t="shared" si="156"/>
        <v>44227</v>
      </c>
      <c r="E3537" s="19">
        <v>1</v>
      </c>
      <c r="F3537" s="1">
        <v>2021</v>
      </c>
      <c r="G3537" s="2">
        <v>0</v>
      </c>
      <c r="H3537" s="2">
        <v>0</v>
      </c>
      <c r="I3537" s="8">
        <v>45443</v>
      </c>
      <c r="J3537" s="8">
        <v>0</v>
      </c>
      <c r="K3537" s="8"/>
      <c r="L3537" s="8">
        <v>0</v>
      </c>
      <c r="M3537" s="8">
        <v>25</v>
      </c>
      <c r="N3537" s="8"/>
      <c r="O3537" s="8">
        <v>1563330</v>
      </c>
      <c r="P3537" s="8">
        <v>1473</v>
      </c>
      <c r="Q3537" s="8">
        <v>4598434</v>
      </c>
      <c r="R3537" s="121">
        <v>0.11869341</v>
      </c>
      <c r="S3537" s="121">
        <v>236.91293182000001</v>
      </c>
      <c r="T3537" s="8"/>
      <c r="U3537" s="8"/>
      <c r="V3537" s="8"/>
      <c r="W3537" s="8"/>
      <c r="X3537" s="8">
        <v>0</v>
      </c>
      <c r="Y3537" s="8">
        <v>0</v>
      </c>
      <c r="Z3537" s="8">
        <v>0</v>
      </c>
      <c r="AA3537" s="121">
        <v>0</v>
      </c>
      <c r="AB3537" s="121">
        <v>0</v>
      </c>
    </row>
    <row r="3538" spans="1:28" x14ac:dyDescent="0.3">
      <c r="A3538" s="1" t="s">
        <v>36</v>
      </c>
      <c r="B3538" s="65" t="str">
        <f>VLOOKUP(A3538,'bank list with code'!$A$2:$C$114,3,FALSE)</f>
        <v>B011</v>
      </c>
      <c r="C3538" s="65" t="str">
        <f>VLOOKUP(B3538,'bank type'!$A$2:$B$87,2,FALSE)</f>
        <v>Foreign Banks</v>
      </c>
      <c r="D3538" s="60">
        <f t="shared" si="156"/>
        <v>44227</v>
      </c>
      <c r="E3538" s="19">
        <v>1</v>
      </c>
      <c r="F3538" s="1">
        <v>2021</v>
      </c>
      <c r="G3538" s="2">
        <v>0</v>
      </c>
      <c r="H3538" s="2">
        <v>0</v>
      </c>
      <c r="I3538" s="8">
        <v>0</v>
      </c>
      <c r="J3538" s="8">
        <v>0</v>
      </c>
      <c r="K3538" s="8"/>
      <c r="L3538" s="8">
        <v>0</v>
      </c>
      <c r="M3538" s="8">
        <v>0</v>
      </c>
      <c r="N3538" s="8"/>
      <c r="O3538" s="8">
        <v>25767</v>
      </c>
      <c r="P3538" s="8">
        <v>1</v>
      </c>
      <c r="Q3538" s="8">
        <v>19589</v>
      </c>
      <c r="R3538" s="121">
        <v>2.0000000000000002E-5</v>
      </c>
      <c r="S3538" s="121">
        <v>0.62532139279999999</v>
      </c>
      <c r="T3538" s="8"/>
      <c r="U3538" s="8"/>
      <c r="V3538" s="8"/>
      <c r="W3538" s="8"/>
      <c r="X3538" s="8">
        <v>0</v>
      </c>
      <c r="Y3538" s="8">
        <v>0</v>
      </c>
      <c r="Z3538" s="8">
        <v>0</v>
      </c>
      <c r="AA3538" s="121">
        <v>0</v>
      </c>
      <c r="AB3538" s="121">
        <v>0</v>
      </c>
    </row>
    <row r="3539" spans="1:28" x14ac:dyDescent="0.3">
      <c r="A3539" s="1" t="s">
        <v>37</v>
      </c>
      <c r="B3539" s="65" t="str">
        <f>VLOOKUP(A3539,'bank list with code'!$A$2:$C$114,3,FALSE)</f>
        <v>B017</v>
      </c>
      <c r="C3539" s="65" t="str">
        <f>VLOOKUP(B3539,'bank type'!$A$2:$B$87,2,FALSE)</f>
        <v>Foreign Banks</v>
      </c>
      <c r="D3539" s="60">
        <f t="shared" si="156"/>
        <v>44227</v>
      </c>
      <c r="E3539" s="19">
        <v>1</v>
      </c>
      <c r="F3539" s="1">
        <v>2021</v>
      </c>
      <c r="G3539" s="2">
        <v>0</v>
      </c>
      <c r="H3539" s="2">
        <v>0</v>
      </c>
      <c r="I3539" s="8">
        <v>0</v>
      </c>
      <c r="J3539" s="8">
        <v>0</v>
      </c>
      <c r="K3539" s="8"/>
      <c r="L3539" s="8">
        <v>0</v>
      </c>
      <c r="M3539" s="8">
        <v>1</v>
      </c>
      <c r="N3539" s="8"/>
      <c r="O3539" s="8">
        <v>0</v>
      </c>
      <c r="P3539" s="8">
        <v>0</v>
      </c>
      <c r="Q3539" s="8">
        <v>0</v>
      </c>
      <c r="R3539" s="121">
        <v>0</v>
      </c>
      <c r="S3539" s="121">
        <v>0</v>
      </c>
      <c r="T3539" s="8"/>
      <c r="U3539" s="8"/>
      <c r="V3539" s="8"/>
      <c r="W3539" s="8"/>
      <c r="X3539" s="8">
        <v>2100</v>
      </c>
      <c r="Y3539" s="8">
        <v>55</v>
      </c>
      <c r="Z3539" s="8">
        <v>87</v>
      </c>
      <c r="AA3539" s="121">
        <v>4.3144120000000001E-3</v>
      </c>
      <c r="AB3539" s="121">
        <v>6.1088240000000005E-3</v>
      </c>
    </row>
    <row r="3540" spans="1:28" x14ac:dyDescent="0.3">
      <c r="A3540" s="1" t="s">
        <v>38</v>
      </c>
      <c r="B3540" s="65" t="str">
        <f>VLOOKUP(A3540,'bank list with code'!$A$2:$C$114,3,FALSE)</f>
        <v>B023</v>
      </c>
      <c r="C3540" s="65" t="str">
        <f>VLOOKUP(B3540,'bank type'!$A$2:$B$87,2,FALSE)</f>
        <v>Foreign Banks</v>
      </c>
      <c r="D3540" s="60">
        <f t="shared" si="156"/>
        <v>44227</v>
      </c>
      <c r="E3540" s="19">
        <v>1</v>
      </c>
      <c r="F3540" s="1">
        <v>2021</v>
      </c>
      <c r="G3540" s="2">
        <v>47</v>
      </c>
      <c r="H3540" s="2">
        <v>460</v>
      </c>
      <c r="I3540" s="8">
        <v>0</v>
      </c>
      <c r="J3540" s="8">
        <v>0</v>
      </c>
      <c r="K3540" s="8"/>
      <c r="L3540" s="8">
        <v>0</v>
      </c>
      <c r="M3540" s="8">
        <v>0</v>
      </c>
      <c r="N3540" s="8"/>
      <c r="O3540" s="8">
        <v>2654271</v>
      </c>
      <c r="P3540" s="8">
        <v>14857</v>
      </c>
      <c r="Q3540" s="8">
        <v>12277851</v>
      </c>
      <c r="R3540" s="121">
        <v>0.84066799999999997</v>
      </c>
      <c r="S3540" s="121">
        <v>338.38223820999997</v>
      </c>
      <c r="T3540" s="8"/>
      <c r="U3540" s="8"/>
      <c r="V3540" s="8"/>
      <c r="W3540" s="8"/>
      <c r="X3540" s="8">
        <v>1657102</v>
      </c>
      <c r="Y3540" s="8">
        <v>1287242</v>
      </c>
      <c r="Z3540" s="8">
        <v>2702505</v>
      </c>
      <c r="AA3540" s="121">
        <v>65.272234159999996</v>
      </c>
      <c r="AB3540" s="121">
        <v>54.358372109999998</v>
      </c>
    </row>
    <row r="3541" spans="1:28" x14ac:dyDescent="0.3">
      <c r="A3541" s="1" t="s">
        <v>39</v>
      </c>
      <c r="B3541" s="65" t="str">
        <f>VLOOKUP(A3541,'bank list with code'!$A$2:$C$114,3,FALSE)</f>
        <v>B030</v>
      </c>
      <c r="C3541" s="65" t="str">
        <f>VLOOKUP(B3541,'bank type'!$A$2:$B$87,2,FALSE)</f>
        <v>Foreign Banks</v>
      </c>
      <c r="D3541" s="60">
        <f t="shared" si="156"/>
        <v>44227</v>
      </c>
      <c r="E3541" s="19">
        <v>1</v>
      </c>
      <c r="F3541" s="1">
        <v>2021</v>
      </c>
      <c r="G3541" s="2">
        <v>24</v>
      </c>
      <c r="H3541" s="2">
        <v>22</v>
      </c>
      <c r="I3541" s="8">
        <v>0</v>
      </c>
      <c r="J3541" s="8">
        <v>0</v>
      </c>
      <c r="K3541" s="8"/>
      <c r="L3541" s="8">
        <v>0</v>
      </c>
      <c r="M3541" s="8">
        <v>0</v>
      </c>
      <c r="N3541" s="8"/>
      <c r="O3541" s="8">
        <v>0</v>
      </c>
      <c r="P3541" s="8">
        <v>0</v>
      </c>
      <c r="Q3541" s="8">
        <v>0</v>
      </c>
      <c r="R3541" s="121">
        <v>0</v>
      </c>
      <c r="S3541" s="121">
        <v>0</v>
      </c>
      <c r="T3541" s="8"/>
      <c r="U3541" s="8"/>
      <c r="V3541" s="8"/>
      <c r="W3541" s="8"/>
      <c r="X3541" s="8">
        <v>1047695</v>
      </c>
      <c r="Y3541" s="8">
        <v>781161</v>
      </c>
      <c r="Z3541" s="8">
        <v>1087334</v>
      </c>
      <c r="AA3541" s="121">
        <v>25.452892899999998</v>
      </c>
      <c r="AB3541" s="121">
        <v>10.707154539999999</v>
      </c>
    </row>
    <row r="3542" spans="1:28" x14ac:dyDescent="0.3">
      <c r="A3542" s="1" t="s">
        <v>40</v>
      </c>
      <c r="B3542" s="65" t="str">
        <f>VLOOKUP(A3542,'bank list with code'!$A$2:$C$114,3,FALSE)</f>
        <v>B035</v>
      </c>
      <c r="C3542" s="65" t="str">
        <f>VLOOKUP(B3542,'bank type'!$A$2:$B$87,2,FALSE)</f>
        <v>Foreign Banks</v>
      </c>
      <c r="D3542" s="60">
        <f t="shared" si="156"/>
        <v>44227</v>
      </c>
      <c r="E3542" s="19">
        <v>1</v>
      </c>
      <c r="F3542" s="1">
        <v>2021</v>
      </c>
      <c r="G3542" s="2">
        <v>13</v>
      </c>
      <c r="H3542" s="2">
        <v>19</v>
      </c>
      <c r="I3542" s="8">
        <v>0</v>
      </c>
      <c r="J3542" s="8">
        <v>0</v>
      </c>
      <c r="K3542" s="8"/>
      <c r="L3542" s="8">
        <v>0</v>
      </c>
      <c r="M3542" s="8">
        <v>0</v>
      </c>
      <c r="N3542" s="8"/>
      <c r="O3542" s="8">
        <v>0</v>
      </c>
      <c r="P3542" s="8">
        <v>0</v>
      </c>
      <c r="Q3542" s="8">
        <v>0</v>
      </c>
      <c r="R3542" s="121">
        <v>0</v>
      </c>
      <c r="S3542" s="121">
        <v>0</v>
      </c>
      <c r="T3542" s="8"/>
      <c r="U3542" s="8"/>
      <c r="V3542" s="8"/>
      <c r="W3542" s="8"/>
      <c r="X3542" s="8">
        <v>121705</v>
      </c>
      <c r="Y3542" s="8">
        <v>58684</v>
      </c>
      <c r="Z3542" s="8">
        <v>125558</v>
      </c>
      <c r="AA3542" s="121">
        <v>3.1517528339999998</v>
      </c>
      <c r="AB3542" s="121">
        <v>2.4672406049999998</v>
      </c>
    </row>
    <row r="3543" spans="1:28" x14ac:dyDescent="0.3">
      <c r="A3543" s="1" t="s">
        <v>41</v>
      </c>
      <c r="B3543" s="65" t="str">
        <f>VLOOKUP(A3543,'bank list with code'!$A$2:$C$114,3,FALSE)</f>
        <v>B051</v>
      </c>
      <c r="C3543" s="65" t="str">
        <f>VLOOKUP(B3543,'bank type'!$A$2:$B$87,2,FALSE)</f>
        <v>Foreign Banks</v>
      </c>
      <c r="D3543" s="60">
        <f t="shared" si="156"/>
        <v>44227</v>
      </c>
      <c r="E3543" s="19">
        <v>1</v>
      </c>
      <c r="F3543" s="1">
        <v>2021</v>
      </c>
      <c r="G3543" s="2">
        <v>46</v>
      </c>
      <c r="H3543" s="2">
        <v>36</v>
      </c>
      <c r="I3543" s="8">
        <v>0</v>
      </c>
      <c r="J3543" s="8">
        <v>0</v>
      </c>
      <c r="K3543" s="8"/>
      <c r="L3543" s="8">
        <v>0</v>
      </c>
      <c r="M3543" s="8">
        <v>0</v>
      </c>
      <c r="N3543" s="8"/>
      <c r="O3543" s="8">
        <v>857132</v>
      </c>
      <c r="P3543" s="8">
        <v>2086</v>
      </c>
      <c r="Q3543" s="8">
        <v>1692494</v>
      </c>
      <c r="R3543" s="121">
        <v>0.1500124451</v>
      </c>
      <c r="S3543" s="121">
        <v>66.140878395499996</v>
      </c>
      <c r="T3543" s="8"/>
      <c r="U3543" s="8"/>
      <c r="V3543" s="8"/>
      <c r="W3543" s="8"/>
      <c r="X3543" s="8">
        <v>480096</v>
      </c>
      <c r="Y3543" s="8">
        <v>296742</v>
      </c>
      <c r="Z3543" s="8">
        <v>448138</v>
      </c>
      <c r="AA3543" s="121">
        <v>16.5461488274</v>
      </c>
      <c r="AB3543" s="121">
        <v>10.206427314700001</v>
      </c>
    </row>
    <row r="3544" spans="1:28" x14ac:dyDescent="0.3">
      <c r="A3544" s="1" t="s">
        <v>73</v>
      </c>
      <c r="B3544" s="65" t="str">
        <f>VLOOKUP(A3544,'bank list with code'!$A$2:$C$114,3,FALSE)</f>
        <v>B085</v>
      </c>
      <c r="C3544" s="65" t="str">
        <f>VLOOKUP(B3544,'bank type'!$A$2:$B$87,2,FALSE)</f>
        <v>Foreign Banks</v>
      </c>
      <c r="D3544" s="60">
        <f t="shared" si="156"/>
        <v>44227</v>
      </c>
      <c r="E3544" s="19">
        <v>1</v>
      </c>
      <c r="F3544" s="1">
        <v>2021</v>
      </c>
      <c r="G3544" s="2">
        <v>5</v>
      </c>
      <c r="H3544" s="2">
        <v>0</v>
      </c>
      <c r="I3544" s="8">
        <v>0</v>
      </c>
      <c r="J3544" s="8">
        <v>0</v>
      </c>
      <c r="K3544" s="8"/>
      <c r="L3544" s="8">
        <v>19943</v>
      </c>
      <c r="M3544" s="8">
        <v>0</v>
      </c>
      <c r="N3544" s="8"/>
      <c r="O3544" s="8">
        <v>72410</v>
      </c>
      <c r="P3544" s="8">
        <v>22653</v>
      </c>
      <c r="Q3544" s="8">
        <v>51085</v>
      </c>
      <c r="R3544" s="121">
        <v>1.9985650000000001</v>
      </c>
      <c r="S3544" s="121">
        <v>4.5998524446999998</v>
      </c>
      <c r="T3544" s="8"/>
      <c r="U3544" s="8"/>
      <c r="V3544" s="8"/>
      <c r="W3544" s="8"/>
      <c r="X3544" s="8">
        <v>8714</v>
      </c>
      <c r="Y3544" s="8">
        <v>4804</v>
      </c>
      <c r="Z3544" s="8">
        <v>11770</v>
      </c>
      <c r="AA3544" s="121">
        <v>0.16941100000000001</v>
      </c>
      <c r="AB3544" s="121">
        <v>0.25764899460000001</v>
      </c>
    </row>
    <row r="3545" spans="1:28" x14ac:dyDescent="0.3">
      <c r="A3545" s="1" t="s">
        <v>42</v>
      </c>
      <c r="B3545" s="65" t="str">
        <f>VLOOKUP(A3545,'bank list with code'!$A$2:$C$114,3,FALSE)</f>
        <v>B090</v>
      </c>
      <c r="C3545" s="65" t="str">
        <f>VLOOKUP(B3545,'bank type'!$A$2:$B$87,2,FALSE)</f>
        <v>Foreign Banks</v>
      </c>
      <c r="D3545" s="60">
        <f t="shared" si="156"/>
        <v>44227</v>
      </c>
      <c r="E3545" s="19">
        <v>1</v>
      </c>
      <c r="F3545" s="1">
        <v>2021</v>
      </c>
      <c r="G3545" s="2">
        <v>99</v>
      </c>
      <c r="H3545" s="2">
        <v>87</v>
      </c>
      <c r="I3545" s="8">
        <v>0</v>
      </c>
      <c r="J3545" s="8">
        <v>0</v>
      </c>
      <c r="K3545" s="8"/>
      <c r="L3545" s="8">
        <v>0</v>
      </c>
      <c r="M3545" s="8">
        <v>0</v>
      </c>
      <c r="N3545" s="8"/>
      <c r="O3545" s="8">
        <v>1453417</v>
      </c>
      <c r="P3545" s="8">
        <v>4384</v>
      </c>
      <c r="Q3545" s="8">
        <v>3268015</v>
      </c>
      <c r="R3545" s="121">
        <v>0.23111217000000001</v>
      </c>
      <c r="S3545" s="121">
        <v>93.74981729000001</v>
      </c>
      <c r="T3545" s="8"/>
      <c r="U3545" s="8"/>
      <c r="V3545" s="8"/>
      <c r="W3545" s="8"/>
      <c r="X3545" s="8">
        <v>1016349</v>
      </c>
      <c r="Y3545" s="8">
        <v>1170386</v>
      </c>
      <c r="Z3545" s="8">
        <v>1941558</v>
      </c>
      <c r="AA3545" s="121">
        <v>50.270821510000005</v>
      </c>
      <c r="AB3545" s="121">
        <v>36.020784880000001</v>
      </c>
    </row>
    <row r="3546" spans="1:28" x14ac:dyDescent="0.3">
      <c r="A3546" s="1" t="s">
        <v>45</v>
      </c>
      <c r="B3546" s="65" t="str">
        <f>VLOOKUP(A3546,'bank list with code'!$A$2:$C$114,3,FALSE)</f>
        <v>B002</v>
      </c>
      <c r="C3546" s="65" t="str">
        <f>VLOOKUP(B3546,'bank type'!$A$2:$B$87,2,FALSE)</f>
        <v>Payment Banks</v>
      </c>
      <c r="D3546" s="60">
        <f t="shared" si="156"/>
        <v>44227</v>
      </c>
      <c r="E3546" s="19">
        <v>1</v>
      </c>
      <c r="F3546" s="1">
        <v>2021</v>
      </c>
      <c r="G3546" s="2">
        <v>0</v>
      </c>
      <c r="H3546" s="2">
        <v>0</v>
      </c>
      <c r="I3546" s="8">
        <v>0</v>
      </c>
      <c r="J3546" s="8">
        <v>0</v>
      </c>
      <c r="K3546" s="8"/>
      <c r="L3546" s="8">
        <v>0</v>
      </c>
      <c r="M3546" s="8">
        <v>0</v>
      </c>
      <c r="N3546" s="8"/>
      <c r="O3546" s="8">
        <v>0</v>
      </c>
      <c r="P3546" s="8">
        <v>0</v>
      </c>
      <c r="Q3546" s="8">
        <v>0</v>
      </c>
      <c r="R3546" s="121">
        <v>0</v>
      </c>
      <c r="S3546" s="121">
        <v>0</v>
      </c>
      <c r="T3546" s="8"/>
      <c r="U3546" s="8"/>
      <c r="V3546" s="8"/>
      <c r="W3546" s="8"/>
      <c r="X3546" s="8">
        <v>1430479</v>
      </c>
      <c r="Y3546" s="8">
        <v>0</v>
      </c>
      <c r="Z3546" s="8">
        <v>372682</v>
      </c>
      <c r="AA3546" s="121">
        <v>0</v>
      </c>
      <c r="AB3546" s="121">
        <v>2.13028935</v>
      </c>
    </row>
    <row r="3547" spans="1:28" x14ac:dyDescent="0.3">
      <c r="A3547" s="1" t="s">
        <v>46</v>
      </c>
      <c r="B3547" s="65" t="str">
        <f>VLOOKUP(A3547,'bank list with code'!$A$2:$C$114,3,FALSE)</f>
        <v>B048</v>
      </c>
      <c r="C3547" s="65" t="str">
        <f>VLOOKUP(B3547,'bank type'!$A$2:$B$87,2,FALSE)</f>
        <v>Payment Banks</v>
      </c>
      <c r="D3547" s="60">
        <f t="shared" si="156"/>
        <v>44227</v>
      </c>
      <c r="E3547" s="19">
        <v>1</v>
      </c>
      <c r="F3547" s="1">
        <v>2021</v>
      </c>
      <c r="G3547" s="2">
        <v>0</v>
      </c>
      <c r="H3547" s="2">
        <v>0</v>
      </c>
      <c r="I3547" s="8">
        <v>0</v>
      </c>
      <c r="J3547" s="8">
        <v>0</v>
      </c>
      <c r="K3547" s="8"/>
      <c r="L3547" s="8">
        <v>208718</v>
      </c>
      <c r="M3547" s="8">
        <v>0</v>
      </c>
      <c r="N3547" s="8"/>
      <c r="O3547" s="8">
        <v>0</v>
      </c>
      <c r="P3547" s="8">
        <v>0</v>
      </c>
      <c r="Q3547" s="8">
        <v>0</v>
      </c>
      <c r="R3547" s="121">
        <v>0</v>
      </c>
      <c r="S3547" s="121">
        <v>0</v>
      </c>
      <c r="T3547" s="8"/>
      <c r="U3547" s="8"/>
      <c r="V3547" s="8"/>
      <c r="W3547" s="8"/>
      <c r="X3547" s="8">
        <v>2031217</v>
      </c>
      <c r="Y3547" s="8">
        <v>624456</v>
      </c>
      <c r="Z3547" s="8">
        <v>168135</v>
      </c>
      <c r="AA3547" s="121">
        <v>18.380469842300002</v>
      </c>
      <c r="AB3547" s="121">
        <v>2.1182489900000001</v>
      </c>
    </row>
    <row r="3548" spans="1:28" x14ac:dyDescent="0.3">
      <c r="A3548" s="1" t="s">
        <v>47</v>
      </c>
      <c r="B3548" s="65" t="str">
        <f>VLOOKUP(A3548,'bank list with code'!$A$2:$C$114,3,FALSE)</f>
        <v>B059</v>
      </c>
      <c r="C3548" s="65" t="str">
        <f>VLOOKUP(B3548,'bank type'!$A$2:$B$87,2,FALSE)</f>
        <v>Payment Banks</v>
      </c>
      <c r="D3548" s="60">
        <f t="shared" si="156"/>
        <v>44227</v>
      </c>
      <c r="E3548" s="19">
        <v>1</v>
      </c>
      <c r="F3548" s="1">
        <v>2021</v>
      </c>
      <c r="G3548" s="2">
        <v>0</v>
      </c>
      <c r="H3548" s="2">
        <v>0</v>
      </c>
      <c r="I3548" s="8">
        <v>0</v>
      </c>
      <c r="J3548" s="8">
        <v>0</v>
      </c>
      <c r="K3548" s="8"/>
      <c r="L3548" s="8">
        <v>138592</v>
      </c>
      <c r="M3548" s="8">
        <v>0</v>
      </c>
      <c r="N3548" s="8"/>
      <c r="O3548" s="8">
        <v>0</v>
      </c>
      <c r="P3548" s="8">
        <v>0</v>
      </c>
      <c r="Q3548" s="8">
        <v>0</v>
      </c>
      <c r="R3548" s="121">
        <v>0</v>
      </c>
      <c r="S3548" s="121">
        <v>0</v>
      </c>
      <c r="T3548" s="8"/>
      <c r="U3548" s="8"/>
      <c r="V3548" s="8"/>
      <c r="W3548" s="8"/>
      <c r="X3548" s="8">
        <v>665469</v>
      </c>
      <c r="Y3548" s="8">
        <v>0</v>
      </c>
      <c r="Z3548" s="8">
        <v>166552</v>
      </c>
      <c r="AA3548" s="121">
        <v>0</v>
      </c>
      <c r="AB3548" s="121">
        <v>0.78318035040000011</v>
      </c>
    </row>
    <row r="3549" spans="1:28" x14ac:dyDescent="0.3">
      <c r="A3549" s="1" t="s">
        <v>72</v>
      </c>
      <c r="B3549" s="65" t="str">
        <f>VLOOKUP(A3549,'bank list with code'!$A$2:$C$114,3,FALSE)</f>
        <v>B067</v>
      </c>
      <c r="C3549" s="65" t="str">
        <f>VLOOKUP(B3549,'bank type'!$A$2:$B$87,2,FALSE)</f>
        <v>Payment Banks</v>
      </c>
      <c r="D3549" s="60">
        <f t="shared" si="156"/>
        <v>44227</v>
      </c>
      <c r="E3549" s="19">
        <v>1</v>
      </c>
      <c r="F3549" s="1">
        <v>2021</v>
      </c>
      <c r="G3549" s="2">
        <v>0</v>
      </c>
      <c r="H3549" s="2">
        <v>0</v>
      </c>
      <c r="I3549" s="8">
        <v>0</v>
      </c>
      <c r="J3549" s="8">
        <v>0</v>
      </c>
      <c r="K3549" s="8"/>
      <c r="L3549" s="8">
        <v>0</v>
      </c>
      <c r="M3549" s="8">
        <v>0</v>
      </c>
      <c r="N3549" s="8"/>
      <c r="O3549" s="8">
        <v>0</v>
      </c>
      <c r="P3549" s="8">
        <v>0</v>
      </c>
      <c r="Q3549" s="8">
        <v>0</v>
      </c>
      <c r="R3549" s="121">
        <v>0</v>
      </c>
      <c r="S3549" s="121">
        <v>0</v>
      </c>
      <c r="T3549" s="8"/>
      <c r="U3549" s="8"/>
      <c r="V3549" s="8"/>
      <c r="W3549" s="8"/>
      <c r="X3549" s="8">
        <v>0</v>
      </c>
      <c r="Y3549" s="8">
        <v>0</v>
      </c>
      <c r="Z3549" s="8">
        <v>0</v>
      </c>
      <c r="AA3549" s="121">
        <v>0</v>
      </c>
      <c r="AB3549" s="121">
        <v>0</v>
      </c>
    </row>
    <row r="3550" spans="1:28" x14ac:dyDescent="0.3">
      <c r="A3550" s="1" t="s">
        <v>49</v>
      </c>
      <c r="B3550" s="65" t="str">
        <f>VLOOKUP(A3550,'bank list with code'!$A$2:$C$114,3,FALSE)</f>
        <v>B077</v>
      </c>
      <c r="C3550" s="65" t="str">
        <f>VLOOKUP(B3550,'bank type'!$A$2:$B$87,2,FALSE)</f>
        <v>Payment Banks</v>
      </c>
      <c r="D3550" s="60">
        <f t="shared" si="156"/>
        <v>44227</v>
      </c>
      <c r="E3550" s="19">
        <v>1</v>
      </c>
      <c r="F3550" s="1">
        <v>2021</v>
      </c>
      <c r="G3550" s="2">
        <v>0</v>
      </c>
      <c r="H3550" s="2">
        <v>0</v>
      </c>
      <c r="I3550" s="8">
        <v>0</v>
      </c>
      <c r="J3550" s="8">
        <v>0</v>
      </c>
      <c r="K3550" s="8"/>
      <c r="L3550" s="8">
        <v>823</v>
      </c>
      <c r="M3550" s="8">
        <v>0</v>
      </c>
      <c r="N3550" s="8"/>
      <c r="O3550" s="8">
        <v>0</v>
      </c>
      <c r="P3550" s="8">
        <v>0</v>
      </c>
      <c r="Q3550" s="8">
        <v>0</v>
      </c>
      <c r="R3550" s="121">
        <v>0</v>
      </c>
      <c r="S3550" s="121">
        <v>0</v>
      </c>
      <c r="T3550" s="8"/>
      <c r="U3550" s="8"/>
      <c r="V3550" s="8"/>
      <c r="W3550" s="8"/>
      <c r="X3550" s="8">
        <v>119023</v>
      </c>
      <c r="Y3550" s="8">
        <v>1401</v>
      </c>
      <c r="Z3550" s="8">
        <v>21030</v>
      </c>
      <c r="AA3550" s="121">
        <v>4.4857322800000009E-2</v>
      </c>
      <c r="AB3550" s="121">
        <v>9.282740460000001E-2</v>
      </c>
    </row>
    <row r="3551" spans="1:28" x14ac:dyDescent="0.3">
      <c r="A3551" s="1" t="s">
        <v>50</v>
      </c>
      <c r="B3551" s="65" t="str">
        <f>VLOOKUP(A3551,'bank list with code'!$A$2:$C$114,3,FALSE)</f>
        <v>B079</v>
      </c>
      <c r="C3551" s="65" t="str">
        <f>VLOOKUP(B3551,'bank type'!$A$2:$B$87,2,FALSE)</f>
        <v>Payment Banks</v>
      </c>
      <c r="D3551" s="60">
        <f t="shared" si="156"/>
        <v>44227</v>
      </c>
      <c r="E3551" s="19">
        <v>1</v>
      </c>
      <c r="F3551" s="1">
        <v>2021</v>
      </c>
      <c r="G3551" s="2">
        <v>1</v>
      </c>
      <c r="H3551" s="2">
        <v>50</v>
      </c>
      <c r="I3551" s="8">
        <v>224334</v>
      </c>
      <c r="J3551" s="8">
        <v>0</v>
      </c>
      <c r="K3551" s="8"/>
      <c r="L3551" s="8">
        <v>0</v>
      </c>
      <c r="M3551" s="8">
        <v>0</v>
      </c>
      <c r="N3551" s="8"/>
      <c r="O3551" s="8">
        <v>0</v>
      </c>
      <c r="P3551" s="8">
        <v>0</v>
      </c>
      <c r="Q3551" s="8">
        <v>0</v>
      </c>
      <c r="R3551" s="121">
        <v>0</v>
      </c>
      <c r="S3551" s="121">
        <v>0</v>
      </c>
      <c r="T3551" s="8"/>
      <c r="U3551" s="8"/>
      <c r="V3551" s="8"/>
      <c r="W3551" s="8"/>
      <c r="X3551" s="8">
        <v>62822904</v>
      </c>
      <c r="Y3551" s="8">
        <v>1699022</v>
      </c>
      <c r="Z3551" s="8">
        <v>2349157</v>
      </c>
      <c r="AA3551" s="121">
        <v>55.337351609999999</v>
      </c>
      <c r="AB3551" s="121">
        <v>20.600547279999997</v>
      </c>
    </row>
    <row r="3552" spans="1:28" x14ac:dyDescent="0.3">
      <c r="A3552" s="1" t="s">
        <v>52</v>
      </c>
      <c r="B3552" s="65" t="str">
        <f>VLOOKUP(A3552,'bank list with code'!$A$2:$C$114,3,FALSE)</f>
        <v>B007</v>
      </c>
      <c r="C3552" s="65" t="str">
        <f>VLOOKUP(B3552,'bank type'!$A$2:$B$87,2,FALSE)</f>
        <v>Small Finance Banks</v>
      </c>
      <c r="D3552" s="60">
        <f t="shared" si="156"/>
        <v>44227</v>
      </c>
      <c r="E3552" s="19">
        <v>1</v>
      </c>
      <c r="F3552" s="1">
        <v>2021</v>
      </c>
      <c r="G3552" s="2">
        <v>340</v>
      </c>
      <c r="H3552" s="2">
        <v>2</v>
      </c>
      <c r="I3552" s="8">
        <v>0</v>
      </c>
      <c r="J3552" s="8">
        <v>0</v>
      </c>
      <c r="K3552" s="8"/>
      <c r="L3552" s="8">
        <v>248</v>
      </c>
      <c r="M3552" s="8">
        <v>0</v>
      </c>
      <c r="N3552" s="8"/>
      <c r="O3552" s="8">
        <v>8587</v>
      </c>
      <c r="P3552" s="8">
        <v>29</v>
      </c>
      <c r="Q3552" s="8">
        <v>3406</v>
      </c>
      <c r="R3552" s="121">
        <v>1.8129999999999999E-3</v>
      </c>
      <c r="S3552" s="121">
        <v>0.13668497599999985</v>
      </c>
      <c r="T3552" s="8"/>
      <c r="U3552" s="8"/>
      <c r="V3552" s="8"/>
      <c r="W3552" s="8"/>
      <c r="X3552" s="8">
        <v>1472740</v>
      </c>
      <c r="Y3552" s="8">
        <v>646586</v>
      </c>
      <c r="Z3552" s="8">
        <v>378877</v>
      </c>
      <c r="AA3552" s="121">
        <v>42.750054878500002</v>
      </c>
      <c r="AB3552" s="121">
        <v>10.038877904399895</v>
      </c>
    </row>
    <row r="3553" spans="1:28" x14ac:dyDescent="0.3">
      <c r="A3553" s="1" t="s">
        <v>53</v>
      </c>
      <c r="B3553" s="65" t="str">
        <f>VLOOKUP(A3553,'bank list with code'!$A$2:$C$114,3,FALSE)</f>
        <v>B019</v>
      </c>
      <c r="C3553" s="65" t="str">
        <f>VLOOKUP(B3553,'bank type'!$A$2:$B$87,2,FALSE)</f>
        <v>Small Finance Banks</v>
      </c>
      <c r="D3553" s="60">
        <f t="shared" si="156"/>
        <v>44227</v>
      </c>
      <c r="E3553" s="19">
        <v>1</v>
      </c>
      <c r="F3553" s="1">
        <v>2021</v>
      </c>
      <c r="G3553" s="2">
        <v>157</v>
      </c>
      <c r="H3553" s="2">
        <v>2</v>
      </c>
      <c r="I3553" s="8">
        <v>0</v>
      </c>
      <c r="J3553" s="8">
        <v>0</v>
      </c>
      <c r="K3553" s="8"/>
      <c r="L3553" s="8">
        <v>0</v>
      </c>
      <c r="M3553" s="8">
        <v>0</v>
      </c>
      <c r="N3553" s="8"/>
      <c r="O3553" s="8">
        <v>0</v>
      </c>
      <c r="P3553" s="8">
        <v>0</v>
      </c>
      <c r="Q3553" s="8">
        <v>0</v>
      </c>
      <c r="R3553" s="121">
        <v>0</v>
      </c>
      <c r="S3553" s="121">
        <v>0</v>
      </c>
      <c r="T3553" s="8"/>
      <c r="U3553" s="8"/>
      <c r="V3553" s="8"/>
      <c r="W3553" s="8"/>
      <c r="X3553" s="8">
        <v>147555</v>
      </c>
      <c r="Y3553" s="8">
        <v>97155</v>
      </c>
      <c r="Z3553" s="8">
        <v>67310</v>
      </c>
      <c r="AA3553" s="121">
        <v>4.8650898299999996</v>
      </c>
      <c r="AB3553" s="121">
        <v>1.2547561090000001</v>
      </c>
    </row>
    <row r="3554" spans="1:28" x14ac:dyDescent="0.3">
      <c r="A3554" s="1" t="s">
        <v>54</v>
      </c>
      <c r="B3554" s="65" t="str">
        <f>VLOOKUP(A3554,'bank list with code'!$A$2:$C$114,3,FALSE)</f>
        <v>B046</v>
      </c>
      <c r="C3554" s="65" t="str">
        <f>VLOOKUP(B3554,'bank type'!$A$2:$B$87,2,FALSE)</f>
        <v>Small Finance Banks</v>
      </c>
      <c r="D3554" s="60">
        <f t="shared" si="156"/>
        <v>44227</v>
      </c>
      <c r="E3554" s="19">
        <v>1</v>
      </c>
      <c r="F3554" s="1">
        <v>2021</v>
      </c>
      <c r="G3554" s="2">
        <v>108</v>
      </c>
      <c r="H3554" s="2">
        <v>0</v>
      </c>
      <c r="I3554" s="8">
        <v>0</v>
      </c>
      <c r="J3554" s="8">
        <v>0</v>
      </c>
      <c r="K3554" s="8"/>
      <c r="L3554" s="8">
        <v>0</v>
      </c>
      <c r="M3554" s="8">
        <v>0</v>
      </c>
      <c r="N3554" s="8"/>
      <c r="O3554" s="8">
        <v>0</v>
      </c>
      <c r="P3554" s="8">
        <v>0</v>
      </c>
      <c r="Q3554" s="8">
        <v>0</v>
      </c>
      <c r="R3554" s="121">
        <v>0</v>
      </c>
      <c r="S3554" s="121">
        <v>0</v>
      </c>
      <c r="T3554" s="8"/>
      <c r="U3554" s="8"/>
      <c r="V3554" s="8"/>
      <c r="W3554" s="8"/>
      <c r="X3554" s="8">
        <v>2524508</v>
      </c>
      <c r="Y3554" s="8">
        <v>696353</v>
      </c>
      <c r="Z3554" s="8">
        <v>61411</v>
      </c>
      <c r="AA3554" s="121">
        <v>31.790678050000004</v>
      </c>
      <c r="AB3554" s="121">
        <v>0.5876940020000001</v>
      </c>
    </row>
    <row r="3555" spans="1:28" x14ac:dyDescent="0.3">
      <c r="A3555" s="1" t="s">
        <v>55</v>
      </c>
      <c r="B3555" s="65" t="str">
        <f>VLOOKUP(A3555,'bank list with code'!$A$2:$C$114,3,FALSE)</f>
        <v>B041</v>
      </c>
      <c r="C3555" s="65" t="str">
        <f>VLOOKUP(B3555,'bank type'!$A$2:$B$87,2,FALSE)</f>
        <v>Small Finance Banks</v>
      </c>
      <c r="D3555" s="60">
        <f t="shared" si="156"/>
        <v>44227</v>
      </c>
      <c r="E3555" s="19">
        <v>1</v>
      </c>
      <c r="F3555" s="1">
        <v>2021</v>
      </c>
      <c r="G3555" s="2">
        <v>328</v>
      </c>
      <c r="H3555" s="2">
        <v>2</v>
      </c>
      <c r="I3555" s="8">
        <v>1760</v>
      </c>
      <c r="J3555" s="8">
        <v>0</v>
      </c>
      <c r="K3555" s="8"/>
      <c r="L3555" s="8">
        <v>296</v>
      </c>
      <c r="M3555" s="8">
        <v>7056</v>
      </c>
      <c r="N3555" s="8"/>
      <c r="O3555" s="8">
        <v>0</v>
      </c>
      <c r="P3555" s="8">
        <v>0</v>
      </c>
      <c r="Q3555" s="8">
        <v>0</v>
      </c>
      <c r="R3555" s="121">
        <v>0</v>
      </c>
      <c r="S3555" s="121">
        <v>0</v>
      </c>
      <c r="T3555" s="8"/>
      <c r="U3555" s="8"/>
      <c r="V3555" s="8"/>
      <c r="W3555" s="8"/>
      <c r="X3555" s="9">
        <v>1065422</v>
      </c>
      <c r="Y3555" s="8">
        <v>862502</v>
      </c>
      <c r="Z3555" s="8">
        <v>326438</v>
      </c>
      <c r="AA3555" s="121">
        <v>22.077985999999999</v>
      </c>
      <c r="AB3555" s="121">
        <v>6.2821397999999995</v>
      </c>
    </row>
    <row r="3556" spans="1:28" x14ac:dyDescent="0.3">
      <c r="A3556" s="1" t="s">
        <v>56</v>
      </c>
      <c r="B3556" s="65" t="str">
        <f>VLOOKUP(A3556,'bank list with code'!$A$2:$C$114,3,FALSE)</f>
        <v>B043</v>
      </c>
      <c r="C3556" s="65" t="str">
        <f>VLOOKUP(B3556,'bank type'!$A$2:$B$87,2,FALSE)</f>
        <v>Small Finance Banks</v>
      </c>
      <c r="D3556" s="60">
        <f t="shared" si="156"/>
        <v>44227</v>
      </c>
      <c r="E3556" s="19">
        <v>1</v>
      </c>
      <c r="F3556" s="1">
        <v>2021</v>
      </c>
      <c r="G3556" s="2">
        <v>312</v>
      </c>
      <c r="H3556" s="2">
        <v>2</v>
      </c>
      <c r="I3556" s="8">
        <v>706</v>
      </c>
      <c r="J3556" s="8">
        <v>0</v>
      </c>
      <c r="K3556" s="8"/>
      <c r="L3556" s="8">
        <v>75</v>
      </c>
      <c r="M3556" s="8">
        <v>0</v>
      </c>
      <c r="N3556" s="8"/>
      <c r="O3556" s="8">
        <v>0</v>
      </c>
      <c r="P3556" s="8">
        <v>0</v>
      </c>
      <c r="Q3556" s="8">
        <v>0</v>
      </c>
      <c r="R3556" s="121">
        <v>0</v>
      </c>
      <c r="S3556" s="121">
        <v>0</v>
      </c>
      <c r="T3556" s="8"/>
      <c r="U3556" s="8"/>
      <c r="V3556" s="8"/>
      <c r="W3556" s="8"/>
      <c r="X3556" s="8">
        <v>3611893</v>
      </c>
      <c r="Y3556" s="8">
        <v>972538</v>
      </c>
      <c r="Z3556" s="8">
        <v>239663</v>
      </c>
      <c r="AA3556" s="121">
        <v>49.096645119999998</v>
      </c>
      <c r="AB3556" s="121">
        <v>2.1704524828999996</v>
      </c>
    </row>
    <row r="3557" spans="1:28" x14ac:dyDescent="0.3">
      <c r="A3557" s="1" t="s">
        <v>57</v>
      </c>
      <c r="B3557" s="65" t="str">
        <f>VLOOKUP(A3557,'bank list with code'!$A$2:$C$114,3,FALSE)</f>
        <v>B065</v>
      </c>
      <c r="C3557" s="65" t="str">
        <f>VLOOKUP(B3557,'bank type'!$A$2:$B$87,2,FALSE)</f>
        <v>Small Finance Banks</v>
      </c>
      <c r="D3557" s="60">
        <f t="shared" si="156"/>
        <v>44227</v>
      </c>
      <c r="E3557" s="19">
        <v>1</v>
      </c>
      <c r="F3557" s="1">
        <v>2021</v>
      </c>
      <c r="G3557" s="2">
        <v>132</v>
      </c>
      <c r="H3557" s="2">
        <v>3</v>
      </c>
      <c r="I3557" s="8">
        <v>0</v>
      </c>
      <c r="J3557" s="8">
        <v>0</v>
      </c>
      <c r="K3557" s="8"/>
      <c r="L3557" s="8">
        <v>0</v>
      </c>
      <c r="M3557" s="8">
        <v>0</v>
      </c>
      <c r="N3557" s="8"/>
      <c r="O3557" s="8">
        <v>0</v>
      </c>
      <c r="P3557" s="8">
        <v>0</v>
      </c>
      <c r="Q3557" s="8">
        <v>0</v>
      </c>
      <c r="R3557" s="121">
        <v>0</v>
      </c>
      <c r="S3557" s="121">
        <v>0</v>
      </c>
      <c r="T3557" s="8"/>
      <c r="U3557" s="8"/>
      <c r="V3557" s="8"/>
      <c r="W3557" s="8"/>
      <c r="X3557" s="8">
        <v>1815226</v>
      </c>
      <c r="Y3557" s="8">
        <v>451477</v>
      </c>
      <c r="Z3557" s="8">
        <v>103065</v>
      </c>
      <c r="AA3557" s="121">
        <v>23.680071999999999</v>
      </c>
      <c r="AB3557" s="121">
        <v>1.2664754199999999</v>
      </c>
    </row>
    <row r="3558" spans="1:28" x14ac:dyDescent="0.3">
      <c r="A3558" s="1" t="s">
        <v>58</v>
      </c>
      <c r="B3558" s="65" t="str">
        <f>VLOOKUP(A3558,'bank list with code'!$A$2:$C$114,3,FALSE)</f>
        <v>B075</v>
      </c>
      <c r="C3558" s="65" t="str">
        <f>VLOOKUP(B3558,'bank type'!$A$2:$B$87,2,FALSE)</f>
        <v>Small Finance Banks</v>
      </c>
      <c r="D3558" s="60">
        <f t="shared" si="156"/>
        <v>44227</v>
      </c>
      <c r="E3558" s="19">
        <v>1</v>
      </c>
      <c r="F3558" s="1">
        <v>2021</v>
      </c>
      <c r="G3558" s="2">
        <v>4</v>
      </c>
      <c r="H3558" s="2">
        <v>0</v>
      </c>
      <c r="I3558" s="8">
        <v>0</v>
      </c>
      <c r="J3558" s="8">
        <v>0</v>
      </c>
      <c r="K3558" s="8"/>
      <c r="L3558" s="8">
        <v>0</v>
      </c>
      <c r="M3558" s="8">
        <v>0</v>
      </c>
      <c r="N3558" s="8"/>
      <c r="O3558" s="8">
        <v>0</v>
      </c>
      <c r="P3558" s="8">
        <v>0</v>
      </c>
      <c r="Q3558" s="8">
        <v>0</v>
      </c>
      <c r="R3558" s="121">
        <v>0</v>
      </c>
      <c r="S3558" s="121">
        <v>0</v>
      </c>
      <c r="T3558" s="8"/>
      <c r="U3558" s="8"/>
      <c r="V3558" s="8"/>
      <c r="W3558" s="8"/>
      <c r="X3558" s="8">
        <v>233492</v>
      </c>
      <c r="Y3558" s="8">
        <v>30187</v>
      </c>
      <c r="Z3558" s="8">
        <v>19340</v>
      </c>
      <c r="AA3558" s="121">
        <v>1.1469599800000001</v>
      </c>
      <c r="AB3558" s="121">
        <v>0.20377997350000002</v>
      </c>
    </row>
    <row r="3559" spans="1:28" x14ac:dyDescent="0.3">
      <c r="A3559" s="1" t="s">
        <v>59</v>
      </c>
      <c r="B3559" s="65" t="str">
        <f>VLOOKUP(A3559,'bank list with code'!$A$2:$C$114,3,FALSE)</f>
        <v>B097</v>
      </c>
      <c r="C3559" s="65" t="str">
        <f>VLOOKUP(B3559,'bank type'!$A$2:$B$87,2,FALSE)</f>
        <v>Small Finance Banks</v>
      </c>
      <c r="D3559" s="60">
        <f t="shared" si="156"/>
        <v>44227</v>
      </c>
      <c r="E3559" s="19">
        <v>1</v>
      </c>
      <c r="F3559" s="1">
        <v>2021</v>
      </c>
      <c r="G3559" s="2">
        <v>25</v>
      </c>
      <c r="H3559" s="2">
        <v>1</v>
      </c>
      <c r="I3559" s="8">
        <v>0</v>
      </c>
      <c r="J3559" s="8">
        <v>0</v>
      </c>
      <c r="K3559" s="8"/>
      <c r="L3559" s="8">
        <v>0</v>
      </c>
      <c r="M3559" s="8">
        <v>0</v>
      </c>
      <c r="N3559" s="8"/>
      <c r="O3559" s="8">
        <v>0</v>
      </c>
      <c r="P3559" s="8">
        <v>0</v>
      </c>
      <c r="Q3559" s="8">
        <v>0</v>
      </c>
      <c r="R3559" s="121">
        <v>0</v>
      </c>
      <c r="S3559" s="121">
        <v>0</v>
      </c>
      <c r="T3559" s="8"/>
      <c r="U3559" s="8"/>
      <c r="V3559" s="8"/>
      <c r="W3559" s="8"/>
      <c r="X3559" s="8">
        <v>184460</v>
      </c>
      <c r="Y3559" s="8">
        <v>82582</v>
      </c>
      <c r="Z3559" s="8">
        <v>34217</v>
      </c>
      <c r="AA3559" s="121">
        <v>3.6450163400000002</v>
      </c>
      <c r="AB3559" s="121">
        <v>0.38658396</v>
      </c>
    </row>
    <row r="3560" spans="1:28" x14ac:dyDescent="0.3">
      <c r="A3560" s="1" t="s">
        <v>60</v>
      </c>
      <c r="B3560" s="65" t="str">
        <f>VLOOKUP(A3560,'bank list with code'!$A$2:$C$114,3,FALSE)</f>
        <v>B103</v>
      </c>
      <c r="C3560" s="65" t="str">
        <f>VLOOKUP(B3560,'bank type'!$A$2:$B$87,2,FALSE)</f>
        <v>Small Finance Banks</v>
      </c>
      <c r="D3560" s="60">
        <f t="shared" si="156"/>
        <v>44227</v>
      </c>
      <c r="E3560" s="19">
        <v>1</v>
      </c>
      <c r="F3560" s="1">
        <v>2021</v>
      </c>
      <c r="G3560" s="2">
        <v>486</v>
      </c>
      <c r="H3560" s="2">
        <v>3</v>
      </c>
      <c r="I3560" s="8">
        <v>0</v>
      </c>
      <c r="J3560" s="8">
        <v>0</v>
      </c>
      <c r="K3560" s="8"/>
      <c r="L3560" s="8">
        <v>0</v>
      </c>
      <c r="M3560" s="8">
        <v>0</v>
      </c>
      <c r="N3560" s="8"/>
      <c r="O3560" s="8">
        <v>0</v>
      </c>
      <c r="P3560" s="8">
        <v>0</v>
      </c>
      <c r="Q3560" s="8">
        <v>0</v>
      </c>
      <c r="R3560" s="121">
        <v>0</v>
      </c>
      <c r="S3560" s="121">
        <v>0</v>
      </c>
      <c r="T3560" s="8"/>
      <c r="U3560" s="8"/>
      <c r="V3560" s="8"/>
      <c r="W3560" s="8"/>
      <c r="X3560" s="8">
        <v>5902855</v>
      </c>
      <c r="Y3560" s="8">
        <v>2645521</v>
      </c>
      <c r="Z3560" s="8">
        <v>490298</v>
      </c>
      <c r="AA3560" s="121">
        <v>115.20984480999999</v>
      </c>
      <c r="AB3560" s="121">
        <v>6.3905602200000002</v>
      </c>
    </row>
    <row r="3561" spans="1:28" x14ac:dyDescent="0.3">
      <c r="A3561" s="1" t="s">
        <v>61</v>
      </c>
      <c r="B3561" s="65" t="str">
        <f>VLOOKUP(A3561,'bank list with code'!$A$2:$C$114,3,FALSE)</f>
        <v>B109</v>
      </c>
      <c r="C3561" s="65" t="str">
        <f>VLOOKUP(B3561,'bank type'!$A$2:$B$87,2,FALSE)</f>
        <v>Small Finance Banks</v>
      </c>
      <c r="D3561" s="60">
        <f t="shared" si="156"/>
        <v>44227</v>
      </c>
      <c r="E3561" s="19">
        <v>1</v>
      </c>
      <c r="F3561" s="1">
        <v>2021</v>
      </c>
      <c r="G3561" s="2">
        <v>167</v>
      </c>
      <c r="H3561" s="2">
        <v>36</v>
      </c>
      <c r="I3561" s="8">
        <v>0</v>
      </c>
      <c r="J3561" s="8">
        <v>0</v>
      </c>
      <c r="K3561" s="8"/>
      <c r="L3561" s="8">
        <v>107</v>
      </c>
      <c r="M3561" s="8">
        <v>0</v>
      </c>
      <c r="N3561" s="8"/>
      <c r="O3561" s="8">
        <v>0</v>
      </c>
      <c r="P3561" s="8">
        <v>0</v>
      </c>
      <c r="Q3561" s="8">
        <v>0</v>
      </c>
      <c r="R3561" s="121">
        <v>0</v>
      </c>
      <c r="S3561" s="121">
        <v>0</v>
      </c>
      <c r="T3561" s="8"/>
      <c r="U3561" s="8"/>
      <c r="V3561" s="8"/>
      <c r="W3561" s="8"/>
      <c r="X3561" s="8">
        <v>666771</v>
      </c>
      <c r="Y3561" s="8">
        <v>166354</v>
      </c>
      <c r="Z3561" s="8">
        <v>59531</v>
      </c>
      <c r="AA3561" s="121">
        <v>5.9688641599999999</v>
      </c>
      <c r="AB3561" s="121">
        <v>1.0964240000000001</v>
      </c>
    </row>
    <row r="3562" spans="1:28" x14ac:dyDescent="0.3">
      <c r="A3562" s="1" t="s">
        <v>0</v>
      </c>
      <c r="B3562" s="65" t="str">
        <f>VLOOKUP(A3562,'bank list with code'!$A$2:$C$114,3,FALSE)</f>
        <v>B014</v>
      </c>
      <c r="C3562" s="65" t="str">
        <f>VLOOKUP(B3562,'bank type'!$A$2:$B$87,2,FALSE)</f>
        <v>Public Sector Banks</v>
      </c>
      <c r="D3562" s="60">
        <f>DATE(2021,2,28)</f>
        <v>44255</v>
      </c>
      <c r="E3562" s="19">
        <v>2</v>
      </c>
      <c r="F3562" s="1">
        <v>2021</v>
      </c>
      <c r="G3562" s="5">
        <v>8642</v>
      </c>
      <c r="H3562" s="5">
        <v>2980</v>
      </c>
      <c r="I3562" s="6">
        <v>49809</v>
      </c>
      <c r="J3562" s="6">
        <v>0</v>
      </c>
      <c r="K3562" s="6"/>
      <c r="L3562" s="6">
        <v>24404</v>
      </c>
      <c r="M3562" s="6">
        <v>13310</v>
      </c>
      <c r="N3562" s="6"/>
      <c r="O3562" s="6">
        <v>594959</v>
      </c>
      <c r="P3562" s="6">
        <v>8939</v>
      </c>
      <c r="Q3562" s="6">
        <v>1318013</v>
      </c>
      <c r="R3562" s="120">
        <v>0.39157799999999998</v>
      </c>
      <c r="S3562" s="120">
        <v>39.299455278499998</v>
      </c>
      <c r="T3562" s="6"/>
      <c r="U3562" s="6"/>
      <c r="V3562" s="6"/>
      <c r="W3562" s="6"/>
      <c r="X3562" s="6">
        <v>64439167</v>
      </c>
      <c r="Y3562" s="6">
        <v>27183389</v>
      </c>
      <c r="Z3562" s="6">
        <v>15037435</v>
      </c>
      <c r="AA3562" s="120">
        <v>1235.93433579</v>
      </c>
      <c r="AB3562" s="120">
        <v>232.0626374</v>
      </c>
    </row>
    <row r="3563" spans="1:28" x14ac:dyDescent="0.3">
      <c r="A3563" s="1" t="s">
        <v>1</v>
      </c>
      <c r="B3563" s="65" t="str">
        <f>VLOOKUP(A3563,'bank list with code'!$A$2:$C$114,3,FALSE)</f>
        <v>B015</v>
      </c>
      <c r="C3563" s="65" t="str">
        <f>VLOOKUP(B3563,'bank type'!$A$2:$B$87,2,FALSE)</f>
        <v>Public Sector Banks</v>
      </c>
      <c r="D3563" s="60">
        <f t="shared" ref="D3563:D3619" si="157">DATE(2021,2,28)</f>
        <v>44255</v>
      </c>
      <c r="E3563" s="19">
        <v>2</v>
      </c>
      <c r="F3563" s="1">
        <v>2021</v>
      </c>
      <c r="G3563" s="5">
        <v>2387</v>
      </c>
      <c r="H3563" s="5">
        <v>3169</v>
      </c>
      <c r="I3563" s="6">
        <v>52697</v>
      </c>
      <c r="J3563" s="6">
        <v>0</v>
      </c>
      <c r="K3563" s="6"/>
      <c r="L3563" s="6">
        <v>8110</v>
      </c>
      <c r="M3563" s="6">
        <v>1289</v>
      </c>
      <c r="N3563" s="6"/>
      <c r="O3563" s="6">
        <v>168711</v>
      </c>
      <c r="P3563" s="6">
        <v>10422</v>
      </c>
      <c r="Q3563" s="6">
        <v>249168</v>
      </c>
      <c r="R3563" s="120">
        <v>0.60289638870000006</v>
      </c>
      <c r="S3563" s="120">
        <v>6.7375922810000004</v>
      </c>
      <c r="T3563" s="6"/>
      <c r="U3563" s="6"/>
      <c r="V3563" s="6"/>
      <c r="W3563" s="6"/>
      <c r="X3563" s="6">
        <v>41370894</v>
      </c>
      <c r="Y3563" s="6">
        <v>18561227</v>
      </c>
      <c r="Z3563" s="6">
        <v>9433727</v>
      </c>
      <c r="AA3563" s="120">
        <v>707.70318384989992</v>
      </c>
      <c r="AB3563" s="120">
        <v>129.7756496069</v>
      </c>
    </row>
    <row r="3564" spans="1:28" x14ac:dyDescent="0.3">
      <c r="A3564" s="1" t="s">
        <v>2</v>
      </c>
      <c r="B3564" s="65" t="str">
        <f>VLOOKUP(A3564,'bank list with code'!$A$2:$C$114,3,FALSE)</f>
        <v>B016</v>
      </c>
      <c r="C3564" s="65" t="str">
        <f>VLOOKUP(B3564,'bank type'!$A$2:$B$87,2,FALSE)</f>
        <v>Public Sector Banks</v>
      </c>
      <c r="D3564" s="60">
        <f t="shared" si="157"/>
        <v>44255</v>
      </c>
      <c r="E3564" s="19">
        <v>2</v>
      </c>
      <c r="F3564" s="1">
        <v>2021</v>
      </c>
      <c r="G3564" s="5">
        <v>1463</v>
      </c>
      <c r="H3564" s="5">
        <v>443</v>
      </c>
      <c r="I3564" s="6">
        <v>2809</v>
      </c>
      <c r="J3564" s="6">
        <v>0</v>
      </c>
      <c r="K3564" s="6"/>
      <c r="L3564" s="6">
        <v>0</v>
      </c>
      <c r="M3564" s="6">
        <v>322974</v>
      </c>
      <c r="N3564" s="6"/>
      <c r="O3564" s="6">
        <v>22420</v>
      </c>
      <c r="P3564" s="6">
        <v>75</v>
      </c>
      <c r="Q3564" s="6">
        <v>11958</v>
      </c>
      <c r="R3564" s="120">
        <v>3.7429999999999998E-3</v>
      </c>
      <c r="S3564" s="120">
        <v>0.38566919</v>
      </c>
      <c r="T3564" s="6"/>
      <c r="U3564" s="6"/>
      <c r="V3564" s="6"/>
      <c r="W3564" s="6"/>
      <c r="X3564" s="6">
        <v>9444757</v>
      </c>
      <c r="Y3564" s="6">
        <v>6950012</v>
      </c>
      <c r="Z3564" s="6">
        <v>4268546</v>
      </c>
      <c r="AA3564" s="120">
        <v>286.55757644940007</v>
      </c>
      <c r="AB3564" s="120">
        <v>56.443262254400004</v>
      </c>
    </row>
    <row r="3565" spans="1:28" x14ac:dyDescent="0.3">
      <c r="A3565" s="1" t="s">
        <v>3</v>
      </c>
      <c r="B3565" s="65" t="str">
        <f>VLOOKUP(A3565,'bank list with code'!$A$2:$C$114,3,FALSE)</f>
        <v>B018</v>
      </c>
      <c r="C3565" s="65" t="str">
        <f>VLOOKUP(B3565,'bank type'!$A$2:$B$87,2,FALSE)</f>
        <v>Public Sector Banks</v>
      </c>
      <c r="D3565" s="60">
        <f t="shared" si="157"/>
        <v>44255</v>
      </c>
      <c r="E3565" s="19">
        <v>2</v>
      </c>
      <c r="F3565" s="1">
        <v>2021</v>
      </c>
      <c r="G3565" s="5">
        <v>8889</v>
      </c>
      <c r="H3565" s="5">
        <v>4361</v>
      </c>
      <c r="I3565" s="6">
        <v>37358</v>
      </c>
      <c r="J3565" s="6">
        <v>0</v>
      </c>
      <c r="K3565" s="6"/>
      <c r="L3565" s="6">
        <v>9215</v>
      </c>
      <c r="M3565" s="6">
        <v>74</v>
      </c>
      <c r="N3565" s="6"/>
      <c r="O3565" s="6">
        <v>760950</v>
      </c>
      <c r="P3565" s="6">
        <v>49388</v>
      </c>
      <c r="Q3565" s="6">
        <v>886934</v>
      </c>
      <c r="R3565" s="120">
        <v>2.2825984321999995</v>
      </c>
      <c r="S3565" s="120">
        <v>22.896865560199998</v>
      </c>
      <c r="T3565" s="6"/>
      <c r="U3565" s="6"/>
      <c r="V3565" s="6"/>
      <c r="W3565" s="6"/>
      <c r="X3565" s="6">
        <v>40022204</v>
      </c>
      <c r="Y3565" s="6">
        <v>31138795</v>
      </c>
      <c r="Z3565" s="6">
        <v>17281675</v>
      </c>
      <c r="AA3565" s="120">
        <v>1348.1511391305</v>
      </c>
      <c r="AB3565" s="120">
        <v>265.47239781910002</v>
      </c>
    </row>
    <row r="3566" spans="1:28" x14ac:dyDescent="0.3">
      <c r="A3566" s="1" t="s">
        <v>4</v>
      </c>
      <c r="B3566" s="65" t="str">
        <f>VLOOKUP(A3566,'bank list with code'!$A$2:$C$114,3,FALSE)</f>
        <v>B022</v>
      </c>
      <c r="C3566" s="65" t="str">
        <f>VLOOKUP(B3566,'bank type'!$A$2:$B$87,2,FALSE)</f>
        <v>Public Sector Banks</v>
      </c>
      <c r="D3566" s="60">
        <f t="shared" si="157"/>
        <v>44255</v>
      </c>
      <c r="E3566" s="19">
        <v>2</v>
      </c>
      <c r="F3566" s="1">
        <v>2021</v>
      </c>
      <c r="G3566" s="5">
        <v>2747</v>
      </c>
      <c r="H3566" s="5">
        <v>900</v>
      </c>
      <c r="I3566" s="6">
        <v>3969</v>
      </c>
      <c r="J3566" s="6">
        <v>0</v>
      </c>
      <c r="K3566" s="6"/>
      <c r="L3566" s="6">
        <v>6411</v>
      </c>
      <c r="M3566" s="6">
        <v>6647</v>
      </c>
      <c r="N3566" s="6"/>
      <c r="O3566" s="6">
        <v>0</v>
      </c>
      <c r="P3566" s="6">
        <v>0</v>
      </c>
      <c r="Q3566" s="6">
        <v>0</v>
      </c>
      <c r="R3566" s="120">
        <v>0</v>
      </c>
      <c r="S3566" s="120">
        <v>0</v>
      </c>
      <c r="T3566" s="6"/>
      <c r="U3566" s="6"/>
      <c r="V3566" s="6"/>
      <c r="W3566" s="6"/>
      <c r="X3566" s="6">
        <v>26382353</v>
      </c>
      <c r="Y3566" s="6">
        <v>10690202</v>
      </c>
      <c r="Z3566" s="6">
        <v>5363829</v>
      </c>
      <c r="AA3566" s="120">
        <v>481.84454704400002</v>
      </c>
      <c r="AB3566" s="120">
        <v>84.570240779999992</v>
      </c>
    </row>
    <row r="3567" spans="1:28" x14ac:dyDescent="0.3">
      <c r="A3567" s="1" t="s">
        <v>5</v>
      </c>
      <c r="B3567" s="65" t="str">
        <f>VLOOKUP(A3567,'bank list with code'!$A$2:$C$114,3,FALSE)</f>
        <v>B060</v>
      </c>
      <c r="C3567" s="65" t="str">
        <f>VLOOKUP(B3567,'bank type'!$A$2:$B$87,2,FALSE)</f>
        <v>Public Sector Banks</v>
      </c>
      <c r="D3567" s="60">
        <f t="shared" si="157"/>
        <v>44255</v>
      </c>
      <c r="E3567" s="19">
        <v>2</v>
      </c>
      <c r="F3567" s="1">
        <v>2021</v>
      </c>
      <c r="G3567" s="5">
        <v>4144</v>
      </c>
      <c r="H3567" s="5">
        <v>687</v>
      </c>
      <c r="I3567" s="6">
        <v>12274</v>
      </c>
      <c r="J3567" s="6">
        <v>0</v>
      </c>
      <c r="K3567" s="6"/>
      <c r="L3567" s="6">
        <v>9112</v>
      </c>
      <c r="M3567" s="6">
        <v>8289</v>
      </c>
      <c r="N3567" s="6"/>
      <c r="O3567" s="6">
        <v>126691</v>
      </c>
      <c r="P3567" s="6">
        <v>2950</v>
      </c>
      <c r="Q3567" s="6">
        <v>161389</v>
      </c>
      <c r="R3567" s="120">
        <v>0.19060301999999998</v>
      </c>
      <c r="S3567" s="120">
        <v>4.1352485399999992</v>
      </c>
      <c r="T3567" s="6"/>
      <c r="U3567" s="6"/>
      <c r="V3567" s="6"/>
      <c r="W3567" s="6"/>
      <c r="X3567" s="6">
        <v>27111866</v>
      </c>
      <c r="Y3567" s="6">
        <v>19139215</v>
      </c>
      <c r="Z3567" s="6">
        <v>9084024</v>
      </c>
      <c r="AA3567" s="120">
        <v>888.07960633339997</v>
      </c>
      <c r="AB3567" s="120">
        <v>131.93527407320002</v>
      </c>
    </row>
    <row r="3568" spans="1:28" x14ac:dyDescent="0.3">
      <c r="A3568" s="1" t="s">
        <v>6</v>
      </c>
      <c r="B3568" s="65" t="str">
        <f>VLOOKUP(A3568,'bank list with code'!$A$2:$C$114,3,FALSE)</f>
        <v>B061</v>
      </c>
      <c r="C3568" s="65" t="str">
        <f>VLOOKUP(B3568,'bank type'!$A$2:$B$87,2,FALSE)</f>
        <v>Public Sector Banks</v>
      </c>
      <c r="D3568" s="60">
        <f t="shared" si="157"/>
        <v>44255</v>
      </c>
      <c r="E3568" s="19">
        <v>2</v>
      </c>
      <c r="F3568" s="1">
        <v>2021</v>
      </c>
      <c r="G3568" s="5">
        <v>2714</v>
      </c>
      <c r="H3568" s="5">
        <v>422</v>
      </c>
      <c r="I3568" s="6">
        <v>10062</v>
      </c>
      <c r="J3568" s="6">
        <v>0</v>
      </c>
      <c r="K3568" s="6"/>
      <c r="L3568" s="6">
        <v>0</v>
      </c>
      <c r="M3568" s="6">
        <v>0</v>
      </c>
      <c r="N3568" s="6"/>
      <c r="O3568" s="6">
        <v>60894</v>
      </c>
      <c r="P3568" s="6">
        <v>503</v>
      </c>
      <c r="Q3568" s="6">
        <v>65681</v>
      </c>
      <c r="R3568" s="120">
        <v>2.4088000000000002E-2</v>
      </c>
      <c r="S3568" s="120">
        <v>1.3024806200000001</v>
      </c>
      <c r="T3568" s="6"/>
      <c r="U3568" s="6"/>
      <c r="V3568" s="6"/>
      <c r="W3568" s="6"/>
      <c r="X3568" s="6">
        <v>19094090</v>
      </c>
      <c r="Y3568" s="6">
        <v>12605301</v>
      </c>
      <c r="Z3568" s="6">
        <v>5009066</v>
      </c>
      <c r="AA3568" s="120">
        <v>533.59948600000007</v>
      </c>
      <c r="AB3568" s="120">
        <v>78.389221620000001</v>
      </c>
    </row>
    <row r="3569" spans="1:28" x14ac:dyDescent="0.3">
      <c r="A3569" s="1" t="s">
        <v>7</v>
      </c>
      <c r="B3569" s="65" t="str">
        <f>VLOOKUP(A3569,'bank list with code'!$A$2:$C$114,3,FALSE)</f>
        <v>B080</v>
      </c>
      <c r="C3569" s="65" t="str">
        <f>VLOOKUP(B3569,'bank type'!$A$2:$B$87,2,FALSE)</f>
        <v>Public Sector Banks</v>
      </c>
      <c r="D3569" s="60">
        <f t="shared" si="157"/>
        <v>44255</v>
      </c>
      <c r="E3569" s="19">
        <v>2</v>
      </c>
      <c r="F3569" s="1">
        <v>2021</v>
      </c>
      <c r="G3569" s="5">
        <v>1066</v>
      </c>
      <c r="H3569" s="5">
        <v>30</v>
      </c>
      <c r="I3569" s="6">
        <v>1056</v>
      </c>
      <c r="J3569" s="6">
        <v>0</v>
      </c>
      <c r="K3569" s="6"/>
      <c r="L3569" s="6">
        <v>354</v>
      </c>
      <c r="M3569" s="6">
        <v>1012</v>
      </c>
      <c r="N3569" s="6"/>
      <c r="O3569" s="6">
        <v>0</v>
      </c>
      <c r="P3569" s="6">
        <v>0</v>
      </c>
      <c r="Q3569" s="6">
        <v>0</v>
      </c>
      <c r="R3569" s="120">
        <v>0</v>
      </c>
      <c r="S3569" s="120">
        <v>0</v>
      </c>
      <c r="T3569" s="6"/>
      <c r="U3569" s="6"/>
      <c r="V3569" s="6"/>
      <c r="W3569" s="6"/>
      <c r="X3569" s="6">
        <v>3159054</v>
      </c>
      <c r="Y3569" s="6">
        <v>1466948</v>
      </c>
      <c r="Z3569" s="6">
        <v>922344</v>
      </c>
      <c r="AA3569" s="120">
        <v>64.343761999999998</v>
      </c>
      <c r="AB3569" s="120">
        <v>15.413611618899999</v>
      </c>
    </row>
    <row r="3570" spans="1:28" x14ac:dyDescent="0.3">
      <c r="A3570" s="1" t="s">
        <v>8</v>
      </c>
      <c r="B3570" s="65" t="str">
        <f>VLOOKUP(A3570,'bank list with code'!$A$2:$C$114,3,FALSE)</f>
        <v>B081</v>
      </c>
      <c r="C3570" s="65" t="str">
        <f>VLOOKUP(B3570,'bank type'!$A$2:$B$87,2,FALSE)</f>
        <v>Public Sector Banks</v>
      </c>
      <c r="D3570" s="60">
        <f t="shared" si="157"/>
        <v>44255</v>
      </c>
      <c r="E3570" s="19">
        <v>2</v>
      </c>
      <c r="F3570" s="1">
        <v>2021</v>
      </c>
      <c r="G3570" s="5">
        <v>8683</v>
      </c>
      <c r="H3570" s="5">
        <v>5166</v>
      </c>
      <c r="I3570" s="6">
        <v>110584</v>
      </c>
      <c r="J3570" s="6">
        <v>0</v>
      </c>
      <c r="K3570" s="6"/>
      <c r="L3570" s="6">
        <v>11265</v>
      </c>
      <c r="M3570" s="6">
        <v>408596</v>
      </c>
      <c r="N3570" s="6"/>
      <c r="O3570" s="6">
        <v>368836</v>
      </c>
      <c r="P3570" s="6">
        <v>3381</v>
      </c>
      <c r="Q3570" s="6">
        <v>499974</v>
      </c>
      <c r="R3570" s="120">
        <v>9.67636734E-2</v>
      </c>
      <c r="S3570" s="120">
        <v>12.433491398099999</v>
      </c>
      <c r="T3570" s="6"/>
      <c r="U3570" s="6"/>
      <c r="V3570" s="6"/>
      <c r="W3570" s="6"/>
      <c r="X3570" s="6">
        <v>44030524</v>
      </c>
      <c r="Y3570" s="6">
        <v>32501126</v>
      </c>
      <c r="Z3570" s="6">
        <v>15776648</v>
      </c>
      <c r="AA3570" s="120">
        <v>1480.1656347389999</v>
      </c>
      <c r="AB3570" s="120">
        <v>275.25801504449993</v>
      </c>
    </row>
    <row r="3571" spans="1:28" x14ac:dyDescent="0.3">
      <c r="A3571" s="1" t="s">
        <v>12</v>
      </c>
      <c r="B3571" s="65" t="str">
        <f>VLOOKUP(A3571,'bank list with code'!$A$2:$C$114,3,FALSE)</f>
        <v>B093</v>
      </c>
      <c r="C3571" s="65" t="str">
        <f>VLOOKUP(B3571,'bank type'!$A$2:$B$87,2,FALSE)</f>
        <v>Public Sector Banks</v>
      </c>
      <c r="D3571" s="60">
        <f t="shared" si="157"/>
        <v>44255</v>
      </c>
      <c r="E3571" s="19">
        <v>2</v>
      </c>
      <c r="F3571" s="1">
        <v>2021</v>
      </c>
      <c r="G3571" s="5">
        <v>25538</v>
      </c>
      <c r="H3571" s="5">
        <v>34426</v>
      </c>
      <c r="I3571" s="6">
        <v>766701</v>
      </c>
      <c r="J3571" s="6">
        <v>0</v>
      </c>
      <c r="K3571" s="6"/>
      <c r="L3571" s="6">
        <v>44137</v>
      </c>
      <c r="M3571" s="6">
        <v>441582</v>
      </c>
      <c r="N3571" s="6"/>
      <c r="O3571" s="6">
        <v>11741211</v>
      </c>
      <c r="P3571" s="6">
        <v>87491</v>
      </c>
      <c r="Q3571" s="6">
        <v>31265977</v>
      </c>
      <c r="R3571" s="120">
        <v>3.27351115</v>
      </c>
      <c r="S3571" s="120">
        <v>1056.1192431500001</v>
      </c>
      <c r="T3571" s="6"/>
      <c r="U3571" s="6"/>
      <c r="V3571" s="6"/>
      <c r="W3571" s="6"/>
      <c r="X3571" s="6">
        <v>293115260</v>
      </c>
      <c r="Y3571" s="6">
        <v>183553255</v>
      </c>
      <c r="Z3571" s="6">
        <v>99000491</v>
      </c>
      <c r="AA3571" s="120">
        <v>9083.6953651100011</v>
      </c>
      <c r="AB3571" s="120">
        <v>1652.8744713000001</v>
      </c>
    </row>
    <row r="3572" spans="1:28" x14ac:dyDescent="0.3">
      <c r="A3572" s="1" t="s">
        <v>9</v>
      </c>
      <c r="B3572" s="65" t="str">
        <f>VLOOKUP(A3572,'bank list with code'!$A$2:$C$114,3,FALSE)</f>
        <v>B102</v>
      </c>
      <c r="C3572" s="65" t="str">
        <f>VLOOKUP(B3572,'bank type'!$A$2:$B$87,2,FALSE)</f>
        <v>Public Sector Banks</v>
      </c>
      <c r="D3572" s="60">
        <f t="shared" si="157"/>
        <v>44255</v>
      </c>
      <c r="E3572" s="19">
        <v>2</v>
      </c>
      <c r="F3572" s="1">
        <v>2021</v>
      </c>
      <c r="G3572" s="5">
        <v>2085</v>
      </c>
      <c r="H3572" s="5">
        <v>204</v>
      </c>
      <c r="I3572" s="6">
        <v>9391</v>
      </c>
      <c r="J3572" s="6">
        <v>0</v>
      </c>
      <c r="K3572" s="6"/>
      <c r="L3572" s="6">
        <v>3568</v>
      </c>
      <c r="M3572" s="6">
        <v>7043</v>
      </c>
      <c r="N3572" s="6"/>
      <c r="O3572" s="6">
        <v>0</v>
      </c>
      <c r="P3572" s="6">
        <v>0</v>
      </c>
      <c r="Q3572" s="6">
        <v>0</v>
      </c>
      <c r="R3572" s="120">
        <v>0</v>
      </c>
      <c r="S3572" s="120">
        <v>0</v>
      </c>
      <c r="T3572" s="6"/>
      <c r="U3572" s="6"/>
      <c r="V3572" s="6"/>
      <c r="W3572" s="6"/>
      <c r="X3572" s="6">
        <v>10014011</v>
      </c>
      <c r="Y3572" s="6">
        <v>6207362</v>
      </c>
      <c r="Z3572" s="6">
        <v>3286458</v>
      </c>
      <c r="AA3572" s="120">
        <v>267.85335684999995</v>
      </c>
      <c r="AB3572" s="120">
        <v>51.69326487</v>
      </c>
    </row>
    <row r="3573" spans="1:28" x14ac:dyDescent="0.3">
      <c r="A3573" s="1" t="s">
        <v>10</v>
      </c>
      <c r="B3573" s="65" t="str">
        <f>VLOOKUP(A3573,'bank list with code'!$A$2:$C$114,3,FALSE)</f>
        <v>B105</v>
      </c>
      <c r="C3573" s="65" t="str">
        <f>VLOOKUP(B3573,'bank type'!$A$2:$B$87,2,FALSE)</f>
        <v>Public Sector Banks</v>
      </c>
      <c r="D3573" s="60">
        <f t="shared" si="157"/>
        <v>44255</v>
      </c>
      <c r="E3573" s="19">
        <v>2</v>
      </c>
      <c r="F3573" s="1">
        <v>2021</v>
      </c>
      <c r="G3573" s="5">
        <v>9165</v>
      </c>
      <c r="H3573" s="5">
        <v>3815</v>
      </c>
      <c r="I3573" s="6">
        <v>313952</v>
      </c>
      <c r="J3573" s="6">
        <v>0</v>
      </c>
      <c r="K3573" s="6"/>
      <c r="L3573" s="6">
        <v>13115</v>
      </c>
      <c r="M3573" s="6">
        <v>8100</v>
      </c>
      <c r="N3573" s="6"/>
      <c r="O3573" s="6">
        <v>500463</v>
      </c>
      <c r="P3573" s="6">
        <v>7553</v>
      </c>
      <c r="Q3573" s="6">
        <v>700523</v>
      </c>
      <c r="R3573" s="120">
        <v>0.38213109569999998</v>
      </c>
      <c r="S3573" s="120">
        <v>18.763570358900001</v>
      </c>
      <c r="T3573" s="6"/>
      <c r="U3573" s="6"/>
      <c r="V3573" s="6"/>
      <c r="W3573" s="6"/>
      <c r="X3573" s="6">
        <v>44146120</v>
      </c>
      <c r="Y3573" s="6">
        <v>43976210</v>
      </c>
      <c r="Z3573" s="6">
        <v>17063508</v>
      </c>
      <c r="AA3573" s="120">
        <v>1374.0719271998</v>
      </c>
      <c r="AB3573" s="120">
        <v>248.63409673740003</v>
      </c>
    </row>
    <row r="3574" spans="1:28" x14ac:dyDescent="0.3">
      <c r="A3574" s="1" t="s">
        <v>14</v>
      </c>
      <c r="B3574" s="65" t="str">
        <f>VLOOKUP(A3574,'bank list with code'!$A$2:$C$114,3,FALSE)</f>
        <v>B009</v>
      </c>
      <c r="C3574" s="65" t="str">
        <f>VLOOKUP(B3574,'bank type'!$A$2:$B$87,2,FALSE)</f>
        <v>Private Sector Banks</v>
      </c>
      <c r="D3574" s="60">
        <f t="shared" si="157"/>
        <v>44255</v>
      </c>
      <c r="E3574" s="19">
        <v>2</v>
      </c>
      <c r="F3574" s="1">
        <v>2021</v>
      </c>
      <c r="G3574" s="5">
        <v>5593</v>
      </c>
      <c r="H3574" s="5">
        <v>11497</v>
      </c>
      <c r="I3574" s="6">
        <v>574973</v>
      </c>
      <c r="J3574" s="6">
        <v>0</v>
      </c>
      <c r="K3574" s="6"/>
      <c r="L3574" s="6">
        <v>710</v>
      </c>
      <c r="M3574" s="6">
        <v>175735</v>
      </c>
      <c r="N3574" s="6"/>
      <c r="O3574" s="6">
        <v>7036379</v>
      </c>
      <c r="P3574" s="6">
        <v>31811</v>
      </c>
      <c r="Q3574" s="6">
        <v>13934547</v>
      </c>
      <c r="R3574" s="120">
        <v>1.5708191043000002</v>
      </c>
      <c r="S3574" s="120">
        <v>524.67065850000006</v>
      </c>
      <c r="T3574" s="6"/>
      <c r="U3574" s="6"/>
      <c r="V3574" s="6"/>
      <c r="W3574" s="6"/>
      <c r="X3574" s="6">
        <v>23682152</v>
      </c>
      <c r="Y3574" s="6">
        <v>21671550</v>
      </c>
      <c r="Z3574" s="6">
        <v>20481362</v>
      </c>
      <c r="AA3574" s="120">
        <v>1264.3130204463998</v>
      </c>
      <c r="AB3574" s="120">
        <v>415.91156592429985</v>
      </c>
    </row>
    <row r="3575" spans="1:28" x14ac:dyDescent="0.3">
      <c r="A3575" s="1" t="s">
        <v>15</v>
      </c>
      <c r="B3575" s="65" t="str">
        <f>VLOOKUP(A3575,'bank list with code'!$A$2:$C$114,3,FALSE)</f>
        <v>B010</v>
      </c>
      <c r="C3575" s="65" t="str">
        <f>VLOOKUP(B3575,'bank type'!$A$2:$B$87,2,FALSE)</f>
        <v>Private Sector Banks</v>
      </c>
      <c r="D3575" s="60">
        <f t="shared" si="157"/>
        <v>44255</v>
      </c>
      <c r="E3575" s="19">
        <v>2</v>
      </c>
      <c r="F3575" s="1">
        <v>2021</v>
      </c>
      <c r="G3575" s="5">
        <v>485</v>
      </c>
      <c r="H3575" s="5">
        <v>2</v>
      </c>
      <c r="I3575" s="6">
        <v>34302</v>
      </c>
      <c r="J3575" s="6">
        <v>0</v>
      </c>
      <c r="K3575" s="6"/>
      <c r="L3575" s="6">
        <v>0</v>
      </c>
      <c r="M3575" s="6">
        <v>0</v>
      </c>
      <c r="N3575" s="6"/>
      <c r="O3575" s="6">
        <v>0</v>
      </c>
      <c r="P3575" s="6">
        <v>0</v>
      </c>
      <c r="Q3575" s="6">
        <v>0</v>
      </c>
      <c r="R3575" s="120">
        <v>0</v>
      </c>
      <c r="S3575" s="120">
        <v>0</v>
      </c>
      <c r="T3575" s="6"/>
      <c r="U3575" s="6"/>
      <c r="V3575" s="6"/>
      <c r="W3575" s="6"/>
      <c r="X3575" s="6">
        <v>4495101</v>
      </c>
      <c r="Y3575" s="6">
        <v>2184947</v>
      </c>
      <c r="Z3575" s="6">
        <v>1061195</v>
      </c>
      <c r="AA3575" s="120">
        <v>109.65341432639998</v>
      </c>
      <c r="AB3575" s="120">
        <v>20.159545884200003</v>
      </c>
    </row>
    <row r="3576" spans="1:28" x14ac:dyDescent="0.3">
      <c r="A3576" s="1" t="s">
        <v>16</v>
      </c>
      <c r="B3576" s="65" t="str">
        <f>VLOOKUP(A3576,'bank list with code'!$A$2:$C$114,3,FALSE)</f>
        <v>B021</v>
      </c>
      <c r="C3576" s="65" t="str">
        <f>VLOOKUP(B3576,'bank type'!$A$2:$B$87,2,FALSE)</f>
        <v>Private Sector Banks</v>
      </c>
      <c r="D3576" s="60">
        <f t="shared" si="157"/>
        <v>44255</v>
      </c>
      <c r="E3576" s="19">
        <v>2</v>
      </c>
      <c r="F3576" s="1">
        <v>2021</v>
      </c>
      <c r="G3576" s="5">
        <v>265</v>
      </c>
      <c r="H3576" s="5">
        <v>54</v>
      </c>
      <c r="I3576" s="6">
        <v>0</v>
      </c>
      <c r="J3576" s="6">
        <v>0</v>
      </c>
      <c r="K3576" s="6"/>
      <c r="L3576" s="6">
        <v>92</v>
      </c>
      <c r="M3576" s="6">
        <v>2365</v>
      </c>
      <c r="N3576" s="6"/>
      <c r="O3576" s="6">
        <v>0</v>
      </c>
      <c r="P3576" s="6">
        <v>0</v>
      </c>
      <c r="Q3576" s="6">
        <v>0</v>
      </c>
      <c r="R3576" s="120">
        <v>0</v>
      </c>
      <c r="S3576" s="120">
        <v>0</v>
      </c>
      <c r="T3576" s="6"/>
      <c r="U3576" s="6"/>
      <c r="V3576" s="6"/>
      <c r="W3576" s="6"/>
      <c r="X3576" s="6">
        <v>765006</v>
      </c>
      <c r="Y3576" s="6">
        <v>461684</v>
      </c>
      <c r="Z3576" s="6">
        <v>291611</v>
      </c>
      <c r="AA3576" s="120">
        <v>20.4144054454</v>
      </c>
      <c r="AB3576" s="120">
        <v>4.4359488168999999</v>
      </c>
    </row>
    <row r="3577" spans="1:28" x14ac:dyDescent="0.3">
      <c r="A3577" s="1" t="s">
        <v>17</v>
      </c>
      <c r="B3577" s="65" t="str">
        <f>VLOOKUP(A3577,'bank list with code'!$A$2:$C$114,3,FALSE)</f>
        <v>B024</v>
      </c>
      <c r="C3577" s="65" t="str">
        <f>VLOOKUP(B3577,'bank type'!$A$2:$B$87,2,FALSE)</f>
        <v>Private Sector Banks</v>
      </c>
      <c r="D3577" s="60">
        <f t="shared" si="157"/>
        <v>44255</v>
      </c>
      <c r="E3577" s="19">
        <v>2</v>
      </c>
      <c r="F3577" s="1">
        <v>2021</v>
      </c>
      <c r="G3577" s="5">
        <v>1076</v>
      </c>
      <c r="H3577" s="5">
        <v>651</v>
      </c>
      <c r="I3577" s="6">
        <v>8653</v>
      </c>
      <c r="J3577" s="6">
        <v>0</v>
      </c>
      <c r="K3577" s="6"/>
      <c r="L3577" s="6">
        <v>5422</v>
      </c>
      <c r="M3577" s="6">
        <v>12563</v>
      </c>
      <c r="N3577" s="6"/>
      <c r="O3577" s="6">
        <v>3221</v>
      </c>
      <c r="P3577" s="6">
        <v>19</v>
      </c>
      <c r="Q3577" s="6">
        <v>2865</v>
      </c>
      <c r="R3577" s="120">
        <v>1.0300000000000001E-3</v>
      </c>
      <c r="S3577" s="120">
        <v>6.2182598600000007E-2</v>
      </c>
      <c r="T3577" s="6"/>
      <c r="U3577" s="6"/>
      <c r="V3577" s="6"/>
      <c r="W3577" s="6"/>
      <c r="X3577" s="6">
        <v>2289645</v>
      </c>
      <c r="Y3577" s="6">
        <v>2372528</v>
      </c>
      <c r="Z3577" s="6">
        <v>1115914</v>
      </c>
      <c r="AA3577" s="120">
        <v>117.8779422682</v>
      </c>
      <c r="AB3577" s="120">
        <v>17.591438716100001</v>
      </c>
    </row>
    <row r="3578" spans="1:28" x14ac:dyDescent="0.3">
      <c r="A3578" s="1" t="s">
        <v>18</v>
      </c>
      <c r="B3578" s="65" t="str">
        <f>VLOOKUP(A3578,'bank list with code'!$A$2:$C$114,3,FALSE)</f>
        <v>B032</v>
      </c>
      <c r="C3578" s="65" t="str">
        <f>VLOOKUP(B3578,'bank type'!$A$2:$B$87,2,FALSE)</f>
        <v>Private Sector Banks</v>
      </c>
      <c r="D3578" s="60">
        <f t="shared" si="157"/>
        <v>44255</v>
      </c>
      <c r="E3578" s="19">
        <v>2</v>
      </c>
      <c r="F3578" s="1">
        <v>2021</v>
      </c>
      <c r="G3578" s="5">
        <v>304</v>
      </c>
      <c r="H3578" s="5">
        <v>130</v>
      </c>
      <c r="I3578" s="6">
        <v>8370</v>
      </c>
      <c r="J3578" s="6">
        <v>0</v>
      </c>
      <c r="K3578" s="6"/>
      <c r="L3578" s="6">
        <v>0</v>
      </c>
      <c r="M3578" s="6">
        <v>1701</v>
      </c>
      <c r="N3578" s="6"/>
      <c r="O3578" s="6">
        <v>5485</v>
      </c>
      <c r="P3578" s="6">
        <v>335</v>
      </c>
      <c r="Q3578" s="6">
        <v>13985</v>
      </c>
      <c r="R3578" s="120">
        <v>2.384143E-2</v>
      </c>
      <c r="S3578" s="120">
        <v>0.36114710999999999</v>
      </c>
      <c r="T3578" s="6"/>
      <c r="U3578" s="6"/>
      <c r="V3578" s="6"/>
      <c r="W3578" s="6"/>
      <c r="X3578" s="6">
        <v>790985</v>
      </c>
      <c r="Y3578" s="6">
        <v>362795</v>
      </c>
      <c r="Z3578" s="6">
        <v>396609</v>
      </c>
      <c r="AA3578" s="120">
        <v>21.306944797699998</v>
      </c>
      <c r="AB3578" s="120">
        <v>9.7402122319999993</v>
      </c>
    </row>
    <row r="3579" spans="1:28" x14ac:dyDescent="0.3">
      <c r="A3579" s="1" t="s">
        <v>19</v>
      </c>
      <c r="B3579" s="65" t="str">
        <f>VLOOKUP(A3579,'bank list with code'!$A$2:$C$114,3,FALSE)</f>
        <v>B038</v>
      </c>
      <c r="C3579" s="65" t="str">
        <f>VLOOKUP(B3579,'bank type'!$A$2:$B$87,2,FALSE)</f>
        <v>Private Sector Banks</v>
      </c>
      <c r="D3579" s="60">
        <f t="shared" si="157"/>
        <v>44255</v>
      </c>
      <c r="E3579" s="19">
        <v>2</v>
      </c>
      <c r="F3579" s="1">
        <v>2021</v>
      </c>
      <c r="G3579" s="5">
        <v>205</v>
      </c>
      <c r="H3579" s="5">
        <v>51</v>
      </c>
      <c r="I3579" s="6">
        <v>1445</v>
      </c>
      <c r="J3579" s="6">
        <v>0</v>
      </c>
      <c r="K3579" s="6"/>
      <c r="L3579" s="6">
        <v>0</v>
      </c>
      <c r="M3579" s="6">
        <v>0</v>
      </c>
      <c r="N3579" s="6"/>
      <c r="O3579" s="6">
        <v>5930</v>
      </c>
      <c r="P3579" s="6">
        <v>512</v>
      </c>
      <c r="Q3579" s="6">
        <v>17836</v>
      </c>
      <c r="R3579" s="120">
        <v>7.6456909E-3</v>
      </c>
      <c r="S3579" s="120">
        <v>0.37676267860000001</v>
      </c>
      <c r="T3579" s="6"/>
      <c r="U3579" s="6"/>
      <c r="V3579" s="6"/>
      <c r="W3579" s="6"/>
      <c r="X3579" s="6">
        <v>518370</v>
      </c>
      <c r="Y3579" s="6">
        <v>413395</v>
      </c>
      <c r="Z3579" s="6">
        <v>295647</v>
      </c>
      <c r="AA3579" s="120">
        <v>18.271665325600001</v>
      </c>
      <c r="AB3579" s="120">
        <v>4.3722139012999994</v>
      </c>
    </row>
    <row r="3580" spans="1:28" x14ac:dyDescent="0.3">
      <c r="A3580" s="1" t="s">
        <v>20</v>
      </c>
      <c r="B3580" s="65" t="str">
        <f>VLOOKUP(A3580,'bank list with code'!$A$2:$C$114,3,FALSE)</f>
        <v>B045</v>
      </c>
      <c r="C3580" s="65" t="str">
        <f>VLOOKUP(B3580,'bank type'!$A$2:$B$87,2,FALSE)</f>
        <v>Private Sector Banks</v>
      </c>
      <c r="D3580" s="60">
        <f t="shared" si="157"/>
        <v>44255</v>
      </c>
      <c r="E3580" s="19">
        <v>2</v>
      </c>
      <c r="F3580" s="1">
        <v>2021</v>
      </c>
      <c r="G3580" s="5">
        <v>1498</v>
      </c>
      <c r="H3580" s="5">
        <v>467</v>
      </c>
      <c r="I3580" s="6">
        <v>14901</v>
      </c>
      <c r="J3580" s="6">
        <v>0</v>
      </c>
      <c r="K3580" s="6"/>
      <c r="L3580" s="6">
        <v>0</v>
      </c>
      <c r="M3580" s="6">
        <v>116511</v>
      </c>
      <c r="N3580" s="6"/>
      <c r="O3580" s="6">
        <v>0</v>
      </c>
      <c r="P3580" s="6">
        <v>0</v>
      </c>
      <c r="Q3580" s="6">
        <v>0</v>
      </c>
      <c r="R3580" s="120">
        <v>0</v>
      </c>
      <c r="S3580" s="120">
        <v>0</v>
      </c>
      <c r="T3580" s="6"/>
      <c r="U3580" s="6"/>
      <c r="V3580" s="6"/>
      <c r="W3580" s="6"/>
      <c r="X3580" s="6">
        <v>8464048</v>
      </c>
      <c r="Y3580" s="6">
        <v>7904055</v>
      </c>
      <c r="Z3580" s="6">
        <v>6003265</v>
      </c>
      <c r="AA3580" s="120">
        <v>380.07072858999999</v>
      </c>
      <c r="AB3580" s="120">
        <v>94.119105719499998</v>
      </c>
    </row>
    <row r="3581" spans="1:28" x14ac:dyDescent="0.3">
      <c r="A3581" s="1" t="s">
        <v>21</v>
      </c>
      <c r="B3581" s="65" t="str">
        <f>VLOOKUP(A3581,'bank list with code'!$A$2:$C$114,3,FALSE)</f>
        <v>B050</v>
      </c>
      <c r="C3581" s="65" t="str">
        <f>VLOOKUP(B3581,'bank type'!$A$2:$B$87,2,FALSE)</f>
        <v>Private Sector Banks</v>
      </c>
      <c r="D3581" s="60">
        <f t="shared" si="157"/>
        <v>44255</v>
      </c>
      <c r="E3581" s="19">
        <v>2</v>
      </c>
      <c r="F3581" s="1">
        <v>2021</v>
      </c>
      <c r="G3581" s="5">
        <v>6496</v>
      </c>
      <c r="H3581" s="5">
        <v>8117</v>
      </c>
      <c r="I3581" s="6">
        <v>880945</v>
      </c>
      <c r="J3581" s="6">
        <v>0</v>
      </c>
      <c r="K3581" s="6"/>
      <c r="L3581" s="6">
        <v>2424</v>
      </c>
      <c r="M3581" s="6">
        <v>389542</v>
      </c>
      <c r="N3581" s="6"/>
      <c r="O3581" s="6">
        <v>15197803</v>
      </c>
      <c r="P3581" s="6">
        <v>105273</v>
      </c>
      <c r="Q3581" s="6">
        <v>45557518</v>
      </c>
      <c r="R3581" s="120">
        <v>6.6487986850999992</v>
      </c>
      <c r="S3581" s="120">
        <v>1774.6018887833</v>
      </c>
      <c r="T3581" s="6"/>
      <c r="U3581" s="6"/>
      <c r="V3581" s="6"/>
      <c r="W3581" s="6"/>
      <c r="X3581" s="6">
        <v>36455346</v>
      </c>
      <c r="Y3581" s="6">
        <v>36083334</v>
      </c>
      <c r="Z3581" s="6">
        <v>41975178</v>
      </c>
      <c r="AA3581" s="120">
        <v>2037.771131125</v>
      </c>
      <c r="AB3581" s="120">
        <v>818.0029430707001</v>
      </c>
    </row>
    <row r="3582" spans="1:28" x14ac:dyDescent="0.3">
      <c r="A3582" s="1" t="s">
        <v>22</v>
      </c>
      <c r="B3582" s="65" t="str">
        <f>VLOOKUP(A3582,'bank list with code'!$A$2:$C$114,3,FALSE)</f>
        <v>B053</v>
      </c>
      <c r="C3582" s="65" t="str">
        <f>VLOOKUP(B3582,'bank type'!$A$2:$B$87,2,FALSE)</f>
        <v>Private Sector Banks</v>
      </c>
      <c r="D3582" s="60">
        <f t="shared" si="157"/>
        <v>44255</v>
      </c>
      <c r="E3582" s="19">
        <v>2</v>
      </c>
      <c r="F3582" s="1">
        <v>2021</v>
      </c>
      <c r="G3582" s="5">
        <v>8118</v>
      </c>
      <c r="H3582" s="5">
        <v>8612</v>
      </c>
      <c r="I3582" s="6">
        <v>597918</v>
      </c>
      <c r="J3582" s="6">
        <v>0</v>
      </c>
      <c r="K3582" s="6"/>
      <c r="L3582" s="6">
        <v>4097</v>
      </c>
      <c r="M3582" s="6">
        <v>484814</v>
      </c>
      <c r="N3582" s="6"/>
      <c r="O3582" s="6">
        <v>10376124</v>
      </c>
      <c r="P3582" s="6">
        <v>32883</v>
      </c>
      <c r="Q3582" s="6">
        <v>27924432</v>
      </c>
      <c r="R3582" s="120">
        <v>1.44983985</v>
      </c>
      <c r="S3582" s="120">
        <v>1005.56748169</v>
      </c>
      <c r="T3582" s="6"/>
      <c r="U3582" s="6"/>
      <c r="V3582" s="6"/>
      <c r="W3582" s="6"/>
      <c r="X3582" s="6">
        <v>39195525</v>
      </c>
      <c r="Y3582" s="6">
        <v>24764280</v>
      </c>
      <c r="Z3582" s="6">
        <v>27896141</v>
      </c>
      <c r="AA3582" s="120">
        <v>1459.2020887900001</v>
      </c>
      <c r="AB3582" s="120">
        <v>573.80178010650036</v>
      </c>
    </row>
    <row r="3583" spans="1:28" x14ac:dyDescent="0.3">
      <c r="A3583" s="1" t="s">
        <v>11</v>
      </c>
      <c r="B3583" s="65" t="str">
        <f>VLOOKUP(A3583,'bank list with code'!$A$2:$C$114,3,FALSE)</f>
        <v>B054</v>
      </c>
      <c r="C3583" s="65" t="str">
        <f>VLOOKUP(B3583,'bank type'!$A$2:$B$87,2,FALSE)</f>
        <v>Private Sector Banks</v>
      </c>
      <c r="D3583" s="60">
        <f t="shared" si="157"/>
        <v>44255</v>
      </c>
      <c r="E3583" s="19">
        <v>2</v>
      </c>
      <c r="F3583" s="1">
        <v>2021</v>
      </c>
      <c r="G3583" s="5">
        <v>2213</v>
      </c>
      <c r="H3583" s="5">
        <v>1178</v>
      </c>
      <c r="I3583" s="6">
        <v>29186</v>
      </c>
      <c r="J3583" s="6">
        <v>0</v>
      </c>
      <c r="K3583" s="6"/>
      <c r="L3583" s="6">
        <v>272</v>
      </c>
      <c r="M3583" s="6">
        <v>3188</v>
      </c>
      <c r="N3583" s="6"/>
      <c r="O3583" s="6">
        <v>37289</v>
      </c>
      <c r="P3583" s="6">
        <v>413</v>
      </c>
      <c r="Q3583" s="6">
        <v>100491</v>
      </c>
      <c r="R3583" s="120">
        <v>2.155E-2</v>
      </c>
      <c r="S3583" s="120">
        <v>2.7393042801001193</v>
      </c>
      <c r="T3583" s="6"/>
      <c r="U3583" s="6"/>
      <c r="V3583" s="6"/>
      <c r="W3583" s="6"/>
      <c r="X3583" s="6">
        <v>13206203</v>
      </c>
      <c r="Y3583" s="6">
        <v>7196607</v>
      </c>
      <c r="Z3583" s="6">
        <v>4585185</v>
      </c>
      <c r="AA3583" s="120">
        <v>349.47826086129999</v>
      </c>
      <c r="AB3583" s="120">
        <v>76.760223712500036</v>
      </c>
    </row>
    <row r="3584" spans="1:28" x14ac:dyDescent="0.3">
      <c r="A3584" s="1" t="s">
        <v>23</v>
      </c>
      <c r="B3584" s="65" t="str">
        <f>VLOOKUP(A3584,'bank list with code'!$A$2:$C$114,3,FALSE)</f>
        <v>B056</v>
      </c>
      <c r="C3584" s="65" t="str">
        <f>VLOOKUP(B3584,'bank type'!$A$2:$B$87,2,FALSE)</f>
        <v>Private Sector Banks</v>
      </c>
      <c r="D3584" s="60">
        <f t="shared" si="157"/>
        <v>44255</v>
      </c>
      <c r="E3584" s="19">
        <v>2</v>
      </c>
      <c r="F3584" s="1">
        <v>2021</v>
      </c>
      <c r="G3584" s="5">
        <v>497</v>
      </c>
      <c r="H3584" s="5">
        <v>142</v>
      </c>
      <c r="I3584" s="6">
        <v>18040</v>
      </c>
      <c r="J3584" s="6">
        <v>0</v>
      </c>
      <c r="K3584" s="6"/>
      <c r="L3584" s="6">
        <v>11330</v>
      </c>
      <c r="M3584" s="6">
        <v>0</v>
      </c>
      <c r="N3584" s="6"/>
      <c r="O3584" s="6">
        <v>173601</v>
      </c>
      <c r="P3584" s="6">
        <v>2534</v>
      </c>
      <c r="Q3584" s="6">
        <v>647836</v>
      </c>
      <c r="R3584" s="120">
        <v>9.9134E-2</v>
      </c>
      <c r="S3584" s="120">
        <v>23.054030383199997</v>
      </c>
      <c r="T3584" s="6"/>
      <c r="U3584" s="6"/>
      <c r="V3584" s="6"/>
      <c r="W3584" s="6"/>
      <c r="X3584" s="6">
        <v>2858871</v>
      </c>
      <c r="Y3584" s="6">
        <v>2554537</v>
      </c>
      <c r="Z3584" s="6">
        <v>1817953</v>
      </c>
      <c r="AA3584" s="120">
        <v>99.887594429999993</v>
      </c>
      <c r="AB3584" s="120">
        <v>23.715511078299997</v>
      </c>
    </row>
    <row r="3585" spans="1:28" x14ac:dyDescent="0.3">
      <c r="A3585" s="1" t="s">
        <v>24</v>
      </c>
      <c r="B3585" s="65" t="str">
        <f>VLOOKUP(A3585,'bank list with code'!$A$2:$C$114,3,FALSE)</f>
        <v>B062</v>
      </c>
      <c r="C3585" s="65" t="str">
        <f>VLOOKUP(B3585,'bank type'!$A$2:$B$87,2,FALSE)</f>
        <v>Private Sector Banks</v>
      </c>
      <c r="D3585" s="60">
        <f t="shared" si="157"/>
        <v>44255</v>
      </c>
      <c r="E3585" s="19">
        <v>2</v>
      </c>
      <c r="F3585" s="1">
        <v>2021</v>
      </c>
      <c r="G3585" s="5">
        <v>1380</v>
      </c>
      <c r="H3585" s="5">
        <v>1486</v>
      </c>
      <c r="I3585" s="6">
        <v>131715</v>
      </c>
      <c r="J3585" s="6">
        <v>0</v>
      </c>
      <c r="K3585" s="6"/>
      <c r="L3585" s="6">
        <v>259</v>
      </c>
      <c r="M3585" s="6">
        <v>46215</v>
      </c>
      <c r="N3585" s="6"/>
      <c r="O3585" s="6">
        <v>1506654</v>
      </c>
      <c r="P3585" s="6">
        <v>14595</v>
      </c>
      <c r="Q3585" s="6">
        <v>3766069</v>
      </c>
      <c r="R3585" s="120">
        <v>0.7516673343000001</v>
      </c>
      <c r="S3585" s="120">
        <v>313.83020303760003</v>
      </c>
      <c r="T3585" s="6"/>
      <c r="U3585" s="6"/>
      <c r="V3585" s="6"/>
      <c r="W3585" s="6"/>
      <c r="X3585" s="6">
        <v>6628888</v>
      </c>
      <c r="Y3585" s="6">
        <v>4167026</v>
      </c>
      <c r="Z3585" s="6">
        <v>2715510</v>
      </c>
      <c r="AA3585" s="120">
        <v>191.25476460659999</v>
      </c>
      <c r="AB3585" s="120">
        <v>55.561619499999999</v>
      </c>
    </row>
    <row r="3586" spans="1:28" x14ac:dyDescent="0.3">
      <c r="A3586" s="1" t="s">
        <v>25</v>
      </c>
      <c r="B3586" s="65" t="str">
        <f>VLOOKUP(A3586,'bank list with code'!$A$2:$C$114,3,FALSE)</f>
        <v>B063</v>
      </c>
      <c r="C3586" s="65" t="str">
        <f>VLOOKUP(B3586,'bank type'!$A$2:$B$87,2,FALSE)</f>
        <v>Private Sector Banks</v>
      </c>
      <c r="D3586" s="60">
        <f t="shared" si="157"/>
        <v>44255</v>
      </c>
      <c r="E3586" s="19">
        <v>2</v>
      </c>
      <c r="F3586" s="1">
        <v>2021</v>
      </c>
      <c r="G3586" s="5">
        <v>774</v>
      </c>
      <c r="H3586" s="5">
        <v>609</v>
      </c>
      <c r="I3586" s="6">
        <v>14036</v>
      </c>
      <c r="J3586" s="6">
        <v>0</v>
      </c>
      <c r="K3586" s="6"/>
      <c r="L3586" s="6">
        <v>938</v>
      </c>
      <c r="M3586" s="6">
        <v>0</v>
      </c>
      <c r="N3586" s="6"/>
      <c r="O3586" s="6">
        <v>83445</v>
      </c>
      <c r="P3586" s="6">
        <v>6648</v>
      </c>
      <c r="Q3586" s="6">
        <v>230752</v>
      </c>
      <c r="R3586" s="120">
        <v>0.25573099999999999</v>
      </c>
      <c r="S3586" s="120">
        <v>9.7806983542999983</v>
      </c>
      <c r="T3586" s="6"/>
      <c r="U3586" s="6"/>
      <c r="V3586" s="6"/>
      <c r="W3586" s="6"/>
      <c r="X3586" s="6">
        <v>3769205</v>
      </c>
      <c r="Y3586" s="6">
        <v>5963021</v>
      </c>
      <c r="Z3586" s="6">
        <v>4626801</v>
      </c>
      <c r="AA3586" s="120">
        <v>289.85565083</v>
      </c>
      <c r="AB3586" s="120">
        <v>41.134508656599998</v>
      </c>
    </row>
    <row r="3587" spans="1:28" x14ac:dyDescent="0.3">
      <c r="A3587" s="1" t="s">
        <v>26</v>
      </c>
      <c r="B3587" s="65" t="str">
        <f>VLOOKUP(A3587,'bank list with code'!$A$2:$C$114,3,FALSE)</f>
        <v>B069</v>
      </c>
      <c r="C3587" s="65" t="str">
        <f>VLOOKUP(B3587,'bank type'!$A$2:$B$87,2,FALSE)</f>
        <v>Private Sector Banks</v>
      </c>
      <c r="D3587" s="60">
        <f t="shared" si="157"/>
        <v>44255</v>
      </c>
      <c r="E3587" s="19">
        <v>2</v>
      </c>
      <c r="F3587" s="1">
        <v>2021</v>
      </c>
      <c r="G3587" s="5">
        <v>343</v>
      </c>
      <c r="H3587" s="5">
        <v>663</v>
      </c>
      <c r="I3587" s="6">
        <v>11344</v>
      </c>
      <c r="J3587" s="6">
        <v>0</v>
      </c>
      <c r="K3587" s="6"/>
      <c r="L3587" s="6">
        <v>0</v>
      </c>
      <c r="M3587" s="6">
        <v>0</v>
      </c>
      <c r="N3587" s="6"/>
      <c r="O3587" s="6">
        <v>0</v>
      </c>
      <c r="P3587" s="6">
        <v>0</v>
      </c>
      <c r="Q3587" s="6">
        <v>0</v>
      </c>
      <c r="R3587" s="120">
        <v>0</v>
      </c>
      <c r="S3587" s="120">
        <v>0</v>
      </c>
      <c r="T3587" s="6"/>
      <c r="U3587" s="6"/>
      <c r="V3587" s="6"/>
      <c r="W3587" s="6"/>
      <c r="X3587" s="6">
        <v>5112435</v>
      </c>
      <c r="Y3587" s="6">
        <v>4271929</v>
      </c>
      <c r="Z3587" s="6">
        <v>2912983</v>
      </c>
      <c r="AA3587" s="120">
        <v>177.85278958999999</v>
      </c>
      <c r="AB3587" s="120">
        <v>36.014144299999998</v>
      </c>
    </row>
    <row r="3588" spans="1:28" x14ac:dyDescent="0.3">
      <c r="A3588" s="1" t="s">
        <v>27</v>
      </c>
      <c r="B3588" s="65" t="str">
        <f>VLOOKUP(A3588,'bank list with code'!$A$2:$C$114,3,FALSE)</f>
        <v>B070</v>
      </c>
      <c r="C3588" s="65" t="str">
        <f>VLOOKUP(B3588,'bank type'!$A$2:$B$87,2,FALSE)</f>
        <v>Private Sector Banks</v>
      </c>
      <c r="D3588" s="60">
        <f t="shared" si="157"/>
        <v>44255</v>
      </c>
      <c r="E3588" s="19">
        <v>2</v>
      </c>
      <c r="F3588" s="1">
        <v>2021</v>
      </c>
      <c r="G3588" s="5">
        <v>748</v>
      </c>
      <c r="H3588" s="5">
        <v>914</v>
      </c>
      <c r="I3588" s="6">
        <v>11966</v>
      </c>
      <c r="J3588" s="6">
        <v>0</v>
      </c>
      <c r="K3588" s="6"/>
      <c r="L3588" s="6">
        <v>0</v>
      </c>
      <c r="M3588" s="6">
        <v>0</v>
      </c>
      <c r="N3588" s="6"/>
      <c r="O3588" s="6">
        <v>2615</v>
      </c>
      <c r="P3588" s="6">
        <v>98</v>
      </c>
      <c r="Q3588" s="6">
        <v>5747</v>
      </c>
      <c r="R3588" s="120">
        <v>6.9810000000000002E-3</v>
      </c>
      <c r="S3588" s="120">
        <v>0.53844098890000003</v>
      </c>
      <c r="T3588" s="6"/>
      <c r="U3588" s="6"/>
      <c r="V3588" s="6"/>
      <c r="W3588" s="6"/>
      <c r="X3588" s="6">
        <v>4289624</v>
      </c>
      <c r="Y3588" s="6">
        <v>4985768</v>
      </c>
      <c r="Z3588" s="6">
        <v>2742374</v>
      </c>
      <c r="AA3588" s="120">
        <v>240.04483143160004</v>
      </c>
      <c r="AB3588" s="120">
        <v>49.238202597800047</v>
      </c>
    </row>
    <row r="3589" spans="1:28" x14ac:dyDescent="0.3">
      <c r="A3589" s="1" t="s">
        <v>28</v>
      </c>
      <c r="B3589" s="65" t="str">
        <f>VLOOKUP(A3589,'bank list with code'!$A$2:$C$114,3,FALSE)</f>
        <v>B073</v>
      </c>
      <c r="C3589" s="65" t="str">
        <f>VLOOKUP(B3589,'bank type'!$A$2:$B$87,2,FALSE)</f>
        <v>Private Sector Banks</v>
      </c>
      <c r="D3589" s="60">
        <f t="shared" si="157"/>
        <v>44255</v>
      </c>
      <c r="E3589" s="19">
        <v>2</v>
      </c>
      <c r="F3589" s="1">
        <v>2021</v>
      </c>
      <c r="G3589" s="5">
        <v>1324</v>
      </c>
      <c r="H3589" s="5">
        <v>1254</v>
      </c>
      <c r="I3589" s="6">
        <v>38704</v>
      </c>
      <c r="J3589" s="6">
        <v>0</v>
      </c>
      <c r="K3589" s="6"/>
      <c r="L3589" s="6">
        <v>0</v>
      </c>
      <c r="M3589" s="6">
        <v>13007</v>
      </c>
      <c r="N3589" s="6"/>
      <c r="O3589" s="6">
        <v>2379210</v>
      </c>
      <c r="P3589" s="6">
        <v>17698</v>
      </c>
      <c r="Q3589" s="6">
        <v>4338063</v>
      </c>
      <c r="R3589" s="120">
        <v>0.82576253759999985</v>
      </c>
      <c r="S3589" s="120">
        <v>141.13382260880002</v>
      </c>
      <c r="T3589" s="6"/>
      <c r="U3589" s="6"/>
      <c r="V3589" s="6"/>
      <c r="W3589" s="6"/>
      <c r="X3589" s="6">
        <v>17401066</v>
      </c>
      <c r="Y3589" s="6">
        <v>7919686</v>
      </c>
      <c r="Z3589" s="6">
        <v>9141095</v>
      </c>
      <c r="AA3589" s="120">
        <v>355.47540016219995</v>
      </c>
      <c r="AB3589" s="120">
        <v>151.13840688880046</v>
      </c>
    </row>
    <row r="3590" spans="1:28" x14ac:dyDescent="0.3">
      <c r="A3590" s="1" t="s">
        <v>29</v>
      </c>
      <c r="B3590" s="65" t="str">
        <f>VLOOKUP(A3590,'bank list with code'!$A$2:$C$114,3,FALSE)</f>
        <v>B082</v>
      </c>
      <c r="C3590" s="65" t="str">
        <f>VLOOKUP(B3590,'bank type'!$A$2:$B$87,2,FALSE)</f>
        <v>Private Sector Banks</v>
      </c>
      <c r="D3590" s="60">
        <f t="shared" si="157"/>
        <v>44255</v>
      </c>
      <c r="E3590" s="19">
        <v>2</v>
      </c>
      <c r="F3590" s="1">
        <v>2021</v>
      </c>
      <c r="G3590" s="5">
        <v>324</v>
      </c>
      <c r="H3590" s="5">
        <v>87</v>
      </c>
      <c r="I3590" s="6">
        <v>611171</v>
      </c>
      <c r="J3590" s="6">
        <v>0</v>
      </c>
      <c r="K3590" s="6"/>
      <c r="L3590" s="6">
        <v>0</v>
      </c>
      <c r="M3590" s="6">
        <v>796449</v>
      </c>
      <c r="N3590" s="6"/>
      <c r="O3590" s="6">
        <v>2891695</v>
      </c>
      <c r="P3590" s="6">
        <v>43941</v>
      </c>
      <c r="Q3590" s="6">
        <v>7579294</v>
      </c>
      <c r="R3590" s="120">
        <v>1.5409593399000001</v>
      </c>
      <c r="S3590" s="120">
        <v>284.82131873200001</v>
      </c>
      <c r="T3590" s="6"/>
      <c r="U3590" s="6"/>
      <c r="V3590" s="6"/>
      <c r="W3590" s="6"/>
      <c r="X3590" s="6">
        <v>1227296</v>
      </c>
      <c r="Y3590" s="6">
        <v>613130</v>
      </c>
      <c r="Z3590" s="6">
        <v>519999</v>
      </c>
      <c r="AA3590" s="120">
        <v>28.071834733000003</v>
      </c>
      <c r="AB3590" s="120">
        <v>8.5394047129999997</v>
      </c>
    </row>
    <row r="3591" spans="1:28" x14ac:dyDescent="0.3">
      <c r="A3591" s="1" t="s">
        <v>30</v>
      </c>
      <c r="B3591" s="65" t="str">
        <f>VLOOKUP(A3591,'bank list with code'!$A$2:$C$114,3,FALSE)</f>
        <v>B089</v>
      </c>
      <c r="C3591" s="65" t="str">
        <f>VLOOKUP(B3591,'bank type'!$A$2:$B$87,2,FALSE)</f>
        <v>Private Sector Banks</v>
      </c>
      <c r="D3591" s="60">
        <f t="shared" si="157"/>
        <v>44255</v>
      </c>
      <c r="E3591" s="19">
        <v>2</v>
      </c>
      <c r="F3591" s="1">
        <v>2021</v>
      </c>
      <c r="G3591" s="5">
        <v>828</v>
      </c>
      <c r="H3591" s="5">
        <v>576</v>
      </c>
      <c r="I3591" s="6">
        <v>9412</v>
      </c>
      <c r="J3591" s="6">
        <v>0</v>
      </c>
      <c r="K3591" s="6"/>
      <c r="L3591" s="6">
        <v>0</v>
      </c>
      <c r="M3591" s="6">
        <v>1153</v>
      </c>
      <c r="N3591" s="6"/>
      <c r="O3591" s="6">
        <v>0</v>
      </c>
      <c r="P3591" s="6">
        <v>0</v>
      </c>
      <c r="Q3591" s="6">
        <v>0</v>
      </c>
      <c r="R3591" s="120">
        <v>0</v>
      </c>
      <c r="S3591" s="120">
        <v>0</v>
      </c>
      <c r="T3591" s="6"/>
      <c r="U3591" s="6"/>
      <c r="V3591" s="6"/>
      <c r="W3591" s="6"/>
      <c r="X3591" s="6">
        <v>3438009</v>
      </c>
      <c r="Y3591" s="6">
        <v>2936049</v>
      </c>
      <c r="Z3591" s="6">
        <v>2274785</v>
      </c>
      <c r="AA3591" s="120">
        <v>127.02662423369999</v>
      </c>
      <c r="AB3591" s="120">
        <v>36.113662784600002</v>
      </c>
    </row>
    <row r="3592" spans="1:28" x14ac:dyDescent="0.3">
      <c r="A3592" s="1" t="s">
        <v>31</v>
      </c>
      <c r="B3592" s="65" t="str">
        <f>VLOOKUP(A3592,'bank list with code'!$A$2:$C$114,3,FALSE)</f>
        <v>B100</v>
      </c>
      <c r="C3592" s="65" t="str">
        <f>VLOOKUP(B3592,'bank type'!$A$2:$B$87,2,FALSE)</f>
        <v>Private Sector Banks</v>
      </c>
      <c r="D3592" s="60">
        <f t="shared" si="157"/>
        <v>44255</v>
      </c>
      <c r="E3592" s="19">
        <v>2</v>
      </c>
      <c r="F3592" s="1">
        <v>2021</v>
      </c>
      <c r="G3592" s="5">
        <v>644</v>
      </c>
      <c r="H3592" s="5">
        <v>745</v>
      </c>
      <c r="I3592" s="6">
        <v>4084</v>
      </c>
      <c r="J3592" s="6">
        <v>0</v>
      </c>
      <c r="K3592" s="6"/>
      <c r="L3592" s="6">
        <v>0</v>
      </c>
      <c r="M3592" s="6">
        <v>0</v>
      </c>
      <c r="N3592" s="6"/>
      <c r="O3592" s="6">
        <v>33277</v>
      </c>
      <c r="P3592" s="6">
        <v>2110</v>
      </c>
      <c r="Q3592" s="6">
        <v>59047</v>
      </c>
      <c r="R3592" s="120">
        <v>8.3918000000000006E-2</v>
      </c>
      <c r="S3592" s="120">
        <v>2.4101040709999997</v>
      </c>
      <c r="T3592" s="6"/>
      <c r="U3592" s="6"/>
      <c r="V3592" s="6"/>
      <c r="W3592" s="6"/>
      <c r="X3592" s="6">
        <v>1914569</v>
      </c>
      <c r="Y3592" s="6">
        <v>5188569</v>
      </c>
      <c r="Z3592" s="6">
        <v>691872</v>
      </c>
      <c r="AA3592" s="120">
        <v>174.01621685999999</v>
      </c>
      <c r="AB3592" s="120">
        <v>12.6111940929</v>
      </c>
    </row>
    <row r="3593" spans="1:28" x14ac:dyDescent="0.3">
      <c r="A3593" s="1" t="s">
        <v>32</v>
      </c>
      <c r="B3593" s="65" t="str">
        <f>VLOOKUP(A3593,'bank list with code'!$A$2:$C$114,3,FALSE)</f>
        <v>B101</v>
      </c>
      <c r="C3593" s="65" t="str">
        <f>VLOOKUP(B3593,'bank type'!$A$2:$B$87,2,FALSE)</f>
        <v>Private Sector Banks</v>
      </c>
      <c r="D3593" s="60">
        <f t="shared" si="157"/>
        <v>44255</v>
      </c>
      <c r="E3593" s="19">
        <v>2</v>
      </c>
      <c r="F3593" s="1">
        <v>2021</v>
      </c>
      <c r="G3593" s="5">
        <v>454</v>
      </c>
      <c r="H3593" s="5">
        <v>521</v>
      </c>
      <c r="I3593" s="6">
        <v>1778</v>
      </c>
      <c r="J3593" s="6">
        <v>0</v>
      </c>
      <c r="K3593" s="6"/>
      <c r="L3593" s="6">
        <v>0</v>
      </c>
      <c r="M3593" s="6">
        <v>4899</v>
      </c>
      <c r="N3593" s="6"/>
      <c r="O3593" s="6">
        <v>0</v>
      </c>
      <c r="P3593" s="6">
        <v>0</v>
      </c>
      <c r="Q3593" s="6">
        <v>0</v>
      </c>
      <c r="R3593" s="120">
        <v>0</v>
      </c>
      <c r="S3593" s="120">
        <v>0</v>
      </c>
      <c r="T3593" s="6"/>
      <c r="U3593" s="6"/>
      <c r="V3593" s="6"/>
      <c r="W3593" s="6"/>
      <c r="X3593" s="6">
        <v>1252270</v>
      </c>
      <c r="Y3593" s="6">
        <v>741070</v>
      </c>
      <c r="Z3593" s="6">
        <v>354234</v>
      </c>
      <c r="AA3593" s="120">
        <v>35.220629688899997</v>
      </c>
      <c r="AB3593" s="120">
        <v>6.0091773395000008</v>
      </c>
    </row>
    <row r="3594" spans="1:28" x14ac:dyDescent="0.3">
      <c r="A3594" s="1" t="s">
        <v>33</v>
      </c>
      <c r="B3594" s="65" t="str">
        <f>VLOOKUP(A3594,'bank list with code'!$A$2:$C$114,3,FALSE)</f>
        <v>B113</v>
      </c>
      <c r="C3594" s="65" t="str">
        <f>VLOOKUP(B3594,'bank type'!$A$2:$B$87,2,FALSE)</f>
        <v>Private Sector Banks</v>
      </c>
      <c r="D3594" s="60">
        <f t="shared" si="157"/>
        <v>44255</v>
      </c>
      <c r="E3594" s="19">
        <v>2</v>
      </c>
      <c r="F3594" s="1">
        <v>2021</v>
      </c>
      <c r="G3594" s="5">
        <v>994</v>
      </c>
      <c r="H3594" s="5">
        <v>324</v>
      </c>
      <c r="I3594" s="6">
        <v>59536</v>
      </c>
      <c r="J3594" s="6">
        <v>0</v>
      </c>
      <c r="K3594" s="6"/>
      <c r="L3594" s="6">
        <v>56</v>
      </c>
      <c r="M3594" s="6">
        <v>217191</v>
      </c>
      <c r="N3594" s="6"/>
      <c r="O3594" s="6">
        <v>914879</v>
      </c>
      <c r="P3594" s="6">
        <v>10684</v>
      </c>
      <c r="Q3594" s="6">
        <v>1896616</v>
      </c>
      <c r="R3594" s="120">
        <v>0.45619042710000002</v>
      </c>
      <c r="S3594" s="120">
        <v>70.189935073600012</v>
      </c>
      <c r="T3594" s="6"/>
      <c r="U3594" s="6"/>
      <c r="V3594" s="6"/>
      <c r="W3594" s="6"/>
      <c r="X3594" s="6">
        <v>3358596</v>
      </c>
      <c r="Y3594" s="6">
        <v>1997930</v>
      </c>
      <c r="Z3594" s="6">
        <v>1995433</v>
      </c>
      <c r="AA3594" s="120">
        <v>92.101462369999993</v>
      </c>
      <c r="AB3594" s="120">
        <v>37.073766739999996</v>
      </c>
    </row>
    <row r="3595" spans="1:28" x14ac:dyDescent="0.3">
      <c r="A3595" s="1" t="s">
        <v>35</v>
      </c>
      <c r="B3595" s="65" t="str">
        <f>VLOOKUP(A3595,'bank list with code'!$A$2:$C$114,3,FALSE)</f>
        <v>B004</v>
      </c>
      <c r="C3595" s="65" t="str">
        <f>VLOOKUP(B3595,'bank type'!$A$2:$B$87,2,FALSE)</f>
        <v>Foreign Banks</v>
      </c>
      <c r="D3595" s="60">
        <f t="shared" si="157"/>
        <v>44255</v>
      </c>
      <c r="E3595" s="19">
        <v>2</v>
      </c>
      <c r="F3595" s="1">
        <v>2021</v>
      </c>
      <c r="G3595" s="5">
        <v>0</v>
      </c>
      <c r="H3595" s="5">
        <v>0</v>
      </c>
      <c r="I3595" s="6">
        <v>46147</v>
      </c>
      <c r="J3595" s="6">
        <v>0</v>
      </c>
      <c r="K3595" s="6"/>
      <c r="L3595" s="6">
        <v>0</v>
      </c>
      <c r="M3595" s="6">
        <v>23</v>
      </c>
      <c r="N3595" s="6"/>
      <c r="O3595" s="6">
        <v>1559155</v>
      </c>
      <c r="P3595" s="6">
        <v>1334</v>
      </c>
      <c r="Q3595" s="6">
        <v>4298212</v>
      </c>
      <c r="R3595" s="120">
        <v>0.10932483000000001</v>
      </c>
      <c r="S3595" s="120">
        <v>232.50391213</v>
      </c>
      <c r="T3595" s="6"/>
      <c r="U3595" s="6"/>
      <c r="V3595" s="6"/>
      <c r="W3595" s="6"/>
      <c r="X3595" s="6">
        <v>0</v>
      </c>
      <c r="Y3595" s="6">
        <v>0</v>
      </c>
      <c r="Z3595" s="6">
        <v>0</v>
      </c>
      <c r="AA3595" s="120">
        <v>0</v>
      </c>
      <c r="AB3595" s="120">
        <v>0</v>
      </c>
    </row>
    <row r="3596" spans="1:28" x14ac:dyDescent="0.3">
      <c r="A3596" s="1" t="s">
        <v>36</v>
      </c>
      <c r="B3596" s="65" t="str">
        <f>VLOOKUP(A3596,'bank list with code'!$A$2:$C$114,3,FALSE)</f>
        <v>B011</v>
      </c>
      <c r="C3596" s="65" t="str">
        <f>VLOOKUP(B3596,'bank type'!$A$2:$B$87,2,FALSE)</f>
        <v>Foreign Banks</v>
      </c>
      <c r="D3596" s="60">
        <f t="shared" si="157"/>
        <v>44255</v>
      </c>
      <c r="E3596" s="19">
        <v>2</v>
      </c>
      <c r="F3596" s="1">
        <v>2021</v>
      </c>
      <c r="G3596" s="5">
        <v>0</v>
      </c>
      <c r="H3596" s="5">
        <v>0</v>
      </c>
      <c r="I3596" s="6">
        <v>0</v>
      </c>
      <c r="J3596" s="6">
        <v>0</v>
      </c>
      <c r="K3596" s="6"/>
      <c r="L3596" s="6">
        <v>0</v>
      </c>
      <c r="M3596" s="6">
        <v>0</v>
      </c>
      <c r="N3596" s="6"/>
      <c r="O3596" s="6">
        <v>25603</v>
      </c>
      <c r="P3596" s="6">
        <v>1</v>
      </c>
      <c r="Q3596" s="6">
        <v>25241</v>
      </c>
      <c r="R3596" s="120">
        <v>5.0000000000000002E-5</v>
      </c>
      <c r="S3596" s="120">
        <v>0.91036045499999996</v>
      </c>
      <c r="T3596" s="6"/>
      <c r="U3596" s="6"/>
      <c r="V3596" s="6"/>
      <c r="W3596" s="6"/>
      <c r="X3596" s="6">
        <v>0</v>
      </c>
      <c r="Y3596" s="6">
        <v>0</v>
      </c>
      <c r="Z3596" s="6">
        <v>0</v>
      </c>
      <c r="AA3596" s="120">
        <v>0</v>
      </c>
      <c r="AB3596" s="120">
        <v>0</v>
      </c>
    </row>
    <row r="3597" spans="1:28" x14ac:dyDescent="0.3">
      <c r="A3597" s="1" t="s">
        <v>37</v>
      </c>
      <c r="B3597" s="65" t="str">
        <f>VLOOKUP(A3597,'bank list with code'!$A$2:$C$114,3,FALSE)</f>
        <v>B017</v>
      </c>
      <c r="C3597" s="65" t="str">
        <f>VLOOKUP(B3597,'bank type'!$A$2:$B$87,2,FALSE)</f>
        <v>Foreign Banks</v>
      </c>
      <c r="D3597" s="60">
        <f t="shared" si="157"/>
        <v>44255</v>
      </c>
      <c r="E3597" s="19">
        <v>2</v>
      </c>
      <c r="F3597" s="1">
        <v>2021</v>
      </c>
      <c r="G3597" s="5">
        <v>0</v>
      </c>
      <c r="H3597" s="5">
        <v>0</v>
      </c>
      <c r="I3597" s="6">
        <v>0</v>
      </c>
      <c r="J3597" s="6">
        <v>0</v>
      </c>
      <c r="K3597" s="6"/>
      <c r="L3597" s="6">
        <v>0</v>
      </c>
      <c r="M3597" s="6">
        <v>1</v>
      </c>
      <c r="N3597" s="6"/>
      <c r="O3597" s="6">
        <v>0</v>
      </c>
      <c r="P3597" s="6">
        <v>0</v>
      </c>
      <c r="Q3597" s="6">
        <v>0</v>
      </c>
      <c r="R3597" s="120">
        <v>0</v>
      </c>
      <c r="S3597" s="120">
        <v>0</v>
      </c>
      <c r="T3597" s="6"/>
      <c r="U3597" s="6"/>
      <c r="V3597" s="6"/>
      <c r="W3597" s="6"/>
      <c r="X3597" s="6">
        <v>2065</v>
      </c>
      <c r="Y3597" s="6">
        <v>73</v>
      </c>
      <c r="Z3597" s="6">
        <v>68</v>
      </c>
      <c r="AA3597" s="120">
        <v>5.3059172999999999E-3</v>
      </c>
      <c r="AB3597" s="120">
        <v>2.1353865999999997E-3</v>
      </c>
    </row>
    <row r="3598" spans="1:28" x14ac:dyDescent="0.3">
      <c r="A3598" s="1" t="s">
        <v>38</v>
      </c>
      <c r="B3598" s="65" t="str">
        <f>VLOOKUP(A3598,'bank list with code'!$A$2:$C$114,3,FALSE)</f>
        <v>B023</v>
      </c>
      <c r="C3598" s="65" t="str">
        <f>VLOOKUP(B3598,'bank type'!$A$2:$B$87,2,FALSE)</f>
        <v>Foreign Banks</v>
      </c>
      <c r="D3598" s="60">
        <f t="shared" si="157"/>
        <v>44255</v>
      </c>
      <c r="E3598" s="19">
        <v>2</v>
      </c>
      <c r="F3598" s="1">
        <v>2021</v>
      </c>
      <c r="G3598" s="5">
        <v>47</v>
      </c>
      <c r="H3598" s="5">
        <v>460</v>
      </c>
      <c r="I3598" s="6">
        <v>0</v>
      </c>
      <c r="J3598" s="6">
        <v>0</v>
      </c>
      <c r="K3598" s="6"/>
      <c r="L3598" s="6">
        <v>0</v>
      </c>
      <c r="M3598" s="6">
        <v>0</v>
      </c>
      <c r="N3598" s="6"/>
      <c r="O3598" s="6">
        <v>2645784</v>
      </c>
      <c r="P3598" s="6">
        <v>13901</v>
      </c>
      <c r="Q3598" s="6">
        <v>11052122</v>
      </c>
      <c r="R3598" s="120">
        <v>0.79185379999999994</v>
      </c>
      <c r="S3598" s="120">
        <v>306.90483117999997</v>
      </c>
      <c r="T3598" s="6"/>
      <c r="U3598" s="6"/>
      <c r="V3598" s="6"/>
      <c r="W3598" s="6"/>
      <c r="X3598" s="6">
        <v>1656835</v>
      </c>
      <c r="Y3598" s="6">
        <v>1157313</v>
      </c>
      <c r="Z3598" s="6">
        <v>2353778</v>
      </c>
      <c r="AA3598" s="120">
        <v>58.667705829999996</v>
      </c>
      <c r="AB3598" s="120">
        <v>45.366796369999996</v>
      </c>
    </row>
    <row r="3599" spans="1:28" x14ac:dyDescent="0.3">
      <c r="A3599" s="1" t="s">
        <v>39</v>
      </c>
      <c r="B3599" s="65" t="str">
        <f>VLOOKUP(A3599,'bank list with code'!$A$2:$C$114,3,FALSE)</f>
        <v>B030</v>
      </c>
      <c r="C3599" s="65" t="str">
        <f>VLOOKUP(B3599,'bank type'!$A$2:$B$87,2,FALSE)</f>
        <v>Foreign Banks</v>
      </c>
      <c r="D3599" s="60">
        <f t="shared" si="157"/>
        <v>44255</v>
      </c>
      <c r="E3599" s="19">
        <v>2</v>
      </c>
      <c r="F3599" s="1">
        <v>2021</v>
      </c>
      <c r="G3599" s="5">
        <v>24</v>
      </c>
      <c r="H3599" s="5">
        <v>22</v>
      </c>
      <c r="I3599" s="6">
        <v>0</v>
      </c>
      <c r="J3599" s="6">
        <v>0</v>
      </c>
      <c r="K3599" s="6"/>
      <c r="L3599" s="6">
        <v>0</v>
      </c>
      <c r="M3599" s="6">
        <v>0</v>
      </c>
      <c r="N3599" s="6"/>
      <c r="O3599" s="6">
        <v>0</v>
      </c>
      <c r="P3599" s="6">
        <v>0</v>
      </c>
      <c r="Q3599" s="6">
        <v>0</v>
      </c>
      <c r="R3599" s="120">
        <v>0</v>
      </c>
      <c r="S3599" s="120">
        <v>0</v>
      </c>
      <c r="T3599" s="6"/>
      <c r="U3599" s="6"/>
      <c r="V3599" s="6"/>
      <c r="W3599" s="6"/>
      <c r="X3599" s="6">
        <v>1063504</v>
      </c>
      <c r="Y3599" s="6">
        <v>742439</v>
      </c>
      <c r="Z3599" s="6">
        <v>1011551</v>
      </c>
      <c r="AA3599" s="120">
        <v>24.57188021</v>
      </c>
      <c r="AB3599" s="120">
        <v>10.025737849999999</v>
      </c>
    </row>
    <row r="3600" spans="1:28" x14ac:dyDescent="0.3">
      <c r="A3600" s="1" t="s">
        <v>40</v>
      </c>
      <c r="B3600" s="65" t="str">
        <f>VLOOKUP(A3600,'bank list with code'!$A$2:$C$114,3,FALSE)</f>
        <v>B035</v>
      </c>
      <c r="C3600" s="65" t="str">
        <f>VLOOKUP(B3600,'bank type'!$A$2:$B$87,2,FALSE)</f>
        <v>Foreign Banks</v>
      </c>
      <c r="D3600" s="60">
        <f t="shared" si="157"/>
        <v>44255</v>
      </c>
      <c r="E3600" s="19">
        <v>2</v>
      </c>
      <c r="F3600" s="1">
        <v>2021</v>
      </c>
      <c r="G3600" s="5">
        <v>13</v>
      </c>
      <c r="H3600" s="5">
        <v>19</v>
      </c>
      <c r="I3600" s="6">
        <v>0</v>
      </c>
      <c r="J3600" s="6">
        <v>0</v>
      </c>
      <c r="K3600" s="6"/>
      <c r="L3600" s="6">
        <v>0</v>
      </c>
      <c r="M3600" s="6">
        <v>0</v>
      </c>
      <c r="N3600" s="6"/>
      <c r="O3600" s="6">
        <v>0</v>
      </c>
      <c r="P3600" s="6">
        <v>0</v>
      </c>
      <c r="Q3600" s="6">
        <v>0</v>
      </c>
      <c r="R3600" s="120">
        <v>0</v>
      </c>
      <c r="S3600" s="120">
        <v>0</v>
      </c>
      <c r="T3600" s="6"/>
      <c r="U3600" s="6"/>
      <c r="V3600" s="6"/>
      <c r="W3600" s="6"/>
      <c r="X3600" s="6">
        <v>122618</v>
      </c>
      <c r="Y3600" s="6">
        <v>54626</v>
      </c>
      <c r="Z3600" s="6">
        <v>117804</v>
      </c>
      <c r="AA3600" s="120">
        <v>2.9822317382999999</v>
      </c>
      <c r="AB3600" s="120">
        <v>2.4025342766</v>
      </c>
    </row>
    <row r="3601" spans="1:28" x14ac:dyDescent="0.3">
      <c r="A3601" s="1" t="s">
        <v>41</v>
      </c>
      <c r="B3601" s="65" t="str">
        <f>VLOOKUP(A3601,'bank list with code'!$A$2:$C$114,3,FALSE)</f>
        <v>B051</v>
      </c>
      <c r="C3601" s="65" t="str">
        <f>VLOOKUP(B3601,'bank type'!$A$2:$B$87,2,FALSE)</f>
        <v>Foreign Banks</v>
      </c>
      <c r="D3601" s="60">
        <f t="shared" si="157"/>
        <v>44255</v>
      </c>
      <c r="E3601" s="19">
        <v>2</v>
      </c>
      <c r="F3601" s="1">
        <v>2021</v>
      </c>
      <c r="G3601" s="5">
        <v>46</v>
      </c>
      <c r="H3601" s="5">
        <v>36</v>
      </c>
      <c r="I3601" s="6">
        <v>0</v>
      </c>
      <c r="J3601" s="6">
        <v>0</v>
      </c>
      <c r="K3601" s="6"/>
      <c r="L3601" s="6">
        <v>0</v>
      </c>
      <c r="M3601" s="6">
        <v>0</v>
      </c>
      <c r="N3601" s="6"/>
      <c r="O3601" s="6">
        <v>857691</v>
      </c>
      <c r="P3601" s="6">
        <v>2049</v>
      </c>
      <c r="Q3601" s="6">
        <v>1559796</v>
      </c>
      <c r="R3601" s="120">
        <v>0.1544302437</v>
      </c>
      <c r="S3601" s="120">
        <v>59.886316891300005</v>
      </c>
      <c r="T3601" s="6"/>
      <c r="U3601" s="6"/>
      <c r="V3601" s="6"/>
      <c r="W3601" s="6"/>
      <c r="X3601" s="6">
        <v>481648</v>
      </c>
      <c r="Y3601" s="6">
        <v>271813</v>
      </c>
      <c r="Z3601" s="6">
        <v>400411</v>
      </c>
      <c r="AA3601" s="120">
        <v>15.399219736900001</v>
      </c>
      <c r="AB3601" s="120">
        <v>9.0959367764000003</v>
      </c>
    </row>
    <row r="3602" spans="1:28" x14ac:dyDescent="0.3">
      <c r="A3602" s="1" t="s">
        <v>73</v>
      </c>
      <c r="B3602" s="65" t="str">
        <f>VLOOKUP(A3602,'bank list with code'!$A$2:$C$114,3,FALSE)</f>
        <v>B085</v>
      </c>
      <c r="C3602" s="65" t="str">
        <f>VLOOKUP(B3602,'bank type'!$A$2:$B$87,2,FALSE)</f>
        <v>Foreign Banks</v>
      </c>
      <c r="D3602" s="60">
        <f t="shared" si="157"/>
        <v>44255</v>
      </c>
      <c r="E3602" s="19">
        <v>2</v>
      </c>
      <c r="F3602" s="1">
        <v>2021</v>
      </c>
      <c r="G3602" s="5">
        <v>5</v>
      </c>
      <c r="H3602" s="5">
        <v>0</v>
      </c>
      <c r="I3602" s="6">
        <v>0</v>
      </c>
      <c r="J3602" s="6">
        <v>0</v>
      </c>
      <c r="K3602" s="6"/>
      <c r="L3602" s="6">
        <v>0</v>
      </c>
      <c r="M3602" s="6">
        <v>0</v>
      </c>
      <c r="N3602" s="6"/>
      <c r="O3602" s="6">
        <v>91627</v>
      </c>
      <c r="P3602" s="6">
        <v>35996</v>
      </c>
      <c r="Q3602" s="6">
        <v>125392</v>
      </c>
      <c r="R3602" s="120">
        <v>3.0760528499999999</v>
      </c>
      <c r="S3602" s="120">
        <v>5.9150164900000002</v>
      </c>
      <c r="T3602" s="6"/>
      <c r="U3602" s="6"/>
      <c r="V3602" s="6"/>
      <c r="W3602" s="6"/>
      <c r="X3602" s="6">
        <v>9218</v>
      </c>
      <c r="Y3602" s="6">
        <v>3760</v>
      </c>
      <c r="Z3602" s="6">
        <v>2664</v>
      </c>
      <c r="AA3602" s="120">
        <v>0.126475</v>
      </c>
      <c r="AB3602" s="120">
        <v>4.5737023599999996E-2</v>
      </c>
    </row>
    <row r="3603" spans="1:28" x14ac:dyDescent="0.3">
      <c r="A3603" s="1" t="s">
        <v>42</v>
      </c>
      <c r="B3603" s="65" t="str">
        <f>VLOOKUP(A3603,'bank list with code'!$A$2:$C$114,3,FALSE)</f>
        <v>B090</v>
      </c>
      <c r="C3603" s="65" t="str">
        <f>VLOOKUP(B3603,'bank type'!$A$2:$B$87,2,FALSE)</f>
        <v>Foreign Banks</v>
      </c>
      <c r="D3603" s="60">
        <f t="shared" si="157"/>
        <v>44255</v>
      </c>
      <c r="E3603" s="19">
        <v>2</v>
      </c>
      <c r="F3603" s="1">
        <v>2021</v>
      </c>
      <c r="G3603" s="5">
        <v>99</v>
      </c>
      <c r="H3603" s="5">
        <v>86</v>
      </c>
      <c r="I3603" s="6">
        <v>0</v>
      </c>
      <c r="J3603" s="6">
        <v>0</v>
      </c>
      <c r="K3603" s="6"/>
      <c r="L3603" s="6">
        <v>0</v>
      </c>
      <c r="M3603" s="6">
        <v>0</v>
      </c>
      <c r="N3603" s="6"/>
      <c r="O3603" s="6">
        <v>1463859</v>
      </c>
      <c r="P3603" s="6">
        <v>4308</v>
      </c>
      <c r="Q3603" s="6">
        <v>3051449</v>
      </c>
      <c r="R3603" s="120">
        <v>0.21223767000000002</v>
      </c>
      <c r="S3603" s="120">
        <v>87.343366420000009</v>
      </c>
      <c r="T3603" s="6"/>
      <c r="U3603" s="6"/>
      <c r="V3603" s="6"/>
      <c r="W3603" s="6"/>
      <c r="X3603" s="6">
        <v>1024725</v>
      </c>
      <c r="Y3603" s="6">
        <v>1096468</v>
      </c>
      <c r="Z3603" s="6">
        <v>1785863</v>
      </c>
      <c r="AA3603" s="120">
        <v>46.906669770000001</v>
      </c>
      <c r="AB3603" s="120">
        <v>33.404070040000001</v>
      </c>
    </row>
    <row r="3604" spans="1:28" x14ac:dyDescent="0.3">
      <c r="A3604" s="1" t="s">
        <v>45</v>
      </c>
      <c r="B3604" s="65" t="str">
        <f>VLOOKUP(A3604,'bank list with code'!$A$2:$C$114,3,FALSE)</f>
        <v>B002</v>
      </c>
      <c r="C3604" s="65" t="str">
        <f>VLOOKUP(B3604,'bank type'!$A$2:$B$87,2,FALSE)</f>
        <v>Payment Banks</v>
      </c>
      <c r="D3604" s="60">
        <f t="shared" si="157"/>
        <v>44255</v>
      </c>
      <c r="E3604" s="19">
        <v>2</v>
      </c>
      <c r="F3604" s="1">
        <v>2021</v>
      </c>
      <c r="G3604" s="5">
        <v>0</v>
      </c>
      <c r="H3604" s="5">
        <v>0</v>
      </c>
      <c r="I3604" s="6">
        <v>0</v>
      </c>
      <c r="J3604" s="6">
        <v>0</v>
      </c>
      <c r="K3604" s="6"/>
      <c r="L3604" s="6">
        <v>0</v>
      </c>
      <c r="M3604" s="6">
        <v>0</v>
      </c>
      <c r="N3604" s="6"/>
      <c r="O3604" s="6">
        <v>0</v>
      </c>
      <c r="P3604" s="6">
        <v>0</v>
      </c>
      <c r="Q3604" s="6">
        <v>0</v>
      </c>
      <c r="R3604" s="120">
        <v>0</v>
      </c>
      <c r="S3604" s="120">
        <v>0</v>
      </c>
      <c r="T3604" s="6"/>
      <c r="U3604" s="6"/>
      <c r="V3604" s="6"/>
      <c r="W3604" s="6"/>
      <c r="X3604" s="6">
        <v>1572165</v>
      </c>
      <c r="Y3604" s="6">
        <v>0</v>
      </c>
      <c r="Z3604" s="6">
        <v>384816</v>
      </c>
      <c r="AA3604" s="120">
        <v>0</v>
      </c>
      <c r="AB3604" s="120">
        <v>2.4203139314</v>
      </c>
    </row>
    <row r="3605" spans="1:28" x14ac:dyDescent="0.3">
      <c r="A3605" s="1" t="s">
        <v>46</v>
      </c>
      <c r="B3605" s="65" t="str">
        <f>VLOOKUP(A3605,'bank list with code'!$A$2:$C$114,3,FALSE)</f>
        <v>B048</v>
      </c>
      <c r="C3605" s="65" t="str">
        <f>VLOOKUP(B3605,'bank type'!$A$2:$B$87,2,FALSE)</f>
        <v>Payment Banks</v>
      </c>
      <c r="D3605" s="60">
        <f t="shared" si="157"/>
        <v>44255</v>
      </c>
      <c r="E3605" s="19">
        <v>2</v>
      </c>
      <c r="F3605" s="1">
        <v>2021</v>
      </c>
      <c r="G3605" s="5">
        <v>0</v>
      </c>
      <c r="H3605" s="5">
        <v>0</v>
      </c>
      <c r="I3605" s="6">
        <v>0</v>
      </c>
      <c r="J3605" s="6">
        <v>0</v>
      </c>
      <c r="K3605" s="6"/>
      <c r="L3605" s="6">
        <v>215151</v>
      </c>
      <c r="M3605" s="6">
        <v>0</v>
      </c>
      <c r="N3605" s="6"/>
      <c r="O3605" s="6">
        <v>0</v>
      </c>
      <c r="P3605" s="6">
        <v>0</v>
      </c>
      <c r="Q3605" s="6">
        <v>0</v>
      </c>
      <c r="R3605" s="120">
        <v>0</v>
      </c>
      <c r="S3605" s="120">
        <v>0</v>
      </c>
      <c r="T3605" s="6"/>
      <c r="U3605" s="6"/>
      <c r="V3605" s="6"/>
      <c r="W3605" s="6"/>
      <c r="X3605" s="6">
        <v>2145803</v>
      </c>
      <c r="Y3605" s="6">
        <v>620812</v>
      </c>
      <c r="Z3605" s="6">
        <v>159424</v>
      </c>
      <c r="AA3605" s="120">
        <v>18.354596235999999</v>
      </c>
      <c r="AB3605" s="120">
        <v>2.0715475386000004</v>
      </c>
    </row>
    <row r="3606" spans="1:28" x14ac:dyDescent="0.3">
      <c r="A3606" s="1" t="s">
        <v>47</v>
      </c>
      <c r="B3606" s="65" t="str">
        <f>VLOOKUP(A3606,'bank list with code'!$A$2:$C$114,3,FALSE)</f>
        <v>B059</v>
      </c>
      <c r="C3606" s="65" t="str">
        <f>VLOOKUP(B3606,'bank type'!$A$2:$B$87,2,FALSE)</f>
        <v>Payment Banks</v>
      </c>
      <c r="D3606" s="60">
        <f t="shared" si="157"/>
        <v>44255</v>
      </c>
      <c r="E3606" s="19">
        <v>2</v>
      </c>
      <c r="F3606" s="1">
        <v>2021</v>
      </c>
      <c r="G3606" s="5">
        <v>0</v>
      </c>
      <c r="H3606" s="5">
        <v>0</v>
      </c>
      <c r="I3606" s="6">
        <v>0</v>
      </c>
      <c r="J3606" s="6">
        <v>0</v>
      </c>
      <c r="K3606" s="6"/>
      <c r="L3606" s="6">
        <v>138592</v>
      </c>
      <c r="M3606" s="6">
        <v>0</v>
      </c>
      <c r="N3606" s="6"/>
      <c r="O3606" s="6">
        <v>0</v>
      </c>
      <c r="P3606" s="6">
        <v>0</v>
      </c>
      <c r="Q3606" s="6">
        <v>0</v>
      </c>
      <c r="R3606" s="120">
        <v>0</v>
      </c>
      <c r="S3606" s="120">
        <v>0</v>
      </c>
      <c r="T3606" s="6"/>
      <c r="U3606" s="6"/>
      <c r="V3606" s="6"/>
      <c r="W3606" s="6"/>
      <c r="X3606" s="6">
        <v>902539</v>
      </c>
      <c r="Y3606" s="6">
        <v>0</v>
      </c>
      <c r="Z3606" s="6">
        <v>185727</v>
      </c>
      <c r="AA3606" s="120">
        <v>0</v>
      </c>
      <c r="AB3606" s="120">
        <v>0.9955457003</v>
      </c>
    </row>
    <row r="3607" spans="1:28" x14ac:dyDescent="0.3">
      <c r="A3607" s="1" t="s">
        <v>72</v>
      </c>
      <c r="B3607" s="65" t="str">
        <f>VLOOKUP(A3607,'bank list with code'!$A$2:$C$114,3,FALSE)</f>
        <v>B067</v>
      </c>
      <c r="C3607" s="65" t="str">
        <f>VLOOKUP(B3607,'bank type'!$A$2:$B$87,2,FALSE)</f>
        <v>Payment Banks</v>
      </c>
      <c r="D3607" s="60">
        <f t="shared" si="157"/>
        <v>44255</v>
      </c>
      <c r="E3607" s="19">
        <v>2</v>
      </c>
      <c r="F3607" s="1">
        <v>2021</v>
      </c>
      <c r="G3607" s="5">
        <v>0</v>
      </c>
      <c r="H3607" s="5">
        <v>0</v>
      </c>
      <c r="I3607" s="6">
        <v>0</v>
      </c>
      <c r="J3607" s="6">
        <v>0</v>
      </c>
      <c r="K3607" s="6"/>
      <c r="L3607" s="6">
        <v>0</v>
      </c>
      <c r="M3607" s="6">
        <v>0</v>
      </c>
      <c r="N3607" s="6"/>
      <c r="O3607" s="6">
        <v>0</v>
      </c>
      <c r="P3607" s="6">
        <v>0</v>
      </c>
      <c r="Q3607" s="6">
        <v>0</v>
      </c>
      <c r="R3607" s="120">
        <v>0</v>
      </c>
      <c r="S3607" s="120">
        <v>0</v>
      </c>
      <c r="T3607" s="6"/>
      <c r="U3607" s="6"/>
      <c r="V3607" s="6"/>
      <c r="W3607" s="6"/>
      <c r="X3607" s="6">
        <v>0</v>
      </c>
      <c r="Y3607" s="6">
        <v>0</v>
      </c>
      <c r="Z3607" s="6">
        <v>0</v>
      </c>
      <c r="AA3607" s="120">
        <v>0</v>
      </c>
      <c r="AB3607" s="120">
        <v>0</v>
      </c>
    </row>
    <row r="3608" spans="1:28" x14ac:dyDescent="0.3">
      <c r="A3608" s="1" t="s">
        <v>49</v>
      </c>
      <c r="B3608" s="65" t="str">
        <f>VLOOKUP(A3608,'bank list with code'!$A$2:$C$114,3,FALSE)</f>
        <v>B077</v>
      </c>
      <c r="C3608" s="65" t="str">
        <f>VLOOKUP(B3608,'bank type'!$A$2:$B$87,2,FALSE)</f>
        <v>Payment Banks</v>
      </c>
      <c r="D3608" s="60">
        <f t="shared" si="157"/>
        <v>44255</v>
      </c>
      <c r="E3608" s="19">
        <v>2</v>
      </c>
      <c r="F3608" s="1">
        <v>2021</v>
      </c>
      <c r="G3608" s="5">
        <v>0</v>
      </c>
      <c r="H3608" s="5">
        <v>0</v>
      </c>
      <c r="I3608" s="6">
        <v>0</v>
      </c>
      <c r="J3608" s="6">
        <v>0</v>
      </c>
      <c r="K3608" s="6"/>
      <c r="L3608" s="6">
        <v>1987</v>
      </c>
      <c r="M3608" s="6">
        <v>0</v>
      </c>
      <c r="N3608" s="6"/>
      <c r="O3608" s="6">
        <v>0</v>
      </c>
      <c r="P3608" s="6">
        <v>0</v>
      </c>
      <c r="Q3608" s="6">
        <v>0</v>
      </c>
      <c r="R3608" s="120">
        <v>0</v>
      </c>
      <c r="S3608" s="120">
        <v>0</v>
      </c>
      <c r="T3608" s="6"/>
      <c r="U3608" s="6"/>
      <c r="V3608" s="6"/>
      <c r="W3608" s="6"/>
      <c r="X3608" s="6">
        <v>126979</v>
      </c>
      <c r="Y3608" s="6">
        <v>1961</v>
      </c>
      <c r="Z3608" s="6">
        <v>21158</v>
      </c>
      <c r="AA3608" s="120">
        <v>6.4243740000000008E-2</v>
      </c>
      <c r="AB3608" s="120">
        <v>0.10658893</v>
      </c>
    </row>
    <row r="3609" spans="1:28" x14ac:dyDescent="0.3">
      <c r="A3609" s="1" t="s">
        <v>50</v>
      </c>
      <c r="B3609" s="65" t="str">
        <f>VLOOKUP(A3609,'bank list with code'!$A$2:$C$114,3,FALSE)</f>
        <v>B079</v>
      </c>
      <c r="C3609" s="65" t="str">
        <f>VLOOKUP(B3609,'bank type'!$A$2:$B$87,2,FALSE)</f>
        <v>Payment Banks</v>
      </c>
      <c r="D3609" s="60">
        <f t="shared" si="157"/>
        <v>44255</v>
      </c>
      <c r="E3609" s="19">
        <v>2</v>
      </c>
      <c r="F3609" s="1">
        <v>2021</v>
      </c>
      <c r="G3609" s="5">
        <v>1</v>
      </c>
      <c r="H3609" s="5">
        <v>94</v>
      </c>
      <c r="I3609" s="6">
        <v>232845</v>
      </c>
      <c r="J3609" s="6">
        <v>0</v>
      </c>
      <c r="K3609" s="6"/>
      <c r="L3609" s="6">
        <v>0</v>
      </c>
      <c r="M3609" s="6">
        <v>0</v>
      </c>
      <c r="N3609" s="6"/>
      <c r="O3609" s="6">
        <v>0</v>
      </c>
      <c r="P3609" s="6">
        <v>0</v>
      </c>
      <c r="Q3609" s="6">
        <v>0</v>
      </c>
      <c r="R3609" s="120">
        <v>0</v>
      </c>
      <c r="S3609" s="120">
        <v>0</v>
      </c>
      <c r="T3609" s="6"/>
      <c r="U3609" s="6"/>
      <c r="V3609" s="6"/>
      <c r="W3609" s="6"/>
      <c r="X3609" s="6">
        <v>63296303</v>
      </c>
      <c r="Y3609" s="6">
        <v>1635904</v>
      </c>
      <c r="Z3609" s="6">
        <v>2327074</v>
      </c>
      <c r="AA3609" s="120">
        <v>53.575627350000005</v>
      </c>
      <c r="AB3609" s="120">
        <v>19.713979780000003</v>
      </c>
    </row>
    <row r="3610" spans="1:28" x14ac:dyDescent="0.3">
      <c r="A3610" s="1" t="s">
        <v>52</v>
      </c>
      <c r="B3610" s="65" t="str">
        <f>VLOOKUP(A3610,'bank list with code'!$A$2:$C$114,3,FALSE)</f>
        <v>B007</v>
      </c>
      <c r="C3610" s="65" t="str">
        <f>VLOOKUP(B3610,'bank type'!$A$2:$B$87,2,FALSE)</f>
        <v>Small Finance Banks</v>
      </c>
      <c r="D3610" s="60">
        <f t="shared" si="157"/>
        <v>44255</v>
      </c>
      <c r="E3610" s="19">
        <v>2</v>
      </c>
      <c r="F3610" s="1">
        <v>2021</v>
      </c>
      <c r="G3610" s="5">
        <v>340</v>
      </c>
      <c r="H3610" s="5">
        <v>2</v>
      </c>
      <c r="I3610" s="6">
        <v>0</v>
      </c>
      <c r="J3610" s="6">
        <v>0</v>
      </c>
      <c r="K3610" s="6"/>
      <c r="L3610" s="6">
        <v>253</v>
      </c>
      <c r="M3610" s="6">
        <v>0</v>
      </c>
      <c r="N3610" s="6"/>
      <c r="O3610" s="6">
        <v>10722</v>
      </c>
      <c r="P3610" s="6">
        <v>339</v>
      </c>
      <c r="Q3610" s="6">
        <v>30071</v>
      </c>
      <c r="R3610" s="120">
        <v>1.2034000000000001E-2</v>
      </c>
      <c r="S3610" s="120">
        <v>0.77316697030000003</v>
      </c>
      <c r="T3610" s="6"/>
      <c r="U3610" s="6"/>
      <c r="V3610" s="6"/>
      <c r="W3610" s="6"/>
      <c r="X3610" s="6">
        <v>1500972</v>
      </c>
      <c r="Y3610" s="6">
        <v>643030</v>
      </c>
      <c r="Z3610" s="6">
        <v>340887</v>
      </c>
      <c r="AA3610" s="120">
        <v>42.712924376299995</v>
      </c>
      <c r="AB3610" s="120">
        <v>8.4190043987000056</v>
      </c>
    </row>
    <row r="3611" spans="1:28" x14ac:dyDescent="0.3">
      <c r="A3611" s="1" t="s">
        <v>53</v>
      </c>
      <c r="B3611" s="65" t="str">
        <f>VLOOKUP(A3611,'bank list with code'!$A$2:$C$114,3,FALSE)</f>
        <v>B019</v>
      </c>
      <c r="C3611" s="65" t="str">
        <f>VLOOKUP(B3611,'bank type'!$A$2:$B$87,2,FALSE)</f>
        <v>Small Finance Banks</v>
      </c>
      <c r="D3611" s="60">
        <f t="shared" si="157"/>
        <v>44255</v>
      </c>
      <c r="E3611" s="19">
        <v>2</v>
      </c>
      <c r="F3611" s="1">
        <v>2021</v>
      </c>
      <c r="G3611" s="5">
        <v>158</v>
      </c>
      <c r="H3611" s="5">
        <v>2</v>
      </c>
      <c r="I3611" s="6">
        <v>0</v>
      </c>
      <c r="J3611" s="6">
        <v>0</v>
      </c>
      <c r="K3611" s="6"/>
      <c r="L3611" s="6">
        <v>0</v>
      </c>
      <c r="M3611" s="6">
        <v>0</v>
      </c>
      <c r="N3611" s="6"/>
      <c r="O3611" s="6">
        <v>0</v>
      </c>
      <c r="P3611" s="6">
        <v>0</v>
      </c>
      <c r="Q3611" s="6">
        <v>0</v>
      </c>
      <c r="R3611" s="120">
        <v>0</v>
      </c>
      <c r="S3611" s="120">
        <v>0</v>
      </c>
      <c r="T3611" s="6"/>
      <c r="U3611" s="6"/>
      <c r="V3611" s="6"/>
      <c r="W3611" s="6"/>
      <c r="X3611" s="6">
        <v>150171</v>
      </c>
      <c r="Y3611" s="6">
        <v>95395</v>
      </c>
      <c r="Z3611" s="6">
        <v>62942</v>
      </c>
      <c r="AA3611" s="120">
        <v>4.7809579400000004</v>
      </c>
      <c r="AB3611" s="120">
        <v>1.172732278</v>
      </c>
    </row>
    <row r="3612" spans="1:28" x14ac:dyDescent="0.3">
      <c r="A3612" s="1" t="s">
        <v>54</v>
      </c>
      <c r="B3612" s="65" t="str">
        <f>VLOOKUP(A3612,'bank list with code'!$A$2:$C$114,3,FALSE)</f>
        <v>B046</v>
      </c>
      <c r="C3612" s="65" t="str">
        <f>VLOOKUP(B3612,'bank type'!$A$2:$B$87,2,FALSE)</f>
        <v>Small Finance Banks</v>
      </c>
      <c r="D3612" s="60">
        <f t="shared" si="157"/>
        <v>44255</v>
      </c>
      <c r="E3612" s="19">
        <v>2</v>
      </c>
      <c r="F3612" s="1">
        <v>2021</v>
      </c>
      <c r="G3612" s="5">
        <v>108</v>
      </c>
      <c r="H3612" s="5">
        <v>0</v>
      </c>
      <c r="I3612" s="6">
        <v>0</v>
      </c>
      <c r="J3612" s="6">
        <v>0</v>
      </c>
      <c r="K3612" s="6"/>
      <c r="L3612" s="6">
        <v>0</v>
      </c>
      <c r="M3612" s="6">
        <v>0</v>
      </c>
      <c r="N3612" s="6"/>
      <c r="O3612" s="6">
        <v>0</v>
      </c>
      <c r="P3612" s="6">
        <v>0</v>
      </c>
      <c r="Q3612" s="6">
        <v>0</v>
      </c>
      <c r="R3612" s="120">
        <v>0</v>
      </c>
      <c r="S3612" s="120">
        <v>0</v>
      </c>
      <c r="T3612" s="6"/>
      <c r="U3612" s="6"/>
      <c r="V3612" s="6"/>
      <c r="W3612" s="6"/>
      <c r="X3612" s="6">
        <v>2551717</v>
      </c>
      <c r="Y3612" s="6">
        <v>692365</v>
      </c>
      <c r="Z3612" s="6">
        <v>55994</v>
      </c>
      <c r="AA3612" s="120">
        <v>32.900419360000001</v>
      </c>
      <c r="AB3612" s="120">
        <v>0.54903072659999996</v>
      </c>
    </row>
    <row r="3613" spans="1:28" x14ac:dyDescent="0.3">
      <c r="A3613" s="1" t="s">
        <v>55</v>
      </c>
      <c r="B3613" s="65" t="str">
        <f>VLOOKUP(A3613,'bank list with code'!$A$2:$C$114,3,FALSE)</f>
        <v>B041</v>
      </c>
      <c r="C3613" s="65" t="str">
        <f>VLOOKUP(B3613,'bank type'!$A$2:$B$87,2,FALSE)</f>
        <v>Small Finance Banks</v>
      </c>
      <c r="D3613" s="60">
        <f t="shared" si="157"/>
        <v>44255</v>
      </c>
      <c r="E3613" s="19">
        <v>2</v>
      </c>
      <c r="F3613" s="1">
        <v>2021</v>
      </c>
      <c r="G3613" s="5">
        <v>330</v>
      </c>
      <c r="H3613" s="5">
        <v>2</v>
      </c>
      <c r="I3613" s="6">
        <v>2028</v>
      </c>
      <c r="J3613" s="6">
        <v>0</v>
      </c>
      <c r="K3613" s="6"/>
      <c r="L3613" s="6">
        <v>296</v>
      </c>
      <c r="M3613" s="6">
        <v>7833</v>
      </c>
      <c r="N3613" s="6"/>
      <c r="O3613" s="6">
        <v>0</v>
      </c>
      <c r="P3613" s="6">
        <v>0</v>
      </c>
      <c r="Q3613" s="6">
        <v>0</v>
      </c>
      <c r="R3613" s="120">
        <v>0</v>
      </c>
      <c r="S3613" s="120">
        <v>0</v>
      </c>
      <c r="T3613" s="6"/>
      <c r="U3613" s="6"/>
      <c r="V3613" s="6"/>
      <c r="W3613" s="6"/>
      <c r="X3613" s="14">
        <v>1106576</v>
      </c>
      <c r="Y3613" s="6">
        <v>779713</v>
      </c>
      <c r="Z3613" s="6">
        <v>295790</v>
      </c>
      <c r="AA3613" s="120">
        <v>20.384378999999999</v>
      </c>
      <c r="AB3613" s="120">
        <v>17.249150902900002</v>
      </c>
    </row>
    <row r="3614" spans="1:28" x14ac:dyDescent="0.3">
      <c r="A3614" s="1" t="s">
        <v>56</v>
      </c>
      <c r="B3614" s="65" t="str">
        <f>VLOOKUP(A3614,'bank list with code'!$A$2:$C$114,3,FALSE)</f>
        <v>B043</v>
      </c>
      <c r="C3614" s="65" t="str">
        <f>VLOOKUP(B3614,'bank type'!$A$2:$B$87,2,FALSE)</f>
        <v>Small Finance Banks</v>
      </c>
      <c r="D3614" s="60">
        <f t="shared" si="157"/>
        <v>44255</v>
      </c>
      <c r="E3614" s="19">
        <v>2</v>
      </c>
      <c r="F3614" s="1">
        <v>2021</v>
      </c>
      <c r="G3614" s="5">
        <v>314</v>
      </c>
      <c r="H3614" s="5">
        <v>2</v>
      </c>
      <c r="I3614" s="6">
        <v>755</v>
      </c>
      <c r="J3614" s="6">
        <v>0</v>
      </c>
      <c r="K3614" s="6"/>
      <c r="L3614" s="6">
        <v>84</v>
      </c>
      <c r="M3614" s="6">
        <v>0</v>
      </c>
      <c r="N3614" s="6"/>
      <c r="O3614" s="6">
        <v>0</v>
      </c>
      <c r="P3614" s="6">
        <v>0</v>
      </c>
      <c r="Q3614" s="6">
        <v>0</v>
      </c>
      <c r="R3614" s="120">
        <v>0</v>
      </c>
      <c r="S3614" s="120">
        <v>0</v>
      </c>
      <c r="T3614" s="6"/>
      <c r="U3614" s="6"/>
      <c r="V3614" s="6"/>
      <c r="W3614" s="6"/>
      <c r="X3614" s="6">
        <v>3693831</v>
      </c>
      <c r="Y3614" s="6">
        <v>872884</v>
      </c>
      <c r="Z3614" s="6">
        <v>226272</v>
      </c>
      <c r="AA3614" s="120">
        <v>41.963659650000004</v>
      </c>
      <c r="AB3614" s="120">
        <v>2.0194424600999996</v>
      </c>
    </row>
    <row r="3615" spans="1:28" x14ac:dyDescent="0.3">
      <c r="A3615" s="1" t="s">
        <v>57</v>
      </c>
      <c r="B3615" s="65" t="str">
        <f>VLOOKUP(A3615,'bank list with code'!$A$2:$C$114,3,FALSE)</f>
        <v>B065</v>
      </c>
      <c r="C3615" s="65" t="str">
        <f>VLOOKUP(B3615,'bank type'!$A$2:$B$87,2,FALSE)</f>
        <v>Small Finance Banks</v>
      </c>
      <c r="D3615" s="60">
        <f t="shared" si="157"/>
        <v>44255</v>
      </c>
      <c r="E3615" s="19">
        <v>2</v>
      </c>
      <c r="F3615" s="1">
        <v>2021</v>
      </c>
      <c r="G3615" s="5">
        <v>131</v>
      </c>
      <c r="H3615" s="5">
        <v>3</v>
      </c>
      <c r="I3615" s="6">
        <v>0</v>
      </c>
      <c r="J3615" s="6">
        <v>0</v>
      </c>
      <c r="K3615" s="6"/>
      <c r="L3615" s="6">
        <v>0</v>
      </c>
      <c r="M3615" s="6">
        <v>0</v>
      </c>
      <c r="N3615" s="6"/>
      <c r="O3615" s="6">
        <v>0</v>
      </c>
      <c r="P3615" s="6">
        <v>0</v>
      </c>
      <c r="Q3615" s="6">
        <v>0</v>
      </c>
      <c r="R3615" s="120">
        <v>0</v>
      </c>
      <c r="S3615" s="120">
        <v>0</v>
      </c>
      <c r="T3615" s="6"/>
      <c r="U3615" s="6"/>
      <c r="V3615" s="6"/>
      <c r="W3615" s="6"/>
      <c r="X3615" s="6">
        <v>1896462</v>
      </c>
      <c r="Y3615" s="6">
        <v>437018</v>
      </c>
      <c r="Z3615" s="6">
        <v>99394</v>
      </c>
      <c r="AA3615" s="120">
        <v>22.586489</v>
      </c>
      <c r="AB3615" s="120">
        <v>1.215391385</v>
      </c>
    </row>
    <row r="3616" spans="1:28" x14ac:dyDescent="0.3">
      <c r="A3616" s="1" t="s">
        <v>58</v>
      </c>
      <c r="B3616" s="65" t="str">
        <f>VLOOKUP(A3616,'bank list with code'!$A$2:$C$114,3,FALSE)</f>
        <v>B075</v>
      </c>
      <c r="C3616" s="65" t="str">
        <f>VLOOKUP(B3616,'bank type'!$A$2:$B$87,2,FALSE)</f>
        <v>Small Finance Banks</v>
      </c>
      <c r="D3616" s="60">
        <f t="shared" si="157"/>
        <v>44255</v>
      </c>
      <c r="E3616" s="19">
        <v>2</v>
      </c>
      <c r="F3616" s="1">
        <v>2021</v>
      </c>
      <c r="G3616" s="5">
        <v>5</v>
      </c>
      <c r="H3616" s="5">
        <v>1</v>
      </c>
      <c r="I3616" s="6">
        <v>0</v>
      </c>
      <c r="J3616" s="6">
        <v>0</v>
      </c>
      <c r="K3616" s="6"/>
      <c r="L3616" s="6">
        <v>0</v>
      </c>
      <c r="M3616" s="6">
        <v>0</v>
      </c>
      <c r="N3616" s="6"/>
      <c r="O3616" s="6">
        <v>0</v>
      </c>
      <c r="P3616" s="6">
        <v>0</v>
      </c>
      <c r="Q3616" s="6">
        <v>0</v>
      </c>
      <c r="R3616" s="120">
        <v>0</v>
      </c>
      <c r="S3616" s="120">
        <v>0</v>
      </c>
      <c r="T3616" s="6"/>
      <c r="U3616" s="6"/>
      <c r="V3616" s="6"/>
      <c r="W3616" s="6"/>
      <c r="X3616" s="6">
        <v>240799</v>
      </c>
      <c r="Y3616" s="6">
        <v>30859</v>
      </c>
      <c r="Z3616" s="6">
        <v>17713</v>
      </c>
      <c r="AA3616" s="120">
        <v>1.2329310499999999</v>
      </c>
      <c r="AB3616" s="120">
        <v>0.20376030940000001</v>
      </c>
    </row>
    <row r="3617" spans="1:28" x14ac:dyDescent="0.3">
      <c r="A3617" s="1" t="s">
        <v>59</v>
      </c>
      <c r="B3617" s="65" t="str">
        <f>VLOOKUP(A3617,'bank list with code'!$A$2:$C$114,3,FALSE)</f>
        <v>B097</v>
      </c>
      <c r="C3617" s="65" t="str">
        <f>VLOOKUP(B3617,'bank type'!$A$2:$B$87,2,FALSE)</f>
        <v>Small Finance Banks</v>
      </c>
      <c r="D3617" s="60">
        <f t="shared" si="157"/>
        <v>44255</v>
      </c>
      <c r="E3617" s="19">
        <v>2</v>
      </c>
      <c r="F3617" s="1">
        <v>2021</v>
      </c>
      <c r="G3617" s="5">
        <v>25</v>
      </c>
      <c r="H3617" s="5">
        <v>1</v>
      </c>
      <c r="I3617" s="6">
        <v>0</v>
      </c>
      <c r="J3617" s="6">
        <v>0</v>
      </c>
      <c r="K3617" s="6"/>
      <c r="L3617" s="6">
        <v>0</v>
      </c>
      <c r="M3617" s="6">
        <v>0</v>
      </c>
      <c r="N3617" s="6"/>
      <c r="O3617" s="6">
        <v>0</v>
      </c>
      <c r="P3617" s="6">
        <v>0</v>
      </c>
      <c r="Q3617" s="6">
        <v>0</v>
      </c>
      <c r="R3617" s="120">
        <v>0</v>
      </c>
      <c r="S3617" s="120">
        <v>0</v>
      </c>
      <c r="T3617" s="6"/>
      <c r="U3617" s="6"/>
      <c r="V3617" s="6"/>
      <c r="W3617" s="6"/>
      <c r="X3617" s="6">
        <v>207925</v>
      </c>
      <c r="Y3617" s="6">
        <v>81639</v>
      </c>
      <c r="Z3617" s="6">
        <v>31999</v>
      </c>
      <c r="AA3617" s="120">
        <v>3.7500238100000001</v>
      </c>
      <c r="AB3617" s="120">
        <v>0.35599749759999999</v>
      </c>
    </row>
    <row r="3618" spans="1:28" x14ac:dyDescent="0.3">
      <c r="A3618" s="1" t="s">
        <v>60</v>
      </c>
      <c r="B3618" s="65" t="str">
        <f>VLOOKUP(A3618,'bank list with code'!$A$2:$C$114,3,FALSE)</f>
        <v>B103</v>
      </c>
      <c r="C3618" s="65" t="str">
        <f>VLOOKUP(B3618,'bank type'!$A$2:$B$87,2,FALSE)</f>
        <v>Small Finance Banks</v>
      </c>
      <c r="D3618" s="60">
        <f t="shared" si="157"/>
        <v>44255</v>
      </c>
      <c r="E3618" s="19">
        <v>2</v>
      </c>
      <c r="F3618" s="1">
        <v>2021</v>
      </c>
      <c r="G3618" s="5">
        <v>488</v>
      </c>
      <c r="H3618" s="5">
        <v>3</v>
      </c>
      <c r="I3618" s="6">
        <v>0</v>
      </c>
      <c r="J3618" s="6">
        <v>0</v>
      </c>
      <c r="K3618" s="6"/>
      <c r="L3618" s="6">
        <v>0</v>
      </c>
      <c r="M3618" s="6">
        <v>0</v>
      </c>
      <c r="N3618" s="6"/>
      <c r="O3618" s="6">
        <v>0</v>
      </c>
      <c r="P3618" s="6">
        <v>0</v>
      </c>
      <c r="Q3618" s="6">
        <v>0</v>
      </c>
      <c r="R3618" s="120">
        <v>0</v>
      </c>
      <c r="S3618" s="120">
        <v>0</v>
      </c>
      <c r="T3618" s="6"/>
      <c r="U3618" s="6"/>
      <c r="V3618" s="6"/>
      <c r="W3618" s="6"/>
      <c r="X3618" s="6">
        <v>6068762</v>
      </c>
      <c r="Y3618" s="6">
        <v>2798169</v>
      </c>
      <c r="Z3618" s="6">
        <v>472008</v>
      </c>
      <c r="AA3618" s="120">
        <v>127.3054967998</v>
      </c>
      <c r="AB3618" s="120">
        <v>6.2520937975999997</v>
      </c>
    </row>
    <row r="3619" spans="1:28" x14ac:dyDescent="0.3">
      <c r="A3619" s="1" t="s">
        <v>61</v>
      </c>
      <c r="B3619" s="65" t="str">
        <f>VLOOKUP(A3619,'bank list with code'!$A$2:$C$114,3,FALSE)</f>
        <v>B109</v>
      </c>
      <c r="C3619" s="65" t="str">
        <f>VLOOKUP(B3619,'bank type'!$A$2:$B$87,2,FALSE)</f>
        <v>Small Finance Banks</v>
      </c>
      <c r="D3619" s="60">
        <f t="shared" si="157"/>
        <v>44255</v>
      </c>
      <c r="E3619" s="19">
        <v>2</v>
      </c>
      <c r="F3619" s="1">
        <v>2021</v>
      </c>
      <c r="G3619" s="5">
        <v>168</v>
      </c>
      <c r="H3619" s="5">
        <v>36</v>
      </c>
      <c r="I3619" s="6">
        <v>0</v>
      </c>
      <c r="J3619" s="6">
        <v>0</v>
      </c>
      <c r="K3619" s="6"/>
      <c r="L3619" s="6">
        <v>107</v>
      </c>
      <c r="M3619" s="6">
        <v>0</v>
      </c>
      <c r="N3619" s="6"/>
      <c r="O3619" s="6">
        <v>0</v>
      </c>
      <c r="P3619" s="6">
        <v>0</v>
      </c>
      <c r="Q3619" s="6">
        <v>0</v>
      </c>
      <c r="R3619" s="120">
        <v>0</v>
      </c>
      <c r="S3619" s="120">
        <v>0</v>
      </c>
      <c r="T3619" s="6"/>
      <c r="U3619" s="6"/>
      <c r="V3619" s="6"/>
      <c r="W3619" s="6"/>
      <c r="X3619" s="6">
        <v>736798</v>
      </c>
      <c r="Y3619" s="6">
        <v>171320</v>
      </c>
      <c r="Z3619" s="6">
        <v>55452</v>
      </c>
      <c r="AA3619" s="120">
        <v>6.3196509599999997</v>
      </c>
      <c r="AB3619" s="120">
        <v>0.67259401959999932</v>
      </c>
    </row>
    <row r="3620" spans="1:28" x14ac:dyDescent="0.3">
      <c r="A3620" s="1" t="s">
        <v>0</v>
      </c>
      <c r="B3620" s="65" t="str">
        <f>VLOOKUP(A3620,'bank list with code'!$A$2:$C$114,3,FALSE)</f>
        <v>B014</v>
      </c>
      <c r="C3620" s="65" t="str">
        <f>VLOOKUP(B3620,'bank type'!$A$2:$B$87,2,FALSE)</f>
        <v>Public Sector Banks</v>
      </c>
      <c r="D3620" s="60">
        <f>DATE(2021,3,31)</f>
        <v>44286</v>
      </c>
      <c r="E3620" s="19">
        <v>3</v>
      </c>
      <c r="F3620" s="1">
        <v>2021</v>
      </c>
      <c r="G3620" s="2">
        <v>8663</v>
      </c>
      <c r="H3620" s="2">
        <v>2970</v>
      </c>
      <c r="I3620" s="8">
        <v>49485</v>
      </c>
      <c r="J3620" s="8">
        <v>0</v>
      </c>
      <c r="K3620" s="8"/>
      <c r="L3620" s="8">
        <v>24838</v>
      </c>
      <c r="M3620" s="8">
        <v>13586</v>
      </c>
      <c r="N3620" s="8"/>
      <c r="O3620" s="8">
        <v>644537</v>
      </c>
      <c r="P3620" s="8">
        <v>10851</v>
      </c>
      <c r="Q3620" s="8">
        <v>1497310</v>
      </c>
      <c r="R3620" s="121">
        <v>0.480603</v>
      </c>
      <c r="S3620" s="121">
        <v>46.200611012000003</v>
      </c>
      <c r="T3620" s="8"/>
      <c r="U3620" s="8"/>
      <c r="V3620" s="8"/>
      <c r="W3620" s="8"/>
      <c r="X3620" s="8">
        <v>65399342</v>
      </c>
      <c r="Y3620" s="8">
        <v>30255295</v>
      </c>
      <c r="Z3620" s="8">
        <v>16591322</v>
      </c>
      <c r="AA3620" s="121">
        <v>1392.1233201299999</v>
      </c>
      <c r="AB3620" s="121">
        <v>265.90126018260003</v>
      </c>
    </row>
    <row r="3621" spans="1:28" x14ac:dyDescent="0.3">
      <c r="A3621" s="1" t="s">
        <v>1</v>
      </c>
      <c r="B3621" s="65" t="str">
        <f>VLOOKUP(A3621,'bank list with code'!$A$2:$C$114,3,FALSE)</f>
        <v>B015</v>
      </c>
      <c r="C3621" s="65" t="str">
        <f>VLOOKUP(B3621,'bank type'!$A$2:$B$87,2,FALSE)</f>
        <v>Public Sector Banks</v>
      </c>
      <c r="D3621" s="60">
        <f t="shared" ref="D3621:D3677" si="158">DATE(2021,3,31)</f>
        <v>44286</v>
      </c>
      <c r="E3621" s="19">
        <v>3</v>
      </c>
      <c r="F3621" s="1">
        <v>2021</v>
      </c>
      <c r="G3621" s="2">
        <v>2388</v>
      </c>
      <c r="H3621" s="2">
        <v>3163</v>
      </c>
      <c r="I3621" s="8">
        <v>53300</v>
      </c>
      <c r="J3621" s="8">
        <v>0</v>
      </c>
      <c r="K3621" s="8"/>
      <c r="L3621" s="8">
        <v>8204</v>
      </c>
      <c r="M3621" s="8">
        <v>1316</v>
      </c>
      <c r="N3621" s="8"/>
      <c r="O3621" s="8">
        <v>169025</v>
      </c>
      <c r="P3621" s="8">
        <v>10899</v>
      </c>
      <c r="Q3621" s="8">
        <v>281147</v>
      </c>
      <c r="R3621" s="121">
        <v>0.62891813639999994</v>
      </c>
      <c r="S3621" s="121">
        <v>7.7350021290999997</v>
      </c>
      <c r="T3621" s="8"/>
      <c r="U3621" s="8"/>
      <c r="V3621" s="8"/>
      <c r="W3621" s="8"/>
      <c r="X3621" s="8">
        <v>41707777</v>
      </c>
      <c r="Y3621" s="8">
        <v>20538535</v>
      </c>
      <c r="Z3621" s="8">
        <v>10085955</v>
      </c>
      <c r="AA3621" s="121">
        <v>790.68790686709997</v>
      </c>
      <c r="AB3621" s="121">
        <v>143.54786299</v>
      </c>
    </row>
    <row r="3622" spans="1:28" x14ac:dyDescent="0.3">
      <c r="A3622" s="4" t="s">
        <v>2</v>
      </c>
      <c r="B3622" s="65" t="str">
        <f>VLOOKUP(A3622,'bank list with code'!$A$2:$C$114,3,FALSE)</f>
        <v>B016</v>
      </c>
      <c r="C3622" s="65" t="str">
        <f>VLOOKUP(B3622,'bank type'!$A$2:$B$87,2,FALSE)</f>
        <v>Public Sector Banks</v>
      </c>
      <c r="D3622" s="60">
        <f t="shared" si="158"/>
        <v>44286</v>
      </c>
      <c r="E3622" s="19">
        <v>3</v>
      </c>
      <c r="F3622" s="1">
        <v>2021</v>
      </c>
      <c r="G3622" s="2">
        <v>1505</v>
      </c>
      <c r="H3622" s="2">
        <v>445</v>
      </c>
      <c r="I3622" s="8">
        <v>2930</v>
      </c>
      <c r="J3622" s="8">
        <v>0</v>
      </c>
      <c r="K3622" s="8"/>
      <c r="L3622" s="8">
        <v>0</v>
      </c>
      <c r="M3622" s="8">
        <v>322974</v>
      </c>
      <c r="N3622" s="8"/>
      <c r="O3622" s="8">
        <v>44250</v>
      </c>
      <c r="P3622" s="8">
        <v>248</v>
      </c>
      <c r="Q3622" s="8">
        <v>28542</v>
      </c>
      <c r="R3622" s="121">
        <v>1.2773999999999999E-2</v>
      </c>
      <c r="S3622" s="121">
        <v>1.1889014400000002</v>
      </c>
      <c r="T3622" s="8"/>
      <c r="U3622" s="8"/>
      <c r="V3622" s="8"/>
      <c r="W3622" s="8"/>
      <c r="X3622" s="8">
        <v>9638962</v>
      </c>
      <c r="Y3622" s="8">
        <v>7317619</v>
      </c>
      <c r="Z3622" s="8">
        <v>4626509</v>
      </c>
      <c r="AA3622" s="121">
        <v>309.01327478599995</v>
      </c>
      <c r="AB3622" s="121">
        <v>61.940703473299997</v>
      </c>
    </row>
    <row r="3623" spans="1:28" x14ac:dyDescent="0.3">
      <c r="A3623" s="1" t="s">
        <v>3</v>
      </c>
      <c r="B3623" s="65" t="str">
        <f>VLOOKUP(A3623,'bank list with code'!$A$2:$C$114,3,FALSE)</f>
        <v>B018</v>
      </c>
      <c r="C3623" s="65" t="str">
        <f>VLOOKUP(B3623,'bank type'!$A$2:$B$87,2,FALSE)</f>
        <v>Public Sector Banks</v>
      </c>
      <c r="D3623" s="60">
        <f t="shared" si="158"/>
        <v>44286</v>
      </c>
      <c r="E3623" s="19">
        <v>3</v>
      </c>
      <c r="F3623" s="1">
        <v>2021</v>
      </c>
      <c r="G3623" s="2">
        <v>9128</v>
      </c>
      <c r="H3623" s="2">
        <v>4324</v>
      </c>
      <c r="I3623" s="8">
        <v>37387</v>
      </c>
      <c r="J3623" s="8">
        <v>0</v>
      </c>
      <c r="K3623" s="8"/>
      <c r="L3623" s="8">
        <v>9128</v>
      </c>
      <c r="M3623" s="8">
        <v>74</v>
      </c>
      <c r="N3623" s="8"/>
      <c r="O3623" s="8">
        <v>772849</v>
      </c>
      <c r="P3623" s="8">
        <v>55148</v>
      </c>
      <c r="Q3623" s="8">
        <v>988634</v>
      </c>
      <c r="R3623" s="121">
        <v>2.4962450953999999</v>
      </c>
      <c r="S3623" s="121">
        <v>26.209633480499999</v>
      </c>
      <c r="T3623" s="8"/>
      <c r="U3623" s="8"/>
      <c r="V3623" s="8"/>
      <c r="W3623" s="8"/>
      <c r="X3623" s="8">
        <v>40882576</v>
      </c>
      <c r="Y3623" s="8">
        <v>34184823</v>
      </c>
      <c r="Z3623" s="8">
        <v>19177751</v>
      </c>
      <c r="AA3623" s="121">
        <v>1498.9993166745003</v>
      </c>
      <c r="AB3623" s="121">
        <v>312.01461956910003</v>
      </c>
    </row>
    <row r="3624" spans="1:28" x14ac:dyDescent="0.3">
      <c r="A3624" s="1" t="s">
        <v>4</v>
      </c>
      <c r="B3624" s="65" t="str">
        <f>VLOOKUP(A3624,'bank list with code'!$A$2:$C$114,3,FALSE)</f>
        <v>B022</v>
      </c>
      <c r="C3624" s="65" t="str">
        <f>VLOOKUP(B3624,'bank type'!$A$2:$B$87,2,FALSE)</f>
        <v>Public Sector Banks</v>
      </c>
      <c r="D3624" s="60">
        <f t="shared" si="158"/>
        <v>44286</v>
      </c>
      <c r="E3624" s="19">
        <v>3</v>
      </c>
      <c r="F3624" s="1">
        <v>2021</v>
      </c>
      <c r="G3624" s="2">
        <v>2746</v>
      </c>
      <c r="H3624" s="2">
        <v>898</v>
      </c>
      <c r="I3624" s="8">
        <v>4016</v>
      </c>
      <c r="J3624" s="8">
        <v>0</v>
      </c>
      <c r="K3624" s="8"/>
      <c r="L3624" s="8">
        <v>6466</v>
      </c>
      <c r="M3624" s="8">
        <v>6883</v>
      </c>
      <c r="N3624" s="8"/>
      <c r="O3624" s="8">
        <v>0</v>
      </c>
      <c r="P3624" s="8">
        <v>0</v>
      </c>
      <c r="Q3624" s="8">
        <v>0</v>
      </c>
      <c r="R3624" s="121">
        <v>0</v>
      </c>
      <c r="S3624" s="121">
        <v>0</v>
      </c>
      <c r="T3624" s="8"/>
      <c r="U3624" s="8"/>
      <c r="V3624" s="8"/>
      <c r="W3624" s="8"/>
      <c r="X3624" s="8">
        <v>26549122</v>
      </c>
      <c r="Y3624" s="8">
        <v>11781678</v>
      </c>
      <c r="Z3624" s="8">
        <v>5875286</v>
      </c>
      <c r="AA3624" s="121">
        <v>537.27810032000002</v>
      </c>
      <c r="AB3624" s="121">
        <v>97.024049899999994</v>
      </c>
    </row>
    <row r="3625" spans="1:28" x14ac:dyDescent="0.3">
      <c r="A3625" s="1" t="s">
        <v>5</v>
      </c>
      <c r="B3625" s="65" t="str">
        <f>VLOOKUP(A3625,'bank list with code'!$A$2:$C$114,3,FALSE)</f>
        <v>B060</v>
      </c>
      <c r="C3625" s="65" t="str">
        <f>VLOOKUP(B3625,'bank type'!$A$2:$B$87,2,FALSE)</f>
        <v>Public Sector Banks</v>
      </c>
      <c r="D3625" s="60">
        <f t="shared" si="158"/>
        <v>44286</v>
      </c>
      <c r="E3625" s="19">
        <v>3</v>
      </c>
      <c r="F3625" s="1">
        <v>2021</v>
      </c>
      <c r="G3625" s="2">
        <v>4239</v>
      </c>
      <c r="H3625" s="2">
        <v>686</v>
      </c>
      <c r="I3625" s="8">
        <v>12084</v>
      </c>
      <c r="J3625" s="8">
        <v>0</v>
      </c>
      <c r="K3625" s="8"/>
      <c r="L3625" s="8">
        <v>9161</v>
      </c>
      <c r="M3625" s="8">
        <v>8289</v>
      </c>
      <c r="N3625" s="8"/>
      <c r="O3625" s="8">
        <v>133374</v>
      </c>
      <c r="P3625" s="8">
        <v>4871</v>
      </c>
      <c r="Q3625" s="8">
        <v>188189</v>
      </c>
      <c r="R3625" s="121">
        <v>0.31374058000000005</v>
      </c>
      <c r="S3625" s="121">
        <v>5.3433614199999999</v>
      </c>
      <c r="T3625" s="8"/>
      <c r="U3625" s="8"/>
      <c r="V3625" s="8"/>
      <c r="W3625" s="8"/>
      <c r="X3625" s="8">
        <v>25267189</v>
      </c>
      <c r="Y3625" s="8">
        <v>21792510</v>
      </c>
      <c r="Z3625" s="8">
        <v>10426604</v>
      </c>
      <c r="AA3625" s="121">
        <v>1016.7313829893</v>
      </c>
      <c r="AB3625" s="121">
        <v>162.0687695924</v>
      </c>
    </row>
    <row r="3626" spans="1:28" x14ac:dyDescent="0.3">
      <c r="A3626" s="1" t="s">
        <v>6</v>
      </c>
      <c r="B3626" s="65" t="str">
        <f>VLOOKUP(A3626,'bank list with code'!$A$2:$C$114,3,FALSE)</f>
        <v>B061</v>
      </c>
      <c r="C3626" s="65" t="str">
        <f>VLOOKUP(B3626,'bank type'!$A$2:$B$87,2,FALSE)</f>
        <v>Public Sector Banks</v>
      </c>
      <c r="D3626" s="60">
        <f t="shared" si="158"/>
        <v>44286</v>
      </c>
      <c r="E3626" s="19">
        <v>3</v>
      </c>
      <c r="F3626" s="1">
        <v>2021</v>
      </c>
      <c r="G3626" s="2">
        <v>2720</v>
      </c>
      <c r="H3626" s="2">
        <v>425</v>
      </c>
      <c r="I3626" s="8">
        <v>10194</v>
      </c>
      <c r="J3626" s="8">
        <v>0</v>
      </c>
      <c r="K3626" s="8"/>
      <c r="L3626" s="8">
        <v>0</v>
      </c>
      <c r="M3626" s="8">
        <v>0</v>
      </c>
      <c r="N3626" s="8"/>
      <c r="O3626" s="8">
        <v>61119</v>
      </c>
      <c r="P3626" s="8">
        <v>654</v>
      </c>
      <c r="Q3626" s="8">
        <v>72731</v>
      </c>
      <c r="R3626" s="121">
        <v>2.9971000000000001E-2</v>
      </c>
      <c r="S3626" s="121">
        <v>1.47544681</v>
      </c>
      <c r="T3626" s="8"/>
      <c r="U3626" s="8"/>
      <c r="V3626" s="8"/>
      <c r="W3626" s="8"/>
      <c r="X3626" s="8">
        <v>19212964</v>
      </c>
      <c r="Y3626" s="8">
        <v>14125093</v>
      </c>
      <c r="Z3626" s="8">
        <v>5474832</v>
      </c>
      <c r="AA3626" s="121">
        <v>597.61207300000001</v>
      </c>
      <c r="AB3626" s="121">
        <v>89.775053790000001</v>
      </c>
    </row>
    <row r="3627" spans="1:28" x14ac:dyDescent="0.3">
      <c r="A3627" s="1" t="s">
        <v>7</v>
      </c>
      <c r="B3627" s="65" t="str">
        <f>VLOOKUP(A3627,'bank list with code'!$A$2:$C$114,3,FALSE)</f>
        <v>B080</v>
      </c>
      <c r="C3627" s="65" t="str">
        <f>VLOOKUP(B3627,'bank type'!$A$2:$B$87,2,FALSE)</f>
        <v>Public Sector Banks</v>
      </c>
      <c r="D3627" s="60">
        <f t="shared" si="158"/>
        <v>44286</v>
      </c>
      <c r="E3627" s="19">
        <v>3</v>
      </c>
      <c r="F3627" s="1">
        <v>2021</v>
      </c>
      <c r="G3627" s="2">
        <v>1067</v>
      </c>
      <c r="H3627" s="2">
        <v>30</v>
      </c>
      <c r="I3627" s="8">
        <v>1087</v>
      </c>
      <c r="J3627" s="8">
        <v>0</v>
      </c>
      <c r="K3627" s="8"/>
      <c r="L3627" s="8">
        <v>354</v>
      </c>
      <c r="M3627" s="8">
        <v>1044</v>
      </c>
      <c r="N3627" s="8"/>
      <c r="O3627" s="8">
        <v>0</v>
      </c>
      <c r="P3627" s="8">
        <v>0</v>
      </c>
      <c r="Q3627" s="8">
        <v>0</v>
      </c>
      <c r="R3627" s="121">
        <v>0</v>
      </c>
      <c r="S3627" s="121">
        <v>0</v>
      </c>
      <c r="T3627" s="8"/>
      <c r="U3627" s="8"/>
      <c r="V3627" s="8"/>
      <c r="W3627" s="8"/>
      <c r="X3627" s="8">
        <v>3198027</v>
      </c>
      <c r="Y3627" s="8">
        <v>1626503</v>
      </c>
      <c r="Z3627" s="8">
        <v>1100661</v>
      </c>
      <c r="AA3627" s="121">
        <v>70.831229000000008</v>
      </c>
      <c r="AB3627" s="121">
        <v>18.043813381599996</v>
      </c>
    </row>
    <row r="3628" spans="1:28" x14ac:dyDescent="0.3">
      <c r="A3628" s="1" t="s">
        <v>8</v>
      </c>
      <c r="B3628" s="65" t="str">
        <f>VLOOKUP(A3628,'bank list with code'!$A$2:$C$114,3,FALSE)</f>
        <v>B081</v>
      </c>
      <c r="C3628" s="65" t="str">
        <f>VLOOKUP(B3628,'bank type'!$A$2:$B$87,2,FALSE)</f>
        <v>Public Sector Banks</v>
      </c>
      <c r="D3628" s="60">
        <f t="shared" si="158"/>
        <v>44286</v>
      </c>
      <c r="E3628" s="19">
        <v>3</v>
      </c>
      <c r="F3628" s="1">
        <v>2021</v>
      </c>
      <c r="G3628" s="2">
        <v>8610</v>
      </c>
      <c r="H3628" s="2">
        <v>5171</v>
      </c>
      <c r="I3628" s="8">
        <v>48246</v>
      </c>
      <c r="J3628" s="8">
        <v>0</v>
      </c>
      <c r="K3628" s="8"/>
      <c r="L3628" s="8">
        <v>11265</v>
      </c>
      <c r="M3628" s="8">
        <v>439507</v>
      </c>
      <c r="N3628" s="8"/>
      <c r="O3628" s="8">
        <v>305763</v>
      </c>
      <c r="P3628" s="8">
        <v>4190</v>
      </c>
      <c r="Q3628" s="8">
        <v>604927</v>
      </c>
      <c r="R3628" s="121">
        <v>0.12987530649999998</v>
      </c>
      <c r="S3628" s="121">
        <v>15.573734666200002</v>
      </c>
      <c r="T3628" s="8"/>
      <c r="U3628" s="8"/>
      <c r="V3628" s="8"/>
      <c r="W3628" s="8"/>
      <c r="X3628" s="8">
        <v>44403060</v>
      </c>
      <c r="Y3628" s="8">
        <v>32971370</v>
      </c>
      <c r="Z3628" s="8">
        <v>17500829</v>
      </c>
      <c r="AA3628" s="121">
        <v>1587.4225207041998</v>
      </c>
      <c r="AB3628" s="121">
        <v>307.84773502690001</v>
      </c>
    </row>
    <row r="3629" spans="1:28" x14ac:dyDescent="0.3">
      <c r="A3629" s="1" t="s">
        <v>12</v>
      </c>
      <c r="B3629" s="65" t="str">
        <f>VLOOKUP(A3629,'bank list with code'!$A$2:$C$114,3,FALSE)</f>
        <v>B093</v>
      </c>
      <c r="C3629" s="65" t="str">
        <f>VLOOKUP(B3629,'bank type'!$A$2:$B$87,2,FALSE)</f>
        <v>Public Sector Banks</v>
      </c>
      <c r="D3629" s="60">
        <f t="shared" si="158"/>
        <v>44286</v>
      </c>
      <c r="E3629" s="19">
        <v>3</v>
      </c>
      <c r="F3629" s="1">
        <v>2021</v>
      </c>
      <c r="G3629" s="2">
        <v>25706</v>
      </c>
      <c r="H3629" s="2">
        <v>36911</v>
      </c>
      <c r="I3629" s="8">
        <v>747205</v>
      </c>
      <c r="J3629" s="8">
        <v>0</v>
      </c>
      <c r="K3629" s="8"/>
      <c r="L3629" s="8">
        <v>44695</v>
      </c>
      <c r="M3629" s="8">
        <v>446193</v>
      </c>
      <c r="N3629" s="8"/>
      <c r="O3629" s="8">
        <v>11821564</v>
      </c>
      <c r="P3629" s="8">
        <v>99770</v>
      </c>
      <c r="Q3629" s="8">
        <v>37330306</v>
      </c>
      <c r="R3629" s="121">
        <v>3.7602057323999993</v>
      </c>
      <c r="S3629" s="121">
        <v>1323.8703120973996</v>
      </c>
      <c r="T3629" s="8"/>
      <c r="U3629" s="8"/>
      <c r="V3629" s="8"/>
      <c r="W3629" s="8"/>
      <c r="X3629" s="8">
        <v>293312845</v>
      </c>
      <c r="Y3629" s="8">
        <v>199451541</v>
      </c>
      <c r="Z3629" s="8">
        <v>107968170</v>
      </c>
      <c r="AA3629" s="121">
        <v>9788.0523723300012</v>
      </c>
      <c r="AB3629" s="121">
        <v>1842.5843962600002</v>
      </c>
    </row>
    <row r="3630" spans="1:28" x14ac:dyDescent="0.3">
      <c r="A3630" s="1" t="s">
        <v>9</v>
      </c>
      <c r="B3630" s="65" t="str">
        <f>VLOOKUP(A3630,'bank list with code'!$A$2:$C$114,3,FALSE)</f>
        <v>B102</v>
      </c>
      <c r="C3630" s="65" t="str">
        <f>VLOOKUP(B3630,'bank type'!$A$2:$B$87,2,FALSE)</f>
        <v>Public Sector Banks</v>
      </c>
      <c r="D3630" s="60">
        <f t="shared" si="158"/>
        <v>44286</v>
      </c>
      <c r="E3630" s="19">
        <v>3</v>
      </c>
      <c r="F3630" s="1">
        <v>2021</v>
      </c>
      <c r="G3630" s="2">
        <v>2146</v>
      </c>
      <c r="H3630" s="2">
        <v>215</v>
      </c>
      <c r="I3630" s="8">
        <v>9419</v>
      </c>
      <c r="J3630" s="8">
        <v>0</v>
      </c>
      <c r="K3630" s="8"/>
      <c r="L3630" s="8">
        <v>3568</v>
      </c>
      <c r="M3630" s="8">
        <v>7064</v>
      </c>
      <c r="N3630" s="8"/>
      <c r="O3630" s="8">
        <v>0</v>
      </c>
      <c r="P3630" s="8">
        <v>0</v>
      </c>
      <c r="Q3630" s="8">
        <v>0</v>
      </c>
      <c r="R3630" s="121">
        <v>0</v>
      </c>
      <c r="S3630" s="121">
        <v>0</v>
      </c>
      <c r="T3630" s="8"/>
      <c r="U3630" s="8"/>
      <c r="V3630" s="8"/>
      <c r="W3630" s="8"/>
      <c r="X3630" s="8">
        <v>10128240</v>
      </c>
      <c r="Y3630" s="8">
        <v>6823118</v>
      </c>
      <c r="Z3630" s="8">
        <v>3594753</v>
      </c>
      <c r="AA3630" s="121">
        <v>296.20496702999998</v>
      </c>
      <c r="AB3630" s="121">
        <v>58.064310189999993</v>
      </c>
    </row>
    <row r="3631" spans="1:28" x14ac:dyDescent="0.3">
      <c r="A3631" s="1" t="s">
        <v>10</v>
      </c>
      <c r="B3631" s="65" t="str">
        <f>VLOOKUP(A3631,'bank list with code'!$A$2:$C$114,3,FALSE)</f>
        <v>B105</v>
      </c>
      <c r="C3631" s="65" t="str">
        <f>VLOOKUP(B3631,'bank type'!$A$2:$B$87,2,FALSE)</f>
        <v>Public Sector Banks</v>
      </c>
      <c r="D3631" s="60">
        <f t="shared" si="158"/>
        <v>44286</v>
      </c>
      <c r="E3631" s="19">
        <v>3</v>
      </c>
      <c r="F3631" s="1">
        <v>2021</v>
      </c>
      <c r="G3631" s="2">
        <v>9089</v>
      </c>
      <c r="H3631" s="2">
        <v>3868</v>
      </c>
      <c r="I3631" s="8">
        <v>313420</v>
      </c>
      <c r="J3631" s="8">
        <v>0</v>
      </c>
      <c r="K3631" s="8"/>
      <c r="L3631" s="8">
        <v>8019</v>
      </c>
      <c r="M3631" s="8">
        <v>993</v>
      </c>
      <c r="N3631" s="8"/>
      <c r="O3631" s="8">
        <v>471266</v>
      </c>
      <c r="P3631" s="8">
        <v>8013</v>
      </c>
      <c r="Q3631" s="8">
        <v>697821</v>
      </c>
      <c r="R3631" s="121">
        <v>0.38778952379999992</v>
      </c>
      <c r="S3631" s="121">
        <v>18.6453638419</v>
      </c>
      <c r="T3631" s="8"/>
      <c r="U3631" s="8"/>
      <c r="V3631" s="8"/>
      <c r="W3631" s="8"/>
      <c r="X3631" s="8">
        <v>44151937</v>
      </c>
      <c r="Y3631" s="8">
        <v>48353308</v>
      </c>
      <c r="Z3631" s="8">
        <v>18607692</v>
      </c>
      <c r="AA3631" s="121">
        <v>1495.98655132</v>
      </c>
      <c r="AB3631" s="121">
        <v>281.90363859199999</v>
      </c>
    </row>
    <row r="3632" spans="1:28" x14ac:dyDescent="0.3">
      <c r="A3632" s="1" t="s">
        <v>14</v>
      </c>
      <c r="B3632" s="65" t="str">
        <f>VLOOKUP(A3632,'bank list with code'!$A$2:$C$114,3,FALSE)</f>
        <v>B009</v>
      </c>
      <c r="C3632" s="65" t="str">
        <f>VLOOKUP(B3632,'bank type'!$A$2:$B$87,2,FALSE)</f>
        <v>Private Sector Banks</v>
      </c>
      <c r="D3632" s="60">
        <f t="shared" si="158"/>
        <v>44286</v>
      </c>
      <c r="E3632" s="19">
        <v>3</v>
      </c>
      <c r="F3632" s="1">
        <v>2021</v>
      </c>
      <c r="G3632" s="2">
        <v>5598</v>
      </c>
      <c r="H3632" s="2">
        <v>11445</v>
      </c>
      <c r="I3632" s="8">
        <v>603046</v>
      </c>
      <c r="J3632" s="8">
        <v>0</v>
      </c>
      <c r="K3632" s="8"/>
      <c r="L3632" s="8">
        <v>710</v>
      </c>
      <c r="M3632" s="8">
        <v>187472</v>
      </c>
      <c r="N3632" s="8"/>
      <c r="O3632" s="8">
        <v>7145409</v>
      </c>
      <c r="P3632" s="8">
        <v>40238</v>
      </c>
      <c r="Q3632" s="8">
        <v>17572279</v>
      </c>
      <c r="R3632" s="121">
        <v>2.0075900010000001</v>
      </c>
      <c r="S3632" s="121">
        <v>661.08301483000002</v>
      </c>
      <c r="T3632" s="8"/>
      <c r="U3632" s="8"/>
      <c r="V3632" s="8"/>
      <c r="W3632" s="8"/>
      <c r="X3632" s="8">
        <v>23830173</v>
      </c>
      <c r="Y3632" s="8">
        <v>23475341</v>
      </c>
      <c r="Z3632" s="8">
        <v>21952687</v>
      </c>
      <c r="AA3632" s="121">
        <v>1374.9154889079002</v>
      </c>
      <c r="AB3632" s="121">
        <v>471.79507611940005</v>
      </c>
    </row>
    <row r="3633" spans="1:28" x14ac:dyDescent="0.3">
      <c r="A3633" s="1" t="s">
        <v>15</v>
      </c>
      <c r="B3633" s="65" t="str">
        <f>VLOOKUP(A3633,'bank list with code'!$A$2:$C$114,3,FALSE)</f>
        <v>B010</v>
      </c>
      <c r="C3633" s="65" t="str">
        <f>VLOOKUP(B3633,'bank type'!$A$2:$B$87,2,FALSE)</f>
        <v>Private Sector Banks</v>
      </c>
      <c r="D3633" s="60">
        <f t="shared" si="158"/>
        <v>44286</v>
      </c>
      <c r="E3633" s="19">
        <v>3</v>
      </c>
      <c r="F3633" s="1">
        <v>2021</v>
      </c>
      <c r="G3633" s="2">
        <v>485</v>
      </c>
      <c r="H3633" s="2">
        <v>2</v>
      </c>
      <c r="I3633" s="8">
        <v>34537</v>
      </c>
      <c r="J3633" s="8">
        <v>0</v>
      </c>
      <c r="K3633" s="8"/>
      <c r="L3633" s="8">
        <v>0</v>
      </c>
      <c r="M3633" s="8">
        <v>0</v>
      </c>
      <c r="N3633" s="8"/>
      <c r="O3633" s="8">
        <v>0</v>
      </c>
      <c r="P3633" s="8">
        <v>0</v>
      </c>
      <c r="Q3633" s="8">
        <v>0</v>
      </c>
      <c r="R3633" s="121">
        <v>0</v>
      </c>
      <c r="S3633" s="121">
        <v>0</v>
      </c>
      <c r="T3633" s="8"/>
      <c r="U3633" s="8"/>
      <c r="V3633" s="8"/>
      <c r="W3633" s="8"/>
      <c r="X3633" s="8">
        <v>4510769</v>
      </c>
      <c r="Y3633" s="8">
        <v>2443375</v>
      </c>
      <c r="Z3633" s="8">
        <v>1183896</v>
      </c>
      <c r="AA3633" s="121">
        <v>125.307010225</v>
      </c>
      <c r="AB3633" s="121">
        <v>23.727616169400001</v>
      </c>
    </row>
    <row r="3634" spans="1:28" x14ac:dyDescent="0.3">
      <c r="A3634" s="1" t="s">
        <v>16</v>
      </c>
      <c r="B3634" s="65" t="str">
        <f>VLOOKUP(A3634,'bank list with code'!$A$2:$C$114,3,FALSE)</f>
        <v>B021</v>
      </c>
      <c r="C3634" s="65" t="str">
        <f>VLOOKUP(B3634,'bank type'!$A$2:$B$87,2,FALSE)</f>
        <v>Private Sector Banks</v>
      </c>
      <c r="D3634" s="60">
        <f t="shared" si="158"/>
        <v>44286</v>
      </c>
      <c r="E3634" s="19">
        <v>3</v>
      </c>
      <c r="F3634" s="1">
        <v>2021</v>
      </c>
      <c r="G3634" s="2">
        <v>264</v>
      </c>
      <c r="H3634" s="2">
        <v>54</v>
      </c>
      <c r="I3634" s="8">
        <v>0</v>
      </c>
      <c r="J3634" s="8">
        <v>0</v>
      </c>
      <c r="K3634" s="8"/>
      <c r="L3634" s="8">
        <v>306</v>
      </c>
      <c r="M3634" s="8">
        <v>2572</v>
      </c>
      <c r="N3634" s="8"/>
      <c r="O3634" s="8">
        <v>0</v>
      </c>
      <c r="P3634" s="8">
        <v>0</v>
      </c>
      <c r="Q3634" s="8">
        <v>0</v>
      </c>
      <c r="R3634" s="121">
        <v>0</v>
      </c>
      <c r="S3634" s="121">
        <v>0</v>
      </c>
      <c r="T3634" s="8"/>
      <c r="U3634" s="8"/>
      <c r="V3634" s="8"/>
      <c r="W3634" s="8"/>
      <c r="X3634" s="8">
        <v>768378</v>
      </c>
      <c r="Y3634" s="8">
        <v>522174</v>
      </c>
      <c r="Z3634" s="8">
        <v>327916</v>
      </c>
      <c r="AA3634" s="121">
        <v>23.659199069700005</v>
      </c>
      <c r="AB3634" s="121">
        <v>5.1228000388000003</v>
      </c>
    </row>
    <row r="3635" spans="1:28" x14ac:dyDescent="0.3">
      <c r="A3635" s="1" t="s">
        <v>17</v>
      </c>
      <c r="B3635" s="65" t="str">
        <f>VLOOKUP(A3635,'bank list with code'!$A$2:$C$114,3,FALSE)</f>
        <v>B024</v>
      </c>
      <c r="C3635" s="65" t="str">
        <f>VLOOKUP(B3635,'bank type'!$A$2:$B$87,2,FALSE)</f>
        <v>Private Sector Banks</v>
      </c>
      <c r="D3635" s="60">
        <f t="shared" si="158"/>
        <v>44286</v>
      </c>
      <c r="E3635" s="19">
        <v>3</v>
      </c>
      <c r="F3635" s="1">
        <v>2021</v>
      </c>
      <c r="G3635" s="2">
        <v>1079</v>
      </c>
      <c r="H3635" s="2">
        <v>645</v>
      </c>
      <c r="I3635" s="8">
        <v>8525</v>
      </c>
      <c r="J3635" s="8">
        <v>0</v>
      </c>
      <c r="K3635" s="8"/>
      <c r="L3635" s="8">
        <v>6313</v>
      </c>
      <c r="M3635" s="8">
        <v>13124</v>
      </c>
      <c r="N3635" s="8"/>
      <c r="O3635" s="8">
        <v>3119</v>
      </c>
      <c r="P3635" s="8">
        <v>14</v>
      </c>
      <c r="Q3635" s="8">
        <v>3265</v>
      </c>
      <c r="R3635" s="121">
        <v>6.6500000000000001E-4</v>
      </c>
      <c r="S3635" s="121">
        <v>7.0336753399999993E-2</v>
      </c>
      <c r="T3635" s="8"/>
      <c r="U3635" s="8"/>
      <c r="V3635" s="8"/>
      <c r="W3635" s="8"/>
      <c r="X3635" s="8">
        <v>2312177</v>
      </c>
      <c r="Y3635" s="8">
        <v>2681535</v>
      </c>
      <c r="Z3635" s="8">
        <v>1210353</v>
      </c>
      <c r="AA3635" s="121">
        <v>134.66523383860002</v>
      </c>
      <c r="AB3635" s="121">
        <v>20.230730684299999</v>
      </c>
    </row>
    <row r="3636" spans="1:28" x14ac:dyDescent="0.3">
      <c r="A3636" s="1" t="s">
        <v>18</v>
      </c>
      <c r="B3636" s="65" t="str">
        <f>VLOOKUP(A3636,'bank list with code'!$A$2:$C$114,3,FALSE)</f>
        <v>B032</v>
      </c>
      <c r="C3636" s="65" t="str">
        <f>VLOOKUP(B3636,'bank type'!$A$2:$B$87,2,FALSE)</f>
        <v>Private Sector Banks</v>
      </c>
      <c r="D3636" s="60">
        <f t="shared" si="158"/>
        <v>44286</v>
      </c>
      <c r="E3636" s="19">
        <v>3</v>
      </c>
      <c r="F3636" s="1">
        <v>2021</v>
      </c>
      <c r="G3636" s="2">
        <v>308</v>
      </c>
      <c r="H3636" s="2">
        <v>102</v>
      </c>
      <c r="I3636" s="8">
        <v>8425</v>
      </c>
      <c r="J3636" s="8">
        <v>0</v>
      </c>
      <c r="K3636" s="8"/>
      <c r="L3636" s="8">
        <v>0</v>
      </c>
      <c r="M3636" s="8">
        <v>2148</v>
      </c>
      <c r="N3636" s="8"/>
      <c r="O3636" s="8">
        <v>5351</v>
      </c>
      <c r="P3636" s="8">
        <v>353</v>
      </c>
      <c r="Q3636" s="8">
        <v>15348</v>
      </c>
      <c r="R3636" s="121">
        <v>2.2817109999999998E-2</v>
      </c>
      <c r="S3636" s="121">
        <v>0.38871275000000005</v>
      </c>
      <c r="T3636" s="8"/>
      <c r="U3636" s="8"/>
      <c r="V3636" s="8"/>
      <c r="W3636" s="8"/>
      <c r="X3636" s="8">
        <v>795473</v>
      </c>
      <c r="Y3636" s="8">
        <v>393336</v>
      </c>
      <c r="Z3636" s="8">
        <v>420582</v>
      </c>
      <c r="AA3636" s="121">
        <v>23.140636047299999</v>
      </c>
      <c r="AB3636" s="121">
        <v>10.366435216900001</v>
      </c>
    </row>
    <row r="3637" spans="1:28" x14ac:dyDescent="0.3">
      <c r="A3637" s="1" t="s">
        <v>19</v>
      </c>
      <c r="B3637" s="65" t="str">
        <f>VLOOKUP(A3637,'bank list with code'!$A$2:$C$114,3,FALSE)</f>
        <v>B038</v>
      </c>
      <c r="C3637" s="65" t="str">
        <f>VLOOKUP(B3637,'bank type'!$A$2:$B$87,2,FALSE)</f>
        <v>Private Sector Banks</v>
      </c>
      <c r="D3637" s="60">
        <f t="shared" si="158"/>
        <v>44286</v>
      </c>
      <c r="E3637" s="19">
        <v>3</v>
      </c>
      <c r="F3637" s="1">
        <v>2021</v>
      </c>
      <c r="G3637" s="2">
        <v>206</v>
      </c>
      <c r="H3637" s="2">
        <v>51</v>
      </c>
      <c r="I3637" s="8">
        <v>1466</v>
      </c>
      <c r="J3637" s="8">
        <v>0</v>
      </c>
      <c r="K3637" s="8"/>
      <c r="L3637" s="8">
        <v>0</v>
      </c>
      <c r="M3637" s="8">
        <v>0</v>
      </c>
      <c r="N3637" s="8"/>
      <c r="O3637" s="8">
        <v>6042</v>
      </c>
      <c r="P3637" s="8">
        <v>603</v>
      </c>
      <c r="Q3637" s="8">
        <v>20574</v>
      </c>
      <c r="R3637" s="121">
        <v>7.8872870999999994E-3</v>
      </c>
      <c r="S3637" s="121">
        <v>0.4861811365</v>
      </c>
      <c r="T3637" s="8"/>
      <c r="U3637" s="8"/>
      <c r="V3637" s="8"/>
      <c r="W3637" s="8"/>
      <c r="X3637" s="8">
        <v>510411</v>
      </c>
      <c r="Y3637" s="8">
        <v>459526</v>
      </c>
      <c r="Z3637" s="8">
        <v>330457</v>
      </c>
      <c r="AA3637" s="121">
        <v>20.381364125699999</v>
      </c>
      <c r="AB3637" s="121">
        <v>5.0301849553999984</v>
      </c>
    </row>
    <row r="3638" spans="1:28" x14ac:dyDescent="0.3">
      <c r="A3638" s="1" t="s">
        <v>20</v>
      </c>
      <c r="B3638" s="65" t="str">
        <f>VLOOKUP(A3638,'bank list with code'!$A$2:$C$114,3,FALSE)</f>
        <v>B045</v>
      </c>
      <c r="C3638" s="65" t="str">
        <f>VLOOKUP(B3638,'bank type'!$A$2:$B$87,2,FALSE)</f>
        <v>Private Sector Banks</v>
      </c>
      <c r="D3638" s="60">
        <f t="shared" si="158"/>
        <v>44286</v>
      </c>
      <c r="E3638" s="19">
        <v>3</v>
      </c>
      <c r="F3638" s="1">
        <v>2021</v>
      </c>
      <c r="G3638" s="2">
        <v>1495</v>
      </c>
      <c r="H3638" s="2">
        <v>462</v>
      </c>
      <c r="I3638" s="8">
        <v>15398</v>
      </c>
      <c r="J3638" s="8">
        <v>0</v>
      </c>
      <c r="K3638" s="8"/>
      <c r="L3638" s="8">
        <v>0</v>
      </c>
      <c r="M3638" s="8">
        <v>128397</v>
      </c>
      <c r="N3638" s="8"/>
      <c r="O3638" s="8">
        <v>0</v>
      </c>
      <c r="P3638" s="8">
        <v>0</v>
      </c>
      <c r="Q3638" s="8">
        <v>0</v>
      </c>
      <c r="R3638" s="121">
        <v>0</v>
      </c>
      <c r="S3638" s="121">
        <v>0</v>
      </c>
      <c r="T3638" s="8"/>
      <c r="U3638" s="8"/>
      <c r="V3638" s="8"/>
      <c r="W3638" s="8"/>
      <c r="X3638" s="8">
        <v>8519448</v>
      </c>
      <c r="Y3638" s="8">
        <v>8831877</v>
      </c>
      <c r="Z3638" s="8">
        <v>6790236</v>
      </c>
      <c r="AA3638" s="121">
        <v>431.04943946999998</v>
      </c>
      <c r="AB3638" s="121">
        <v>109.34104428079999</v>
      </c>
    </row>
    <row r="3639" spans="1:28" x14ac:dyDescent="0.3">
      <c r="A3639" s="1" t="s">
        <v>21</v>
      </c>
      <c r="B3639" s="65" t="str">
        <f>VLOOKUP(A3639,'bank list with code'!$A$2:$C$114,3,FALSE)</f>
        <v>B050</v>
      </c>
      <c r="C3639" s="65" t="str">
        <f>VLOOKUP(B3639,'bank type'!$A$2:$B$87,2,FALSE)</f>
        <v>Private Sector Banks</v>
      </c>
      <c r="D3639" s="60">
        <f t="shared" si="158"/>
        <v>44286</v>
      </c>
      <c r="E3639" s="19">
        <v>3</v>
      </c>
      <c r="F3639" s="1">
        <v>2021</v>
      </c>
      <c r="G3639" s="2">
        <v>6552</v>
      </c>
      <c r="H3639" s="2">
        <v>8227</v>
      </c>
      <c r="I3639" s="8">
        <v>892977</v>
      </c>
      <c r="J3639" s="8">
        <v>0</v>
      </c>
      <c r="K3639" s="8"/>
      <c r="L3639" s="8">
        <v>2435</v>
      </c>
      <c r="M3639" s="8">
        <v>408674</v>
      </c>
      <c r="N3639" s="8"/>
      <c r="O3639" s="8">
        <v>14985844</v>
      </c>
      <c r="P3639" s="8">
        <v>114450</v>
      </c>
      <c r="Q3639" s="8">
        <v>51962054</v>
      </c>
      <c r="R3639" s="121">
        <v>7.4142788299999998</v>
      </c>
      <c r="S3639" s="121">
        <v>2106.6077083499999</v>
      </c>
      <c r="T3639" s="8"/>
      <c r="U3639" s="8"/>
      <c r="V3639" s="8"/>
      <c r="W3639" s="8"/>
      <c r="X3639" s="8">
        <v>36695799</v>
      </c>
      <c r="Y3639" s="8">
        <v>39465737</v>
      </c>
      <c r="Z3639" s="8">
        <v>45627609</v>
      </c>
      <c r="AA3639" s="121">
        <v>2257.70823329</v>
      </c>
      <c r="AB3639" s="121">
        <v>964.37605719999999</v>
      </c>
    </row>
    <row r="3640" spans="1:28" x14ac:dyDescent="0.3">
      <c r="A3640" s="1" t="s">
        <v>22</v>
      </c>
      <c r="B3640" s="65" t="str">
        <f>VLOOKUP(A3640,'bank list with code'!$A$2:$C$114,3,FALSE)</f>
        <v>B053</v>
      </c>
      <c r="C3640" s="65" t="str">
        <f>VLOOKUP(B3640,'bank type'!$A$2:$B$87,2,FALSE)</f>
        <v>Private Sector Banks</v>
      </c>
      <c r="D3640" s="60">
        <f t="shared" si="158"/>
        <v>44286</v>
      </c>
      <c r="E3640" s="19">
        <v>3</v>
      </c>
      <c r="F3640" s="1">
        <v>2021</v>
      </c>
      <c r="G3640" s="2">
        <v>8161</v>
      </c>
      <c r="H3640" s="2">
        <v>8642</v>
      </c>
      <c r="I3640" s="8">
        <v>621027</v>
      </c>
      <c r="J3640" s="8">
        <v>0</v>
      </c>
      <c r="K3640" s="8"/>
      <c r="L3640" s="8">
        <v>4080</v>
      </c>
      <c r="M3640" s="8">
        <v>490187</v>
      </c>
      <c r="N3640" s="8"/>
      <c r="O3640" s="8">
        <v>10584421</v>
      </c>
      <c r="P3640" s="8">
        <v>37228</v>
      </c>
      <c r="Q3640" s="8">
        <v>31266193</v>
      </c>
      <c r="R3640" s="121">
        <v>1.64910976</v>
      </c>
      <c r="S3640" s="121">
        <v>1195.5263071300001</v>
      </c>
      <c r="T3640" s="8"/>
      <c r="U3640" s="8"/>
      <c r="V3640" s="8"/>
      <c r="W3640" s="8"/>
      <c r="X3640" s="8">
        <v>39001364</v>
      </c>
      <c r="Y3640" s="8">
        <v>26980460</v>
      </c>
      <c r="Z3640" s="8">
        <v>29575549</v>
      </c>
      <c r="AA3640" s="121">
        <v>1617.1151192900002</v>
      </c>
      <c r="AB3640" s="121">
        <v>645.71781907000002</v>
      </c>
    </row>
    <row r="3641" spans="1:28" x14ac:dyDescent="0.3">
      <c r="A3641" s="1" t="s">
        <v>11</v>
      </c>
      <c r="B3641" s="65" t="str">
        <f>VLOOKUP(A3641,'bank list with code'!$A$2:$C$114,3,FALSE)</f>
        <v>B054</v>
      </c>
      <c r="C3641" s="65" t="str">
        <f>VLOOKUP(B3641,'bank type'!$A$2:$B$87,2,FALSE)</f>
        <v>Private Sector Banks</v>
      </c>
      <c r="D3641" s="60">
        <f t="shared" si="158"/>
        <v>44286</v>
      </c>
      <c r="E3641" s="19">
        <v>3</v>
      </c>
      <c r="F3641" s="1">
        <v>2021</v>
      </c>
      <c r="G3641" s="2">
        <v>2214</v>
      </c>
      <c r="H3641" s="2">
        <v>1174</v>
      </c>
      <c r="I3641" s="8">
        <v>29154</v>
      </c>
      <c r="J3641" s="8">
        <v>0</v>
      </c>
      <c r="K3641" s="8"/>
      <c r="L3641" s="8">
        <v>272</v>
      </c>
      <c r="M3641" s="8">
        <v>3221</v>
      </c>
      <c r="N3641" s="8"/>
      <c r="O3641" s="8">
        <v>37627</v>
      </c>
      <c r="P3641" s="8">
        <v>446</v>
      </c>
      <c r="Q3641" s="8">
        <v>120631</v>
      </c>
      <c r="R3641" s="121">
        <v>2.4972000000000001E-2</v>
      </c>
      <c r="S3641" s="121">
        <v>3.4126207439002205</v>
      </c>
      <c r="T3641" s="8"/>
      <c r="U3641" s="8"/>
      <c r="V3641" s="8"/>
      <c r="W3641" s="8"/>
      <c r="X3641" s="8">
        <v>13239650</v>
      </c>
      <c r="Y3641" s="8">
        <v>7943073</v>
      </c>
      <c r="Z3641" s="8">
        <v>4937709</v>
      </c>
      <c r="AA3641" s="121">
        <v>391.55725665829999</v>
      </c>
      <c r="AB3641" s="121">
        <v>84.764538140599981</v>
      </c>
    </row>
    <row r="3642" spans="1:28" x14ac:dyDescent="0.3">
      <c r="A3642" s="1" t="s">
        <v>23</v>
      </c>
      <c r="B3642" s="65" t="str">
        <f>VLOOKUP(A3642,'bank list with code'!$A$2:$C$114,3,FALSE)</f>
        <v>B056</v>
      </c>
      <c r="C3642" s="65" t="str">
        <f>VLOOKUP(B3642,'bank type'!$A$2:$B$87,2,FALSE)</f>
        <v>Private Sector Banks</v>
      </c>
      <c r="D3642" s="60">
        <f t="shared" si="158"/>
        <v>44286</v>
      </c>
      <c r="E3642" s="19">
        <v>3</v>
      </c>
      <c r="F3642" s="1">
        <v>2021</v>
      </c>
      <c r="G3642" s="2">
        <v>507</v>
      </c>
      <c r="H3642" s="2">
        <v>170</v>
      </c>
      <c r="I3642" s="8">
        <v>19524</v>
      </c>
      <c r="J3642" s="8">
        <v>0</v>
      </c>
      <c r="K3642" s="8"/>
      <c r="L3642" s="8">
        <v>11185</v>
      </c>
      <c r="M3642" s="8">
        <v>0</v>
      </c>
      <c r="N3642" s="8"/>
      <c r="O3642" s="8">
        <v>232552</v>
      </c>
      <c r="P3642" s="8">
        <v>3615</v>
      </c>
      <c r="Q3642" s="8">
        <v>1011254</v>
      </c>
      <c r="R3642" s="121">
        <v>0.15328299999999997</v>
      </c>
      <c r="S3642" s="121">
        <v>38.280263417100002</v>
      </c>
      <c r="T3642" s="8"/>
      <c r="U3642" s="8"/>
      <c r="V3642" s="8"/>
      <c r="W3642" s="8"/>
      <c r="X3642" s="8">
        <v>2935878</v>
      </c>
      <c r="Y3642" s="8">
        <v>2753029</v>
      </c>
      <c r="Z3642" s="8">
        <v>1986423</v>
      </c>
      <c r="AA3642" s="121">
        <v>114.30229545</v>
      </c>
      <c r="AB3642" s="121">
        <v>27.501734755800001</v>
      </c>
    </row>
    <row r="3643" spans="1:28" x14ac:dyDescent="0.3">
      <c r="A3643" s="1" t="s">
        <v>24</v>
      </c>
      <c r="B3643" s="65" t="str">
        <f>VLOOKUP(A3643,'bank list with code'!$A$2:$C$114,3,FALSE)</f>
        <v>B062</v>
      </c>
      <c r="C3643" s="65" t="str">
        <f>VLOOKUP(B3643,'bank type'!$A$2:$B$87,2,FALSE)</f>
        <v>Private Sector Banks</v>
      </c>
      <c r="D3643" s="60">
        <f t="shared" si="158"/>
        <v>44286</v>
      </c>
      <c r="E3643" s="19">
        <v>3</v>
      </c>
      <c r="F3643" s="1">
        <v>2021</v>
      </c>
      <c r="G3643" s="2">
        <v>1393</v>
      </c>
      <c r="H3643" s="2">
        <v>1479</v>
      </c>
      <c r="I3643" s="8">
        <v>133241</v>
      </c>
      <c r="J3643" s="8">
        <v>0</v>
      </c>
      <c r="K3643" s="8"/>
      <c r="L3643" s="8">
        <v>259</v>
      </c>
      <c r="M3643" s="8">
        <v>37732</v>
      </c>
      <c r="N3643" s="8"/>
      <c r="O3643" s="8">
        <v>1528137</v>
      </c>
      <c r="P3643" s="8">
        <v>16464</v>
      </c>
      <c r="Q3643" s="8">
        <v>4355296</v>
      </c>
      <c r="R3643" s="121">
        <v>0.84390920000000003</v>
      </c>
      <c r="S3643" s="121">
        <v>335.52965688</v>
      </c>
      <c r="T3643" s="8"/>
      <c r="U3643" s="8"/>
      <c r="V3643" s="8"/>
      <c r="W3643" s="8"/>
      <c r="X3643" s="8">
        <v>6757028</v>
      </c>
      <c r="Y3643" s="8">
        <v>4319160</v>
      </c>
      <c r="Z3643" s="8">
        <v>3001657</v>
      </c>
      <c r="AA3643" s="121">
        <v>217.93662375950001</v>
      </c>
      <c r="AB3643" s="121">
        <v>61.50766654000001</v>
      </c>
    </row>
    <row r="3644" spans="1:28" x14ac:dyDescent="0.3">
      <c r="A3644" s="1" t="s">
        <v>25</v>
      </c>
      <c r="B3644" s="65" t="str">
        <f>VLOOKUP(A3644,'bank list with code'!$A$2:$C$114,3,FALSE)</f>
        <v>B063</v>
      </c>
      <c r="C3644" s="65" t="str">
        <f>VLOOKUP(B3644,'bank type'!$A$2:$B$87,2,FALSE)</f>
        <v>Private Sector Banks</v>
      </c>
      <c r="D3644" s="60">
        <f t="shared" si="158"/>
        <v>44286</v>
      </c>
      <c r="E3644" s="19">
        <v>3</v>
      </c>
      <c r="F3644" s="1">
        <v>2021</v>
      </c>
      <c r="G3644" s="2">
        <v>820</v>
      </c>
      <c r="H3644" s="2">
        <v>612</v>
      </c>
      <c r="I3644" s="8">
        <v>13191</v>
      </c>
      <c r="J3644" s="8">
        <v>0</v>
      </c>
      <c r="K3644" s="8"/>
      <c r="L3644" s="8">
        <v>939</v>
      </c>
      <c r="M3644" s="8">
        <v>0</v>
      </c>
      <c r="N3644" s="8"/>
      <c r="O3644" s="8">
        <v>84828</v>
      </c>
      <c r="P3644" s="8">
        <v>7470</v>
      </c>
      <c r="Q3644" s="8">
        <v>253912</v>
      </c>
      <c r="R3644" s="121">
        <v>0.283891</v>
      </c>
      <c r="S3644" s="121">
        <v>11.184859149999999</v>
      </c>
      <c r="T3644" s="8"/>
      <c r="U3644" s="8"/>
      <c r="V3644" s="8"/>
      <c r="W3644" s="8"/>
      <c r="X3644" s="8">
        <v>3811693</v>
      </c>
      <c r="Y3644" s="8">
        <v>6711472</v>
      </c>
      <c r="Z3644" s="8">
        <v>4888910</v>
      </c>
      <c r="AA3644" s="121">
        <v>333.21533085999999</v>
      </c>
      <c r="AB3644" s="121">
        <v>42.884440075899995</v>
      </c>
    </row>
    <row r="3645" spans="1:28" x14ac:dyDescent="0.3">
      <c r="A3645" s="1" t="s">
        <v>26</v>
      </c>
      <c r="B3645" s="65" t="str">
        <f>VLOOKUP(A3645,'bank list with code'!$A$2:$C$114,3,FALSE)</f>
        <v>B069</v>
      </c>
      <c r="C3645" s="65" t="str">
        <f>VLOOKUP(B3645,'bank type'!$A$2:$B$87,2,FALSE)</f>
        <v>Private Sector Banks</v>
      </c>
      <c r="D3645" s="60">
        <f t="shared" si="158"/>
        <v>44286</v>
      </c>
      <c r="E3645" s="19">
        <v>3</v>
      </c>
      <c r="F3645" s="1">
        <v>2021</v>
      </c>
      <c r="G3645" s="2">
        <v>341</v>
      </c>
      <c r="H3645" s="2">
        <v>660</v>
      </c>
      <c r="I3645" s="8">
        <v>9826</v>
      </c>
      <c r="J3645" s="8">
        <v>0</v>
      </c>
      <c r="K3645" s="8"/>
      <c r="L3645" s="8">
        <v>0</v>
      </c>
      <c r="M3645" s="8">
        <v>0</v>
      </c>
      <c r="N3645" s="8"/>
      <c r="O3645" s="8">
        <v>0</v>
      </c>
      <c r="P3645" s="8">
        <v>0</v>
      </c>
      <c r="Q3645" s="8">
        <v>0</v>
      </c>
      <c r="R3645" s="121">
        <v>0</v>
      </c>
      <c r="S3645" s="121">
        <v>0</v>
      </c>
      <c r="T3645" s="8"/>
      <c r="U3645" s="8"/>
      <c r="V3645" s="8"/>
      <c r="W3645" s="8"/>
      <c r="X3645" s="8">
        <v>5156237</v>
      </c>
      <c r="Y3645" s="8">
        <v>4706273</v>
      </c>
      <c r="Z3645" s="8">
        <v>3124420</v>
      </c>
      <c r="AA3645" s="121">
        <v>197.90024456</v>
      </c>
      <c r="AB3645" s="121">
        <v>39.930897429999995</v>
      </c>
    </row>
    <row r="3646" spans="1:28" x14ac:dyDescent="0.3">
      <c r="A3646" s="1" t="s">
        <v>27</v>
      </c>
      <c r="B3646" s="65" t="str">
        <f>VLOOKUP(A3646,'bank list with code'!$A$2:$C$114,3,FALSE)</f>
        <v>B070</v>
      </c>
      <c r="C3646" s="65" t="str">
        <f>VLOOKUP(B3646,'bank type'!$A$2:$B$87,2,FALSE)</f>
        <v>Private Sector Banks</v>
      </c>
      <c r="D3646" s="60">
        <f t="shared" si="158"/>
        <v>44286</v>
      </c>
      <c r="E3646" s="19">
        <v>3</v>
      </c>
      <c r="F3646" s="1">
        <v>2021</v>
      </c>
      <c r="G3646" s="2">
        <v>1292</v>
      </c>
      <c r="H3646" s="2">
        <v>944</v>
      </c>
      <c r="I3646" s="8">
        <v>11828</v>
      </c>
      <c r="J3646" s="8">
        <v>0</v>
      </c>
      <c r="K3646" s="8"/>
      <c r="L3646" s="8">
        <v>0</v>
      </c>
      <c r="M3646" s="8">
        <v>0</v>
      </c>
      <c r="N3646" s="8"/>
      <c r="O3646" s="8">
        <v>2611</v>
      </c>
      <c r="P3646" s="8">
        <v>90</v>
      </c>
      <c r="Q3646" s="8">
        <v>6758</v>
      </c>
      <c r="R3646" s="121">
        <v>5.7210000000000004E-3</v>
      </c>
      <c r="S3646" s="121">
        <v>0.77877735180000007</v>
      </c>
      <c r="T3646" s="8"/>
      <c r="U3646" s="8"/>
      <c r="V3646" s="8"/>
      <c r="W3646" s="8"/>
      <c r="X3646" s="8">
        <v>4333828</v>
      </c>
      <c r="Y3646" s="8">
        <v>5566610</v>
      </c>
      <c r="Z3646" s="8">
        <v>3031426</v>
      </c>
      <c r="AA3646" s="121">
        <v>270.31817661869991</v>
      </c>
      <c r="AB3646" s="121">
        <v>57.541940741000005</v>
      </c>
    </row>
    <row r="3647" spans="1:28" x14ac:dyDescent="0.3">
      <c r="A3647" s="1" t="s">
        <v>28</v>
      </c>
      <c r="B3647" s="65" t="str">
        <f>VLOOKUP(A3647,'bank list with code'!$A$2:$C$114,3,FALSE)</f>
        <v>B073</v>
      </c>
      <c r="C3647" s="65" t="str">
        <f>VLOOKUP(B3647,'bank type'!$A$2:$B$87,2,FALSE)</f>
        <v>Private Sector Banks</v>
      </c>
      <c r="D3647" s="60">
        <f t="shared" si="158"/>
        <v>44286</v>
      </c>
      <c r="E3647" s="19">
        <v>3</v>
      </c>
      <c r="F3647" s="1">
        <v>2021</v>
      </c>
      <c r="G3647" s="2">
        <v>1325</v>
      </c>
      <c r="H3647" s="2">
        <v>1273</v>
      </c>
      <c r="I3647" s="8">
        <v>39493</v>
      </c>
      <c r="J3647" s="8">
        <v>0</v>
      </c>
      <c r="K3647" s="8"/>
      <c r="L3647" s="8">
        <v>0</v>
      </c>
      <c r="M3647" s="8">
        <v>13326</v>
      </c>
      <c r="N3647" s="8"/>
      <c r="O3647" s="8">
        <v>2409874</v>
      </c>
      <c r="P3647" s="8">
        <v>17850</v>
      </c>
      <c r="Q3647" s="8">
        <v>5024732</v>
      </c>
      <c r="R3647" s="121">
        <v>0.82764733000000001</v>
      </c>
      <c r="S3647" s="121">
        <v>163.9066317711</v>
      </c>
      <c r="T3647" s="8"/>
      <c r="U3647" s="8"/>
      <c r="V3647" s="8"/>
      <c r="W3647" s="8"/>
      <c r="X3647" s="8">
        <v>17816629</v>
      </c>
      <c r="Y3647" s="8">
        <v>8684720</v>
      </c>
      <c r="Z3647" s="8">
        <v>9883267</v>
      </c>
      <c r="AA3647" s="121">
        <v>392.34901936690005</v>
      </c>
      <c r="AB3647" s="121">
        <v>168.17740482870039</v>
      </c>
    </row>
    <row r="3648" spans="1:28" x14ac:dyDescent="0.3">
      <c r="A3648" s="1" t="s">
        <v>29</v>
      </c>
      <c r="B3648" s="65" t="str">
        <f>VLOOKUP(A3648,'bank list with code'!$A$2:$C$114,3,FALSE)</f>
        <v>B082</v>
      </c>
      <c r="C3648" s="65" t="str">
        <f>VLOOKUP(B3648,'bank type'!$A$2:$B$87,2,FALSE)</f>
        <v>Private Sector Banks</v>
      </c>
      <c r="D3648" s="60">
        <f t="shared" si="158"/>
        <v>44286</v>
      </c>
      <c r="E3648" s="19">
        <v>3</v>
      </c>
      <c r="F3648" s="1">
        <v>2021</v>
      </c>
      <c r="G3648" s="2">
        <v>325</v>
      </c>
      <c r="H3648" s="2">
        <v>87</v>
      </c>
      <c r="I3648" s="8">
        <v>627459</v>
      </c>
      <c r="J3648" s="8">
        <v>0</v>
      </c>
      <c r="K3648" s="8"/>
      <c r="L3648" s="8">
        <v>0</v>
      </c>
      <c r="M3648" s="8">
        <v>800307</v>
      </c>
      <c r="N3648" s="8"/>
      <c r="O3648" s="8">
        <v>2961742</v>
      </c>
      <c r="P3648" s="8">
        <v>48371</v>
      </c>
      <c r="Q3648" s="8">
        <v>8748798</v>
      </c>
      <c r="R3648" s="121">
        <v>1.6834265472999999</v>
      </c>
      <c r="S3648" s="121">
        <v>340.9526776376</v>
      </c>
      <c r="T3648" s="8"/>
      <c r="U3648" s="8"/>
      <c r="V3648" s="8"/>
      <c r="W3648" s="8"/>
      <c r="X3648" s="8">
        <v>1252276</v>
      </c>
      <c r="Y3648" s="8">
        <v>672100</v>
      </c>
      <c r="Z3648" s="8">
        <v>569873</v>
      </c>
      <c r="AA3648" s="121">
        <v>31.131999070999999</v>
      </c>
      <c r="AB3648" s="121">
        <v>9.8540865849999992</v>
      </c>
    </row>
    <row r="3649" spans="1:28" x14ac:dyDescent="0.3">
      <c r="A3649" s="1" t="s">
        <v>30</v>
      </c>
      <c r="B3649" s="65" t="str">
        <f>VLOOKUP(A3649,'bank list with code'!$A$2:$C$114,3,FALSE)</f>
        <v>B089</v>
      </c>
      <c r="C3649" s="65" t="str">
        <f>VLOOKUP(B3649,'bank type'!$A$2:$B$87,2,FALSE)</f>
        <v>Private Sector Banks</v>
      </c>
      <c r="D3649" s="60">
        <f t="shared" si="158"/>
        <v>44286</v>
      </c>
      <c r="E3649" s="19">
        <v>3</v>
      </c>
      <c r="F3649" s="1">
        <v>2021</v>
      </c>
      <c r="G3649" s="2">
        <v>824</v>
      </c>
      <c r="H3649" s="2">
        <v>491</v>
      </c>
      <c r="I3649" s="8">
        <v>9580</v>
      </c>
      <c r="J3649" s="8">
        <v>0</v>
      </c>
      <c r="K3649" s="8"/>
      <c r="L3649" s="8">
        <v>0</v>
      </c>
      <c r="M3649" s="8">
        <v>1702</v>
      </c>
      <c r="N3649" s="8"/>
      <c r="O3649" s="8">
        <v>0</v>
      </c>
      <c r="P3649" s="8">
        <v>0</v>
      </c>
      <c r="Q3649" s="8">
        <v>0</v>
      </c>
      <c r="R3649" s="121">
        <v>0</v>
      </c>
      <c r="S3649" s="121">
        <v>0</v>
      </c>
      <c r="T3649" s="8"/>
      <c r="U3649" s="8"/>
      <c r="V3649" s="8"/>
      <c r="W3649" s="8"/>
      <c r="X3649" s="8">
        <v>3467124</v>
      </c>
      <c r="Y3649" s="8">
        <v>3308090</v>
      </c>
      <c r="Z3649" s="8">
        <v>2574236</v>
      </c>
      <c r="AA3649" s="121">
        <v>144.87254287569999</v>
      </c>
      <c r="AB3649" s="121">
        <v>41.932917808600003</v>
      </c>
    </row>
    <row r="3650" spans="1:28" x14ac:dyDescent="0.3">
      <c r="A3650" s="1" t="s">
        <v>31</v>
      </c>
      <c r="B3650" s="65" t="str">
        <f>VLOOKUP(A3650,'bank list with code'!$A$2:$C$114,3,FALSE)</f>
        <v>B100</v>
      </c>
      <c r="C3650" s="65" t="str">
        <f>VLOOKUP(B3650,'bank type'!$A$2:$B$87,2,FALSE)</f>
        <v>Private Sector Banks</v>
      </c>
      <c r="D3650" s="60">
        <f t="shared" si="158"/>
        <v>44286</v>
      </c>
      <c r="E3650" s="19">
        <v>3</v>
      </c>
      <c r="F3650" s="1">
        <v>2021</v>
      </c>
      <c r="G3650" s="2">
        <v>644</v>
      </c>
      <c r="H3650" s="2">
        <v>748</v>
      </c>
      <c r="I3650" s="8">
        <v>4084</v>
      </c>
      <c r="J3650" s="8">
        <v>0</v>
      </c>
      <c r="K3650" s="8"/>
      <c r="L3650" s="8">
        <v>0</v>
      </c>
      <c r="M3650" s="8">
        <v>0</v>
      </c>
      <c r="N3650" s="8"/>
      <c r="O3650" s="8">
        <v>33411</v>
      </c>
      <c r="P3650" s="8">
        <v>2389</v>
      </c>
      <c r="Q3650" s="8">
        <v>64527</v>
      </c>
      <c r="R3650" s="121">
        <v>9.7444000000000003E-2</v>
      </c>
      <c r="S3650" s="121">
        <v>2.7375748</v>
      </c>
      <c r="T3650" s="8"/>
      <c r="U3650" s="8"/>
      <c r="V3650" s="8"/>
      <c r="W3650" s="8"/>
      <c r="X3650" s="8">
        <v>1923827</v>
      </c>
      <c r="Y3650" s="8">
        <v>5188588</v>
      </c>
      <c r="Z3650" s="8">
        <v>675656</v>
      </c>
      <c r="AA3650" s="121">
        <v>237.36282410000001</v>
      </c>
      <c r="AB3650" s="121">
        <v>12.447674842</v>
      </c>
    </row>
    <row r="3651" spans="1:28" x14ac:dyDescent="0.3">
      <c r="A3651" s="1" t="s">
        <v>32</v>
      </c>
      <c r="B3651" s="65" t="str">
        <f>VLOOKUP(A3651,'bank list with code'!$A$2:$C$114,3,FALSE)</f>
        <v>B101</v>
      </c>
      <c r="C3651" s="65" t="str">
        <f>VLOOKUP(B3651,'bank type'!$A$2:$B$87,2,FALSE)</f>
        <v>Private Sector Banks</v>
      </c>
      <c r="D3651" s="60">
        <f t="shared" si="158"/>
        <v>44286</v>
      </c>
      <c r="E3651" s="19">
        <v>3</v>
      </c>
      <c r="F3651" s="1">
        <v>2021</v>
      </c>
      <c r="G3651" s="2">
        <v>454</v>
      </c>
      <c r="H3651" s="2">
        <v>521</v>
      </c>
      <c r="I3651" s="8">
        <v>1726</v>
      </c>
      <c r="J3651" s="8">
        <v>0</v>
      </c>
      <c r="K3651" s="8"/>
      <c r="L3651" s="8">
        <v>0</v>
      </c>
      <c r="M3651" s="8">
        <v>4022</v>
      </c>
      <c r="N3651" s="8"/>
      <c r="O3651" s="8">
        <v>0</v>
      </c>
      <c r="P3651" s="8">
        <v>0</v>
      </c>
      <c r="Q3651" s="8">
        <v>0</v>
      </c>
      <c r="R3651" s="121">
        <v>0</v>
      </c>
      <c r="S3651" s="121">
        <v>0</v>
      </c>
      <c r="T3651" s="8"/>
      <c r="U3651" s="8"/>
      <c r="V3651" s="8"/>
      <c r="W3651" s="8"/>
      <c r="X3651" s="8">
        <v>1232878</v>
      </c>
      <c r="Y3651" s="8">
        <v>860184</v>
      </c>
      <c r="Z3651" s="8">
        <v>407874</v>
      </c>
      <c r="AA3651" s="121">
        <v>41.109430109999998</v>
      </c>
      <c r="AB3651" s="121">
        <v>7.0381219988000003</v>
      </c>
    </row>
    <row r="3652" spans="1:28" x14ac:dyDescent="0.3">
      <c r="A3652" s="1" t="s">
        <v>33</v>
      </c>
      <c r="B3652" s="65" t="str">
        <f>VLOOKUP(A3652,'bank list with code'!$A$2:$C$114,3,FALSE)</f>
        <v>B113</v>
      </c>
      <c r="C3652" s="65" t="str">
        <f>VLOOKUP(B3652,'bank type'!$A$2:$B$87,2,FALSE)</f>
        <v>Private Sector Banks</v>
      </c>
      <c r="D3652" s="60">
        <f t="shared" si="158"/>
        <v>44286</v>
      </c>
      <c r="E3652" s="19">
        <v>3</v>
      </c>
      <c r="F3652" s="1">
        <v>2021</v>
      </c>
      <c r="G3652" s="2">
        <v>995</v>
      </c>
      <c r="H3652" s="2">
        <v>298</v>
      </c>
      <c r="I3652" s="8">
        <v>54600</v>
      </c>
      <c r="J3652" s="8">
        <v>0</v>
      </c>
      <c r="K3652" s="8"/>
      <c r="L3652" s="8">
        <v>72</v>
      </c>
      <c r="M3652" s="8">
        <v>220474</v>
      </c>
      <c r="N3652" s="8"/>
      <c r="O3652" s="8">
        <v>946628</v>
      </c>
      <c r="P3652" s="8">
        <v>12968</v>
      </c>
      <c r="Q3652" s="8">
        <v>2315308</v>
      </c>
      <c r="R3652" s="121">
        <v>0.550750081</v>
      </c>
      <c r="S3652" s="121">
        <v>73.697941101699996</v>
      </c>
      <c r="T3652" s="8"/>
      <c r="U3652" s="8"/>
      <c r="V3652" s="8"/>
      <c r="W3652" s="8"/>
      <c r="X3652" s="8">
        <v>3427154</v>
      </c>
      <c r="Y3652" s="8">
        <v>2195162</v>
      </c>
      <c r="Z3652" s="8">
        <v>2144848</v>
      </c>
      <c r="AA3652" s="121">
        <v>105.08388369000001</v>
      </c>
      <c r="AB3652" s="121">
        <v>40.607371000000001</v>
      </c>
    </row>
    <row r="3653" spans="1:28" x14ac:dyDescent="0.3">
      <c r="A3653" s="1" t="s">
        <v>35</v>
      </c>
      <c r="B3653" s="65" t="str">
        <f>VLOOKUP(A3653,'bank list with code'!$A$2:$C$114,3,FALSE)</f>
        <v>B004</v>
      </c>
      <c r="C3653" s="65" t="str">
        <f>VLOOKUP(B3653,'bank type'!$A$2:$B$87,2,FALSE)</f>
        <v>Foreign Banks</v>
      </c>
      <c r="D3653" s="60">
        <f t="shared" si="158"/>
        <v>44286</v>
      </c>
      <c r="E3653" s="19">
        <v>3</v>
      </c>
      <c r="F3653" s="1">
        <v>2021</v>
      </c>
      <c r="G3653" s="2">
        <v>0</v>
      </c>
      <c r="H3653" s="2">
        <v>0</v>
      </c>
      <c r="I3653" s="8">
        <v>46689</v>
      </c>
      <c r="J3653" s="8">
        <v>0</v>
      </c>
      <c r="K3653" s="8"/>
      <c r="L3653" s="8">
        <v>0</v>
      </c>
      <c r="M3653" s="8">
        <v>25</v>
      </c>
      <c r="N3653" s="8"/>
      <c r="O3653" s="8">
        <v>1532327</v>
      </c>
      <c r="P3653" s="8">
        <v>1428</v>
      </c>
      <c r="Q3653" s="8">
        <v>4632317</v>
      </c>
      <c r="R3653" s="121">
        <v>0.11365315050000001</v>
      </c>
      <c r="S3653" s="121">
        <v>252.43037849820001</v>
      </c>
      <c r="T3653" s="8"/>
      <c r="U3653" s="8"/>
      <c r="V3653" s="8"/>
      <c r="W3653" s="8"/>
      <c r="X3653" s="8">
        <v>0</v>
      </c>
      <c r="Y3653" s="8">
        <v>0</v>
      </c>
      <c r="Z3653" s="8">
        <v>0</v>
      </c>
      <c r="AA3653" s="121">
        <v>0</v>
      </c>
      <c r="AB3653" s="121">
        <v>0</v>
      </c>
    </row>
    <row r="3654" spans="1:28" x14ac:dyDescent="0.3">
      <c r="A3654" s="1" t="s">
        <v>36</v>
      </c>
      <c r="B3654" s="65" t="str">
        <f>VLOOKUP(A3654,'bank list with code'!$A$2:$C$114,3,FALSE)</f>
        <v>B011</v>
      </c>
      <c r="C3654" s="65" t="str">
        <f>VLOOKUP(B3654,'bank type'!$A$2:$B$87,2,FALSE)</f>
        <v>Foreign Banks</v>
      </c>
      <c r="D3654" s="60">
        <f t="shared" si="158"/>
        <v>44286</v>
      </c>
      <c r="E3654" s="19">
        <v>3</v>
      </c>
      <c r="F3654" s="1">
        <v>2021</v>
      </c>
      <c r="G3654" s="2">
        <v>0</v>
      </c>
      <c r="H3654" s="2">
        <v>0</v>
      </c>
      <c r="I3654" s="8">
        <v>0</v>
      </c>
      <c r="J3654" s="8">
        <v>0</v>
      </c>
      <c r="K3654" s="8"/>
      <c r="L3654" s="8">
        <v>0</v>
      </c>
      <c r="M3654" s="8">
        <v>0</v>
      </c>
      <c r="N3654" s="8"/>
      <c r="O3654" s="8">
        <v>25201</v>
      </c>
      <c r="P3654" s="8">
        <v>0</v>
      </c>
      <c r="Q3654" s="8">
        <v>27801</v>
      </c>
      <c r="R3654" s="121">
        <v>0</v>
      </c>
      <c r="S3654" s="121">
        <v>0.89666904330000008</v>
      </c>
      <c r="T3654" s="8"/>
      <c r="U3654" s="8"/>
      <c r="V3654" s="8"/>
      <c r="W3654" s="8"/>
      <c r="X3654" s="8">
        <v>0</v>
      </c>
      <c r="Y3654" s="8">
        <v>0</v>
      </c>
      <c r="Z3654" s="8">
        <v>0</v>
      </c>
      <c r="AA3654" s="121">
        <v>0</v>
      </c>
      <c r="AB3654" s="121">
        <v>0</v>
      </c>
    </row>
    <row r="3655" spans="1:28" x14ac:dyDescent="0.3">
      <c r="A3655" s="1" t="s">
        <v>37</v>
      </c>
      <c r="B3655" s="65" t="str">
        <f>VLOOKUP(A3655,'bank list with code'!$A$2:$C$114,3,FALSE)</f>
        <v>B017</v>
      </c>
      <c r="C3655" s="65" t="str">
        <f>VLOOKUP(B3655,'bank type'!$A$2:$B$87,2,FALSE)</f>
        <v>Foreign Banks</v>
      </c>
      <c r="D3655" s="60">
        <f t="shared" si="158"/>
        <v>44286</v>
      </c>
      <c r="E3655" s="19">
        <v>3</v>
      </c>
      <c r="F3655" s="1">
        <v>2021</v>
      </c>
      <c r="G3655" s="2">
        <v>0</v>
      </c>
      <c r="H3655" s="2">
        <v>0</v>
      </c>
      <c r="I3655" s="8">
        <v>0</v>
      </c>
      <c r="J3655" s="8">
        <v>0</v>
      </c>
      <c r="K3655" s="8"/>
      <c r="L3655" s="8">
        <v>0</v>
      </c>
      <c r="M3655" s="8">
        <v>1</v>
      </c>
      <c r="N3655" s="8"/>
      <c r="O3655" s="8">
        <v>0</v>
      </c>
      <c r="P3655" s="8">
        <v>0</v>
      </c>
      <c r="Q3655" s="8">
        <v>0</v>
      </c>
      <c r="R3655" s="121">
        <v>0</v>
      </c>
      <c r="S3655" s="121">
        <v>0</v>
      </c>
      <c r="T3655" s="8"/>
      <c r="U3655" s="8"/>
      <c r="V3655" s="8"/>
      <c r="W3655" s="8"/>
      <c r="X3655" s="8">
        <v>2041</v>
      </c>
      <c r="Y3655" s="8">
        <v>97</v>
      </c>
      <c r="Z3655" s="8">
        <v>95</v>
      </c>
      <c r="AA3655" s="121">
        <v>6.4447740999999999E-3</v>
      </c>
      <c r="AB3655" s="121">
        <v>2.7297828000000003E-3</v>
      </c>
    </row>
    <row r="3656" spans="1:28" x14ac:dyDescent="0.3">
      <c r="A3656" s="1" t="s">
        <v>38</v>
      </c>
      <c r="B3656" s="65" t="str">
        <f>VLOOKUP(A3656,'bank list with code'!$A$2:$C$114,3,FALSE)</f>
        <v>B023</v>
      </c>
      <c r="C3656" s="65" t="str">
        <f>VLOOKUP(B3656,'bank type'!$A$2:$B$87,2,FALSE)</f>
        <v>Foreign Banks</v>
      </c>
      <c r="D3656" s="60">
        <f t="shared" si="158"/>
        <v>44286</v>
      </c>
      <c r="E3656" s="19">
        <v>3</v>
      </c>
      <c r="F3656" s="1">
        <v>2021</v>
      </c>
      <c r="G3656" s="2">
        <v>47</v>
      </c>
      <c r="H3656" s="2">
        <v>455</v>
      </c>
      <c r="I3656" s="8">
        <v>0</v>
      </c>
      <c r="J3656" s="8">
        <v>0</v>
      </c>
      <c r="K3656" s="8"/>
      <c r="L3656" s="8">
        <v>0</v>
      </c>
      <c r="M3656" s="8">
        <v>0</v>
      </c>
      <c r="N3656" s="8"/>
      <c r="O3656" s="8">
        <v>2633713</v>
      </c>
      <c r="P3656" s="8">
        <v>17220</v>
      </c>
      <c r="Q3656" s="8">
        <v>13839372</v>
      </c>
      <c r="R3656" s="121">
        <v>0.98283607839999998</v>
      </c>
      <c r="S3656" s="121">
        <v>398.78046549179993</v>
      </c>
      <c r="T3656" s="8"/>
      <c r="U3656" s="8"/>
      <c r="V3656" s="8"/>
      <c r="W3656" s="8"/>
      <c r="X3656" s="8">
        <v>1655770</v>
      </c>
      <c r="Y3656" s="8">
        <v>1430460</v>
      </c>
      <c r="Z3656" s="8">
        <v>2899347</v>
      </c>
      <c r="AA3656" s="121">
        <v>74.063051880000003</v>
      </c>
      <c r="AB3656" s="121">
        <v>59.251895237399999</v>
      </c>
    </row>
    <row r="3657" spans="1:28" x14ac:dyDescent="0.3">
      <c r="A3657" s="1" t="s">
        <v>39</v>
      </c>
      <c r="B3657" s="65" t="str">
        <f>VLOOKUP(A3657,'bank list with code'!$A$2:$C$114,3,FALSE)</f>
        <v>B030</v>
      </c>
      <c r="C3657" s="65" t="str">
        <f>VLOOKUP(B3657,'bank type'!$A$2:$B$87,2,FALSE)</f>
        <v>Foreign Banks</v>
      </c>
      <c r="D3657" s="60">
        <f t="shared" si="158"/>
        <v>44286</v>
      </c>
      <c r="E3657" s="19">
        <v>3</v>
      </c>
      <c r="F3657" s="1">
        <v>2021</v>
      </c>
      <c r="G3657" s="2">
        <v>26</v>
      </c>
      <c r="H3657" s="2">
        <v>19</v>
      </c>
      <c r="I3657" s="8">
        <v>0</v>
      </c>
      <c r="J3657" s="8">
        <v>0</v>
      </c>
      <c r="K3657" s="8"/>
      <c r="L3657" s="8">
        <v>0</v>
      </c>
      <c r="M3657" s="8">
        <v>0</v>
      </c>
      <c r="N3657" s="8"/>
      <c r="O3657" s="8">
        <v>0</v>
      </c>
      <c r="P3657" s="8">
        <v>0</v>
      </c>
      <c r="Q3657" s="8">
        <v>0</v>
      </c>
      <c r="R3657" s="121">
        <v>0</v>
      </c>
      <c r="S3657" s="121">
        <v>0</v>
      </c>
      <c r="T3657" s="8"/>
      <c r="U3657" s="8"/>
      <c r="V3657" s="8"/>
      <c r="W3657" s="8"/>
      <c r="X3657" s="8">
        <v>1075279</v>
      </c>
      <c r="Y3657" s="8">
        <v>823028</v>
      </c>
      <c r="Z3657" s="8">
        <v>1110687</v>
      </c>
      <c r="AA3657" s="121">
        <v>27.220107650000003</v>
      </c>
      <c r="AB3657" s="121">
        <v>10.87101369</v>
      </c>
    </row>
    <row r="3658" spans="1:28" x14ac:dyDescent="0.3">
      <c r="A3658" s="1" t="s">
        <v>40</v>
      </c>
      <c r="B3658" s="65" t="str">
        <f>VLOOKUP(A3658,'bank list with code'!$A$2:$C$114,3,FALSE)</f>
        <v>B035</v>
      </c>
      <c r="C3658" s="65" t="str">
        <f>VLOOKUP(B3658,'bank type'!$A$2:$B$87,2,FALSE)</f>
        <v>Foreign Banks</v>
      </c>
      <c r="D3658" s="60">
        <f t="shared" si="158"/>
        <v>44286</v>
      </c>
      <c r="E3658" s="19">
        <v>3</v>
      </c>
      <c r="F3658" s="1">
        <v>2021</v>
      </c>
      <c r="G3658" s="2">
        <v>13</v>
      </c>
      <c r="H3658" s="2">
        <v>19</v>
      </c>
      <c r="I3658" s="8">
        <v>0</v>
      </c>
      <c r="J3658" s="8">
        <v>0</v>
      </c>
      <c r="K3658" s="8"/>
      <c r="L3658" s="8">
        <v>0</v>
      </c>
      <c r="M3658" s="8">
        <v>0</v>
      </c>
      <c r="N3658" s="8"/>
      <c r="O3658" s="8">
        <v>0</v>
      </c>
      <c r="P3658" s="8">
        <v>0</v>
      </c>
      <c r="Q3658" s="8">
        <v>0</v>
      </c>
      <c r="R3658" s="121">
        <v>0</v>
      </c>
      <c r="S3658" s="121">
        <v>0</v>
      </c>
      <c r="T3658" s="8"/>
      <c r="U3658" s="8"/>
      <c r="V3658" s="8"/>
      <c r="W3658" s="8"/>
      <c r="X3658" s="8">
        <v>123499</v>
      </c>
      <c r="Y3658" s="8">
        <v>60202</v>
      </c>
      <c r="Z3658" s="8">
        <v>131756</v>
      </c>
      <c r="AA3658" s="121">
        <v>3.408661478</v>
      </c>
      <c r="AB3658" s="121">
        <v>2.735094476</v>
      </c>
    </row>
    <row r="3659" spans="1:28" x14ac:dyDescent="0.3">
      <c r="A3659" s="1" t="s">
        <v>41</v>
      </c>
      <c r="B3659" s="65" t="str">
        <f>VLOOKUP(A3659,'bank list with code'!$A$2:$C$114,3,FALSE)</f>
        <v>B051</v>
      </c>
      <c r="C3659" s="65" t="str">
        <f>VLOOKUP(B3659,'bank type'!$A$2:$B$87,2,FALSE)</f>
        <v>Foreign Banks</v>
      </c>
      <c r="D3659" s="60">
        <f t="shared" si="158"/>
        <v>44286</v>
      </c>
      <c r="E3659" s="19">
        <v>3</v>
      </c>
      <c r="F3659" s="1">
        <v>2021</v>
      </c>
      <c r="G3659" s="2">
        <v>46</v>
      </c>
      <c r="H3659" s="2">
        <v>36</v>
      </c>
      <c r="I3659" s="8">
        <v>0</v>
      </c>
      <c r="J3659" s="8">
        <v>0</v>
      </c>
      <c r="K3659" s="8"/>
      <c r="L3659" s="8">
        <v>0</v>
      </c>
      <c r="M3659" s="8">
        <v>0</v>
      </c>
      <c r="N3659" s="8"/>
      <c r="O3659" s="8">
        <v>859248</v>
      </c>
      <c r="P3659" s="8">
        <v>2149</v>
      </c>
      <c r="Q3659" s="8">
        <v>1724069</v>
      </c>
      <c r="R3659" s="121">
        <v>0.1586413153</v>
      </c>
      <c r="S3659" s="121">
        <v>72.656840367901111</v>
      </c>
      <c r="T3659" s="8"/>
      <c r="U3659" s="8"/>
      <c r="V3659" s="8"/>
      <c r="W3659" s="8"/>
      <c r="X3659" s="8">
        <v>483551</v>
      </c>
      <c r="Y3659" s="8">
        <v>303688</v>
      </c>
      <c r="Z3659" s="8">
        <v>438711</v>
      </c>
      <c r="AA3659" s="121">
        <v>17.326361334000001</v>
      </c>
      <c r="AB3659" s="121">
        <v>10.336659586800005</v>
      </c>
    </row>
    <row r="3660" spans="1:28" x14ac:dyDescent="0.3">
      <c r="A3660" s="1" t="s">
        <v>73</v>
      </c>
      <c r="B3660" s="65" t="str">
        <f>VLOOKUP(A3660,'bank list with code'!$A$2:$C$114,3,FALSE)</f>
        <v>B085</v>
      </c>
      <c r="C3660" s="65" t="str">
        <f>VLOOKUP(B3660,'bank type'!$A$2:$B$87,2,FALSE)</f>
        <v>Foreign Banks</v>
      </c>
      <c r="D3660" s="60">
        <f t="shared" si="158"/>
        <v>44286</v>
      </c>
      <c r="E3660" s="19">
        <v>3</v>
      </c>
      <c r="F3660" s="1">
        <v>2021</v>
      </c>
      <c r="G3660" s="2">
        <v>5</v>
      </c>
      <c r="H3660" s="2">
        <v>0</v>
      </c>
      <c r="I3660" s="8">
        <v>0</v>
      </c>
      <c r="J3660" s="8">
        <v>0</v>
      </c>
      <c r="K3660" s="8"/>
      <c r="L3660" s="8">
        <v>27194</v>
      </c>
      <c r="M3660" s="8">
        <v>0</v>
      </c>
      <c r="N3660" s="8"/>
      <c r="O3660" s="8">
        <v>118182</v>
      </c>
      <c r="P3660" s="8">
        <v>68043</v>
      </c>
      <c r="Q3660" s="8">
        <v>187306</v>
      </c>
      <c r="R3660" s="121">
        <v>5.2921969999999998</v>
      </c>
      <c r="S3660" s="121">
        <v>8.541466040899957</v>
      </c>
      <c r="T3660" s="8"/>
      <c r="U3660" s="8"/>
      <c r="V3660" s="8"/>
      <c r="W3660" s="8"/>
      <c r="X3660" s="8">
        <v>9954</v>
      </c>
      <c r="Y3660" s="8">
        <v>5551</v>
      </c>
      <c r="Z3660" s="8">
        <v>3511</v>
      </c>
      <c r="AA3660" s="121">
        <v>0.20019000000000001</v>
      </c>
      <c r="AB3660" s="121">
        <v>6.8098771499999905E-2</v>
      </c>
    </row>
    <row r="3661" spans="1:28" x14ac:dyDescent="0.3">
      <c r="A3661" s="1" t="s">
        <v>42</v>
      </c>
      <c r="B3661" s="65" t="str">
        <f>VLOOKUP(A3661,'bank list with code'!$A$2:$C$114,3,FALSE)</f>
        <v>B090</v>
      </c>
      <c r="C3661" s="65" t="str">
        <f>VLOOKUP(B3661,'bank type'!$A$2:$B$87,2,FALSE)</f>
        <v>Foreign Banks</v>
      </c>
      <c r="D3661" s="60">
        <f t="shared" si="158"/>
        <v>44286</v>
      </c>
      <c r="E3661" s="19">
        <v>3</v>
      </c>
      <c r="F3661" s="1">
        <v>2021</v>
      </c>
      <c r="G3661" s="2">
        <v>99</v>
      </c>
      <c r="H3661" s="2">
        <v>85</v>
      </c>
      <c r="I3661" s="8">
        <v>0</v>
      </c>
      <c r="J3661" s="8">
        <v>0</v>
      </c>
      <c r="K3661" s="8"/>
      <c r="L3661" s="8">
        <v>0</v>
      </c>
      <c r="M3661" s="8">
        <v>0</v>
      </c>
      <c r="N3661" s="8"/>
      <c r="O3661" s="8">
        <v>1477756</v>
      </c>
      <c r="P3661" s="8">
        <v>5984</v>
      </c>
      <c r="Q3661" s="8">
        <v>3846981</v>
      </c>
      <c r="R3661" s="121">
        <v>0.2909312</v>
      </c>
      <c r="S3661" s="121">
        <v>116.71840598</v>
      </c>
      <c r="T3661" s="8"/>
      <c r="U3661" s="8"/>
      <c r="V3661" s="8"/>
      <c r="W3661" s="8"/>
      <c r="X3661" s="8">
        <v>1033706</v>
      </c>
      <c r="Y3661" s="8">
        <v>1172039</v>
      </c>
      <c r="Z3661" s="8">
        <v>1894858</v>
      </c>
      <c r="AA3661" s="121">
        <v>50.616497749700002</v>
      </c>
      <c r="AB3661" s="121">
        <v>37.559100736300003</v>
      </c>
    </row>
    <row r="3662" spans="1:28" x14ac:dyDescent="0.3">
      <c r="A3662" s="1" t="s">
        <v>45</v>
      </c>
      <c r="B3662" s="65" t="str">
        <f>VLOOKUP(A3662,'bank list with code'!$A$2:$C$114,3,FALSE)</f>
        <v>B002</v>
      </c>
      <c r="C3662" s="65" t="str">
        <f>VLOOKUP(B3662,'bank type'!$A$2:$B$87,2,FALSE)</f>
        <v>Payment Banks</v>
      </c>
      <c r="D3662" s="60">
        <f t="shared" si="158"/>
        <v>44286</v>
      </c>
      <c r="E3662" s="19">
        <v>3</v>
      </c>
      <c r="F3662" s="1">
        <v>2021</v>
      </c>
      <c r="G3662" s="2">
        <v>0</v>
      </c>
      <c r="H3662" s="2">
        <v>0</v>
      </c>
      <c r="I3662" s="2">
        <v>0</v>
      </c>
      <c r="J3662" s="2">
        <v>0</v>
      </c>
      <c r="K3662" s="2"/>
      <c r="L3662" s="8">
        <v>0</v>
      </c>
      <c r="M3662" s="8">
        <v>0</v>
      </c>
      <c r="N3662" s="8"/>
      <c r="O3662" s="8">
        <v>0</v>
      </c>
      <c r="P3662" s="8">
        <v>0</v>
      </c>
      <c r="Q3662" s="8">
        <v>0</v>
      </c>
      <c r="R3662" s="121">
        <v>0</v>
      </c>
      <c r="S3662" s="121">
        <v>0</v>
      </c>
      <c r="T3662" s="8"/>
      <c r="U3662" s="8"/>
      <c r="V3662" s="8"/>
      <c r="W3662" s="8"/>
      <c r="X3662" s="8">
        <v>1725816</v>
      </c>
      <c r="Y3662" s="8">
        <v>0</v>
      </c>
      <c r="Z3662" s="8">
        <v>405225</v>
      </c>
      <c r="AA3662" s="121">
        <v>0</v>
      </c>
      <c r="AB3662" s="121">
        <v>3.2478654822000004</v>
      </c>
    </row>
    <row r="3663" spans="1:28" x14ac:dyDescent="0.3">
      <c r="A3663" s="1" t="s">
        <v>46</v>
      </c>
      <c r="B3663" s="65" t="str">
        <f>VLOOKUP(A3663,'bank list with code'!$A$2:$C$114,3,FALSE)</f>
        <v>B048</v>
      </c>
      <c r="C3663" s="65" t="str">
        <f>VLOOKUP(B3663,'bank type'!$A$2:$B$87,2,FALSE)</f>
        <v>Payment Banks</v>
      </c>
      <c r="D3663" s="60">
        <f t="shared" si="158"/>
        <v>44286</v>
      </c>
      <c r="E3663" s="19">
        <v>3</v>
      </c>
      <c r="F3663" s="1">
        <v>2021</v>
      </c>
      <c r="G3663" s="2">
        <v>0</v>
      </c>
      <c r="H3663" s="2">
        <v>0</v>
      </c>
      <c r="I3663" s="2">
        <v>0</v>
      </c>
      <c r="J3663" s="2">
        <v>0</v>
      </c>
      <c r="K3663" s="2"/>
      <c r="L3663" s="8">
        <v>221502</v>
      </c>
      <c r="M3663" s="8">
        <v>0</v>
      </c>
      <c r="N3663" s="8"/>
      <c r="O3663" s="8">
        <v>0</v>
      </c>
      <c r="P3663" s="8">
        <v>0</v>
      </c>
      <c r="Q3663" s="8">
        <v>0</v>
      </c>
      <c r="R3663" s="121">
        <v>0</v>
      </c>
      <c r="S3663" s="121">
        <v>0</v>
      </c>
      <c r="T3663" s="8"/>
      <c r="U3663" s="8"/>
      <c r="V3663" s="8"/>
      <c r="W3663" s="8"/>
      <c r="X3663" s="8">
        <v>2266575</v>
      </c>
      <c r="Y3663" s="8">
        <v>759091</v>
      </c>
      <c r="Z3663" s="8">
        <v>188323</v>
      </c>
      <c r="AA3663" s="121">
        <v>22.607095530999999</v>
      </c>
      <c r="AB3663" s="121">
        <v>2.6405695497000004</v>
      </c>
    </row>
    <row r="3664" spans="1:28" x14ac:dyDescent="0.3">
      <c r="A3664" s="1" t="s">
        <v>47</v>
      </c>
      <c r="B3664" s="65" t="str">
        <f>VLOOKUP(A3664,'bank list with code'!$A$2:$C$114,3,FALSE)</f>
        <v>B059</v>
      </c>
      <c r="C3664" s="65" t="str">
        <f>VLOOKUP(B3664,'bank type'!$A$2:$B$87,2,FALSE)</f>
        <v>Payment Banks</v>
      </c>
      <c r="D3664" s="60">
        <f t="shared" si="158"/>
        <v>44286</v>
      </c>
      <c r="E3664" s="19">
        <v>3</v>
      </c>
      <c r="F3664" s="1">
        <v>2021</v>
      </c>
      <c r="G3664" s="2">
        <v>0</v>
      </c>
      <c r="H3664" s="2">
        <v>0</v>
      </c>
      <c r="I3664" s="2">
        <v>0</v>
      </c>
      <c r="J3664" s="2">
        <v>0</v>
      </c>
      <c r="K3664" s="2"/>
      <c r="L3664" s="8">
        <v>138592</v>
      </c>
      <c r="M3664" s="8">
        <v>0</v>
      </c>
      <c r="N3664" s="8"/>
      <c r="O3664" s="8">
        <v>0</v>
      </c>
      <c r="P3664" s="8">
        <v>0</v>
      </c>
      <c r="Q3664" s="8">
        <v>0</v>
      </c>
      <c r="R3664" s="121">
        <v>0</v>
      </c>
      <c r="S3664" s="121">
        <v>0</v>
      </c>
      <c r="T3664" s="8"/>
      <c r="U3664" s="8"/>
      <c r="V3664" s="8"/>
      <c r="W3664" s="8"/>
      <c r="X3664" s="8">
        <v>1112166</v>
      </c>
      <c r="Y3664" s="8">
        <v>0</v>
      </c>
      <c r="Z3664" s="8">
        <v>235098</v>
      </c>
      <c r="AA3664" s="121">
        <v>0</v>
      </c>
      <c r="AB3664" s="121">
        <v>1.5012638483</v>
      </c>
    </row>
    <row r="3665" spans="1:28" x14ac:dyDescent="0.3">
      <c r="A3665" s="1" t="s">
        <v>72</v>
      </c>
      <c r="B3665" s="65" t="str">
        <f>VLOOKUP(A3665,'bank list with code'!$A$2:$C$114,3,FALSE)</f>
        <v>B067</v>
      </c>
      <c r="C3665" s="65" t="str">
        <f>VLOOKUP(B3665,'bank type'!$A$2:$B$87,2,FALSE)</f>
        <v>Payment Banks</v>
      </c>
      <c r="D3665" s="60">
        <f t="shared" si="158"/>
        <v>44286</v>
      </c>
      <c r="E3665" s="19">
        <v>3</v>
      </c>
      <c r="F3665" s="1">
        <v>2021</v>
      </c>
      <c r="G3665" s="2">
        <v>0</v>
      </c>
      <c r="H3665" s="2">
        <v>0</v>
      </c>
      <c r="I3665" s="2">
        <v>0</v>
      </c>
      <c r="J3665" s="2">
        <v>0</v>
      </c>
      <c r="K3665" s="2"/>
      <c r="L3665" s="8">
        <v>0</v>
      </c>
      <c r="M3665" s="8">
        <v>0</v>
      </c>
      <c r="N3665" s="8"/>
      <c r="O3665" s="8">
        <v>0</v>
      </c>
      <c r="P3665" s="8">
        <v>0</v>
      </c>
      <c r="Q3665" s="8">
        <v>0</v>
      </c>
      <c r="R3665" s="121">
        <v>0</v>
      </c>
      <c r="S3665" s="121">
        <v>0</v>
      </c>
      <c r="T3665" s="8"/>
      <c r="U3665" s="8"/>
      <c r="V3665" s="8"/>
      <c r="W3665" s="8"/>
      <c r="X3665" s="8">
        <v>0</v>
      </c>
      <c r="Y3665" s="8">
        <v>0</v>
      </c>
      <c r="Z3665" s="8">
        <v>0</v>
      </c>
      <c r="AA3665" s="121">
        <v>0</v>
      </c>
      <c r="AB3665" s="121">
        <v>0</v>
      </c>
    </row>
    <row r="3666" spans="1:28" x14ac:dyDescent="0.3">
      <c r="A3666" s="1" t="s">
        <v>49</v>
      </c>
      <c r="B3666" s="65" t="str">
        <f>VLOOKUP(A3666,'bank list with code'!$A$2:$C$114,3,FALSE)</f>
        <v>B077</v>
      </c>
      <c r="C3666" s="65" t="str">
        <f>VLOOKUP(B3666,'bank type'!$A$2:$B$87,2,FALSE)</f>
        <v>Payment Banks</v>
      </c>
      <c r="D3666" s="60">
        <f t="shared" si="158"/>
        <v>44286</v>
      </c>
      <c r="E3666" s="19">
        <v>3</v>
      </c>
      <c r="F3666" s="1">
        <v>2021</v>
      </c>
      <c r="G3666" s="2">
        <v>0</v>
      </c>
      <c r="H3666" s="2">
        <v>0</v>
      </c>
      <c r="I3666" s="2">
        <v>0</v>
      </c>
      <c r="J3666" s="2">
        <v>0</v>
      </c>
      <c r="K3666" s="2"/>
      <c r="L3666" s="8">
        <v>2684</v>
      </c>
      <c r="M3666" s="8">
        <v>0</v>
      </c>
      <c r="N3666" s="8"/>
      <c r="O3666" s="8">
        <v>0</v>
      </c>
      <c r="P3666" s="8">
        <v>0</v>
      </c>
      <c r="Q3666" s="8">
        <v>0</v>
      </c>
      <c r="R3666" s="121">
        <v>0</v>
      </c>
      <c r="S3666" s="121">
        <v>0</v>
      </c>
      <c r="T3666" s="8"/>
      <c r="U3666" s="8"/>
      <c r="V3666" s="8"/>
      <c r="W3666" s="8"/>
      <c r="X3666" s="8">
        <v>136037</v>
      </c>
      <c r="Y3666" s="8">
        <v>2388</v>
      </c>
      <c r="Z3666" s="8">
        <v>21881</v>
      </c>
      <c r="AA3666" s="121">
        <v>8.2016080000000005E-2</v>
      </c>
      <c r="AB3666" s="121">
        <v>0.1035167967</v>
      </c>
    </row>
    <row r="3667" spans="1:28" x14ac:dyDescent="0.3">
      <c r="A3667" s="1" t="s">
        <v>50</v>
      </c>
      <c r="B3667" s="65" t="str">
        <f>VLOOKUP(A3667,'bank list with code'!$A$2:$C$114,3,FALSE)</f>
        <v>B079</v>
      </c>
      <c r="C3667" s="65" t="str">
        <f>VLOOKUP(B3667,'bank type'!$A$2:$B$87,2,FALSE)</f>
        <v>Payment Banks</v>
      </c>
      <c r="D3667" s="60">
        <f t="shared" si="158"/>
        <v>44286</v>
      </c>
      <c r="E3667" s="19">
        <v>3</v>
      </c>
      <c r="F3667" s="1">
        <v>2021</v>
      </c>
      <c r="G3667" s="2">
        <v>1</v>
      </c>
      <c r="H3667" s="2">
        <v>111</v>
      </c>
      <c r="I3667" s="8">
        <v>242467</v>
      </c>
      <c r="J3667" s="8">
        <v>0</v>
      </c>
      <c r="K3667" s="8"/>
      <c r="L3667" s="8">
        <v>0</v>
      </c>
      <c r="M3667" s="8">
        <v>0</v>
      </c>
      <c r="N3667" s="8"/>
      <c r="O3667" s="8">
        <v>0</v>
      </c>
      <c r="P3667" s="8">
        <v>0</v>
      </c>
      <c r="Q3667" s="8">
        <v>0</v>
      </c>
      <c r="R3667" s="121">
        <v>0</v>
      </c>
      <c r="S3667" s="121">
        <v>0</v>
      </c>
      <c r="T3667" s="8"/>
      <c r="U3667" s="8"/>
      <c r="V3667" s="8"/>
      <c r="W3667" s="8"/>
      <c r="X3667" s="8">
        <v>63779943</v>
      </c>
      <c r="Y3667" s="8">
        <v>1771949</v>
      </c>
      <c r="Z3667" s="8">
        <v>2531827</v>
      </c>
      <c r="AA3667" s="121">
        <v>57.084909039999999</v>
      </c>
      <c r="AB3667" s="121">
        <v>22.18957734</v>
      </c>
    </row>
    <row r="3668" spans="1:28" x14ac:dyDescent="0.3">
      <c r="A3668" s="1" t="s">
        <v>52</v>
      </c>
      <c r="B3668" s="65" t="str">
        <f>VLOOKUP(A3668,'bank list with code'!$A$2:$C$114,3,FALSE)</f>
        <v>B007</v>
      </c>
      <c r="C3668" s="65" t="str">
        <f>VLOOKUP(B3668,'bank type'!$A$2:$B$87,2,FALSE)</f>
        <v>Small Finance Banks</v>
      </c>
      <c r="D3668" s="60">
        <f t="shared" si="158"/>
        <v>44286</v>
      </c>
      <c r="E3668" s="19">
        <v>3</v>
      </c>
      <c r="F3668" s="1">
        <v>2021</v>
      </c>
      <c r="G3668" s="2">
        <v>341</v>
      </c>
      <c r="H3668" s="2">
        <v>2</v>
      </c>
      <c r="I3668" s="8">
        <v>0</v>
      </c>
      <c r="J3668" s="8">
        <v>0</v>
      </c>
      <c r="K3668" s="8"/>
      <c r="L3668" s="8">
        <v>256</v>
      </c>
      <c r="M3668" s="8">
        <v>0</v>
      </c>
      <c r="N3668" s="8"/>
      <c r="O3668" s="8">
        <v>11317</v>
      </c>
      <c r="P3668" s="8">
        <v>298</v>
      </c>
      <c r="Q3668" s="8">
        <v>38201</v>
      </c>
      <c r="R3668" s="121">
        <v>1.2102999999999999E-2</v>
      </c>
      <c r="S3668" s="121">
        <v>0.96663433129997756</v>
      </c>
      <c r="T3668" s="8"/>
      <c r="U3668" s="8"/>
      <c r="V3668" s="8"/>
      <c r="W3668" s="8"/>
      <c r="X3668" s="8">
        <v>1513022</v>
      </c>
      <c r="Y3668" s="8">
        <v>724579</v>
      </c>
      <c r="Z3668" s="8">
        <v>374074</v>
      </c>
      <c r="AA3668" s="121">
        <v>48.791892746199998</v>
      </c>
      <c r="AB3668" s="121">
        <v>9.3528406894000078</v>
      </c>
    </row>
    <row r="3669" spans="1:28" x14ac:dyDescent="0.3">
      <c r="A3669" s="1" t="s">
        <v>53</v>
      </c>
      <c r="B3669" s="65" t="str">
        <f>VLOOKUP(A3669,'bank list with code'!$A$2:$C$114,3,FALSE)</f>
        <v>B019</v>
      </c>
      <c r="C3669" s="65" t="str">
        <f>VLOOKUP(B3669,'bank type'!$A$2:$B$87,2,FALSE)</f>
        <v>Small Finance Banks</v>
      </c>
      <c r="D3669" s="60">
        <f t="shared" si="158"/>
        <v>44286</v>
      </c>
      <c r="E3669" s="19">
        <v>3</v>
      </c>
      <c r="F3669" s="1">
        <v>2021</v>
      </c>
      <c r="G3669" s="2">
        <v>158</v>
      </c>
      <c r="H3669" s="2">
        <v>2</v>
      </c>
      <c r="I3669" s="8">
        <v>0</v>
      </c>
      <c r="J3669" s="8">
        <v>0</v>
      </c>
      <c r="K3669" s="8"/>
      <c r="L3669" s="8">
        <v>0</v>
      </c>
      <c r="M3669" s="8">
        <v>0</v>
      </c>
      <c r="N3669" s="8"/>
      <c r="O3669" s="8">
        <v>0</v>
      </c>
      <c r="P3669" s="8">
        <v>0</v>
      </c>
      <c r="Q3669" s="8">
        <v>0</v>
      </c>
      <c r="R3669" s="121">
        <v>0</v>
      </c>
      <c r="S3669" s="121">
        <v>0</v>
      </c>
      <c r="T3669" s="8"/>
      <c r="U3669" s="8"/>
      <c r="V3669" s="8"/>
      <c r="W3669" s="8"/>
      <c r="X3669" s="8">
        <v>152910</v>
      </c>
      <c r="Y3669" s="8">
        <v>107717</v>
      </c>
      <c r="Z3669" s="8">
        <v>70115</v>
      </c>
      <c r="AA3669" s="121">
        <v>5.4438130600000001</v>
      </c>
      <c r="AB3669" s="121">
        <v>1.3639551430000001</v>
      </c>
    </row>
    <row r="3670" spans="1:28" x14ac:dyDescent="0.3">
      <c r="A3670" s="1" t="s">
        <v>54</v>
      </c>
      <c r="B3670" s="65" t="str">
        <f>VLOOKUP(A3670,'bank list with code'!$A$2:$C$114,3,FALSE)</f>
        <v>B046</v>
      </c>
      <c r="C3670" s="65" t="str">
        <f>VLOOKUP(B3670,'bank type'!$A$2:$B$87,2,FALSE)</f>
        <v>Small Finance Banks</v>
      </c>
      <c r="D3670" s="60">
        <f t="shared" si="158"/>
        <v>44286</v>
      </c>
      <c r="E3670" s="19">
        <v>3</v>
      </c>
      <c r="F3670" s="1">
        <v>2021</v>
      </c>
      <c r="G3670" s="2">
        <v>108</v>
      </c>
      <c r="H3670" s="2">
        <v>0</v>
      </c>
      <c r="I3670" s="8">
        <v>0</v>
      </c>
      <c r="J3670" s="8">
        <v>0</v>
      </c>
      <c r="K3670" s="8"/>
      <c r="L3670" s="8">
        <v>0</v>
      </c>
      <c r="M3670" s="8">
        <v>0</v>
      </c>
      <c r="N3670" s="8"/>
      <c r="O3670" s="8">
        <v>0</v>
      </c>
      <c r="P3670" s="8">
        <v>0</v>
      </c>
      <c r="Q3670" s="8">
        <v>0</v>
      </c>
      <c r="R3670" s="121">
        <v>0</v>
      </c>
      <c r="S3670" s="121">
        <v>0</v>
      </c>
      <c r="T3670" s="8"/>
      <c r="U3670" s="8"/>
      <c r="V3670" s="8"/>
      <c r="W3670" s="8"/>
      <c r="X3670" s="8">
        <v>2620147</v>
      </c>
      <c r="Y3670" s="8">
        <v>835300</v>
      </c>
      <c r="Z3670" s="8">
        <v>60333</v>
      </c>
      <c r="AA3670" s="121">
        <v>42.183515099999994</v>
      </c>
      <c r="AB3670" s="121">
        <v>0.55942200900000016</v>
      </c>
    </row>
    <row r="3671" spans="1:28" x14ac:dyDescent="0.3">
      <c r="A3671" s="1" t="s">
        <v>55</v>
      </c>
      <c r="B3671" s="65" t="str">
        <f>VLOOKUP(A3671,'bank list with code'!$A$2:$C$114,3,FALSE)</f>
        <v>B041</v>
      </c>
      <c r="C3671" s="65" t="str">
        <f>VLOOKUP(B3671,'bank type'!$A$2:$B$87,2,FALSE)</f>
        <v>Small Finance Banks</v>
      </c>
      <c r="D3671" s="60">
        <f t="shared" si="158"/>
        <v>44286</v>
      </c>
      <c r="E3671" s="19">
        <v>3</v>
      </c>
      <c r="F3671" s="1">
        <v>2021</v>
      </c>
      <c r="G3671" s="2">
        <v>330</v>
      </c>
      <c r="H3671" s="2">
        <v>2</v>
      </c>
      <c r="I3671" s="8">
        <v>2259</v>
      </c>
      <c r="J3671" s="8">
        <v>0</v>
      </c>
      <c r="K3671" s="8"/>
      <c r="L3671" s="8">
        <v>296</v>
      </c>
      <c r="M3671" s="8">
        <v>8583</v>
      </c>
      <c r="N3671" s="8"/>
      <c r="O3671" s="8">
        <v>0</v>
      </c>
      <c r="P3671" s="8">
        <v>0</v>
      </c>
      <c r="Q3671" s="8">
        <v>0</v>
      </c>
      <c r="R3671" s="121">
        <v>0</v>
      </c>
      <c r="S3671" s="121">
        <v>0</v>
      </c>
      <c r="T3671" s="8"/>
      <c r="U3671" s="8"/>
      <c r="V3671" s="8"/>
      <c r="W3671" s="8"/>
      <c r="X3671" s="9">
        <v>1164678</v>
      </c>
      <c r="Y3671" s="8">
        <v>879782</v>
      </c>
      <c r="Z3671" s="8">
        <v>348001</v>
      </c>
      <c r="AA3671" s="121">
        <v>23.449945</v>
      </c>
      <c r="AB3671" s="121">
        <v>16.824078665199998</v>
      </c>
    </row>
    <row r="3672" spans="1:28" x14ac:dyDescent="0.3">
      <c r="A3672" s="1" t="s">
        <v>56</v>
      </c>
      <c r="B3672" s="65" t="str">
        <f>VLOOKUP(A3672,'bank list with code'!$A$2:$C$114,3,FALSE)</f>
        <v>B043</v>
      </c>
      <c r="C3672" s="65" t="str">
        <f>VLOOKUP(B3672,'bank type'!$A$2:$B$87,2,FALSE)</f>
        <v>Small Finance Banks</v>
      </c>
      <c r="D3672" s="60">
        <f t="shared" si="158"/>
        <v>44286</v>
      </c>
      <c r="E3672" s="19">
        <v>3</v>
      </c>
      <c r="F3672" s="1">
        <v>2021</v>
      </c>
      <c r="G3672" s="2">
        <v>317</v>
      </c>
      <c r="H3672" s="2">
        <v>2</v>
      </c>
      <c r="I3672" s="8">
        <v>782</v>
      </c>
      <c r="J3672" s="8">
        <v>0</v>
      </c>
      <c r="K3672" s="8"/>
      <c r="L3672" s="8">
        <v>155</v>
      </c>
      <c r="M3672" s="8">
        <v>0</v>
      </c>
      <c r="N3672" s="8"/>
      <c r="O3672" s="8">
        <v>0</v>
      </c>
      <c r="P3672" s="8">
        <v>0</v>
      </c>
      <c r="Q3672" s="8">
        <v>0</v>
      </c>
      <c r="R3672" s="121">
        <v>0</v>
      </c>
      <c r="S3672" s="121">
        <v>0</v>
      </c>
      <c r="T3672" s="8"/>
      <c r="U3672" s="8"/>
      <c r="V3672" s="8"/>
      <c r="W3672" s="8"/>
      <c r="X3672" s="8">
        <v>3689813</v>
      </c>
      <c r="Y3672" s="8">
        <v>1000702</v>
      </c>
      <c r="Z3672" s="8">
        <v>265710</v>
      </c>
      <c r="AA3672" s="121">
        <v>49.689405649999998</v>
      </c>
      <c r="AB3672" s="121">
        <v>2.4059724795000008</v>
      </c>
    </row>
    <row r="3673" spans="1:28" x14ac:dyDescent="0.3">
      <c r="A3673" s="1" t="s">
        <v>57</v>
      </c>
      <c r="B3673" s="65" t="str">
        <f>VLOOKUP(A3673,'bank list with code'!$A$2:$C$114,3,FALSE)</f>
        <v>B065</v>
      </c>
      <c r="C3673" s="65" t="str">
        <f>VLOOKUP(B3673,'bank type'!$A$2:$B$87,2,FALSE)</f>
        <v>Small Finance Banks</v>
      </c>
      <c r="D3673" s="60">
        <f t="shared" si="158"/>
        <v>44286</v>
      </c>
      <c r="E3673" s="19">
        <v>3</v>
      </c>
      <c r="F3673" s="1">
        <v>2021</v>
      </c>
      <c r="G3673" s="2">
        <v>132</v>
      </c>
      <c r="H3673" s="2">
        <v>3</v>
      </c>
      <c r="I3673" s="8">
        <v>0</v>
      </c>
      <c r="J3673" s="8">
        <v>0</v>
      </c>
      <c r="K3673" s="8"/>
      <c r="L3673" s="8">
        <v>0</v>
      </c>
      <c r="M3673" s="8">
        <v>0</v>
      </c>
      <c r="N3673" s="8"/>
      <c r="O3673" s="8">
        <v>0</v>
      </c>
      <c r="P3673" s="8">
        <v>0</v>
      </c>
      <c r="Q3673" s="8">
        <v>0</v>
      </c>
      <c r="R3673" s="121">
        <v>0</v>
      </c>
      <c r="S3673" s="121">
        <v>0</v>
      </c>
      <c r="T3673" s="8"/>
      <c r="U3673" s="8"/>
      <c r="V3673" s="8"/>
      <c r="W3673" s="8"/>
      <c r="X3673" s="8">
        <v>1977661</v>
      </c>
      <c r="Y3673" s="8">
        <v>470812</v>
      </c>
      <c r="Z3673" s="8">
        <v>112357</v>
      </c>
      <c r="AA3673" s="121">
        <v>24.239574000000001</v>
      </c>
      <c r="AB3673" s="121">
        <v>1.4720222961000002</v>
      </c>
    </row>
    <row r="3674" spans="1:28" x14ac:dyDescent="0.3">
      <c r="A3674" s="1" t="s">
        <v>58</v>
      </c>
      <c r="B3674" s="65" t="str">
        <f>VLOOKUP(A3674,'bank list with code'!$A$2:$C$114,3,FALSE)</f>
        <v>B075</v>
      </c>
      <c r="C3674" s="65" t="str">
        <f>VLOOKUP(B3674,'bank type'!$A$2:$B$87,2,FALSE)</f>
        <v>Small Finance Banks</v>
      </c>
      <c r="D3674" s="60">
        <f t="shared" si="158"/>
        <v>44286</v>
      </c>
      <c r="E3674" s="19">
        <v>3</v>
      </c>
      <c r="F3674" s="1">
        <v>2021</v>
      </c>
      <c r="G3674" s="2">
        <v>6</v>
      </c>
      <c r="H3674" s="2">
        <v>1</v>
      </c>
      <c r="I3674" s="8">
        <v>0</v>
      </c>
      <c r="J3674" s="8">
        <v>0</v>
      </c>
      <c r="K3674" s="8"/>
      <c r="L3674" s="8">
        <v>0</v>
      </c>
      <c r="M3674" s="8">
        <v>0</v>
      </c>
      <c r="N3674" s="8"/>
      <c r="O3674" s="8">
        <v>0</v>
      </c>
      <c r="P3674" s="8">
        <v>0</v>
      </c>
      <c r="Q3674" s="8">
        <v>0</v>
      </c>
      <c r="R3674" s="121">
        <v>0</v>
      </c>
      <c r="S3674" s="121">
        <v>0</v>
      </c>
      <c r="T3674" s="8"/>
      <c r="U3674" s="8"/>
      <c r="V3674" s="8"/>
      <c r="W3674" s="8"/>
      <c r="X3674" s="8">
        <v>243693</v>
      </c>
      <c r="Y3674" s="8">
        <v>36361</v>
      </c>
      <c r="Z3674" s="8">
        <v>19152</v>
      </c>
      <c r="AA3674" s="121">
        <v>1.50371743</v>
      </c>
      <c r="AB3674" s="121">
        <v>0.22228444840000003</v>
      </c>
    </row>
    <row r="3675" spans="1:28" x14ac:dyDescent="0.3">
      <c r="A3675" s="1" t="s">
        <v>59</v>
      </c>
      <c r="B3675" s="65" t="str">
        <f>VLOOKUP(A3675,'bank list with code'!$A$2:$C$114,3,FALSE)</f>
        <v>B097</v>
      </c>
      <c r="C3675" s="65" t="str">
        <f>VLOOKUP(B3675,'bank type'!$A$2:$B$87,2,FALSE)</f>
        <v>Small Finance Banks</v>
      </c>
      <c r="D3675" s="60">
        <f t="shared" si="158"/>
        <v>44286</v>
      </c>
      <c r="E3675" s="19">
        <v>3</v>
      </c>
      <c r="F3675" s="1">
        <v>2021</v>
      </c>
      <c r="G3675" s="2">
        <v>25</v>
      </c>
      <c r="H3675" s="2">
        <v>1</v>
      </c>
      <c r="I3675" s="8">
        <v>0</v>
      </c>
      <c r="J3675" s="8">
        <v>0</v>
      </c>
      <c r="K3675" s="8"/>
      <c r="L3675" s="8">
        <v>0</v>
      </c>
      <c r="M3675" s="8">
        <v>0</v>
      </c>
      <c r="N3675" s="8"/>
      <c r="O3675" s="8">
        <v>0</v>
      </c>
      <c r="P3675" s="8">
        <v>0</v>
      </c>
      <c r="Q3675" s="8">
        <v>0</v>
      </c>
      <c r="R3675" s="121">
        <v>0</v>
      </c>
      <c r="S3675" s="121">
        <v>0</v>
      </c>
      <c r="T3675" s="8"/>
      <c r="U3675" s="8"/>
      <c r="V3675" s="8"/>
      <c r="W3675" s="8"/>
      <c r="X3675" s="8">
        <v>242447</v>
      </c>
      <c r="Y3675" s="8">
        <v>125443</v>
      </c>
      <c r="Z3675" s="8">
        <v>37235</v>
      </c>
      <c r="AA3675" s="121">
        <v>6.4844419999999996</v>
      </c>
      <c r="AB3675" s="121">
        <v>0.44516373279999999</v>
      </c>
    </row>
    <row r="3676" spans="1:28" x14ac:dyDescent="0.3">
      <c r="A3676" s="1" t="s">
        <v>60</v>
      </c>
      <c r="B3676" s="65" t="str">
        <f>VLOOKUP(A3676,'bank list with code'!$A$2:$C$114,3,FALSE)</f>
        <v>B103</v>
      </c>
      <c r="C3676" s="65" t="str">
        <f>VLOOKUP(B3676,'bank type'!$A$2:$B$87,2,FALSE)</f>
        <v>Small Finance Banks</v>
      </c>
      <c r="D3676" s="60">
        <f t="shared" si="158"/>
        <v>44286</v>
      </c>
      <c r="E3676" s="19">
        <v>3</v>
      </c>
      <c r="F3676" s="1">
        <v>2021</v>
      </c>
      <c r="G3676" s="2">
        <v>488</v>
      </c>
      <c r="H3676" s="2">
        <v>3</v>
      </c>
      <c r="I3676" s="8">
        <v>0</v>
      </c>
      <c r="J3676" s="8">
        <v>0</v>
      </c>
      <c r="K3676" s="8"/>
      <c r="L3676" s="8">
        <v>0</v>
      </c>
      <c r="M3676" s="8">
        <v>0</v>
      </c>
      <c r="N3676" s="8"/>
      <c r="O3676" s="8">
        <v>0</v>
      </c>
      <c r="P3676" s="8">
        <v>0</v>
      </c>
      <c r="Q3676" s="8">
        <v>0</v>
      </c>
      <c r="R3676" s="121">
        <v>0</v>
      </c>
      <c r="S3676" s="121">
        <v>0</v>
      </c>
      <c r="T3676" s="8"/>
      <c r="U3676" s="8"/>
      <c r="V3676" s="8"/>
      <c r="W3676" s="8"/>
      <c r="X3676" s="8">
        <v>6218154</v>
      </c>
      <c r="Y3676" s="8">
        <v>3121133</v>
      </c>
      <c r="Z3676" s="8">
        <v>545170</v>
      </c>
      <c r="AA3676" s="121">
        <v>136.1365461515</v>
      </c>
      <c r="AB3676" s="121">
        <v>7.3633212123999998</v>
      </c>
    </row>
    <row r="3677" spans="1:28" x14ac:dyDescent="0.3">
      <c r="A3677" s="1" t="s">
        <v>61</v>
      </c>
      <c r="B3677" s="65" t="str">
        <f>VLOOKUP(A3677,'bank list with code'!$A$2:$C$114,3,FALSE)</f>
        <v>B109</v>
      </c>
      <c r="C3677" s="65" t="str">
        <f>VLOOKUP(B3677,'bank type'!$A$2:$B$87,2,FALSE)</f>
        <v>Small Finance Banks</v>
      </c>
      <c r="D3677" s="60">
        <f t="shared" si="158"/>
        <v>44286</v>
      </c>
      <c r="E3677" s="19">
        <v>3</v>
      </c>
      <c r="F3677" s="1">
        <v>2021</v>
      </c>
      <c r="G3677" s="2">
        <v>174</v>
      </c>
      <c r="H3677" s="2">
        <v>36</v>
      </c>
      <c r="I3677" s="8">
        <v>0</v>
      </c>
      <c r="J3677" s="8">
        <v>0</v>
      </c>
      <c r="K3677" s="8"/>
      <c r="L3677" s="8">
        <v>107</v>
      </c>
      <c r="M3677" s="8">
        <v>0</v>
      </c>
      <c r="N3677" s="8"/>
      <c r="O3677" s="8">
        <v>0</v>
      </c>
      <c r="P3677" s="8">
        <v>0</v>
      </c>
      <c r="Q3677" s="8">
        <v>0</v>
      </c>
      <c r="R3677" s="121">
        <v>0</v>
      </c>
      <c r="S3677" s="121">
        <v>0</v>
      </c>
      <c r="T3677" s="8"/>
      <c r="U3677" s="8"/>
      <c r="V3677" s="8"/>
      <c r="W3677" s="8"/>
      <c r="X3677" s="8">
        <v>824699</v>
      </c>
      <c r="Y3677" s="8">
        <v>174471</v>
      </c>
      <c r="Z3677" s="8">
        <v>64375</v>
      </c>
      <c r="AA3677" s="121">
        <v>6.9899665899999999</v>
      </c>
      <c r="AB3677" s="121">
        <v>0.80513887319999888</v>
      </c>
    </row>
    <row r="3678" spans="1:28" x14ac:dyDescent="0.3">
      <c r="A3678" s="1" t="s">
        <v>0</v>
      </c>
      <c r="B3678" s="65" t="str">
        <f>VLOOKUP(A3678,'bank list with code'!$A$2:$C$114,3,FALSE)</f>
        <v>B014</v>
      </c>
      <c r="C3678" s="65" t="str">
        <f>VLOOKUP(B3678,'bank type'!$A$2:$B$87,2,FALSE)</f>
        <v>Public Sector Banks</v>
      </c>
      <c r="D3678" s="60">
        <f>DATE(2021,4,30)</f>
        <v>44316</v>
      </c>
      <c r="E3678" s="19">
        <v>4</v>
      </c>
      <c r="F3678" s="1">
        <v>2021</v>
      </c>
      <c r="G3678" s="2">
        <v>8526</v>
      </c>
      <c r="H3678" s="2">
        <v>3097</v>
      </c>
      <c r="I3678" s="8">
        <v>49190</v>
      </c>
      <c r="J3678" s="8">
        <v>0</v>
      </c>
      <c r="K3678" s="8"/>
      <c r="L3678" s="11">
        <v>23236</v>
      </c>
      <c r="M3678" s="11">
        <v>13646</v>
      </c>
      <c r="N3678" s="11"/>
      <c r="O3678" s="8">
        <v>613316</v>
      </c>
      <c r="P3678" s="8">
        <v>9879</v>
      </c>
      <c r="Q3678" s="8">
        <v>1325425</v>
      </c>
      <c r="R3678" s="121">
        <v>0.43730799999999997</v>
      </c>
      <c r="S3678" s="121">
        <v>41.404923328599992</v>
      </c>
      <c r="T3678" s="8"/>
      <c r="U3678" s="8"/>
      <c r="V3678" s="8"/>
      <c r="W3678" s="8"/>
      <c r="X3678" s="8">
        <v>65687593</v>
      </c>
      <c r="Y3678" s="8">
        <v>25678038</v>
      </c>
      <c r="Z3678" s="8">
        <v>13524924</v>
      </c>
      <c r="AA3678" s="121">
        <v>1215.50647536</v>
      </c>
      <c r="AB3678" s="121">
        <v>213.37588657569998</v>
      </c>
    </row>
    <row r="3679" spans="1:28" x14ac:dyDescent="0.3">
      <c r="A3679" s="1" t="s">
        <v>1</v>
      </c>
      <c r="B3679" s="65" t="str">
        <f>VLOOKUP(A3679,'bank list with code'!$A$2:$C$114,3,FALSE)</f>
        <v>B015</v>
      </c>
      <c r="C3679" s="65" t="str">
        <f>VLOOKUP(B3679,'bank type'!$A$2:$B$87,2,FALSE)</f>
        <v>Public Sector Banks</v>
      </c>
      <c r="D3679" s="60">
        <f t="shared" ref="D3679:D3735" si="159">DATE(2021,4,30)</f>
        <v>44316</v>
      </c>
      <c r="E3679" s="19">
        <v>4</v>
      </c>
      <c r="F3679" s="1">
        <v>2021</v>
      </c>
      <c r="G3679" s="2">
        <v>2380</v>
      </c>
      <c r="H3679" s="2">
        <v>3123</v>
      </c>
      <c r="I3679" s="8">
        <v>52854</v>
      </c>
      <c r="J3679" s="8">
        <v>0</v>
      </c>
      <c r="K3679" s="8"/>
      <c r="L3679" s="11">
        <v>8218</v>
      </c>
      <c r="M3679" s="11">
        <v>1207</v>
      </c>
      <c r="N3679" s="11"/>
      <c r="O3679" s="8">
        <v>168232</v>
      </c>
      <c r="P3679" s="8">
        <v>9655</v>
      </c>
      <c r="Q3679" s="8">
        <v>237240</v>
      </c>
      <c r="R3679" s="121">
        <v>0.55709588089999995</v>
      </c>
      <c r="S3679" s="121">
        <v>6.1822118130999995</v>
      </c>
      <c r="T3679" s="8"/>
      <c r="U3679" s="8"/>
      <c r="V3679" s="8"/>
      <c r="W3679" s="8"/>
      <c r="X3679" s="8">
        <v>41925608</v>
      </c>
      <c r="Y3679" s="8">
        <v>17278728</v>
      </c>
      <c r="Z3679" s="8">
        <v>8402663</v>
      </c>
      <c r="AA3679" s="121">
        <v>686.11042070170004</v>
      </c>
      <c r="AB3679" s="121">
        <v>116.79254915019997</v>
      </c>
    </row>
    <row r="3680" spans="1:28" x14ac:dyDescent="0.3">
      <c r="A3680" s="4" t="s">
        <v>2</v>
      </c>
      <c r="B3680" s="65" t="str">
        <f>VLOOKUP(A3680,'bank list with code'!$A$2:$C$114,3,FALSE)</f>
        <v>B016</v>
      </c>
      <c r="C3680" s="65" t="str">
        <f>VLOOKUP(B3680,'bank type'!$A$2:$B$87,2,FALSE)</f>
        <v>Public Sector Banks</v>
      </c>
      <c r="D3680" s="60">
        <f t="shared" si="159"/>
        <v>44316</v>
      </c>
      <c r="E3680" s="19">
        <v>4</v>
      </c>
      <c r="F3680" s="1">
        <v>2021</v>
      </c>
      <c r="G3680" s="2">
        <v>1525</v>
      </c>
      <c r="H3680" s="2">
        <v>449</v>
      </c>
      <c r="I3680" s="8">
        <v>2939</v>
      </c>
      <c r="J3680" s="8">
        <v>0</v>
      </c>
      <c r="K3680" s="8"/>
      <c r="L3680" s="11">
        <v>0</v>
      </c>
      <c r="M3680" s="11">
        <v>322974</v>
      </c>
      <c r="N3680" s="11"/>
      <c r="O3680" s="8">
        <v>44906</v>
      </c>
      <c r="P3680" s="8">
        <v>331</v>
      </c>
      <c r="Q3680" s="8">
        <v>27849</v>
      </c>
      <c r="R3680" s="121">
        <v>1.6338000000000002E-2</v>
      </c>
      <c r="S3680" s="121">
        <v>1.0463219937000001</v>
      </c>
      <c r="T3680" s="8"/>
      <c r="U3680" s="8"/>
      <c r="V3680" s="8"/>
      <c r="W3680" s="8"/>
      <c r="X3680" s="8">
        <v>9721563</v>
      </c>
      <c r="Y3680" s="8">
        <v>5676403</v>
      </c>
      <c r="Z3680" s="8">
        <v>3657180</v>
      </c>
      <c r="AA3680" s="121">
        <v>249.29263595239999</v>
      </c>
      <c r="AB3680" s="121">
        <v>47.8651822247</v>
      </c>
    </row>
    <row r="3681" spans="1:28" x14ac:dyDescent="0.3">
      <c r="A3681" s="1" t="s">
        <v>3</v>
      </c>
      <c r="B3681" s="65" t="str">
        <f>VLOOKUP(A3681,'bank list with code'!$A$2:$C$114,3,FALSE)</f>
        <v>B018</v>
      </c>
      <c r="C3681" s="65" t="str">
        <f>VLOOKUP(B3681,'bank type'!$A$2:$B$87,2,FALSE)</f>
        <v>Public Sector Banks</v>
      </c>
      <c r="D3681" s="60">
        <f t="shared" si="159"/>
        <v>44316</v>
      </c>
      <c r="E3681" s="19">
        <v>4</v>
      </c>
      <c r="F3681" s="1">
        <v>2021</v>
      </c>
      <c r="G3681" s="2">
        <v>9185</v>
      </c>
      <c r="H3681" s="2">
        <v>4339</v>
      </c>
      <c r="I3681" s="8">
        <v>37068</v>
      </c>
      <c r="J3681" s="8">
        <v>0</v>
      </c>
      <c r="K3681" s="8"/>
      <c r="L3681" s="11">
        <v>9087</v>
      </c>
      <c r="M3681" s="11">
        <v>74</v>
      </c>
      <c r="N3681" s="11"/>
      <c r="O3681" s="8">
        <v>770790</v>
      </c>
      <c r="P3681" s="8">
        <v>55288</v>
      </c>
      <c r="Q3681" s="8">
        <v>1014885</v>
      </c>
      <c r="R3681" s="121">
        <v>2.4981966047999999</v>
      </c>
      <c r="S3681" s="121">
        <v>24.8657482142</v>
      </c>
      <c r="T3681" s="8"/>
      <c r="U3681" s="8"/>
      <c r="V3681" s="8"/>
      <c r="W3681" s="8"/>
      <c r="X3681" s="8">
        <v>41246771</v>
      </c>
      <c r="Y3681" s="8">
        <v>29286699</v>
      </c>
      <c r="Z3681" s="8">
        <v>16212780</v>
      </c>
      <c r="AA3681" s="121">
        <v>1310.5884328745001</v>
      </c>
      <c r="AB3681" s="121">
        <v>259.70261992769997</v>
      </c>
    </row>
    <row r="3682" spans="1:28" x14ac:dyDescent="0.3">
      <c r="A3682" s="1" t="s">
        <v>4</v>
      </c>
      <c r="B3682" s="65" t="str">
        <f>VLOOKUP(A3682,'bank list with code'!$A$2:$C$114,3,FALSE)</f>
        <v>B022</v>
      </c>
      <c r="C3682" s="65" t="str">
        <f>VLOOKUP(B3682,'bank type'!$A$2:$B$87,2,FALSE)</f>
        <v>Public Sector Banks</v>
      </c>
      <c r="D3682" s="60">
        <f t="shared" si="159"/>
        <v>44316</v>
      </c>
      <c r="E3682" s="19">
        <v>4</v>
      </c>
      <c r="F3682" s="1">
        <v>2021</v>
      </c>
      <c r="G3682" s="2">
        <v>2731</v>
      </c>
      <c r="H3682" s="2">
        <v>896</v>
      </c>
      <c r="I3682" s="8">
        <v>4009</v>
      </c>
      <c r="J3682" s="8">
        <v>0</v>
      </c>
      <c r="K3682" s="8"/>
      <c r="L3682" s="11">
        <v>6511</v>
      </c>
      <c r="M3682" s="11">
        <v>6884</v>
      </c>
      <c r="N3682" s="11"/>
      <c r="O3682" s="8">
        <v>0</v>
      </c>
      <c r="P3682" s="8">
        <v>0</v>
      </c>
      <c r="Q3682" s="8">
        <v>0</v>
      </c>
      <c r="R3682" s="121">
        <v>0</v>
      </c>
      <c r="S3682" s="121">
        <v>0</v>
      </c>
      <c r="T3682" s="8"/>
      <c r="U3682" s="8"/>
      <c r="V3682" s="8"/>
      <c r="W3682" s="8"/>
      <c r="X3682" s="8">
        <v>26655300</v>
      </c>
      <c r="Y3682" s="8">
        <v>9773387</v>
      </c>
      <c r="Z3682" s="8">
        <v>4793100</v>
      </c>
      <c r="AA3682" s="121">
        <v>465.56492764000001</v>
      </c>
      <c r="AB3682" s="121">
        <v>78.314758960000006</v>
      </c>
    </row>
    <row r="3683" spans="1:28" x14ac:dyDescent="0.3">
      <c r="A3683" s="1" t="s">
        <v>5</v>
      </c>
      <c r="B3683" s="65" t="str">
        <f>VLOOKUP(A3683,'bank list with code'!$A$2:$C$114,3,FALSE)</f>
        <v>B060</v>
      </c>
      <c r="C3683" s="65" t="str">
        <f>VLOOKUP(B3683,'bank type'!$A$2:$B$87,2,FALSE)</f>
        <v>Public Sector Banks</v>
      </c>
      <c r="D3683" s="60">
        <f t="shared" si="159"/>
        <v>44316</v>
      </c>
      <c r="E3683" s="19">
        <v>4</v>
      </c>
      <c r="F3683" s="1">
        <v>2021</v>
      </c>
      <c r="G3683" s="2">
        <v>4284</v>
      </c>
      <c r="H3683" s="2">
        <v>671</v>
      </c>
      <c r="I3683" s="8">
        <v>11703</v>
      </c>
      <c r="J3683" s="8">
        <v>0</v>
      </c>
      <c r="K3683" s="8"/>
      <c r="L3683" s="11">
        <v>9172</v>
      </c>
      <c r="M3683" s="11">
        <v>0</v>
      </c>
      <c r="N3683" s="11"/>
      <c r="O3683" s="8">
        <v>133736</v>
      </c>
      <c r="P3683" s="8">
        <v>4520</v>
      </c>
      <c r="Q3683" s="8">
        <v>177628</v>
      </c>
      <c r="R3683" s="121">
        <v>0.27889159999999996</v>
      </c>
      <c r="S3683" s="121">
        <v>4.7009881699999996</v>
      </c>
      <c r="T3683" s="8"/>
      <c r="U3683" s="8"/>
      <c r="V3683" s="8"/>
      <c r="W3683" s="8"/>
      <c r="X3683" s="8">
        <v>24321610</v>
      </c>
      <c r="Y3683" s="8">
        <v>18969889</v>
      </c>
      <c r="Z3683" s="8">
        <v>9342177</v>
      </c>
      <c r="AA3683" s="121">
        <v>890.79030727999998</v>
      </c>
      <c r="AB3683" s="121">
        <v>135.35221923879999</v>
      </c>
    </row>
    <row r="3684" spans="1:28" x14ac:dyDescent="0.3">
      <c r="A3684" s="1" t="s">
        <v>6</v>
      </c>
      <c r="B3684" s="65" t="str">
        <f>VLOOKUP(A3684,'bank list with code'!$A$2:$C$114,3,FALSE)</f>
        <v>B061</v>
      </c>
      <c r="C3684" s="65" t="str">
        <f>VLOOKUP(B3684,'bank type'!$A$2:$B$87,2,FALSE)</f>
        <v>Public Sector Banks</v>
      </c>
      <c r="D3684" s="60">
        <f t="shared" si="159"/>
        <v>44316</v>
      </c>
      <c r="E3684" s="19">
        <v>4</v>
      </c>
      <c r="F3684" s="1">
        <v>2021</v>
      </c>
      <c r="G3684" s="2">
        <v>2720</v>
      </c>
      <c r="H3684" s="2">
        <v>425</v>
      </c>
      <c r="I3684" s="8">
        <v>10286</v>
      </c>
      <c r="J3684" s="8">
        <v>0</v>
      </c>
      <c r="K3684" s="8"/>
      <c r="L3684" s="11">
        <v>0</v>
      </c>
      <c r="M3684" s="11">
        <v>0</v>
      </c>
      <c r="N3684" s="11"/>
      <c r="O3684" s="8">
        <v>61133</v>
      </c>
      <c r="P3684" s="8">
        <v>496</v>
      </c>
      <c r="Q3684" s="8">
        <v>65445</v>
      </c>
      <c r="R3684" s="121">
        <v>2.294792E-2</v>
      </c>
      <c r="S3684" s="121">
        <v>1.2654217300000001</v>
      </c>
      <c r="T3684" s="8"/>
      <c r="U3684" s="8"/>
      <c r="V3684" s="8"/>
      <c r="W3684" s="8"/>
      <c r="X3684" s="8">
        <v>19294760</v>
      </c>
      <c r="Y3684" s="8">
        <v>12407775</v>
      </c>
      <c r="Z3684" s="8">
        <v>4879811</v>
      </c>
      <c r="AA3684" s="121">
        <v>533.88071659900004</v>
      </c>
      <c r="AB3684" s="121">
        <v>77.215676694400003</v>
      </c>
    </row>
    <row r="3685" spans="1:28" x14ac:dyDescent="0.3">
      <c r="A3685" s="1" t="s">
        <v>7</v>
      </c>
      <c r="B3685" s="65" t="str">
        <f>VLOOKUP(A3685,'bank list with code'!$A$2:$C$114,3,FALSE)</f>
        <v>B080</v>
      </c>
      <c r="C3685" s="65" t="str">
        <f>VLOOKUP(B3685,'bank type'!$A$2:$B$87,2,FALSE)</f>
        <v>Public Sector Banks</v>
      </c>
      <c r="D3685" s="60">
        <f t="shared" si="159"/>
        <v>44316</v>
      </c>
      <c r="E3685" s="19">
        <v>4</v>
      </c>
      <c r="F3685" s="1">
        <v>2021</v>
      </c>
      <c r="G3685" s="2">
        <v>1069</v>
      </c>
      <c r="H3685" s="2">
        <v>29</v>
      </c>
      <c r="I3685" s="8">
        <v>1092</v>
      </c>
      <c r="J3685" s="8">
        <v>0</v>
      </c>
      <c r="K3685" s="8"/>
      <c r="L3685" s="11">
        <v>354</v>
      </c>
      <c r="M3685" s="11">
        <v>1052</v>
      </c>
      <c r="N3685" s="11"/>
      <c r="O3685" s="8">
        <v>0</v>
      </c>
      <c r="P3685" s="8">
        <v>0</v>
      </c>
      <c r="Q3685" s="8">
        <v>0</v>
      </c>
      <c r="R3685" s="121">
        <v>0</v>
      </c>
      <c r="S3685" s="121">
        <v>0</v>
      </c>
      <c r="T3685" s="8"/>
      <c r="U3685" s="8"/>
      <c r="V3685" s="8"/>
      <c r="W3685" s="8"/>
      <c r="X3685" s="8">
        <v>3219134</v>
      </c>
      <c r="Y3685" s="8">
        <v>1414645</v>
      </c>
      <c r="Z3685" s="8">
        <v>898100</v>
      </c>
      <c r="AA3685" s="121">
        <v>63.097307000000001</v>
      </c>
      <c r="AB3685" s="121">
        <v>15.262644155699997</v>
      </c>
    </row>
    <row r="3686" spans="1:28" x14ac:dyDescent="0.3">
      <c r="A3686" s="1" t="s">
        <v>8</v>
      </c>
      <c r="B3686" s="65" t="str">
        <f>VLOOKUP(A3686,'bank list with code'!$A$2:$C$114,3,FALSE)</f>
        <v>B081</v>
      </c>
      <c r="C3686" s="65" t="str">
        <f>VLOOKUP(B3686,'bank type'!$A$2:$B$87,2,FALSE)</f>
        <v>Public Sector Banks</v>
      </c>
      <c r="D3686" s="60">
        <f t="shared" si="159"/>
        <v>44316</v>
      </c>
      <c r="E3686" s="19">
        <v>4</v>
      </c>
      <c r="F3686" s="1">
        <v>2021</v>
      </c>
      <c r="G3686" s="2">
        <v>8579</v>
      </c>
      <c r="H3686" s="2">
        <v>5171</v>
      </c>
      <c r="I3686" s="8">
        <v>47934</v>
      </c>
      <c r="J3686" s="8">
        <v>0</v>
      </c>
      <c r="K3686" s="8"/>
      <c r="L3686" s="11">
        <v>11265</v>
      </c>
      <c r="M3686" s="11">
        <v>445253</v>
      </c>
      <c r="N3686" s="11"/>
      <c r="O3686" s="8">
        <v>309234</v>
      </c>
      <c r="P3686" s="8">
        <v>3463</v>
      </c>
      <c r="Q3686" s="8">
        <v>512933</v>
      </c>
      <c r="R3686" s="121">
        <v>0.1063996451</v>
      </c>
      <c r="S3686" s="121">
        <v>12.293205174400001</v>
      </c>
      <c r="T3686" s="8"/>
      <c r="U3686" s="8"/>
      <c r="V3686" s="8"/>
      <c r="W3686" s="8"/>
      <c r="X3686" s="8">
        <v>44564103</v>
      </c>
      <c r="Y3686" s="8">
        <v>28712440</v>
      </c>
      <c r="Z3686" s="8">
        <v>14219598</v>
      </c>
      <c r="AA3686" s="121">
        <v>1424.5606951966997</v>
      </c>
      <c r="AB3686" s="121">
        <v>250.30411599359996</v>
      </c>
    </row>
    <row r="3687" spans="1:28" x14ac:dyDescent="0.3">
      <c r="A3687" s="1" t="s">
        <v>12</v>
      </c>
      <c r="B3687" s="65" t="str">
        <f>VLOOKUP(A3687,'bank list with code'!$A$2:$C$114,3,FALSE)</f>
        <v>B093</v>
      </c>
      <c r="C3687" s="65" t="str">
        <f>VLOOKUP(B3687,'bank type'!$A$2:$B$87,2,FALSE)</f>
        <v>Public Sector Banks</v>
      </c>
      <c r="D3687" s="60">
        <f t="shared" si="159"/>
        <v>44316</v>
      </c>
      <c r="E3687" s="19">
        <v>4</v>
      </c>
      <c r="F3687" s="1">
        <v>2021</v>
      </c>
      <c r="G3687" s="2">
        <v>25859</v>
      </c>
      <c r="H3687" s="2">
        <v>37696</v>
      </c>
      <c r="I3687" s="8">
        <v>745933</v>
      </c>
      <c r="J3687" s="8">
        <v>0</v>
      </c>
      <c r="K3687" s="8"/>
      <c r="L3687" s="11">
        <v>46314</v>
      </c>
      <c r="M3687" s="11">
        <v>453238</v>
      </c>
      <c r="N3687" s="11"/>
      <c r="O3687" s="8">
        <v>11927267</v>
      </c>
      <c r="P3687" s="8">
        <v>83884</v>
      </c>
      <c r="Q3687" s="8">
        <v>31158736</v>
      </c>
      <c r="R3687" s="121">
        <v>3.1863585666000005</v>
      </c>
      <c r="S3687" s="121">
        <v>1102.9731618968999</v>
      </c>
      <c r="T3687" s="8"/>
      <c r="U3687" s="8"/>
      <c r="V3687" s="8"/>
      <c r="W3687" s="8"/>
      <c r="X3687" s="8">
        <v>293368754</v>
      </c>
      <c r="Y3687" s="8">
        <v>179109030</v>
      </c>
      <c r="Z3687" s="8">
        <v>96117511</v>
      </c>
      <c r="AA3687" s="121">
        <v>9129.4941476399999</v>
      </c>
      <c r="AB3687" s="121">
        <v>1617.6923175699999</v>
      </c>
    </row>
    <row r="3688" spans="1:28" x14ac:dyDescent="0.3">
      <c r="A3688" s="1" t="s">
        <v>9</v>
      </c>
      <c r="B3688" s="65" t="str">
        <f>VLOOKUP(A3688,'bank list with code'!$A$2:$C$114,3,FALSE)</f>
        <v>B102</v>
      </c>
      <c r="C3688" s="65" t="str">
        <f>VLOOKUP(B3688,'bank type'!$A$2:$B$87,2,FALSE)</f>
        <v>Public Sector Banks</v>
      </c>
      <c r="D3688" s="60">
        <f t="shared" si="159"/>
        <v>44316</v>
      </c>
      <c r="E3688" s="19">
        <v>4</v>
      </c>
      <c r="F3688" s="1">
        <v>2021</v>
      </c>
      <c r="G3688" s="2">
        <v>2146</v>
      </c>
      <c r="H3688" s="2">
        <v>215</v>
      </c>
      <c r="I3688" s="8">
        <v>9363</v>
      </c>
      <c r="J3688" s="8">
        <v>0</v>
      </c>
      <c r="K3688" s="8"/>
      <c r="L3688" s="11">
        <v>3568</v>
      </c>
      <c r="M3688" s="11">
        <v>7023</v>
      </c>
      <c r="N3688" s="11"/>
      <c r="O3688" s="8">
        <v>0</v>
      </c>
      <c r="P3688" s="8">
        <v>0</v>
      </c>
      <c r="Q3688" s="8">
        <v>0</v>
      </c>
      <c r="R3688" s="121">
        <v>0</v>
      </c>
      <c r="S3688" s="121">
        <v>0</v>
      </c>
      <c r="T3688" s="8"/>
      <c r="U3688" s="8"/>
      <c r="V3688" s="8"/>
      <c r="W3688" s="8"/>
      <c r="X3688" s="8">
        <v>10199368</v>
      </c>
      <c r="Y3688" s="8">
        <v>6039635</v>
      </c>
      <c r="Z3688" s="8">
        <v>3179814</v>
      </c>
      <c r="AA3688" s="121">
        <v>269.47127297999998</v>
      </c>
      <c r="AB3688" s="121">
        <v>50.424637150100004</v>
      </c>
    </row>
    <row r="3689" spans="1:28" x14ac:dyDescent="0.3">
      <c r="A3689" s="1" t="s">
        <v>10</v>
      </c>
      <c r="B3689" s="65" t="str">
        <f>VLOOKUP(A3689,'bank list with code'!$A$2:$C$114,3,FALSE)</f>
        <v>B105</v>
      </c>
      <c r="C3689" s="65" t="str">
        <f>VLOOKUP(B3689,'bank type'!$A$2:$B$87,2,FALSE)</f>
        <v>Public Sector Banks</v>
      </c>
      <c r="D3689" s="60">
        <f t="shared" si="159"/>
        <v>44316</v>
      </c>
      <c r="E3689" s="19">
        <v>4</v>
      </c>
      <c r="F3689" s="1">
        <v>2021</v>
      </c>
      <c r="G3689" s="2">
        <v>9013</v>
      </c>
      <c r="H3689" s="2">
        <v>3776</v>
      </c>
      <c r="I3689" s="8">
        <v>317067</v>
      </c>
      <c r="J3689" s="8">
        <v>0</v>
      </c>
      <c r="K3689" s="8"/>
      <c r="L3689" s="11">
        <v>8019</v>
      </c>
      <c r="M3689" s="11">
        <v>1002</v>
      </c>
      <c r="N3689" s="11"/>
      <c r="O3689" s="8">
        <v>469195</v>
      </c>
      <c r="P3689" s="8">
        <v>7704</v>
      </c>
      <c r="Q3689" s="8">
        <v>624715</v>
      </c>
      <c r="R3689" s="121">
        <v>0.35185859829999999</v>
      </c>
      <c r="S3689" s="121">
        <v>17.053510446499999</v>
      </c>
      <c r="T3689" s="8"/>
      <c r="U3689" s="8"/>
      <c r="V3689" s="8"/>
      <c r="W3689" s="8"/>
      <c r="X3689" s="8">
        <v>44428800</v>
      </c>
      <c r="Y3689" s="8">
        <v>40835269</v>
      </c>
      <c r="Z3689" s="8">
        <v>16174820</v>
      </c>
      <c r="AA3689" s="121">
        <v>1289.4480017899998</v>
      </c>
      <c r="AB3689" s="121">
        <v>242.51784935979998</v>
      </c>
    </row>
    <row r="3690" spans="1:28" x14ac:dyDescent="0.3">
      <c r="A3690" s="1" t="s">
        <v>14</v>
      </c>
      <c r="B3690" s="65" t="str">
        <f>VLOOKUP(A3690,'bank list with code'!$A$2:$C$114,3,FALSE)</f>
        <v>B009</v>
      </c>
      <c r="C3690" s="65" t="str">
        <f>VLOOKUP(B3690,'bank type'!$A$2:$B$87,2,FALSE)</f>
        <v>Private Sector Banks</v>
      </c>
      <c r="D3690" s="60">
        <f t="shared" si="159"/>
        <v>44316</v>
      </c>
      <c r="E3690" s="19">
        <v>4</v>
      </c>
      <c r="F3690" s="1">
        <v>2021</v>
      </c>
      <c r="G3690" s="2">
        <v>5613</v>
      </c>
      <c r="H3690" s="2">
        <v>11412</v>
      </c>
      <c r="I3690" s="8">
        <v>652026</v>
      </c>
      <c r="J3690" s="8">
        <v>0</v>
      </c>
      <c r="K3690" s="8"/>
      <c r="L3690" s="11">
        <v>710</v>
      </c>
      <c r="M3690" s="11">
        <v>206704</v>
      </c>
      <c r="N3690" s="11"/>
      <c r="O3690" s="8">
        <v>7201899</v>
      </c>
      <c r="P3690" s="8">
        <v>33641</v>
      </c>
      <c r="Q3690" s="8">
        <v>14526494</v>
      </c>
      <c r="R3690" s="121">
        <v>1.7003794040999998</v>
      </c>
      <c r="S3690" s="121">
        <v>520.27664842000001</v>
      </c>
      <c r="T3690" s="8"/>
      <c r="U3690" s="8"/>
      <c r="V3690" s="8"/>
      <c r="W3690" s="8"/>
      <c r="X3690" s="8">
        <v>23918742</v>
      </c>
      <c r="Y3690" s="8">
        <v>20470031</v>
      </c>
      <c r="Z3690" s="8">
        <v>18310289</v>
      </c>
      <c r="AA3690" s="121">
        <v>1224.7952969412001</v>
      </c>
      <c r="AB3690" s="121">
        <v>383.45660971770013</v>
      </c>
    </row>
    <row r="3691" spans="1:28" x14ac:dyDescent="0.3">
      <c r="A3691" s="1" t="s">
        <v>15</v>
      </c>
      <c r="B3691" s="65" t="str">
        <f>VLOOKUP(A3691,'bank list with code'!$A$2:$C$114,3,FALSE)</f>
        <v>B010</v>
      </c>
      <c r="C3691" s="65" t="str">
        <f>VLOOKUP(B3691,'bank type'!$A$2:$B$87,2,FALSE)</f>
        <v>Private Sector Banks</v>
      </c>
      <c r="D3691" s="60">
        <f t="shared" si="159"/>
        <v>44316</v>
      </c>
      <c r="E3691" s="19">
        <v>4</v>
      </c>
      <c r="F3691" s="1">
        <v>2021</v>
      </c>
      <c r="G3691" s="2">
        <v>485</v>
      </c>
      <c r="H3691" s="2">
        <v>2</v>
      </c>
      <c r="I3691" s="8">
        <v>34634</v>
      </c>
      <c r="J3691" s="8">
        <v>0</v>
      </c>
      <c r="K3691" s="8"/>
      <c r="L3691" s="11">
        <v>0</v>
      </c>
      <c r="M3691" s="11">
        <v>0</v>
      </c>
      <c r="N3691" s="11"/>
      <c r="O3691" s="8">
        <v>0</v>
      </c>
      <c r="P3691" s="8">
        <v>0</v>
      </c>
      <c r="Q3691" s="8">
        <v>0</v>
      </c>
      <c r="R3691" s="121">
        <v>0</v>
      </c>
      <c r="S3691" s="121">
        <v>0</v>
      </c>
      <c r="T3691" s="8"/>
      <c r="U3691" s="8"/>
      <c r="V3691" s="8"/>
      <c r="W3691" s="8"/>
      <c r="X3691" s="8">
        <v>4575436</v>
      </c>
      <c r="Y3691" s="8">
        <v>2212822</v>
      </c>
      <c r="Z3691" s="8">
        <v>1053004</v>
      </c>
      <c r="AA3691" s="121">
        <v>114.73873836</v>
      </c>
      <c r="AB3691" s="121">
        <v>20.564114298700005</v>
      </c>
    </row>
    <row r="3692" spans="1:28" x14ac:dyDescent="0.3">
      <c r="A3692" s="1" t="s">
        <v>16</v>
      </c>
      <c r="B3692" s="65" t="str">
        <f>VLOOKUP(A3692,'bank list with code'!$A$2:$C$114,3,FALSE)</f>
        <v>B021</v>
      </c>
      <c r="C3692" s="65" t="str">
        <f>VLOOKUP(B3692,'bank type'!$A$2:$B$87,2,FALSE)</f>
        <v>Private Sector Banks</v>
      </c>
      <c r="D3692" s="60">
        <f t="shared" si="159"/>
        <v>44316</v>
      </c>
      <c r="E3692" s="19">
        <v>4</v>
      </c>
      <c r="F3692" s="1">
        <v>2021</v>
      </c>
      <c r="G3692" s="2">
        <v>266</v>
      </c>
      <c r="H3692" s="2">
        <v>54</v>
      </c>
      <c r="I3692" s="8">
        <v>0</v>
      </c>
      <c r="J3692" s="8">
        <v>0</v>
      </c>
      <c r="K3692" s="8"/>
      <c r="L3692" s="11">
        <v>420</v>
      </c>
      <c r="M3692" s="11">
        <v>2683</v>
      </c>
      <c r="N3692" s="11"/>
      <c r="O3692" s="8">
        <v>0</v>
      </c>
      <c r="P3692" s="8">
        <v>0</v>
      </c>
      <c r="Q3692" s="8">
        <v>0</v>
      </c>
      <c r="R3692" s="121">
        <v>0</v>
      </c>
      <c r="S3692" s="121">
        <v>0</v>
      </c>
      <c r="T3692" s="8"/>
      <c r="U3692" s="8"/>
      <c r="V3692" s="8"/>
      <c r="W3692" s="8"/>
      <c r="X3692" s="8">
        <v>771914</v>
      </c>
      <c r="Y3692" s="8">
        <v>442734</v>
      </c>
      <c r="Z3692" s="8">
        <v>283907</v>
      </c>
      <c r="AA3692" s="121">
        <v>20.291866969000001</v>
      </c>
      <c r="AB3692" s="121">
        <v>4.4175363862000001</v>
      </c>
    </row>
    <row r="3693" spans="1:28" x14ac:dyDescent="0.3">
      <c r="A3693" s="1" t="s">
        <v>17</v>
      </c>
      <c r="B3693" s="65" t="str">
        <f>VLOOKUP(A3693,'bank list with code'!$A$2:$C$114,3,FALSE)</f>
        <v>B024</v>
      </c>
      <c r="C3693" s="65" t="str">
        <f>VLOOKUP(B3693,'bank type'!$A$2:$B$87,2,FALSE)</f>
        <v>Private Sector Banks</v>
      </c>
      <c r="D3693" s="60">
        <f t="shared" si="159"/>
        <v>44316</v>
      </c>
      <c r="E3693" s="19">
        <v>4</v>
      </c>
      <c r="F3693" s="1">
        <v>2021</v>
      </c>
      <c r="G3693" s="2">
        <v>1077</v>
      </c>
      <c r="H3693" s="2">
        <v>645</v>
      </c>
      <c r="I3693" s="8">
        <v>8509</v>
      </c>
      <c r="J3693" s="8">
        <v>0</v>
      </c>
      <c r="K3693" s="8"/>
      <c r="L3693" s="11">
        <v>7059</v>
      </c>
      <c r="M3693" s="11">
        <v>14118</v>
      </c>
      <c r="N3693" s="11"/>
      <c r="O3693" s="8">
        <v>2898</v>
      </c>
      <c r="P3693" s="8">
        <v>21</v>
      </c>
      <c r="Q3693" s="8">
        <v>2885</v>
      </c>
      <c r="R3693" s="121">
        <v>8.9999999999999998E-4</v>
      </c>
      <c r="S3693" s="121">
        <v>6.0766993899999996E-2</v>
      </c>
      <c r="T3693" s="8"/>
      <c r="U3693" s="8"/>
      <c r="V3693" s="8"/>
      <c r="W3693" s="8"/>
      <c r="X3693" s="8">
        <v>2316212</v>
      </c>
      <c r="Y3693" s="8">
        <v>2413045</v>
      </c>
      <c r="Z3693" s="8">
        <v>1127172</v>
      </c>
      <c r="AA3693" s="121">
        <v>121.0014675979</v>
      </c>
      <c r="AB3693" s="121">
        <v>17.859072226699997</v>
      </c>
    </row>
    <row r="3694" spans="1:28" x14ac:dyDescent="0.3">
      <c r="A3694" s="1" t="s">
        <v>18</v>
      </c>
      <c r="B3694" s="65" t="str">
        <f>VLOOKUP(A3694,'bank list with code'!$A$2:$C$114,3,FALSE)</f>
        <v>B032</v>
      </c>
      <c r="C3694" s="65" t="str">
        <f>VLOOKUP(B3694,'bank type'!$A$2:$B$87,2,FALSE)</f>
        <v>Private Sector Banks</v>
      </c>
      <c r="D3694" s="60">
        <f t="shared" si="159"/>
        <v>44316</v>
      </c>
      <c r="E3694" s="19">
        <v>4</v>
      </c>
      <c r="F3694" s="1">
        <v>2021</v>
      </c>
      <c r="G3694" s="2">
        <v>311</v>
      </c>
      <c r="H3694" s="2">
        <v>102</v>
      </c>
      <c r="I3694" s="8">
        <v>8450</v>
      </c>
      <c r="J3694" s="8">
        <v>0</v>
      </c>
      <c r="K3694" s="8"/>
      <c r="L3694" s="11">
        <v>0</v>
      </c>
      <c r="M3694" s="11">
        <v>2168</v>
      </c>
      <c r="N3694" s="11"/>
      <c r="O3694" s="8">
        <v>5256</v>
      </c>
      <c r="P3694" s="8">
        <v>299</v>
      </c>
      <c r="Q3694" s="8">
        <v>12485</v>
      </c>
      <c r="R3694" s="121">
        <v>2.1203349999999999E-2</v>
      </c>
      <c r="S3694" s="121">
        <v>0.31138842</v>
      </c>
      <c r="T3694" s="8"/>
      <c r="U3694" s="8"/>
      <c r="V3694" s="8"/>
      <c r="W3694" s="8"/>
      <c r="X3694" s="8">
        <v>798401</v>
      </c>
      <c r="Y3694" s="8">
        <v>327642</v>
      </c>
      <c r="Z3694" s="8">
        <v>341702</v>
      </c>
      <c r="AA3694" s="121">
        <v>19.540813790000001</v>
      </c>
      <c r="AB3694" s="121">
        <v>8.8306577599999994</v>
      </c>
    </row>
    <row r="3695" spans="1:28" x14ac:dyDescent="0.3">
      <c r="A3695" s="1" t="s">
        <v>19</v>
      </c>
      <c r="B3695" s="65" t="str">
        <f>VLOOKUP(A3695,'bank list with code'!$A$2:$C$114,3,FALSE)</f>
        <v>B038</v>
      </c>
      <c r="C3695" s="65" t="str">
        <f>VLOOKUP(B3695,'bank type'!$A$2:$B$87,2,FALSE)</f>
        <v>Private Sector Banks</v>
      </c>
      <c r="D3695" s="60">
        <f t="shared" si="159"/>
        <v>44316</v>
      </c>
      <c r="E3695" s="19">
        <v>4</v>
      </c>
      <c r="F3695" s="1">
        <v>2021</v>
      </c>
      <c r="G3695" s="2">
        <v>207</v>
      </c>
      <c r="H3695" s="2">
        <v>50</v>
      </c>
      <c r="I3695" s="8">
        <v>1470</v>
      </c>
      <c r="J3695" s="8">
        <v>0</v>
      </c>
      <c r="K3695" s="8"/>
      <c r="L3695" s="11">
        <v>0</v>
      </c>
      <c r="M3695" s="11">
        <v>0</v>
      </c>
      <c r="N3695" s="11"/>
      <c r="O3695" s="8">
        <v>6006</v>
      </c>
      <c r="P3695" s="8">
        <v>495</v>
      </c>
      <c r="Q3695" s="8">
        <v>18444</v>
      </c>
      <c r="R3695" s="121">
        <v>8.1887680999999986E-3</v>
      </c>
      <c r="S3695" s="121">
        <v>0.37546691359999995</v>
      </c>
      <c r="T3695" s="8"/>
      <c r="U3695" s="8"/>
      <c r="V3695" s="8"/>
      <c r="W3695" s="8"/>
      <c r="X3695" s="8">
        <v>508979</v>
      </c>
      <c r="Y3695" s="8">
        <v>362548</v>
      </c>
      <c r="Z3695" s="8">
        <v>283076</v>
      </c>
      <c r="AA3695" s="121">
        <v>16.411041380300002</v>
      </c>
      <c r="AB3695" s="121">
        <v>4.3470594696999987</v>
      </c>
    </row>
    <row r="3696" spans="1:28" x14ac:dyDescent="0.3">
      <c r="A3696" s="1" t="s">
        <v>20</v>
      </c>
      <c r="B3696" s="65" t="str">
        <f>VLOOKUP(A3696,'bank list with code'!$A$2:$C$114,3,FALSE)</f>
        <v>B045</v>
      </c>
      <c r="C3696" s="65" t="str">
        <f>VLOOKUP(B3696,'bank type'!$A$2:$B$87,2,FALSE)</f>
        <v>Private Sector Banks</v>
      </c>
      <c r="D3696" s="60">
        <f t="shared" si="159"/>
        <v>44316</v>
      </c>
      <c r="E3696" s="19">
        <v>4</v>
      </c>
      <c r="F3696" s="1">
        <v>2021</v>
      </c>
      <c r="G3696" s="2">
        <v>1500</v>
      </c>
      <c r="H3696" s="2">
        <v>461</v>
      </c>
      <c r="I3696" s="8">
        <v>15501</v>
      </c>
      <c r="J3696" s="8">
        <v>0</v>
      </c>
      <c r="K3696" s="8"/>
      <c r="L3696" s="11">
        <v>0</v>
      </c>
      <c r="M3696" s="11">
        <v>96665</v>
      </c>
      <c r="N3696" s="11"/>
      <c r="O3696" s="8">
        <v>0</v>
      </c>
      <c r="P3696" s="8">
        <v>0</v>
      </c>
      <c r="Q3696" s="8">
        <v>0</v>
      </c>
      <c r="R3696" s="121">
        <v>0</v>
      </c>
      <c r="S3696" s="121">
        <v>0</v>
      </c>
      <c r="T3696" s="8"/>
      <c r="U3696" s="8"/>
      <c r="V3696" s="8"/>
      <c r="W3696" s="8"/>
      <c r="X3696" s="8">
        <v>8544630</v>
      </c>
      <c r="Y3696" s="8">
        <v>7720829</v>
      </c>
      <c r="Z3696" s="8">
        <v>5862177</v>
      </c>
      <c r="AA3696" s="121">
        <v>382.18577923240002</v>
      </c>
      <c r="AB3696" s="121">
        <v>95.054723469599992</v>
      </c>
    </row>
    <row r="3697" spans="1:28" x14ac:dyDescent="0.3">
      <c r="A3697" s="1" t="s">
        <v>21</v>
      </c>
      <c r="B3697" s="65" t="str">
        <f>VLOOKUP(A3697,'bank list with code'!$A$2:$C$114,3,FALSE)</f>
        <v>B050</v>
      </c>
      <c r="C3697" s="65" t="str">
        <f>VLOOKUP(B3697,'bank type'!$A$2:$B$87,2,FALSE)</f>
        <v>Private Sector Banks</v>
      </c>
      <c r="D3697" s="60">
        <f t="shared" si="159"/>
        <v>44316</v>
      </c>
      <c r="E3697" s="19">
        <v>4</v>
      </c>
      <c r="F3697" s="1">
        <v>2021</v>
      </c>
      <c r="G3697" s="2">
        <v>6608</v>
      </c>
      <c r="H3697" s="2">
        <v>8277</v>
      </c>
      <c r="I3697" s="8">
        <v>851100</v>
      </c>
      <c r="J3697" s="8">
        <v>0</v>
      </c>
      <c r="K3697" s="8"/>
      <c r="L3697" s="11">
        <v>2458</v>
      </c>
      <c r="M3697" s="8">
        <v>843720</v>
      </c>
      <c r="N3697" s="8"/>
      <c r="O3697" s="8">
        <v>14919419</v>
      </c>
      <c r="P3697" s="8">
        <v>92174</v>
      </c>
      <c r="Q3697" s="8">
        <v>42205783</v>
      </c>
      <c r="R3697" s="121">
        <v>6.1346999876999995</v>
      </c>
      <c r="S3697" s="121">
        <v>1684.5880535031001</v>
      </c>
      <c r="T3697" s="8"/>
      <c r="U3697" s="8"/>
      <c r="V3697" s="8"/>
      <c r="W3697" s="8"/>
      <c r="X3697" s="8">
        <v>37041375</v>
      </c>
      <c r="Y3697" s="8">
        <v>34317233</v>
      </c>
      <c r="Z3697" s="8">
        <v>38023282</v>
      </c>
      <c r="AA3697" s="121">
        <v>2008.3312310613001</v>
      </c>
      <c r="AB3697" s="121">
        <v>764.95909381659999</v>
      </c>
    </row>
    <row r="3698" spans="1:28" x14ac:dyDescent="0.3">
      <c r="A3698" s="1" t="s">
        <v>22</v>
      </c>
      <c r="B3698" s="65" t="str">
        <f>VLOOKUP(A3698,'bank list with code'!$A$2:$C$114,3,FALSE)</f>
        <v>B053</v>
      </c>
      <c r="C3698" s="65" t="str">
        <f>VLOOKUP(B3698,'bank type'!$A$2:$B$87,2,FALSE)</f>
        <v>Private Sector Banks</v>
      </c>
      <c r="D3698" s="60">
        <f t="shared" si="159"/>
        <v>44316</v>
      </c>
      <c r="E3698" s="19">
        <v>4</v>
      </c>
      <c r="F3698" s="1">
        <v>2021</v>
      </c>
      <c r="G3698" s="2">
        <v>8193</v>
      </c>
      <c r="H3698" s="2">
        <v>8639</v>
      </c>
      <c r="I3698" s="8">
        <v>621429</v>
      </c>
      <c r="J3698" s="8">
        <v>0</v>
      </c>
      <c r="K3698" s="8"/>
      <c r="L3698" s="11">
        <v>4079</v>
      </c>
      <c r="M3698" s="11">
        <v>488074</v>
      </c>
      <c r="N3698" s="11"/>
      <c r="O3698" s="8">
        <v>10726990</v>
      </c>
      <c r="P3698" s="8">
        <v>29174</v>
      </c>
      <c r="Q3698" s="8">
        <v>27560010</v>
      </c>
      <c r="R3698" s="121">
        <v>1.35322315</v>
      </c>
      <c r="S3698" s="121">
        <v>1046.6425989099998</v>
      </c>
      <c r="T3698" s="8"/>
      <c r="U3698" s="8"/>
      <c r="V3698" s="8"/>
      <c r="W3698" s="8"/>
      <c r="X3698" s="8">
        <v>39073158</v>
      </c>
      <c r="Y3698" s="8">
        <v>22816102</v>
      </c>
      <c r="Z3698" s="8">
        <v>24236391</v>
      </c>
      <c r="AA3698" s="121">
        <v>1398.0420737900001</v>
      </c>
      <c r="AB3698" s="121">
        <v>523.52710414169985</v>
      </c>
    </row>
    <row r="3699" spans="1:28" x14ac:dyDescent="0.3">
      <c r="A3699" s="1" t="s">
        <v>11</v>
      </c>
      <c r="B3699" s="65" t="str">
        <f>VLOOKUP(A3699,'bank list with code'!$A$2:$C$114,3,FALSE)</f>
        <v>B054</v>
      </c>
      <c r="C3699" s="65" t="str">
        <f>VLOOKUP(B3699,'bank type'!$A$2:$B$87,2,FALSE)</f>
        <v>Private Sector Banks</v>
      </c>
      <c r="D3699" s="60">
        <f t="shared" si="159"/>
        <v>44316</v>
      </c>
      <c r="E3699" s="19">
        <v>4</v>
      </c>
      <c r="F3699" s="1">
        <v>2021</v>
      </c>
      <c r="G3699" s="2">
        <v>2214</v>
      </c>
      <c r="H3699" s="2">
        <v>1174</v>
      </c>
      <c r="I3699" s="8">
        <v>28562</v>
      </c>
      <c r="J3699" s="8">
        <v>0</v>
      </c>
      <c r="K3699" s="8"/>
      <c r="L3699" s="11">
        <v>272</v>
      </c>
      <c r="M3699" s="11">
        <v>3207</v>
      </c>
      <c r="N3699" s="11"/>
      <c r="O3699" s="8">
        <v>37622</v>
      </c>
      <c r="P3699" s="8">
        <v>363</v>
      </c>
      <c r="Q3699" s="8">
        <v>98621</v>
      </c>
      <c r="R3699" s="121">
        <v>1.8380000000000001E-2</v>
      </c>
      <c r="S3699" s="121">
        <v>2.7225547025001102</v>
      </c>
      <c r="T3699" s="8"/>
      <c r="U3699" s="8"/>
      <c r="V3699" s="8"/>
      <c r="W3699" s="8"/>
      <c r="X3699" s="8">
        <v>13125529</v>
      </c>
      <c r="Y3699" s="8">
        <v>6665808</v>
      </c>
      <c r="Z3699" s="8">
        <v>3993827</v>
      </c>
      <c r="AA3699" s="121">
        <v>332.24341632249997</v>
      </c>
      <c r="AB3699" s="121">
        <v>68.171984805799994</v>
      </c>
    </row>
    <row r="3700" spans="1:28" x14ac:dyDescent="0.3">
      <c r="A3700" s="1" t="s">
        <v>23</v>
      </c>
      <c r="B3700" s="65" t="str">
        <f>VLOOKUP(A3700,'bank list with code'!$A$2:$C$114,3,FALSE)</f>
        <v>B056</v>
      </c>
      <c r="C3700" s="65" t="str">
        <f>VLOOKUP(B3700,'bank type'!$A$2:$B$87,2,FALSE)</f>
        <v>Private Sector Banks</v>
      </c>
      <c r="D3700" s="60">
        <f t="shared" si="159"/>
        <v>44316</v>
      </c>
      <c r="E3700" s="19">
        <v>4</v>
      </c>
      <c r="F3700" s="1">
        <v>2021</v>
      </c>
      <c r="G3700" s="2">
        <v>509</v>
      </c>
      <c r="H3700" s="2">
        <v>184</v>
      </c>
      <c r="I3700" s="8">
        <v>19666</v>
      </c>
      <c r="J3700" s="8">
        <v>0</v>
      </c>
      <c r="K3700" s="8"/>
      <c r="L3700" s="11">
        <v>11164</v>
      </c>
      <c r="M3700" s="11">
        <v>0</v>
      </c>
      <c r="N3700" s="11"/>
      <c r="O3700" s="8">
        <v>294775</v>
      </c>
      <c r="P3700" s="8">
        <v>3637</v>
      </c>
      <c r="Q3700" s="8">
        <v>1037180</v>
      </c>
      <c r="R3700" s="121">
        <v>0.157938</v>
      </c>
      <c r="S3700" s="121">
        <v>42.279420987400002</v>
      </c>
      <c r="T3700" s="8"/>
      <c r="U3700" s="8"/>
      <c r="V3700" s="8"/>
      <c r="W3700" s="8"/>
      <c r="X3700" s="8">
        <v>3003620</v>
      </c>
      <c r="Y3700" s="8">
        <v>2398579</v>
      </c>
      <c r="Z3700" s="8">
        <v>1670809</v>
      </c>
      <c r="AA3700" s="121">
        <v>102.82183361</v>
      </c>
      <c r="AB3700" s="121">
        <v>22.960868934600001</v>
      </c>
    </row>
    <row r="3701" spans="1:28" x14ac:dyDescent="0.3">
      <c r="A3701" s="1" t="s">
        <v>24</v>
      </c>
      <c r="B3701" s="65" t="str">
        <f>VLOOKUP(A3701,'bank list with code'!$A$2:$C$114,3,FALSE)</f>
        <v>B062</v>
      </c>
      <c r="C3701" s="65" t="str">
        <f>VLOOKUP(B3701,'bank type'!$A$2:$B$87,2,FALSE)</f>
        <v>Private Sector Banks</v>
      </c>
      <c r="D3701" s="60">
        <f t="shared" si="159"/>
        <v>44316</v>
      </c>
      <c r="E3701" s="19">
        <v>4</v>
      </c>
      <c r="F3701" s="1">
        <v>2021</v>
      </c>
      <c r="G3701" s="2">
        <v>1401</v>
      </c>
      <c r="H3701" s="2">
        <v>1478</v>
      </c>
      <c r="I3701" s="8">
        <v>145196</v>
      </c>
      <c r="J3701" s="8">
        <v>0</v>
      </c>
      <c r="K3701" s="8"/>
      <c r="L3701" s="11">
        <v>259</v>
      </c>
      <c r="M3701" s="11">
        <v>37868</v>
      </c>
      <c r="N3701" s="11"/>
      <c r="O3701" s="8">
        <v>1547554</v>
      </c>
      <c r="P3701" s="8">
        <v>13591</v>
      </c>
      <c r="Q3701" s="8">
        <v>3590230</v>
      </c>
      <c r="R3701" s="121">
        <v>0.70306835000000001</v>
      </c>
      <c r="S3701" s="121">
        <v>244.03136517999999</v>
      </c>
      <c r="T3701" s="8"/>
      <c r="U3701" s="8"/>
      <c r="V3701" s="8"/>
      <c r="W3701" s="8"/>
      <c r="X3701" s="8">
        <v>6769736</v>
      </c>
      <c r="Y3701" s="8">
        <v>3274933</v>
      </c>
      <c r="Z3701" s="8">
        <v>2606410</v>
      </c>
      <c r="AA3701" s="121">
        <v>191.41459057</v>
      </c>
      <c r="AB3701" s="121">
        <v>53.282698149999995</v>
      </c>
    </row>
    <row r="3702" spans="1:28" x14ac:dyDescent="0.3">
      <c r="A3702" s="1" t="s">
        <v>25</v>
      </c>
      <c r="B3702" s="65" t="str">
        <f>VLOOKUP(A3702,'bank list with code'!$A$2:$C$114,3,FALSE)</f>
        <v>B063</v>
      </c>
      <c r="C3702" s="65" t="str">
        <f>VLOOKUP(B3702,'bank type'!$A$2:$B$87,2,FALSE)</f>
        <v>Private Sector Banks</v>
      </c>
      <c r="D3702" s="60">
        <f t="shared" si="159"/>
        <v>44316</v>
      </c>
      <c r="E3702" s="19">
        <v>4</v>
      </c>
      <c r="F3702" s="1">
        <v>2021</v>
      </c>
      <c r="G3702" s="2">
        <v>821</v>
      </c>
      <c r="H3702" s="2">
        <v>612</v>
      </c>
      <c r="I3702" s="8">
        <v>13148</v>
      </c>
      <c r="J3702" s="8">
        <v>0</v>
      </c>
      <c r="K3702" s="8"/>
      <c r="L3702" s="11">
        <v>939</v>
      </c>
      <c r="M3702" s="11">
        <v>25417</v>
      </c>
      <c r="N3702" s="11"/>
      <c r="O3702" s="8">
        <v>85324</v>
      </c>
      <c r="P3702" s="8">
        <v>12095</v>
      </c>
      <c r="Q3702" s="8">
        <v>216297</v>
      </c>
      <c r="R3702" s="121">
        <v>0.46356700000000001</v>
      </c>
      <c r="S3702" s="121">
        <v>10.050291426499999</v>
      </c>
      <c r="T3702" s="8"/>
      <c r="U3702" s="8"/>
      <c r="V3702" s="8"/>
      <c r="W3702" s="8"/>
      <c r="X3702" s="8">
        <v>3830324</v>
      </c>
      <c r="Y3702" s="8">
        <v>6115777</v>
      </c>
      <c r="Z3702" s="8">
        <v>4662296</v>
      </c>
      <c r="AA3702" s="121">
        <v>320.74614637999997</v>
      </c>
      <c r="AB3702" s="121">
        <v>37.51482858</v>
      </c>
    </row>
    <row r="3703" spans="1:28" x14ac:dyDescent="0.3">
      <c r="A3703" s="1" t="s">
        <v>26</v>
      </c>
      <c r="B3703" s="65" t="str">
        <f>VLOOKUP(A3703,'bank list with code'!$A$2:$C$114,3,FALSE)</f>
        <v>B069</v>
      </c>
      <c r="C3703" s="65" t="str">
        <f>VLOOKUP(B3703,'bank type'!$A$2:$B$87,2,FALSE)</f>
        <v>Private Sector Banks</v>
      </c>
      <c r="D3703" s="60">
        <f t="shared" si="159"/>
        <v>44316</v>
      </c>
      <c r="E3703" s="19">
        <v>4</v>
      </c>
      <c r="F3703" s="1">
        <v>2021</v>
      </c>
      <c r="G3703" s="2">
        <v>338</v>
      </c>
      <c r="H3703" s="2">
        <v>642</v>
      </c>
      <c r="I3703" s="8">
        <v>9947</v>
      </c>
      <c r="J3703" s="8">
        <v>0</v>
      </c>
      <c r="K3703" s="8"/>
      <c r="L3703" s="11">
        <v>0</v>
      </c>
      <c r="M3703" s="11">
        <v>0</v>
      </c>
      <c r="N3703" s="11"/>
      <c r="O3703" s="8">
        <v>0</v>
      </c>
      <c r="P3703" s="8">
        <v>0</v>
      </c>
      <c r="Q3703" s="8">
        <v>0</v>
      </c>
      <c r="R3703" s="121">
        <v>0</v>
      </c>
      <c r="S3703" s="121">
        <v>0</v>
      </c>
      <c r="T3703" s="8"/>
      <c r="U3703" s="8"/>
      <c r="V3703" s="8"/>
      <c r="W3703" s="8"/>
      <c r="X3703" s="8">
        <v>5178841</v>
      </c>
      <c r="Y3703" s="8">
        <v>4061511</v>
      </c>
      <c r="Z3703" s="8">
        <v>2734906</v>
      </c>
      <c r="AA3703" s="121">
        <v>172.81089509</v>
      </c>
      <c r="AB3703" s="121">
        <v>34.173228179999995</v>
      </c>
    </row>
    <row r="3704" spans="1:28" x14ac:dyDescent="0.3">
      <c r="A3704" s="1" t="s">
        <v>27</v>
      </c>
      <c r="B3704" s="65" t="str">
        <f>VLOOKUP(A3704,'bank list with code'!$A$2:$C$114,3,FALSE)</f>
        <v>B070</v>
      </c>
      <c r="C3704" s="65" t="str">
        <f>VLOOKUP(B3704,'bank type'!$A$2:$B$87,2,FALSE)</f>
        <v>Private Sector Banks</v>
      </c>
      <c r="D3704" s="60">
        <f t="shared" si="159"/>
        <v>44316</v>
      </c>
      <c r="E3704" s="19">
        <v>4</v>
      </c>
      <c r="F3704" s="1">
        <v>2021</v>
      </c>
      <c r="G3704" s="2">
        <v>1294</v>
      </c>
      <c r="H3704" s="2">
        <v>945</v>
      </c>
      <c r="I3704" s="8">
        <v>11700</v>
      </c>
      <c r="J3704" s="8">
        <v>0</v>
      </c>
      <c r="K3704" s="8"/>
      <c r="L3704" s="11">
        <v>0</v>
      </c>
      <c r="M3704" s="11">
        <v>0</v>
      </c>
      <c r="N3704" s="11"/>
      <c r="O3704" s="8">
        <v>2577</v>
      </c>
      <c r="P3704" s="8">
        <v>99</v>
      </c>
      <c r="Q3704" s="8">
        <v>8498</v>
      </c>
      <c r="R3704" s="121">
        <v>6.4720000000000003E-3</v>
      </c>
      <c r="S3704" s="121">
        <v>0.62011361300000012</v>
      </c>
      <c r="T3704" s="8"/>
      <c r="U3704" s="8"/>
      <c r="V3704" s="8"/>
      <c r="W3704" s="8"/>
      <c r="X3704" s="8">
        <v>4286165</v>
      </c>
      <c r="Y3704" s="8">
        <v>4947316</v>
      </c>
      <c r="Z3704" s="8">
        <v>2549427</v>
      </c>
      <c r="AA3704" s="121">
        <v>239.64521094990002</v>
      </c>
      <c r="AB3704" s="121">
        <v>47.053387368100005</v>
      </c>
    </row>
    <row r="3705" spans="1:28" x14ac:dyDescent="0.3">
      <c r="A3705" s="1" t="s">
        <v>28</v>
      </c>
      <c r="B3705" s="65" t="str">
        <f>VLOOKUP(A3705,'bank list with code'!$A$2:$C$114,3,FALSE)</f>
        <v>B073</v>
      </c>
      <c r="C3705" s="65" t="str">
        <f>VLOOKUP(B3705,'bank type'!$A$2:$B$87,2,FALSE)</f>
        <v>Private Sector Banks</v>
      </c>
      <c r="D3705" s="60">
        <f t="shared" si="159"/>
        <v>44316</v>
      </c>
      <c r="E3705" s="19">
        <v>4</v>
      </c>
      <c r="F3705" s="1">
        <v>2021</v>
      </c>
      <c r="G3705" s="2">
        <v>1325</v>
      </c>
      <c r="H3705" s="2">
        <v>1269</v>
      </c>
      <c r="I3705" s="8">
        <v>39371</v>
      </c>
      <c r="J3705" s="8">
        <v>0</v>
      </c>
      <c r="K3705" s="8"/>
      <c r="L3705" s="11">
        <v>0</v>
      </c>
      <c r="M3705" s="11">
        <v>13284</v>
      </c>
      <c r="N3705" s="11"/>
      <c r="O3705" s="8">
        <v>2306505</v>
      </c>
      <c r="P3705" s="8">
        <v>20180</v>
      </c>
      <c r="Q3705" s="8">
        <v>4250567</v>
      </c>
      <c r="R3705" s="121">
        <v>0.9353044531000001</v>
      </c>
      <c r="S3705" s="121">
        <v>139.6548712856</v>
      </c>
      <c r="T3705" s="8"/>
      <c r="U3705" s="8"/>
      <c r="V3705" s="8"/>
      <c r="W3705" s="8"/>
      <c r="X3705" s="8">
        <v>18078888</v>
      </c>
      <c r="Y3705" s="8">
        <v>7499675</v>
      </c>
      <c r="Z3705" s="8">
        <v>8389450</v>
      </c>
      <c r="AA3705" s="121">
        <v>340.45412689510005</v>
      </c>
      <c r="AB3705" s="121">
        <v>139.71187744370019</v>
      </c>
    </row>
    <row r="3706" spans="1:28" x14ac:dyDescent="0.3">
      <c r="A3706" s="1" t="s">
        <v>29</v>
      </c>
      <c r="B3706" s="65" t="str">
        <f>VLOOKUP(A3706,'bank list with code'!$A$2:$C$114,3,FALSE)</f>
        <v>B082</v>
      </c>
      <c r="C3706" s="65" t="str">
        <f>VLOOKUP(B3706,'bank type'!$A$2:$B$87,2,FALSE)</f>
        <v>Private Sector Banks</v>
      </c>
      <c r="D3706" s="60">
        <f t="shared" si="159"/>
        <v>44316</v>
      </c>
      <c r="E3706" s="19">
        <v>4</v>
      </c>
      <c r="F3706" s="1">
        <v>2021</v>
      </c>
      <c r="G3706" s="2">
        <v>329</v>
      </c>
      <c r="H3706" s="2">
        <v>81</v>
      </c>
      <c r="I3706" s="8">
        <v>411385</v>
      </c>
      <c r="J3706" s="8">
        <v>0</v>
      </c>
      <c r="K3706" s="8"/>
      <c r="L3706" s="11">
        <v>0</v>
      </c>
      <c r="M3706" s="11">
        <v>805597</v>
      </c>
      <c r="N3706" s="11"/>
      <c r="O3706" s="8">
        <v>3005473</v>
      </c>
      <c r="P3706" s="8">
        <v>41769</v>
      </c>
      <c r="Q3706" s="8">
        <v>7299711</v>
      </c>
      <c r="R3706" s="121">
        <v>1.3892797434999999</v>
      </c>
      <c r="S3706" s="121">
        <v>290.43539605760003</v>
      </c>
      <c r="T3706" s="8"/>
      <c r="U3706" s="8"/>
      <c r="V3706" s="8"/>
      <c r="W3706" s="8"/>
      <c r="X3706" s="8">
        <v>1262843</v>
      </c>
      <c r="Y3706" s="8">
        <v>569920</v>
      </c>
      <c r="Z3706" s="8">
        <v>463887</v>
      </c>
      <c r="AA3706" s="121">
        <v>26.824228684000001</v>
      </c>
      <c r="AB3706" s="121">
        <v>7.7560786910000008</v>
      </c>
    </row>
    <row r="3707" spans="1:28" x14ac:dyDescent="0.3">
      <c r="A3707" s="1" t="s">
        <v>30</v>
      </c>
      <c r="B3707" s="65" t="str">
        <f>VLOOKUP(A3707,'bank list with code'!$A$2:$C$114,3,FALSE)</f>
        <v>B089</v>
      </c>
      <c r="C3707" s="65" t="str">
        <f>VLOOKUP(B3707,'bank type'!$A$2:$B$87,2,FALSE)</f>
        <v>Private Sector Banks</v>
      </c>
      <c r="D3707" s="60">
        <f t="shared" si="159"/>
        <v>44316</v>
      </c>
      <c r="E3707" s="19">
        <v>4</v>
      </c>
      <c r="F3707" s="1">
        <v>2021</v>
      </c>
      <c r="G3707" s="2">
        <v>850</v>
      </c>
      <c r="H3707" s="2">
        <v>447</v>
      </c>
      <c r="I3707" s="8">
        <v>9523</v>
      </c>
      <c r="J3707" s="8">
        <v>0</v>
      </c>
      <c r="K3707" s="8"/>
      <c r="L3707" s="11">
        <v>0</v>
      </c>
      <c r="M3707" s="11">
        <v>2005</v>
      </c>
      <c r="N3707" s="11"/>
      <c r="O3707" s="8">
        <v>0</v>
      </c>
      <c r="P3707" s="8">
        <v>0</v>
      </c>
      <c r="Q3707" s="8">
        <v>0</v>
      </c>
      <c r="R3707" s="121">
        <v>0</v>
      </c>
      <c r="S3707" s="121">
        <v>0</v>
      </c>
      <c r="T3707" s="8"/>
      <c r="U3707" s="8"/>
      <c r="V3707" s="8"/>
      <c r="W3707" s="8"/>
      <c r="X3707" s="8">
        <v>3439018</v>
      </c>
      <c r="Y3707" s="8">
        <v>2845127</v>
      </c>
      <c r="Z3707" s="8">
        <v>2202646</v>
      </c>
      <c r="AA3707" s="121">
        <v>126.78641509880001</v>
      </c>
      <c r="AB3707" s="121">
        <v>36.549937647299998</v>
      </c>
    </row>
    <row r="3708" spans="1:28" x14ac:dyDescent="0.3">
      <c r="A3708" s="1" t="s">
        <v>31</v>
      </c>
      <c r="B3708" s="65" t="str">
        <f>VLOOKUP(A3708,'bank list with code'!$A$2:$C$114,3,FALSE)</f>
        <v>B100</v>
      </c>
      <c r="C3708" s="65" t="str">
        <f>VLOOKUP(B3708,'bank type'!$A$2:$B$87,2,FALSE)</f>
        <v>Private Sector Banks</v>
      </c>
      <c r="D3708" s="60">
        <f t="shared" si="159"/>
        <v>44316</v>
      </c>
      <c r="E3708" s="19">
        <v>4</v>
      </c>
      <c r="F3708" s="1">
        <v>2021</v>
      </c>
      <c r="G3708" s="2">
        <v>644</v>
      </c>
      <c r="H3708" s="2">
        <v>745</v>
      </c>
      <c r="I3708" s="8">
        <v>3989</v>
      </c>
      <c r="J3708" s="8">
        <v>0</v>
      </c>
      <c r="K3708" s="8"/>
      <c r="L3708" s="11">
        <v>0</v>
      </c>
      <c r="M3708" s="11">
        <v>0</v>
      </c>
      <c r="N3708" s="11"/>
      <c r="O3708" s="8">
        <v>33484</v>
      </c>
      <c r="P3708" s="8">
        <v>1750</v>
      </c>
      <c r="Q3708" s="8">
        <v>57574</v>
      </c>
      <c r="R3708" s="121">
        <v>7.6404E-2</v>
      </c>
      <c r="S3708" s="121">
        <v>2.3268256059999999</v>
      </c>
      <c r="T3708" s="8"/>
      <c r="U3708" s="8"/>
      <c r="V3708" s="8"/>
      <c r="W3708" s="8"/>
      <c r="X3708" s="8">
        <v>1919051</v>
      </c>
      <c r="Y3708" s="8">
        <v>5031087</v>
      </c>
      <c r="Z3708" s="8">
        <v>641710</v>
      </c>
      <c r="AA3708" s="121">
        <v>224.29767999999999</v>
      </c>
      <c r="AB3708" s="121">
        <v>11.9578542502</v>
      </c>
    </row>
    <row r="3709" spans="1:28" x14ac:dyDescent="0.3">
      <c r="A3709" s="1" t="s">
        <v>32</v>
      </c>
      <c r="B3709" s="65" t="str">
        <f>VLOOKUP(A3709,'bank list with code'!$A$2:$C$114,3,FALSE)</f>
        <v>B101</v>
      </c>
      <c r="C3709" s="65" t="str">
        <f>VLOOKUP(B3709,'bank type'!$A$2:$B$87,2,FALSE)</f>
        <v>Private Sector Banks</v>
      </c>
      <c r="D3709" s="60">
        <f t="shared" si="159"/>
        <v>44316</v>
      </c>
      <c r="E3709" s="19">
        <v>4</v>
      </c>
      <c r="F3709" s="1">
        <v>2021</v>
      </c>
      <c r="G3709" s="2">
        <v>454</v>
      </c>
      <c r="H3709" s="2">
        <v>521</v>
      </c>
      <c r="I3709" s="8">
        <v>1672</v>
      </c>
      <c r="J3709" s="8">
        <v>0</v>
      </c>
      <c r="K3709" s="8"/>
      <c r="L3709" s="11">
        <v>127</v>
      </c>
      <c r="M3709" s="11">
        <v>4057</v>
      </c>
      <c r="N3709" s="11"/>
      <c r="O3709" s="8">
        <v>0</v>
      </c>
      <c r="P3709" s="8">
        <v>0</v>
      </c>
      <c r="Q3709" s="8">
        <v>0</v>
      </c>
      <c r="R3709" s="121">
        <v>0</v>
      </c>
      <c r="S3709" s="121">
        <v>0</v>
      </c>
      <c r="T3709" s="8"/>
      <c r="U3709" s="8"/>
      <c r="V3709" s="8"/>
      <c r="W3709" s="8"/>
      <c r="X3709" s="8">
        <v>1247299</v>
      </c>
      <c r="Y3709" s="8">
        <v>728933</v>
      </c>
      <c r="Z3709" s="8">
        <v>359632</v>
      </c>
      <c r="AA3709" s="121">
        <v>34.99255934</v>
      </c>
      <c r="AB3709" s="121">
        <v>6.0515190403999997</v>
      </c>
    </row>
    <row r="3710" spans="1:28" x14ac:dyDescent="0.3">
      <c r="A3710" s="1" t="s">
        <v>33</v>
      </c>
      <c r="B3710" s="65" t="str">
        <f>VLOOKUP(A3710,'bank list with code'!$A$2:$C$114,3,FALSE)</f>
        <v>B113</v>
      </c>
      <c r="C3710" s="65" t="str">
        <f>VLOOKUP(B3710,'bank type'!$A$2:$B$87,2,FALSE)</f>
        <v>Private Sector Banks</v>
      </c>
      <c r="D3710" s="60">
        <f t="shared" si="159"/>
        <v>44316</v>
      </c>
      <c r="E3710" s="19">
        <v>4</v>
      </c>
      <c r="F3710" s="1">
        <v>2021</v>
      </c>
      <c r="G3710" s="2">
        <v>996</v>
      </c>
      <c r="H3710" s="2">
        <v>264</v>
      </c>
      <c r="I3710" s="8">
        <v>54543</v>
      </c>
      <c r="J3710" s="8">
        <v>0</v>
      </c>
      <c r="K3710" s="8"/>
      <c r="L3710" s="11">
        <v>72</v>
      </c>
      <c r="M3710" s="11">
        <v>220886</v>
      </c>
      <c r="N3710" s="11"/>
      <c r="O3710" s="8">
        <v>963196</v>
      </c>
      <c r="P3710" s="8">
        <v>11600</v>
      </c>
      <c r="Q3710" s="8">
        <v>1850802</v>
      </c>
      <c r="R3710" s="121">
        <v>0.48820600000000003</v>
      </c>
      <c r="S3710" s="121">
        <v>57.077682032800013</v>
      </c>
      <c r="T3710" s="8"/>
      <c r="U3710" s="8"/>
      <c r="V3710" s="8"/>
      <c r="W3710" s="8"/>
      <c r="X3710" s="8">
        <v>3472619</v>
      </c>
      <c r="Y3710" s="8">
        <v>1890282</v>
      </c>
      <c r="Z3710" s="8">
        <v>1794424</v>
      </c>
      <c r="AA3710" s="121">
        <v>92.328060339999993</v>
      </c>
      <c r="AB3710" s="121">
        <v>33.570781660000002</v>
      </c>
    </row>
    <row r="3711" spans="1:28" x14ac:dyDescent="0.3">
      <c r="A3711" s="1" t="s">
        <v>35</v>
      </c>
      <c r="B3711" s="65" t="str">
        <f>VLOOKUP(A3711,'bank list with code'!$A$2:$C$114,3,FALSE)</f>
        <v>B004</v>
      </c>
      <c r="C3711" s="65" t="str">
        <f>VLOOKUP(B3711,'bank type'!$A$2:$B$87,2,FALSE)</f>
        <v>Foreign Banks</v>
      </c>
      <c r="D3711" s="60">
        <f t="shared" si="159"/>
        <v>44316</v>
      </c>
      <c r="E3711" s="19">
        <v>4</v>
      </c>
      <c r="F3711" s="1">
        <v>2021</v>
      </c>
      <c r="G3711" s="2">
        <v>0</v>
      </c>
      <c r="H3711" s="2">
        <v>0</v>
      </c>
      <c r="I3711" s="8">
        <v>44814</v>
      </c>
      <c r="J3711" s="8">
        <v>0</v>
      </c>
      <c r="K3711" s="8"/>
      <c r="L3711" s="11">
        <v>0</v>
      </c>
      <c r="M3711" s="11">
        <v>15</v>
      </c>
      <c r="N3711" s="11"/>
      <c r="O3711" s="8">
        <v>1510711</v>
      </c>
      <c r="P3711" s="8">
        <v>1215</v>
      </c>
      <c r="Q3711" s="8">
        <v>4007553</v>
      </c>
      <c r="R3711" s="121">
        <v>9.7642110000000004E-2</v>
      </c>
      <c r="S3711" s="121">
        <v>187.48838764000001</v>
      </c>
      <c r="T3711" s="8"/>
      <c r="U3711" s="8"/>
      <c r="V3711" s="8"/>
      <c r="W3711" s="8"/>
      <c r="X3711" s="8">
        <v>0</v>
      </c>
      <c r="Y3711" s="8">
        <v>0</v>
      </c>
      <c r="Z3711" s="8">
        <v>0</v>
      </c>
      <c r="AA3711" s="121">
        <v>0</v>
      </c>
      <c r="AB3711" s="121">
        <v>0</v>
      </c>
    </row>
    <row r="3712" spans="1:28" x14ac:dyDescent="0.3">
      <c r="A3712" s="1" t="s">
        <v>36</v>
      </c>
      <c r="B3712" s="65" t="str">
        <f>VLOOKUP(A3712,'bank list with code'!$A$2:$C$114,3,FALSE)</f>
        <v>B011</v>
      </c>
      <c r="C3712" s="65" t="str">
        <f>VLOOKUP(B3712,'bank type'!$A$2:$B$87,2,FALSE)</f>
        <v>Foreign Banks</v>
      </c>
      <c r="D3712" s="60">
        <f t="shared" si="159"/>
        <v>44316</v>
      </c>
      <c r="E3712" s="19">
        <v>4</v>
      </c>
      <c r="F3712" s="1">
        <v>2021</v>
      </c>
      <c r="G3712" s="2">
        <v>0</v>
      </c>
      <c r="H3712" s="2">
        <v>0</v>
      </c>
      <c r="I3712" s="8">
        <v>0</v>
      </c>
      <c r="J3712" s="8">
        <v>0</v>
      </c>
      <c r="K3712" s="8"/>
      <c r="L3712" s="11">
        <v>0</v>
      </c>
      <c r="M3712" s="11">
        <v>0</v>
      </c>
      <c r="N3712" s="11"/>
      <c r="O3712" s="8">
        <v>24955</v>
      </c>
      <c r="P3712" s="8">
        <v>0</v>
      </c>
      <c r="Q3712" s="8">
        <v>12901</v>
      </c>
      <c r="R3712" s="121">
        <v>0</v>
      </c>
      <c r="S3712" s="121">
        <v>0.4592572244</v>
      </c>
      <c r="T3712" s="8"/>
      <c r="U3712" s="8"/>
      <c r="V3712" s="8"/>
      <c r="W3712" s="8"/>
      <c r="X3712" s="8">
        <v>0</v>
      </c>
      <c r="Y3712" s="8">
        <v>0</v>
      </c>
      <c r="Z3712" s="8">
        <v>0</v>
      </c>
      <c r="AA3712" s="121">
        <v>0</v>
      </c>
      <c r="AB3712" s="121">
        <v>0</v>
      </c>
    </row>
    <row r="3713" spans="1:28" x14ac:dyDescent="0.3">
      <c r="A3713" s="1" t="s">
        <v>37</v>
      </c>
      <c r="B3713" s="65" t="str">
        <f>VLOOKUP(A3713,'bank list with code'!$A$2:$C$114,3,FALSE)</f>
        <v>B017</v>
      </c>
      <c r="C3713" s="65" t="str">
        <f>VLOOKUP(B3713,'bank type'!$A$2:$B$87,2,FALSE)</f>
        <v>Foreign Banks</v>
      </c>
      <c r="D3713" s="60">
        <f t="shared" si="159"/>
        <v>44316</v>
      </c>
      <c r="E3713" s="19">
        <v>4</v>
      </c>
      <c r="F3713" s="1">
        <v>2021</v>
      </c>
      <c r="G3713" s="2">
        <v>0</v>
      </c>
      <c r="H3713" s="2">
        <v>0</v>
      </c>
      <c r="I3713" s="8">
        <v>0</v>
      </c>
      <c r="J3713" s="8">
        <v>0</v>
      </c>
      <c r="K3713" s="8"/>
      <c r="L3713" s="11">
        <v>0</v>
      </c>
      <c r="M3713" s="11">
        <v>1</v>
      </c>
      <c r="N3713" s="11"/>
      <c r="O3713" s="8">
        <v>0</v>
      </c>
      <c r="P3713" s="8">
        <v>0</v>
      </c>
      <c r="Q3713" s="8">
        <v>0</v>
      </c>
      <c r="R3713" s="121">
        <v>0</v>
      </c>
      <c r="S3713" s="121">
        <v>0</v>
      </c>
      <c r="T3713" s="8"/>
      <c r="U3713" s="8"/>
      <c r="V3713" s="8"/>
      <c r="W3713" s="8"/>
      <c r="X3713" s="8">
        <v>2047</v>
      </c>
      <c r="Y3713" s="8">
        <v>49</v>
      </c>
      <c r="Z3713" s="8">
        <v>53</v>
      </c>
      <c r="AA3713" s="121">
        <v>3.6145132000000003E-3</v>
      </c>
      <c r="AB3713" s="121">
        <v>3.9523753999999994E-3</v>
      </c>
    </row>
    <row r="3714" spans="1:28" x14ac:dyDescent="0.3">
      <c r="A3714" s="1" t="s">
        <v>38</v>
      </c>
      <c r="B3714" s="65" t="str">
        <f>VLOOKUP(A3714,'bank list with code'!$A$2:$C$114,3,FALSE)</f>
        <v>B023</v>
      </c>
      <c r="C3714" s="65" t="str">
        <f>VLOOKUP(B3714,'bank type'!$A$2:$B$87,2,FALSE)</f>
        <v>Foreign Banks</v>
      </c>
      <c r="D3714" s="60">
        <f t="shared" si="159"/>
        <v>44316</v>
      </c>
      <c r="E3714" s="19">
        <v>4</v>
      </c>
      <c r="F3714" s="1">
        <v>2021</v>
      </c>
      <c r="G3714" s="2">
        <v>47</v>
      </c>
      <c r="H3714" s="2">
        <v>454</v>
      </c>
      <c r="I3714" s="8">
        <v>0</v>
      </c>
      <c r="J3714" s="8">
        <v>0</v>
      </c>
      <c r="K3714" s="8"/>
      <c r="L3714" s="11">
        <v>0</v>
      </c>
      <c r="M3714" s="11">
        <v>0</v>
      </c>
      <c r="N3714" s="11"/>
      <c r="O3714" s="8">
        <v>2621899</v>
      </c>
      <c r="P3714" s="8">
        <v>12347</v>
      </c>
      <c r="Q3714" s="8">
        <v>10919097</v>
      </c>
      <c r="R3714" s="121">
        <v>0.73043600000000009</v>
      </c>
      <c r="S3714" s="121">
        <v>305.19560837689977</v>
      </c>
      <c r="T3714" s="8"/>
      <c r="U3714" s="8"/>
      <c r="V3714" s="8"/>
      <c r="W3714" s="8"/>
      <c r="X3714" s="8">
        <v>1648634</v>
      </c>
      <c r="Y3714" s="8">
        <v>1102545</v>
      </c>
      <c r="Z3714" s="8">
        <v>2270696</v>
      </c>
      <c r="AA3714" s="121">
        <v>59.265967109999998</v>
      </c>
      <c r="AB3714" s="121">
        <v>48.407028060400002</v>
      </c>
    </row>
    <row r="3715" spans="1:28" x14ac:dyDescent="0.3">
      <c r="A3715" s="1" t="s">
        <v>39</v>
      </c>
      <c r="B3715" s="65" t="str">
        <f>VLOOKUP(A3715,'bank list with code'!$A$2:$C$114,3,FALSE)</f>
        <v>B030</v>
      </c>
      <c r="C3715" s="65" t="str">
        <f>VLOOKUP(B3715,'bank type'!$A$2:$B$87,2,FALSE)</f>
        <v>Foreign Banks</v>
      </c>
      <c r="D3715" s="60">
        <f t="shared" si="159"/>
        <v>44316</v>
      </c>
      <c r="E3715" s="19">
        <v>4</v>
      </c>
      <c r="F3715" s="1">
        <v>2021</v>
      </c>
      <c r="G3715" s="2">
        <v>26</v>
      </c>
      <c r="H3715" s="2">
        <v>19</v>
      </c>
      <c r="I3715" s="8">
        <v>0</v>
      </c>
      <c r="J3715" s="8">
        <v>0</v>
      </c>
      <c r="K3715" s="8"/>
      <c r="L3715" s="11">
        <v>0</v>
      </c>
      <c r="M3715" s="11">
        <v>0</v>
      </c>
      <c r="N3715" s="11"/>
      <c r="O3715" s="8">
        <v>0</v>
      </c>
      <c r="P3715" s="8">
        <v>0</v>
      </c>
      <c r="Q3715" s="8">
        <v>0</v>
      </c>
      <c r="R3715" s="121">
        <v>0</v>
      </c>
      <c r="S3715" s="121">
        <v>0</v>
      </c>
      <c r="T3715" s="8"/>
      <c r="U3715" s="8"/>
      <c r="V3715" s="8"/>
      <c r="W3715" s="8"/>
      <c r="X3715" s="8">
        <v>1082677</v>
      </c>
      <c r="Y3715" s="8">
        <v>730046</v>
      </c>
      <c r="Z3715" s="8">
        <v>903132</v>
      </c>
      <c r="AA3715" s="121">
        <v>24.944035849999999</v>
      </c>
      <c r="AB3715" s="121">
        <v>9.3925058700000008</v>
      </c>
    </row>
    <row r="3716" spans="1:28" x14ac:dyDescent="0.3">
      <c r="A3716" s="1" t="s">
        <v>40</v>
      </c>
      <c r="B3716" s="65" t="str">
        <f>VLOOKUP(A3716,'bank list with code'!$A$2:$C$114,3,FALSE)</f>
        <v>B035</v>
      </c>
      <c r="C3716" s="65" t="str">
        <f>VLOOKUP(B3716,'bank type'!$A$2:$B$87,2,FALSE)</f>
        <v>Foreign Banks</v>
      </c>
      <c r="D3716" s="60">
        <f t="shared" si="159"/>
        <v>44316</v>
      </c>
      <c r="E3716" s="19">
        <v>4</v>
      </c>
      <c r="F3716" s="1">
        <v>2021</v>
      </c>
      <c r="G3716" s="2">
        <v>13</v>
      </c>
      <c r="H3716" s="2">
        <v>19</v>
      </c>
      <c r="I3716" s="8">
        <v>0</v>
      </c>
      <c r="J3716" s="8">
        <v>0</v>
      </c>
      <c r="K3716" s="8"/>
      <c r="L3716" s="11">
        <v>0</v>
      </c>
      <c r="M3716" s="11">
        <v>0</v>
      </c>
      <c r="N3716" s="11"/>
      <c r="O3716" s="8">
        <v>0</v>
      </c>
      <c r="P3716" s="8">
        <v>0</v>
      </c>
      <c r="Q3716" s="8">
        <v>0</v>
      </c>
      <c r="R3716" s="121">
        <v>0</v>
      </c>
      <c r="S3716" s="121">
        <v>0</v>
      </c>
      <c r="T3716" s="8"/>
      <c r="U3716" s="8"/>
      <c r="V3716" s="8"/>
      <c r="W3716" s="8"/>
      <c r="X3716" s="8">
        <v>123638</v>
      </c>
      <c r="Y3716" s="8">
        <v>48970</v>
      </c>
      <c r="Z3716" s="8">
        <v>102166</v>
      </c>
      <c r="AA3716" s="121">
        <v>2.8488828860000002</v>
      </c>
      <c r="AB3716" s="121">
        <v>2.0592171096</v>
      </c>
    </row>
    <row r="3717" spans="1:28" x14ac:dyDescent="0.3">
      <c r="A3717" s="1" t="s">
        <v>41</v>
      </c>
      <c r="B3717" s="65" t="str">
        <f>VLOOKUP(A3717,'bank list with code'!$A$2:$C$114,3,FALSE)</f>
        <v>B051</v>
      </c>
      <c r="C3717" s="65" t="str">
        <f>VLOOKUP(B3717,'bank type'!$A$2:$B$87,2,FALSE)</f>
        <v>Foreign Banks</v>
      </c>
      <c r="D3717" s="60">
        <f t="shared" si="159"/>
        <v>44316</v>
      </c>
      <c r="E3717" s="19">
        <v>4</v>
      </c>
      <c r="F3717" s="1">
        <v>2021</v>
      </c>
      <c r="G3717" s="2">
        <v>46</v>
      </c>
      <c r="H3717" s="2">
        <v>35</v>
      </c>
      <c r="I3717" s="8">
        <v>0</v>
      </c>
      <c r="J3717" s="8">
        <v>0</v>
      </c>
      <c r="K3717" s="8"/>
      <c r="L3717" s="11">
        <v>0</v>
      </c>
      <c r="M3717" s="11">
        <v>0</v>
      </c>
      <c r="N3717" s="11"/>
      <c r="O3717" s="8">
        <v>857437</v>
      </c>
      <c r="P3717" s="8">
        <v>1626</v>
      </c>
      <c r="Q3717" s="8">
        <v>1487995</v>
      </c>
      <c r="R3717" s="121">
        <v>0.12517130299999998</v>
      </c>
      <c r="S3717" s="121">
        <v>56.191460399699935</v>
      </c>
      <c r="T3717" s="8"/>
      <c r="U3717" s="8"/>
      <c r="V3717" s="8"/>
      <c r="W3717" s="8"/>
      <c r="X3717" s="8">
        <v>485644</v>
      </c>
      <c r="Y3717" s="8">
        <v>239587</v>
      </c>
      <c r="Z3717" s="8">
        <v>350778</v>
      </c>
      <c r="AA3717" s="121">
        <v>14.836587589499997</v>
      </c>
      <c r="AB3717" s="121">
        <v>8.6395041093000113</v>
      </c>
    </row>
    <row r="3718" spans="1:28" x14ac:dyDescent="0.3">
      <c r="A3718" s="1" t="s">
        <v>73</v>
      </c>
      <c r="B3718" s="65" t="str">
        <f>VLOOKUP(A3718,'bank list with code'!$A$2:$C$114,3,FALSE)</f>
        <v>B085</v>
      </c>
      <c r="C3718" s="65" t="str">
        <f>VLOOKUP(B3718,'bank type'!$A$2:$B$87,2,FALSE)</f>
        <v>Foreign Banks</v>
      </c>
      <c r="D3718" s="60">
        <f t="shared" si="159"/>
        <v>44316</v>
      </c>
      <c r="E3718" s="19">
        <v>4</v>
      </c>
      <c r="F3718" s="1">
        <v>2021</v>
      </c>
      <c r="G3718" s="2">
        <v>5</v>
      </c>
      <c r="H3718" s="2">
        <v>0</v>
      </c>
      <c r="I3718" s="8">
        <v>0</v>
      </c>
      <c r="J3718" s="8">
        <v>0</v>
      </c>
      <c r="K3718" s="8"/>
      <c r="L3718" s="11">
        <v>30457</v>
      </c>
      <c r="M3718" s="11">
        <v>0</v>
      </c>
      <c r="N3718" s="11"/>
      <c r="O3718" s="8">
        <v>122605</v>
      </c>
      <c r="P3718" s="8">
        <v>54073</v>
      </c>
      <c r="Q3718" s="8">
        <v>182790</v>
      </c>
      <c r="R3718" s="121">
        <v>3.7448731180000001</v>
      </c>
      <c r="S3718" s="121">
        <v>8.9800498417999339</v>
      </c>
      <c r="T3718" s="8"/>
      <c r="U3718" s="8"/>
      <c r="V3718" s="8"/>
      <c r="W3718" s="8"/>
      <c r="X3718" s="8">
        <v>10778</v>
      </c>
      <c r="Y3718" s="8">
        <v>4239</v>
      </c>
      <c r="Z3718" s="8">
        <v>2915</v>
      </c>
      <c r="AA3718" s="121">
        <v>0.15672900000000001</v>
      </c>
      <c r="AB3718" s="121">
        <v>7.9306500000000002E-2</v>
      </c>
    </row>
    <row r="3719" spans="1:28" x14ac:dyDescent="0.3">
      <c r="A3719" s="1" t="s">
        <v>42</v>
      </c>
      <c r="B3719" s="65" t="str">
        <f>VLOOKUP(A3719,'bank list with code'!$A$2:$C$114,3,FALSE)</f>
        <v>B090</v>
      </c>
      <c r="C3719" s="65" t="str">
        <f>VLOOKUP(B3719,'bank type'!$A$2:$B$87,2,FALSE)</f>
        <v>Foreign Banks</v>
      </c>
      <c r="D3719" s="60">
        <f t="shared" si="159"/>
        <v>44316</v>
      </c>
      <c r="E3719" s="19">
        <v>4</v>
      </c>
      <c r="F3719" s="1">
        <v>2021</v>
      </c>
      <c r="G3719" s="2">
        <v>99</v>
      </c>
      <c r="H3719" s="2">
        <v>86</v>
      </c>
      <c r="I3719" s="8">
        <v>0</v>
      </c>
      <c r="J3719" s="8">
        <v>0</v>
      </c>
      <c r="K3719" s="8"/>
      <c r="L3719" s="11">
        <v>0</v>
      </c>
      <c r="M3719" s="11">
        <v>0</v>
      </c>
      <c r="N3719" s="11"/>
      <c r="O3719" s="8">
        <v>1473401</v>
      </c>
      <c r="P3719" s="8">
        <v>4173</v>
      </c>
      <c r="Q3719" s="8">
        <v>3009589</v>
      </c>
      <c r="R3719" s="121">
        <v>0.22194882000000002</v>
      </c>
      <c r="S3719" s="121">
        <v>92.624513000000007</v>
      </c>
      <c r="T3719" s="8"/>
      <c r="U3719" s="8"/>
      <c r="V3719" s="8"/>
      <c r="W3719" s="8"/>
      <c r="X3719" s="8">
        <v>1040495</v>
      </c>
      <c r="Y3719" s="8">
        <v>1000165</v>
      </c>
      <c r="Z3719" s="8">
        <v>1541692</v>
      </c>
      <c r="AA3719" s="121">
        <v>45.191217719999997</v>
      </c>
      <c r="AB3719" s="121">
        <v>28.709411750000001</v>
      </c>
    </row>
    <row r="3720" spans="1:28" x14ac:dyDescent="0.3">
      <c r="A3720" s="1" t="s">
        <v>45</v>
      </c>
      <c r="B3720" s="65" t="str">
        <f>VLOOKUP(A3720,'bank list with code'!$A$2:$C$114,3,FALSE)</f>
        <v>B002</v>
      </c>
      <c r="C3720" s="65" t="str">
        <f>VLOOKUP(B3720,'bank type'!$A$2:$B$87,2,FALSE)</f>
        <v>Payment Banks</v>
      </c>
      <c r="D3720" s="60">
        <f t="shared" si="159"/>
        <v>44316</v>
      </c>
      <c r="E3720" s="19">
        <v>4</v>
      </c>
      <c r="F3720" s="1">
        <v>2021</v>
      </c>
      <c r="G3720" s="2">
        <v>0</v>
      </c>
      <c r="H3720" s="2">
        <v>0</v>
      </c>
      <c r="I3720" s="2">
        <v>0</v>
      </c>
      <c r="J3720" s="2">
        <v>0</v>
      </c>
      <c r="K3720" s="2"/>
      <c r="L3720" s="11">
        <v>0</v>
      </c>
      <c r="M3720" s="11">
        <v>0</v>
      </c>
      <c r="N3720" s="11"/>
      <c r="O3720" s="8">
        <v>0</v>
      </c>
      <c r="P3720" s="8">
        <v>0</v>
      </c>
      <c r="Q3720" s="8">
        <v>0</v>
      </c>
      <c r="R3720" s="121">
        <v>0</v>
      </c>
      <c r="S3720" s="121">
        <v>0</v>
      </c>
      <c r="T3720" s="8"/>
      <c r="U3720" s="8"/>
      <c r="V3720" s="8"/>
      <c r="W3720" s="8"/>
      <c r="X3720" s="8">
        <v>1639004</v>
      </c>
      <c r="Y3720" s="8">
        <v>0</v>
      </c>
      <c r="Z3720" s="8">
        <v>331707</v>
      </c>
      <c r="AA3720" s="121">
        <v>0</v>
      </c>
      <c r="AB3720" s="121">
        <v>3.0241160253000001</v>
      </c>
    </row>
    <row r="3721" spans="1:28" x14ac:dyDescent="0.3">
      <c r="A3721" s="1" t="s">
        <v>46</v>
      </c>
      <c r="B3721" s="65" t="str">
        <f>VLOOKUP(A3721,'bank list with code'!$A$2:$C$114,3,FALSE)</f>
        <v>B048</v>
      </c>
      <c r="C3721" s="65" t="str">
        <f>VLOOKUP(B3721,'bank type'!$A$2:$B$87,2,FALSE)</f>
        <v>Payment Banks</v>
      </c>
      <c r="D3721" s="60">
        <f t="shared" si="159"/>
        <v>44316</v>
      </c>
      <c r="E3721" s="19">
        <v>4</v>
      </c>
      <c r="F3721" s="1">
        <v>2021</v>
      </c>
      <c r="G3721" s="2">
        <v>0</v>
      </c>
      <c r="H3721" s="2">
        <v>0</v>
      </c>
      <c r="I3721" s="2">
        <v>0</v>
      </c>
      <c r="J3721" s="2">
        <v>0</v>
      </c>
      <c r="K3721" s="2"/>
      <c r="L3721" s="11">
        <v>225950</v>
      </c>
      <c r="M3721" s="11">
        <v>0</v>
      </c>
      <c r="N3721" s="11"/>
      <c r="O3721" s="8">
        <v>0</v>
      </c>
      <c r="P3721" s="8">
        <v>0</v>
      </c>
      <c r="Q3721" s="8">
        <v>0</v>
      </c>
      <c r="R3721" s="121">
        <v>0</v>
      </c>
      <c r="S3721" s="121">
        <v>0</v>
      </c>
      <c r="T3721" s="8"/>
      <c r="U3721" s="8"/>
      <c r="V3721" s="8"/>
      <c r="W3721" s="8"/>
      <c r="X3721" s="8">
        <v>2348936</v>
      </c>
      <c r="Y3721" s="8">
        <v>675213</v>
      </c>
      <c r="Z3721" s="8">
        <v>163205</v>
      </c>
      <c r="AA3721" s="121">
        <v>20.545833549000001</v>
      </c>
      <c r="AB3721" s="121">
        <v>2.3744817968</v>
      </c>
    </row>
    <row r="3722" spans="1:28" x14ac:dyDescent="0.3">
      <c r="A3722" s="1" t="s">
        <v>47</v>
      </c>
      <c r="B3722" s="65" t="str">
        <f>VLOOKUP(A3722,'bank list with code'!$A$2:$C$114,3,FALSE)</f>
        <v>B059</v>
      </c>
      <c r="C3722" s="65" t="str">
        <f>VLOOKUP(B3722,'bank type'!$A$2:$B$87,2,FALSE)</f>
        <v>Payment Banks</v>
      </c>
      <c r="D3722" s="60">
        <f t="shared" si="159"/>
        <v>44316</v>
      </c>
      <c r="E3722" s="19">
        <v>4</v>
      </c>
      <c r="F3722" s="1">
        <v>2021</v>
      </c>
      <c r="G3722" s="2">
        <v>0</v>
      </c>
      <c r="H3722" s="2">
        <v>0</v>
      </c>
      <c r="I3722" s="2">
        <v>0</v>
      </c>
      <c r="J3722" s="2">
        <v>0</v>
      </c>
      <c r="K3722" s="2"/>
      <c r="L3722" s="8">
        <v>137104</v>
      </c>
      <c r="M3722" s="11">
        <v>0</v>
      </c>
      <c r="N3722" s="11"/>
      <c r="O3722" s="8">
        <v>0</v>
      </c>
      <c r="P3722" s="8">
        <v>0</v>
      </c>
      <c r="Q3722" s="8">
        <v>0</v>
      </c>
      <c r="R3722" s="121">
        <v>0</v>
      </c>
      <c r="S3722" s="121">
        <v>0</v>
      </c>
      <c r="T3722" s="8"/>
      <c r="U3722" s="8"/>
      <c r="V3722" s="8"/>
      <c r="W3722" s="8"/>
      <c r="X3722" s="8">
        <v>1275898</v>
      </c>
      <c r="Y3722" s="8">
        <v>0</v>
      </c>
      <c r="Z3722" s="8">
        <v>256897</v>
      </c>
      <c r="AA3722" s="121">
        <v>0</v>
      </c>
      <c r="AB3722" s="121">
        <v>1.2819824062999998</v>
      </c>
    </row>
    <row r="3723" spans="1:28" x14ac:dyDescent="0.3">
      <c r="A3723" s="1" t="s">
        <v>72</v>
      </c>
      <c r="B3723" s="65" t="str">
        <f>VLOOKUP(A3723,'bank list with code'!$A$2:$C$114,3,FALSE)</f>
        <v>B067</v>
      </c>
      <c r="C3723" s="65" t="str">
        <f>VLOOKUP(B3723,'bank type'!$A$2:$B$87,2,FALSE)</f>
        <v>Payment Banks</v>
      </c>
      <c r="D3723" s="60">
        <f t="shared" si="159"/>
        <v>44316</v>
      </c>
      <c r="E3723" s="19">
        <v>4</v>
      </c>
      <c r="F3723" s="1">
        <v>2021</v>
      </c>
      <c r="G3723" s="2">
        <v>0</v>
      </c>
      <c r="H3723" s="2">
        <v>0</v>
      </c>
      <c r="I3723" s="2">
        <v>0</v>
      </c>
      <c r="J3723" s="2">
        <v>0</v>
      </c>
      <c r="K3723" s="2"/>
      <c r="L3723" s="11">
        <v>0</v>
      </c>
      <c r="M3723" s="11">
        <v>0</v>
      </c>
      <c r="N3723" s="11"/>
      <c r="O3723" s="8">
        <v>0</v>
      </c>
      <c r="P3723" s="8">
        <v>0</v>
      </c>
      <c r="Q3723" s="8">
        <v>0</v>
      </c>
      <c r="R3723" s="121">
        <v>0</v>
      </c>
      <c r="S3723" s="121">
        <v>0</v>
      </c>
      <c r="T3723" s="8"/>
      <c r="U3723" s="8"/>
      <c r="V3723" s="8"/>
      <c r="W3723" s="8"/>
      <c r="X3723" s="8">
        <v>0</v>
      </c>
      <c r="Y3723" s="8">
        <v>0</v>
      </c>
      <c r="Z3723" s="8">
        <v>0</v>
      </c>
      <c r="AA3723" s="121">
        <v>0</v>
      </c>
      <c r="AB3723" s="121">
        <v>0</v>
      </c>
    </row>
    <row r="3724" spans="1:28" x14ac:dyDescent="0.3">
      <c r="A3724" s="1" t="s">
        <v>49</v>
      </c>
      <c r="B3724" s="65" t="str">
        <f>VLOOKUP(A3724,'bank list with code'!$A$2:$C$114,3,FALSE)</f>
        <v>B077</v>
      </c>
      <c r="C3724" s="65" t="str">
        <f>VLOOKUP(B3724,'bank type'!$A$2:$B$87,2,FALSE)</f>
        <v>Payment Banks</v>
      </c>
      <c r="D3724" s="60">
        <f t="shared" si="159"/>
        <v>44316</v>
      </c>
      <c r="E3724" s="19">
        <v>4</v>
      </c>
      <c r="F3724" s="1">
        <v>2021</v>
      </c>
      <c r="G3724" s="2">
        <v>0</v>
      </c>
      <c r="H3724" s="2">
        <v>0</v>
      </c>
      <c r="I3724" s="2">
        <v>0</v>
      </c>
      <c r="J3724" s="2">
        <v>0</v>
      </c>
      <c r="K3724" s="2"/>
      <c r="L3724" s="11">
        <v>3480</v>
      </c>
      <c r="M3724" s="11">
        <v>0</v>
      </c>
      <c r="N3724" s="11"/>
      <c r="O3724" s="8">
        <v>0</v>
      </c>
      <c r="P3724" s="8">
        <v>0</v>
      </c>
      <c r="Q3724" s="8">
        <v>0</v>
      </c>
      <c r="R3724" s="121">
        <v>0</v>
      </c>
      <c r="S3724" s="121">
        <v>0</v>
      </c>
      <c r="T3724" s="8"/>
      <c r="U3724" s="8"/>
      <c r="V3724" s="8"/>
      <c r="W3724" s="8"/>
      <c r="X3724" s="8">
        <v>144169</v>
      </c>
      <c r="Y3724" s="8">
        <v>1348</v>
      </c>
      <c r="Z3724" s="8">
        <v>21970</v>
      </c>
      <c r="AA3724" s="121">
        <v>5.087407E-2</v>
      </c>
      <c r="AB3724" s="121">
        <v>9.5999241900000004E-2</v>
      </c>
    </row>
    <row r="3725" spans="1:28" x14ac:dyDescent="0.3">
      <c r="A3725" s="1" t="s">
        <v>50</v>
      </c>
      <c r="B3725" s="65" t="str">
        <f>VLOOKUP(A3725,'bank list with code'!$A$2:$C$114,3,FALSE)</f>
        <v>B079</v>
      </c>
      <c r="C3725" s="65" t="str">
        <f>VLOOKUP(B3725,'bank type'!$A$2:$B$87,2,FALSE)</f>
        <v>Payment Banks</v>
      </c>
      <c r="D3725" s="60">
        <f t="shared" si="159"/>
        <v>44316</v>
      </c>
      <c r="E3725" s="19">
        <v>4</v>
      </c>
      <c r="F3725" s="1">
        <v>2021</v>
      </c>
      <c r="G3725" s="2">
        <v>1</v>
      </c>
      <c r="H3725" s="2">
        <v>128</v>
      </c>
      <c r="I3725" s="8">
        <v>246115</v>
      </c>
      <c r="J3725" s="8">
        <v>0</v>
      </c>
      <c r="K3725" s="8"/>
      <c r="L3725" s="11">
        <v>0</v>
      </c>
      <c r="M3725" s="11">
        <v>0</v>
      </c>
      <c r="N3725" s="11"/>
      <c r="O3725" s="8">
        <v>0</v>
      </c>
      <c r="P3725" s="8">
        <v>0</v>
      </c>
      <c r="Q3725" s="8">
        <v>0</v>
      </c>
      <c r="R3725" s="121">
        <v>0</v>
      </c>
      <c r="S3725" s="121">
        <v>0</v>
      </c>
      <c r="T3725" s="8"/>
      <c r="U3725" s="8"/>
      <c r="V3725" s="8"/>
      <c r="W3725" s="8"/>
      <c r="X3725" s="8">
        <v>64200170</v>
      </c>
      <c r="Y3725" s="8">
        <v>1494614</v>
      </c>
      <c r="Z3725" s="8">
        <v>1953367</v>
      </c>
      <c r="AA3725" s="121">
        <v>50.970871120000005</v>
      </c>
      <c r="AB3725" s="121">
        <v>17.153798999999999</v>
      </c>
    </row>
    <row r="3726" spans="1:28" x14ac:dyDescent="0.3">
      <c r="A3726" s="1" t="s">
        <v>52</v>
      </c>
      <c r="B3726" s="65" t="str">
        <f>VLOOKUP(A3726,'bank list with code'!$A$2:$C$114,3,FALSE)</f>
        <v>B007</v>
      </c>
      <c r="C3726" s="65" t="str">
        <f>VLOOKUP(B3726,'bank type'!$A$2:$B$87,2,FALSE)</f>
        <v>Small Finance Banks</v>
      </c>
      <c r="D3726" s="60">
        <f t="shared" si="159"/>
        <v>44316</v>
      </c>
      <c r="E3726" s="19">
        <v>4</v>
      </c>
      <c r="F3726" s="1">
        <v>2021</v>
      </c>
      <c r="G3726" s="2">
        <v>342</v>
      </c>
      <c r="H3726" s="2">
        <v>2</v>
      </c>
      <c r="I3726" s="8">
        <v>0</v>
      </c>
      <c r="J3726" s="8">
        <v>0</v>
      </c>
      <c r="K3726" s="8"/>
      <c r="L3726" s="11">
        <v>257</v>
      </c>
      <c r="M3726" s="11">
        <v>0</v>
      </c>
      <c r="N3726" s="11"/>
      <c r="O3726" s="8">
        <v>12625</v>
      </c>
      <c r="P3726" s="8">
        <v>235</v>
      </c>
      <c r="Q3726" s="8">
        <v>30816</v>
      </c>
      <c r="R3726" s="121">
        <v>9.6089999999999995E-3</v>
      </c>
      <c r="S3726" s="121">
        <v>0.72864718839999354</v>
      </c>
      <c r="T3726" s="8"/>
      <c r="U3726" s="8"/>
      <c r="V3726" s="8"/>
      <c r="W3726" s="8"/>
      <c r="X3726" s="8">
        <v>1511942</v>
      </c>
      <c r="Y3726" s="8">
        <v>589205</v>
      </c>
      <c r="Z3726" s="8">
        <v>294161</v>
      </c>
      <c r="AA3726" s="121">
        <v>40.206267610000005</v>
      </c>
      <c r="AB3726" s="121">
        <v>7.1630553387999951</v>
      </c>
    </row>
    <row r="3727" spans="1:28" x14ac:dyDescent="0.3">
      <c r="A3727" s="1" t="s">
        <v>53</v>
      </c>
      <c r="B3727" s="65" t="str">
        <f>VLOOKUP(A3727,'bank list with code'!$A$2:$C$114,3,FALSE)</f>
        <v>B019</v>
      </c>
      <c r="C3727" s="65" t="str">
        <f>VLOOKUP(B3727,'bank type'!$A$2:$B$87,2,FALSE)</f>
        <v>Small Finance Banks</v>
      </c>
      <c r="D3727" s="60">
        <f t="shared" si="159"/>
        <v>44316</v>
      </c>
      <c r="E3727" s="19">
        <v>4</v>
      </c>
      <c r="F3727" s="1">
        <v>2021</v>
      </c>
      <c r="G3727" s="2">
        <v>159</v>
      </c>
      <c r="H3727" s="2">
        <v>2</v>
      </c>
      <c r="I3727" s="8">
        <v>0</v>
      </c>
      <c r="J3727" s="8">
        <v>0</v>
      </c>
      <c r="K3727" s="8"/>
      <c r="L3727" s="11">
        <v>0</v>
      </c>
      <c r="M3727" s="11">
        <v>0</v>
      </c>
      <c r="N3727" s="11"/>
      <c r="O3727" s="8">
        <v>0</v>
      </c>
      <c r="P3727" s="8">
        <v>0</v>
      </c>
      <c r="Q3727" s="8">
        <v>0</v>
      </c>
      <c r="R3727" s="121">
        <v>0</v>
      </c>
      <c r="S3727" s="121">
        <v>0</v>
      </c>
      <c r="T3727" s="8"/>
      <c r="U3727" s="8"/>
      <c r="V3727" s="8"/>
      <c r="W3727" s="8"/>
      <c r="X3727" s="8">
        <v>155393</v>
      </c>
      <c r="Y3727" s="8">
        <v>101659</v>
      </c>
      <c r="Z3727" s="8">
        <v>66003</v>
      </c>
      <c r="AA3727" s="121">
        <v>5.1730640999999995</v>
      </c>
      <c r="AB3727" s="121">
        <v>1.2965035540000001</v>
      </c>
    </row>
    <row r="3728" spans="1:28" x14ac:dyDescent="0.3">
      <c r="A3728" s="1" t="s">
        <v>54</v>
      </c>
      <c r="B3728" s="65" t="str">
        <f>VLOOKUP(A3728,'bank list with code'!$A$2:$C$114,3,FALSE)</f>
        <v>B046</v>
      </c>
      <c r="C3728" s="65" t="str">
        <f>VLOOKUP(B3728,'bank type'!$A$2:$B$87,2,FALSE)</f>
        <v>Small Finance Banks</v>
      </c>
      <c r="D3728" s="60">
        <f t="shared" si="159"/>
        <v>44316</v>
      </c>
      <c r="E3728" s="19">
        <v>4</v>
      </c>
      <c r="F3728" s="1">
        <v>2021</v>
      </c>
      <c r="G3728" s="2">
        <v>108</v>
      </c>
      <c r="H3728" s="2">
        <v>0</v>
      </c>
      <c r="I3728" s="8">
        <v>0</v>
      </c>
      <c r="J3728" s="8">
        <v>0</v>
      </c>
      <c r="K3728" s="8"/>
      <c r="L3728" s="11">
        <v>0</v>
      </c>
      <c r="M3728" s="11">
        <v>0</v>
      </c>
      <c r="N3728" s="11"/>
      <c r="O3728" s="8">
        <v>0</v>
      </c>
      <c r="P3728" s="8">
        <v>0</v>
      </c>
      <c r="Q3728" s="8">
        <v>0</v>
      </c>
      <c r="R3728" s="121">
        <v>0</v>
      </c>
      <c r="S3728" s="121">
        <v>0</v>
      </c>
      <c r="T3728" s="8"/>
      <c r="U3728" s="8"/>
      <c r="V3728" s="8"/>
      <c r="W3728" s="8"/>
      <c r="X3728" s="8">
        <v>2622099</v>
      </c>
      <c r="Y3728" s="8">
        <v>606434</v>
      </c>
      <c r="Z3728" s="8">
        <v>75890</v>
      </c>
      <c r="AA3728" s="121">
        <v>27.281292382999997</v>
      </c>
      <c r="AB3728" s="121">
        <v>0.69016552129999986</v>
      </c>
    </row>
    <row r="3729" spans="1:28" x14ac:dyDescent="0.3">
      <c r="A3729" s="1" t="s">
        <v>55</v>
      </c>
      <c r="B3729" s="65" t="str">
        <f>VLOOKUP(A3729,'bank list with code'!$A$2:$C$114,3,FALSE)</f>
        <v>B041</v>
      </c>
      <c r="C3729" s="65" t="str">
        <f>VLOOKUP(B3729,'bank type'!$A$2:$B$87,2,FALSE)</f>
        <v>Small Finance Banks</v>
      </c>
      <c r="D3729" s="60">
        <f t="shared" si="159"/>
        <v>44316</v>
      </c>
      <c r="E3729" s="19">
        <v>4</v>
      </c>
      <c r="F3729" s="1">
        <v>2021</v>
      </c>
      <c r="G3729" s="2">
        <v>331</v>
      </c>
      <c r="H3729" s="2">
        <v>2</v>
      </c>
      <c r="I3729" s="8">
        <v>2536</v>
      </c>
      <c r="J3729" s="8">
        <v>0</v>
      </c>
      <c r="K3729" s="8"/>
      <c r="L3729" s="11">
        <v>301</v>
      </c>
      <c r="M3729" s="11">
        <v>9190</v>
      </c>
      <c r="N3729" s="11"/>
      <c r="O3729" s="8">
        <v>0</v>
      </c>
      <c r="P3729" s="8">
        <v>0</v>
      </c>
      <c r="Q3729" s="8">
        <v>0</v>
      </c>
      <c r="R3729" s="121">
        <v>0</v>
      </c>
      <c r="S3729" s="121">
        <v>0</v>
      </c>
      <c r="T3729" s="8"/>
      <c r="U3729" s="8"/>
      <c r="V3729" s="8"/>
      <c r="W3729" s="8"/>
      <c r="X3729" s="9">
        <v>1051741</v>
      </c>
      <c r="Y3729" s="8">
        <v>457633</v>
      </c>
      <c r="Z3729" s="8">
        <v>323665</v>
      </c>
      <c r="AA3729" s="121">
        <v>16.360511999899998</v>
      </c>
      <c r="AB3729" s="121">
        <v>6.7526316444000001</v>
      </c>
    </row>
    <row r="3730" spans="1:28" x14ac:dyDescent="0.3">
      <c r="A3730" s="1" t="s">
        <v>56</v>
      </c>
      <c r="B3730" s="65" t="str">
        <f>VLOOKUP(A3730,'bank list with code'!$A$2:$C$114,3,FALSE)</f>
        <v>B043</v>
      </c>
      <c r="C3730" s="65" t="str">
        <f>VLOOKUP(B3730,'bank type'!$A$2:$B$87,2,FALSE)</f>
        <v>Small Finance Banks</v>
      </c>
      <c r="D3730" s="60">
        <f t="shared" si="159"/>
        <v>44316</v>
      </c>
      <c r="E3730" s="19">
        <v>4</v>
      </c>
      <c r="F3730" s="1">
        <v>2021</v>
      </c>
      <c r="G3730" s="2">
        <v>320</v>
      </c>
      <c r="H3730" s="2">
        <v>2</v>
      </c>
      <c r="I3730" s="8">
        <v>0</v>
      </c>
      <c r="J3730" s="8">
        <v>0</v>
      </c>
      <c r="K3730" s="8"/>
      <c r="L3730" s="11">
        <v>157</v>
      </c>
      <c r="M3730" s="11">
        <v>0</v>
      </c>
      <c r="N3730" s="11"/>
      <c r="O3730" s="8">
        <v>0</v>
      </c>
      <c r="P3730" s="8">
        <v>0</v>
      </c>
      <c r="Q3730" s="8">
        <v>0</v>
      </c>
      <c r="R3730" s="121">
        <v>0</v>
      </c>
      <c r="S3730" s="121">
        <v>0</v>
      </c>
      <c r="T3730" s="8"/>
      <c r="U3730" s="8"/>
      <c r="V3730" s="8"/>
      <c r="W3730" s="8"/>
      <c r="X3730" s="8">
        <v>3714857</v>
      </c>
      <c r="Y3730" s="8">
        <v>675000</v>
      </c>
      <c r="Z3730" s="8">
        <v>229364</v>
      </c>
      <c r="AA3730" s="121">
        <v>30.03335311</v>
      </c>
      <c r="AB3730" s="121">
        <v>2.1210861700999994</v>
      </c>
    </row>
    <row r="3731" spans="1:28" x14ac:dyDescent="0.3">
      <c r="A3731" s="1" t="s">
        <v>57</v>
      </c>
      <c r="B3731" s="65" t="str">
        <f>VLOOKUP(A3731,'bank list with code'!$A$2:$C$114,3,FALSE)</f>
        <v>B065</v>
      </c>
      <c r="C3731" s="65" t="str">
        <f>VLOOKUP(B3731,'bank type'!$A$2:$B$87,2,FALSE)</f>
        <v>Small Finance Banks</v>
      </c>
      <c r="D3731" s="60">
        <f t="shared" si="159"/>
        <v>44316</v>
      </c>
      <c r="E3731" s="19">
        <v>4</v>
      </c>
      <c r="F3731" s="1">
        <v>2021</v>
      </c>
      <c r="G3731" s="2">
        <v>132</v>
      </c>
      <c r="H3731" s="2">
        <v>3</v>
      </c>
      <c r="I3731" s="8">
        <v>0</v>
      </c>
      <c r="J3731" s="8">
        <v>0</v>
      </c>
      <c r="K3731" s="8"/>
      <c r="L3731" s="11">
        <v>0</v>
      </c>
      <c r="M3731" s="11">
        <v>0</v>
      </c>
      <c r="N3731" s="11"/>
      <c r="O3731" s="8">
        <v>0</v>
      </c>
      <c r="P3731" s="8">
        <v>0</v>
      </c>
      <c r="Q3731" s="8">
        <v>0</v>
      </c>
      <c r="R3731" s="121">
        <v>0</v>
      </c>
      <c r="S3731" s="121">
        <v>0</v>
      </c>
      <c r="T3731" s="8"/>
      <c r="U3731" s="8"/>
      <c r="V3731" s="8"/>
      <c r="W3731" s="8"/>
      <c r="X3731" s="8">
        <v>2008905</v>
      </c>
      <c r="Y3731" s="8">
        <v>245689</v>
      </c>
      <c r="Z3731" s="8">
        <v>71325</v>
      </c>
      <c r="AA3731" s="121">
        <v>11.998158499999999</v>
      </c>
      <c r="AB3731" s="121">
        <v>0.89406914840000007</v>
      </c>
    </row>
    <row r="3732" spans="1:28" x14ac:dyDescent="0.3">
      <c r="A3732" s="1" t="s">
        <v>58</v>
      </c>
      <c r="B3732" s="65" t="str">
        <f>VLOOKUP(A3732,'bank list with code'!$A$2:$C$114,3,FALSE)</f>
        <v>B075</v>
      </c>
      <c r="C3732" s="65" t="str">
        <f>VLOOKUP(B3732,'bank type'!$A$2:$B$87,2,FALSE)</f>
        <v>Small Finance Banks</v>
      </c>
      <c r="D3732" s="60">
        <f t="shared" si="159"/>
        <v>44316</v>
      </c>
      <c r="E3732" s="19">
        <v>4</v>
      </c>
      <c r="F3732" s="1">
        <v>2021</v>
      </c>
      <c r="G3732" s="2">
        <v>6</v>
      </c>
      <c r="H3732" s="2">
        <v>1</v>
      </c>
      <c r="I3732" s="8">
        <v>0</v>
      </c>
      <c r="J3732" s="8">
        <v>0</v>
      </c>
      <c r="K3732" s="8"/>
      <c r="L3732" s="11">
        <v>0</v>
      </c>
      <c r="M3732" s="11">
        <v>0</v>
      </c>
      <c r="N3732" s="11"/>
      <c r="O3732" s="8">
        <v>0</v>
      </c>
      <c r="P3732" s="8">
        <v>0</v>
      </c>
      <c r="Q3732" s="8">
        <v>0</v>
      </c>
      <c r="R3732" s="121">
        <v>0</v>
      </c>
      <c r="S3732" s="121">
        <v>0</v>
      </c>
      <c r="T3732" s="8"/>
      <c r="U3732" s="8"/>
      <c r="V3732" s="8"/>
      <c r="W3732" s="8"/>
      <c r="X3732" s="8">
        <v>246380</v>
      </c>
      <c r="Y3732" s="8">
        <v>34381</v>
      </c>
      <c r="Z3732" s="8">
        <v>17578</v>
      </c>
      <c r="AA3732" s="121">
        <v>1.43432285</v>
      </c>
      <c r="AB3732" s="121">
        <v>0.20861084199999996</v>
      </c>
    </row>
    <row r="3733" spans="1:28" x14ac:dyDescent="0.3">
      <c r="A3733" s="1" t="s">
        <v>59</v>
      </c>
      <c r="B3733" s="65" t="str">
        <f>VLOOKUP(A3733,'bank list with code'!$A$2:$C$114,3,FALSE)</f>
        <v>B097</v>
      </c>
      <c r="C3733" s="65" t="str">
        <f>VLOOKUP(B3733,'bank type'!$A$2:$B$87,2,FALSE)</f>
        <v>Small Finance Banks</v>
      </c>
      <c r="D3733" s="60">
        <f t="shared" si="159"/>
        <v>44316</v>
      </c>
      <c r="E3733" s="19">
        <v>4</v>
      </c>
      <c r="F3733" s="1">
        <v>2021</v>
      </c>
      <c r="G3733" s="2">
        <v>25</v>
      </c>
      <c r="H3733" s="2">
        <v>1</v>
      </c>
      <c r="I3733" s="8">
        <v>0</v>
      </c>
      <c r="J3733" s="8">
        <v>0</v>
      </c>
      <c r="K3733" s="8"/>
      <c r="L3733" s="11">
        <v>0</v>
      </c>
      <c r="M3733" s="11">
        <v>0</v>
      </c>
      <c r="N3733" s="11"/>
      <c r="O3733" s="8">
        <v>0</v>
      </c>
      <c r="P3733" s="8">
        <v>0</v>
      </c>
      <c r="Q3733" s="8">
        <v>0</v>
      </c>
      <c r="R3733" s="121">
        <v>0</v>
      </c>
      <c r="S3733" s="121">
        <v>0</v>
      </c>
      <c r="T3733" s="8"/>
      <c r="U3733" s="8"/>
      <c r="V3733" s="8"/>
      <c r="W3733" s="8"/>
      <c r="X3733" s="8">
        <v>258160</v>
      </c>
      <c r="Y3733" s="8">
        <v>93543</v>
      </c>
      <c r="Z3733" s="8">
        <v>31503</v>
      </c>
      <c r="AA3733" s="121">
        <v>4.2762523199999993</v>
      </c>
      <c r="AB3733" s="121">
        <v>0.35672156979999992</v>
      </c>
    </row>
    <row r="3734" spans="1:28" x14ac:dyDescent="0.3">
      <c r="A3734" s="1" t="s">
        <v>60</v>
      </c>
      <c r="B3734" s="65" t="str">
        <f>VLOOKUP(A3734,'bank list with code'!$A$2:$C$114,3,FALSE)</f>
        <v>B103</v>
      </c>
      <c r="C3734" s="65" t="str">
        <f>VLOOKUP(B3734,'bank type'!$A$2:$B$87,2,FALSE)</f>
        <v>Small Finance Banks</v>
      </c>
      <c r="D3734" s="60">
        <f t="shared" si="159"/>
        <v>44316</v>
      </c>
      <c r="E3734" s="19">
        <v>4</v>
      </c>
      <c r="F3734" s="1">
        <v>2021</v>
      </c>
      <c r="G3734" s="2">
        <v>488</v>
      </c>
      <c r="H3734" s="2">
        <v>3</v>
      </c>
      <c r="I3734" s="8">
        <v>0</v>
      </c>
      <c r="J3734" s="8">
        <v>0</v>
      </c>
      <c r="K3734" s="8"/>
      <c r="L3734" s="11">
        <v>0</v>
      </c>
      <c r="M3734" s="11">
        <v>0</v>
      </c>
      <c r="N3734" s="11"/>
      <c r="O3734" s="8">
        <v>0</v>
      </c>
      <c r="P3734" s="8">
        <v>0</v>
      </c>
      <c r="Q3734" s="8">
        <v>0</v>
      </c>
      <c r="R3734" s="121">
        <v>0</v>
      </c>
      <c r="S3734" s="121">
        <v>0</v>
      </c>
      <c r="T3734" s="8"/>
      <c r="U3734" s="8"/>
      <c r="V3734" s="8"/>
      <c r="W3734" s="8"/>
      <c r="X3734" s="8">
        <v>6279313</v>
      </c>
      <c r="Y3734" s="8">
        <v>2391470</v>
      </c>
      <c r="Z3734" s="8">
        <v>468576</v>
      </c>
      <c r="AA3734" s="121">
        <v>95.461499986999996</v>
      </c>
      <c r="AB3734" s="121">
        <v>5.9304820895999999</v>
      </c>
    </row>
    <row r="3735" spans="1:28" x14ac:dyDescent="0.3">
      <c r="A3735" s="1" t="s">
        <v>61</v>
      </c>
      <c r="B3735" s="65" t="str">
        <f>VLOOKUP(A3735,'bank list with code'!$A$2:$C$114,3,FALSE)</f>
        <v>B109</v>
      </c>
      <c r="C3735" s="65" t="str">
        <f>VLOOKUP(B3735,'bank type'!$A$2:$B$87,2,FALSE)</f>
        <v>Small Finance Banks</v>
      </c>
      <c r="D3735" s="60">
        <f t="shared" si="159"/>
        <v>44316</v>
      </c>
      <c r="E3735" s="19">
        <v>4</v>
      </c>
      <c r="F3735" s="1">
        <v>2021</v>
      </c>
      <c r="G3735" s="2">
        <v>175</v>
      </c>
      <c r="H3735" s="2">
        <v>36</v>
      </c>
      <c r="I3735" s="8">
        <v>0</v>
      </c>
      <c r="J3735" s="8">
        <v>0</v>
      </c>
      <c r="K3735" s="8"/>
      <c r="L3735" s="11">
        <v>107</v>
      </c>
      <c r="M3735" s="11">
        <v>0</v>
      </c>
      <c r="N3735" s="11"/>
      <c r="O3735" s="8">
        <v>0</v>
      </c>
      <c r="P3735" s="8">
        <v>0</v>
      </c>
      <c r="Q3735" s="8">
        <v>0</v>
      </c>
      <c r="R3735" s="121">
        <v>0</v>
      </c>
      <c r="S3735" s="121">
        <v>0</v>
      </c>
      <c r="T3735" s="8"/>
      <c r="U3735" s="8"/>
      <c r="V3735" s="8"/>
      <c r="W3735" s="8"/>
      <c r="X3735" s="8">
        <v>853468</v>
      </c>
      <c r="Y3735" s="8">
        <v>144152</v>
      </c>
      <c r="Z3735" s="8">
        <v>55904</v>
      </c>
      <c r="AA3735" s="121">
        <v>5.6880920005000002</v>
      </c>
      <c r="AB3735" s="121">
        <v>0.6486339775999963</v>
      </c>
    </row>
    <row r="3736" spans="1:28" x14ac:dyDescent="0.3">
      <c r="A3736" s="1" t="s">
        <v>0</v>
      </c>
      <c r="B3736" s="65" t="str">
        <f>VLOOKUP(A3736,'bank list with code'!$A$2:$C$114,3,FALSE)</f>
        <v>B014</v>
      </c>
      <c r="C3736" s="65" t="str">
        <f>VLOOKUP(B3736,'bank type'!$A$2:$B$87,2,FALSE)</f>
        <v>Public Sector Banks</v>
      </c>
      <c r="D3736" s="60">
        <f>DATE(2021,5,31)</f>
        <v>44347</v>
      </c>
      <c r="E3736" s="19">
        <v>5</v>
      </c>
      <c r="F3736" s="1">
        <v>2021</v>
      </c>
      <c r="G3736" s="5">
        <v>8546</v>
      </c>
      <c r="H3736" s="5">
        <v>3074</v>
      </c>
      <c r="I3736" s="6">
        <v>48568</v>
      </c>
      <c r="J3736" s="6">
        <v>0</v>
      </c>
      <c r="K3736" s="6"/>
      <c r="L3736" s="6">
        <v>23416</v>
      </c>
      <c r="M3736" s="6">
        <v>13529</v>
      </c>
      <c r="N3736" s="6"/>
      <c r="O3736" s="6">
        <v>616026</v>
      </c>
      <c r="P3736" s="6">
        <v>7421</v>
      </c>
      <c r="Q3736" s="6">
        <v>1194603</v>
      </c>
      <c r="R3736" s="120">
        <v>0.34121400000000002</v>
      </c>
      <c r="S3736" s="120">
        <v>36.666142662399992</v>
      </c>
      <c r="T3736" s="6"/>
      <c r="U3736" s="6"/>
      <c r="V3736" s="6"/>
      <c r="W3736" s="6"/>
      <c r="X3736" s="6">
        <v>65914274</v>
      </c>
      <c r="Y3736" s="6">
        <v>21769554</v>
      </c>
      <c r="Z3736" s="6">
        <v>11485452</v>
      </c>
      <c r="AA3736" s="120">
        <v>1013.3268812499999</v>
      </c>
      <c r="AB3736" s="120">
        <v>173.70745657000001</v>
      </c>
    </row>
    <row r="3737" spans="1:28" x14ac:dyDescent="0.3">
      <c r="A3737" s="1" t="s">
        <v>1</v>
      </c>
      <c r="B3737" s="65" t="str">
        <f>VLOOKUP(A3737,'bank list with code'!$A$2:$C$114,3,FALSE)</f>
        <v>B015</v>
      </c>
      <c r="C3737" s="65" t="str">
        <f>VLOOKUP(B3737,'bank type'!$A$2:$B$87,2,FALSE)</f>
        <v>Public Sector Banks</v>
      </c>
      <c r="D3737" s="60">
        <f t="shared" ref="D3737:D3793" si="160">DATE(2021,5,31)</f>
        <v>44347</v>
      </c>
      <c r="E3737" s="19">
        <v>5</v>
      </c>
      <c r="F3737" s="1">
        <v>2021</v>
      </c>
      <c r="G3737" s="5">
        <v>2380</v>
      </c>
      <c r="H3737" s="5">
        <v>3123</v>
      </c>
      <c r="I3737" s="6">
        <v>52328</v>
      </c>
      <c r="J3737" s="6">
        <v>0</v>
      </c>
      <c r="K3737" s="6"/>
      <c r="L3737" s="6">
        <v>8689</v>
      </c>
      <c r="M3737" s="6">
        <v>1215</v>
      </c>
      <c r="N3737" s="6"/>
      <c r="O3737" s="6">
        <v>167116</v>
      </c>
      <c r="P3737" s="6">
        <v>8597</v>
      </c>
      <c r="Q3737" s="6">
        <v>200649</v>
      </c>
      <c r="R3737" s="120">
        <v>0.51099473839999998</v>
      </c>
      <c r="S3737" s="120">
        <v>5.0692294130999995</v>
      </c>
      <c r="T3737" s="6"/>
      <c r="U3737" s="6"/>
      <c r="V3737" s="6"/>
      <c r="W3737" s="6"/>
      <c r="X3737" s="6">
        <v>42018775</v>
      </c>
      <c r="Y3737" s="6">
        <v>14840078</v>
      </c>
      <c r="Z3737" s="6">
        <v>6995528</v>
      </c>
      <c r="AA3737" s="120">
        <v>587.22682003199998</v>
      </c>
      <c r="AB3737" s="120">
        <v>90.908570328899998</v>
      </c>
    </row>
    <row r="3738" spans="1:28" x14ac:dyDescent="0.3">
      <c r="A3738" s="1" t="s">
        <v>2</v>
      </c>
      <c r="B3738" s="65" t="str">
        <f>VLOOKUP(A3738,'bank list with code'!$A$2:$C$114,3,FALSE)</f>
        <v>B016</v>
      </c>
      <c r="C3738" s="65" t="str">
        <f>VLOOKUP(B3738,'bank type'!$A$2:$B$87,2,FALSE)</f>
        <v>Public Sector Banks</v>
      </c>
      <c r="D3738" s="60">
        <f t="shared" si="160"/>
        <v>44347</v>
      </c>
      <c r="E3738" s="19">
        <v>5</v>
      </c>
      <c r="F3738" s="1">
        <v>2021</v>
      </c>
      <c r="G3738" s="5">
        <v>1533</v>
      </c>
      <c r="H3738" s="5">
        <v>448</v>
      </c>
      <c r="I3738" s="6">
        <v>2916</v>
      </c>
      <c r="J3738" s="6">
        <v>0</v>
      </c>
      <c r="K3738" s="6"/>
      <c r="L3738" s="6">
        <v>0</v>
      </c>
      <c r="M3738" s="6">
        <v>322974</v>
      </c>
      <c r="N3738" s="6"/>
      <c r="O3738" s="6">
        <v>51392</v>
      </c>
      <c r="P3738" s="6">
        <v>273</v>
      </c>
      <c r="Q3738" s="6">
        <v>25614</v>
      </c>
      <c r="R3738" s="120">
        <v>1.4521000000000001E-2</v>
      </c>
      <c r="S3738" s="120">
        <v>0.95320082000000006</v>
      </c>
      <c r="T3738" s="6"/>
      <c r="U3738" s="6"/>
      <c r="V3738" s="6"/>
      <c r="W3738" s="6"/>
      <c r="X3738" s="6">
        <v>9742149</v>
      </c>
      <c r="Y3738" s="6">
        <v>5338646</v>
      </c>
      <c r="Z3738" s="6">
        <v>3418055</v>
      </c>
      <c r="AA3738" s="120">
        <v>233.1004535129</v>
      </c>
      <c r="AB3738" s="120">
        <v>44.996685579099996</v>
      </c>
    </row>
    <row r="3739" spans="1:28" x14ac:dyDescent="0.3">
      <c r="A3739" s="1" t="s">
        <v>3</v>
      </c>
      <c r="B3739" s="65" t="str">
        <f>VLOOKUP(A3739,'bank list with code'!$A$2:$C$114,3,FALSE)</f>
        <v>B018</v>
      </c>
      <c r="C3739" s="65" t="str">
        <f>VLOOKUP(B3739,'bank type'!$A$2:$B$87,2,FALSE)</f>
        <v>Public Sector Banks</v>
      </c>
      <c r="D3739" s="60">
        <f t="shared" si="160"/>
        <v>44347</v>
      </c>
      <c r="E3739" s="19">
        <v>5</v>
      </c>
      <c r="F3739" s="1">
        <v>2021</v>
      </c>
      <c r="G3739" s="5">
        <v>8924</v>
      </c>
      <c r="H3739" s="5">
        <v>4334</v>
      </c>
      <c r="I3739" s="6">
        <v>37048</v>
      </c>
      <c r="J3739" s="6">
        <v>0</v>
      </c>
      <c r="K3739" s="6"/>
      <c r="L3739" s="6">
        <v>9070</v>
      </c>
      <c r="M3739" s="6">
        <v>74</v>
      </c>
      <c r="N3739" s="6"/>
      <c r="O3739" s="6">
        <v>767799</v>
      </c>
      <c r="P3739" s="6">
        <v>29550</v>
      </c>
      <c r="Q3739" s="6">
        <v>623793</v>
      </c>
      <c r="R3739" s="120">
        <v>1.3409103262000002</v>
      </c>
      <c r="S3739" s="120">
        <v>13.966440131499997</v>
      </c>
      <c r="T3739" s="6"/>
      <c r="U3739" s="6"/>
      <c r="V3739" s="6"/>
      <c r="W3739" s="6"/>
      <c r="X3739" s="6">
        <v>41474851</v>
      </c>
      <c r="Y3739" s="6">
        <v>22622370</v>
      </c>
      <c r="Z3739" s="6">
        <v>12667664</v>
      </c>
      <c r="AA3739" s="120">
        <v>1018.9332339858</v>
      </c>
      <c r="AB3739" s="120">
        <v>187.70357057430002</v>
      </c>
    </row>
    <row r="3740" spans="1:28" x14ac:dyDescent="0.3">
      <c r="A3740" s="1" t="s">
        <v>4</v>
      </c>
      <c r="B3740" s="65" t="str">
        <f>VLOOKUP(A3740,'bank list with code'!$A$2:$C$114,3,FALSE)</f>
        <v>B022</v>
      </c>
      <c r="C3740" s="65" t="str">
        <f>VLOOKUP(B3740,'bank type'!$A$2:$B$87,2,FALSE)</f>
        <v>Public Sector Banks</v>
      </c>
      <c r="D3740" s="60">
        <f t="shared" si="160"/>
        <v>44347</v>
      </c>
      <c r="E3740" s="19">
        <v>5</v>
      </c>
      <c r="F3740" s="1">
        <v>2021</v>
      </c>
      <c r="G3740" s="5">
        <v>2731</v>
      </c>
      <c r="H3740" s="5">
        <v>896</v>
      </c>
      <c r="I3740" s="6">
        <v>3976</v>
      </c>
      <c r="J3740" s="6">
        <v>0</v>
      </c>
      <c r="K3740" s="6"/>
      <c r="L3740" s="6">
        <v>6511</v>
      </c>
      <c r="M3740" s="6">
        <v>6890</v>
      </c>
      <c r="N3740" s="6"/>
      <c r="O3740" s="6">
        <v>0</v>
      </c>
      <c r="P3740" s="6">
        <v>0</v>
      </c>
      <c r="Q3740" s="6">
        <v>0</v>
      </c>
      <c r="R3740" s="120">
        <v>0</v>
      </c>
      <c r="S3740" s="120">
        <v>0</v>
      </c>
      <c r="T3740" s="6"/>
      <c r="U3740" s="6"/>
      <c r="V3740" s="6"/>
      <c r="W3740" s="6"/>
      <c r="X3740" s="6">
        <v>26695096</v>
      </c>
      <c r="Y3740" s="6">
        <v>8101796</v>
      </c>
      <c r="Z3740" s="6">
        <v>3982647</v>
      </c>
      <c r="AA3740" s="120">
        <v>388.38121172999996</v>
      </c>
      <c r="AB3740" s="120">
        <v>61.989027700000001</v>
      </c>
    </row>
    <row r="3741" spans="1:28" x14ac:dyDescent="0.3">
      <c r="A3741" s="1" t="s">
        <v>5</v>
      </c>
      <c r="B3741" s="65" t="str">
        <f>VLOOKUP(A3741,'bank list with code'!$A$2:$C$114,3,FALSE)</f>
        <v>B060</v>
      </c>
      <c r="C3741" s="65" t="str">
        <f>VLOOKUP(B3741,'bank type'!$A$2:$B$87,2,FALSE)</f>
        <v>Public Sector Banks</v>
      </c>
      <c r="D3741" s="60">
        <f t="shared" si="160"/>
        <v>44347</v>
      </c>
      <c r="E3741" s="19">
        <v>5</v>
      </c>
      <c r="F3741" s="1">
        <v>2021</v>
      </c>
      <c r="G3741" s="5">
        <v>4369</v>
      </c>
      <c r="H3741" s="5">
        <v>663</v>
      </c>
      <c r="I3741" s="6">
        <v>11257</v>
      </c>
      <c r="J3741" s="6">
        <v>0</v>
      </c>
      <c r="K3741" s="6"/>
      <c r="L3741" s="6">
        <v>9175</v>
      </c>
      <c r="M3741" s="6">
        <v>0</v>
      </c>
      <c r="N3741" s="6"/>
      <c r="O3741" s="6">
        <v>133993</v>
      </c>
      <c r="P3741" s="6">
        <v>3077</v>
      </c>
      <c r="Q3741" s="6">
        <v>138978</v>
      </c>
      <c r="R3741" s="120">
        <v>0.19048215999999998</v>
      </c>
      <c r="S3741" s="120">
        <v>3.4819204800000003</v>
      </c>
      <c r="T3741" s="6"/>
      <c r="U3741" s="6"/>
      <c r="V3741" s="6"/>
      <c r="W3741" s="6"/>
      <c r="X3741" s="6">
        <v>24479901</v>
      </c>
      <c r="Y3741" s="6">
        <v>15071919</v>
      </c>
      <c r="Z3741" s="6">
        <v>7405768</v>
      </c>
      <c r="AA3741" s="120">
        <v>701.68602499029998</v>
      </c>
      <c r="AB3741" s="120">
        <v>100.96744925519999</v>
      </c>
    </row>
    <row r="3742" spans="1:28" x14ac:dyDescent="0.3">
      <c r="A3742" s="1" t="s">
        <v>6</v>
      </c>
      <c r="B3742" s="65" t="str">
        <f>VLOOKUP(A3742,'bank list with code'!$A$2:$C$114,3,FALSE)</f>
        <v>B061</v>
      </c>
      <c r="C3742" s="65" t="str">
        <f>VLOOKUP(B3742,'bank type'!$A$2:$B$87,2,FALSE)</f>
        <v>Public Sector Banks</v>
      </c>
      <c r="D3742" s="60">
        <f t="shared" si="160"/>
        <v>44347</v>
      </c>
      <c r="E3742" s="19">
        <v>5</v>
      </c>
      <c r="F3742" s="1">
        <v>2021</v>
      </c>
      <c r="G3742" s="5">
        <v>2722</v>
      </c>
      <c r="H3742" s="5">
        <v>431</v>
      </c>
      <c r="I3742" s="6">
        <v>10311</v>
      </c>
      <c r="J3742" s="6">
        <v>0</v>
      </c>
      <c r="K3742" s="6"/>
      <c r="L3742" s="6">
        <v>0</v>
      </c>
      <c r="M3742" s="6">
        <v>0</v>
      </c>
      <c r="N3742" s="6"/>
      <c r="O3742" s="6">
        <v>61209</v>
      </c>
      <c r="P3742" s="6">
        <v>335</v>
      </c>
      <c r="Q3742" s="6">
        <v>47541</v>
      </c>
      <c r="R3742" s="120">
        <v>1.485584E-2</v>
      </c>
      <c r="S3742" s="120">
        <v>0.85392652000000002</v>
      </c>
      <c r="T3742" s="6"/>
      <c r="U3742" s="6"/>
      <c r="V3742" s="6"/>
      <c r="W3742" s="6"/>
      <c r="X3742" s="6">
        <v>19333296</v>
      </c>
      <c r="Y3742" s="6">
        <v>9374228</v>
      </c>
      <c r="Z3742" s="6">
        <v>3761169</v>
      </c>
      <c r="AA3742" s="120">
        <v>407.17947775599998</v>
      </c>
      <c r="AB3742" s="120">
        <v>53.885268567399997</v>
      </c>
    </row>
    <row r="3743" spans="1:28" x14ac:dyDescent="0.3">
      <c r="A3743" s="1" t="s">
        <v>7</v>
      </c>
      <c r="B3743" s="65" t="str">
        <f>VLOOKUP(A3743,'bank list with code'!$A$2:$C$114,3,FALSE)</f>
        <v>B080</v>
      </c>
      <c r="C3743" s="65" t="str">
        <f>VLOOKUP(B3743,'bank type'!$A$2:$B$87,2,FALSE)</f>
        <v>Public Sector Banks</v>
      </c>
      <c r="D3743" s="60">
        <f t="shared" si="160"/>
        <v>44347</v>
      </c>
      <c r="E3743" s="19">
        <v>5</v>
      </c>
      <c r="F3743" s="1">
        <v>2021</v>
      </c>
      <c r="G3743" s="5">
        <v>1066</v>
      </c>
      <c r="H3743" s="5">
        <v>29</v>
      </c>
      <c r="I3743" s="6">
        <v>1078</v>
      </c>
      <c r="J3743" s="6">
        <v>0</v>
      </c>
      <c r="K3743" s="6"/>
      <c r="L3743" s="6">
        <v>357</v>
      </c>
      <c r="M3743" s="6">
        <v>1044</v>
      </c>
      <c r="N3743" s="6"/>
      <c r="O3743" s="6">
        <v>0</v>
      </c>
      <c r="P3743" s="6">
        <v>0</v>
      </c>
      <c r="Q3743" s="6">
        <v>0</v>
      </c>
      <c r="R3743" s="120">
        <v>0</v>
      </c>
      <c r="S3743" s="120">
        <v>0</v>
      </c>
      <c r="T3743" s="6"/>
      <c r="U3743" s="6"/>
      <c r="V3743" s="6"/>
      <c r="W3743" s="6"/>
      <c r="X3743" s="6">
        <v>3235608</v>
      </c>
      <c r="Y3743" s="6">
        <v>1225560</v>
      </c>
      <c r="Z3743" s="6">
        <v>795148</v>
      </c>
      <c r="AA3743" s="120">
        <v>54.782314</v>
      </c>
      <c r="AB3743" s="120">
        <v>13.707124543399997</v>
      </c>
    </row>
    <row r="3744" spans="1:28" x14ac:dyDescent="0.3">
      <c r="A3744" s="1" t="s">
        <v>8</v>
      </c>
      <c r="B3744" s="65" t="str">
        <f>VLOOKUP(A3744,'bank list with code'!$A$2:$C$114,3,FALSE)</f>
        <v>B081</v>
      </c>
      <c r="C3744" s="65" t="str">
        <f>VLOOKUP(B3744,'bank type'!$A$2:$B$87,2,FALSE)</f>
        <v>Public Sector Banks</v>
      </c>
      <c r="D3744" s="60">
        <f t="shared" si="160"/>
        <v>44347</v>
      </c>
      <c r="E3744" s="19">
        <v>5</v>
      </c>
      <c r="F3744" s="1">
        <v>2021</v>
      </c>
      <c r="G3744" s="5">
        <v>8541</v>
      </c>
      <c r="H3744" s="5">
        <v>5173</v>
      </c>
      <c r="I3744" s="6">
        <v>47561</v>
      </c>
      <c r="J3744" s="6">
        <v>0</v>
      </c>
      <c r="K3744" s="6"/>
      <c r="L3744" s="6">
        <v>11265</v>
      </c>
      <c r="M3744" s="6">
        <v>446271</v>
      </c>
      <c r="N3744" s="6"/>
      <c r="O3744" s="6">
        <v>311190</v>
      </c>
      <c r="P3744" s="6">
        <v>2437</v>
      </c>
      <c r="Q3744" s="6">
        <v>465477</v>
      </c>
      <c r="R3744" s="120">
        <v>8.0225497100000001E-2</v>
      </c>
      <c r="S3744" s="120">
        <v>10.999389316800002</v>
      </c>
      <c r="T3744" s="6"/>
      <c r="U3744" s="6"/>
      <c r="V3744" s="6"/>
      <c r="W3744" s="6"/>
      <c r="X3744" s="6">
        <v>44600146</v>
      </c>
      <c r="Y3744" s="6">
        <v>22594771</v>
      </c>
      <c r="Z3744" s="6">
        <v>11849450</v>
      </c>
      <c r="AA3744" s="120">
        <v>1118.9605610181</v>
      </c>
      <c r="AB3744" s="120">
        <v>195.52337093279999</v>
      </c>
    </row>
    <row r="3745" spans="1:28" x14ac:dyDescent="0.3">
      <c r="A3745" s="1" t="s">
        <v>12</v>
      </c>
      <c r="B3745" s="65" t="str">
        <f>VLOOKUP(A3745,'bank list with code'!$A$2:$C$114,3,FALSE)</f>
        <v>B093</v>
      </c>
      <c r="C3745" s="65" t="str">
        <f>VLOOKUP(B3745,'bank type'!$A$2:$B$87,2,FALSE)</f>
        <v>Public Sector Banks</v>
      </c>
      <c r="D3745" s="60">
        <f t="shared" si="160"/>
        <v>44347</v>
      </c>
      <c r="E3745" s="19">
        <v>5</v>
      </c>
      <c r="F3745" s="1">
        <v>2021</v>
      </c>
      <c r="G3745" s="5">
        <v>25849</v>
      </c>
      <c r="H3745" s="5">
        <v>38017</v>
      </c>
      <c r="I3745" s="6">
        <v>745805</v>
      </c>
      <c r="J3745" s="6">
        <v>0</v>
      </c>
      <c r="K3745" s="6"/>
      <c r="L3745" s="6">
        <v>46357</v>
      </c>
      <c r="M3745" s="6">
        <v>455032</v>
      </c>
      <c r="N3745" s="6"/>
      <c r="O3745" s="6">
        <v>11957378</v>
      </c>
      <c r="P3745" s="6">
        <v>59138</v>
      </c>
      <c r="Q3745" s="6">
        <v>26329230</v>
      </c>
      <c r="R3745" s="120">
        <v>2.2480765462000001</v>
      </c>
      <c r="S3745" s="120">
        <v>1001.5616287276997</v>
      </c>
      <c r="T3745" s="6"/>
      <c r="U3745" s="6"/>
      <c r="V3745" s="6"/>
      <c r="W3745" s="6"/>
      <c r="X3745" s="6">
        <v>293062652</v>
      </c>
      <c r="Y3745" s="6">
        <v>142233552</v>
      </c>
      <c r="Z3745" s="6">
        <v>76383270</v>
      </c>
      <c r="AA3745" s="120">
        <v>7357.2433752499992</v>
      </c>
      <c r="AB3745" s="120">
        <v>1187.2538284700001</v>
      </c>
    </row>
    <row r="3746" spans="1:28" x14ac:dyDescent="0.3">
      <c r="A3746" s="1" t="s">
        <v>9</v>
      </c>
      <c r="B3746" s="65" t="str">
        <f>VLOOKUP(A3746,'bank list with code'!$A$2:$C$114,3,FALSE)</f>
        <v>B102</v>
      </c>
      <c r="C3746" s="65" t="str">
        <f>VLOOKUP(B3746,'bank type'!$A$2:$B$87,2,FALSE)</f>
        <v>Public Sector Banks</v>
      </c>
      <c r="D3746" s="60">
        <f t="shared" si="160"/>
        <v>44347</v>
      </c>
      <c r="E3746" s="19">
        <v>5</v>
      </c>
      <c r="F3746" s="1">
        <v>2021</v>
      </c>
      <c r="G3746" s="5">
        <v>2149</v>
      </c>
      <c r="H3746" s="5">
        <v>215</v>
      </c>
      <c r="I3746" s="6">
        <v>9288</v>
      </c>
      <c r="J3746" s="6">
        <v>0</v>
      </c>
      <c r="K3746" s="6"/>
      <c r="L3746" s="6">
        <v>3568</v>
      </c>
      <c r="M3746" s="6">
        <v>6966</v>
      </c>
      <c r="N3746" s="6"/>
      <c r="O3746" s="6">
        <v>0</v>
      </c>
      <c r="P3746" s="6">
        <v>0</v>
      </c>
      <c r="Q3746" s="6">
        <v>0</v>
      </c>
      <c r="R3746" s="120">
        <v>0</v>
      </c>
      <c r="S3746" s="120">
        <v>0</v>
      </c>
      <c r="T3746" s="6"/>
      <c r="U3746" s="6"/>
      <c r="V3746" s="6"/>
      <c r="W3746" s="6"/>
      <c r="X3746" s="6">
        <v>10228992</v>
      </c>
      <c r="Y3746" s="6">
        <v>4800736</v>
      </c>
      <c r="Z3746" s="6">
        <v>2630052</v>
      </c>
      <c r="AA3746" s="120">
        <v>213.46202434790001</v>
      </c>
      <c r="AB3746" s="120">
        <v>38.275146229999997</v>
      </c>
    </row>
    <row r="3747" spans="1:28" x14ac:dyDescent="0.3">
      <c r="A3747" s="1" t="s">
        <v>10</v>
      </c>
      <c r="B3747" s="65" t="str">
        <f>VLOOKUP(A3747,'bank list with code'!$A$2:$C$114,3,FALSE)</f>
        <v>B105</v>
      </c>
      <c r="C3747" s="65" t="str">
        <f>VLOOKUP(B3747,'bank type'!$A$2:$B$87,2,FALSE)</f>
        <v>Public Sector Banks</v>
      </c>
      <c r="D3747" s="60">
        <f t="shared" si="160"/>
        <v>44347</v>
      </c>
      <c r="E3747" s="19">
        <v>5</v>
      </c>
      <c r="F3747" s="1">
        <v>2021</v>
      </c>
      <c r="G3747" s="5">
        <v>3755</v>
      </c>
      <c r="H3747" s="5">
        <v>9032</v>
      </c>
      <c r="I3747" s="6">
        <v>313907</v>
      </c>
      <c r="J3747" s="6">
        <v>0</v>
      </c>
      <c r="K3747" s="6"/>
      <c r="L3747" s="6">
        <v>8019</v>
      </c>
      <c r="M3747" s="6">
        <v>1120</v>
      </c>
      <c r="N3747" s="6"/>
      <c r="O3747" s="6">
        <v>469801</v>
      </c>
      <c r="P3747" s="6">
        <v>7744</v>
      </c>
      <c r="Q3747" s="6">
        <v>564035</v>
      </c>
      <c r="R3747" s="120">
        <v>0.35698691999999999</v>
      </c>
      <c r="S3747" s="120">
        <v>15.8444679301</v>
      </c>
      <c r="T3747" s="6"/>
      <c r="U3747" s="6"/>
      <c r="V3747" s="6"/>
      <c r="W3747" s="6"/>
      <c r="X3747" s="6">
        <v>44385458</v>
      </c>
      <c r="Y3747" s="6">
        <v>32833043</v>
      </c>
      <c r="Z3747" s="6">
        <v>13010391</v>
      </c>
      <c r="AA3747" s="120">
        <v>1061.57869486</v>
      </c>
      <c r="AB3747" s="120">
        <v>190.65797651439999</v>
      </c>
    </row>
    <row r="3748" spans="1:28" x14ac:dyDescent="0.3">
      <c r="A3748" s="1" t="s">
        <v>14</v>
      </c>
      <c r="B3748" s="65" t="str">
        <f>VLOOKUP(A3748,'bank list with code'!$A$2:$C$114,3,FALSE)</f>
        <v>B009</v>
      </c>
      <c r="C3748" s="65" t="str">
        <f>VLOOKUP(B3748,'bank type'!$A$2:$B$87,2,FALSE)</f>
        <v>Private Sector Banks</v>
      </c>
      <c r="D3748" s="60">
        <f t="shared" si="160"/>
        <v>44347</v>
      </c>
      <c r="E3748" s="19">
        <v>5</v>
      </c>
      <c r="F3748" s="1">
        <v>2021</v>
      </c>
      <c r="G3748" s="5">
        <v>5614</v>
      </c>
      <c r="H3748" s="5">
        <v>11278</v>
      </c>
      <c r="I3748" s="6">
        <v>667318</v>
      </c>
      <c r="J3748" s="6">
        <v>0</v>
      </c>
      <c r="K3748" s="6"/>
      <c r="L3748" s="6">
        <v>710</v>
      </c>
      <c r="M3748" s="6">
        <v>211036</v>
      </c>
      <c r="N3748" s="6"/>
      <c r="O3748" s="6">
        <v>7127964</v>
      </c>
      <c r="P3748" s="6">
        <v>25773</v>
      </c>
      <c r="Q3748" s="6">
        <v>12126796</v>
      </c>
      <c r="R3748" s="120">
        <v>1.3133109238</v>
      </c>
      <c r="S3748" s="120">
        <v>434.49336701610002</v>
      </c>
      <c r="T3748" s="6"/>
      <c r="U3748" s="6"/>
      <c r="V3748" s="6"/>
      <c r="W3748" s="6"/>
      <c r="X3748" s="6">
        <v>24042375</v>
      </c>
      <c r="Y3748" s="6">
        <v>16106772</v>
      </c>
      <c r="Z3748" s="6">
        <v>14485236</v>
      </c>
      <c r="AA3748" s="120">
        <v>961.21339092320011</v>
      </c>
      <c r="AB3748" s="120">
        <v>304.70321715939997</v>
      </c>
    </row>
    <row r="3749" spans="1:28" x14ac:dyDescent="0.3">
      <c r="A3749" s="1" t="s">
        <v>15</v>
      </c>
      <c r="B3749" s="65" t="str">
        <f>VLOOKUP(A3749,'bank list with code'!$A$2:$C$114,3,FALSE)</f>
        <v>B010</v>
      </c>
      <c r="C3749" s="65" t="str">
        <f>VLOOKUP(B3749,'bank type'!$A$2:$B$87,2,FALSE)</f>
        <v>Private Sector Banks</v>
      </c>
      <c r="D3749" s="60">
        <f t="shared" si="160"/>
        <v>44347</v>
      </c>
      <c r="E3749" s="19">
        <v>5</v>
      </c>
      <c r="F3749" s="1">
        <v>2021</v>
      </c>
      <c r="G3749" s="5">
        <v>485</v>
      </c>
      <c r="H3749" s="5">
        <v>2</v>
      </c>
      <c r="I3749" s="6">
        <v>34686</v>
      </c>
      <c r="J3749" s="6">
        <v>0</v>
      </c>
      <c r="K3749" s="6"/>
      <c r="L3749" s="6">
        <v>0</v>
      </c>
      <c r="M3749" s="6">
        <v>0</v>
      </c>
      <c r="N3749" s="6"/>
      <c r="O3749" s="6">
        <v>0</v>
      </c>
      <c r="P3749" s="6">
        <v>0</v>
      </c>
      <c r="Q3749" s="6">
        <v>0</v>
      </c>
      <c r="R3749" s="120">
        <v>0</v>
      </c>
      <c r="S3749" s="120">
        <v>0</v>
      </c>
      <c r="T3749" s="6"/>
      <c r="U3749" s="6"/>
      <c r="V3749" s="6"/>
      <c r="W3749" s="6"/>
      <c r="X3749" s="6">
        <v>4633385</v>
      </c>
      <c r="Y3749" s="6">
        <v>1745184</v>
      </c>
      <c r="Z3749" s="6">
        <v>873464</v>
      </c>
      <c r="AA3749" s="120">
        <v>87.897098999999997</v>
      </c>
      <c r="AB3749" s="120">
        <v>15.695599401900001</v>
      </c>
    </row>
    <row r="3750" spans="1:28" x14ac:dyDescent="0.3">
      <c r="A3750" s="1" t="s">
        <v>16</v>
      </c>
      <c r="B3750" s="65" t="str">
        <f>VLOOKUP(A3750,'bank list with code'!$A$2:$C$114,3,FALSE)</f>
        <v>B021</v>
      </c>
      <c r="C3750" s="65" t="str">
        <f>VLOOKUP(B3750,'bank type'!$A$2:$B$87,2,FALSE)</f>
        <v>Private Sector Banks</v>
      </c>
      <c r="D3750" s="60">
        <f t="shared" si="160"/>
        <v>44347</v>
      </c>
      <c r="E3750" s="19">
        <v>5</v>
      </c>
      <c r="F3750" s="1">
        <v>2021</v>
      </c>
      <c r="G3750" s="5">
        <v>267</v>
      </c>
      <c r="H3750" s="5">
        <v>53</v>
      </c>
      <c r="I3750" s="6">
        <v>0</v>
      </c>
      <c r="J3750" s="6">
        <v>0</v>
      </c>
      <c r="K3750" s="6"/>
      <c r="L3750" s="6">
        <v>487</v>
      </c>
      <c r="M3750" s="6">
        <v>2728</v>
      </c>
      <c r="N3750" s="6"/>
      <c r="O3750" s="6">
        <v>0</v>
      </c>
      <c r="P3750" s="6">
        <v>0</v>
      </c>
      <c r="Q3750" s="6">
        <v>0</v>
      </c>
      <c r="R3750" s="120">
        <v>0</v>
      </c>
      <c r="S3750" s="120">
        <v>0</v>
      </c>
      <c r="T3750" s="6"/>
      <c r="U3750" s="6"/>
      <c r="V3750" s="6"/>
      <c r="W3750" s="6"/>
      <c r="X3750" s="6">
        <v>774736</v>
      </c>
      <c r="Y3750" s="6">
        <v>281795</v>
      </c>
      <c r="Z3750" s="6">
        <v>182499</v>
      </c>
      <c r="AA3750" s="120">
        <v>12.601575869800001</v>
      </c>
      <c r="AB3750" s="120">
        <v>2.5723053316</v>
      </c>
    </row>
    <row r="3751" spans="1:28" x14ac:dyDescent="0.3">
      <c r="A3751" s="1" t="s">
        <v>17</v>
      </c>
      <c r="B3751" s="65" t="str">
        <f>VLOOKUP(A3751,'bank list with code'!$A$2:$C$114,3,FALSE)</f>
        <v>B024</v>
      </c>
      <c r="C3751" s="65" t="str">
        <f>VLOOKUP(B3751,'bank type'!$A$2:$B$87,2,FALSE)</f>
        <v>Private Sector Banks</v>
      </c>
      <c r="D3751" s="60">
        <f t="shared" si="160"/>
        <v>44347</v>
      </c>
      <c r="E3751" s="19">
        <v>5</v>
      </c>
      <c r="F3751" s="1">
        <v>2021</v>
      </c>
      <c r="G3751" s="5">
        <v>1078</v>
      </c>
      <c r="H3751" s="5">
        <v>645</v>
      </c>
      <c r="I3751" s="6">
        <v>8485</v>
      </c>
      <c r="J3751" s="6">
        <v>0</v>
      </c>
      <c r="K3751" s="6"/>
      <c r="L3751" s="6">
        <v>7719</v>
      </c>
      <c r="M3751" s="6">
        <v>14629</v>
      </c>
      <c r="N3751" s="6"/>
      <c r="O3751" s="6">
        <v>2885</v>
      </c>
      <c r="P3751" s="6">
        <v>13</v>
      </c>
      <c r="Q3751" s="6">
        <v>1675</v>
      </c>
      <c r="R3751" s="120">
        <v>8.3000000000000001E-4</v>
      </c>
      <c r="S3751" s="120">
        <v>3.9273775099999991E-2</v>
      </c>
      <c r="T3751" s="6"/>
      <c r="U3751" s="6"/>
      <c r="V3751" s="6"/>
      <c r="W3751" s="6"/>
      <c r="X3751" s="6">
        <v>2292834</v>
      </c>
      <c r="Y3751" s="6">
        <v>1710841</v>
      </c>
      <c r="Z3751" s="6">
        <v>800315</v>
      </c>
      <c r="AA3751" s="120">
        <v>84.73662704569999</v>
      </c>
      <c r="AB3751" s="120">
        <v>12.370133067799999</v>
      </c>
    </row>
    <row r="3752" spans="1:28" x14ac:dyDescent="0.3">
      <c r="A3752" s="1" t="s">
        <v>18</v>
      </c>
      <c r="B3752" s="65" t="str">
        <f>VLOOKUP(A3752,'bank list with code'!$A$2:$C$114,3,FALSE)</f>
        <v>B032</v>
      </c>
      <c r="C3752" s="65" t="str">
        <f>VLOOKUP(B3752,'bank type'!$A$2:$B$87,2,FALSE)</f>
        <v>Private Sector Banks</v>
      </c>
      <c r="D3752" s="60">
        <f t="shared" si="160"/>
        <v>44347</v>
      </c>
      <c r="E3752" s="19">
        <v>5</v>
      </c>
      <c r="F3752" s="1">
        <v>2021</v>
      </c>
      <c r="G3752" s="5">
        <v>311</v>
      </c>
      <c r="H3752" s="5">
        <v>102</v>
      </c>
      <c r="I3752" s="6">
        <v>8463</v>
      </c>
      <c r="J3752" s="6">
        <v>0</v>
      </c>
      <c r="K3752" s="6"/>
      <c r="L3752" s="6">
        <v>0</v>
      </c>
      <c r="M3752" s="6">
        <v>2192</v>
      </c>
      <c r="N3752" s="6"/>
      <c r="O3752" s="6">
        <v>5121</v>
      </c>
      <c r="P3752" s="6">
        <v>266</v>
      </c>
      <c r="Q3752" s="6">
        <v>10427</v>
      </c>
      <c r="R3752" s="120">
        <v>1.9371549999999998E-2</v>
      </c>
      <c r="S3752" s="120">
        <v>0.26709275000000005</v>
      </c>
      <c r="T3752" s="6"/>
      <c r="U3752" s="6"/>
      <c r="V3752" s="6"/>
      <c r="W3752" s="6"/>
      <c r="X3752" s="6">
        <v>801168</v>
      </c>
      <c r="Y3752" s="6">
        <v>307872</v>
      </c>
      <c r="Z3752" s="6">
        <v>363185</v>
      </c>
      <c r="AA3752" s="120">
        <v>17.23910532</v>
      </c>
      <c r="AB3752" s="120">
        <v>7.7093293700000007</v>
      </c>
    </row>
    <row r="3753" spans="1:28" x14ac:dyDescent="0.3">
      <c r="A3753" s="1" t="s">
        <v>19</v>
      </c>
      <c r="B3753" s="65" t="str">
        <f>VLOOKUP(A3753,'bank list with code'!$A$2:$C$114,3,FALSE)</f>
        <v>B038</v>
      </c>
      <c r="C3753" s="65" t="str">
        <f>VLOOKUP(B3753,'bank type'!$A$2:$B$87,2,FALSE)</f>
        <v>Private Sector Banks</v>
      </c>
      <c r="D3753" s="60">
        <f t="shared" si="160"/>
        <v>44347</v>
      </c>
      <c r="E3753" s="19">
        <v>5</v>
      </c>
      <c r="F3753" s="1">
        <v>2021</v>
      </c>
      <c r="G3753" s="5">
        <v>208</v>
      </c>
      <c r="H3753" s="5">
        <v>50</v>
      </c>
      <c r="I3753" s="6">
        <v>1469</v>
      </c>
      <c r="J3753" s="6">
        <v>0</v>
      </c>
      <c r="K3753" s="6"/>
      <c r="L3753" s="6">
        <v>0</v>
      </c>
      <c r="M3753" s="6">
        <v>0</v>
      </c>
      <c r="N3753" s="6"/>
      <c r="O3753" s="6">
        <v>5917</v>
      </c>
      <c r="P3753" s="6">
        <v>465</v>
      </c>
      <c r="Q3753" s="6">
        <v>13859</v>
      </c>
      <c r="R3753" s="120">
        <v>7.3337013999999999E-3</v>
      </c>
      <c r="S3753" s="120">
        <v>0.25470152399999996</v>
      </c>
      <c r="T3753" s="6"/>
      <c r="U3753" s="6"/>
      <c r="V3753" s="6"/>
      <c r="W3753" s="6"/>
      <c r="X3753" s="6">
        <v>504103</v>
      </c>
      <c r="Y3753" s="6">
        <v>278024</v>
      </c>
      <c r="Z3753" s="6">
        <v>192365</v>
      </c>
      <c r="AA3753" s="120">
        <v>13.500552292999998</v>
      </c>
      <c r="AB3753" s="120">
        <v>2.6344333281999996</v>
      </c>
    </row>
    <row r="3754" spans="1:28" x14ac:dyDescent="0.3">
      <c r="A3754" s="1" t="s">
        <v>20</v>
      </c>
      <c r="B3754" s="65" t="str">
        <f>VLOOKUP(A3754,'bank list with code'!$A$2:$C$114,3,FALSE)</f>
        <v>B045</v>
      </c>
      <c r="C3754" s="65" t="str">
        <f>VLOOKUP(B3754,'bank type'!$A$2:$B$87,2,FALSE)</f>
        <v>Private Sector Banks</v>
      </c>
      <c r="D3754" s="60">
        <f t="shared" si="160"/>
        <v>44347</v>
      </c>
      <c r="E3754" s="19">
        <v>5</v>
      </c>
      <c r="F3754" s="1">
        <v>2021</v>
      </c>
      <c r="G3754" s="5">
        <v>1500</v>
      </c>
      <c r="H3754" s="5">
        <v>451</v>
      </c>
      <c r="I3754" s="6">
        <v>15495</v>
      </c>
      <c r="J3754" s="6">
        <v>0</v>
      </c>
      <c r="K3754" s="6"/>
      <c r="L3754" s="6">
        <v>0</v>
      </c>
      <c r="M3754" s="6">
        <v>95153</v>
      </c>
      <c r="N3754" s="6"/>
      <c r="O3754" s="6">
        <v>10919</v>
      </c>
      <c r="P3754" s="6">
        <v>28</v>
      </c>
      <c r="Q3754" s="6">
        <v>9952</v>
      </c>
      <c r="R3754" s="120">
        <v>4.6999999999999999E-4</v>
      </c>
      <c r="S3754" s="120">
        <v>0.23025720600000002</v>
      </c>
      <c r="T3754" s="6"/>
      <c r="U3754" s="6"/>
      <c r="V3754" s="6"/>
      <c r="W3754" s="6"/>
      <c r="X3754" s="6">
        <v>8528732</v>
      </c>
      <c r="Y3754" s="6">
        <v>5016436</v>
      </c>
      <c r="Z3754" s="6">
        <v>3690398</v>
      </c>
      <c r="AA3754" s="120">
        <v>244.83592179400003</v>
      </c>
      <c r="AB3754" s="120">
        <v>56.329350101899998</v>
      </c>
    </row>
    <row r="3755" spans="1:28" x14ac:dyDescent="0.3">
      <c r="A3755" s="1" t="s">
        <v>21</v>
      </c>
      <c r="B3755" s="65" t="str">
        <f>VLOOKUP(A3755,'bank list with code'!$A$2:$C$114,3,FALSE)</f>
        <v>B050</v>
      </c>
      <c r="C3755" s="65" t="str">
        <f>VLOOKUP(B3755,'bank type'!$A$2:$B$87,2,FALSE)</f>
        <v>Private Sector Banks</v>
      </c>
      <c r="D3755" s="60">
        <f t="shared" si="160"/>
        <v>44347</v>
      </c>
      <c r="E3755" s="19">
        <v>5</v>
      </c>
      <c r="F3755" s="1">
        <v>2021</v>
      </c>
      <c r="G3755" s="5">
        <v>6611</v>
      </c>
      <c r="H3755" s="5">
        <v>8286</v>
      </c>
      <c r="I3755" s="6">
        <v>814398</v>
      </c>
      <c r="J3755" s="6">
        <v>0</v>
      </c>
      <c r="K3755" s="6"/>
      <c r="L3755" s="6">
        <v>2472</v>
      </c>
      <c r="M3755" s="6">
        <v>822288</v>
      </c>
      <c r="N3755" s="6"/>
      <c r="O3755" s="6">
        <v>14858375</v>
      </c>
      <c r="P3755" s="6">
        <v>68820</v>
      </c>
      <c r="Q3755" s="6">
        <v>35259377</v>
      </c>
      <c r="R3755" s="120">
        <v>4.6666035703999995</v>
      </c>
      <c r="S3755" s="120">
        <v>1479.2858190176</v>
      </c>
      <c r="T3755" s="6"/>
      <c r="U3755" s="6"/>
      <c r="V3755" s="6"/>
      <c r="W3755" s="6"/>
      <c r="X3755" s="6">
        <v>37259604</v>
      </c>
      <c r="Y3755" s="6">
        <v>27399492</v>
      </c>
      <c r="Z3755" s="6">
        <v>29852352</v>
      </c>
      <c r="AA3755" s="120">
        <v>1600.8082834082002</v>
      </c>
      <c r="AB3755" s="120">
        <v>616.768860883</v>
      </c>
    </row>
    <row r="3756" spans="1:28" x14ac:dyDescent="0.3">
      <c r="A3756" s="1" t="s">
        <v>22</v>
      </c>
      <c r="B3756" s="65" t="str">
        <f>VLOOKUP(A3756,'bank list with code'!$A$2:$C$114,3,FALSE)</f>
        <v>B053</v>
      </c>
      <c r="C3756" s="65" t="str">
        <f>VLOOKUP(B3756,'bank type'!$A$2:$B$87,2,FALSE)</f>
        <v>Private Sector Banks</v>
      </c>
      <c r="D3756" s="60">
        <f t="shared" si="160"/>
        <v>44347</v>
      </c>
      <c r="E3756" s="19">
        <v>5</v>
      </c>
      <c r="F3756" s="1">
        <v>2021</v>
      </c>
      <c r="G3756" s="5">
        <v>8199</v>
      </c>
      <c r="H3756" s="5">
        <v>8636</v>
      </c>
      <c r="I3756" s="6">
        <v>625484</v>
      </c>
      <c r="J3756" s="6">
        <v>0</v>
      </c>
      <c r="K3756" s="6"/>
      <c r="L3756" s="6">
        <v>4069</v>
      </c>
      <c r="M3756" s="6">
        <v>492282</v>
      </c>
      <c r="N3756" s="6"/>
      <c r="O3756" s="6">
        <v>10873007</v>
      </c>
      <c r="P3756" s="6">
        <v>21093</v>
      </c>
      <c r="Q3756" s="6">
        <v>24482016</v>
      </c>
      <c r="R3756" s="120">
        <v>1.0165367199999999</v>
      </c>
      <c r="S3756" s="120">
        <v>951.74577513242139</v>
      </c>
      <c r="T3756" s="6"/>
      <c r="U3756" s="6"/>
      <c r="V3756" s="6"/>
      <c r="W3756" s="6"/>
      <c r="X3756" s="6">
        <v>39120487</v>
      </c>
      <c r="Y3756" s="6">
        <v>17562903</v>
      </c>
      <c r="Z3756" s="6">
        <v>18977534</v>
      </c>
      <c r="AA3756" s="120">
        <v>1062.9910109099999</v>
      </c>
      <c r="AB3756" s="120">
        <v>420.0947445857002</v>
      </c>
    </row>
    <row r="3757" spans="1:28" x14ac:dyDescent="0.3">
      <c r="A3757" s="1" t="s">
        <v>11</v>
      </c>
      <c r="B3757" s="65" t="str">
        <f>VLOOKUP(A3757,'bank list with code'!$A$2:$C$114,3,FALSE)</f>
        <v>B054</v>
      </c>
      <c r="C3757" s="65" t="str">
        <f>VLOOKUP(B3757,'bank type'!$A$2:$B$87,2,FALSE)</f>
        <v>Private Sector Banks</v>
      </c>
      <c r="D3757" s="60">
        <f t="shared" si="160"/>
        <v>44347</v>
      </c>
      <c r="E3757" s="19">
        <v>5</v>
      </c>
      <c r="F3757" s="1">
        <v>2021</v>
      </c>
      <c r="G3757" s="5">
        <v>2214</v>
      </c>
      <c r="H3757" s="5">
        <v>1171</v>
      </c>
      <c r="I3757" s="6">
        <v>28414</v>
      </c>
      <c r="J3757" s="6">
        <v>0</v>
      </c>
      <c r="K3757" s="6"/>
      <c r="L3757" s="6">
        <v>269</v>
      </c>
      <c r="M3757" s="6">
        <v>3206</v>
      </c>
      <c r="N3757" s="6"/>
      <c r="O3757" s="6">
        <v>37514</v>
      </c>
      <c r="P3757" s="6">
        <v>284</v>
      </c>
      <c r="Q3757" s="6">
        <v>80987</v>
      </c>
      <c r="R3757" s="120">
        <v>1.6685999999999999E-2</v>
      </c>
      <c r="S3757" s="120">
        <v>2.1363724736000589</v>
      </c>
      <c r="T3757" s="6"/>
      <c r="U3757" s="6"/>
      <c r="V3757" s="6"/>
      <c r="W3757" s="6"/>
      <c r="X3757" s="6">
        <v>13080800</v>
      </c>
      <c r="Y3757" s="6">
        <v>5527446</v>
      </c>
      <c r="Z3757" s="6">
        <v>3133680</v>
      </c>
      <c r="AA3757" s="120">
        <v>271.62589823709999</v>
      </c>
      <c r="AB3757" s="120">
        <v>52.445524693699966</v>
      </c>
    </row>
    <row r="3758" spans="1:28" x14ac:dyDescent="0.3">
      <c r="A3758" s="1" t="s">
        <v>23</v>
      </c>
      <c r="B3758" s="65" t="str">
        <f>VLOOKUP(A3758,'bank list with code'!$A$2:$C$114,3,FALSE)</f>
        <v>B056</v>
      </c>
      <c r="C3758" s="65" t="str">
        <f>VLOOKUP(B3758,'bank type'!$A$2:$B$87,2,FALSE)</f>
        <v>Private Sector Banks</v>
      </c>
      <c r="D3758" s="60">
        <f t="shared" si="160"/>
        <v>44347</v>
      </c>
      <c r="E3758" s="19">
        <v>5</v>
      </c>
      <c r="F3758" s="1">
        <v>2021</v>
      </c>
      <c r="G3758" s="5">
        <v>510</v>
      </c>
      <c r="H3758" s="5">
        <v>188</v>
      </c>
      <c r="I3758" s="6">
        <v>19376</v>
      </c>
      <c r="J3758" s="6">
        <v>0</v>
      </c>
      <c r="K3758" s="6"/>
      <c r="L3758" s="6">
        <v>11020</v>
      </c>
      <c r="M3758" s="6">
        <v>0</v>
      </c>
      <c r="N3758" s="6"/>
      <c r="O3758" s="6">
        <v>348395</v>
      </c>
      <c r="P3758" s="6">
        <v>3761</v>
      </c>
      <c r="Q3758" s="6">
        <v>1018949</v>
      </c>
      <c r="R3758" s="120">
        <v>0.171708</v>
      </c>
      <c r="S3758" s="120">
        <v>46.526344354400003</v>
      </c>
      <c r="T3758" s="6"/>
      <c r="U3758" s="6"/>
      <c r="V3758" s="6"/>
      <c r="W3758" s="6"/>
      <c r="X3758" s="6">
        <v>3038754</v>
      </c>
      <c r="Y3758" s="6">
        <v>2021795</v>
      </c>
      <c r="Z3758" s="6">
        <v>1249748</v>
      </c>
      <c r="AA3758" s="120">
        <v>87.631713184999995</v>
      </c>
      <c r="AB3758" s="120">
        <v>18.463040084299998</v>
      </c>
    </row>
    <row r="3759" spans="1:28" x14ac:dyDescent="0.3">
      <c r="A3759" s="1" t="s">
        <v>24</v>
      </c>
      <c r="B3759" s="65" t="str">
        <f>VLOOKUP(A3759,'bank list with code'!$A$2:$C$114,3,FALSE)</f>
        <v>B062</v>
      </c>
      <c r="C3759" s="65" t="str">
        <f>VLOOKUP(B3759,'bank type'!$A$2:$B$87,2,FALSE)</f>
        <v>Private Sector Banks</v>
      </c>
      <c r="D3759" s="60">
        <f t="shared" si="160"/>
        <v>44347</v>
      </c>
      <c r="E3759" s="19">
        <v>5</v>
      </c>
      <c r="F3759" s="1">
        <v>2021</v>
      </c>
      <c r="G3759" s="5">
        <v>1403</v>
      </c>
      <c r="H3759" s="5">
        <v>1471</v>
      </c>
      <c r="I3759" s="6">
        <v>148102</v>
      </c>
      <c r="J3759" s="6">
        <v>0</v>
      </c>
      <c r="K3759" s="6"/>
      <c r="L3759" s="6">
        <v>259</v>
      </c>
      <c r="M3759" s="6">
        <v>37878</v>
      </c>
      <c r="N3759" s="6"/>
      <c r="O3759" s="6">
        <v>1561346</v>
      </c>
      <c r="P3759" s="6">
        <v>10475</v>
      </c>
      <c r="Q3759" s="6">
        <v>2992693</v>
      </c>
      <c r="R3759" s="120">
        <v>0.55263795999999998</v>
      </c>
      <c r="S3759" s="120">
        <v>185.01780987000001</v>
      </c>
      <c r="T3759" s="6"/>
      <c r="U3759" s="6"/>
      <c r="V3759" s="6"/>
      <c r="W3759" s="6"/>
      <c r="X3759" s="6">
        <v>6291824</v>
      </c>
      <c r="Y3759" s="6">
        <v>3085695</v>
      </c>
      <c r="Z3759" s="6">
        <v>2076712</v>
      </c>
      <c r="AA3759" s="120">
        <v>153.27531458000001</v>
      </c>
      <c r="AB3759" s="120">
        <v>43.316331859999998</v>
      </c>
    </row>
    <row r="3760" spans="1:28" x14ac:dyDescent="0.3">
      <c r="A3760" s="1" t="s">
        <v>25</v>
      </c>
      <c r="B3760" s="65" t="str">
        <f>VLOOKUP(A3760,'bank list with code'!$A$2:$C$114,3,FALSE)</f>
        <v>B063</v>
      </c>
      <c r="C3760" s="65" t="str">
        <f>VLOOKUP(B3760,'bank type'!$A$2:$B$87,2,FALSE)</f>
        <v>Private Sector Banks</v>
      </c>
      <c r="D3760" s="60">
        <f t="shared" si="160"/>
        <v>44347</v>
      </c>
      <c r="E3760" s="19">
        <v>5</v>
      </c>
      <c r="F3760" s="1">
        <v>2021</v>
      </c>
      <c r="G3760" s="5">
        <v>821</v>
      </c>
      <c r="H3760" s="5">
        <v>612</v>
      </c>
      <c r="I3760" s="6">
        <v>13005</v>
      </c>
      <c r="J3760" s="6">
        <v>0</v>
      </c>
      <c r="K3760" s="6"/>
      <c r="L3760" s="6">
        <v>939</v>
      </c>
      <c r="M3760" s="6">
        <v>25493</v>
      </c>
      <c r="N3760" s="6"/>
      <c r="O3760" s="6">
        <v>84854</v>
      </c>
      <c r="P3760" s="6">
        <v>5150</v>
      </c>
      <c r="Q3760" s="6">
        <v>177044</v>
      </c>
      <c r="R3760" s="120">
        <v>0.21309600000000001</v>
      </c>
      <c r="S3760" s="120">
        <v>7.2858248553999996</v>
      </c>
      <c r="T3760" s="6"/>
      <c r="U3760" s="6"/>
      <c r="V3760" s="6"/>
      <c r="W3760" s="6"/>
      <c r="X3760" s="6">
        <v>3834537</v>
      </c>
      <c r="Y3760" s="6">
        <v>4629958</v>
      </c>
      <c r="Z3760" s="6">
        <v>4323783</v>
      </c>
      <c r="AA3760" s="120">
        <v>263.17304671000005</v>
      </c>
      <c r="AB3760" s="120">
        <v>27.834288111000006</v>
      </c>
    </row>
    <row r="3761" spans="1:28" x14ac:dyDescent="0.3">
      <c r="A3761" s="1" t="s">
        <v>26</v>
      </c>
      <c r="B3761" s="65" t="str">
        <f>VLOOKUP(A3761,'bank list with code'!$A$2:$C$114,3,FALSE)</f>
        <v>B069</v>
      </c>
      <c r="C3761" s="65" t="str">
        <f>VLOOKUP(B3761,'bank type'!$A$2:$B$87,2,FALSE)</f>
        <v>Private Sector Banks</v>
      </c>
      <c r="D3761" s="60">
        <f t="shared" si="160"/>
        <v>44347</v>
      </c>
      <c r="E3761" s="19">
        <v>5</v>
      </c>
      <c r="F3761" s="1">
        <v>2021</v>
      </c>
      <c r="G3761" s="5">
        <v>784</v>
      </c>
      <c r="H3761" s="5">
        <v>675</v>
      </c>
      <c r="I3761" s="6">
        <v>9629</v>
      </c>
      <c r="J3761" s="6">
        <v>0</v>
      </c>
      <c r="K3761" s="6"/>
      <c r="L3761" s="6">
        <v>0</v>
      </c>
      <c r="M3761" s="6">
        <v>0</v>
      </c>
      <c r="N3761" s="6"/>
      <c r="O3761" s="6">
        <v>0</v>
      </c>
      <c r="P3761" s="6">
        <v>0</v>
      </c>
      <c r="Q3761" s="6">
        <v>0</v>
      </c>
      <c r="R3761" s="120">
        <v>0</v>
      </c>
      <c r="S3761" s="120">
        <v>0</v>
      </c>
      <c r="T3761" s="6"/>
      <c r="U3761" s="6"/>
      <c r="V3761" s="6"/>
      <c r="W3761" s="6"/>
      <c r="X3761" s="6">
        <v>5090626</v>
      </c>
      <c r="Y3761" s="6">
        <v>2947466</v>
      </c>
      <c r="Z3761" s="6">
        <v>1961947</v>
      </c>
      <c r="AA3761" s="120">
        <v>125.68079055999999</v>
      </c>
      <c r="AB3761" s="120">
        <v>22.49792339</v>
      </c>
    </row>
    <row r="3762" spans="1:28" x14ac:dyDescent="0.3">
      <c r="A3762" s="1" t="s">
        <v>27</v>
      </c>
      <c r="B3762" s="65" t="str">
        <f>VLOOKUP(A3762,'bank list with code'!$A$2:$C$114,3,FALSE)</f>
        <v>B070</v>
      </c>
      <c r="C3762" s="65" t="str">
        <f>VLOOKUP(B3762,'bank type'!$A$2:$B$87,2,FALSE)</f>
        <v>Private Sector Banks</v>
      </c>
      <c r="D3762" s="60">
        <f t="shared" si="160"/>
        <v>44347</v>
      </c>
      <c r="E3762" s="19">
        <v>5</v>
      </c>
      <c r="F3762" s="1">
        <v>2021</v>
      </c>
      <c r="G3762" s="5">
        <v>1297</v>
      </c>
      <c r="H3762" s="5">
        <v>944</v>
      </c>
      <c r="I3762" s="6">
        <v>11642</v>
      </c>
      <c r="J3762" s="6">
        <v>0</v>
      </c>
      <c r="K3762" s="6"/>
      <c r="L3762" s="6">
        <v>0</v>
      </c>
      <c r="M3762" s="6">
        <v>0</v>
      </c>
      <c r="N3762" s="6"/>
      <c r="O3762" s="6">
        <v>2523</v>
      </c>
      <c r="P3762" s="6">
        <v>62</v>
      </c>
      <c r="Q3762" s="6">
        <v>6268</v>
      </c>
      <c r="R3762" s="120">
        <v>4.3390000000000008E-3</v>
      </c>
      <c r="S3762" s="120">
        <v>0.56838082069999996</v>
      </c>
      <c r="T3762" s="6"/>
      <c r="U3762" s="6"/>
      <c r="V3762" s="6"/>
      <c r="W3762" s="6"/>
      <c r="X3762" s="6">
        <v>4291446</v>
      </c>
      <c r="Y3762" s="6">
        <v>3485908</v>
      </c>
      <c r="Z3762" s="6">
        <v>1782604</v>
      </c>
      <c r="AA3762" s="120">
        <v>166.40074284459999</v>
      </c>
      <c r="AB3762" s="120">
        <v>33.711515922700002</v>
      </c>
    </row>
    <row r="3763" spans="1:28" x14ac:dyDescent="0.3">
      <c r="A3763" s="1" t="s">
        <v>28</v>
      </c>
      <c r="B3763" s="65" t="str">
        <f>VLOOKUP(A3763,'bank list with code'!$A$2:$C$114,3,FALSE)</f>
        <v>B073</v>
      </c>
      <c r="C3763" s="65" t="str">
        <f>VLOOKUP(B3763,'bank type'!$A$2:$B$87,2,FALSE)</f>
        <v>Private Sector Banks</v>
      </c>
      <c r="D3763" s="60">
        <f t="shared" si="160"/>
        <v>44347</v>
      </c>
      <c r="E3763" s="19">
        <v>5</v>
      </c>
      <c r="F3763" s="1">
        <v>2021</v>
      </c>
      <c r="G3763" s="5">
        <v>1324</v>
      </c>
      <c r="H3763" s="5">
        <v>1269</v>
      </c>
      <c r="I3763" s="6">
        <v>39318</v>
      </c>
      <c r="J3763" s="6">
        <v>0</v>
      </c>
      <c r="K3763" s="6"/>
      <c r="L3763" s="6">
        <v>0</v>
      </c>
      <c r="M3763" s="6">
        <v>12300</v>
      </c>
      <c r="N3763" s="6"/>
      <c r="O3763" s="6">
        <v>2314271</v>
      </c>
      <c r="P3763" s="6">
        <v>17814</v>
      </c>
      <c r="Q3763" s="6">
        <v>3748221</v>
      </c>
      <c r="R3763" s="120">
        <v>0.83129994060000001</v>
      </c>
      <c r="S3763" s="120">
        <v>129.22005170150001</v>
      </c>
      <c r="T3763" s="6"/>
      <c r="U3763" s="6"/>
      <c r="V3763" s="6"/>
      <c r="W3763" s="6"/>
      <c r="X3763" s="6">
        <v>18311296</v>
      </c>
      <c r="Y3763" s="6">
        <v>6233916</v>
      </c>
      <c r="Z3763" s="6">
        <v>7055203</v>
      </c>
      <c r="AA3763" s="120">
        <v>273.28282648589999</v>
      </c>
      <c r="AB3763" s="120">
        <v>120.31021255859987</v>
      </c>
    </row>
    <row r="3764" spans="1:28" x14ac:dyDescent="0.3">
      <c r="A3764" s="1" t="s">
        <v>29</v>
      </c>
      <c r="B3764" s="65" t="str">
        <f>VLOOKUP(A3764,'bank list with code'!$A$2:$C$114,3,FALSE)</f>
        <v>B082</v>
      </c>
      <c r="C3764" s="65" t="str">
        <f>VLOOKUP(B3764,'bank type'!$A$2:$B$87,2,FALSE)</f>
        <v>Private Sector Banks</v>
      </c>
      <c r="D3764" s="60">
        <f t="shared" si="160"/>
        <v>44347</v>
      </c>
      <c r="E3764" s="19">
        <v>5</v>
      </c>
      <c r="F3764" s="1">
        <v>2021</v>
      </c>
      <c r="G3764" s="5">
        <v>330</v>
      </c>
      <c r="H3764" s="5">
        <v>58</v>
      </c>
      <c r="I3764" s="6">
        <v>426592</v>
      </c>
      <c r="J3764" s="6">
        <v>0</v>
      </c>
      <c r="K3764" s="6"/>
      <c r="L3764" s="6">
        <v>0</v>
      </c>
      <c r="M3764" s="6">
        <v>808427</v>
      </c>
      <c r="N3764" s="6"/>
      <c r="O3764" s="6">
        <v>3032670</v>
      </c>
      <c r="P3764" s="6">
        <v>34920</v>
      </c>
      <c r="Q3764" s="6">
        <v>6241026</v>
      </c>
      <c r="R3764" s="120">
        <v>1.0936827436999998</v>
      </c>
      <c r="S3764" s="120">
        <v>266.8038881384</v>
      </c>
      <c r="T3764" s="6"/>
      <c r="U3764" s="6"/>
      <c r="V3764" s="6"/>
      <c r="W3764" s="6"/>
      <c r="X3764" s="6">
        <v>1235285</v>
      </c>
      <c r="Y3764" s="6">
        <v>469375</v>
      </c>
      <c r="Z3764" s="6">
        <v>374145</v>
      </c>
      <c r="AA3764" s="120">
        <v>21.641859466</v>
      </c>
      <c r="AB3764" s="120">
        <v>6.2161159829999999</v>
      </c>
    </row>
    <row r="3765" spans="1:28" x14ac:dyDescent="0.3">
      <c r="A3765" s="1" t="s">
        <v>30</v>
      </c>
      <c r="B3765" s="65" t="str">
        <f>VLOOKUP(A3765,'bank list with code'!$A$2:$C$114,3,FALSE)</f>
        <v>B089</v>
      </c>
      <c r="C3765" s="65" t="str">
        <f>VLOOKUP(B3765,'bank type'!$A$2:$B$87,2,FALSE)</f>
        <v>Private Sector Banks</v>
      </c>
      <c r="D3765" s="60">
        <f t="shared" si="160"/>
        <v>44347</v>
      </c>
      <c r="E3765" s="19">
        <v>5</v>
      </c>
      <c r="F3765" s="1">
        <v>2021</v>
      </c>
      <c r="G3765" s="5">
        <v>850</v>
      </c>
      <c r="H3765" s="5">
        <v>447</v>
      </c>
      <c r="I3765" s="6">
        <v>9771</v>
      </c>
      <c r="J3765" s="6">
        <v>0</v>
      </c>
      <c r="K3765" s="6"/>
      <c r="L3765" s="6">
        <v>0</v>
      </c>
      <c r="M3765" s="6">
        <v>2103</v>
      </c>
      <c r="N3765" s="6"/>
      <c r="O3765" s="6">
        <v>0</v>
      </c>
      <c r="P3765" s="6">
        <v>0</v>
      </c>
      <c r="Q3765" s="6">
        <v>0</v>
      </c>
      <c r="R3765" s="120">
        <v>0</v>
      </c>
      <c r="S3765" s="120">
        <v>0</v>
      </c>
      <c r="T3765" s="6"/>
      <c r="U3765" s="6"/>
      <c r="V3765" s="6"/>
      <c r="W3765" s="6"/>
      <c r="X3765" s="6">
        <v>3446321</v>
      </c>
      <c r="Y3765" s="6">
        <v>1800594</v>
      </c>
      <c r="Z3765" s="6">
        <v>1359320</v>
      </c>
      <c r="AA3765" s="120">
        <v>78.496209306200001</v>
      </c>
      <c r="AB3765" s="120">
        <v>21.113912521900001</v>
      </c>
    </row>
    <row r="3766" spans="1:28" x14ac:dyDescent="0.3">
      <c r="A3766" s="1" t="s">
        <v>31</v>
      </c>
      <c r="B3766" s="65" t="str">
        <f>VLOOKUP(A3766,'bank list with code'!$A$2:$C$114,3,FALSE)</f>
        <v>B100</v>
      </c>
      <c r="C3766" s="65" t="str">
        <f>VLOOKUP(B3766,'bank type'!$A$2:$B$87,2,FALSE)</f>
        <v>Private Sector Banks</v>
      </c>
      <c r="D3766" s="60">
        <f t="shared" si="160"/>
        <v>44347</v>
      </c>
      <c r="E3766" s="19">
        <v>5</v>
      </c>
      <c r="F3766" s="1">
        <v>2021</v>
      </c>
      <c r="G3766" s="5">
        <v>473</v>
      </c>
      <c r="H3766" s="5">
        <v>683</v>
      </c>
      <c r="I3766" s="6">
        <v>3998</v>
      </c>
      <c r="J3766" s="6">
        <v>0</v>
      </c>
      <c r="K3766" s="6"/>
      <c r="L3766" s="6">
        <v>0</v>
      </c>
      <c r="M3766" s="6">
        <v>0</v>
      </c>
      <c r="N3766" s="6"/>
      <c r="O3766" s="6">
        <v>33277</v>
      </c>
      <c r="P3766" s="6">
        <v>1587</v>
      </c>
      <c r="Q3766" s="6">
        <v>41922</v>
      </c>
      <c r="R3766" s="120">
        <v>6.6403999999999991E-2</v>
      </c>
      <c r="S3766" s="120">
        <v>1.7252439469999998</v>
      </c>
      <c r="T3766" s="6"/>
      <c r="U3766" s="6"/>
      <c r="V3766" s="6"/>
      <c r="W3766" s="6"/>
      <c r="X3766" s="6">
        <v>1928223</v>
      </c>
      <c r="Y3766" s="6">
        <v>3796187</v>
      </c>
      <c r="Z3766" s="6">
        <v>453749</v>
      </c>
      <c r="AA3766" s="120">
        <v>168.83540410000001</v>
      </c>
      <c r="AB3766" s="120">
        <v>7.7907239389999994</v>
      </c>
    </row>
    <row r="3767" spans="1:28" x14ac:dyDescent="0.3">
      <c r="A3767" s="1" t="s">
        <v>32</v>
      </c>
      <c r="B3767" s="65" t="str">
        <f>VLOOKUP(A3767,'bank list with code'!$A$2:$C$114,3,FALSE)</f>
        <v>B101</v>
      </c>
      <c r="C3767" s="65" t="str">
        <f>VLOOKUP(B3767,'bank type'!$A$2:$B$87,2,FALSE)</f>
        <v>Private Sector Banks</v>
      </c>
      <c r="D3767" s="60">
        <f t="shared" si="160"/>
        <v>44347</v>
      </c>
      <c r="E3767" s="19">
        <v>5</v>
      </c>
      <c r="F3767" s="1">
        <v>2021</v>
      </c>
      <c r="G3767" s="5">
        <v>454</v>
      </c>
      <c r="H3767" s="5">
        <v>521</v>
      </c>
      <c r="I3767" s="6">
        <v>1591</v>
      </c>
      <c r="J3767" s="6">
        <v>0</v>
      </c>
      <c r="K3767" s="6"/>
      <c r="L3767" s="6">
        <v>126</v>
      </c>
      <c r="M3767" s="6">
        <v>3923</v>
      </c>
      <c r="N3767" s="6"/>
      <c r="O3767" s="6">
        <v>0</v>
      </c>
      <c r="P3767" s="6">
        <v>0</v>
      </c>
      <c r="Q3767" s="6">
        <v>0</v>
      </c>
      <c r="R3767" s="120">
        <v>0</v>
      </c>
      <c r="S3767" s="120">
        <v>0</v>
      </c>
      <c r="T3767" s="6"/>
      <c r="U3767" s="6"/>
      <c r="V3767" s="6"/>
      <c r="W3767" s="6"/>
      <c r="X3767" s="6">
        <v>1244604</v>
      </c>
      <c r="Y3767" s="6">
        <v>544459</v>
      </c>
      <c r="Z3767" s="6">
        <v>257150</v>
      </c>
      <c r="AA3767" s="120">
        <v>25.622768179999998</v>
      </c>
      <c r="AB3767" s="120">
        <v>4.2402994368000009</v>
      </c>
    </row>
    <row r="3768" spans="1:28" x14ac:dyDescent="0.3">
      <c r="A3768" s="1" t="s">
        <v>33</v>
      </c>
      <c r="B3768" s="65" t="str">
        <f>VLOOKUP(A3768,'bank list with code'!$A$2:$C$114,3,FALSE)</f>
        <v>B113</v>
      </c>
      <c r="C3768" s="65" t="str">
        <f>VLOOKUP(B3768,'bank type'!$A$2:$B$87,2,FALSE)</f>
        <v>Private Sector Banks</v>
      </c>
      <c r="D3768" s="60">
        <f t="shared" si="160"/>
        <v>44347</v>
      </c>
      <c r="E3768" s="19">
        <v>5</v>
      </c>
      <c r="F3768" s="1">
        <v>2021</v>
      </c>
      <c r="G3768" s="5">
        <v>996</v>
      </c>
      <c r="H3768" s="5">
        <v>264</v>
      </c>
      <c r="I3768" s="6">
        <v>54651</v>
      </c>
      <c r="J3768" s="6">
        <v>0</v>
      </c>
      <c r="K3768" s="6"/>
      <c r="L3768" s="6">
        <v>72</v>
      </c>
      <c r="M3768" s="6">
        <v>221583</v>
      </c>
      <c r="N3768" s="6"/>
      <c r="O3768" s="6">
        <v>967351</v>
      </c>
      <c r="P3768" s="6">
        <v>8880</v>
      </c>
      <c r="Q3768" s="6">
        <v>1544275</v>
      </c>
      <c r="R3768" s="120">
        <v>0.38797870350000002</v>
      </c>
      <c r="S3768" s="120">
        <v>50.800791881400002</v>
      </c>
      <c r="T3768" s="6"/>
      <c r="U3768" s="6"/>
      <c r="V3768" s="6"/>
      <c r="W3768" s="6"/>
      <c r="X3768" s="6">
        <v>3499248</v>
      </c>
      <c r="Y3768" s="6">
        <v>1558429</v>
      </c>
      <c r="Z3768" s="6">
        <v>1467967</v>
      </c>
      <c r="AA3768" s="120">
        <v>74.29296085</v>
      </c>
      <c r="AB3768" s="120">
        <v>27.606442343400001</v>
      </c>
    </row>
    <row r="3769" spans="1:28" x14ac:dyDescent="0.3">
      <c r="A3769" s="1" t="s">
        <v>35</v>
      </c>
      <c r="B3769" s="65" t="str">
        <f>VLOOKUP(A3769,'bank list with code'!$A$2:$C$114,3,FALSE)</f>
        <v>B004</v>
      </c>
      <c r="C3769" s="65" t="str">
        <f>VLOOKUP(B3769,'bank type'!$A$2:$B$87,2,FALSE)</f>
        <v>Foreign Banks</v>
      </c>
      <c r="D3769" s="60">
        <f t="shared" si="160"/>
        <v>44347</v>
      </c>
      <c r="E3769" s="19">
        <v>5</v>
      </c>
      <c r="F3769" s="1">
        <v>2021</v>
      </c>
      <c r="G3769" s="5">
        <v>0</v>
      </c>
      <c r="H3769" s="5">
        <v>0</v>
      </c>
      <c r="I3769" s="6">
        <v>44871</v>
      </c>
      <c r="J3769" s="6">
        <v>0</v>
      </c>
      <c r="K3769" s="6"/>
      <c r="L3769" s="6">
        <v>0</v>
      </c>
      <c r="M3769" s="6">
        <v>10</v>
      </c>
      <c r="N3769" s="6"/>
      <c r="O3769" s="6">
        <v>1494955</v>
      </c>
      <c r="P3769" s="6">
        <v>824</v>
      </c>
      <c r="Q3769" s="6">
        <v>3792834</v>
      </c>
      <c r="R3769" s="120">
        <v>6.8983519999999993E-2</v>
      </c>
      <c r="S3769" s="120">
        <v>155.37868014</v>
      </c>
      <c r="T3769" s="6"/>
      <c r="U3769" s="6"/>
      <c r="V3769" s="6"/>
      <c r="W3769" s="6"/>
      <c r="X3769" s="6">
        <v>0</v>
      </c>
      <c r="Y3769" s="6">
        <v>0</v>
      </c>
      <c r="Z3769" s="6">
        <v>0</v>
      </c>
      <c r="AA3769" s="120">
        <v>0</v>
      </c>
      <c r="AB3769" s="120">
        <v>0</v>
      </c>
    </row>
    <row r="3770" spans="1:28" x14ac:dyDescent="0.3">
      <c r="A3770" s="1" t="s">
        <v>36</v>
      </c>
      <c r="B3770" s="65" t="str">
        <f>VLOOKUP(A3770,'bank list with code'!$A$2:$C$114,3,FALSE)</f>
        <v>B011</v>
      </c>
      <c r="C3770" s="65" t="str">
        <f>VLOOKUP(B3770,'bank type'!$A$2:$B$87,2,FALSE)</f>
        <v>Foreign Banks</v>
      </c>
      <c r="D3770" s="60">
        <f t="shared" si="160"/>
        <v>44347</v>
      </c>
      <c r="E3770" s="19">
        <v>5</v>
      </c>
      <c r="F3770" s="1">
        <v>2021</v>
      </c>
      <c r="G3770" s="5">
        <v>0</v>
      </c>
      <c r="H3770" s="5">
        <v>0</v>
      </c>
      <c r="I3770" s="6">
        <v>0</v>
      </c>
      <c r="J3770" s="6">
        <v>0</v>
      </c>
      <c r="K3770" s="6"/>
      <c r="L3770" s="6">
        <v>0</v>
      </c>
      <c r="M3770" s="6">
        <v>0</v>
      </c>
      <c r="N3770" s="6"/>
      <c r="O3770" s="6">
        <v>24632</v>
      </c>
      <c r="P3770" s="6">
        <v>0</v>
      </c>
      <c r="Q3770" s="6">
        <v>5879</v>
      </c>
      <c r="R3770" s="120">
        <v>0</v>
      </c>
      <c r="S3770" s="120">
        <v>0.43795279110000002</v>
      </c>
      <c r="T3770" s="6"/>
      <c r="U3770" s="6"/>
      <c r="V3770" s="6"/>
      <c r="W3770" s="6"/>
      <c r="X3770" s="6">
        <v>0</v>
      </c>
      <c r="Y3770" s="6">
        <v>0</v>
      </c>
      <c r="Z3770" s="6">
        <v>0</v>
      </c>
      <c r="AA3770" s="120">
        <v>0</v>
      </c>
      <c r="AB3770" s="120">
        <v>0</v>
      </c>
    </row>
    <row r="3771" spans="1:28" x14ac:dyDescent="0.3">
      <c r="A3771" s="1" t="s">
        <v>37</v>
      </c>
      <c r="B3771" s="65" t="str">
        <f>VLOOKUP(A3771,'bank list with code'!$A$2:$C$114,3,FALSE)</f>
        <v>B017</v>
      </c>
      <c r="C3771" s="65" t="str">
        <f>VLOOKUP(B3771,'bank type'!$A$2:$B$87,2,FALSE)</f>
        <v>Foreign Banks</v>
      </c>
      <c r="D3771" s="60">
        <f t="shared" si="160"/>
        <v>44347</v>
      </c>
      <c r="E3771" s="19">
        <v>5</v>
      </c>
      <c r="F3771" s="1">
        <v>2021</v>
      </c>
      <c r="G3771" s="5">
        <v>0</v>
      </c>
      <c r="H3771" s="5">
        <v>0</v>
      </c>
      <c r="I3771" s="6">
        <v>0</v>
      </c>
      <c r="J3771" s="6">
        <v>0</v>
      </c>
      <c r="K3771" s="6"/>
      <c r="L3771" s="6">
        <v>0</v>
      </c>
      <c r="M3771" s="6">
        <v>1</v>
      </c>
      <c r="N3771" s="6"/>
      <c r="O3771" s="6">
        <v>0</v>
      </c>
      <c r="P3771" s="6">
        <v>0</v>
      </c>
      <c r="Q3771" s="6">
        <v>0</v>
      </c>
      <c r="R3771" s="120">
        <v>0</v>
      </c>
      <c r="S3771" s="120">
        <v>0</v>
      </c>
      <c r="T3771" s="6"/>
      <c r="U3771" s="6"/>
      <c r="V3771" s="6"/>
      <c r="W3771" s="6"/>
      <c r="X3771" s="6">
        <v>2051</v>
      </c>
      <c r="Y3771" s="6">
        <v>14</v>
      </c>
      <c r="Z3771" s="6">
        <v>42</v>
      </c>
      <c r="AA3771" s="120">
        <v>1.011E-3</v>
      </c>
      <c r="AB3771" s="120">
        <v>2.4448966E-3</v>
      </c>
    </row>
    <row r="3772" spans="1:28" x14ac:dyDescent="0.3">
      <c r="A3772" s="1" t="s">
        <v>38</v>
      </c>
      <c r="B3772" s="65" t="str">
        <f>VLOOKUP(A3772,'bank list with code'!$A$2:$C$114,3,FALSE)</f>
        <v>B023</v>
      </c>
      <c r="C3772" s="65" t="str">
        <f>VLOOKUP(B3772,'bank type'!$A$2:$B$87,2,FALSE)</f>
        <v>Foreign Banks</v>
      </c>
      <c r="D3772" s="60">
        <f t="shared" si="160"/>
        <v>44347</v>
      </c>
      <c r="E3772" s="19">
        <v>5</v>
      </c>
      <c r="F3772" s="1">
        <v>2021</v>
      </c>
      <c r="G3772" s="5">
        <v>47</v>
      </c>
      <c r="H3772" s="5">
        <v>453</v>
      </c>
      <c r="I3772" s="6">
        <v>0</v>
      </c>
      <c r="J3772" s="6">
        <v>0</v>
      </c>
      <c r="K3772" s="6"/>
      <c r="L3772" s="6">
        <v>0</v>
      </c>
      <c r="M3772" s="6">
        <v>0</v>
      </c>
      <c r="N3772" s="6"/>
      <c r="O3772" s="6">
        <v>2611076</v>
      </c>
      <c r="P3772" s="6">
        <v>8749</v>
      </c>
      <c r="Q3772" s="6">
        <v>9207668</v>
      </c>
      <c r="R3772" s="120">
        <v>0.53627499999999995</v>
      </c>
      <c r="S3772" s="120">
        <v>258.60005404109995</v>
      </c>
      <c r="T3772" s="6"/>
      <c r="U3772" s="6"/>
      <c r="V3772" s="6"/>
      <c r="W3772" s="6"/>
      <c r="X3772" s="6">
        <v>1646246</v>
      </c>
      <c r="Y3772" s="6">
        <v>755770</v>
      </c>
      <c r="Z3772" s="6">
        <v>1801830</v>
      </c>
      <c r="AA3772" s="120">
        <v>40.16831483</v>
      </c>
      <c r="AB3772" s="120">
        <v>38.954304064399999</v>
      </c>
    </row>
    <row r="3773" spans="1:28" x14ac:dyDescent="0.3">
      <c r="A3773" s="1" t="s">
        <v>39</v>
      </c>
      <c r="B3773" s="65" t="str">
        <f>VLOOKUP(A3773,'bank list with code'!$A$2:$C$114,3,FALSE)</f>
        <v>B030</v>
      </c>
      <c r="C3773" s="65" t="str">
        <f>VLOOKUP(B3773,'bank type'!$A$2:$B$87,2,FALSE)</f>
        <v>Foreign Banks</v>
      </c>
      <c r="D3773" s="60">
        <f t="shared" si="160"/>
        <v>44347</v>
      </c>
      <c r="E3773" s="19">
        <v>5</v>
      </c>
      <c r="F3773" s="1">
        <v>2021</v>
      </c>
      <c r="G3773" s="5">
        <v>26</v>
      </c>
      <c r="H3773" s="5">
        <v>17</v>
      </c>
      <c r="I3773" s="6">
        <v>0</v>
      </c>
      <c r="J3773" s="6">
        <v>0</v>
      </c>
      <c r="K3773" s="6"/>
      <c r="L3773" s="6">
        <v>0</v>
      </c>
      <c r="M3773" s="6">
        <v>1582</v>
      </c>
      <c r="N3773" s="6"/>
      <c r="O3773" s="6">
        <v>0</v>
      </c>
      <c r="P3773" s="6">
        <v>0</v>
      </c>
      <c r="Q3773" s="6">
        <v>0</v>
      </c>
      <c r="R3773" s="120">
        <v>0</v>
      </c>
      <c r="S3773" s="120">
        <v>0</v>
      </c>
      <c r="T3773" s="6"/>
      <c r="U3773" s="6"/>
      <c r="V3773" s="6"/>
      <c r="W3773" s="6"/>
      <c r="X3773" s="6">
        <v>1080142</v>
      </c>
      <c r="Y3773" s="6">
        <v>567929</v>
      </c>
      <c r="Z3773" s="6">
        <v>661209</v>
      </c>
      <c r="AA3773" s="120">
        <v>19.37507578</v>
      </c>
      <c r="AB3773" s="120">
        <v>7.3683310315000003</v>
      </c>
    </row>
    <row r="3774" spans="1:28" x14ac:dyDescent="0.3">
      <c r="A3774" s="1" t="s">
        <v>40</v>
      </c>
      <c r="B3774" s="65" t="str">
        <f>VLOOKUP(A3774,'bank list with code'!$A$2:$C$114,3,FALSE)</f>
        <v>B035</v>
      </c>
      <c r="C3774" s="65" t="str">
        <f>VLOOKUP(B3774,'bank type'!$A$2:$B$87,2,FALSE)</f>
        <v>Foreign Banks</v>
      </c>
      <c r="D3774" s="60">
        <f t="shared" si="160"/>
        <v>44347</v>
      </c>
      <c r="E3774" s="19">
        <v>5</v>
      </c>
      <c r="F3774" s="1">
        <v>2021</v>
      </c>
      <c r="G3774" s="5">
        <v>13</v>
      </c>
      <c r="H3774" s="5">
        <v>19</v>
      </c>
      <c r="I3774" s="6">
        <v>0</v>
      </c>
      <c r="J3774" s="6">
        <v>0</v>
      </c>
      <c r="K3774" s="6"/>
      <c r="L3774" s="6">
        <v>0</v>
      </c>
      <c r="M3774" s="6">
        <v>0</v>
      </c>
      <c r="N3774" s="6"/>
      <c r="O3774" s="6">
        <v>0</v>
      </c>
      <c r="P3774" s="6">
        <v>0</v>
      </c>
      <c r="Q3774" s="6">
        <v>0</v>
      </c>
      <c r="R3774" s="120">
        <v>0</v>
      </c>
      <c r="S3774" s="120">
        <v>0</v>
      </c>
      <c r="T3774" s="6"/>
      <c r="U3774" s="6"/>
      <c r="V3774" s="6"/>
      <c r="W3774" s="6"/>
      <c r="X3774" s="6">
        <v>124276</v>
      </c>
      <c r="Y3774" s="6">
        <v>33783</v>
      </c>
      <c r="Z3774" s="6">
        <v>80547</v>
      </c>
      <c r="AA3774" s="120">
        <v>2.0027731369999997</v>
      </c>
      <c r="AB3774" s="120">
        <v>1.5649874189999999</v>
      </c>
    </row>
    <row r="3775" spans="1:28" x14ac:dyDescent="0.3">
      <c r="A3775" s="1" t="s">
        <v>41</v>
      </c>
      <c r="B3775" s="65" t="str">
        <f>VLOOKUP(A3775,'bank list with code'!$A$2:$C$114,3,FALSE)</f>
        <v>B051</v>
      </c>
      <c r="C3775" s="65" t="str">
        <f>VLOOKUP(B3775,'bank type'!$A$2:$B$87,2,FALSE)</f>
        <v>Foreign Banks</v>
      </c>
      <c r="D3775" s="60">
        <f t="shared" si="160"/>
        <v>44347</v>
      </c>
      <c r="E3775" s="19">
        <v>5</v>
      </c>
      <c r="F3775" s="1">
        <v>2021</v>
      </c>
      <c r="G3775" s="5">
        <v>46</v>
      </c>
      <c r="H3775" s="5">
        <v>35</v>
      </c>
      <c r="I3775" s="6">
        <v>0</v>
      </c>
      <c r="J3775" s="6">
        <v>0</v>
      </c>
      <c r="K3775" s="6"/>
      <c r="L3775" s="6">
        <v>0</v>
      </c>
      <c r="M3775" s="6">
        <v>0</v>
      </c>
      <c r="N3775" s="6"/>
      <c r="O3775" s="6">
        <v>854339</v>
      </c>
      <c r="P3775" s="6">
        <v>1240</v>
      </c>
      <c r="Q3775" s="6">
        <v>1311964</v>
      </c>
      <c r="R3775" s="120">
        <v>0.10310757389999999</v>
      </c>
      <c r="S3775" s="120">
        <v>50.39646796179936</v>
      </c>
      <c r="T3775" s="6"/>
      <c r="U3775" s="6"/>
      <c r="V3775" s="6"/>
      <c r="W3775" s="6"/>
      <c r="X3775" s="6">
        <v>491603</v>
      </c>
      <c r="Y3775" s="6">
        <v>186841</v>
      </c>
      <c r="Z3775" s="6">
        <v>285085</v>
      </c>
      <c r="AA3775" s="120">
        <v>10.439871124299998</v>
      </c>
      <c r="AB3775" s="120">
        <v>6.38251483500001</v>
      </c>
    </row>
    <row r="3776" spans="1:28" x14ac:dyDescent="0.3">
      <c r="A3776" s="1" t="s">
        <v>73</v>
      </c>
      <c r="B3776" s="65" t="str">
        <f>VLOOKUP(A3776,'bank list with code'!$A$2:$C$114,3,FALSE)</f>
        <v>B085</v>
      </c>
      <c r="C3776" s="65" t="str">
        <f>VLOOKUP(B3776,'bank type'!$A$2:$B$87,2,FALSE)</f>
        <v>Foreign Banks</v>
      </c>
      <c r="D3776" s="60">
        <f t="shared" si="160"/>
        <v>44347</v>
      </c>
      <c r="E3776" s="19">
        <v>5</v>
      </c>
      <c r="F3776" s="1">
        <v>2021</v>
      </c>
      <c r="G3776" s="5">
        <v>5</v>
      </c>
      <c r="H3776" s="5">
        <v>0</v>
      </c>
      <c r="I3776" s="6">
        <v>0</v>
      </c>
      <c r="J3776" s="6">
        <v>0</v>
      </c>
      <c r="K3776" s="6"/>
      <c r="L3776" s="6">
        <v>35709</v>
      </c>
      <c r="M3776" s="6">
        <v>0</v>
      </c>
      <c r="N3776" s="6"/>
      <c r="O3776" s="6">
        <v>136267</v>
      </c>
      <c r="P3776" s="6">
        <v>33874</v>
      </c>
      <c r="Q3776" s="6">
        <v>186390</v>
      </c>
      <c r="R3776" s="120">
        <v>2.311226</v>
      </c>
      <c r="S3776" s="120">
        <v>9.6444847673999412</v>
      </c>
      <c r="T3776" s="6"/>
      <c r="U3776" s="6"/>
      <c r="V3776" s="6"/>
      <c r="W3776" s="6"/>
      <c r="X3776" s="6">
        <v>10923</v>
      </c>
      <c r="Y3776" s="6">
        <v>3020</v>
      </c>
      <c r="Z3776" s="6">
        <v>2436</v>
      </c>
      <c r="AA3776" s="120">
        <v>0.11048699999999999</v>
      </c>
      <c r="AB3776" s="120">
        <v>1.8983717499999997E-2</v>
      </c>
    </row>
    <row r="3777" spans="1:28" x14ac:dyDescent="0.3">
      <c r="A3777" s="1" t="s">
        <v>42</v>
      </c>
      <c r="B3777" s="65" t="str">
        <f>VLOOKUP(A3777,'bank list with code'!$A$2:$C$114,3,FALSE)</f>
        <v>B090</v>
      </c>
      <c r="C3777" s="65" t="str">
        <f>VLOOKUP(B3777,'bank type'!$A$2:$B$87,2,FALSE)</f>
        <v>Foreign Banks</v>
      </c>
      <c r="D3777" s="60">
        <f t="shared" si="160"/>
        <v>44347</v>
      </c>
      <c r="E3777" s="19">
        <v>5</v>
      </c>
      <c r="F3777" s="1">
        <v>2021</v>
      </c>
      <c r="G3777" s="5">
        <v>98</v>
      </c>
      <c r="H3777" s="5">
        <v>86</v>
      </c>
      <c r="I3777" s="6">
        <v>0</v>
      </c>
      <c r="J3777" s="6">
        <v>0</v>
      </c>
      <c r="K3777" s="6"/>
      <c r="L3777" s="6">
        <v>0</v>
      </c>
      <c r="M3777" s="6">
        <v>0</v>
      </c>
      <c r="N3777" s="6"/>
      <c r="O3777" s="6">
        <v>1454013</v>
      </c>
      <c r="P3777" s="6">
        <v>2406</v>
      </c>
      <c r="Q3777" s="6">
        <v>2592507</v>
      </c>
      <c r="R3777" s="120">
        <v>0.14243647000000001</v>
      </c>
      <c r="S3777" s="120">
        <v>80.254237540000005</v>
      </c>
      <c r="T3777" s="6"/>
      <c r="U3777" s="6"/>
      <c r="V3777" s="6"/>
      <c r="W3777" s="6"/>
      <c r="X3777" s="6">
        <v>1044933</v>
      </c>
      <c r="Y3777" s="6">
        <v>736095</v>
      </c>
      <c r="Z3777" s="6">
        <v>1192695</v>
      </c>
      <c r="AA3777" s="120">
        <v>34.228482060000005</v>
      </c>
      <c r="AB3777" s="120">
        <v>20.923183260000002</v>
      </c>
    </row>
    <row r="3778" spans="1:28" x14ac:dyDescent="0.3">
      <c r="A3778" s="1" t="s">
        <v>45</v>
      </c>
      <c r="B3778" s="65" t="str">
        <f>VLOOKUP(A3778,'bank list with code'!$A$2:$C$114,3,FALSE)</f>
        <v>B002</v>
      </c>
      <c r="C3778" s="65" t="str">
        <f>VLOOKUP(B3778,'bank type'!$A$2:$B$87,2,FALSE)</f>
        <v>Payment Banks</v>
      </c>
      <c r="D3778" s="60">
        <f t="shared" si="160"/>
        <v>44347</v>
      </c>
      <c r="E3778" s="19">
        <v>5</v>
      </c>
      <c r="F3778" s="1">
        <v>2021</v>
      </c>
      <c r="G3778" s="5">
        <v>0</v>
      </c>
      <c r="H3778" s="5">
        <v>0</v>
      </c>
      <c r="I3778" s="5">
        <v>0</v>
      </c>
      <c r="J3778" s="5">
        <v>0</v>
      </c>
      <c r="K3778" s="5"/>
      <c r="L3778" s="6">
        <v>0</v>
      </c>
      <c r="M3778" s="6">
        <v>0</v>
      </c>
      <c r="N3778" s="6"/>
      <c r="O3778" s="6">
        <v>0</v>
      </c>
      <c r="P3778" s="6">
        <v>0</v>
      </c>
      <c r="Q3778" s="6">
        <v>0</v>
      </c>
      <c r="R3778" s="120">
        <v>0</v>
      </c>
      <c r="S3778" s="120">
        <v>0</v>
      </c>
      <c r="T3778" s="6"/>
      <c r="U3778" s="6"/>
      <c r="V3778" s="6"/>
      <c r="W3778" s="6"/>
      <c r="X3778" s="6">
        <v>1543119</v>
      </c>
      <c r="Y3778" s="6">
        <v>0</v>
      </c>
      <c r="Z3778" s="6">
        <v>294325</v>
      </c>
      <c r="AA3778" s="120">
        <v>0</v>
      </c>
      <c r="AB3778" s="120">
        <v>2.9709739119000003</v>
      </c>
    </row>
    <row r="3779" spans="1:28" x14ac:dyDescent="0.3">
      <c r="A3779" s="1" t="s">
        <v>46</v>
      </c>
      <c r="B3779" s="65" t="str">
        <f>VLOOKUP(A3779,'bank list with code'!$A$2:$C$114,3,FALSE)</f>
        <v>B048</v>
      </c>
      <c r="C3779" s="65" t="str">
        <f>VLOOKUP(B3779,'bank type'!$A$2:$B$87,2,FALSE)</f>
        <v>Payment Banks</v>
      </c>
      <c r="D3779" s="60">
        <f t="shared" si="160"/>
        <v>44347</v>
      </c>
      <c r="E3779" s="19">
        <v>5</v>
      </c>
      <c r="F3779" s="1">
        <v>2021</v>
      </c>
      <c r="G3779" s="5">
        <v>0</v>
      </c>
      <c r="H3779" s="5">
        <v>0</v>
      </c>
      <c r="I3779" s="5">
        <v>0</v>
      </c>
      <c r="J3779" s="5">
        <v>0</v>
      </c>
      <c r="K3779" s="5"/>
      <c r="L3779" s="6">
        <v>229797</v>
      </c>
      <c r="M3779" s="6">
        <v>0</v>
      </c>
      <c r="N3779" s="6"/>
      <c r="O3779" s="6">
        <v>0</v>
      </c>
      <c r="P3779" s="6">
        <v>0</v>
      </c>
      <c r="Q3779" s="6">
        <v>0</v>
      </c>
      <c r="R3779" s="120">
        <v>0</v>
      </c>
      <c r="S3779" s="120">
        <v>0</v>
      </c>
      <c r="T3779" s="6"/>
      <c r="U3779" s="6"/>
      <c r="V3779" s="6"/>
      <c r="W3779" s="6"/>
      <c r="X3779" s="6">
        <v>2434752</v>
      </c>
      <c r="Y3779" s="6">
        <v>631382</v>
      </c>
      <c r="Z3779" s="6">
        <v>134174</v>
      </c>
      <c r="AA3779" s="120">
        <v>19.586999993000003</v>
      </c>
      <c r="AB3779" s="120">
        <v>2.1844405062000001</v>
      </c>
    </row>
    <row r="3780" spans="1:28" x14ac:dyDescent="0.3">
      <c r="A3780" s="1" t="s">
        <v>47</v>
      </c>
      <c r="B3780" s="65" t="str">
        <f>VLOOKUP(A3780,'bank list with code'!$A$2:$C$114,3,FALSE)</f>
        <v>B059</v>
      </c>
      <c r="C3780" s="65" t="str">
        <f>VLOOKUP(B3780,'bank type'!$A$2:$B$87,2,FALSE)</f>
        <v>Payment Banks</v>
      </c>
      <c r="D3780" s="60">
        <f t="shared" si="160"/>
        <v>44347</v>
      </c>
      <c r="E3780" s="19">
        <v>5</v>
      </c>
      <c r="F3780" s="1">
        <v>2021</v>
      </c>
      <c r="G3780" s="5">
        <v>0</v>
      </c>
      <c r="H3780" s="5">
        <v>0</v>
      </c>
      <c r="I3780" s="5">
        <v>0</v>
      </c>
      <c r="J3780" s="5">
        <v>0</v>
      </c>
      <c r="K3780" s="5"/>
      <c r="L3780" s="6">
        <v>137104</v>
      </c>
      <c r="M3780" s="6">
        <v>0</v>
      </c>
      <c r="N3780" s="6"/>
      <c r="O3780" s="6">
        <v>0</v>
      </c>
      <c r="P3780" s="6">
        <v>0</v>
      </c>
      <c r="Q3780" s="6">
        <v>0</v>
      </c>
      <c r="R3780" s="120">
        <v>0</v>
      </c>
      <c r="S3780" s="120">
        <v>0</v>
      </c>
      <c r="T3780" s="6"/>
      <c r="U3780" s="6"/>
      <c r="V3780" s="6"/>
      <c r="W3780" s="6"/>
      <c r="X3780" s="6">
        <v>1441767</v>
      </c>
      <c r="Y3780" s="6">
        <v>0</v>
      </c>
      <c r="Z3780" s="6">
        <v>227443</v>
      </c>
      <c r="AA3780" s="120">
        <v>0</v>
      </c>
      <c r="AB3780" s="120">
        <v>1.2381002186000001</v>
      </c>
    </row>
    <row r="3781" spans="1:28" x14ac:dyDescent="0.3">
      <c r="A3781" s="1" t="s">
        <v>72</v>
      </c>
      <c r="B3781" s="65" t="str">
        <f>VLOOKUP(A3781,'bank list with code'!$A$2:$C$114,3,FALSE)</f>
        <v>B067</v>
      </c>
      <c r="C3781" s="65" t="str">
        <f>VLOOKUP(B3781,'bank type'!$A$2:$B$87,2,FALSE)</f>
        <v>Payment Banks</v>
      </c>
      <c r="D3781" s="60">
        <f t="shared" si="160"/>
        <v>44347</v>
      </c>
      <c r="E3781" s="19">
        <v>5</v>
      </c>
      <c r="F3781" s="1">
        <v>2021</v>
      </c>
      <c r="G3781" s="5">
        <v>0</v>
      </c>
      <c r="H3781" s="5">
        <v>0</v>
      </c>
      <c r="I3781" s="5">
        <v>0</v>
      </c>
      <c r="J3781" s="5">
        <v>0</v>
      </c>
      <c r="K3781" s="5"/>
      <c r="L3781" s="6">
        <v>0</v>
      </c>
      <c r="M3781" s="6">
        <v>0</v>
      </c>
      <c r="N3781" s="6"/>
      <c r="O3781" s="6">
        <v>0</v>
      </c>
      <c r="P3781" s="6">
        <v>0</v>
      </c>
      <c r="Q3781" s="6">
        <v>0</v>
      </c>
      <c r="R3781" s="120">
        <v>0</v>
      </c>
      <c r="S3781" s="120">
        <v>0</v>
      </c>
      <c r="T3781" s="6"/>
      <c r="U3781" s="6"/>
      <c r="V3781" s="6"/>
      <c r="W3781" s="6"/>
      <c r="X3781" s="6">
        <v>0</v>
      </c>
      <c r="Y3781" s="6">
        <v>0</v>
      </c>
      <c r="Z3781" s="6">
        <v>0</v>
      </c>
      <c r="AA3781" s="120">
        <v>0</v>
      </c>
      <c r="AB3781" s="120">
        <v>0</v>
      </c>
    </row>
    <row r="3782" spans="1:28" x14ac:dyDescent="0.3">
      <c r="A3782" s="1" t="s">
        <v>49</v>
      </c>
      <c r="B3782" s="65" t="str">
        <f>VLOOKUP(A3782,'bank list with code'!$A$2:$C$114,3,FALSE)</f>
        <v>B077</v>
      </c>
      <c r="C3782" s="65" t="str">
        <f>VLOOKUP(B3782,'bank type'!$A$2:$B$87,2,FALSE)</f>
        <v>Payment Banks</v>
      </c>
      <c r="D3782" s="60">
        <f t="shared" si="160"/>
        <v>44347</v>
      </c>
      <c r="E3782" s="19">
        <v>5</v>
      </c>
      <c r="F3782" s="1">
        <v>2021</v>
      </c>
      <c r="G3782" s="5">
        <v>0</v>
      </c>
      <c r="H3782" s="5">
        <v>0</v>
      </c>
      <c r="I3782" s="5">
        <v>0</v>
      </c>
      <c r="J3782" s="5">
        <v>0</v>
      </c>
      <c r="K3782" s="5"/>
      <c r="L3782" s="6">
        <v>3996</v>
      </c>
      <c r="M3782" s="6">
        <v>0</v>
      </c>
      <c r="N3782" s="6"/>
      <c r="O3782" s="6">
        <v>0</v>
      </c>
      <c r="P3782" s="6">
        <v>0</v>
      </c>
      <c r="Q3782" s="6">
        <v>0</v>
      </c>
      <c r="R3782" s="120">
        <v>0</v>
      </c>
      <c r="S3782" s="120">
        <v>0</v>
      </c>
      <c r="T3782" s="6"/>
      <c r="U3782" s="6"/>
      <c r="V3782" s="6"/>
      <c r="W3782" s="6"/>
      <c r="X3782" s="6">
        <v>154472</v>
      </c>
      <c r="Y3782" s="6">
        <v>1044</v>
      </c>
      <c r="Z3782" s="6">
        <v>18401</v>
      </c>
      <c r="AA3782" s="120">
        <v>4.1527459999999995E-2</v>
      </c>
      <c r="AB3782" s="120">
        <v>8.0963909000000001E-2</v>
      </c>
    </row>
    <row r="3783" spans="1:28" x14ac:dyDescent="0.3">
      <c r="A3783" s="1" t="s">
        <v>50</v>
      </c>
      <c r="B3783" s="65" t="str">
        <f>VLOOKUP(A3783,'bank list with code'!$A$2:$C$114,3,FALSE)</f>
        <v>B079</v>
      </c>
      <c r="C3783" s="65" t="str">
        <f>VLOOKUP(B3783,'bank type'!$A$2:$B$87,2,FALSE)</f>
        <v>Payment Banks</v>
      </c>
      <c r="D3783" s="60">
        <f t="shared" si="160"/>
        <v>44347</v>
      </c>
      <c r="E3783" s="19">
        <v>5</v>
      </c>
      <c r="F3783" s="1">
        <v>2021</v>
      </c>
      <c r="G3783" s="5">
        <v>1</v>
      </c>
      <c r="H3783" s="5">
        <v>128</v>
      </c>
      <c r="I3783" s="6">
        <v>246806</v>
      </c>
      <c r="J3783" s="6">
        <v>0</v>
      </c>
      <c r="K3783" s="6"/>
      <c r="L3783" s="6">
        <v>0</v>
      </c>
      <c r="M3783" s="6">
        <v>0</v>
      </c>
      <c r="N3783" s="6"/>
      <c r="O3783" s="6">
        <v>0</v>
      </c>
      <c r="P3783" s="6">
        <v>0</v>
      </c>
      <c r="Q3783" s="6">
        <v>0</v>
      </c>
      <c r="R3783" s="120">
        <v>0</v>
      </c>
      <c r="S3783" s="120">
        <v>0</v>
      </c>
      <c r="T3783" s="6"/>
      <c r="U3783" s="6"/>
      <c r="V3783" s="6"/>
      <c r="W3783" s="6"/>
      <c r="X3783" s="6">
        <v>64545128</v>
      </c>
      <c r="Y3783" s="6">
        <v>1208401</v>
      </c>
      <c r="Z3783" s="6">
        <v>1578110</v>
      </c>
      <c r="AA3783" s="120">
        <v>43.25056094</v>
      </c>
      <c r="AB3783" s="120">
        <v>15.8209152</v>
      </c>
    </row>
    <row r="3784" spans="1:28" x14ac:dyDescent="0.3">
      <c r="A3784" s="1" t="s">
        <v>52</v>
      </c>
      <c r="B3784" s="65" t="str">
        <f>VLOOKUP(A3784,'bank list with code'!$A$2:$C$114,3,FALSE)</f>
        <v>B007</v>
      </c>
      <c r="C3784" s="65" t="str">
        <f>VLOOKUP(B3784,'bank type'!$A$2:$B$87,2,FALSE)</f>
        <v>Small Finance Banks</v>
      </c>
      <c r="D3784" s="60">
        <f t="shared" si="160"/>
        <v>44347</v>
      </c>
      <c r="E3784" s="19">
        <v>5</v>
      </c>
      <c r="F3784" s="1">
        <v>2021</v>
      </c>
      <c r="G3784" s="5">
        <v>342</v>
      </c>
      <c r="H3784" s="5">
        <v>2</v>
      </c>
      <c r="I3784" s="6">
        <v>0</v>
      </c>
      <c r="J3784" s="6">
        <v>0</v>
      </c>
      <c r="K3784" s="6"/>
      <c r="L3784" s="6">
        <v>260</v>
      </c>
      <c r="M3784" s="6">
        <v>0</v>
      </c>
      <c r="N3784" s="6"/>
      <c r="O3784" s="6">
        <v>15859</v>
      </c>
      <c r="P3784" s="6">
        <v>404</v>
      </c>
      <c r="Q3784" s="6">
        <v>30047</v>
      </c>
      <c r="R3784" s="120">
        <v>2.0094999999999998E-2</v>
      </c>
      <c r="S3784" s="120">
        <v>0.87215029710000069</v>
      </c>
      <c r="T3784" s="6"/>
      <c r="U3784" s="6"/>
      <c r="V3784" s="6"/>
      <c r="W3784" s="6"/>
      <c r="X3784" s="6">
        <v>1519808</v>
      </c>
      <c r="Y3784" s="6">
        <v>445767</v>
      </c>
      <c r="Z3784" s="6">
        <v>236345</v>
      </c>
      <c r="AA3784" s="120">
        <v>29.396269449999998</v>
      </c>
      <c r="AB3784" s="120">
        <v>6.0245349684999914</v>
      </c>
    </row>
    <row r="3785" spans="1:28" x14ac:dyDescent="0.3">
      <c r="A3785" s="1" t="s">
        <v>53</v>
      </c>
      <c r="B3785" s="65" t="str">
        <f>VLOOKUP(A3785,'bank list with code'!$A$2:$C$114,3,FALSE)</f>
        <v>B019</v>
      </c>
      <c r="C3785" s="65" t="str">
        <f>VLOOKUP(B3785,'bank type'!$A$2:$B$87,2,FALSE)</f>
        <v>Small Finance Banks</v>
      </c>
      <c r="D3785" s="60">
        <f t="shared" si="160"/>
        <v>44347</v>
      </c>
      <c r="E3785" s="19">
        <v>5</v>
      </c>
      <c r="F3785" s="1">
        <v>2021</v>
      </c>
      <c r="G3785" s="5">
        <v>159</v>
      </c>
      <c r="H3785" s="5">
        <v>2</v>
      </c>
      <c r="I3785" s="6">
        <v>0</v>
      </c>
      <c r="J3785" s="6">
        <v>0</v>
      </c>
      <c r="K3785" s="6"/>
      <c r="L3785" s="6">
        <v>0</v>
      </c>
      <c r="M3785" s="6">
        <v>0</v>
      </c>
      <c r="N3785" s="6"/>
      <c r="O3785" s="6">
        <v>0</v>
      </c>
      <c r="P3785" s="6">
        <v>0</v>
      </c>
      <c r="Q3785" s="6">
        <v>0</v>
      </c>
      <c r="R3785" s="120">
        <v>0</v>
      </c>
      <c r="S3785" s="120">
        <v>0</v>
      </c>
      <c r="T3785" s="6"/>
      <c r="U3785" s="6"/>
      <c r="V3785" s="6"/>
      <c r="W3785" s="6"/>
      <c r="X3785" s="6">
        <v>157623</v>
      </c>
      <c r="Y3785" s="6">
        <v>93648</v>
      </c>
      <c r="Z3785" s="6">
        <v>63869</v>
      </c>
      <c r="AA3785" s="120">
        <v>4.9038525900000005</v>
      </c>
      <c r="AB3785" s="120">
        <v>1.330347328</v>
      </c>
    </row>
    <row r="3786" spans="1:28" x14ac:dyDescent="0.3">
      <c r="A3786" s="1" t="s">
        <v>54</v>
      </c>
      <c r="B3786" s="65" t="str">
        <f>VLOOKUP(A3786,'bank list with code'!$A$2:$C$114,3,FALSE)</f>
        <v>B046</v>
      </c>
      <c r="C3786" s="65" t="str">
        <f>VLOOKUP(B3786,'bank type'!$A$2:$B$87,2,FALSE)</f>
        <v>Small Finance Banks</v>
      </c>
      <c r="D3786" s="60">
        <f t="shared" si="160"/>
        <v>44347</v>
      </c>
      <c r="E3786" s="19">
        <v>5</v>
      </c>
      <c r="F3786" s="1">
        <v>2021</v>
      </c>
      <c r="G3786" s="5">
        <v>108</v>
      </c>
      <c r="H3786" s="5">
        <v>0</v>
      </c>
      <c r="I3786" s="6">
        <v>0</v>
      </c>
      <c r="J3786" s="6">
        <v>0</v>
      </c>
      <c r="K3786" s="6"/>
      <c r="L3786" s="6">
        <v>0</v>
      </c>
      <c r="M3786" s="6">
        <v>0</v>
      </c>
      <c r="N3786" s="6"/>
      <c r="O3786" s="6">
        <v>0</v>
      </c>
      <c r="P3786" s="6">
        <v>0</v>
      </c>
      <c r="Q3786" s="6">
        <v>0</v>
      </c>
      <c r="R3786" s="120">
        <v>0</v>
      </c>
      <c r="S3786" s="120">
        <v>0</v>
      </c>
      <c r="T3786" s="6"/>
      <c r="U3786" s="6"/>
      <c r="V3786" s="6"/>
      <c r="W3786" s="6"/>
      <c r="X3786" s="6">
        <v>2600625</v>
      </c>
      <c r="Y3786" s="6">
        <v>281075</v>
      </c>
      <c r="Z3786" s="6">
        <v>46711</v>
      </c>
      <c r="AA3786" s="120">
        <v>10.033433062</v>
      </c>
      <c r="AB3786" s="120">
        <v>0.41686955699999995</v>
      </c>
    </row>
    <row r="3787" spans="1:28" x14ac:dyDescent="0.3">
      <c r="A3787" s="1" t="s">
        <v>55</v>
      </c>
      <c r="B3787" s="65" t="str">
        <f>VLOOKUP(A3787,'bank list with code'!$A$2:$C$114,3,FALSE)</f>
        <v>B041</v>
      </c>
      <c r="C3787" s="65" t="str">
        <f>VLOOKUP(B3787,'bank type'!$A$2:$B$87,2,FALSE)</f>
        <v>Small Finance Banks</v>
      </c>
      <c r="D3787" s="60">
        <f t="shared" si="160"/>
        <v>44347</v>
      </c>
      <c r="E3787" s="19">
        <v>5</v>
      </c>
      <c r="F3787" s="1">
        <v>2021</v>
      </c>
      <c r="G3787" s="5">
        <v>331</v>
      </c>
      <c r="H3787" s="5">
        <v>2</v>
      </c>
      <c r="I3787" s="6">
        <v>2671</v>
      </c>
      <c r="J3787" s="6">
        <v>0</v>
      </c>
      <c r="K3787" s="6"/>
      <c r="L3787" s="6">
        <v>309</v>
      </c>
      <c r="M3787" s="6">
        <v>9990</v>
      </c>
      <c r="N3787" s="6"/>
      <c r="O3787" s="6">
        <v>0</v>
      </c>
      <c r="P3787" s="6">
        <v>0</v>
      </c>
      <c r="Q3787" s="6">
        <v>0</v>
      </c>
      <c r="R3787" s="120">
        <v>0</v>
      </c>
      <c r="S3787" s="120">
        <v>0</v>
      </c>
      <c r="T3787" s="6"/>
      <c r="U3787" s="6"/>
      <c r="V3787" s="6"/>
      <c r="W3787" s="6"/>
      <c r="X3787" s="14">
        <v>1262380</v>
      </c>
      <c r="Y3787" s="6">
        <v>388349</v>
      </c>
      <c r="Z3787" s="6">
        <v>237964</v>
      </c>
      <c r="AA3787" s="120">
        <v>12.795301996300001</v>
      </c>
      <c r="AB3787" s="120">
        <v>5.6822423522000003</v>
      </c>
    </row>
    <row r="3788" spans="1:28" x14ac:dyDescent="0.3">
      <c r="A3788" s="1" t="s">
        <v>56</v>
      </c>
      <c r="B3788" s="65" t="str">
        <f>VLOOKUP(A3788,'bank list with code'!$A$2:$C$114,3,FALSE)</f>
        <v>B043</v>
      </c>
      <c r="C3788" s="65" t="str">
        <f>VLOOKUP(B3788,'bank type'!$A$2:$B$87,2,FALSE)</f>
        <v>Small Finance Banks</v>
      </c>
      <c r="D3788" s="60">
        <f t="shared" si="160"/>
        <v>44347</v>
      </c>
      <c r="E3788" s="19">
        <v>5</v>
      </c>
      <c r="F3788" s="1">
        <v>2021</v>
      </c>
      <c r="G3788" s="5">
        <v>325</v>
      </c>
      <c r="H3788" s="5">
        <v>2</v>
      </c>
      <c r="I3788" s="6">
        <v>0</v>
      </c>
      <c r="J3788" s="6">
        <v>0</v>
      </c>
      <c r="K3788" s="6"/>
      <c r="L3788" s="6">
        <v>157</v>
      </c>
      <c r="M3788" s="6">
        <v>0</v>
      </c>
      <c r="N3788" s="6"/>
      <c r="O3788" s="6">
        <v>0</v>
      </c>
      <c r="P3788" s="6">
        <v>0</v>
      </c>
      <c r="Q3788" s="6">
        <v>0</v>
      </c>
      <c r="R3788" s="120">
        <v>0</v>
      </c>
      <c r="S3788" s="120">
        <v>0</v>
      </c>
      <c r="T3788" s="6"/>
      <c r="U3788" s="6"/>
      <c r="V3788" s="6"/>
      <c r="W3788" s="6"/>
      <c r="X3788" s="6">
        <v>3724095</v>
      </c>
      <c r="Y3788" s="6">
        <v>353366</v>
      </c>
      <c r="Z3788" s="6">
        <v>123855</v>
      </c>
      <c r="AA3788" s="120">
        <v>13.297048559999999</v>
      </c>
      <c r="AB3788" s="120">
        <v>1.1530739293000001</v>
      </c>
    </row>
    <row r="3789" spans="1:28" x14ac:dyDescent="0.3">
      <c r="A3789" s="1" t="s">
        <v>57</v>
      </c>
      <c r="B3789" s="65" t="str">
        <f>VLOOKUP(A3789,'bank list with code'!$A$2:$C$114,3,FALSE)</f>
        <v>B065</v>
      </c>
      <c r="C3789" s="65" t="str">
        <f>VLOOKUP(B3789,'bank type'!$A$2:$B$87,2,FALSE)</f>
        <v>Small Finance Banks</v>
      </c>
      <c r="D3789" s="60">
        <f t="shared" si="160"/>
        <v>44347</v>
      </c>
      <c r="E3789" s="19">
        <v>5</v>
      </c>
      <c r="F3789" s="1">
        <v>2021</v>
      </c>
      <c r="G3789" s="5">
        <v>132</v>
      </c>
      <c r="H3789" s="5">
        <v>3</v>
      </c>
      <c r="I3789" s="6">
        <v>0</v>
      </c>
      <c r="J3789" s="6">
        <v>0</v>
      </c>
      <c r="K3789" s="6"/>
      <c r="L3789" s="6">
        <v>0</v>
      </c>
      <c r="M3789" s="6">
        <v>0</v>
      </c>
      <c r="N3789" s="6"/>
      <c r="O3789" s="6">
        <v>0</v>
      </c>
      <c r="P3789" s="6">
        <v>0</v>
      </c>
      <c r="Q3789" s="6">
        <v>0</v>
      </c>
      <c r="R3789" s="120">
        <v>0</v>
      </c>
      <c r="S3789" s="120">
        <v>0</v>
      </c>
      <c r="T3789" s="6"/>
      <c r="U3789" s="6"/>
      <c r="V3789" s="6"/>
      <c r="W3789" s="6"/>
      <c r="X3789" s="6">
        <v>2016983</v>
      </c>
      <c r="Y3789" s="6">
        <v>149025</v>
      </c>
      <c r="Z3789" s="6">
        <v>61900</v>
      </c>
      <c r="AA3789" s="120">
        <v>6.1674645000000003</v>
      </c>
      <c r="AB3789" s="120">
        <v>0.74684487300000002</v>
      </c>
    </row>
    <row r="3790" spans="1:28" x14ac:dyDescent="0.3">
      <c r="A3790" s="1" t="s">
        <v>58</v>
      </c>
      <c r="B3790" s="65" t="str">
        <f>VLOOKUP(A3790,'bank list with code'!$A$2:$C$114,3,FALSE)</f>
        <v>B075</v>
      </c>
      <c r="C3790" s="65" t="str">
        <f>VLOOKUP(B3790,'bank type'!$A$2:$B$87,2,FALSE)</f>
        <v>Small Finance Banks</v>
      </c>
      <c r="D3790" s="60">
        <f t="shared" si="160"/>
        <v>44347</v>
      </c>
      <c r="E3790" s="19">
        <v>5</v>
      </c>
      <c r="F3790" s="1">
        <v>2021</v>
      </c>
      <c r="G3790" s="5">
        <v>6</v>
      </c>
      <c r="H3790" s="5">
        <v>1</v>
      </c>
      <c r="I3790" s="6">
        <v>0</v>
      </c>
      <c r="J3790" s="6">
        <v>0</v>
      </c>
      <c r="K3790" s="6"/>
      <c r="L3790" s="6">
        <v>0</v>
      </c>
      <c r="M3790" s="6">
        <v>0</v>
      </c>
      <c r="N3790" s="6"/>
      <c r="O3790" s="6">
        <v>0</v>
      </c>
      <c r="P3790" s="6">
        <v>0</v>
      </c>
      <c r="Q3790" s="6">
        <v>0</v>
      </c>
      <c r="R3790" s="120">
        <v>0</v>
      </c>
      <c r="S3790" s="120">
        <v>0</v>
      </c>
      <c r="T3790" s="6"/>
      <c r="U3790" s="6"/>
      <c r="V3790" s="6"/>
      <c r="W3790" s="6"/>
      <c r="X3790" s="6">
        <v>248646</v>
      </c>
      <c r="Y3790" s="6">
        <v>23788</v>
      </c>
      <c r="Z3790" s="6">
        <v>15335</v>
      </c>
      <c r="AA3790" s="120">
        <v>0.86838244999999992</v>
      </c>
      <c r="AB3790" s="120">
        <v>0.14657159400000003</v>
      </c>
    </row>
    <row r="3791" spans="1:28" x14ac:dyDescent="0.3">
      <c r="A3791" s="1" t="s">
        <v>59</v>
      </c>
      <c r="B3791" s="65" t="str">
        <f>VLOOKUP(A3791,'bank list with code'!$A$2:$C$114,3,FALSE)</f>
        <v>B097</v>
      </c>
      <c r="C3791" s="65" t="str">
        <f>VLOOKUP(B3791,'bank type'!$A$2:$B$87,2,FALSE)</f>
        <v>Small Finance Banks</v>
      </c>
      <c r="D3791" s="60">
        <f t="shared" si="160"/>
        <v>44347</v>
      </c>
      <c r="E3791" s="19">
        <v>5</v>
      </c>
      <c r="F3791" s="1">
        <v>2021</v>
      </c>
      <c r="G3791" s="5">
        <v>25</v>
      </c>
      <c r="H3791" s="5">
        <v>1</v>
      </c>
      <c r="I3791" s="6">
        <v>0</v>
      </c>
      <c r="J3791" s="6">
        <v>0</v>
      </c>
      <c r="K3791" s="6"/>
      <c r="L3791" s="6">
        <v>0</v>
      </c>
      <c r="M3791" s="6">
        <v>0</v>
      </c>
      <c r="N3791" s="6"/>
      <c r="O3791" s="6">
        <v>0</v>
      </c>
      <c r="P3791" s="6">
        <v>0</v>
      </c>
      <c r="Q3791" s="6">
        <v>0</v>
      </c>
      <c r="R3791" s="120">
        <v>0</v>
      </c>
      <c r="S3791" s="120">
        <v>0</v>
      </c>
      <c r="T3791" s="6"/>
      <c r="U3791" s="6"/>
      <c r="V3791" s="6"/>
      <c r="W3791" s="6"/>
      <c r="X3791" s="6">
        <v>257626</v>
      </c>
      <c r="Y3791" s="6">
        <v>52444</v>
      </c>
      <c r="Z3791" s="6">
        <v>24436</v>
      </c>
      <c r="AA3791" s="120">
        <v>1.9269568099999999</v>
      </c>
      <c r="AB3791" s="120">
        <v>0.28825622670000001</v>
      </c>
    </row>
    <row r="3792" spans="1:28" x14ac:dyDescent="0.3">
      <c r="A3792" s="1" t="s">
        <v>60</v>
      </c>
      <c r="B3792" s="65" t="str">
        <f>VLOOKUP(A3792,'bank list with code'!$A$2:$C$114,3,FALSE)</f>
        <v>B103</v>
      </c>
      <c r="C3792" s="65" t="str">
        <f>VLOOKUP(B3792,'bank type'!$A$2:$B$87,2,FALSE)</f>
        <v>Small Finance Banks</v>
      </c>
      <c r="D3792" s="60">
        <f t="shared" si="160"/>
        <v>44347</v>
      </c>
      <c r="E3792" s="19">
        <v>5</v>
      </c>
      <c r="F3792" s="1">
        <v>2021</v>
      </c>
      <c r="G3792" s="5">
        <v>488</v>
      </c>
      <c r="H3792" s="5">
        <v>3</v>
      </c>
      <c r="I3792" s="6">
        <v>0</v>
      </c>
      <c r="J3792" s="6">
        <v>0</v>
      </c>
      <c r="K3792" s="6"/>
      <c r="L3792" s="6">
        <v>0</v>
      </c>
      <c r="M3792" s="6">
        <v>0</v>
      </c>
      <c r="N3792" s="6"/>
      <c r="O3792" s="6">
        <v>0</v>
      </c>
      <c r="P3792" s="6">
        <v>0</v>
      </c>
      <c r="Q3792" s="6">
        <v>0</v>
      </c>
      <c r="R3792" s="120">
        <v>0</v>
      </c>
      <c r="S3792" s="120">
        <v>0</v>
      </c>
      <c r="T3792" s="6"/>
      <c r="U3792" s="6"/>
      <c r="V3792" s="6"/>
      <c r="W3792" s="6"/>
      <c r="X3792" s="6">
        <v>6379880</v>
      </c>
      <c r="Y3792" s="6">
        <v>1300124</v>
      </c>
      <c r="Z3792" s="6">
        <v>349225</v>
      </c>
      <c r="AA3792" s="120">
        <v>43.89892193</v>
      </c>
      <c r="AB3792" s="120">
        <v>4.2308035160999999</v>
      </c>
    </row>
    <row r="3793" spans="1:28" x14ac:dyDescent="0.3">
      <c r="A3793" s="1" t="s">
        <v>61</v>
      </c>
      <c r="B3793" s="65" t="str">
        <f>VLOOKUP(A3793,'bank list with code'!$A$2:$C$114,3,FALSE)</f>
        <v>B109</v>
      </c>
      <c r="C3793" s="65" t="str">
        <f>VLOOKUP(B3793,'bank type'!$A$2:$B$87,2,FALSE)</f>
        <v>Small Finance Banks</v>
      </c>
      <c r="D3793" s="60">
        <f t="shared" si="160"/>
        <v>44347</v>
      </c>
      <c r="E3793" s="19">
        <v>5</v>
      </c>
      <c r="F3793" s="1">
        <v>2021</v>
      </c>
      <c r="G3793" s="5">
        <v>177</v>
      </c>
      <c r="H3793" s="5">
        <v>36</v>
      </c>
      <c r="I3793" s="6">
        <v>0</v>
      </c>
      <c r="J3793" s="6">
        <v>0</v>
      </c>
      <c r="K3793" s="6"/>
      <c r="L3793" s="6">
        <v>109</v>
      </c>
      <c r="M3793" s="6">
        <v>0</v>
      </c>
      <c r="N3793" s="6"/>
      <c r="O3793" s="6">
        <v>0</v>
      </c>
      <c r="P3793" s="6">
        <v>0</v>
      </c>
      <c r="Q3793" s="6">
        <v>0</v>
      </c>
      <c r="R3793" s="120">
        <v>0</v>
      </c>
      <c r="S3793" s="120">
        <v>0</v>
      </c>
      <c r="T3793" s="6"/>
      <c r="U3793" s="6"/>
      <c r="V3793" s="6"/>
      <c r="W3793" s="6"/>
      <c r="X3793" s="6">
        <v>862681</v>
      </c>
      <c r="Y3793" s="6">
        <v>125567</v>
      </c>
      <c r="Z3793" s="6">
        <v>45758</v>
      </c>
      <c r="AA3793" s="120">
        <v>4.3703115300000004</v>
      </c>
      <c r="AB3793" s="120">
        <v>0.49074388499999966</v>
      </c>
    </row>
    <row r="3794" spans="1:28" x14ac:dyDescent="0.3">
      <c r="A3794" s="1" t="s">
        <v>0</v>
      </c>
      <c r="B3794" s="65" t="str">
        <f>VLOOKUP(A3794,'bank list with code'!$A$2:$C$114,3,FALSE)</f>
        <v>B014</v>
      </c>
      <c r="C3794" s="65" t="str">
        <f>VLOOKUP(B3794,'bank type'!$A$2:$B$87,2,FALSE)</f>
        <v>Public Sector Banks</v>
      </c>
      <c r="D3794" s="60">
        <f>DATE(2021,6,30)</f>
        <v>44377</v>
      </c>
      <c r="E3794" s="19">
        <v>6</v>
      </c>
      <c r="F3794" s="1">
        <v>2021</v>
      </c>
      <c r="G3794" s="5">
        <v>8688</v>
      </c>
      <c r="H3794" s="5">
        <v>2949</v>
      </c>
      <c r="I3794" s="6">
        <v>47631</v>
      </c>
      <c r="J3794" s="6">
        <v>0</v>
      </c>
      <c r="K3794" s="6"/>
      <c r="L3794" s="6">
        <v>23739</v>
      </c>
      <c r="M3794" s="6">
        <v>13392</v>
      </c>
      <c r="N3794" s="6"/>
      <c r="O3794" s="6">
        <v>620571</v>
      </c>
      <c r="P3794" s="6">
        <v>8260</v>
      </c>
      <c r="Q3794" s="6">
        <v>1445333</v>
      </c>
      <c r="R3794" s="120">
        <v>0.36594199999999999</v>
      </c>
      <c r="S3794" s="120">
        <v>46.1619054218</v>
      </c>
      <c r="T3794" s="6"/>
      <c r="U3794" s="6"/>
      <c r="V3794" s="6"/>
      <c r="W3794" s="6"/>
      <c r="X3794" s="6">
        <v>66755905</v>
      </c>
      <c r="Y3794" s="6">
        <v>24023694</v>
      </c>
      <c r="Z3794" s="6">
        <v>12781908</v>
      </c>
      <c r="AA3794" s="120">
        <v>1111.09507113</v>
      </c>
      <c r="AB3794" s="120">
        <v>200.17894605000001</v>
      </c>
    </row>
    <row r="3795" spans="1:28" x14ac:dyDescent="0.3">
      <c r="A3795" s="1" t="s">
        <v>1</v>
      </c>
      <c r="B3795" s="65" t="str">
        <f>VLOOKUP(A3795,'bank list with code'!$A$2:$C$114,3,FALSE)</f>
        <v>B015</v>
      </c>
      <c r="C3795" s="65" t="str">
        <f>VLOOKUP(B3795,'bank type'!$A$2:$B$87,2,FALSE)</f>
        <v>Public Sector Banks</v>
      </c>
      <c r="D3795" s="60">
        <f t="shared" ref="D3795:D3851" si="161">DATE(2021,6,30)</f>
        <v>44377</v>
      </c>
      <c r="E3795" s="19">
        <v>6</v>
      </c>
      <c r="F3795" s="1">
        <v>2021</v>
      </c>
      <c r="G3795" s="5">
        <v>2344</v>
      </c>
      <c r="H3795" s="5">
        <v>3082</v>
      </c>
      <c r="I3795" s="6">
        <v>52685</v>
      </c>
      <c r="J3795" s="6">
        <v>0</v>
      </c>
      <c r="K3795" s="6"/>
      <c r="L3795" s="6">
        <v>9242</v>
      </c>
      <c r="M3795" s="6">
        <v>32</v>
      </c>
      <c r="N3795" s="6"/>
      <c r="O3795" s="6">
        <v>166779</v>
      </c>
      <c r="P3795" s="6">
        <v>10133</v>
      </c>
      <c r="Q3795" s="6">
        <v>237676</v>
      </c>
      <c r="R3795" s="120">
        <v>0.58848313720000001</v>
      </c>
      <c r="S3795" s="120">
        <v>6.3971341166999993</v>
      </c>
      <c r="T3795" s="6"/>
      <c r="U3795" s="6"/>
      <c r="V3795" s="6"/>
      <c r="W3795" s="6"/>
      <c r="X3795" s="6">
        <v>42348394</v>
      </c>
      <c r="Y3795" s="6">
        <v>16676396</v>
      </c>
      <c r="Z3795" s="6">
        <v>8275506</v>
      </c>
      <c r="AA3795" s="120">
        <v>649.20597836939999</v>
      </c>
      <c r="AB3795" s="120">
        <v>113.2660516343</v>
      </c>
    </row>
    <row r="3796" spans="1:28" x14ac:dyDescent="0.3">
      <c r="A3796" s="1" t="s">
        <v>2</v>
      </c>
      <c r="B3796" s="65" t="str">
        <f>VLOOKUP(A3796,'bank list with code'!$A$2:$C$114,3,FALSE)</f>
        <v>B016</v>
      </c>
      <c r="C3796" s="65" t="str">
        <f>VLOOKUP(B3796,'bank type'!$A$2:$B$87,2,FALSE)</f>
        <v>Public Sector Banks</v>
      </c>
      <c r="D3796" s="60">
        <f t="shared" si="161"/>
        <v>44377</v>
      </c>
      <c r="E3796" s="19">
        <v>6</v>
      </c>
      <c r="F3796" s="1">
        <v>2021</v>
      </c>
      <c r="G3796" s="5">
        <v>1540</v>
      </c>
      <c r="H3796" s="5">
        <v>450</v>
      </c>
      <c r="I3796" s="6">
        <v>2983</v>
      </c>
      <c r="J3796" s="6">
        <v>0</v>
      </c>
      <c r="K3796" s="6"/>
      <c r="L3796" s="6">
        <v>0</v>
      </c>
      <c r="M3796" s="6">
        <v>322974</v>
      </c>
      <c r="N3796" s="6"/>
      <c r="O3796" s="6">
        <v>56911</v>
      </c>
      <c r="P3796" s="6">
        <v>315</v>
      </c>
      <c r="Q3796" s="6">
        <v>37795</v>
      </c>
      <c r="R3796" s="120">
        <v>1.7668E-2</v>
      </c>
      <c r="S3796" s="120">
        <v>1.5266202393000001</v>
      </c>
      <c r="T3796" s="6"/>
      <c r="U3796" s="6"/>
      <c r="V3796" s="6"/>
      <c r="W3796" s="6"/>
      <c r="X3796" s="6">
        <v>10030188</v>
      </c>
      <c r="Y3796" s="6">
        <v>6287128</v>
      </c>
      <c r="Z3796" s="6">
        <v>3987006</v>
      </c>
      <c r="AA3796" s="120">
        <v>271.93588361500002</v>
      </c>
      <c r="AB3796" s="120">
        <v>55.571715576700001</v>
      </c>
    </row>
    <row r="3797" spans="1:28" x14ac:dyDescent="0.3">
      <c r="A3797" s="1" t="s">
        <v>3</v>
      </c>
      <c r="B3797" s="65" t="str">
        <f>VLOOKUP(A3797,'bank list with code'!$A$2:$C$114,3,FALSE)</f>
        <v>B018</v>
      </c>
      <c r="C3797" s="65" t="str">
        <f>VLOOKUP(B3797,'bank type'!$A$2:$B$87,2,FALSE)</f>
        <v>Public Sector Banks</v>
      </c>
      <c r="D3797" s="60">
        <f t="shared" si="161"/>
        <v>44377</v>
      </c>
      <c r="E3797" s="19">
        <v>6</v>
      </c>
      <c r="F3797" s="1">
        <v>2021</v>
      </c>
      <c r="G3797" s="5">
        <v>8804</v>
      </c>
      <c r="H3797" s="5">
        <v>4320</v>
      </c>
      <c r="I3797" s="6">
        <v>37022</v>
      </c>
      <c r="J3797" s="6">
        <v>0</v>
      </c>
      <c r="K3797" s="6"/>
      <c r="L3797" s="6">
        <v>9053</v>
      </c>
      <c r="M3797" s="6">
        <v>74</v>
      </c>
      <c r="N3797" s="6"/>
      <c r="O3797" s="6">
        <v>823483</v>
      </c>
      <c r="P3797" s="6">
        <v>39426</v>
      </c>
      <c r="Q3797" s="6">
        <v>707020</v>
      </c>
      <c r="R3797" s="120">
        <v>1.8071060433000001</v>
      </c>
      <c r="S3797" s="120">
        <v>17.956939825699997</v>
      </c>
      <c r="T3797" s="6"/>
      <c r="U3797" s="6"/>
      <c r="V3797" s="6"/>
      <c r="W3797" s="6"/>
      <c r="X3797" s="6">
        <v>41953238</v>
      </c>
      <c r="Y3797" s="6">
        <v>25861088</v>
      </c>
      <c r="Z3797" s="6">
        <v>14042942</v>
      </c>
      <c r="AA3797" s="120">
        <v>1165.2243333631</v>
      </c>
      <c r="AB3797" s="120">
        <v>215.46699367390002</v>
      </c>
    </row>
    <row r="3798" spans="1:28" x14ac:dyDescent="0.3">
      <c r="A3798" s="1" t="s">
        <v>4</v>
      </c>
      <c r="B3798" s="65" t="str">
        <f>VLOOKUP(A3798,'bank list with code'!$A$2:$C$114,3,FALSE)</f>
        <v>B022</v>
      </c>
      <c r="C3798" s="65" t="str">
        <f>VLOOKUP(B3798,'bank type'!$A$2:$B$87,2,FALSE)</f>
        <v>Public Sector Banks</v>
      </c>
      <c r="D3798" s="60">
        <f t="shared" si="161"/>
        <v>44377</v>
      </c>
      <c r="E3798" s="19">
        <v>6</v>
      </c>
      <c r="F3798" s="1">
        <v>2021</v>
      </c>
      <c r="G3798" s="5">
        <v>2633</v>
      </c>
      <c r="H3798" s="5">
        <v>794</v>
      </c>
      <c r="I3798" s="6">
        <v>3947</v>
      </c>
      <c r="J3798" s="6">
        <v>0</v>
      </c>
      <c r="K3798" s="6"/>
      <c r="L3798" s="6">
        <v>6388</v>
      </c>
      <c r="M3798" s="6">
        <v>6258</v>
      </c>
      <c r="N3798" s="6"/>
      <c r="O3798" s="6">
        <v>0</v>
      </c>
      <c r="P3798" s="6">
        <v>0</v>
      </c>
      <c r="Q3798" s="6">
        <v>0</v>
      </c>
      <c r="R3798" s="120">
        <v>0</v>
      </c>
      <c r="S3798" s="120">
        <v>0</v>
      </c>
      <c r="T3798" s="6"/>
      <c r="U3798" s="6"/>
      <c r="V3798" s="6"/>
      <c r="W3798" s="6"/>
      <c r="X3798" s="6">
        <v>26739765</v>
      </c>
      <c r="Y3798" s="6">
        <v>9002177</v>
      </c>
      <c r="Z3798" s="6">
        <v>4485387</v>
      </c>
      <c r="AA3798" s="120">
        <v>416.54192225000003</v>
      </c>
      <c r="AB3798" s="120">
        <v>71.896004499999989</v>
      </c>
    </row>
    <row r="3799" spans="1:28" x14ac:dyDescent="0.3">
      <c r="A3799" s="1" t="s">
        <v>5</v>
      </c>
      <c r="B3799" s="65" t="str">
        <f>VLOOKUP(A3799,'bank list with code'!$A$2:$C$114,3,FALSE)</f>
        <v>B060</v>
      </c>
      <c r="C3799" s="65" t="str">
        <f>VLOOKUP(B3799,'bank type'!$A$2:$B$87,2,FALSE)</f>
        <v>Public Sector Banks</v>
      </c>
      <c r="D3799" s="60">
        <f t="shared" si="161"/>
        <v>44377</v>
      </c>
      <c r="E3799" s="19">
        <v>6</v>
      </c>
      <c r="F3799" s="1">
        <v>2021</v>
      </c>
      <c r="G3799" s="5">
        <v>4575</v>
      </c>
      <c r="H3799" s="5">
        <v>663</v>
      </c>
      <c r="I3799" s="6">
        <v>11144</v>
      </c>
      <c r="J3799" s="6">
        <v>0</v>
      </c>
      <c r="K3799" s="6"/>
      <c r="L3799" s="6">
        <v>9186</v>
      </c>
      <c r="M3799" s="6">
        <v>0</v>
      </c>
      <c r="N3799" s="6"/>
      <c r="O3799" s="6">
        <v>134757</v>
      </c>
      <c r="P3799" s="6">
        <v>3642</v>
      </c>
      <c r="Q3799" s="6">
        <v>156682</v>
      </c>
      <c r="R3799" s="120">
        <v>0.23373092000000001</v>
      </c>
      <c r="S3799" s="120">
        <v>4.2342316199999992</v>
      </c>
      <c r="T3799" s="6"/>
      <c r="U3799" s="6"/>
      <c r="V3799" s="6"/>
      <c r="W3799" s="6"/>
      <c r="X3799" s="6">
        <v>24731317</v>
      </c>
      <c r="Y3799" s="6">
        <v>16702564</v>
      </c>
      <c r="Z3799" s="6">
        <v>8081091</v>
      </c>
      <c r="AA3799" s="120">
        <v>728.85508816799995</v>
      </c>
      <c r="AB3799" s="120">
        <v>113.5511589983</v>
      </c>
    </row>
    <row r="3800" spans="1:28" x14ac:dyDescent="0.3">
      <c r="A3800" s="1" t="s">
        <v>6</v>
      </c>
      <c r="B3800" s="65" t="str">
        <f>VLOOKUP(A3800,'bank list with code'!$A$2:$C$114,3,FALSE)</f>
        <v>B061</v>
      </c>
      <c r="C3800" s="65" t="str">
        <f>VLOOKUP(B3800,'bank type'!$A$2:$B$87,2,FALSE)</f>
        <v>Public Sector Banks</v>
      </c>
      <c r="D3800" s="60">
        <f t="shared" si="161"/>
        <v>44377</v>
      </c>
      <c r="E3800" s="19">
        <v>6</v>
      </c>
      <c r="F3800" s="1">
        <v>2021</v>
      </c>
      <c r="G3800" s="5">
        <v>2724</v>
      </c>
      <c r="H3800" s="5">
        <v>439</v>
      </c>
      <c r="I3800" s="6">
        <v>10407</v>
      </c>
      <c r="J3800" s="6">
        <v>0</v>
      </c>
      <c r="K3800" s="6"/>
      <c r="L3800" s="6">
        <v>0</v>
      </c>
      <c r="M3800" s="6">
        <v>0</v>
      </c>
      <c r="N3800" s="6"/>
      <c r="O3800" s="6">
        <v>61400</v>
      </c>
      <c r="P3800" s="6">
        <v>460</v>
      </c>
      <c r="Q3800" s="6">
        <v>56666</v>
      </c>
      <c r="R3800" s="120">
        <v>2.0558E-2</v>
      </c>
      <c r="S3800" s="120">
        <v>1.1127832900000001</v>
      </c>
      <c r="T3800" s="6"/>
      <c r="U3800" s="6"/>
      <c r="V3800" s="6"/>
      <c r="W3800" s="6"/>
      <c r="X3800" s="6">
        <v>19393015</v>
      </c>
      <c r="Y3800" s="6">
        <v>10321658</v>
      </c>
      <c r="Z3800" s="6">
        <v>4134936</v>
      </c>
      <c r="AA3800" s="120">
        <v>448.81034564000004</v>
      </c>
      <c r="AB3800" s="120">
        <v>59.520329700399998</v>
      </c>
    </row>
    <row r="3801" spans="1:28" x14ac:dyDescent="0.3">
      <c r="A3801" s="1" t="s">
        <v>7</v>
      </c>
      <c r="B3801" s="65" t="str">
        <f>VLOOKUP(A3801,'bank list with code'!$A$2:$C$114,3,FALSE)</f>
        <v>B080</v>
      </c>
      <c r="C3801" s="65" t="str">
        <f>VLOOKUP(B3801,'bank type'!$A$2:$B$87,2,FALSE)</f>
        <v>Public Sector Banks</v>
      </c>
      <c r="D3801" s="60">
        <f t="shared" si="161"/>
        <v>44377</v>
      </c>
      <c r="E3801" s="19">
        <v>6</v>
      </c>
      <c r="F3801" s="1">
        <v>2021</v>
      </c>
      <c r="G3801" s="5">
        <v>1067</v>
      </c>
      <c r="H3801" s="5">
        <v>29</v>
      </c>
      <c r="I3801" s="6">
        <v>1084</v>
      </c>
      <c r="J3801" s="6">
        <v>0</v>
      </c>
      <c r="K3801" s="6"/>
      <c r="L3801" s="6">
        <v>357</v>
      </c>
      <c r="M3801" s="6">
        <v>1062</v>
      </c>
      <c r="N3801" s="6"/>
      <c r="O3801" s="6">
        <v>0</v>
      </c>
      <c r="P3801" s="6">
        <v>0</v>
      </c>
      <c r="Q3801" s="6">
        <v>0</v>
      </c>
      <c r="R3801" s="120">
        <v>0</v>
      </c>
      <c r="S3801" s="120">
        <v>0</v>
      </c>
      <c r="T3801" s="6"/>
      <c r="U3801" s="6"/>
      <c r="V3801" s="6"/>
      <c r="W3801" s="6"/>
      <c r="X3801" s="6">
        <v>3286693</v>
      </c>
      <c r="Y3801" s="6">
        <v>1403359</v>
      </c>
      <c r="Z3801" s="6">
        <v>926860</v>
      </c>
      <c r="AA3801" s="120">
        <v>61.204116999999997</v>
      </c>
      <c r="AB3801" s="120">
        <v>15.703164194900001</v>
      </c>
    </row>
    <row r="3802" spans="1:28" x14ac:dyDescent="0.3">
      <c r="A3802" s="1" t="s">
        <v>8</v>
      </c>
      <c r="B3802" s="65" t="str">
        <f>VLOOKUP(A3802,'bank list with code'!$A$2:$C$114,3,FALSE)</f>
        <v>B081</v>
      </c>
      <c r="C3802" s="65" t="str">
        <f>VLOOKUP(B3802,'bank type'!$A$2:$B$87,2,FALSE)</f>
        <v>Public Sector Banks</v>
      </c>
      <c r="D3802" s="60">
        <f t="shared" si="161"/>
        <v>44377</v>
      </c>
      <c r="E3802" s="19">
        <v>6</v>
      </c>
      <c r="F3802" s="1">
        <v>2021</v>
      </c>
      <c r="G3802" s="5">
        <v>8517</v>
      </c>
      <c r="H3802" s="5">
        <v>5173</v>
      </c>
      <c r="I3802" s="6">
        <v>46817</v>
      </c>
      <c r="J3802" s="6">
        <v>0</v>
      </c>
      <c r="K3802" s="6"/>
      <c r="L3802" s="6">
        <v>11265</v>
      </c>
      <c r="M3802" s="6">
        <v>400478</v>
      </c>
      <c r="N3802" s="6"/>
      <c r="O3802" s="6">
        <v>310936</v>
      </c>
      <c r="P3802" s="6">
        <v>3564</v>
      </c>
      <c r="Q3802" s="6">
        <v>532603</v>
      </c>
      <c r="R3802" s="120">
        <v>0.1135064343</v>
      </c>
      <c r="S3802" s="120">
        <v>13.704012137400001</v>
      </c>
      <c r="T3802" s="6"/>
      <c r="U3802" s="6"/>
      <c r="V3802" s="6"/>
      <c r="W3802" s="6"/>
      <c r="X3802" s="6">
        <v>44887924</v>
      </c>
      <c r="Y3802" s="6">
        <v>27046034</v>
      </c>
      <c r="Z3802" s="6">
        <v>14692175</v>
      </c>
      <c r="AA3802" s="120">
        <v>1320.7979525037001</v>
      </c>
      <c r="AB3802" s="120">
        <v>245.65235084420004</v>
      </c>
    </row>
    <row r="3803" spans="1:28" x14ac:dyDescent="0.3">
      <c r="A3803" s="1" t="s">
        <v>12</v>
      </c>
      <c r="B3803" s="65" t="str">
        <f>VLOOKUP(A3803,'bank list with code'!$A$2:$C$114,3,FALSE)</f>
        <v>B093</v>
      </c>
      <c r="C3803" s="65" t="str">
        <f>VLOOKUP(B3803,'bank type'!$A$2:$B$87,2,FALSE)</f>
        <v>Public Sector Banks</v>
      </c>
      <c r="D3803" s="60">
        <f t="shared" si="161"/>
        <v>44377</v>
      </c>
      <c r="E3803" s="19">
        <v>6</v>
      </c>
      <c r="F3803" s="1">
        <v>2021</v>
      </c>
      <c r="G3803" s="5">
        <v>25875</v>
      </c>
      <c r="H3803" s="5">
        <v>38031</v>
      </c>
      <c r="I3803" s="6">
        <v>742474</v>
      </c>
      <c r="J3803" s="6">
        <v>0</v>
      </c>
      <c r="K3803" s="6"/>
      <c r="L3803" s="6">
        <v>43406</v>
      </c>
      <c r="M3803" s="6">
        <v>455896</v>
      </c>
      <c r="N3803" s="6"/>
      <c r="O3803" s="6">
        <v>12044135</v>
      </c>
      <c r="P3803" s="6">
        <v>69117</v>
      </c>
      <c r="Q3803" s="6">
        <v>31096314</v>
      </c>
      <c r="R3803" s="120">
        <v>2.5673416324999998</v>
      </c>
      <c r="S3803" s="120">
        <v>1221.506962213</v>
      </c>
      <c r="T3803" s="6"/>
      <c r="U3803" s="6"/>
      <c r="V3803" s="6"/>
      <c r="W3803" s="6"/>
      <c r="X3803" s="6">
        <v>290865972</v>
      </c>
      <c r="Y3803" s="6">
        <v>161568264</v>
      </c>
      <c r="Z3803" s="6">
        <v>86689638</v>
      </c>
      <c r="AA3803" s="120">
        <v>8274.993547009999</v>
      </c>
      <c r="AB3803" s="120">
        <v>1412.49526771</v>
      </c>
    </row>
    <row r="3804" spans="1:28" x14ac:dyDescent="0.3">
      <c r="A3804" s="1" t="s">
        <v>9</v>
      </c>
      <c r="B3804" s="65" t="str">
        <f>VLOOKUP(A3804,'bank list with code'!$A$2:$C$114,3,FALSE)</f>
        <v>B102</v>
      </c>
      <c r="C3804" s="65" t="str">
        <f>VLOOKUP(B3804,'bank type'!$A$2:$B$87,2,FALSE)</f>
        <v>Public Sector Banks</v>
      </c>
      <c r="D3804" s="60">
        <f t="shared" si="161"/>
        <v>44377</v>
      </c>
      <c r="E3804" s="19">
        <v>6</v>
      </c>
      <c r="F3804" s="1">
        <v>2021</v>
      </c>
      <c r="G3804" s="5">
        <v>2148</v>
      </c>
      <c r="H3804" s="5">
        <v>220</v>
      </c>
      <c r="I3804" s="6">
        <v>9128</v>
      </c>
      <c r="J3804" s="6">
        <v>0</v>
      </c>
      <c r="K3804" s="6"/>
      <c r="L3804" s="6">
        <v>3568</v>
      </c>
      <c r="M3804" s="6">
        <v>6848</v>
      </c>
      <c r="N3804" s="6"/>
      <c r="O3804" s="6">
        <v>0</v>
      </c>
      <c r="P3804" s="6">
        <v>0</v>
      </c>
      <c r="Q3804" s="6">
        <v>0</v>
      </c>
      <c r="R3804" s="120">
        <v>0</v>
      </c>
      <c r="S3804" s="120">
        <v>0</v>
      </c>
      <c r="T3804" s="6"/>
      <c r="U3804" s="6"/>
      <c r="V3804" s="6"/>
      <c r="W3804" s="6"/>
      <c r="X3804" s="6">
        <v>10336357</v>
      </c>
      <c r="Y3804" s="6">
        <v>5449344</v>
      </c>
      <c r="Z3804" s="6">
        <v>3024825</v>
      </c>
      <c r="AA3804" s="120">
        <v>238.87991035760001</v>
      </c>
      <c r="AB3804" s="120">
        <v>45.892590593999991</v>
      </c>
    </row>
    <row r="3805" spans="1:28" x14ac:dyDescent="0.3">
      <c r="A3805" s="1" t="s">
        <v>10</v>
      </c>
      <c r="B3805" s="65" t="str">
        <f>VLOOKUP(A3805,'bank list with code'!$A$2:$C$114,3,FALSE)</f>
        <v>B105</v>
      </c>
      <c r="C3805" s="65" t="str">
        <f>VLOOKUP(B3805,'bank type'!$A$2:$B$87,2,FALSE)</f>
        <v>Public Sector Banks</v>
      </c>
      <c r="D3805" s="60">
        <f t="shared" si="161"/>
        <v>44377</v>
      </c>
      <c r="E3805" s="19">
        <v>6</v>
      </c>
      <c r="F3805" s="1">
        <v>2021</v>
      </c>
      <c r="G3805" s="5">
        <v>8338</v>
      </c>
      <c r="H3805" s="5">
        <v>3486</v>
      </c>
      <c r="I3805" s="6">
        <v>313786</v>
      </c>
      <c r="J3805" s="6">
        <v>0</v>
      </c>
      <c r="K3805" s="6"/>
      <c r="L3805" s="6">
        <v>8019</v>
      </c>
      <c r="M3805" s="6">
        <v>1066</v>
      </c>
      <c r="N3805" s="6"/>
      <c r="O3805" s="6">
        <v>468534</v>
      </c>
      <c r="P3805" s="6">
        <v>7864</v>
      </c>
      <c r="Q3805" s="6">
        <v>590859</v>
      </c>
      <c r="R3805" s="120">
        <v>0.35282512000000005</v>
      </c>
      <c r="S3805" s="120">
        <v>15.991733075699999</v>
      </c>
      <c r="T3805" s="6"/>
      <c r="U3805" s="6"/>
      <c r="V3805" s="6"/>
      <c r="W3805" s="6"/>
      <c r="X3805" s="6">
        <v>44654263</v>
      </c>
      <c r="Y3805" s="6">
        <v>37960620</v>
      </c>
      <c r="Z3805" s="6">
        <v>14868506</v>
      </c>
      <c r="AA3805" s="120">
        <v>1181.5622153900001</v>
      </c>
      <c r="AB3805" s="120">
        <v>222.9060769827</v>
      </c>
    </row>
    <row r="3806" spans="1:28" x14ac:dyDescent="0.3">
      <c r="A3806" s="1" t="s">
        <v>14</v>
      </c>
      <c r="B3806" s="65" t="str">
        <f>VLOOKUP(A3806,'bank list with code'!$A$2:$C$114,3,FALSE)</f>
        <v>B009</v>
      </c>
      <c r="C3806" s="65" t="str">
        <f>VLOOKUP(B3806,'bank type'!$A$2:$B$87,2,FALSE)</f>
        <v>Private Sector Banks</v>
      </c>
      <c r="D3806" s="60">
        <f t="shared" si="161"/>
        <v>44377</v>
      </c>
      <c r="E3806" s="19">
        <v>6</v>
      </c>
      <c r="F3806" s="1">
        <v>2021</v>
      </c>
      <c r="G3806" s="5">
        <v>5618</v>
      </c>
      <c r="H3806" s="5">
        <v>11187</v>
      </c>
      <c r="I3806" s="6">
        <v>674874</v>
      </c>
      <c r="J3806" s="6">
        <v>0</v>
      </c>
      <c r="K3806" s="6"/>
      <c r="L3806" s="6">
        <v>710</v>
      </c>
      <c r="M3806" s="6">
        <v>215758</v>
      </c>
      <c r="N3806" s="6"/>
      <c r="O3806" s="6">
        <v>7136582</v>
      </c>
      <c r="P3806" s="6">
        <v>29651</v>
      </c>
      <c r="Q3806" s="6">
        <v>14465088</v>
      </c>
      <c r="R3806" s="120">
        <v>1.4690760177000002</v>
      </c>
      <c r="S3806" s="120">
        <v>519.10499578600002</v>
      </c>
      <c r="T3806" s="6"/>
      <c r="U3806" s="6"/>
      <c r="V3806" s="6"/>
      <c r="W3806" s="6"/>
      <c r="X3806" s="6">
        <v>24321878</v>
      </c>
      <c r="Y3806" s="6">
        <v>18409015</v>
      </c>
      <c r="Z3806" s="6">
        <v>16660128</v>
      </c>
      <c r="AA3806" s="120">
        <v>1097.9884863832999</v>
      </c>
      <c r="AB3806" s="120">
        <v>354.8854711279003</v>
      </c>
    </row>
    <row r="3807" spans="1:28" x14ac:dyDescent="0.3">
      <c r="A3807" s="1" t="s">
        <v>15</v>
      </c>
      <c r="B3807" s="65" t="str">
        <f>VLOOKUP(A3807,'bank list with code'!$A$2:$C$114,3,FALSE)</f>
        <v>B010</v>
      </c>
      <c r="C3807" s="65" t="str">
        <f>VLOOKUP(B3807,'bank type'!$A$2:$B$87,2,FALSE)</f>
        <v>Private Sector Banks</v>
      </c>
      <c r="D3807" s="60">
        <f t="shared" si="161"/>
        <v>44377</v>
      </c>
      <c r="E3807" s="19">
        <v>6</v>
      </c>
      <c r="F3807" s="1">
        <v>2021</v>
      </c>
      <c r="G3807" s="5">
        <v>485</v>
      </c>
      <c r="H3807" s="5">
        <v>2</v>
      </c>
      <c r="I3807" s="6">
        <v>34760</v>
      </c>
      <c r="J3807" s="6">
        <v>0</v>
      </c>
      <c r="K3807" s="6"/>
      <c r="L3807" s="6">
        <v>0</v>
      </c>
      <c r="M3807" s="6">
        <v>0</v>
      </c>
      <c r="N3807" s="6"/>
      <c r="O3807" s="6">
        <v>0</v>
      </c>
      <c r="P3807" s="6">
        <v>0</v>
      </c>
      <c r="Q3807" s="6">
        <v>0</v>
      </c>
      <c r="R3807" s="120">
        <v>0</v>
      </c>
      <c r="S3807" s="120">
        <v>0</v>
      </c>
      <c r="T3807" s="6"/>
      <c r="U3807" s="6"/>
      <c r="V3807" s="6"/>
      <c r="W3807" s="6"/>
      <c r="X3807" s="6">
        <v>4661538</v>
      </c>
      <c r="Y3807" s="6">
        <v>1972868</v>
      </c>
      <c r="Z3807" s="6">
        <v>978543</v>
      </c>
      <c r="AA3807" s="120">
        <v>99.00457342</v>
      </c>
      <c r="AB3807" s="120">
        <v>17.669641306300001</v>
      </c>
    </row>
    <row r="3808" spans="1:28" x14ac:dyDescent="0.3">
      <c r="A3808" s="1" t="s">
        <v>16</v>
      </c>
      <c r="B3808" s="65" t="str">
        <f>VLOOKUP(A3808,'bank list with code'!$A$2:$C$114,3,FALSE)</f>
        <v>B021</v>
      </c>
      <c r="C3808" s="65" t="str">
        <f>VLOOKUP(B3808,'bank type'!$A$2:$B$87,2,FALSE)</f>
        <v>Private Sector Banks</v>
      </c>
      <c r="D3808" s="60">
        <f t="shared" si="161"/>
        <v>44377</v>
      </c>
      <c r="E3808" s="19">
        <v>6</v>
      </c>
      <c r="F3808" s="1">
        <v>2021</v>
      </c>
      <c r="G3808" s="5">
        <v>272</v>
      </c>
      <c r="H3808" s="5">
        <v>54</v>
      </c>
      <c r="I3808" s="6">
        <v>0</v>
      </c>
      <c r="J3808" s="6">
        <v>0</v>
      </c>
      <c r="K3808" s="6"/>
      <c r="L3808" s="6">
        <v>582</v>
      </c>
      <c r="M3808" s="6">
        <v>2819</v>
      </c>
      <c r="N3808" s="6"/>
      <c r="O3808" s="6">
        <v>0</v>
      </c>
      <c r="P3808" s="6">
        <v>0</v>
      </c>
      <c r="Q3808" s="6">
        <v>0</v>
      </c>
      <c r="R3808" s="120">
        <v>0</v>
      </c>
      <c r="S3808" s="120">
        <v>0</v>
      </c>
      <c r="T3808" s="6"/>
      <c r="U3808" s="6"/>
      <c r="V3808" s="6"/>
      <c r="W3808" s="6"/>
      <c r="X3808" s="6">
        <v>779223</v>
      </c>
      <c r="Y3808" s="6">
        <v>350965</v>
      </c>
      <c r="Z3808" s="6">
        <v>229970</v>
      </c>
      <c r="AA3808" s="120">
        <v>16.169976500000001</v>
      </c>
      <c r="AB3808" s="120">
        <v>3.5385434504000006</v>
      </c>
    </row>
    <row r="3809" spans="1:28" x14ac:dyDescent="0.3">
      <c r="A3809" s="1" t="s">
        <v>17</v>
      </c>
      <c r="B3809" s="65" t="str">
        <f>VLOOKUP(A3809,'bank list with code'!$A$2:$C$114,3,FALSE)</f>
        <v>B024</v>
      </c>
      <c r="C3809" s="65" t="str">
        <f>VLOOKUP(B3809,'bank type'!$A$2:$B$87,2,FALSE)</f>
        <v>Private Sector Banks</v>
      </c>
      <c r="D3809" s="60">
        <f t="shared" si="161"/>
        <v>44377</v>
      </c>
      <c r="E3809" s="19">
        <v>6</v>
      </c>
      <c r="F3809" s="1">
        <v>2021</v>
      </c>
      <c r="G3809" s="5">
        <v>1085</v>
      </c>
      <c r="H3809" s="5">
        <v>642</v>
      </c>
      <c r="I3809" s="6">
        <v>8452</v>
      </c>
      <c r="J3809" s="6">
        <v>0</v>
      </c>
      <c r="K3809" s="6"/>
      <c r="L3809" s="6">
        <v>8729</v>
      </c>
      <c r="M3809" s="6">
        <v>14935</v>
      </c>
      <c r="N3809" s="6"/>
      <c r="O3809" s="6">
        <v>2449</v>
      </c>
      <c r="P3809" s="6">
        <v>12</v>
      </c>
      <c r="Q3809" s="6">
        <v>2044</v>
      </c>
      <c r="R3809" s="120">
        <v>6.4700000000000001E-4</v>
      </c>
      <c r="S3809" s="120">
        <v>4.6714428399999994E-2</v>
      </c>
      <c r="T3809" s="6"/>
      <c r="U3809" s="6"/>
      <c r="V3809" s="6"/>
      <c r="W3809" s="6"/>
      <c r="X3809" s="6">
        <v>2312281</v>
      </c>
      <c r="Y3809" s="6">
        <v>1871910</v>
      </c>
      <c r="Z3809" s="6">
        <v>894640</v>
      </c>
      <c r="AA3809" s="120">
        <v>93.991517471099996</v>
      </c>
      <c r="AB3809" s="120">
        <v>13.431725691699997</v>
      </c>
    </row>
    <row r="3810" spans="1:28" x14ac:dyDescent="0.3">
      <c r="A3810" s="1" t="s">
        <v>18</v>
      </c>
      <c r="B3810" s="65" t="str">
        <f>VLOOKUP(A3810,'bank list with code'!$A$2:$C$114,3,FALSE)</f>
        <v>B032</v>
      </c>
      <c r="C3810" s="65" t="str">
        <f>VLOOKUP(B3810,'bank type'!$A$2:$B$87,2,FALSE)</f>
        <v>Private Sector Banks</v>
      </c>
      <c r="D3810" s="60">
        <f t="shared" si="161"/>
        <v>44377</v>
      </c>
      <c r="E3810" s="19">
        <v>6</v>
      </c>
      <c r="F3810" s="1">
        <v>2021</v>
      </c>
      <c r="G3810" s="5">
        <v>312</v>
      </c>
      <c r="H3810" s="5">
        <v>90</v>
      </c>
      <c r="I3810" s="6">
        <v>8491</v>
      </c>
      <c r="J3810" s="6">
        <v>0</v>
      </c>
      <c r="K3810" s="6"/>
      <c r="L3810" s="6">
        <v>0</v>
      </c>
      <c r="M3810" s="6">
        <v>2235</v>
      </c>
      <c r="N3810" s="6"/>
      <c r="O3810" s="6">
        <v>4977</v>
      </c>
      <c r="P3810" s="6">
        <v>282</v>
      </c>
      <c r="Q3810" s="6">
        <v>12695</v>
      </c>
      <c r="R3810" s="120">
        <v>2.0943490000000002E-2</v>
      </c>
      <c r="S3810" s="120">
        <v>0.31868539420000003</v>
      </c>
      <c r="T3810" s="6"/>
      <c r="U3810" s="6"/>
      <c r="V3810" s="6"/>
      <c r="W3810" s="6"/>
      <c r="X3810" s="6">
        <v>802105</v>
      </c>
      <c r="Y3810" s="6">
        <v>333613</v>
      </c>
      <c r="Z3810" s="6">
        <v>393796</v>
      </c>
      <c r="AA3810" s="120">
        <v>18.4380752</v>
      </c>
      <c r="AB3810" s="120">
        <v>8.44301572</v>
      </c>
    </row>
    <row r="3811" spans="1:28" x14ac:dyDescent="0.3">
      <c r="A3811" s="1" t="s">
        <v>19</v>
      </c>
      <c r="B3811" s="65" t="str">
        <f>VLOOKUP(A3811,'bank list with code'!$A$2:$C$114,3,FALSE)</f>
        <v>B038</v>
      </c>
      <c r="C3811" s="65" t="str">
        <f>VLOOKUP(B3811,'bank type'!$A$2:$B$87,2,FALSE)</f>
        <v>Private Sector Banks</v>
      </c>
      <c r="D3811" s="60">
        <f t="shared" si="161"/>
        <v>44377</v>
      </c>
      <c r="E3811" s="19">
        <v>6</v>
      </c>
      <c r="F3811" s="1">
        <v>2021</v>
      </c>
      <c r="G3811" s="5">
        <v>208</v>
      </c>
      <c r="H3811" s="5">
        <v>50</v>
      </c>
      <c r="I3811" s="6">
        <v>1475</v>
      </c>
      <c r="J3811" s="6">
        <v>0</v>
      </c>
      <c r="K3811" s="6"/>
      <c r="L3811" s="6">
        <v>0</v>
      </c>
      <c r="M3811" s="6">
        <v>0</v>
      </c>
      <c r="N3811" s="6"/>
      <c r="O3811" s="6">
        <v>5864</v>
      </c>
      <c r="P3811" s="6">
        <v>445</v>
      </c>
      <c r="Q3811" s="6">
        <v>15636</v>
      </c>
      <c r="R3811" s="120">
        <v>8.3075331999999998E-3</v>
      </c>
      <c r="S3811" s="120">
        <v>0.30950704609999996</v>
      </c>
      <c r="T3811" s="6"/>
      <c r="U3811" s="6"/>
      <c r="V3811" s="6"/>
      <c r="W3811" s="6"/>
      <c r="X3811" s="6">
        <v>501295</v>
      </c>
      <c r="Y3811" s="6">
        <v>324906</v>
      </c>
      <c r="Z3811" s="6">
        <v>227934</v>
      </c>
      <c r="AA3811" s="120">
        <v>14.446564714500001</v>
      </c>
      <c r="AB3811" s="120">
        <v>3.3138298354999995</v>
      </c>
    </row>
    <row r="3812" spans="1:28" x14ac:dyDescent="0.3">
      <c r="A3812" s="1" t="s">
        <v>20</v>
      </c>
      <c r="B3812" s="65" t="str">
        <f>VLOOKUP(A3812,'bank list with code'!$A$2:$C$114,3,FALSE)</f>
        <v>B045</v>
      </c>
      <c r="C3812" s="65" t="str">
        <f>VLOOKUP(B3812,'bank type'!$A$2:$B$87,2,FALSE)</f>
        <v>Private Sector Banks</v>
      </c>
      <c r="D3812" s="60">
        <f t="shared" si="161"/>
        <v>44377</v>
      </c>
      <c r="E3812" s="19">
        <v>6</v>
      </c>
      <c r="F3812" s="1">
        <v>2021</v>
      </c>
      <c r="G3812" s="5">
        <v>1500</v>
      </c>
      <c r="H3812" s="5">
        <v>453</v>
      </c>
      <c r="I3812" s="6">
        <v>15614</v>
      </c>
      <c r="J3812" s="6">
        <v>0</v>
      </c>
      <c r="K3812" s="6"/>
      <c r="L3812" s="6">
        <v>0</v>
      </c>
      <c r="M3812" s="6">
        <v>95637</v>
      </c>
      <c r="N3812" s="6"/>
      <c r="O3812" s="6">
        <v>14803</v>
      </c>
      <c r="P3812" s="6">
        <v>204</v>
      </c>
      <c r="Q3812" s="6">
        <v>32377</v>
      </c>
      <c r="R3812" s="120">
        <v>5.2960000000000004E-3</v>
      </c>
      <c r="S3812" s="120">
        <v>0.81861683930000007</v>
      </c>
      <c r="T3812" s="6"/>
      <c r="U3812" s="6"/>
      <c r="V3812" s="6"/>
      <c r="W3812" s="6"/>
      <c r="X3812" s="6">
        <v>8580661</v>
      </c>
      <c r="Y3812" s="6">
        <v>6266107</v>
      </c>
      <c r="Z3812" s="6">
        <v>4774278</v>
      </c>
      <c r="AA3812" s="120">
        <v>317.19397638140003</v>
      </c>
      <c r="AB3812" s="120">
        <v>78.715609909699992</v>
      </c>
    </row>
    <row r="3813" spans="1:28" x14ac:dyDescent="0.3">
      <c r="A3813" s="1" t="s">
        <v>21</v>
      </c>
      <c r="B3813" s="65" t="str">
        <f>VLOOKUP(A3813,'bank list with code'!$A$2:$C$114,3,FALSE)</f>
        <v>B050</v>
      </c>
      <c r="C3813" s="65" t="str">
        <f>VLOOKUP(B3813,'bank type'!$A$2:$B$87,2,FALSE)</f>
        <v>Private Sector Banks</v>
      </c>
      <c r="D3813" s="60">
        <f t="shared" si="161"/>
        <v>44377</v>
      </c>
      <c r="E3813" s="19">
        <v>6</v>
      </c>
      <c r="F3813" s="1">
        <v>2021</v>
      </c>
      <c r="G3813" s="5">
        <v>6634</v>
      </c>
      <c r="H3813" s="5">
        <v>8336</v>
      </c>
      <c r="I3813" s="6">
        <v>840782</v>
      </c>
      <c r="J3813" s="6">
        <v>0</v>
      </c>
      <c r="K3813" s="6"/>
      <c r="L3813" s="6">
        <v>2487</v>
      </c>
      <c r="M3813" s="6">
        <v>823527</v>
      </c>
      <c r="N3813" s="6"/>
      <c r="O3813" s="6">
        <v>14828277</v>
      </c>
      <c r="P3813" s="6">
        <v>75436</v>
      </c>
      <c r="Q3813" s="6">
        <v>40002494</v>
      </c>
      <c r="R3813" s="120">
        <v>4.9601972669999999</v>
      </c>
      <c r="S3813" s="120">
        <v>1753.3721587898999</v>
      </c>
      <c r="T3813" s="6"/>
      <c r="U3813" s="6"/>
      <c r="V3813" s="6"/>
      <c r="W3813" s="6"/>
      <c r="X3813" s="6">
        <v>37791657</v>
      </c>
      <c r="Y3813" s="6">
        <v>31536232</v>
      </c>
      <c r="Z3813" s="6">
        <v>34633046</v>
      </c>
      <c r="AA3813" s="120">
        <v>1835.5338870223002</v>
      </c>
      <c r="AB3813" s="120">
        <v>720.00406620120009</v>
      </c>
    </row>
    <row r="3814" spans="1:28" x14ac:dyDescent="0.3">
      <c r="A3814" s="1" t="s">
        <v>22</v>
      </c>
      <c r="B3814" s="65" t="str">
        <f>VLOOKUP(A3814,'bank list with code'!$A$2:$C$114,3,FALSE)</f>
        <v>B053</v>
      </c>
      <c r="C3814" s="65" t="str">
        <f>VLOOKUP(B3814,'bank type'!$A$2:$B$87,2,FALSE)</f>
        <v>Private Sector Banks</v>
      </c>
      <c r="D3814" s="60">
        <f t="shared" si="161"/>
        <v>44377</v>
      </c>
      <c r="E3814" s="19">
        <v>6</v>
      </c>
      <c r="F3814" s="1">
        <v>2021</v>
      </c>
      <c r="G3814" s="5">
        <v>8199</v>
      </c>
      <c r="H3814" s="5">
        <v>8631</v>
      </c>
      <c r="I3814" s="6">
        <v>662515</v>
      </c>
      <c r="J3814" s="6">
        <v>0</v>
      </c>
      <c r="K3814" s="6"/>
      <c r="L3814" s="6">
        <v>3900</v>
      </c>
      <c r="M3814" s="6">
        <v>527903</v>
      </c>
      <c r="N3814" s="6"/>
      <c r="O3814" s="6">
        <v>11034268</v>
      </c>
      <c r="P3814" s="6">
        <v>25833</v>
      </c>
      <c r="Q3814" s="6">
        <v>28302499</v>
      </c>
      <c r="R3814" s="120">
        <v>1.2326274749000001</v>
      </c>
      <c r="S3814" s="120">
        <v>1188.7054188359318</v>
      </c>
      <c r="T3814" s="6"/>
      <c r="U3814" s="6"/>
      <c r="V3814" s="6"/>
      <c r="W3814" s="6"/>
      <c r="X3814" s="6">
        <v>39111158</v>
      </c>
      <c r="Y3814" s="6">
        <v>20405608</v>
      </c>
      <c r="Z3814" s="6">
        <v>22180986</v>
      </c>
      <c r="AA3814" s="120">
        <v>1239.9491325399999</v>
      </c>
      <c r="AB3814" s="120">
        <v>490.98650491150005</v>
      </c>
    </row>
    <row r="3815" spans="1:28" x14ac:dyDescent="0.3">
      <c r="A3815" s="1" t="s">
        <v>11</v>
      </c>
      <c r="B3815" s="65" t="str">
        <f>VLOOKUP(A3815,'bank list with code'!$A$2:$C$114,3,FALSE)</f>
        <v>B054</v>
      </c>
      <c r="C3815" s="65" t="str">
        <f>VLOOKUP(B3815,'bank type'!$A$2:$B$87,2,FALSE)</f>
        <v>Private Sector Banks</v>
      </c>
      <c r="D3815" s="60">
        <f t="shared" si="161"/>
        <v>44377</v>
      </c>
      <c r="E3815" s="19">
        <v>6</v>
      </c>
      <c r="F3815" s="1">
        <v>2021</v>
      </c>
      <c r="G3815" s="5">
        <v>2215</v>
      </c>
      <c r="H3815" s="5">
        <v>1167</v>
      </c>
      <c r="I3815" s="6">
        <v>28315</v>
      </c>
      <c r="J3815" s="6">
        <v>0</v>
      </c>
      <c r="K3815" s="6"/>
      <c r="L3815" s="6">
        <v>271</v>
      </c>
      <c r="M3815" s="6">
        <v>3201</v>
      </c>
      <c r="N3815" s="6"/>
      <c r="O3815" s="6">
        <v>37455</v>
      </c>
      <c r="P3815" s="6">
        <v>356</v>
      </c>
      <c r="Q3815" s="6">
        <v>92280</v>
      </c>
      <c r="R3815" s="120">
        <v>1.9472E-2</v>
      </c>
      <c r="S3815" s="120">
        <v>2.5856977363999616</v>
      </c>
      <c r="T3815" s="6"/>
      <c r="U3815" s="6"/>
      <c r="V3815" s="6"/>
      <c r="W3815" s="6"/>
      <c r="X3815" s="6">
        <v>13125755</v>
      </c>
      <c r="Y3815" s="6">
        <v>6308338</v>
      </c>
      <c r="Z3815" s="6">
        <v>3794627</v>
      </c>
      <c r="AA3815" s="120">
        <v>306.89627509889999</v>
      </c>
      <c r="AB3815" s="120">
        <v>65.051549686699985</v>
      </c>
    </row>
    <row r="3816" spans="1:28" x14ac:dyDescent="0.3">
      <c r="A3816" s="1" t="s">
        <v>23</v>
      </c>
      <c r="B3816" s="65" t="str">
        <f>VLOOKUP(A3816,'bank list with code'!$A$2:$C$114,3,FALSE)</f>
        <v>B056</v>
      </c>
      <c r="C3816" s="65" t="str">
        <f>VLOOKUP(B3816,'bank type'!$A$2:$B$87,2,FALSE)</f>
        <v>Private Sector Banks</v>
      </c>
      <c r="D3816" s="60">
        <f t="shared" si="161"/>
        <v>44377</v>
      </c>
      <c r="E3816" s="19">
        <v>6</v>
      </c>
      <c r="F3816" s="1">
        <v>2021</v>
      </c>
      <c r="G3816" s="5">
        <v>514</v>
      </c>
      <c r="H3816" s="5">
        <v>191</v>
      </c>
      <c r="I3816" s="6">
        <v>18925</v>
      </c>
      <c r="J3816" s="6">
        <v>0</v>
      </c>
      <c r="K3816" s="6"/>
      <c r="L3816" s="6">
        <v>10808</v>
      </c>
      <c r="M3816" s="6">
        <v>0</v>
      </c>
      <c r="N3816" s="6"/>
      <c r="O3816" s="6">
        <v>386801</v>
      </c>
      <c r="P3816" s="6">
        <v>4835</v>
      </c>
      <c r="Q3816" s="6">
        <v>1247150</v>
      </c>
      <c r="R3816" s="120">
        <v>0.21382699999999999</v>
      </c>
      <c r="S3816" s="120">
        <v>59.461383939999997</v>
      </c>
      <c r="T3816" s="6"/>
      <c r="U3816" s="6"/>
      <c r="V3816" s="6"/>
      <c r="W3816" s="6"/>
      <c r="X3816" s="6">
        <v>3109070</v>
      </c>
      <c r="Y3816" s="6">
        <v>2261531</v>
      </c>
      <c r="Z3816" s="6">
        <v>1499278</v>
      </c>
      <c r="AA3816" s="120">
        <v>97.2182557</v>
      </c>
      <c r="AB3816" s="120">
        <v>23.479381862</v>
      </c>
    </row>
    <row r="3817" spans="1:28" x14ac:dyDescent="0.3">
      <c r="A3817" s="1" t="s">
        <v>24</v>
      </c>
      <c r="B3817" s="65" t="str">
        <f>VLOOKUP(A3817,'bank list with code'!$A$2:$C$114,3,FALSE)</f>
        <v>B062</v>
      </c>
      <c r="C3817" s="65" t="str">
        <f>VLOOKUP(B3817,'bank type'!$A$2:$B$87,2,FALSE)</f>
        <v>Private Sector Banks</v>
      </c>
      <c r="D3817" s="60">
        <f t="shared" si="161"/>
        <v>44377</v>
      </c>
      <c r="E3817" s="19">
        <v>6</v>
      </c>
      <c r="F3817" s="1">
        <v>2021</v>
      </c>
      <c r="G3817" s="5">
        <v>1405</v>
      </c>
      <c r="H3817" s="5">
        <v>1465</v>
      </c>
      <c r="I3817" s="6">
        <v>153034</v>
      </c>
      <c r="J3817" s="6">
        <v>0</v>
      </c>
      <c r="K3817" s="6"/>
      <c r="L3817" s="6">
        <v>259</v>
      </c>
      <c r="M3817" s="6">
        <v>38339</v>
      </c>
      <c r="N3817" s="6"/>
      <c r="O3817" s="6">
        <v>1569485</v>
      </c>
      <c r="P3817" s="6">
        <v>12957</v>
      </c>
      <c r="Q3817" s="6">
        <v>3560605</v>
      </c>
      <c r="R3817" s="120">
        <v>0.68875260000000005</v>
      </c>
      <c r="S3817" s="120">
        <v>257.05085829000001</v>
      </c>
      <c r="T3817" s="6"/>
      <c r="U3817" s="6"/>
      <c r="V3817" s="6"/>
      <c r="W3817" s="6"/>
      <c r="X3817" s="6">
        <v>6372789</v>
      </c>
      <c r="Y3817" s="6">
        <v>3526993</v>
      </c>
      <c r="Z3817" s="6">
        <v>2505080</v>
      </c>
      <c r="AA3817" s="120">
        <v>175.84068530000002</v>
      </c>
      <c r="AB3817" s="120">
        <v>52.157559509999999</v>
      </c>
    </row>
    <row r="3818" spans="1:28" x14ac:dyDescent="0.3">
      <c r="A3818" s="1" t="s">
        <v>25</v>
      </c>
      <c r="B3818" s="65" t="str">
        <f>VLOOKUP(A3818,'bank list with code'!$A$2:$C$114,3,FALSE)</f>
        <v>B063</v>
      </c>
      <c r="C3818" s="65" t="str">
        <f>VLOOKUP(B3818,'bank type'!$A$2:$B$87,2,FALSE)</f>
        <v>Private Sector Banks</v>
      </c>
      <c r="D3818" s="60">
        <f t="shared" si="161"/>
        <v>44377</v>
      </c>
      <c r="E3818" s="19">
        <v>6</v>
      </c>
      <c r="F3818" s="1">
        <v>2021</v>
      </c>
      <c r="G3818" s="5">
        <v>822</v>
      </c>
      <c r="H3818" s="5">
        <v>612</v>
      </c>
      <c r="I3818" s="6">
        <v>12923</v>
      </c>
      <c r="J3818" s="6">
        <v>0</v>
      </c>
      <c r="K3818" s="6"/>
      <c r="L3818" s="6">
        <v>941</v>
      </c>
      <c r="M3818" s="6">
        <v>0</v>
      </c>
      <c r="N3818" s="6"/>
      <c r="O3818" s="6">
        <v>84887</v>
      </c>
      <c r="P3818" s="6">
        <v>6755</v>
      </c>
      <c r="Q3818" s="6">
        <v>215970</v>
      </c>
      <c r="R3818" s="120">
        <v>0.26554</v>
      </c>
      <c r="S3818" s="120">
        <v>10.099144358599998</v>
      </c>
      <c r="T3818" s="6"/>
      <c r="U3818" s="6"/>
      <c r="V3818" s="6"/>
      <c r="W3818" s="6"/>
      <c r="X3818" s="6">
        <v>3858873</v>
      </c>
      <c r="Y3818" s="6">
        <v>5612129</v>
      </c>
      <c r="Z3818" s="6">
        <v>4170106</v>
      </c>
      <c r="AA3818" s="120">
        <v>298.56900039999999</v>
      </c>
      <c r="AB3818" s="120">
        <v>36.394704847600003</v>
      </c>
    </row>
    <row r="3819" spans="1:28" x14ac:dyDescent="0.3">
      <c r="A3819" s="1" t="s">
        <v>26</v>
      </c>
      <c r="B3819" s="65" t="str">
        <f>VLOOKUP(A3819,'bank list with code'!$A$2:$C$114,3,FALSE)</f>
        <v>B069</v>
      </c>
      <c r="C3819" s="65" t="str">
        <f>VLOOKUP(B3819,'bank type'!$A$2:$B$87,2,FALSE)</f>
        <v>Private Sector Banks</v>
      </c>
      <c r="D3819" s="60">
        <f t="shared" si="161"/>
        <v>44377</v>
      </c>
      <c r="E3819" s="19">
        <v>6</v>
      </c>
      <c r="F3819" s="1">
        <v>2021</v>
      </c>
      <c r="G3819" s="5">
        <v>783</v>
      </c>
      <c r="H3819" s="5">
        <v>676</v>
      </c>
      <c r="I3819" s="6">
        <v>9512</v>
      </c>
      <c r="J3819" s="6">
        <v>0</v>
      </c>
      <c r="K3819" s="6"/>
      <c r="L3819" s="6">
        <v>0</v>
      </c>
      <c r="M3819" s="6">
        <v>0</v>
      </c>
      <c r="N3819" s="6"/>
      <c r="O3819" s="6">
        <v>0</v>
      </c>
      <c r="P3819" s="6">
        <v>0</v>
      </c>
      <c r="Q3819" s="6">
        <v>0</v>
      </c>
      <c r="R3819" s="120">
        <v>0</v>
      </c>
      <c r="S3819" s="120">
        <v>0</v>
      </c>
      <c r="T3819" s="6"/>
      <c r="U3819" s="6"/>
      <c r="V3819" s="6"/>
      <c r="W3819" s="6"/>
      <c r="X3819" s="6">
        <v>5075393</v>
      </c>
      <c r="Y3819" s="6">
        <v>3335211</v>
      </c>
      <c r="Z3819" s="6">
        <v>2281774</v>
      </c>
      <c r="AA3819" s="120">
        <v>140.69206383</v>
      </c>
      <c r="AB3819" s="120">
        <v>26.35458298</v>
      </c>
    </row>
    <row r="3820" spans="1:28" x14ac:dyDescent="0.3">
      <c r="A3820" s="1" t="s">
        <v>27</v>
      </c>
      <c r="B3820" s="65" t="str">
        <f>VLOOKUP(A3820,'bank list with code'!$A$2:$C$114,3,FALSE)</f>
        <v>B070</v>
      </c>
      <c r="C3820" s="65" t="str">
        <f>VLOOKUP(B3820,'bank type'!$A$2:$B$87,2,FALSE)</f>
        <v>Private Sector Banks</v>
      </c>
      <c r="D3820" s="60">
        <f t="shared" si="161"/>
        <v>44377</v>
      </c>
      <c r="E3820" s="19">
        <v>6</v>
      </c>
      <c r="F3820" s="1">
        <v>2021</v>
      </c>
      <c r="G3820" s="5">
        <v>1306</v>
      </c>
      <c r="H3820" s="5">
        <v>945</v>
      </c>
      <c r="I3820" s="6">
        <v>11481</v>
      </c>
      <c r="J3820" s="6">
        <v>0</v>
      </c>
      <c r="K3820" s="6"/>
      <c r="L3820" s="6">
        <v>0</v>
      </c>
      <c r="M3820" s="6">
        <v>0</v>
      </c>
      <c r="N3820" s="6"/>
      <c r="O3820" s="6">
        <v>2495</v>
      </c>
      <c r="P3820" s="6">
        <v>48</v>
      </c>
      <c r="Q3820" s="6">
        <v>6552</v>
      </c>
      <c r="R3820" s="120">
        <v>3.3349999999999999E-3</v>
      </c>
      <c r="S3820" s="120">
        <v>0.53839412459999991</v>
      </c>
      <c r="T3820" s="6"/>
      <c r="U3820" s="6"/>
      <c r="V3820" s="6"/>
      <c r="W3820" s="6"/>
      <c r="X3820" s="6">
        <v>4238760</v>
      </c>
      <c r="Y3820" s="6">
        <v>3828402</v>
      </c>
      <c r="Z3820" s="6">
        <v>1915469</v>
      </c>
      <c r="AA3820" s="120">
        <v>184.12620944680009</v>
      </c>
      <c r="AB3820" s="120">
        <v>35.617837365399993</v>
      </c>
    </row>
    <row r="3821" spans="1:28" x14ac:dyDescent="0.3">
      <c r="A3821" s="1" t="s">
        <v>28</v>
      </c>
      <c r="B3821" s="65" t="str">
        <f>VLOOKUP(A3821,'bank list with code'!$A$2:$C$114,3,FALSE)</f>
        <v>B073</v>
      </c>
      <c r="C3821" s="65" t="str">
        <f>VLOOKUP(B3821,'bank type'!$A$2:$B$87,2,FALSE)</f>
        <v>Private Sector Banks</v>
      </c>
      <c r="D3821" s="60">
        <f t="shared" si="161"/>
        <v>44377</v>
      </c>
      <c r="E3821" s="19">
        <v>6</v>
      </c>
      <c r="F3821" s="1">
        <v>2021</v>
      </c>
      <c r="G3821" s="5">
        <v>1324</v>
      </c>
      <c r="H3821" s="5">
        <v>1267</v>
      </c>
      <c r="I3821" s="6">
        <v>39608</v>
      </c>
      <c r="J3821" s="6">
        <v>0</v>
      </c>
      <c r="K3821" s="6"/>
      <c r="L3821" s="6">
        <v>0</v>
      </c>
      <c r="M3821" s="6">
        <v>12318</v>
      </c>
      <c r="N3821" s="6"/>
      <c r="O3821" s="6">
        <v>2355745</v>
      </c>
      <c r="P3821" s="6">
        <v>20704</v>
      </c>
      <c r="Q3821" s="6">
        <v>4307469</v>
      </c>
      <c r="R3821" s="120">
        <v>0.94675465529999991</v>
      </c>
      <c r="S3821" s="120">
        <v>150.39951852159999</v>
      </c>
      <c r="T3821" s="6"/>
      <c r="U3821" s="6"/>
      <c r="V3821" s="6"/>
      <c r="W3821" s="6"/>
      <c r="X3821" s="6">
        <v>18726428</v>
      </c>
      <c r="Y3821" s="6">
        <v>7083762</v>
      </c>
      <c r="Z3821" s="6">
        <v>8056056</v>
      </c>
      <c r="AA3821" s="120">
        <v>313.98055304349992</v>
      </c>
      <c r="AB3821" s="120">
        <v>137.36446350889946</v>
      </c>
    </row>
    <row r="3822" spans="1:28" x14ac:dyDescent="0.3">
      <c r="A3822" s="1" t="s">
        <v>29</v>
      </c>
      <c r="B3822" s="65" t="str">
        <f>VLOOKUP(A3822,'bank list with code'!$A$2:$C$114,3,FALSE)</f>
        <v>B082</v>
      </c>
      <c r="C3822" s="65" t="str">
        <f>VLOOKUP(B3822,'bank type'!$A$2:$B$87,2,FALSE)</f>
        <v>Private Sector Banks</v>
      </c>
      <c r="D3822" s="60">
        <f t="shared" si="161"/>
        <v>44377</v>
      </c>
      <c r="E3822" s="19">
        <v>6</v>
      </c>
      <c r="F3822" s="1">
        <v>2021</v>
      </c>
      <c r="G3822" s="5">
        <v>334</v>
      </c>
      <c r="H3822" s="5">
        <v>46</v>
      </c>
      <c r="I3822" s="6">
        <v>424044</v>
      </c>
      <c r="J3822" s="6">
        <v>0</v>
      </c>
      <c r="K3822" s="6"/>
      <c r="L3822" s="6">
        <v>0</v>
      </c>
      <c r="M3822" s="6">
        <v>898795</v>
      </c>
      <c r="N3822" s="6"/>
      <c r="O3822" s="6">
        <v>3075234</v>
      </c>
      <c r="P3822" s="6">
        <v>33324</v>
      </c>
      <c r="Q3822" s="6">
        <v>7153606</v>
      </c>
      <c r="R3822" s="120">
        <v>1.1236189704000001</v>
      </c>
      <c r="S3822" s="120">
        <v>298.30170871109999</v>
      </c>
      <c r="T3822" s="6"/>
      <c r="U3822" s="6"/>
      <c r="V3822" s="6"/>
      <c r="W3822" s="6"/>
      <c r="X3822" s="6">
        <v>1223017</v>
      </c>
      <c r="Y3822" s="6">
        <v>523017</v>
      </c>
      <c r="Z3822" s="6">
        <v>437923</v>
      </c>
      <c r="AA3822" s="120">
        <v>24.195558249999998</v>
      </c>
      <c r="AB3822" s="120">
        <v>7.5958552670000019</v>
      </c>
    </row>
    <row r="3823" spans="1:28" x14ac:dyDescent="0.3">
      <c r="A3823" s="1" t="s">
        <v>30</v>
      </c>
      <c r="B3823" s="65" t="str">
        <f>VLOOKUP(A3823,'bank list with code'!$A$2:$C$114,3,FALSE)</f>
        <v>B089</v>
      </c>
      <c r="C3823" s="65" t="str">
        <f>VLOOKUP(B3823,'bank type'!$A$2:$B$87,2,FALSE)</f>
        <v>Private Sector Banks</v>
      </c>
      <c r="D3823" s="60">
        <f t="shared" si="161"/>
        <v>44377</v>
      </c>
      <c r="E3823" s="19">
        <v>6</v>
      </c>
      <c r="F3823" s="1">
        <v>2021</v>
      </c>
      <c r="G3823" s="5">
        <v>848</v>
      </c>
      <c r="H3823" s="5">
        <v>443</v>
      </c>
      <c r="I3823" s="6">
        <v>9363</v>
      </c>
      <c r="J3823" s="6">
        <v>0</v>
      </c>
      <c r="K3823" s="6"/>
      <c r="L3823" s="6">
        <v>0</v>
      </c>
      <c r="M3823" s="6">
        <v>2518</v>
      </c>
      <c r="N3823" s="6"/>
      <c r="O3823" s="6">
        <v>0</v>
      </c>
      <c r="P3823" s="6">
        <v>0</v>
      </c>
      <c r="Q3823" s="6">
        <v>0</v>
      </c>
      <c r="R3823" s="120">
        <v>0</v>
      </c>
      <c r="S3823" s="120">
        <v>0</v>
      </c>
      <c r="T3823" s="6"/>
      <c r="U3823" s="6"/>
      <c r="V3823" s="6"/>
      <c r="W3823" s="6"/>
      <c r="X3823" s="6">
        <v>3448884</v>
      </c>
      <c r="Y3823" s="6">
        <v>2272559</v>
      </c>
      <c r="Z3823" s="6">
        <v>1731369</v>
      </c>
      <c r="AA3823" s="120">
        <v>102.30582433229999</v>
      </c>
      <c r="AB3823" s="120">
        <v>28.827936491900001</v>
      </c>
    </row>
    <row r="3824" spans="1:28" x14ac:dyDescent="0.3">
      <c r="A3824" s="1" t="s">
        <v>31</v>
      </c>
      <c r="B3824" s="65" t="str">
        <f>VLOOKUP(A3824,'bank list with code'!$A$2:$C$114,3,FALSE)</f>
        <v>B100</v>
      </c>
      <c r="C3824" s="65" t="str">
        <f>VLOOKUP(B3824,'bank type'!$A$2:$B$87,2,FALSE)</f>
        <v>Private Sector Banks</v>
      </c>
      <c r="D3824" s="60">
        <f t="shared" si="161"/>
        <v>44377</v>
      </c>
      <c r="E3824" s="19">
        <v>6</v>
      </c>
      <c r="F3824" s="1">
        <v>2021</v>
      </c>
      <c r="G3824" s="5">
        <v>643</v>
      </c>
      <c r="H3824" s="5">
        <v>750</v>
      </c>
      <c r="I3824" s="6">
        <v>3967</v>
      </c>
      <c r="J3824" s="6">
        <v>0</v>
      </c>
      <c r="K3824" s="6"/>
      <c r="L3824" s="6">
        <v>0</v>
      </c>
      <c r="M3824" s="6">
        <v>0</v>
      </c>
      <c r="N3824" s="6"/>
      <c r="O3824" s="6">
        <v>33710</v>
      </c>
      <c r="P3824" s="6">
        <v>2016</v>
      </c>
      <c r="Q3824" s="6">
        <v>48795</v>
      </c>
      <c r="R3824" s="120">
        <v>8.6433999999999997E-2</v>
      </c>
      <c r="S3824" s="120">
        <v>2.0363854109999999</v>
      </c>
      <c r="T3824" s="6"/>
      <c r="U3824" s="6"/>
      <c r="V3824" s="6"/>
      <c r="W3824" s="6"/>
      <c r="X3824" s="6">
        <v>1937133</v>
      </c>
      <c r="Y3824" s="6">
        <v>4353587</v>
      </c>
      <c r="Z3824" s="6">
        <v>509246</v>
      </c>
      <c r="AA3824" s="120">
        <v>195.79537657</v>
      </c>
      <c r="AB3824" s="120">
        <v>8.4008403139999999</v>
      </c>
    </row>
    <row r="3825" spans="1:28" x14ac:dyDescent="0.3">
      <c r="A3825" s="1" t="s">
        <v>32</v>
      </c>
      <c r="B3825" s="65" t="str">
        <f>VLOOKUP(A3825,'bank list with code'!$A$2:$C$114,3,FALSE)</f>
        <v>B101</v>
      </c>
      <c r="C3825" s="65" t="str">
        <f>VLOOKUP(B3825,'bank type'!$A$2:$B$87,2,FALSE)</f>
        <v>Private Sector Banks</v>
      </c>
      <c r="D3825" s="60">
        <f t="shared" si="161"/>
        <v>44377</v>
      </c>
      <c r="E3825" s="19">
        <v>6</v>
      </c>
      <c r="F3825" s="1">
        <v>2021</v>
      </c>
      <c r="G3825" s="5">
        <v>454</v>
      </c>
      <c r="H3825" s="5">
        <v>521</v>
      </c>
      <c r="I3825" s="6">
        <v>1487</v>
      </c>
      <c r="J3825" s="6">
        <v>0</v>
      </c>
      <c r="K3825" s="6"/>
      <c r="L3825" s="6">
        <v>116</v>
      </c>
      <c r="M3825" s="6">
        <v>3938</v>
      </c>
      <c r="N3825" s="6"/>
      <c r="O3825" s="6">
        <v>0</v>
      </c>
      <c r="P3825" s="6">
        <v>0</v>
      </c>
      <c r="Q3825" s="6">
        <v>0</v>
      </c>
      <c r="R3825" s="120">
        <v>0</v>
      </c>
      <c r="S3825" s="120">
        <v>0</v>
      </c>
      <c r="T3825" s="6"/>
      <c r="U3825" s="6"/>
      <c r="V3825" s="6"/>
      <c r="W3825" s="6"/>
      <c r="X3825" s="6">
        <v>1234172</v>
      </c>
      <c r="Y3825" s="6">
        <v>596100</v>
      </c>
      <c r="Z3825" s="6">
        <v>294815</v>
      </c>
      <c r="AA3825" s="120">
        <v>28.49517999</v>
      </c>
      <c r="AB3825" s="120">
        <v>4.7841433946</v>
      </c>
    </row>
    <row r="3826" spans="1:28" x14ac:dyDescent="0.3">
      <c r="A3826" s="1" t="s">
        <v>33</v>
      </c>
      <c r="B3826" s="65" t="str">
        <f>VLOOKUP(A3826,'bank list with code'!$A$2:$C$114,3,FALSE)</f>
        <v>B113</v>
      </c>
      <c r="C3826" s="65" t="str">
        <f>VLOOKUP(B3826,'bank type'!$A$2:$B$87,2,FALSE)</f>
        <v>Private Sector Banks</v>
      </c>
      <c r="D3826" s="60">
        <f t="shared" si="161"/>
        <v>44377</v>
      </c>
      <c r="E3826" s="19">
        <v>6</v>
      </c>
      <c r="F3826" s="1">
        <v>2021</v>
      </c>
      <c r="G3826" s="5">
        <v>996</v>
      </c>
      <c r="H3826" s="5">
        <v>265</v>
      </c>
      <c r="I3826" s="6">
        <v>54812</v>
      </c>
      <c r="J3826" s="6">
        <v>0</v>
      </c>
      <c r="K3826" s="6"/>
      <c r="L3826" s="6">
        <v>15758</v>
      </c>
      <c r="M3826" s="6">
        <v>222552</v>
      </c>
      <c r="N3826" s="6"/>
      <c r="O3826" s="6">
        <v>986610</v>
      </c>
      <c r="P3826" s="6">
        <v>10289</v>
      </c>
      <c r="Q3826" s="6">
        <v>1821471</v>
      </c>
      <c r="R3826" s="120">
        <v>0.43668400000000002</v>
      </c>
      <c r="S3826" s="120">
        <v>60.514816819399996</v>
      </c>
      <c r="T3826" s="6"/>
      <c r="U3826" s="6"/>
      <c r="V3826" s="6"/>
      <c r="W3826" s="6"/>
      <c r="X3826" s="6">
        <v>3548507</v>
      </c>
      <c r="Y3826" s="6">
        <v>1810847</v>
      </c>
      <c r="Z3826" s="6">
        <v>1750445</v>
      </c>
      <c r="AA3826" s="120">
        <v>86.617789099999996</v>
      </c>
      <c r="AB3826" s="120">
        <v>33.272297109999997</v>
      </c>
    </row>
    <row r="3827" spans="1:28" x14ac:dyDescent="0.3">
      <c r="A3827" s="1" t="s">
        <v>35</v>
      </c>
      <c r="B3827" s="65" t="str">
        <f>VLOOKUP(A3827,'bank list with code'!$A$2:$C$114,3,FALSE)</f>
        <v>B004</v>
      </c>
      <c r="C3827" s="65" t="str">
        <f>VLOOKUP(B3827,'bank type'!$A$2:$B$87,2,FALSE)</f>
        <v>Foreign Banks</v>
      </c>
      <c r="D3827" s="60">
        <f t="shared" si="161"/>
        <v>44377</v>
      </c>
      <c r="E3827" s="19">
        <v>6</v>
      </c>
      <c r="F3827" s="1">
        <v>2021</v>
      </c>
      <c r="G3827" s="5">
        <v>0</v>
      </c>
      <c r="H3827" s="5">
        <v>0</v>
      </c>
      <c r="I3827" s="6">
        <v>45051</v>
      </c>
      <c r="J3827" s="6">
        <v>0</v>
      </c>
      <c r="K3827" s="6"/>
      <c r="L3827" s="6">
        <v>0</v>
      </c>
      <c r="M3827" s="6">
        <v>10</v>
      </c>
      <c r="N3827" s="6"/>
      <c r="O3827" s="6">
        <v>1482771</v>
      </c>
      <c r="P3827" s="6">
        <v>6274</v>
      </c>
      <c r="Q3827" s="6">
        <v>3603920</v>
      </c>
      <c r="R3827" s="120">
        <v>0.51379571999999996</v>
      </c>
      <c r="S3827" s="120">
        <v>179.35699603999998</v>
      </c>
      <c r="T3827" s="6"/>
      <c r="U3827" s="6"/>
      <c r="V3827" s="6"/>
      <c r="W3827" s="6"/>
      <c r="X3827" s="6">
        <v>0</v>
      </c>
      <c r="Y3827" s="6">
        <v>0</v>
      </c>
      <c r="Z3827" s="6">
        <v>0</v>
      </c>
      <c r="AA3827" s="120">
        <v>0</v>
      </c>
      <c r="AB3827" s="120">
        <v>0</v>
      </c>
    </row>
    <row r="3828" spans="1:28" x14ac:dyDescent="0.3">
      <c r="A3828" s="1" t="s">
        <v>36</v>
      </c>
      <c r="B3828" s="65" t="str">
        <f>VLOOKUP(A3828,'bank list with code'!$A$2:$C$114,3,FALSE)</f>
        <v>B011</v>
      </c>
      <c r="C3828" s="65" t="str">
        <f>VLOOKUP(B3828,'bank type'!$A$2:$B$87,2,FALSE)</f>
        <v>Foreign Banks</v>
      </c>
      <c r="D3828" s="60">
        <f t="shared" si="161"/>
        <v>44377</v>
      </c>
      <c r="E3828" s="19">
        <v>6</v>
      </c>
      <c r="F3828" s="1">
        <v>2021</v>
      </c>
      <c r="G3828" s="5">
        <v>0</v>
      </c>
      <c r="H3828" s="5">
        <v>0</v>
      </c>
      <c r="I3828" s="6">
        <v>0</v>
      </c>
      <c r="J3828" s="6">
        <v>0</v>
      </c>
      <c r="K3828" s="6"/>
      <c r="L3828" s="6">
        <v>0</v>
      </c>
      <c r="M3828" s="6">
        <v>0</v>
      </c>
      <c r="N3828" s="6"/>
      <c r="O3828" s="6">
        <v>24399</v>
      </c>
      <c r="P3828" s="6">
        <v>0</v>
      </c>
      <c r="Q3828" s="6">
        <v>11857</v>
      </c>
      <c r="R3828" s="120">
        <v>0</v>
      </c>
      <c r="S3828" s="120">
        <v>0.48652715989999995</v>
      </c>
      <c r="T3828" s="6"/>
      <c r="U3828" s="6"/>
      <c r="V3828" s="6"/>
      <c r="W3828" s="6"/>
      <c r="X3828" s="6">
        <v>0</v>
      </c>
      <c r="Y3828" s="6">
        <v>0</v>
      </c>
      <c r="Z3828" s="6">
        <v>0</v>
      </c>
      <c r="AA3828" s="120">
        <v>0</v>
      </c>
      <c r="AB3828" s="120">
        <v>0</v>
      </c>
    </row>
    <row r="3829" spans="1:28" x14ac:dyDescent="0.3">
      <c r="A3829" s="1" t="s">
        <v>37</v>
      </c>
      <c r="B3829" s="65" t="str">
        <f>VLOOKUP(A3829,'bank list with code'!$A$2:$C$114,3,FALSE)</f>
        <v>B017</v>
      </c>
      <c r="C3829" s="65" t="str">
        <f>VLOOKUP(B3829,'bank type'!$A$2:$B$87,2,FALSE)</f>
        <v>Foreign Banks</v>
      </c>
      <c r="D3829" s="60">
        <f t="shared" si="161"/>
        <v>44377</v>
      </c>
      <c r="E3829" s="19">
        <v>6</v>
      </c>
      <c r="F3829" s="1">
        <v>2021</v>
      </c>
      <c r="G3829" s="5">
        <v>0</v>
      </c>
      <c r="H3829" s="5">
        <v>0</v>
      </c>
      <c r="I3829" s="6">
        <v>0</v>
      </c>
      <c r="J3829" s="6">
        <v>0</v>
      </c>
      <c r="K3829" s="6"/>
      <c r="L3829" s="6">
        <v>0</v>
      </c>
      <c r="M3829" s="6">
        <v>1</v>
      </c>
      <c r="N3829" s="6"/>
      <c r="O3829" s="6">
        <v>0</v>
      </c>
      <c r="P3829" s="6">
        <v>0</v>
      </c>
      <c r="Q3829" s="6">
        <v>0</v>
      </c>
      <c r="R3829" s="120">
        <v>0</v>
      </c>
      <c r="S3829" s="120">
        <v>0</v>
      </c>
      <c r="T3829" s="6"/>
      <c r="U3829" s="6"/>
      <c r="V3829" s="6"/>
      <c r="W3829" s="6"/>
      <c r="X3829" s="6">
        <v>2058</v>
      </c>
      <c r="Y3829" s="6">
        <v>35</v>
      </c>
      <c r="Z3829" s="6">
        <v>72</v>
      </c>
      <c r="AA3829" s="120">
        <v>3.3208146999999999E-3</v>
      </c>
      <c r="AB3829" s="120">
        <v>1.2290558600000001E-2</v>
      </c>
    </row>
    <row r="3830" spans="1:28" x14ac:dyDescent="0.3">
      <c r="A3830" s="1" t="s">
        <v>38</v>
      </c>
      <c r="B3830" s="65" t="str">
        <f>VLOOKUP(A3830,'bank list with code'!$A$2:$C$114,3,FALSE)</f>
        <v>B023</v>
      </c>
      <c r="C3830" s="65" t="str">
        <f>VLOOKUP(B3830,'bank type'!$A$2:$B$87,2,FALSE)</f>
        <v>Foreign Banks</v>
      </c>
      <c r="D3830" s="60">
        <f t="shared" si="161"/>
        <v>44377</v>
      </c>
      <c r="E3830" s="19">
        <v>6</v>
      </c>
      <c r="F3830" s="1">
        <v>2021</v>
      </c>
      <c r="G3830" s="5">
        <v>47</v>
      </c>
      <c r="H3830" s="5">
        <v>452</v>
      </c>
      <c r="I3830" s="6">
        <v>0</v>
      </c>
      <c r="J3830" s="6">
        <v>0</v>
      </c>
      <c r="K3830" s="6"/>
      <c r="L3830" s="6">
        <v>0</v>
      </c>
      <c r="M3830" s="6">
        <v>0</v>
      </c>
      <c r="N3830" s="6"/>
      <c r="O3830" s="6">
        <v>2603989</v>
      </c>
      <c r="P3830" s="6">
        <v>10477</v>
      </c>
      <c r="Q3830" s="6">
        <v>10369231</v>
      </c>
      <c r="R3830" s="120">
        <v>0.63916099999999998</v>
      </c>
      <c r="S3830" s="120">
        <v>302.71773273929995</v>
      </c>
      <c r="T3830" s="6"/>
      <c r="U3830" s="6"/>
      <c r="V3830" s="6"/>
      <c r="W3830" s="6"/>
      <c r="X3830" s="6">
        <v>1642595</v>
      </c>
      <c r="Y3830" s="6">
        <v>876812</v>
      </c>
      <c r="Z3830" s="6">
        <v>1942926</v>
      </c>
      <c r="AA3830" s="120">
        <v>47.099863404999994</v>
      </c>
      <c r="AB3830" s="120">
        <v>41.446555248000003</v>
      </c>
    </row>
    <row r="3831" spans="1:28" x14ac:dyDescent="0.3">
      <c r="A3831" s="1" t="s">
        <v>39</v>
      </c>
      <c r="B3831" s="65" t="str">
        <f>VLOOKUP(A3831,'bank list with code'!$A$2:$C$114,3,FALSE)</f>
        <v>B030</v>
      </c>
      <c r="C3831" s="65" t="str">
        <f>VLOOKUP(B3831,'bank type'!$A$2:$B$87,2,FALSE)</f>
        <v>Foreign Banks</v>
      </c>
      <c r="D3831" s="60">
        <f t="shared" si="161"/>
        <v>44377</v>
      </c>
      <c r="E3831" s="19">
        <v>6</v>
      </c>
      <c r="F3831" s="1">
        <v>2021</v>
      </c>
      <c r="G3831" s="5">
        <v>27</v>
      </c>
      <c r="H3831" s="5">
        <v>16</v>
      </c>
      <c r="I3831" s="6">
        <v>0</v>
      </c>
      <c r="J3831" s="6">
        <v>0</v>
      </c>
      <c r="K3831" s="6"/>
      <c r="L3831" s="6">
        <v>0</v>
      </c>
      <c r="M3831" s="6">
        <v>0</v>
      </c>
      <c r="N3831" s="6"/>
      <c r="O3831" s="6">
        <v>0</v>
      </c>
      <c r="P3831" s="6">
        <v>0</v>
      </c>
      <c r="Q3831" s="6">
        <v>0</v>
      </c>
      <c r="R3831" s="120">
        <v>0</v>
      </c>
      <c r="S3831" s="120">
        <v>0</v>
      </c>
      <c r="T3831" s="6"/>
      <c r="U3831" s="6"/>
      <c r="V3831" s="6"/>
      <c r="W3831" s="6"/>
      <c r="X3831" s="6">
        <v>1068543</v>
      </c>
      <c r="Y3831" s="6">
        <v>609532</v>
      </c>
      <c r="Z3831" s="6">
        <v>779498</v>
      </c>
      <c r="AA3831" s="120">
        <v>21.051496419999999</v>
      </c>
      <c r="AB3831" s="120">
        <v>8.6349066048999994</v>
      </c>
    </row>
    <row r="3832" spans="1:28" x14ac:dyDescent="0.3">
      <c r="A3832" s="1" t="s">
        <v>40</v>
      </c>
      <c r="B3832" s="65" t="str">
        <f>VLOOKUP(A3832,'bank list with code'!$A$2:$C$114,3,FALSE)</f>
        <v>B035</v>
      </c>
      <c r="C3832" s="65" t="str">
        <f>VLOOKUP(B3832,'bank type'!$A$2:$B$87,2,FALSE)</f>
        <v>Foreign Banks</v>
      </c>
      <c r="D3832" s="60">
        <f t="shared" si="161"/>
        <v>44377</v>
      </c>
      <c r="E3832" s="19">
        <v>6</v>
      </c>
      <c r="F3832" s="1">
        <v>2021</v>
      </c>
      <c r="G3832" s="5">
        <v>13</v>
      </c>
      <c r="H3832" s="5">
        <v>19</v>
      </c>
      <c r="I3832" s="6">
        <v>0</v>
      </c>
      <c r="J3832" s="6">
        <v>0</v>
      </c>
      <c r="K3832" s="6"/>
      <c r="L3832" s="6">
        <v>0</v>
      </c>
      <c r="M3832" s="6">
        <v>0</v>
      </c>
      <c r="N3832" s="6"/>
      <c r="O3832" s="6">
        <v>0</v>
      </c>
      <c r="P3832" s="6">
        <v>0</v>
      </c>
      <c r="Q3832" s="6">
        <v>0</v>
      </c>
      <c r="R3832" s="120">
        <v>0</v>
      </c>
      <c r="S3832" s="120">
        <v>0</v>
      </c>
      <c r="T3832" s="6"/>
      <c r="U3832" s="6"/>
      <c r="V3832" s="6"/>
      <c r="W3832" s="6"/>
      <c r="X3832" s="6">
        <v>125096</v>
      </c>
      <c r="Y3832" s="6">
        <v>40759</v>
      </c>
      <c r="Z3832" s="6">
        <v>91550</v>
      </c>
      <c r="AA3832" s="120">
        <v>2.355200355</v>
      </c>
      <c r="AB3832" s="120">
        <v>1.9911211540000002</v>
      </c>
    </row>
    <row r="3833" spans="1:28" x14ac:dyDescent="0.3">
      <c r="A3833" s="1" t="s">
        <v>41</v>
      </c>
      <c r="B3833" s="65" t="str">
        <f>VLOOKUP(A3833,'bank list with code'!$A$2:$C$114,3,FALSE)</f>
        <v>B051</v>
      </c>
      <c r="C3833" s="65" t="str">
        <f>VLOOKUP(B3833,'bank type'!$A$2:$B$87,2,FALSE)</f>
        <v>Foreign Banks</v>
      </c>
      <c r="D3833" s="60">
        <f t="shared" si="161"/>
        <v>44377</v>
      </c>
      <c r="E3833" s="19">
        <v>6</v>
      </c>
      <c r="F3833" s="1">
        <v>2021</v>
      </c>
      <c r="G3833" s="5">
        <v>46</v>
      </c>
      <c r="H3833" s="5">
        <v>35</v>
      </c>
      <c r="I3833" s="6">
        <v>0</v>
      </c>
      <c r="J3833" s="6">
        <v>0</v>
      </c>
      <c r="K3833" s="6"/>
      <c r="L3833" s="6">
        <v>0</v>
      </c>
      <c r="M3833" s="6">
        <v>0</v>
      </c>
      <c r="N3833" s="6"/>
      <c r="O3833" s="6">
        <v>850899</v>
      </c>
      <c r="P3833" s="6">
        <v>1477</v>
      </c>
      <c r="Q3833" s="6">
        <v>1439567</v>
      </c>
      <c r="R3833" s="120">
        <v>0.12183189239999999</v>
      </c>
      <c r="S3833" s="120">
        <v>56.42796639730026</v>
      </c>
      <c r="T3833" s="6"/>
      <c r="U3833" s="6"/>
      <c r="V3833" s="6"/>
      <c r="W3833" s="6"/>
      <c r="X3833" s="6">
        <v>496010</v>
      </c>
      <c r="Y3833" s="6">
        <v>223042</v>
      </c>
      <c r="Z3833" s="6">
        <v>326417</v>
      </c>
      <c r="AA3833" s="120">
        <v>12.734616470100001</v>
      </c>
      <c r="AB3833" s="120">
        <v>7.4826802981000098</v>
      </c>
    </row>
    <row r="3834" spans="1:28" x14ac:dyDescent="0.3">
      <c r="A3834" s="1" t="s">
        <v>73</v>
      </c>
      <c r="B3834" s="65" t="str">
        <f>VLOOKUP(A3834,'bank list with code'!$A$2:$C$114,3,FALSE)</f>
        <v>B085</v>
      </c>
      <c r="C3834" s="65" t="str">
        <f>VLOOKUP(B3834,'bank type'!$A$2:$B$87,2,FALSE)</f>
        <v>Foreign Banks</v>
      </c>
      <c r="D3834" s="60">
        <f t="shared" si="161"/>
        <v>44377</v>
      </c>
      <c r="E3834" s="19">
        <v>6</v>
      </c>
      <c r="F3834" s="1">
        <v>2021</v>
      </c>
      <c r="G3834" s="5">
        <v>6</v>
      </c>
      <c r="H3834" s="5">
        <v>0</v>
      </c>
      <c r="I3834" s="6">
        <v>0</v>
      </c>
      <c r="J3834" s="6">
        <v>0</v>
      </c>
      <c r="K3834" s="6"/>
      <c r="L3834" s="6">
        <v>42498</v>
      </c>
      <c r="M3834" s="6">
        <v>0</v>
      </c>
      <c r="N3834" s="6"/>
      <c r="O3834" s="6">
        <v>152255</v>
      </c>
      <c r="P3834" s="6">
        <v>44003</v>
      </c>
      <c r="Q3834" s="6">
        <v>240624</v>
      </c>
      <c r="R3834" s="120">
        <v>2.8438079291999996</v>
      </c>
      <c r="S3834" s="120">
        <v>12.290762014499999</v>
      </c>
      <c r="T3834" s="6"/>
      <c r="U3834" s="6"/>
      <c r="V3834" s="6"/>
      <c r="W3834" s="6"/>
      <c r="X3834" s="6">
        <v>11217</v>
      </c>
      <c r="Y3834" s="6">
        <v>4446</v>
      </c>
      <c r="Z3834" s="6">
        <v>3125</v>
      </c>
      <c r="AA3834" s="120">
        <v>0.16134600000000002</v>
      </c>
      <c r="AB3834" s="120">
        <v>9.4901906799999991E-2</v>
      </c>
    </row>
    <row r="3835" spans="1:28" x14ac:dyDescent="0.3">
      <c r="A3835" s="1" t="s">
        <v>42</v>
      </c>
      <c r="B3835" s="65" t="str">
        <f>VLOOKUP(A3835,'bank list with code'!$A$2:$C$114,3,FALSE)</f>
        <v>B090</v>
      </c>
      <c r="C3835" s="65" t="str">
        <f>VLOOKUP(B3835,'bank type'!$A$2:$B$87,2,FALSE)</f>
        <v>Foreign Banks</v>
      </c>
      <c r="D3835" s="60">
        <f t="shared" si="161"/>
        <v>44377</v>
      </c>
      <c r="E3835" s="19">
        <v>6</v>
      </c>
      <c r="F3835" s="1">
        <v>2021</v>
      </c>
      <c r="G3835" s="5">
        <v>98</v>
      </c>
      <c r="H3835" s="5">
        <v>82</v>
      </c>
      <c r="I3835" s="6">
        <v>0</v>
      </c>
      <c r="J3835" s="6">
        <v>0</v>
      </c>
      <c r="K3835" s="6"/>
      <c r="L3835" s="6">
        <v>0</v>
      </c>
      <c r="M3835" s="6">
        <v>0</v>
      </c>
      <c r="N3835" s="6"/>
      <c r="O3835" s="6">
        <v>1435534</v>
      </c>
      <c r="P3835" s="6">
        <v>3132</v>
      </c>
      <c r="Q3835" s="6">
        <v>2836883</v>
      </c>
      <c r="R3835" s="120">
        <v>0.17605984</v>
      </c>
      <c r="S3835" s="120">
        <v>89.482551019205502</v>
      </c>
      <c r="T3835" s="6"/>
      <c r="U3835" s="6"/>
      <c r="V3835" s="6"/>
      <c r="W3835" s="6"/>
      <c r="X3835" s="6">
        <v>1051207</v>
      </c>
      <c r="Y3835" s="6">
        <v>849125</v>
      </c>
      <c r="Z3835" s="6">
        <v>1352128</v>
      </c>
      <c r="AA3835" s="120">
        <v>39.090656869999997</v>
      </c>
      <c r="AB3835" s="120">
        <v>23.93997521</v>
      </c>
    </row>
    <row r="3836" spans="1:28" x14ac:dyDescent="0.3">
      <c r="A3836" s="1" t="s">
        <v>45</v>
      </c>
      <c r="B3836" s="65" t="str">
        <f>VLOOKUP(A3836,'bank list with code'!$A$2:$C$114,3,FALSE)</f>
        <v>B002</v>
      </c>
      <c r="C3836" s="65" t="str">
        <f>VLOOKUP(B3836,'bank type'!$A$2:$B$87,2,FALSE)</f>
        <v>Payment Banks</v>
      </c>
      <c r="D3836" s="60">
        <f t="shared" si="161"/>
        <v>44377</v>
      </c>
      <c r="E3836" s="19">
        <v>6</v>
      </c>
      <c r="F3836" s="1">
        <v>2021</v>
      </c>
      <c r="G3836" s="5">
        <v>0</v>
      </c>
      <c r="H3836" s="5">
        <v>0</v>
      </c>
      <c r="I3836" s="5">
        <v>0</v>
      </c>
      <c r="J3836" s="5">
        <v>0</v>
      </c>
      <c r="K3836" s="5"/>
      <c r="L3836" s="6">
        <v>0</v>
      </c>
      <c r="M3836" s="6">
        <v>0</v>
      </c>
      <c r="N3836" s="6"/>
      <c r="O3836" s="6">
        <v>0</v>
      </c>
      <c r="P3836" s="6">
        <v>0</v>
      </c>
      <c r="Q3836" s="6">
        <v>0</v>
      </c>
      <c r="R3836" s="120">
        <v>0</v>
      </c>
      <c r="S3836" s="120">
        <v>0</v>
      </c>
      <c r="T3836" s="6"/>
      <c r="U3836" s="6"/>
      <c r="V3836" s="6"/>
      <c r="W3836" s="6"/>
      <c r="X3836" s="6">
        <v>1669387</v>
      </c>
      <c r="Y3836" s="6">
        <v>0</v>
      </c>
      <c r="Z3836" s="6">
        <v>405376</v>
      </c>
      <c r="AA3836" s="120">
        <v>0</v>
      </c>
      <c r="AB3836" s="120">
        <v>4.1990446133999999</v>
      </c>
    </row>
    <row r="3837" spans="1:28" x14ac:dyDescent="0.3">
      <c r="A3837" s="1" t="s">
        <v>46</v>
      </c>
      <c r="B3837" s="65" t="str">
        <f>VLOOKUP(A3837,'bank list with code'!$A$2:$C$114,3,FALSE)</f>
        <v>B048</v>
      </c>
      <c r="C3837" s="65" t="str">
        <f>VLOOKUP(B3837,'bank type'!$A$2:$B$87,2,FALSE)</f>
        <v>Payment Banks</v>
      </c>
      <c r="D3837" s="60">
        <f t="shared" si="161"/>
        <v>44377</v>
      </c>
      <c r="E3837" s="19">
        <v>6</v>
      </c>
      <c r="F3837" s="1">
        <v>2021</v>
      </c>
      <c r="G3837" s="5">
        <v>0</v>
      </c>
      <c r="H3837" s="5">
        <v>0</v>
      </c>
      <c r="I3837" s="5">
        <v>0</v>
      </c>
      <c r="J3837" s="5">
        <v>0</v>
      </c>
      <c r="K3837" s="5"/>
      <c r="L3837" s="6">
        <v>236436</v>
      </c>
      <c r="M3837" s="6">
        <v>0</v>
      </c>
      <c r="N3837" s="6"/>
      <c r="O3837" s="6">
        <v>0</v>
      </c>
      <c r="P3837" s="6">
        <v>0</v>
      </c>
      <c r="Q3837" s="6">
        <v>0</v>
      </c>
      <c r="R3837" s="120">
        <v>0</v>
      </c>
      <c r="S3837" s="120">
        <v>0</v>
      </c>
      <c r="T3837" s="6"/>
      <c r="U3837" s="6"/>
      <c r="V3837" s="6"/>
      <c r="W3837" s="6"/>
      <c r="X3837" s="6">
        <v>2536411</v>
      </c>
      <c r="Y3837" s="6">
        <v>663255</v>
      </c>
      <c r="Z3837" s="6">
        <v>158857</v>
      </c>
      <c r="AA3837" s="120">
        <v>19.461666466600001</v>
      </c>
      <c r="AB3837" s="120">
        <v>2.4033669513000584</v>
      </c>
    </row>
    <row r="3838" spans="1:28" x14ac:dyDescent="0.3">
      <c r="A3838" s="1" t="s">
        <v>47</v>
      </c>
      <c r="B3838" s="65" t="str">
        <f>VLOOKUP(A3838,'bank list with code'!$A$2:$C$114,3,FALSE)</f>
        <v>B059</v>
      </c>
      <c r="C3838" s="65" t="str">
        <f>VLOOKUP(B3838,'bank type'!$A$2:$B$87,2,FALSE)</f>
        <v>Payment Banks</v>
      </c>
      <c r="D3838" s="60">
        <f t="shared" si="161"/>
        <v>44377</v>
      </c>
      <c r="E3838" s="19">
        <v>6</v>
      </c>
      <c r="F3838" s="1">
        <v>2021</v>
      </c>
      <c r="G3838" s="5">
        <v>0</v>
      </c>
      <c r="H3838" s="5">
        <v>0</v>
      </c>
      <c r="I3838" s="5">
        <v>0</v>
      </c>
      <c r="J3838" s="5">
        <v>0</v>
      </c>
      <c r="K3838" s="5"/>
      <c r="L3838" s="6">
        <v>137104</v>
      </c>
      <c r="M3838" s="6">
        <v>0</v>
      </c>
      <c r="N3838" s="6"/>
      <c r="O3838" s="6">
        <v>0</v>
      </c>
      <c r="P3838" s="6">
        <v>0</v>
      </c>
      <c r="Q3838" s="6">
        <v>0</v>
      </c>
      <c r="R3838" s="120">
        <v>0</v>
      </c>
      <c r="S3838" s="120">
        <v>0</v>
      </c>
      <c r="T3838" s="6"/>
      <c r="U3838" s="6"/>
      <c r="V3838" s="6"/>
      <c r="W3838" s="6"/>
      <c r="X3838" s="6">
        <v>1651606</v>
      </c>
      <c r="Y3838" s="6">
        <v>0</v>
      </c>
      <c r="Z3838" s="6">
        <v>270348</v>
      </c>
      <c r="AA3838" s="120">
        <v>0</v>
      </c>
      <c r="AB3838" s="120">
        <v>1.5612419459999998</v>
      </c>
    </row>
    <row r="3839" spans="1:28" x14ac:dyDescent="0.3">
      <c r="A3839" s="1" t="s">
        <v>72</v>
      </c>
      <c r="B3839" s="65" t="str">
        <f>VLOOKUP(A3839,'bank list with code'!$A$2:$C$114,3,FALSE)</f>
        <v>B067</v>
      </c>
      <c r="C3839" s="65" t="str">
        <f>VLOOKUP(B3839,'bank type'!$A$2:$B$87,2,FALSE)</f>
        <v>Payment Banks</v>
      </c>
      <c r="D3839" s="60">
        <f t="shared" si="161"/>
        <v>44377</v>
      </c>
      <c r="E3839" s="19">
        <v>6</v>
      </c>
      <c r="F3839" s="1">
        <v>2021</v>
      </c>
      <c r="G3839" s="5">
        <v>0</v>
      </c>
      <c r="H3839" s="5">
        <v>0</v>
      </c>
      <c r="I3839" s="5">
        <v>0</v>
      </c>
      <c r="J3839" s="5">
        <v>0</v>
      </c>
      <c r="K3839" s="5"/>
      <c r="L3839" s="6">
        <v>0</v>
      </c>
      <c r="M3839" s="6">
        <v>0</v>
      </c>
      <c r="N3839" s="6"/>
      <c r="O3839" s="6">
        <v>0</v>
      </c>
      <c r="P3839" s="6">
        <v>0</v>
      </c>
      <c r="Q3839" s="6">
        <v>0</v>
      </c>
      <c r="R3839" s="120">
        <v>0</v>
      </c>
      <c r="S3839" s="120">
        <v>0</v>
      </c>
      <c r="T3839" s="6"/>
      <c r="U3839" s="6"/>
      <c r="V3839" s="6"/>
      <c r="W3839" s="6"/>
      <c r="X3839" s="6">
        <v>0</v>
      </c>
      <c r="Y3839" s="6">
        <v>0</v>
      </c>
      <c r="Z3839" s="6">
        <v>0</v>
      </c>
      <c r="AA3839" s="120">
        <v>0</v>
      </c>
      <c r="AB3839" s="120">
        <v>0</v>
      </c>
    </row>
    <row r="3840" spans="1:28" x14ac:dyDescent="0.3">
      <c r="A3840" s="1" t="s">
        <v>49</v>
      </c>
      <c r="B3840" s="65" t="str">
        <f>VLOOKUP(A3840,'bank list with code'!$A$2:$C$114,3,FALSE)</f>
        <v>B077</v>
      </c>
      <c r="C3840" s="65" t="str">
        <f>VLOOKUP(B3840,'bank type'!$A$2:$B$87,2,FALSE)</f>
        <v>Payment Banks</v>
      </c>
      <c r="D3840" s="60">
        <f t="shared" si="161"/>
        <v>44377</v>
      </c>
      <c r="E3840" s="19">
        <v>6</v>
      </c>
      <c r="F3840" s="1">
        <v>2021</v>
      </c>
      <c r="G3840" s="5">
        <v>0</v>
      </c>
      <c r="H3840" s="5">
        <v>0</v>
      </c>
      <c r="I3840" s="5">
        <v>0</v>
      </c>
      <c r="J3840" s="5">
        <v>0</v>
      </c>
      <c r="K3840" s="5"/>
      <c r="L3840" s="6">
        <v>5214</v>
      </c>
      <c r="M3840" s="6">
        <v>0</v>
      </c>
      <c r="N3840" s="6"/>
      <c r="O3840" s="6">
        <v>0</v>
      </c>
      <c r="P3840" s="6">
        <v>0</v>
      </c>
      <c r="Q3840" s="6">
        <v>0</v>
      </c>
      <c r="R3840" s="120">
        <v>0</v>
      </c>
      <c r="S3840" s="120">
        <v>0</v>
      </c>
      <c r="T3840" s="6"/>
      <c r="U3840" s="6"/>
      <c r="V3840" s="6"/>
      <c r="W3840" s="6"/>
      <c r="X3840" s="6">
        <v>166686</v>
      </c>
      <c r="Y3840" s="6">
        <v>1212</v>
      </c>
      <c r="Z3840" s="6">
        <v>17951</v>
      </c>
      <c r="AA3840" s="120">
        <v>4.3646301200000001E-2</v>
      </c>
      <c r="AB3840" s="120">
        <v>8.3904887599999992E-2</v>
      </c>
    </row>
    <row r="3841" spans="1:28" x14ac:dyDescent="0.3">
      <c r="A3841" s="1" t="s">
        <v>50</v>
      </c>
      <c r="B3841" s="65" t="str">
        <f>VLOOKUP(A3841,'bank list with code'!$A$2:$C$114,3,FALSE)</f>
        <v>B079</v>
      </c>
      <c r="C3841" s="65" t="str">
        <f>VLOOKUP(B3841,'bank type'!$A$2:$B$87,2,FALSE)</f>
        <v>Payment Banks</v>
      </c>
      <c r="D3841" s="60">
        <f t="shared" si="161"/>
        <v>44377</v>
      </c>
      <c r="E3841" s="19">
        <v>6</v>
      </c>
      <c r="F3841" s="1">
        <v>2021</v>
      </c>
      <c r="G3841" s="5">
        <v>1</v>
      </c>
      <c r="H3841" s="5">
        <v>129</v>
      </c>
      <c r="I3841" s="6">
        <v>251702</v>
      </c>
      <c r="J3841" s="6">
        <v>0</v>
      </c>
      <c r="K3841" s="6"/>
      <c r="L3841" s="6">
        <v>0</v>
      </c>
      <c r="M3841" s="6">
        <v>0</v>
      </c>
      <c r="N3841" s="6"/>
      <c r="O3841" s="6">
        <v>0</v>
      </c>
      <c r="P3841" s="6">
        <v>0</v>
      </c>
      <c r="Q3841" s="6">
        <v>0</v>
      </c>
      <c r="R3841" s="120">
        <v>0</v>
      </c>
      <c r="S3841" s="120">
        <v>0</v>
      </c>
      <c r="T3841" s="6"/>
      <c r="U3841" s="6"/>
      <c r="V3841" s="6"/>
      <c r="W3841" s="6"/>
      <c r="X3841" s="6">
        <v>64968372</v>
      </c>
      <c r="Y3841" s="6">
        <v>1383146</v>
      </c>
      <c r="Z3841" s="6">
        <v>1940575</v>
      </c>
      <c r="AA3841" s="120">
        <v>48.458586759999996</v>
      </c>
      <c r="AB3841" s="120">
        <v>18.726119409999999</v>
      </c>
    </row>
    <row r="3842" spans="1:28" x14ac:dyDescent="0.3">
      <c r="A3842" s="1" t="s">
        <v>52</v>
      </c>
      <c r="B3842" s="65" t="str">
        <f>VLOOKUP(A3842,'bank list with code'!$A$2:$C$114,3,FALSE)</f>
        <v>B007</v>
      </c>
      <c r="C3842" s="65" t="str">
        <f>VLOOKUP(B3842,'bank type'!$A$2:$B$87,2,FALSE)</f>
        <v>Small Finance Banks</v>
      </c>
      <c r="D3842" s="60">
        <f t="shared" si="161"/>
        <v>44377</v>
      </c>
      <c r="E3842" s="19">
        <v>6</v>
      </c>
      <c r="F3842" s="1">
        <v>2021</v>
      </c>
      <c r="G3842" s="5">
        <v>344</v>
      </c>
      <c r="H3842" s="5">
        <v>2</v>
      </c>
      <c r="I3842" s="6">
        <v>0</v>
      </c>
      <c r="J3842" s="6">
        <v>0</v>
      </c>
      <c r="K3842" s="6"/>
      <c r="L3842" s="6">
        <v>263</v>
      </c>
      <c r="M3842" s="6">
        <v>0</v>
      </c>
      <c r="N3842" s="6"/>
      <c r="O3842" s="6">
        <v>18487</v>
      </c>
      <c r="P3842" s="6">
        <v>537</v>
      </c>
      <c r="Q3842" s="6">
        <v>50800</v>
      </c>
      <c r="R3842" s="120">
        <v>2.7257999999999998E-2</v>
      </c>
      <c r="S3842" s="120">
        <v>1.5772857561999649</v>
      </c>
      <c r="T3842" s="6"/>
      <c r="U3842" s="6"/>
      <c r="V3842" s="6"/>
      <c r="W3842" s="6"/>
      <c r="X3842" s="6">
        <v>1547391</v>
      </c>
      <c r="Y3842" s="6">
        <v>572377</v>
      </c>
      <c r="Z3842" s="6">
        <v>303890</v>
      </c>
      <c r="AA3842" s="120">
        <v>38.267877599999998</v>
      </c>
      <c r="AB3842" s="120">
        <v>7.7703745513000246</v>
      </c>
    </row>
    <row r="3843" spans="1:28" x14ac:dyDescent="0.3">
      <c r="A3843" s="1" t="s">
        <v>53</v>
      </c>
      <c r="B3843" s="65" t="str">
        <f>VLOOKUP(A3843,'bank list with code'!$A$2:$C$114,3,FALSE)</f>
        <v>B019</v>
      </c>
      <c r="C3843" s="65" t="str">
        <f>VLOOKUP(B3843,'bank type'!$A$2:$B$87,2,FALSE)</f>
        <v>Small Finance Banks</v>
      </c>
      <c r="D3843" s="60">
        <f t="shared" si="161"/>
        <v>44377</v>
      </c>
      <c r="E3843" s="19">
        <v>6</v>
      </c>
      <c r="F3843" s="1">
        <v>2021</v>
      </c>
      <c r="G3843" s="5">
        <v>159</v>
      </c>
      <c r="H3843" s="5">
        <v>2</v>
      </c>
      <c r="I3843" s="6">
        <v>0</v>
      </c>
      <c r="J3843" s="6">
        <v>0</v>
      </c>
      <c r="K3843" s="6"/>
      <c r="L3843" s="6">
        <v>0</v>
      </c>
      <c r="M3843" s="6">
        <v>0</v>
      </c>
      <c r="N3843" s="6"/>
      <c r="O3843" s="6">
        <v>0</v>
      </c>
      <c r="P3843" s="6">
        <v>0</v>
      </c>
      <c r="Q3843" s="6">
        <v>0</v>
      </c>
      <c r="R3843" s="120">
        <v>0</v>
      </c>
      <c r="S3843" s="120">
        <v>0</v>
      </c>
      <c r="T3843" s="6"/>
      <c r="U3843" s="6"/>
      <c r="V3843" s="6"/>
      <c r="W3843" s="6"/>
      <c r="X3843" s="6">
        <v>160353</v>
      </c>
      <c r="Y3843" s="6">
        <v>104900</v>
      </c>
      <c r="Z3843" s="6">
        <v>71037</v>
      </c>
      <c r="AA3843" s="120">
        <v>5.2534643499999998</v>
      </c>
      <c r="AB3843" s="120">
        <v>1.4459014737</v>
      </c>
    </row>
    <row r="3844" spans="1:28" x14ac:dyDescent="0.3">
      <c r="A3844" s="1" t="s">
        <v>54</v>
      </c>
      <c r="B3844" s="65" t="str">
        <f>VLOOKUP(A3844,'bank list with code'!$A$2:$C$114,3,FALSE)</f>
        <v>B046</v>
      </c>
      <c r="C3844" s="65" t="str">
        <f>VLOOKUP(B3844,'bank type'!$A$2:$B$87,2,FALSE)</f>
        <v>Small Finance Banks</v>
      </c>
      <c r="D3844" s="60">
        <f t="shared" si="161"/>
        <v>44377</v>
      </c>
      <c r="E3844" s="19">
        <v>6</v>
      </c>
      <c r="F3844" s="1">
        <v>2021</v>
      </c>
      <c r="G3844" s="5">
        <v>108</v>
      </c>
      <c r="H3844" s="5">
        <v>0</v>
      </c>
      <c r="I3844" s="6">
        <v>0</v>
      </c>
      <c r="J3844" s="6">
        <v>0</v>
      </c>
      <c r="K3844" s="6"/>
      <c r="L3844" s="6">
        <v>0</v>
      </c>
      <c r="M3844" s="6">
        <v>0</v>
      </c>
      <c r="N3844" s="6"/>
      <c r="O3844" s="6">
        <v>0</v>
      </c>
      <c r="P3844" s="6">
        <v>0</v>
      </c>
      <c r="Q3844" s="6">
        <v>0</v>
      </c>
      <c r="R3844" s="120">
        <v>0</v>
      </c>
      <c r="S3844" s="120">
        <v>0</v>
      </c>
      <c r="T3844" s="6"/>
      <c r="U3844" s="6"/>
      <c r="V3844" s="6"/>
      <c r="W3844" s="6"/>
      <c r="X3844" s="6">
        <v>2597353</v>
      </c>
      <c r="Y3844" s="6">
        <v>480210</v>
      </c>
      <c r="Z3844" s="6">
        <v>54590</v>
      </c>
      <c r="AA3844" s="120">
        <v>22.121674640000002</v>
      </c>
      <c r="AB3844" s="120">
        <v>0.53451757079999995</v>
      </c>
    </row>
    <row r="3845" spans="1:28" x14ac:dyDescent="0.3">
      <c r="A3845" s="1" t="s">
        <v>55</v>
      </c>
      <c r="B3845" s="65" t="str">
        <f>VLOOKUP(A3845,'bank list with code'!$A$2:$C$114,3,FALSE)</f>
        <v>B041</v>
      </c>
      <c r="C3845" s="65" t="str">
        <f>VLOOKUP(B3845,'bank type'!$A$2:$B$87,2,FALSE)</f>
        <v>Small Finance Banks</v>
      </c>
      <c r="D3845" s="60">
        <f t="shared" si="161"/>
        <v>44377</v>
      </c>
      <c r="E3845" s="19">
        <v>6</v>
      </c>
      <c r="F3845" s="1">
        <v>2021</v>
      </c>
      <c r="G3845" s="5">
        <v>332</v>
      </c>
      <c r="H3845" s="5">
        <v>2</v>
      </c>
      <c r="I3845" s="6">
        <v>2970</v>
      </c>
      <c r="J3845" s="6">
        <v>0</v>
      </c>
      <c r="K3845" s="6"/>
      <c r="L3845" s="6">
        <v>295</v>
      </c>
      <c r="M3845" s="6">
        <v>10429</v>
      </c>
      <c r="N3845" s="6"/>
      <c r="O3845" s="6">
        <v>0</v>
      </c>
      <c r="P3845" s="6">
        <v>0</v>
      </c>
      <c r="Q3845" s="6">
        <v>0</v>
      </c>
      <c r="R3845" s="120">
        <v>0</v>
      </c>
      <c r="S3845" s="120">
        <v>0</v>
      </c>
      <c r="T3845" s="6"/>
      <c r="U3845" s="6"/>
      <c r="V3845" s="6"/>
      <c r="W3845" s="6"/>
      <c r="X3845" s="14">
        <v>1511913</v>
      </c>
      <c r="Y3845" s="6">
        <v>452040</v>
      </c>
      <c r="Z3845" s="6">
        <v>292391</v>
      </c>
      <c r="AA3845" s="120">
        <v>14.540991099900001</v>
      </c>
      <c r="AB3845" s="120">
        <v>6.2779942472000005</v>
      </c>
    </row>
    <row r="3846" spans="1:28" x14ac:dyDescent="0.3">
      <c r="A3846" s="1" t="s">
        <v>56</v>
      </c>
      <c r="B3846" s="65" t="str">
        <f>VLOOKUP(A3846,'bank list with code'!$A$2:$C$114,3,FALSE)</f>
        <v>B043</v>
      </c>
      <c r="C3846" s="65" t="str">
        <f>VLOOKUP(B3846,'bank type'!$A$2:$B$87,2,FALSE)</f>
        <v>Small Finance Banks</v>
      </c>
      <c r="D3846" s="60">
        <f t="shared" si="161"/>
        <v>44377</v>
      </c>
      <c r="E3846" s="19">
        <v>6</v>
      </c>
      <c r="F3846" s="1">
        <v>2021</v>
      </c>
      <c r="G3846" s="5">
        <v>331</v>
      </c>
      <c r="H3846" s="5">
        <v>2</v>
      </c>
      <c r="I3846" s="6">
        <v>0</v>
      </c>
      <c r="J3846" s="6">
        <v>0</v>
      </c>
      <c r="K3846" s="6"/>
      <c r="L3846" s="6">
        <v>165</v>
      </c>
      <c r="M3846" s="6">
        <v>0</v>
      </c>
      <c r="N3846" s="6"/>
      <c r="O3846" s="6">
        <v>0</v>
      </c>
      <c r="P3846" s="6">
        <v>0</v>
      </c>
      <c r="Q3846" s="6">
        <v>0</v>
      </c>
      <c r="R3846" s="120">
        <v>0</v>
      </c>
      <c r="S3846" s="120">
        <v>0</v>
      </c>
      <c r="T3846" s="6"/>
      <c r="U3846" s="6"/>
      <c r="V3846" s="6"/>
      <c r="W3846" s="6"/>
      <c r="X3846" s="6">
        <v>3746001</v>
      </c>
      <c r="Y3846" s="6">
        <v>452315</v>
      </c>
      <c r="Z3846" s="6">
        <v>166092</v>
      </c>
      <c r="AA3846" s="120">
        <v>19.158991460000003</v>
      </c>
      <c r="AB3846" s="120">
        <v>1.6658036674000007</v>
      </c>
    </row>
    <row r="3847" spans="1:28" x14ac:dyDescent="0.3">
      <c r="A3847" s="1" t="s">
        <v>57</v>
      </c>
      <c r="B3847" s="65" t="str">
        <f>VLOOKUP(A3847,'bank list with code'!$A$2:$C$114,3,FALSE)</f>
        <v>B065</v>
      </c>
      <c r="C3847" s="65" t="str">
        <f>VLOOKUP(B3847,'bank type'!$A$2:$B$87,2,FALSE)</f>
        <v>Small Finance Banks</v>
      </c>
      <c r="D3847" s="60">
        <f t="shared" si="161"/>
        <v>44377</v>
      </c>
      <c r="E3847" s="19">
        <v>6</v>
      </c>
      <c r="F3847" s="1">
        <v>2021</v>
      </c>
      <c r="G3847" s="5">
        <v>132</v>
      </c>
      <c r="H3847" s="5">
        <v>3</v>
      </c>
      <c r="I3847" s="6">
        <v>0</v>
      </c>
      <c r="J3847" s="6">
        <v>0</v>
      </c>
      <c r="K3847" s="6"/>
      <c r="L3847" s="6">
        <v>0</v>
      </c>
      <c r="M3847" s="6">
        <v>0</v>
      </c>
      <c r="N3847" s="6"/>
      <c r="O3847" s="6">
        <v>0</v>
      </c>
      <c r="P3847" s="6">
        <v>0</v>
      </c>
      <c r="Q3847" s="6">
        <v>0</v>
      </c>
      <c r="R3847" s="120">
        <v>0</v>
      </c>
      <c r="S3847" s="120">
        <v>0</v>
      </c>
      <c r="T3847" s="6"/>
      <c r="U3847" s="6"/>
      <c r="V3847" s="6"/>
      <c r="W3847" s="6"/>
      <c r="X3847" s="6">
        <v>2055573</v>
      </c>
      <c r="Y3847" s="6">
        <v>244467</v>
      </c>
      <c r="Z3847" s="6">
        <v>69152</v>
      </c>
      <c r="AA3847" s="120">
        <v>12.1469545</v>
      </c>
      <c r="AB3847" s="120">
        <v>0.92568641450000011</v>
      </c>
    </row>
    <row r="3848" spans="1:28" x14ac:dyDescent="0.3">
      <c r="A3848" s="1" t="s">
        <v>58</v>
      </c>
      <c r="B3848" s="65" t="str">
        <f>VLOOKUP(A3848,'bank list with code'!$A$2:$C$114,3,FALSE)</f>
        <v>B075</v>
      </c>
      <c r="C3848" s="65" t="str">
        <f>VLOOKUP(B3848,'bank type'!$A$2:$B$87,2,FALSE)</f>
        <v>Small Finance Banks</v>
      </c>
      <c r="D3848" s="60">
        <f t="shared" si="161"/>
        <v>44377</v>
      </c>
      <c r="E3848" s="19">
        <v>6</v>
      </c>
      <c r="F3848" s="1">
        <v>2021</v>
      </c>
      <c r="G3848" s="5">
        <v>6</v>
      </c>
      <c r="H3848" s="5">
        <v>1</v>
      </c>
      <c r="I3848" s="6">
        <v>0</v>
      </c>
      <c r="J3848" s="6">
        <v>0</v>
      </c>
      <c r="K3848" s="6"/>
      <c r="L3848" s="6">
        <v>0</v>
      </c>
      <c r="M3848" s="6">
        <v>0</v>
      </c>
      <c r="N3848" s="6"/>
      <c r="O3848" s="6">
        <v>0</v>
      </c>
      <c r="P3848" s="6">
        <v>0</v>
      </c>
      <c r="Q3848" s="6">
        <v>0</v>
      </c>
      <c r="R3848" s="120">
        <v>0</v>
      </c>
      <c r="S3848" s="120">
        <v>0</v>
      </c>
      <c r="T3848" s="6"/>
      <c r="U3848" s="6"/>
      <c r="V3848" s="6"/>
      <c r="W3848" s="6"/>
      <c r="X3848" s="6">
        <v>252554</v>
      </c>
      <c r="Y3848" s="6">
        <v>25569</v>
      </c>
      <c r="Z3848" s="6">
        <v>15143</v>
      </c>
      <c r="AA3848" s="120">
        <v>0.88872901000000004</v>
      </c>
      <c r="AB3848" s="120">
        <v>0.14767225749999999</v>
      </c>
    </row>
    <row r="3849" spans="1:28" x14ac:dyDescent="0.3">
      <c r="A3849" s="1" t="s">
        <v>59</v>
      </c>
      <c r="B3849" s="65" t="str">
        <f>VLOOKUP(A3849,'bank list with code'!$A$2:$C$114,3,FALSE)</f>
        <v>B097</v>
      </c>
      <c r="C3849" s="65" t="str">
        <f>VLOOKUP(B3849,'bank type'!$A$2:$B$87,2,FALSE)</f>
        <v>Small Finance Banks</v>
      </c>
      <c r="D3849" s="60">
        <f t="shared" si="161"/>
        <v>44377</v>
      </c>
      <c r="E3849" s="19">
        <v>6</v>
      </c>
      <c r="F3849" s="1">
        <v>2021</v>
      </c>
      <c r="G3849" s="5">
        <v>25</v>
      </c>
      <c r="H3849" s="5">
        <v>1</v>
      </c>
      <c r="I3849" s="6">
        <v>0</v>
      </c>
      <c r="J3849" s="6">
        <v>0</v>
      </c>
      <c r="K3849" s="6"/>
      <c r="L3849" s="6">
        <v>0</v>
      </c>
      <c r="M3849" s="6">
        <v>0</v>
      </c>
      <c r="N3849" s="6"/>
      <c r="O3849" s="6">
        <v>0</v>
      </c>
      <c r="P3849" s="6">
        <v>0</v>
      </c>
      <c r="Q3849" s="6">
        <v>0</v>
      </c>
      <c r="R3849" s="120">
        <v>0</v>
      </c>
      <c r="S3849" s="120">
        <v>0</v>
      </c>
      <c r="T3849" s="6"/>
      <c r="U3849" s="6"/>
      <c r="V3849" s="6"/>
      <c r="W3849" s="6"/>
      <c r="X3849" s="6">
        <v>269642</v>
      </c>
      <c r="Y3849" s="6">
        <v>60599</v>
      </c>
      <c r="Z3849" s="6">
        <v>28292</v>
      </c>
      <c r="AA3849" s="120">
        <v>2.5067868400000002</v>
      </c>
      <c r="AB3849" s="120">
        <v>0.30769731039999998</v>
      </c>
    </row>
    <row r="3850" spans="1:28" x14ac:dyDescent="0.3">
      <c r="A3850" s="1" t="s">
        <v>60</v>
      </c>
      <c r="B3850" s="65" t="str">
        <f>VLOOKUP(A3850,'bank list with code'!$A$2:$C$114,3,FALSE)</f>
        <v>B103</v>
      </c>
      <c r="C3850" s="65" t="str">
        <f>VLOOKUP(B3850,'bank type'!$A$2:$B$87,2,FALSE)</f>
        <v>Small Finance Banks</v>
      </c>
      <c r="D3850" s="60">
        <f t="shared" si="161"/>
        <v>44377</v>
      </c>
      <c r="E3850" s="19">
        <v>6</v>
      </c>
      <c r="F3850" s="1">
        <v>2021</v>
      </c>
      <c r="G3850" s="5">
        <v>488</v>
      </c>
      <c r="H3850" s="5">
        <v>3</v>
      </c>
      <c r="I3850" s="6">
        <v>0</v>
      </c>
      <c r="J3850" s="6">
        <v>0</v>
      </c>
      <c r="K3850" s="6"/>
      <c r="L3850" s="6">
        <v>0</v>
      </c>
      <c r="M3850" s="6">
        <v>0</v>
      </c>
      <c r="N3850" s="6"/>
      <c r="O3850" s="6">
        <v>0</v>
      </c>
      <c r="P3850" s="6">
        <v>0</v>
      </c>
      <c r="Q3850" s="6">
        <v>0</v>
      </c>
      <c r="R3850" s="120">
        <v>0</v>
      </c>
      <c r="S3850" s="120">
        <v>0</v>
      </c>
      <c r="T3850" s="6"/>
      <c r="U3850" s="6"/>
      <c r="V3850" s="6"/>
      <c r="W3850" s="6"/>
      <c r="X3850" s="6">
        <v>6459295</v>
      </c>
      <c r="Y3850" s="6">
        <v>1451472</v>
      </c>
      <c r="Z3850" s="6">
        <v>392809</v>
      </c>
      <c r="AA3850" s="120">
        <v>51.698888629999999</v>
      </c>
      <c r="AB3850" s="120">
        <v>4.9211274547000006</v>
      </c>
    </row>
    <row r="3851" spans="1:28" x14ac:dyDescent="0.3">
      <c r="A3851" s="1" t="s">
        <v>61</v>
      </c>
      <c r="B3851" s="65" t="str">
        <f>VLOOKUP(A3851,'bank list with code'!$A$2:$C$114,3,FALSE)</f>
        <v>B109</v>
      </c>
      <c r="C3851" s="65" t="str">
        <f>VLOOKUP(B3851,'bank type'!$A$2:$B$87,2,FALSE)</f>
        <v>Small Finance Banks</v>
      </c>
      <c r="D3851" s="60">
        <f t="shared" si="161"/>
        <v>44377</v>
      </c>
      <c r="E3851" s="19">
        <v>6</v>
      </c>
      <c r="F3851" s="1">
        <v>2021</v>
      </c>
      <c r="G3851" s="5">
        <v>179</v>
      </c>
      <c r="H3851" s="5">
        <v>36</v>
      </c>
      <c r="I3851" s="6">
        <v>0</v>
      </c>
      <c r="J3851" s="6">
        <v>0</v>
      </c>
      <c r="K3851" s="6"/>
      <c r="L3851" s="6">
        <v>200</v>
      </c>
      <c r="M3851" s="6">
        <v>0</v>
      </c>
      <c r="N3851" s="6"/>
      <c r="O3851" s="6">
        <v>0</v>
      </c>
      <c r="P3851" s="6">
        <v>0</v>
      </c>
      <c r="Q3851" s="6">
        <v>0</v>
      </c>
      <c r="R3851" s="120">
        <v>0</v>
      </c>
      <c r="S3851" s="120">
        <v>0</v>
      </c>
      <c r="T3851" s="6"/>
      <c r="U3851" s="6"/>
      <c r="V3851" s="6"/>
      <c r="W3851" s="6"/>
      <c r="X3851" s="6">
        <v>898598</v>
      </c>
      <c r="Y3851" s="6">
        <v>154216</v>
      </c>
      <c r="Z3851" s="6">
        <v>52749</v>
      </c>
      <c r="AA3851" s="120">
        <v>5.5890573400000001</v>
      </c>
      <c r="AB3851" s="120">
        <v>0.66007986530000151</v>
      </c>
    </row>
    <row r="3852" spans="1:28" x14ac:dyDescent="0.3">
      <c r="A3852" s="1" t="s">
        <v>0</v>
      </c>
      <c r="B3852" s="65" t="str">
        <f>VLOOKUP(A3852,'bank list with code'!$A$2:$C$114,3,FALSE)</f>
        <v>B014</v>
      </c>
      <c r="C3852" s="65" t="str">
        <f>VLOOKUP(B3852,'bank type'!$A$2:$B$87,2,FALSE)</f>
        <v>Public Sector Banks</v>
      </c>
      <c r="D3852" s="60">
        <f>DATE(2021,7,31)</f>
        <v>44408</v>
      </c>
      <c r="E3852" s="19">
        <v>7</v>
      </c>
      <c r="F3852" s="1">
        <v>2021</v>
      </c>
      <c r="G3852" s="2">
        <v>8712</v>
      </c>
      <c r="H3852" s="2">
        <v>2934</v>
      </c>
      <c r="I3852" s="2">
        <v>46472</v>
      </c>
      <c r="J3852" s="2">
        <v>0</v>
      </c>
      <c r="K3852" s="2"/>
      <c r="L3852" s="11">
        <v>24494</v>
      </c>
      <c r="M3852" s="11">
        <v>13381</v>
      </c>
      <c r="N3852" s="11"/>
      <c r="O3852" s="8">
        <v>635425</v>
      </c>
      <c r="P3852" s="8">
        <v>9635</v>
      </c>
      <c r="Q3852" s="8">
        <v>1547236</v>
      </c>
      <c r="R3852" s="121">
        <v>0.45816286310000004</v>
      </c>
      <c r="S3852" s="121">
        <v>48.048745520900006</v>
      </c>
      <c r="T3852" s="8"/>
      <c r="U3852" s="8"/>
      <c r="V3852" s="8"/>
      <c r="W3852" s="8"/>
      <c r="X3852" s="8">
        <v>67940460</v>
      </c>
      <c r="Y3852" s="8">
        <v>28640470</v>
      </c>
      <c r="Z3852" s="8">
        <v>14710920</v>
      </c>
      <c r="AA3852" s="121">
        <v>1294.9610185400002</v>
      </c>
      <c r="AB3852" s="121">
        <v>233.29603888</v>
      </c>
    </row>
    <row r="3853" spans="1:28" x14ac:dyDescent="0.3">
      <c r="A3853" s="1" t="s">
        <v>1</v>
      </c>
      <c r="B3853" s="65" t="str">
        <f>VLOOKUP(A3853,'bank list with code'!$A$2:$C$114,3,FALSE)</f>
        <v>B015</v>
      </c>
      <c r="C3853" s="65" t="str">
        <f>VLOOKUP(B3853,'bank type'!$A$2:$B$87,2,FALSE)</f>
        <v>Public Sector Banks</v>
      </c>
      <c r="D3853" s="60">
        <f t="shared" ref="D3853:D3909" si="162">DATE(2021,7,31)</f>
        <v>44408</v>
      </c>
      <c r="E3853" s="19">
        <v>7</v>
      </c>
      <c r="F3853" s="1">
        <v>2021</v>
      </c>
      <c r="G3853" s="2">
        <v>2337</v>
      </c>
      <c r="H3853" s="2">
        <v>3038</v>
      </c>
      <c r="I3853" s="2">
        <v>52397</v>
      </c>
      <c r="J3853" s="2">
        <v>0</v>
      </c>
      <c r="K3853" s="2"/>
      <c r="L3853" s="11">
        <v>9534</v>
      </c>
      <c r="M3853" s="11">
        <v>69</v>
      </c>
      <c r="N3853" s="11"/>
      <c r="O3853" s="8">
        <v>166382</v>
      </c>
      <c r="P3853" s="8">
        <v>10724</v>
      </c>
      <c r="Q3853" s="8">
        <v>263735</v>
      </c>
      <c r="R3853" s="121">
        <v>0.61442865129999991</v>
      </c>
      <c r="S3853" s="121">
        <v>7.4062071684999999</v>
      </c>
      <c r="T3853" s="8"/>
      <c r="U3853" s="8"/>
      <c r="V3853" s="8"/>
      <c r="W3853" s="8"/>
      <c r="X3853" s="8">
        <v>42362784</v>
      </c>
      <c r="Y3853" s="8">
        <v>18267441</v>
      </c>
      <c r="Z3853" s="8">
        <v>9235284</v>
      </c>
      <c r="AA3853" s="121">
        <v>692.45033044469994</v>
      </c>
      <c r="AB3853" s="121">
        <v>127.01829696530001</v>
      </c>
    </row>
    <row r="3854" spans="1:28" x14ac:dyDescent="0.3">
      <c r="A3854" s="4" t="s">
        <v>2</v>
      </c>
      <c r="B3854" s="65" t="str">
        <f>VLOOKUP(A3854,'bank list with code'!$A$2:$C$114,3,FALSE)</f>
        <v>B016</v>
      </c>
      <c r="C3854" s="65" t="str">
        <f>VLOOKUP(B3854,'bank type'!$A$2:$B$87,2,FALSE)</f>
        <v>Public Sector Banks</v>
      </c>
      <c r="D3854" s="60">
        <f t="shared" si="162"/>
        <v>44408</v>
      </c>
      <c r="E3854" s="19">
        <v>7</v>
      </c>
      <c r="F3854" s="1">
        <v>2021</v>
      </c>
      <c r="G3854" s="2">
        <v>1554</v>
      </c>
      <c r="H3854" s="2">
        <v>450</v>
      </c>
      <c r="I3854" s="2">
        <v>2982</v>
      </c>
      <c r="J3854" s="2">
        <v>0</v>
      </c>
      <c r="K3854" s="2"/>
      <c r="L3854" s="11">
        <v>0</v>
      </c>
      <c r="M3854" s="11">
        <v>322974</v>
      </c>
      <c r="N3854" s="11"/>
      <c r="O3854" s="8">
        <v>60431</v>
      </c>
      <c r="P3854" s="8">
        <v>599</v>
      </c>
      <c r="Q3854" s="8">
        <v>54136</v>
      </c>
      <c r="R3854" s="121">
        <v>2.8059000000000001E-2</v>
      </c>
      <c r="S3854" s="121">
        <v>2.0816222355999998</v>
      </c>
      <c r="T3854" s="8"/>
      <c r="U3854" s="8"/>
      <c r="V3854" s="8"/>
      <c r="W3854" s="8"/>
      <c r="X3854" s="8">
        <v>10372020</v>
      </c>
      <c r="Y3854" s="8">
        <v>6736311</v>
      </c>
      <c r="Z3854" s="8">
        <v>4183107</v>
      </c>
      <c r="AA3854" s="121">
        <v>284.59625982849997</v>
      </c>
      <c r="AB3854" s="121">
        <v>57.040500978899999</v>
      </c>
    </row>
    <row r="3855" spans="1:28" x14ac:dyDescent="0.3">
      <c r="A3855" s="1" t="s">
        <v>3</v>
      </c>
      <c r="B3855" s="65" t="str">
        <f>VLOOKUP(A3855,'bank list with code'!$A$2:$C$114,3,FALSE)</f>
        <v>B018</v>
      </c>
      <c r="C3855" s="65" t="str">
        <f>VLOOKUP(B3855,'bank type'!$A$2:$B$87,2,FALSE)</f>
        <v>Public Sector Banks</v>
      </c>
      <c r="D3855" s="60">
        <f t="shared" si="162"/>
        <v>44408</v>
      </c>
      <c r="E3855" s="19">
        <v>7</v>
      </c>
      <c r="F3855" s="1">
        <v>2021</v>
      </c>
      <c r="G3855" s="2">
        <v>8356</v>
      </c>
      <c r="H3855" s="2">
        <v>4276</v>
      </c>
      <c r="I3855" s="2">
        <v>36721</v>
      </c>
      <c r="J3855" s="2">
        <v>0</v>
      </c>
      <c r="K3855" s="2"/>
      <c r="L3855" s="11">
        <v>9034</v>
      </c>
      <c r="M3855" s="11">
        <v>77</v>
      </c>
      <c r="N3855" s="11"/>
      <c r="O3855" s="8">
        <v>873308</v>
      </c>
      <c r="P3855" s="8">
        <v>37089</v>
      </c>
      <c r="Q3855" s="8">
        <v>799360</v>
      </c>
      <c r="R3855" s="121">
        <v>1.6619502670999997</v>
      </c>
      <c r="S3855" s="121">
        <v>20.296825504300003</v>
      </c>
      <c r="T3855" s="8"/>
      <c r="U3855" s="8"/>
      <c r="V3855" s="8"/>
      <c r="W3855" s="8"/>
      <c r="X3855" s="8">
        <v>42694372</v>
      </c>
      <c r="Y3855" s="8">
        <v>29814623</v>
      </c>
      <c r="Z3855" s="8">
        <v>16487413</v>
      </c>
      <c r="AA3855" s="121">
        <v>1316.9538375145</v>
      </c>
      <c r="AB3855" s="121">
        <v>271.52577713429997</v>
      </c>
    </row>
    <row r="3856" spans="1:28" x14ac:dyDescent="0.3">
      <c r="A3856" s="1" t="s">
        <v>4</v>
      </c>
      <c r="B3856" s="65" t="str">
        <f>VLOOKUP(A3856,'bank list with code'!$A$2:$C$114,3,FALSE)</f>
        <v>B022</v>
      </c>
      <c r="C3856" s="65" t="str">
        <f>VLOOKUP(B3856,'bank type'!$A$2:$B$87,2,FALSE)</f>
        <v>Public Sector Banks</v>
      </c>
      <c r="D3856" s="60">
        <f t="shared" si="162"/>
        <v>44408</v>
      </c>
      <c r="E3856" s="19">
        <v>7</v>
      </c>
      <c r="F3856" s="1">
        <v>2021</v>
      </c>
      <c r="G3856" s="2">
        <v>2637</v>
      </c>
      <c r="H3856" s="2">
        <v>795</v>
      </c>
      <c r="I3856" s="2">
        <v>3894</v>
      </c>
      <c r="J3856" s="2">
        <v>0</v>
      </c>
      <c r="K3856" s="2"/>
      <c r="L3856" s="11">
        <v>6453</v>
      </c>
      <c r="M3856" s="11">
        <v>6333</v>
      </c>
      <c r="N3856" s="11"/>
      <c r="O3856" s="8">
        <v>0</v>
      </c>
      <c r="P3856" s="8">
        <v>0</v>
      </c>
      <c r="Q3856" s="8">
        <v>0</v>
      </c>
      <c r="R3856" s="121">
        <v>0</v>
      </c>
      <c r="S3856" s="121">
        <v>0</v>
      </c>
      <c r="T3856" s="8"/>
      <c r="U3856" s="8"/>
      <c r="V3856" s="8"/>
      <c r="W3856" s="8"/>
      <c r="X3856" s="8">
        <v>26801603</v>
      </c>
      <c r="Y3856" s="8">
        <v>9849528</v>
      </c>
      <c r="Z3856" s="8">
        <v>4905123</v>
      </c>
      <c r="AA3856" s="121">
        <v>437.50809263999997</v>
      </c>
      <c r="AB3856" s="121">
        <v>80.403235510000002</v>
      </c>
    </row>
    <row r="3857" spans="1:28" x14ac:dyDescent="0.3">
      <c r="A3857" s="1" t="s">
        <v>5</v>
      </c>
      <c r="B3857" s="65" t="str">
        <f>VLOOKUP(A3857,'bank list with code'!$A$2:$C$114,3,FALSE)</f>
        <v>B060</v>
      </c>
      <c r="C3857" s="65" t="str">
        <f>VLOOKUP(B3857,'bank type'!$A$2:$B$87,2,FALSE)</f>
        <v>Public Sector Banks</v>
      </c>
      <c r="D3857" s="60">
        <f t="shared" si="162"/>
        <v>44408</v>
      </c>
      <c r="E3857" s="19">
        <v>7</v>
      </c>
      <c r="F3857" s="1">
        <v>2021</v>
      </c>
      <c r="G3857" s="2">
        <v>4638</v>
      </c>
      <c r="H3857" s="2">
        <v>710</v>
      </c>
      <c r="I3857" s="2">
        <v>11187</v>
      </c>
      <c r="J3857" s="2">
        <v>0</v>
      </c>
      <c r="K3857" s="2"/>
      <c r="L3857" s="11">
        <v>9188</v>
      </c>
      <c r="M3857" s="11">
        <v>0</v>
      </c>
      <c r="N3857" s="11"/>
      <c r="O3857" s="8">
        <v>134971</v>
      </c>
      <c r="P3857" s="8">
        <v>4212</v>
      </c>
      <c r="Q3857" s="8">
        <v>196975</v>
      </c>
      <c r="R3857" s="121">
        <v>0.26487457000000003</v>
      </c>
      <c r="S3857" s="121">
        <v>5.5255832200000006</v>
      </c>
      <c r="T3857" s="8"/>
      <c r="U3857" s="8"/>
      <c r="V3857" s="8"/>
      <c r="W3857" s="8"/>
      <c r="X3857" s="8">
        <v>24979817</v>
      </c>
      <c r="Y3857" s="8">
        <v>19813356</v>
      </c>
      <c r="Z3857" s="8">
        <v>10041656</v>
      </c>
      <c r="AA3857" s="121">
        <v>908.54223314239994</v>
      </c>
      <c r="AB3857" s="121">
        <v>147.5657379475</v>
      </c>
    </row>
    <row r="3858" spans="1:28" x14ac:dyDescent="0.3">
      <c r="A3858" s="1" t="s">
        <v>6</v>
      </c>
      <c r="B3858" s="65" t="str">
        <f>VLOOKUP(A3858,'bank list with code'!$A$2:$C$114,3,FALSE)</f>
        <v>B061</v>
      </c>
      <c r="C3858" s="65" t="str">
        <f>VLOOKUP(B3858,'bank type'!$A$2:$B$87,2,FALSE)</f>
        <v>Public Sector Banks</v>
      </c>
      <c r="D3858" s="60">
        <f t="shared" si="162"/>
        <v>44408</v>
      </c>
      <c r="E3858" s="19">
        <v>7</v>
      </c>
      <c r="F3858" s="1">
        <v>2021</v>
      </c>
      <c r="G3858" s="2">
        <v>2726</v>
      </c>
      <c r="H3858" s="2">
        <v>449</v>
      </c>
      <c r="I3858" s="2">
        <v>10542</v>
      </c>
      <c r="J3858" s="2">
        <v>0</v>
      </c>
      <c r="K3858" s="2"/>
      <c r="L3858" s="11">
        <v>0</v>
      </c>
      <c r="M3858" s="11">
        <v>0</v>
      </c>
      <c r="N3858" s="11"/>
      <c r="O3858" s="8">
        <v>62688</v>
      </c>
      <c r="P3858" s="8">
        <v>613</v>
      </c>
      <c r="Q3858" s="8">
        <v>73125</v>
      </c>
      <c r="R3858" s="121">
        <v>2.8290279999999998E-2</v>
      </c>
      <c r="S3858" s="121">
        <v>1.5367144100000001</v>
      </c>
      <c r="T3858" s="8"/>
      <c r="U3858" s="8"/>
      <c r="V3858" s="8"/>
      <c r="W3858" s="8"/>
      <c r="X3858" s="8">
        <v>19511358</v>
      </c>
      <c r="Y3858" s="8">
        <v>12641680</v>
      </c>
      <c r="Z3858" s="8">
        <v>4951069</v>
      </c>
      <c r="AA3858" s="121">
        <v>537.12971500599997</v>
      </c>
      <c r="AB3858" s="121">
        <v>78.389636497300003</v>
      </c>
    </row>
    <row r="3859" spans="1:28" x14ac:dyDescent="0.3">
      <c r="A3859" s="1" t="s">
        <v>7</v>
      </c>
      <c r="B3859" s="65" t="str">
        <f>VLOOKUP(A3859,'bank list with code'!$A$2:$C$114,3,FALSE)</f>
        <v>B080</v>
      </c>
      <c r="C3859" s="65" t="str">
        <f>VLOOKUP(B3859,'bank type'!$A$2:$B$87,2,FALSE)</f>
        <v>Public Sector Banks</v>
      </c>
      <c r="D3859" s="60">
        <f t="shared" si="162"/>
        <v>44408</v>
      </c>
      <c r="E3859" s="19">
        <v>7</v>
      </c>
      <c r="F3859" s="1">
        <v>2021</v>
      </c>
      <c r="G3859" s="2">
        <v>1069</v>
      </c>
      <c r="H3859" s="2">
        <v>29</v>
      </c>
      <c r="I3859" s="2">
        <v>1132</v>
      </c>
      <c r="J3859" s="2">
        <v>0</v>
      </c>
      <c r="K3859" s="2"/>
      <c r="L3859" s="11">
        <v>357</v>
      </c>
      <c r="M3859" s="11">
        <v>1121</v>
      </c>
      <c r="N3859" s="11"/>
      <c r="O3859" s="8">
        <v>0</v>
      </c>
      <c r="P3859" s="8">
        <v>0</v>
      </c>
      <c r="Q3859" s="8">
        <v>0</v>
      </c>
      <c r="R3859" s="121">
        <v>0</v>
      </c>
      <c r="S3859" s="121">
        <v>0</v>
      </c>
      <c r="T3859" s="8"/>
      <c r="U3859" s="8"/>
      <c r="V3859" s="8"/>
      <c r="W3859" s="8"/>
      <c r="X3859" s="8">
        <v>3317862</v>
      </c>
      <c r="Y3859" s="8">
        <v>1504009</v>
      </c>
      <c r="Z3859" s="8">
        <v>982200</v>
      </c>
      <c r="AA3859" s="121">
        <v>64.592137000000008</v>
      </c>
      <c r="AB3859" s="121">
        <v>17.1456401005</v>
      </c>
    </row>
    <row r="3860" spans="1:28" x14ac:dyDescent="0.3">
      <c r="A3860" s="1" t="s">
        <v>8</v>
      </c>
      <c r="B3860" s="65" t="str">
        <f>VLOOKUP(A3860,'bank list with code'!$A$2:$C$114,3,FALSE)</f>
        <v>B081</v>
      </c>
      <c r="C3860" s="65" t="str">
        <f>VLOOKUP(B3860,'bank type'!$A$2:$B$87,2,FALSE)</f>
        <v>Public Sector Banks</v>
      </c>
      <c r="D3860" s="60">
        <f t="shared" si="162"/>
        <v>44408</v>
      </c>
      <c r="E3860" s="19">
        <v>7</v>
      </c>
      <c r="F3860" s="1">
        <v>2021</v>
      </c>
      <c r="G3860" s="2">
        <v>8444</v>
      </c>
      <c r="H3860" s="2">
        <v>5150</v>
      </c>
      <c r="I3860" s="2">
        <v>46647</v>
      </c>
      <c r="J3860" s="2">
        <v>0</v>
      </c>
      <c r="K3860" s="2"/>
      <c r="L3860" s="11">
        <v>11265</v>
      </c>
      <c r="M3860" s="11">
        <v>434127</v>
      </c>
      <c r="N3860" s="11"/>
      <c r="O3860" s="8">
        <v>311102</v>
      </c>
      <c r="P3860" s="8">
        <v>3236</v>
      </c>
      <c r="Q3860" s="8">
        <v>570266</v>
      </c>
      <c r="R3860" s="121">
        <v>0.10431434179999999</v>
      </c>
      <c r="S3860" s="121">
        <v>15.586487285699999</v>
      </c>
      <c r="T3860" s="8"/>
      <c r="U3860" s="8"/>
      <c r="V3860" s="8"/>
      <c r="W3860" s="8"/>
      <c r="X3860" s="8">
        <v>43734038</v>
      </c>
      <c r="Y3860" s="8">
        <v>29412893</v>
      </c>
      <c r="Z3860" s="8">
        <v>15605943</v>
      </c>
      <c r="AA3860" s="121">
        <v>1407.5948251100001</v>
      </c>
      <c r="AB3860" s="121">
        <v>265.54786736</v>
      </c>
    </row>
    <row r="3861" spans="1:28" x14ac:dyDescent="0.3">
      <c r="A3861" s="1" t="s">
        <v>12</v>
      </c>
      <c r="B3861" s="65" t="str">
        <f>VLOOKUP(A3861,'bank list with code'!$A$2:$C$114,3,FALSE)</f>
        <v>B093</v>
      </c>
      <c r="C3861" s="65" t="str">
        <f>VLOOKUP(B3861,'bank type'!$A$2:$B$87,2,FALSE)</f>
        <v>Public Sector Banks</v>
      </c>
      <c r="D3861" s="60">
        <f t="shared" si="162"/>
        <v>44408</v>
      </c>
      <c r="E3861" s="19">
        <v>7</v>
      </c>
      <c r="F3861" s="1">
        <v>2021</v>
      </c>
      <c r="G3861" s="2">
        <v>25781</v>
      </c>
      <c r="H3861" s="2">
        <v>38147</v>
      </c>
      <c r="I3861" s="2">
        <v>736852</v>
      </c>
      <c r="J3861" s="2">
        <v>0</v>
      </c>
      <c r="K3861" s="2"/>
      <c r="L3861" s="11">
        <v>43960</v>
      </c>
      <c r="M3861" s="11">
        <v>448476</v>
      </c>
      <c r="N3861" s="11"/>
      <c r="O3861" s="8">
        <v>12242481</v>
      </c>
      <c r="P3861" s="8">
        <v>80460</v>
      </c>
      <c r="Q3861" s="8">
        <v>36729081</v>
      </c>
      <c r="R3861" s="121">
        <v>2.9129297290999996</v>
      </c>
      <c r="S3861" s="121">
        <v>1434.1721215736002</v>
      </c>
      <c r="T3861" s="8"/>
      <c r="U3861" s="8"/>
      <c r="V3861" s="8"/>
      <c r="W3861" s="8"/>
      <c r="X3861" s="8">
        <v>287554137</v>
      </c>
      <c r="Y3861" s="8">
        <v>178078634</v>
      </c>
      <c r="Z3861" s="8">
        <v>99860286</v>
      </c>
      <c r="AA3861" s="121">
        <v>8907.3018818399996</v>
      </c>
      <c r="AB3861" s="121">
        <v>1688.44778909</v>
      </c>
    </row>
    <row r="3862" spans="1:28" x14ac:dyDescent="0.3">
      <c r="A3862" s="1" t="s">
        <v>9</v>
      </c>
      <c r="B3862" s="65" t="str">
        <f>VLOOKUP(A3862,'bank list with code'!$A$2:$C$114,3,FALSE)</f>
        <v>B102</v>
      </c>
      <c r="C3862" s="65" t="str">
        <f>VLOOKUP(B3862,'bank type'!$A$2:$B$87,2,FALSE)</f>
        <v>Public Sector Banks</v>
      </c>
      <c r="D3862" s="60">
        <f t="shared" si="162"/>
        <v>44408</v>
      </c>
      <c r="E3862" s="19">
        <v>7</v>
      </c>
      <c r="F3862" s="1">
        <v>2021</v>
      </c>
      <c r="G3862" s="2">
        <v>2151</v>
      </c>
      <c r="H3862" s="2">
        <v>224</v>
      </c>
      <c r="I3862" s="2">
        <v>8974</v>
      </c>
      <c r="J3862" s="2">
        <v>0</v>
      </c>
      <c r="K3862" s="2"/>
      <c r="L3862" s="11">
        <v>3568</v>
      </c>
      <c r="M3862" s="11">
        <v>4917</v>
      </c>
      <c r="N3862" s="11"/>
      <c r="O3862" s="8">
        <v>0</v>
      </c>
      <c r="P3862" s="8">
        <v>0</v>
      </c>
      <c r="Q3862" s="8">
        <v>0</v>
      </c>
      <c r="R3862" s="121">
        <v>0</v>
      </c>
      <c r="S3862" s="121">
        <v>0</v>
      </c>
      <c r="T3862" s="8"/>
      <c r="U3862" s="8"/>
      <c r="V3862" s="8"/>
      <c r="W3862" s="8"/>
      <c r="X3862" s="8">
        <v>10473322</v>
      </c>
      <c r="Y3862" s="8">
        <v>6117390</v>
      </c>
      <c r="Z3862" s="8">
        <v>3404470</v>
      </c>
      <c r="AA3862" s="121">
        <v>262.85560941900002</v>
      </c>
      <c r="AB3862" s="121">
        <v>53.388611347600005</v>
      </c>
    </row>
    <row r="3863" spans="1:28" x14ac:dyDescent="0.3">
      <c r="A3863" s="1" t="s">
        <v>10</v>
      </c>
      <c r="B3863" s="65" t="str">
        <f>VLOOKUP(A3863,'bank list with code'!$A$2:$C$114,3,FALSE)</f>
        <v>B105</v>
      </c>
      <c r="C3863" s="65" t="str">
        <f>VLOOKUP(B3863,'bank type'!$A$2:$B$87,2,FALSE)</f>
        <v>Public Sector Banks</v>
      </c>
      <c r="D3863" s="60">
        <f t="shared" si="162"/>
        <v>44408</v>
      </c>
      <c r="E3863" s="19">
        <v>7</v>
      </c>
      <c r="F3863" s="1">
        <v>2021</v>
      </c>
      <c r="G3863" s="2">
        <v>8483</v>
      </c>
      <c r="H3863" s="2">
        <v>3478</v>
      </c>
      <c r="I3863" s="2">
        <v>235958</v>
      </c>
      <c r="J3863" s="2">
        <v>0</v>
      </c>
      <c r="K3863" s="2"/>
      <c r="L3863" s="11">
        <v>8019</v>
      </c>
      <c r="M3863" s="11">
        <v>1095</v>
      </c>
      <c r="N3863" s="11"/>
      <c r="O3863" s="8">
        <v>474576</v>
      </c>
      <c r="P3863" s="8">
        <v>5185</v>
      </c>
      <c r="Q3863" s="8">
        <v>635502</v>
      </c>
      <c r="R3863" s="121">
        <v>0.27355788869999997</v>
      </c>
      <c r="S3863" s="121">
        <v>17.795469560200004</v>
      </c>
      <c r="T3863" s="8"/>
      <c r="U3863" s="8"/>
      <c r="V3863" s="8"/>
      <c r="W3863" s="8"/>
      <c r="X3863" s="8">
        <v>44972607</v>
      </c>
      <c r="Y3863" s="8">
        <v>42759748</v>
      </c>
      <c r="Z3863" s="8">
        <v>15763184</v>
      </c>
      <c r="AA3863" s="121">
        <v>1287.86570674</v>
      </c>
      <c r="AB3863" s="121">
        <v>266.03556446459999</v>
      </c>
    </row>
    <row r="3864" spans="1:28" x14ac:dyDescent="0.3">
      <c r="A3864" s="1" t="s">
        <v>14</v>
      </c>
      <c r="B3864" s="65" t="str">
        <f>VLOOKUP(A3864,'bank list with code'!$A$2:$C$114,3,FALSE)</f>
        <v>B009</v>
      </c>
      <c r="C3864" s="65" t="str">
        <f>VLOOKUP(B3864,'bank type'!$A$2:$B$87,2,FALSE)</f>
        <v>Private Sector Banks</v>
      </c>
      <c r="D3864" s="60">
        <f t="shared" si="162"/>
        <v>44408</v>
      </c>
      <c r="E3864" s="19">
        <v>7</v>
      </c>
      <c r="F3864" s="1">
        <v>2021</v>
      </c>
      <c r="G3864" s="2">
        <v>5647</v>
      </c>
      <c r="H3864" s="2">
        <v>11165</v>
      </c>
      <c r="I3864" s="2">
        <v>681780</v>
      </c>
      <c r="J3864" s="2">
        <v>0</v>
      </c>
      <c r="K3864" s="2"/>
      <c r="L3864" s="11">
        <v>710</v>
      </c>
      <c r="M3864" s="11">
        <v>222576</v>
      </c>
      <c r="N3864" s="11"/>
      <c r="O3864" s="8">
        <v>7229303</v>
      </c>
      <c r="P3864" s="8">
        <v>34305</v>
      </c>
      <c r="Q3864" s="8">
        <v>16912127</v>
      </c>
      <c r="R3864" s="121">
        <v>1.6188265407</v>
      </c>
      <c r="S3864" s="121">
        <v>615.8541177354</v>
      </c>
      <c r="T3864" s="8"/>
      <c r="U3864" s="8"/>
      <c r="V3864" s="8"/>
      <c r="W3864" s="8"/>
      <c r="X3864" s="8">
        <v>24642585</v>
      </c>
      <c r="Y3864" s="8">
        <v>20502457</v>
      </c>
      <c r="Z3864" s="8">
        <v>20002949</v>
      </c>
      <c r="AA3864" s="121">
        <v>1202.0095202672001</v>
      </c>
      <c r="AB3864" s="121">
        <v>436.06674740060004</v>
      </c>
    </row>
    <row r="3865" spans="1:28" x14ac:dyDescent="0.3">
      <c r="A3865" s="1" t="s">
        <v>15</v>
      </c>
      <c r="B3865" s="65" t="str">
        <f>VLOOKUP(A3865,'bank list with code'!$A$2:$C$114,3,FALSE)</f>
        <v>B010</v>
      </c>
      <c r="C3865" s="65" t="str">
        <f>VLOOKUP(B3865,'bank type'!$A$2:$B$87,2,FALSE)</f>
        <v>Private Sector Banks</v>
      </c>
      <c r="D3865" s="60">
        <f t="shared" si="162"/>
        <v>44408</v>
      </c>
      <c r="E3865" s="19">
        <v>7</v>
      </c>
      <c r="F3865" s="1">
        <v>2021</v>
      </c>
      <c r="G3865" s="2">
        <v>484</v>
      </c>
      <c r="H3865" s="2">
        <v>2</v>
      </c>
      <c r="I3865" s="2">
        <v>34897</v>
      </c>
      <c r="J3865" s="2">
        <v>0</v>
      </c>
      <c r="K3865" s="2"/>
      <c r="L3865" s="11">
        <v>0</v>
      </c>
      <c r="M3865" s="11">
        <v>0</v>
      </c>
      <c r="N3865" s="11"/>
      <c r="O3865" s="8">
        <v>0</v>
      </c>
      <c r="P3865" s="8">
        <v>0</v>
      </c>
      <c r="Q3865" s="8">
        <v>0</v>
      </c>
      <c r="R3865" s="121">
        <v>0</v>
      </c>
      <c r="S3865" s="121">
        <v>0</v>
      </c>
      <c r="T3865" s="8"/>
      <c r="U3865" s="8"/>
      <c r="V3865" s="8"/>
      <c r="W3865" s="8"/>
      <c r="X3865" s="8">
        <v>4673203</v>
      </c>
      <c r="Y3865" s="8">
        <v>2312872</v>
      </c>
      <c r="Z3865" s="8">
        <v>1152217</v>
      </c>
      <c r="AA3865" s="121">
        <v>116.12393684999999</v>
      </c>
      <c r="AB3865" s="121">
        <v>21.748816024500009</v>
      </c>
    </row>
    <row r="3866" spans="1:28" x14ac:dyDescent="0.3">
      <c r="A3866" s="1" t="s">
        <v>16</v>
      </c>
      <c r="B3866" s="65" t="str">
        <f>VLOOKUP(A3866,'bank list with code'!$A$2:$C$114,3,FALSE)</f>
        <v>B021</v>
      </c>
      <c r="C3866" s="65" t="str">
        <f>VLOOKUP(B3866,'bank type'!$A$2:$B$87,2,FALSE)</f>
        <v>Private Sector Banks</v>
      </c>
      <c r="D3866" s="60">
        <f t="shared" si="162"/>
        <v>44408</v>
      </c>
      <c r="E3866" s="19">
        <v>7</v>
      </c>
      <c r="F3866" s="1">
        <v>2021</v>
      </c>
      <c r="G3866" s="2">
        <v>285</v>
      </c>
      <c r="H3866" s="2">
        <v>55</v>
      </c>
      <c r="I3866" s="2">
        <v>0</v>
      </c>
      <c r="J3866" s="2">
        <v>0</v>
      </c>
      <c r="K3866" s="2"/>
      <c r="L3866" s="11">
        <v>664</v>
      </c>
      <c r="M3866" s="6">
        <v>2990</v>
      </c>
      <c r="N3866" s="6"/>
      <c r="O3866" s="8">
        <v>0</v>
      </c>
      <c r="P3866" s="8">
        <v>0</v>
      </c>
      <c r="Q3866" s="8">
        <v>0</v>
      </c>
      <c r="R3866" s="121">
        <v>0</v>
      </c>
      <c r="S3866" s="121">
        <v>0</v>
      </c>
      <c r="T3866" s="8"/>
      <c r="U3866" s="8"/>
      <c r="V3866" s="8"/>
      <c r="W3866" s="8"/>
      <c r="X3866" s="8">
        <v>786500</v>
      </c>
      <c r="Y3866" s="8">
        <v>423791</v>
      </c>
      <c r="Z3866" s="8">
        <v>285295</v>
      </c>
      <c r="AA3866" s="121">
        <v>19.5162291004</v>
      </c>
      <c r="AB3866" s="121">
        <v>4.5954383366</v>
      </c>
    </row>
    <row r="3867" spans="1:28" x14ac:dyDescent="0.3">
      <c r="A3867" s="1" t="s">
        <v>17</v>
      </c>
      <c r="B3867" s="65" t="str">
        <f>VLOOKUP(A3867,'bank list with code'!$A$2:$C$114,3,FALSE)</f>
        <v>B024</v>
      </c>
      <c r="C3867" s="65" t="str">
        <f>VLOOKUP(B3867,'bank type'!$A$2:$B$87,2,FALSE)</f>
        <v>Private Sector Banks</v>
      </c>
      <c r="D3867" s="60">
        <f t="shared" si="162"/>
        <v>44408</v>
      </c>
      <c r="E3867" s="19">
        <v>7</v>
      </c>
      <c r="F3867" s="1">
        <v>2021</v>
      </c>
      <c r="G3867" s="2">
        <v>1082</v>
      </c>
      <c r="H3867" s="2">
        <v>639</v>
      </c>
      <c r="I3867" s="2">
        <v>8422</v>
      </c>
      <c r="J3867" s="2">
        <v>0</v>
      </c>
      <c r="K3867" s="2"/>
      <c r="L3867" s="11">
        <v>9632</v>
      </c>
      <c r="M3867" s="11">
        <v>15661</v>
      </c>
      <c r="N3867" s="11"/>
      <c r="O3867" s="8">
        <v>2381</v>
      </c>
      <c r="P3867" s="8">
        <v>14</v>
      </c>
      <c r="Q3867" s="8">
        <v>3158</v>
      </c>
      <c r="R3867" s="121">
        <v>5.3899999999999998E-4</v>
      </c>
      <c r="S3867" s="121">
        <v>7.6735512500000005E-2</v>
      </c>
      <c r="T3867" s="8"/>
      <c r="U3867" s="8"/>
      <c r="V3867" s="8"/>
      <c r="W3867" s="8"/>
      <c r="X3867" s="8">
        <v>2323983</v>
      </c>
      <c r="Y3867" s="8">
        <v>2475968</v>
      </c>
      <c r="Z3867" s="8">
        <v>1121399</v>
      </c>
      <c r="AA3867" s="121">
        <v>124.62755207119999</v>
      </c>
      <c r="AB3867" s="121">
        <v>18.930473639500001</v>
      </c>
    </row>
    <row r="3868" spans="1:28" x14ac:dyDescent="0.3">
      <c r="A3868" s="1" t="s">
        <v>18</v>
      </c>
      <c r="B3868" s="65" t="str">
        <f>VLOOKUP(A3868,'bank list with code'!$A$2:$C$114,3,FALSE)</f>
        <v>B032</v>
      </c>
      <c r="C3868" s="65" t="str">
        <f>VLOOKUP(B3868,'bank type'!$A$2:$B$87,2,FALSE)</f>
        <v>Private Sector Banks</v>
      </c>
      <c r="D3868" s="60">
        <f t="shared" si="162"/>
        <v>44408</v>
      </c>
      <c r="E3868" s="19">
        <v>7</v>
      </c>
      <c r="F3868" s="1">
        <v>2021</v>
      </c>
      <c r="G3868" s="2">
        <v>313</v>
      </c>
      <c r="H3868" s="2">
        <v>84</v>
      </c>
      <c r="I3868" s="2">
        <v>8536</v>
      </c>
      <c r="J3868" s="2">
        <v>0</v>
      </c>
      <c r="K3868" s="2"/>
      <c r="L3868" s="11">
        <v>0</v>
      </c>
      <c r="M3868" s="11">
        <v>2481</v>
      </c>
      <c r="N3868" s="11"/>
      <c r="O3868" s="8">
        <v>4817</v>
      </c>
      <c r="P3868" s="8">
        <v>271</v>
      </c>
      <c r="Q3868" s="8">
        <v>13550</v>
      </c>
      <c r="R3868" s="121">
        <v>2.0577600000000001E-2</v>
      </c>
      <c r="S3868" s="121">
        <v>0.36865503999999999</v>
      </c>
      <c r="T3868" s="8"/>
      <c r="U3868" s="8"/>
      <c r="V3868" s="8"/>
      <c r="W3868" s="8"/>
      <c r="X3868" s="8">
        <v>803277</v>
      </c>
      <c r="Y3868" s="8">
        <v>357381</v>
      </c>
      <c r="Z3868" s="8">
        <v>403499</v>
      </c>
      <c r="AA3868" s="121">
        <v>20.039325550000001</v>
      </c>
      <c r="AB3868" s="121">
        <v>9.1241255500000005</v>
      </c>
    </row>
    <row r="3869" spans="1:28" x14ac:dyDescent="0.3">
      <c r="A3869" s="1" t="s">
        <v>19</v>
      </c>
      <c r="B3869" s="65" t="str">
        <f>VLOOKUP(A3869,'bank list with code'!$A$2:$C$114,3,FALSE)</f>
        <v>B038</v>
      </c>
      <c r="C3869" s="65" t="str">
        <f>VLOOKUP(B3869,'bank type'!$A$2:$B$87,2,FALSE)</f>
        <v>Private Sector Banks</v>
      </c>
      <c r="D3869" s="60">
        <f t="shared" si="162"/>
        <v>44408</v>
      </c>
      <c r="E3869" s="19">
        <v>7</v>
      </c>
      <c r="F3869" s="1">
        <v>2021</v>
      </c>
      <c r="G3869" s="2">
        <v>209</v>
      </c>
      <c r="H3869" s="2">
        <v>49</v>
      </c>
      <c r="I3869" s="2">
        <v>1476</v>
      </c>
      <c r="J3869" s="2">
        <v>0</v>
      </c>
      <c r="K3869" s="2"/>
      <c r="L3869" s="11">
        <v>0</v>
      </c>
      <c r="M3869" s="11">
        <v>0</v>
      </c>
      <c r="N3869" s="11"/>
      <c r="O3869" s="8">
        <v>5984</v>
      </c>
      <c r="P3869" s="8">
        <v>509</v>
      </c>
      <c r="Q3869" s="8">
        <v>18635</v>
      </c>
      <c r="R3869" s="121">
        <v>1.21062557E-2</v>
      </c>
      <c r="S3869" s="121">
        <v>0.3887770807</v>
      </c>
      <c r="T3869" s="8"/>
      <c r="U3869" s="8"/>
      <c r="V3869" s="8"/>
      <c r="W3869" s="8"/>
      <c r="X3869" s="8">
        <v>500448</v>
      </c>
      <c r="Y3869" s="8">
        <v>387707</v>
      </c>
      <c r="Z3869" s="8">
        <v>276414</v>
      </c>
      <c r="AA3869" s="121">
        <v>17.0946963998</v>
      </c>
      <c r="AB3869" s="121">
        <v>4.2782823449000018</v>
      </c>
    </row>
    <row r="3870" spans="1:28" x14ac:dyDescent="0.3">
      <c r="A3870" s="1" t="s">
        <v>20</v>
      </c>
      <c r="B3870" s="65" t="str">
        <f>VLOOKUP(A3870,'bank list with code'!$A$2:$C$114,3,FALSE)</f>
        <v>B045</v>
      </c>
      <c r="C3870" s="65" t="str">
        <f>VLOOKUP(B3870,'bank type'!$A$2:$B$87,2,FALSE)</f>
        <v>Private Sector Banks</v>
      </c>
      <c r="D3870" s="60">
        <f t="shared" si="162"/>
        <v>44408</v>
      </c>
      <c r="E3870" s="19">
        <v>7</v>
      </c>
      <c r="F3870" s="1">
        <v>2021</v>
      </c>
      <c r="G3870" s="2">
        <v>1501</v>
      </c>
      <c r="H3870" s="2">
        <v>395</v>
      </c>
      <c r="I3870" s="2">
        <v>16057</v>
      </c>
      <c r="J3870" s="2">
        <v>0</v>
      </c>
      <c r="K3870" s="2"/>
      <c r="L3870" s="11">
        <v>0</v>
      </c>
      <c r="M3870" s="11">
        <v>97237</v>
      </c>
      <c r="N3870" s="11"/>
      <c r="O3870" s="8">
        <v>20687</v>
      </c>
      <c r="P3870" s="8">
        <v>793</v>
      </c>
      <c r="Q3870" s="8">
        <v>63331</v>
      </c>
      <c r="R3870" s="121">
        <v>4.3628E-2</v>
      </c>
      <c r="S3870" s="121">
        <v>2.0012907087</v>
      </c>
      <c r="T3870" s="8"/>
      <c r="U3870" s="8"/>
      <c r="V3870" s="8"/>
      <c r="W3870" s="8"/>
      <c r="X3870" s="8">
        <v>8677181</v>
      </c>
      <c r="Y3870" s="8">
        <v>7460634</v>
      </c>
      <c r="Z3870" s="8">
        <v>5916428</v>
      </c>
      <c r="AA3870" s="121">
        <v>373.34011824619995</v>
      </c>
      <c r="AB3870" s="121">
        <v>99.161618047299996</v>
      </c>
    </row>
    <row r="3871" spans="1:28" x14ac:dyDescent="0.3">
      <c r="A3871" s="1" t="s">
        <v>21</v>
      </c>
      <c r="B3871" s="65" t="str">
        <f>VLOOKUP(A3871,'bank list with code'!$A$2:$C$114,3,FALSE)</f>
        <v>B050</v>
      </c>
      <c r="C3871" s="65" t="str">
        <f>VLOOKUP(B3871,'bank type'!$A$2:$B$87,2,FALSE)</f>
        <v>Private Sector Banks</v>
      </c>
      <c r="D3871" s="60">
        <f t="shared" si="162"/>
        <v>44408</v>
      </c>
      <c r="E3871" s="19">
        <v>7</v>
      </c>
      <c r="F3871" s="1">
        <v>2021</v>
      </c>
      <c r="G3871" s="2">
        <v>6652</v>
      </c>
      <c r="H3871" s="2">
        <v>8413</v>
      </c>
      <c r="I3871" s="2">
        <v>860391</v>
      </c>
      <c r="J3871" s="2">
        <v>0</v>
      </c>
      <c r="K3871" s="2"/>
      <c r="L3871" s="11">
        <v>2469</v>
      </c>
      <c r="M3871" s="11">
        <v>928083</v>
      </c>
      <c r="N3871" s="11"/>
      <c r="O3871" s="8">
        <v>14763662</v>
      </c>
      <c r="P3871" s="8">
        <v>83814</v>
      </c>
      <c r="Q3871" s="8">
        <v>47343310</v>
      </c>
      <c r="R3871" s="121">
        <v>5.4419097320000001</v>
      </c>
      <c r="S3871" s="121">
        <v>2083.3024701002</v>
      </c>
      <c r="T3871" s="8"/>
      <c r="U3871" s="8"/>
      <c r="V3871" s="8"/>
      <c r="W3871" s="8"/>
      <c r="X3871" s="8">
        <v>38305455</v>
      </c>
      <c r="Y3871" s="8">
        <v>34220032</v>
      </c>
      <c r="Z3871" s="8">
        <v>40245401</v>
      </c>
      <c r="AA3871" s="121">
        <v>1966.2107263322998</v>
      </c>
      <c r="AB3871" s="121">
        <v>861.61943751249999</v>
      </c>
    </row>
    <row r="3872" spans="1:28" x14ac:dyDescent="0.3">
      <c r="A3872" s="1" t="s">
        <v>22</v>
      </c>
      <c r="B3872" s="65" t="str">
        <f>VLOOKUP(A3872,'bank list with code'!$A$2:$C$114,3,FALSE)</f>
        <v>B053</v>
      </c>
      <c r="C3872" s="65" t="str">
        <f>VLOOKUP(B3872,'bank type'!$A$2:$B$87,2,FALSE)</f>
        <v>Private Sector Banks</v>
      </c>
      <c r="D3872" s="60">
        <f t="shared" si="162"/>
        <v>44408</v>
      </c>
      <c r="E3872" s="19">
        <v>7</v>
      </c>
      <c r="F3872" s="1">
        <v>2021</v>
      </c>
      <c r="G3872" s="2">
        <v>8205</v>
      </c>
      <c r="H3872" s="2">
        <v>8624</v>
      </c>
      <c r="I3872" s="2">
        <v>678474</v>
      </c>
      <c r="J3872" s="2">
        <v>0</v>
      </c>
      <c r="K3872" s="2"/>
      <c r="L3872" s="11">
        <v>3858</v>
      </c>
      <c r="M3872" s="11">
        <v>543295</v>
      </c>
      <c r="N3872" s="11"/>
      <c r="O3872" s="8">
        <v>11239598</v>
      </c>
      <c r="P3872" s="11">
        <v>30130</v>
      </c>
      <c r="Q3872" s="11">
        <v>33450669</v>
      </c>
      <c r="R3872" s="122">
        <v>1.45255903</v>
      </c>
      <c r="S3872" s="122">
        <v>1434.0948299499998</v>
      </c>
      <c r="T3872" s="11"/>
      <c r="U3872" s="11"/>
      <c r="V3872" s="11"/>
      <c r="W3872" s="11"/>
      <c r="X3872" s="8">
        <v>36738621</v>
      </c>
      <c r="Y3872" s="8">
        <v>23481260</v>
      </c>
      <c r="Z3872" s="8">
        <v>26460532</v>
      </c>
      <c r="AA3872" s="121">
        <v>1419.6231531799999</v>
      </c>
      <c r="AB3872" s="121">
        <v>606.25111788859999</v>
      </c>
    </row>
    <row r="3873" spans="1:28" x14ac:dyDescent="0.3">
      <c r="A3873" s="1" t="s">
        <v>11</v>
      </c>
      <c r="B3873" s="65" t="str">
        <f>VLOOKUP(A3873,'bank list with code'!$A$2:$C$114,3,FALSE)</f>
        <v>B054</v>
      </c>
      <c r="C3873" s="65" t="str">
        <f>VLOOKUP(B3873,'bank type'!$A$2:$B$87,2,FALSE)</f>
        <v>Private Sector Banks</v>
      </c>
      <c r="D3873" s="60">
        <f t="shared" si="162"/>
        <v>44408</v>
      </c>
      <c r="E3873" s="19">
        <v>7</v>
      </c>
      <c r="F3873" s="1">
        <v>2021</v>
      </c>
      <c r="G3873" s="2">
        <v>2215</v>
      </c>
      <c r="H3873" s="2">
        <v>1171</v>
      </c>
      <c r="I3873" s="2">
        <v>27936</v>
      </c>
      <c r="J3873" s="2">
        <v>0</v>
      </c>
      <c r="K3873" s="2"/>
      <c r="L3873" s="11">
        <v>269</v>
      </c>
      <c r="M3873" s="11">
        <v>2607</v>
      </c>
      <c r="N3873" s="11"/>
      <c r="O3873" s="8">
        <v>37604</v>
      </c>
      <c r="P3873" s="8">
        <v>328</v>
      </c>
      <c r="Q3873" s="8">
        <v>106398</v>
      </c>
      <c r="R3873" s="121">
        <v>1.9092999999999999E-2</v>
      </c>
      <c r="S3873" s="121">
        <v>3.0580936211000003</v>
      </c>
      <c r="T3873" s="8"/>
      <c r="U3873" s="8"/>
      <c r="V3873" s="8"/>
      <c r="W3873" s="8"/>
      <c r="X3873" s="8">
        <v>13187900</v>
      </c>
      <c r="Y3873" s="8">
        <v>6953067</v>
      </c>
      <c r="Z3873" s="8">
        <v>4302315</v>
      </c>
      <c r="AA3873" s="121">
        <v>334.66153800320001</v>
      </c>
      <c r="AB3873" s="121">
        <v>74.093948612000005</v>
      </c>
    </row>
    <row r="3874" spans="1:28" x14ac:dyDescent="0.3">
      <c r="A3874" s="1" t="s">
        <v>23</v>
      </c>
      <c r="B3874" s="65" t="str">
        <f>VLOOKUP(A3874,'bank list with code'!$A$2:$C$114,3,FALSE)</f>
        <v>B056</v>
      </c>
      <c r="C3874" s="65" t="str">
        <f>VLOOKUP(B3874,'bank type'!$A$2:$B$87,2,FALSE)</f>
        <v>Private Sector Banks</v>
      </c>
      <c r="D3874" s="60">
        <f t="shared" si="162"/>
        <v>44408</v>
      </c>
      <c r="E3874" s="19">
        <v>7</v>
      </c>
      <c r="F3874" s="1">
        <v>2021</v>
      </c>
      <c r="G3874" s="2">
        <v>512</v>
      </c>
      <c r="H3874" s="2">
        <v>196</v>
      </c>
      <c r="I3874" s="2">
        <v>18985</v>
      </c>
      <c r="J3874" s="2">
        <v>0</v>
      </c>
      <c r="K3874" s="2"/>
      <c r="L3874" s="11">
        <v>10575</v>
      </c>
      <c r="M3874" s="11">
        <v>0</v>
      </c>
      <c r="N3874" s="11"/>
      <c r="O3874" s="8">
        <v>425260</v>
      </c>
      <c r="P3874" s="8">
        <v>6162</v>
      </c>
      <c r="Q3874" s="8">
        <v>1536823</v>
      </c>
      <c r="R3874" s="121">
        <v>0.25246099999999999</v>
      </c>
      <c r="S3874" s="121">
        <v>72.483211097696554</v>
      </c>
      <c r="T3874" s="8"/>
      <c r="U3874" s="8"/>
      <c r="V3874" s="8"/>
      <c r="W3874" s="8"/>
      <c r="X3874" s="8">
        <v>3191765</v>
      </c>
      <c r="Y3874" s="8">
        <v>2599273</v>
      </c>
      <c r="Z3874" s="8">
        <v>1714727</v>
      </c>
      <c r="AA3874" s="121">
        <v>108.64891186</v>
      </c>
      <c r="AB3874" s="121">
        <v>26.163976883199997</v>
      </c>
    </row>
    <row r="3875" spans="1:28" x14ac:dyDescent="0.3">
      <c r="A3875" s="1" t="s">
        <v>24</v>
      </c>
      <c r="B3875" s="65" t="str">
        <f>VLOOKUP(A3875,'bank list with code'!$A$2:$C$114,3,FALSE)</f>
        <v>B062</v>
      </c>
      <c r="C3875" s="65" t="str">
        <f>VLOOKUP(B3875,'bank type'!$A$2:$B$87,2,FALSE)</f>
        <v>Private Sector Banks</v>
      </c>
      <c r="D3875" s="60">
        <f t="shared" si="162"/>
        <v>44408</v>
      </c>
      <c r="E3875" s="19">
        <v>7</v>
      </c>
      <c r="F3875" s="1">
        <v>2021</v>
      </c>
      <c r="G3875" s="2">
        <v>1412</v>
      </c>
      <c r="H3875" s="2">
        <v>1462</v>
      </c>
      <c r="I3875" s="2">
        <v>162093</v>
      </c>
      <c r="J3875" s="2">
        <v>0</v>
      </c>
      <c r="K3875" s="2"/>
      <c r="L3875" s="11">
        <v>259</v>
      </c>
      <c r="M3875" s="11">
        <v>39354</v>
      </c>
      <c r="N3875" s="11"/>
      <c r="O3875" s="8">
        <v>1590723</v>
      </c>
      <c r="P3875" s="8">
        <v>14446</v>
      </c>
      <c r="Q3875" s="8">
        <v>4274124</v>
      </c>
      <c r="R3875" s="121">
        <v>0.74890187000000008</v>
      </c>
      <c r="S3875" s="121">
        <v>332.22142306000001</v>
      </c>
      <c r="T3875" s="8"/>
      <c r="U3875" s="8"/>
      <c r="V3875" s="8"/>
      <c r="W3875" s="8"/>
      <c r="X3875" s="8">
        <v>6463950</v>
      </c>
      <c r="Y3875" s="8">
        <v>4155535</v>
      </c>
      <c r="Z3875" s="8">
        <v>3004839</v>
      </c>
      <c r="AA3875" s="121">
        <v>205.3161240723</v>
      </c>
      <c r="AB3875" s="121">
        <v>61.391366099999999</v>
      </c>
    </row>
    <row r="3876" spans="1:28" x14ac:dyDescent="0.3">
      <c r="A3876" s="1" t="s">
        <v>25</v>
      </c>
      <c r="B3876" s="65" t="str">
        <f>VLOOKUP(A3876,'bank list with code'!$A$2:$C$114,3,FALSE)</f>
        <v>B063</v>
      </c>
      <c r="C3876" s="65" t="str">
        <f>VLOOKUP(B3876,'bank type'!$A$2:$B$87,2,FALSE)</f>
        <v>Private Sector Banks</v>
      </c>
      <c r="D3876" s="60">
        <f t="shared" si="162"/>
        <v>44408</v>
      </c>
      <c r="E3876" s="19">
        <v>7</v>
      </c>
      <c r="F3876" s="1">
        <v>2021</v>
      </c>
      <c r="G3876" s="2">
        <v>823</v>
      </c>
      <c r="H3876" s="2">
        <v>612</v>
      </c>
      <c r="I3876" s="2">
        <v>12887</v>
      </c>
      <c r="J3876" s="2">
        <v>0</v>
      </c>
      <c r="K3876" s="2"/>
      <c r="L3876" s="11">
        <v>941</v>
      </c>
      <c r="M3876" s="11">
        <v>0</v>
      </c>
      <c r="N3876" s="11"/>
      <c r="O3876" s="8">
        <v>84660</v>
      </c>
      <c r="P3876" s="8">
        <v>6946</v>
      </c>
      <c r="Q3876" s="8">
        <v>237872</v>
      </c>
      <c r="R3876" s="121">
        <v>0.283802</v>
      </c>
      <c r="S3876" s="121">
        <v>10.602346307600001</v>
      </c>
      <c r="T3876" s="8"/>
      <c r="U3876" s="8"/>
      <c r="V3876" s="8"/>
      <c r="W3876" s="8"/>
      <c r="X3876" s="8">
        <v>3875594</v>
      </c>
      <c r="Y3876" s="8">
        <v>6233141</v>
      </c>
      <c r="Z3876" s="8">
        <v>4462843</v>
      </c>
      <c r="AA3876" s="121">
        <v>340.12196268000002</v>
      </c>
      <c r="AB3876" s="121">
        <v>40.184853068400002</v>
      </c>
    </row>
    <row r="3877" spans="1:28" x14ac:dyDescent="0.3">
      <c r="A3877" s="1" t="s">
        <v>26</v>
      </c>
      <c r="B3877" s="65" t="str">
        <f>VLOOKUP(A3877,'bank list with code'!$A$2:$C$114,3,FALSE)</f>
        <v>B069</v>
      </c>
      <c r="C3877" s="65" t="str">
        <f>VLOOKUP(B3877,'bank type'!$A$2:$B$87,2,FALSE)</f>
        <v>Private Sector Banks</v>
      </c>
      <c r="D3877" s="60">
        <f t="shared" si="162"/>
        <v>44408</v>
      </c>
      <c r="E3877" s="19">
        <v>7</v>
      </c>
      <c r="F3877" s="1">
        <v>2021</v>
      </c>
      <c r="G3877" s="2">
        <v>782</v>
      </c>
      <c r="H3877" s="2">
        <v>651</v>
      </c>
      <c r="I3877" s="2">
        <v>9542</v>
      </c>
      <c r="J3877" s="2">
        <v>0</v>
      </c>
      <c r="K3877" s="2"/>
      <c r="L3877" s="11">
        <v>0</v>
      </c>
      <c r="M3877" s="11">
        <v>0</v>
      </c>
      <c r="N3877" s="11"/>
      <c r="O3877" s="8">
        <v>0</v>
      </c>
      <c r="P3877" s="8">
        <v>0</v>
      </c>
      <c r="Q3877" s="8">
        <v>0</v>
      </c>
      <c r="R3877" s="121">
        <v>0</v>
      </c>
      <c r="S3877" s="121">
        <v>0</v>
      </c>
      <c r="T3877" s="8"/>
      <c r="U3877" s="8"/>
      <c r="V3877" s="8"/>
      <c r="W3877" s="8"/>
      <c r="X3877" s="8">
        <v>5118120</v>
      </c>
      <c r="Y3877" s="8">
        <v>4121883</v>
      </c>
      <c r="Z3877" s="8">
        <v>2912281</v>
      </c>
      <c r="AA3877" s="121">
        <v>173.36580155999999</v>
      </c>
      <c r="AB3877" s="121">
        <v>36.13395654</v>
      </c>
    </row>
    <row r="3878" spans="1:28" x14ac:dyDescent="0.3">
      <c r="A3878" s="1" t="s">
        <v>27</v>
      </c>
      <c r="B3878" s="65" t="str">
        <f>VLOOKUP(A3878,'bank list with code'!$A$2:$C$114,3,FALSE)</f>
        <v>B070</v>
      </c>
      <c r="C3878" s="65" t="str">
        <f>VLOOKUP(B3878,'bank type'!$A$2:$B$87,2,FALSE)</f>
        <v>Private Sector Banks</v>
      </c>
      <c r="D3878" s="60">
        <f t="shared" si="162"/>
        <v>44408</v>
      </c>
      <c r="E3878" s="19">
        <v>7</v>
      </c>
      <c r="F3878" s="1">
        <v>2021</v>
      </c>
      <c r="G3878" s="2">
        <v>1308</v>
      </c>
      <c r="H3878" s="2">
        <v>935</v>
      </c>
      <c r="I3878" s="2">
        <v>10745</v>
      </c>
      <c r="J3878" s="2">
        <v>0</v>
      </c>
      <c r="K3878" s="2"/>
      <c r="L3878" s="11">
        <v>0</v>
      </c>
      <c r="M3878" s="11">
        <v>0</v>
      </c>
      <c r="N3878" s="11"/>
      <c r="O3878" s="8">
        <v>2460</v>
      </c>
      <c r="P3878" s="8">
        <v>88</v>
      </c>
      <c r="Q3878" s="8">
        <v>8122</v>
      </c>
      <c r="R3878" s="121">
        <v>6.2259999999999998E-3</v>
      </c>
      <c r="S3878" s="121">
        <v>0.65801385159999992</v>
      </c>
      <c r="T3878" s="8"/>
      <c r="U3878" s="8"/>
      <c r="V3878" s="8"/>
      <c r="W3878" s="8"/>
      <c r="X3878" s="8">
        <v>4215228</v>
      </c>
      <c r="Y3878" s="8">
        <v>5037889</v>
      </c>
      <c r="Z3878" s="8">
        <v>2596640</v>
      </c>
      <c r="AA3878" s="121">
        <v>242.33577224000007</v>
      </c>
      <c r="AB3878" s="121">
        <v>49.482237912200013</v>
      </c>
    </row>
    <row r="3879" spans="1:28" x14ac:dyDescent="0.3">
      <c r="A3879" s="1" t="s">
        <v>28</v>
      </c>
      <c r="B3879" s="65" t="str">
        <f>VLOOKUP(A3879,'bank list with code'!$A$2:$C$114,3,FALSE)</f>
        <v>B073</v>
      </c>
      <c r="C3879" s="65" t="str">
        <f>VLOOKUP(B3879,'bank type'!$A$2:$B$87,2,FALSE)</f>
        <v>Private Sector Banks</v>
      </c>
      <c r="D3879" s="60">
        <f t="shared" si="162"/>
        <v>44408</v>
      </c>
      <c r="E3879" s="19">
        <v>7</v>
      </c>
      <c r="F3879" s="1">
        <v>2021</v>
      </c>
      <c r="G3879" s="2">
        <v>1328</v>
      </c>
      <c r="H3879" s="2">
        <v>1266</v>
      </c>
      <c r="I3879" s="2">
        <v>40388</v>
      </c>
      <c r="J3879" s="2">
        <v>0</v>
      </c>
      <c r="K3879" s="2"/>
      <c r="L3879" s="11">
        <v>0</v>
      </c>
      <c r="M3879" s="8">
        <v>12798</v>
      </c>
      <c r="N3879" s="8"/>
      <c r="O3879" s="8">
        <v>2388819</v>
      </c>
      <c r="P3879" s="8">
        <v>22409</v>
      </c>
      <c r="Q3879" s="8">
        <v>4942016</v>
      </c>
      <c r="R3879" s="121">
        <v>1.0155180039</v>
      </c>
      <c r="S3879" s="121">
        <v>183.82119303070002</v>
      </c>
      <c r="T3879" s="8"/>
      <c r="U3879" s="8"/>
      <c r="V3879" s="8"/>
      <c r="W3879" s="8"/>
      <c r="X3879" s="8">
        <v>19225633</v>
      </c>
      <c r="Y3879" s="8">
        <v>8246610</v>
      </c>
      <c r="Z3879" s="8">
        <v>9370459</v>
      </c>
      <c r="AA3879" s="121">
        <v>366.86887077629996</v>
      </c>
      <c r="AB3879" s="121">
        <v>159.37835450429966</v>
      </c>
    </row>
    <row r="3880" spans="1:28" x14ac:dyDescent="0.3">
      <c r="A3880" s="1" t="s">
        <v>29</v>
      </c>
      <c r="B3880" s="65" t="str">
        <f>VLOOKUP(A3880,'bank list with code'!$A$2:$C$114,3,FALSE)</f>
        <v>B082</v>
      </c>
      <c r="C3880" s="65" t="str">
        <f>VLOOKUP(B3880,'bank type'!$A$2:$B$87,2,FALSE)</f>
        <v>Private Sector Banks</v>
      </c>
      <c r="D3880" s="60">
        <f t="shared" si="162"/>
        <v>44408</v>
      </c>
      <c r="E3880" s="19">
        <v>7</v>
      </c>
      <c r="F3880" s="1">
        <v>2021</v>
      </c>
      <c r="G3880" s="2">
        <v>336</v>
      </c>
      <c r="H3880" s="2">
        <v>44</v>
      </c>
      <c r="I3880" s="2">
        <v>457803</v>
      </c>
      <c r="J3880" s="2">
        <v>0</v>
      </c>
      <c r="K3880" s="2"/>
      <c r="L3880" s="11">
        <v>0</v>
      </c>
      <c r="M3880" s="11">
        <v>908609</v>
      </c>
      <c r="N3880" s="11"/>
      <c r="O3880" s="8">
        <v>3069339</v>
      </c>
      <c r="P3880" s="8">
        <v>33618</v>
      </c>
      <c r="Q3880" s="8">
        <v>8245297</v>
      </c>
      <c r="R3880" s="121">
        <v>1.1959532632000001</v>
      </c>
      <c r="S3880" s="121">
        <v>344.89570369640001</v>
      </c>
      <c r="T3880" s="8"/>
      <c r="U3880" s="8"/>
      <c r="V3880" s="8"/>
      <c r="W3880" s="8"/>
      <c r="X3880" s="8">
        <v>1250882</v>
      </c>
      <c r="Y3880" s="8">
        <v>581213</v>
      </c>
      <c r="Z3880" s="8">
        <v>492381</v>
      </c>
      <c r="AA3880" s="121">
        <v>26.680782878300001</v>
      </c>
      <c r="AB3880" s="121">
        <v>8.6710724327999991</v>
      </c>
    </row>
    <row r="3881" spans="1:28" x14ac:dyDescent="0.3">
      <c r="A3881" s="1" t="s">
        <v>30</v>
      </c>
      <c r="B3881" s="65" t="str">
        <f>VLOOKUP(A3881,'bank list with code'!$A$2:$C$114,3,FALSE)</f>
        <v>B089</v>
      </c>
      <c r="C3881" s="65" t="str">
        <f>VLOOKUP(B3881,'bank type'!$A$2:$B$87,2,FALSE)</f>
        <v>Private Sector Banks</v>
      </c>
      <c r="D3881" s="60">
        <f t="shared" si="162"/>
        <v>44408</v>
      </c>
      <c r="E3881" s="19">
        <v>7</v>
      </c>
      <c r="F3881" s="1">
        <v>2021</v>
      </c>
      <c r="G3881" s="2">
        <v>850</v>
      </c>
      <c r="H3881" s="2">
        <v>443</v>
      </c>
      <c r="I3881" s="2">
        <v>9016</v>
      </c>
      <c r="J3881" s="2">
        <v>0</v>
      </c>
      <c r="K3881" s="2"/>
      <c r="L3881" s="11">
        <v>0</v>
      </c>
      <c r="M3881" s="11">
        <v>2583</v>
      </c>
      <c r="N3881" s="11"/>
      <c r="O3881" s="8">
        <v>98</v>
      </c>
      <c r="P3881" s="8">
        <v>0</v>
      </c>
      <c r="Q3881" s="8">
        <v>26</v>
      </c>
      <c r="R3881" s="121">
        <v>0</v>
      </c>
      <c r="S3881" s="121">
        <v>1.889273E-4</v>
      </c>
      <c r="T3881" s="8"/>
      <c r="U3881" s="8"/>
      <c r="V3881" s="8"/>
      <c r="W3881" s="8"/>
      <c r="X3881" s="8">
        <v>3494125</v>
      </c>
      <c r="Y3881" s="8">
        <v>2748249</v>
      </c>
      <c r="Z3881" s="8">
        <v>2161118</v>
      </c>
      <c r="AA3881" s="121">
        <v>122.8101949855</v>
      </c>
      <c r="AB3881" s="121">
        <v>37.242724189100002</v>
      </c>
    </row>
    <row r="3882" spans="1:28" x14ac:dyDescent="0.3">
      <c r="A3882" s="1" t="s">
        <v>31</v>
      </c>
      <c r="B3882" s="65" t="str">
        <f>VLOOKUP(A3882,'bank list with code'!$A$2:$C$114,3,FALSE)</f>
        <v>B100</v>
      </c>
      <c r="C3882" s="65" t="str">
        <f>VLOOKUP(B3882,'bank type'!$A$2:$B$87,2,FALSE)</f>
        <v>Private Sector Banks</v>
      </c>
      <c r="D3882" s="60">
        <f t="shared" si="162"/>
        <v>44408</v>
      </c>
      <c r="E3882" s="19">
        <v>7</v>
      </c>
      <c r="F3882" s="1">
        <v>2021</v>
      </c>
      <c r="G3882" s="2">
        <v>643</v>
      </c>
      <c r="H3882" s="2">
        <v>750</v>
      </c>
      <c r="I3882" s="2">
        <v>3967</v>
      </c>
      <c r="J3882" s="2">
        <v>0</v>
      </c>
      <c r="K3882" s="2"/>
      <c r="L3882" s="11">
        <v>0</v>
      </c>
      <c r="M3882" s="11">
        <v>0</v>
      </c>
      <c r="N3882" s="11"/>
      <c r="O3882" s="8">
        <v>33779</v>
      </c>
      <c r="P3882" s="8">
        <v>1867</v>
      </c>
      <c r="Q3882" s="8">
        <v>62498</v>
      </c>
      <c r="R3882" s="121">
        <v>7.7712000000000003E-2</v>
      </c>
      <c r="S3882" s="121">
        <v>2.6261704490000004</v>
      </c>
      <c r="T3882" s="8"/>
      <c r="U3882" s="8"/>
      <c r="V3882" s="8"/>
      <c r="W3882" s="8"/>
      <c r="X3882" s="8">
        <v>1938166</v>
      </c>
      <c r="Y3882" s="8">
        <v>5409624</v>
      </c>
      <c r="Z3882" s="8">
        <v>694001</v>
      </c>
      <c r="AA3882" s="121">
        <v>241.16170015</v>
      </c>
      <c r="AB3882" s="121">
        <v>12.898863629299999</v>
      </c>
    </row>
    <row r="3883" spans="1:28" x14ac:dyDescent="0.3">
      <c r="A3883" s="1" t="s">
        <v>32</v>
      </c>
      <c r="B3883" s="65" t="str">
        <f>VLOOKUP(A3883,'bank list with code'!$A$2:$C$114,3,FALSE)</f>
        <v>B101</v>
      </c>
      <c r="C3883" s="65" t="str">
        <f>VLOOKUP(B3883,'bank type'!$A$2:$B$87,2,FALSE)</f>
        <v>Private Sector Banks</v>
      </c>
      <c r="D3883" s="60">
        <f t="shared" si="162"/>
        <v>44408</v>
      </c>
      <c r="E3883" s="19">
        <v>7</v>
      </c>
      <c r="F3883" s="1">
        <v>2021</v>
      </c>
      <c r="G3883" s="2">
        <v>454</v>
      </c>
      <c r="H3883" s="2">
        <v>521</v>
      </c>
      <c r="I3883" s="2">
        <v>1344</v>
      </c>
      <c r="J3883" s="2">
        <v>0</v>
      </c>
      <c r="K3883" s="2"/>
      <c r="L3883" s="11">
        <v>116</v>
      </c>
      <c r="M3883" s="11">
        <v>2465</v>
      </c>
      <c r="N3883" s="11"/>
      <c r="O3883" s="8">
        <v>0</v>
      </c>
      <c r="P3883" s="8">
        <v>0</v>
      </c>
      <c r="Q3883" s="8">
        <v>0</v>
      </c>
      <c r="R3883" s="121">
        <v>0</v>
      </c>
      <c r="S3883" s="121">
        <v>0</v>
      </c>
      <c r="T3883" s="8"/>
      <c r="U3883" s="8"/>
      <c r="V3883" s="8"/>
      <c r="W3883" s="8"/>
      <c r="X3883" s="8">
        <v>1244258</v>
      </c>
      <c r="Y3883" s="8">
        <v>767151</v>
      </c>
      <c r="Z3883" s="8">
        <v>381598</v>
      </c>
      <c r="AA3883" s="121">
        <v>36.446911710000002</v>
      </c>
      <c r="AB3883" s="121">
        <v>6.4144730326000001</v>
      </c>
    </row>
    <row r="3884" spans="1:28" x14ac:dyDescent="0.3">
      <c r="A3884" s="1" t="s">
        <v>33</v>
      </c>
      <c r="B3884" s="65" t="str">
        <f>VLOOKUP(A3884,'bank list with code'!$A$2:$C$114,3,FALSE)</f>
        <v>B113</v>
      </c>
      <c r="C3884" s="65" t="str">
        <f>VLOOKUP(B3884,'bank type'!$A$2:$B$87,2,FALSE)</f>
        <v>Private Sector Banks</v>
      </c>
      <c r="D3884" s="60">
        <f t="shared" si="162"/>
        <v>44408</v>
      </c>
      <c r="E3884" s="19">
        <v>7</v>
      </c>
      <c r="F3884" s="1">
        <v>2021</v>
      </c>
      <c r="G3884" s="2">
        <v>995</v>
      </c>
      <c r="H3884" s="2">
        <v>246</v>
      </c>
      <c r="I3884" s="2">
        <v>55590</v>
      </c>
      <c r="J3884" s="2">
        <v>0</v>
      </c>
      <c r="K3884" s="2"/>
      <c r="L3884" s="11">
        <v>15758</v>
      </c>
      <c r="M3884" s="11">
        <v>226171</v>
      </c>
      <c r="N3884" s="11"/>
      <c r="O3884" s="8">
        <v>999495</v>
      </c>
      <c r="P3884" s="8">
        <v>11828</v>
      </c>
      <c r="Q3884" s="8">
        <v>2173893</v>
      </c>
      <c r="R3884" s="121">
        <v>0.49314400000000003</v>
      </c>
      <c r="S3884" s="121">
        <v>72.360043763199997</v>
      </c>
      <c r="T3884" s="8"/>
      <c r="U3884" s="8"/>
      <c r="V3884" s="8"/>
      <c r="W3884" s="8"/>
      <c r="X3884" s="8">
        <v>3611959</v>
      </c>
      <c r="Y3884" s="8">
        <v>2030209</v>
      </c>
      <c r="Z3884" s="8">
        <v>2030212</v>
      </c>
      <c r="AA3884" s="121">
        <v>96.499767070000004</v>
      </c>
      <c r="AB3884" s="121">
        <v>38.679476519999994</v>
      </c>
    </row>
    <row r="3885" spans="1:28" x14ac:dyDescent="0.3">
      <c r="A3885" s="1" t="s">
        <v>35</v>
      </c>
      <c r="B3885" s="65" t="str">
        <f>VLOOKUP(A3885,'bank list with code'!$A$2:$C$114,3,FALSE)</f>
        <v>B004</v>
      </c>
      <c r="C3885" s="65" t="str">
        <f>VLOOKUP(B3885,'bank type'!$A$2:$B$87,2,FALSE)</f>
        <v>Foreign Banks</v>
      </c>
      <c r="D3885" s="60">
        <f t="shared" si="162"/>
        <v>44408</v>
      </c>
      <c r="E3885" s="19">
        <v>7</v>
      </c>
      <c r="F3885" s="1">
        <v>2021</v>
      </c>
      <c r="G3885" s="2">
        <v>0</v>
      </c>
      <c r="H3885" s="2">
        <v>0</v>
      </c>
      <c r="I3885" s="2">
        <v>44842</v>
      </c>
      <c r="J3885" s="2">
        <v>0</v>
      </c>
      <c r="K3885" s="2"/>
      <c r="L3885" s="11">
        <v>0</v>
      </c>
      <c r="M3885" s="11">
        <v>6</v>
      </c>
      <c r="N3885" s="11"/>
      <c r="O3885" s="8">
        <v>1469540</v>
      </c>
      <c r="P3885" s="8">
        <v>1429</v>
      </c>
      <c r="Q3885" s="8">
        <v>4113708</v>
      </c>
      <c r="R3885" s="121">
        <v>0.11556500670000001</v>
      </c>
      <c r="S3885" s="121">
        <v>223.53181839000001</v>
      </c>
      <c r="T3885" s="8"/>
      <c r="U3885" s="8"/>
      <c r="V3885" s="8"/>
      <c r="W3885" s="8"/>
      <c r="X3885" s="8">
        <v>0</v>
      </c>
      <c r="Y3885" s="8">
        <v>0</v>
      </c>
      <c r="Z3885" s="8">
        <v>0</v>
      </c>
      <c r="AA3885" s="121">
        <v>0</v>
      </c>
      <c r="AB3885" s="121">
        <v>0</v>
      </c>
    </row>
    <row r="3886" spans="1:28" x14ac:dyDescent="0.3">
      <c r="A3886" s="1" t="s">
        <v>36</v>
      </c>
      <c r="B3886" s="65" t="str">
        <f>VLOOKUP(A3886,'bank list with code'!$A$2:$C$114,3,FALSE)</f>
        <v>B011</v>
      </c>
      <c r="C3886" s="65" t="str">
        <f>VLOOKUP(B3886,'bank type'!$A$2:$B$87,2,FALSE)</f>
        <v>Foreign Banks</v>
      </c>
      <c r="D3886" s="60">
        <f t="shared" si="162"/>
        <v>44408</v>
      </c>
      <c r="E3886" s="19">
        <v>7</v>
      </c>
      <c r="F3886" s="1">
        <v>2021</v>
      </c>
      <c r="G3886" s="2">
        <v>0</v>
      </c>
      <c r="H3886" s="2">
        <v>0</v>
      </c>
      <c r="I3886" s="2">
        <v>0</v>
      </c>
      <c r="J3886" s="2">
        <v>0</v>
      </c>
      <c r="K3886" s="2"/>
      <c r="L3886" s="11">
        <v>0</v>
      </c>
      <c r="M3886" s="11">
        <v>0</v>
      </c>
      <c r="N3886" s="11"/>
      <c r="O3886" s="8">
        <v>24195</v>
      </c>
      <c r="P3886" s="8">
        <v>0</v>
      </c>
      <c r="Q3886" s="8">
        <v>21253</v>
      </c>
      <c r="R3886" s="121">
        <v>0</v>
      </c>
      <c r="S3886" s="121">
        <v>0.81988879999999997</v>
      </c>
      <c r="T3886" s="8"/>
      <c r="U3886" s="8"/>
      <c r="V3886" s="8"/>
      <c r="W3886" s="8"/>
      <c r="X3886" s="8">
        <v>0</v>
      </c>
      <c r="Y3886" s="8">
        <v>0</v>
      </c>
      <c r="Z3886" s="8">
        <v>0</v>
      </c>
      <c r="AA3886" s="121">
        <v>0</v>
      </c>
      <c r="AB3886" s="121">
        <v>0</v>
      </c>
    </row>
    <row r="3887" spans="1:28" x14ac:dyDescent="0.3">
      <c r="A3887" s="1" t="s">
        <v>37</v>
      </c>
      <c r="B3887" s="65" t="str">
        <f>VLOOKUP(A3887,'bank list with code'!$A$2:$C$114,3,FALSE)</f>
        <v>B017</v>
      </c>
      <c r="C3887" s="65" t="str">
        <f>VLOOKUP(B3887,'bank type'!$A$2:$B$87,2,FALSE)</f>
        <v>Foreign Banks</v>
      </c>
      <c r="D3887" s="60">
        <f t="shared" si="162"/>
        <v>44408</v>
      </c>
      <c r="E3887" s="19">
        <v>7</v>
      </c>
      <c r="F3887" s="1">
        <v>2021</v>
      </c>
      <c r="G3887" s="2">
        <v>0</v>
      </c>
      <c r="H3887" s="2">
        <v>0</v>
      </c>
      <c r="I3887" s="2">
        <v>0</v>
      </c>
      <c r="J3887" s="2">
        <v>0</v>
      </c>
      <c r="K3887" s="2"/>
      <c r="L3887" s="11">
        <v>0</v>
      </c>
      <c r="M3887" s="11">
        <v>1</v>
      </c>
      <c r="N3887" s="11"/>
      <c r="O3887" s="8">
        <v>0</v>
      </c>
      <c r="P3887" s="8">
        <v>0</v>
      </c>
      <c r="Q3887" s="8">
        <v>0</v>
      </c>
      <c r="R3887" s="121">
        <v>0</v>
      </c>
      <c r="S3887" s="121">
        <v>0</v>
      </c>
      <c r="T3887" s="8"/>
      <c r="U3887" s="8"/>
      <c r="V3887" s="8"/>
      <c r="W3887" s="8"/>
      <c r="X3887" s="8">
        <v>1956</v>
      </c>
      <c r="Y3887" s="8">
        <v>89</v>
      </c>
      <c r="Z3887" s="8">
        <v>48</v>
      </c>
      <c r="AA3887" s="121">
        <v>1.02662168E-2</v>
      </c>
      <c r="AB3887" s="121">
        <v>4.8430213E-3</v>
      </c>
    </row>
    <row r="3888" spans="1:28" x14ac:dyDescent="0.3">
      <c r="A3888" s="1" t="s">
        <v>38</v>
      </c>
      <c r="B3888" s="65" t="str">
        <f>VLOOKUP(A3888,'bank list with code'!$A$2:$C$114,3,FALSE)</f>
        <v>B023</v>
      </c>
      <c r="C3888" s="65" t="str">
        <f>VLOOKUP(B3888,'bank type'!$A$2:$B$87,2,FALSE)</f>
        <v>Foreign Banks</v>
      </c>
      <c r="D3888" s="60">
        <f t="shared" si="162"/>
        <v>44408</v>
      </c>
      <c r="E3888" s="19">
        <v>7</v>
      </c>
      <c r="F3888" s="1">
        <v>2021</v>
      </c>
      <c r="G3888" s="2">
        <v>47</v>
      </c>
      <c r="H3888" s="2">
        <v>449</v>
      </c>
      <c r="I3888" s="2">
        <v>0</v>
      </c>
      <c r="J3888" s="2">
        <v>0</v>
      </c>
      <c r="K3888" s="2"/>
      <c r="L3888" s="11">
        <v>0</v>
      </c>
      <c r="M3888" s="11">
        <v>0</v>
      </c>
      <c r="N3888" s="11"/>
      <c r="O3888" s="8">
        <v>2599024</v>
      </c>
      <c r="P3888" s="8">
        <v>12663</v>
      </c>
      <c r="Q3888" s="8">
        <v>12284152</v>
      </c>
      <c r="R3888" s="121">
        <v>0.73878099999999991</v>
      </c>
      <c r="S3888" s="121">
        <v>362.2140238426</v>
      </c>
      <c r="T3888" s="8"/>
      <c r="U3888" s="8"/>
      <c r="V3888" s="8"/>
      <c r="W3888" s="8"/>
      <c r="X3888" s="8">
        <v>1611611</v>
      </c>
      <c r="Y3888" s="8">
        <v>1092582</v>
      </c>
      <c r="Z3888" s="8">
        <v>2319441</v>
      </c>
      <c r="AA3888" s="121">
        <v>58.703853530000004</v>
      </c>
      <c r="AB3888" s="121">
        <v>50.789793344500012</v>
      </c>
    </row>
    <row r="3889" spans="1:28" x14ac:dyDescent="0.3">
      <c r="A3889" s="1" t="s">
        <v>39</v>
      </c>
      <c r="B3889" s="65" t="str">
        <f>VLOOKUP(A3889,'bank list with code'!$A$2:$C$114,3,FALSE)</f>
        <v>B030</v>
      </c>
      <c r="C3889" s="65" t="str">
        <f>VLOOKUP(B3889,'bank type'!$A$2:$B$87,2,FALSE)</f>
        <v>Foreign Banks</v>
      </c>
      <c r="D3889" s="60">
        <f t="shared" si="162"/>
        <v>44408</v>
      </c>
      <c r="E3889" s="19">
        <v>7</v>
      </c>
      <c r="F3889" s="1">
        <v>2021</v>
      </c>
      <c r="G3889" s="2">
        <v>27</v>
      </c>
      <c r="H3889" s="2">
        <v>16</v>
      </c>
      <c r="I3889" s="2">
        <v>0</v>
      </c>
      <c r="J3889" s="2">
        <v>0</v>
      </c>
      <c r="K3889" s="2"/>
      <c r="L3889" s="11">
        <v>0</v>
      </c>
      <c r="M3889" s="11">
        <v>0</v>
      </c>
      <c r="N3889" s="11"/>
      <c r="O3889" s="8">
        <v>0</v>
      </c>
      <c r="P3889" s="8">
        <v>0</v>
      </c>
      <c r="Q3889" s="8">
        <v>0</v>
      </c>
      <c r="R3889" s="121">
        <v>0</v>
      </c>
      <c r="S3889" s="121">
        <v>0</v>
      </c>
      <c r="T3889" s="8"/>
      <c r="U3889" s="8"/>
      <c r="V3889" s="8"/>
      <c r="W3889" s="8"/>
      <c r="X3889" s="8">
        <v>1066552</v>
      </c>
      <c r="Y3889" s="8">
        <v>676118</v>
      </c>
      <c r="Z3889" s="8">
        <v>921478</v>
      </c>
      <c r="AA3889" s="121">
        <v>23.509405709999999</v>
      </c>
      <c r="AB3889" s="121">
        <v>10.4561241599</v>
      </c>
    </row>
    <row r="3890" spans="1:28" x14ac:dyDescent="0.3">
      <c r="A3890" s="1" t="s">
        <v>40</v>
      </c>
      <c r="B3890" s="65" t="str">
        <f>VLOOKUP(A3890,'bank list with code'!$A$2:$C$114,3,FALSE)</f>
        <v>B035</v>
      </c>
      <c r="C3890" s="65" t="str">
        <f>VLOOKUP(B3890,'bank type'!$A$2:$B$87,2,FALSE)</f>
        <v>Foreign Banks</v>
      </c>
      <c r="D3890" s="60">
        <f t="shared" si="162"/>
        <v>44408</v>
      </c>
      <c r="E3890" s="19">
        <v>7</v>
      </c>
      <c r="F3890" s="1">
        <v>2021</v>
      </c>
      <c r="G3890" s="2">
        <v>13</v>
      </c>
      <c r="H3890" s="2">
        <v>19</v>
      </c>
      <c r="I3890" s="2">
        <v>0</v>
      </c>
      <c r="J3890" s="2">
        <v>0</v>
      </c>
      <c r="K3890" s="2"/>
      <c r="L3890" s="11">
        <v>0</v>
      </c>
      <c r="M3890" s="11">
        <v>0</v>
      </c>
      <c r="N3890" s="11"/>
      <c r="O3890" s="8">
        <v>0</v>
      </c>
      <c r="P3890" s="8">
        <v>0</v>
      </c>
      <c r="Q3890" s="8">
        <v>0</v>
      </c>
      <c r="R3890" s="121">
        <v>0</v>
      </c>
      <c r="S3890" s="121">
        <v>0</v>
      </c>
      <c r="T3890" s="8"/>
      <c r="U3890" s="8"/>
      <c r="V3890" s="8"/>
      <c r="W3890" s="8"/>
      <c r="X3890" s="8">
        <v>119290</v>
      </c>
      <c r="Y3890" s="8">
        <v>50434</v>
      </c>
      <c r="Z3890" s="8">
        <v>113411</v>
      </c>
      <c r="AA3890" s="121">
        <v>2.8710038210000004</v>
      </c>
      <c r="AB3890" s="121">
        <v>2.6046147940000002</v>
      </c>
    </row>
    <row r="3891" spans="1:28" x14ac:dyDescent="0.3">
      <c r="A3891" s="1" t="s">
        <v>41</v>
      </c>
      <c r="B3891" s="65" t="str">
        <f>VLOOKUP(A3891,'bank list with code'!$A$2:$C$114,3,FALSE)</f>
        <v>B051</v>
      </c>
      <c r="C3891" s="65" t="str">
        <f>VLOOKUP(B3891,'bank type'!$A$2:$B$87,2,FALSE)</f>
        <v>Foreign Banks</v>
      </c>
      <c r="D3891" s="60">
        <f t="shared" si="162"/>
        <v>44408</v>
      </c>
      <c r="E3891" s="19">
        <v>7</v>
      </c>
      <c r="F3891" s="1">
        <v>2021</v>
      </c>
      <c r="G3891" s="2">
        <v>46</v>
      </c>
      <c r="H3891" s="2">
        <v>32</v>
      </c>
      <c r="I3891" s="2">
        <v>0</v>
      </c>
      <c r="J3891" s="2">
        <v>0</v>
      </c>
      <c r="K3891" s="2"/>
      <c r="L3891" s="11">
        <v>0</v>
      </c>
      <c r="M3891" s="11">
        <v>0</v>
      </c>
      <c r="N3891" s="11"/>
      <c r="O3891" s="8">
        <v>849997</v>
      </c>
      <c r="P3891" s="8">
        <v>1709</v>
      </c>
      <c r="Q3891" s="8">
        <v>1625163</v>
      </c>
      <c r="R3891" s="121">
        <v>0.13793086850000003</v>
      </c>
      <c r="S3891" s="121">
        <v>64.159657974200286</v>
      </c>
      <c r="T3891" s="8"/>
      <c r="U3891" s="8"/>
      <c r="V3891" s="8"/>
      <c r="W3891" s="8"/>
      <c r="X3891" s="8">
        <v>502676</v>
      </c>
      <c r="Y3891" s="8">
        <v>265361</v>
      </c>
      <c r="Z3891" s="8">
        <v>389205</v>
      </c>
      <c r="AA3891" s="121">
        <v>14.844313171899998</v>
      </c>
      <c r="AB3891" s="121">
        <v>8.9973775184000111</v>
      </c>
    </row>
    <row r="3892" spans="1:28" x14ac:dyDescent="0.3">
      <c r="A3892" s="1" t="s">
        <v>73</v>
      </c>
      <c r="B3892" s="65" t="str">
        <f>VLOOKUP(A3892,'bank list with code'!$A$2:$C$114,3,FALSE)</f>
        <v>B085</v>
      </c>
      <c r="C3892" s="65" t="str">
        <f>VLOOKUP(B3892,'bank type'!$A$2:$B$87,2,FALSE)</f>
        <v>Foreign Banks</v>
      </c>
      <c r="D3892" s="60">
        <f t="shared" si="162"/>
        <v>44408</v>
      </c>
      <c r="E3892" s="19">
        <v>7</v>
      </c>
      <c r="F3892" s="1">
        <v>2021</v>
      </c>
      <c r="G3892" s="2">
        <v>6</v>
      </c>
      <c r="H3892" s="2">
        <v>0</v>
      </c>
      <c r="I3892" s="2">
        <v>0</v>
      </c>
      <c r="J3892" s="2">
        <v>0</v>
      </c>
      <c r="K3892" s="2"/>
      <c r="L3892" s="11">
        <v>50637</v>
      </c>
      <c r="M3892" s="11">
        <v>0</v>
      </c>
      <c r="N3892" s="11"/>
      <c r="O3892" s="8">
        <v>167923</v>
      </c>
      <c r="P3892" s="8">
        <v>55358</v>
      </c>
      <c r="Q3892" s="8">
        <v>387880</v>
      </c>
      <c r="R3892" s="121">
        <v>3.2745796054999996</v>
      </c>
      <c r="S3892" s="121">
        <v>18.022863693300184</v>
      </c>
      <c r="T3892" s="8"/>
      <c r="U3892" s="8"/>
      <c r="V3892" s="8"/>
      <c r="W3892" s="8"/>
      <c r="X3892" s="8">
        <v>12644</v>
      </c>
      <c r="Y3892" s="8">
        <v>5186</v>
      </c>
      <c r="Z3892" s="8">
        <v>4260</v>
      </c>
      <c r="AA3892" s="121">
        <v>0.18637600000000001</v>
      </c>
      <c r="AB3892" s="121">
        <v>0.14054640859999898</v>
      </c>
    </row>
    <row r="3893" spans="1:28" x14ac:dyDescent="0.3">
      <c r="A3893" s="1" t="s">
        <v>42</v>
      </c>
      <c r="B3893" s="65" t="str">
        <f>VLOOKUP(A3893,'bank list with code'!$A$2:$C$114,3,FALSE)</f>
        <v>B090</v>
      </c>
      <c r="C3893" s="65" t="str">
        <f>VLOOKUP(B3893,'bank type'!$A$2:$B$87,2,FALSE)</f>
        <v>Foreign Banks</v>
      </c>
      <c r="D3893" s="60">
        <f t="shared" si="162"/>
        <v>44408</v>
      </c>
      <c r="E3893" s="19">
        <v>7</v>
      </c>
      <c r="F3893" s="1">
        <v>2021</v>
      </c>
      <c r="G3893" s="2">
        <v>98</v>
      </c>
      <c r="H3893" s="2">
        <v>82</v>
      </c>
      <c r="I3893" s="2">
        <v>0</v>
      </c>
      <c r="J3893" s="2">
        <v>0</v>
      </c>
      <c r="K3893" s="2"/>
      <c r="L3893" s="11">
        <v>0</v>
      </c>
      <c r="M3893" s="11">
        <v>0</v>
      </c>
      <c r="N3893" s="11"/>
      <c r="O3893" s="8">
        <v>1418562</v>
      </c>
      <c r="P3893" s="8">
        <v>3535</v>
      </c>
      <c r="Q3893" s="8">
        <v>3283757</v>
      </c>
      <c r="R3893" s="121">
        <v>0.20262122999999999</v>
      </c>
      <c r="S3893" s="121">
        <v>105.92963473</v>
      </c>
      <c r="T3893" s="8"/>
      <c r="U3893" s="8"/>
      <c r="V3893" s="8"/>
      <c r="W3893" s="8"/>
      <c r="X3893" s="8">
        <v>1061827</v>
      </c>
      <c r="Y3893" s="8">
        <v>1021252</v>
      </c>
      <c r="Z3893" s="8">
        <v>1676654</v>
      </c>
      <c r="AA3893" s="121">
        <v>46.463593528100006</v>
      </c>
      <c r="AB3893" s="121">
        <v>30.6843234804</v>
      </c>
    </row>
    <row r="3894" spans="1:28" x14ac:dyDescent="0.3">
      <c r="A3894" s="1" t="s">
        <v>45</v>
      </c>
      <c r="B3894" s="65" t="str">
        <f>VLOOKUP(A3894,'bank list with code'!$A$2:$C$114,3,FALSE)</f>
        <v>B002</v>
      </c>
      <c r="C3894" s="65" t="str">
        <f>VLOOKUP(B3894,'bank type'!$A$2:$B$87,2,FALSE)</f>
        <v>Payment Banks</v>
      </c>
      <c r="D3894" s="60">
        <f t="shared" si="162"/>
        <v>44408</v>
      </c>
      <c r="E3894" s="19">
        <v>7</v>
      </c>
      <c r="F3894" s="1">
        <v>2021</v>
      </c>
      <c r="G3894" s="2">
        <v>0</v>
      </c>
      <c r="H3894" s="2">
        <v>0</v>
      </c>
      <c r="I3894" s="2">
        <v>0</v>
      </c>
      <c r="J3894" s="2">
        <v>0</v>
      </c>
      <c r="K3894" s="2"/>
      <c r="L3894" s="11">
        <v>0</v>
      </c>
      <c r="M3894" s="11">
        <v>0</v>
      </c>
      <c r="N3894" s="11"/>
      <c r="O3894" s="8">
        <v>0</v>
      </c>
      <c r="P3894" s="8">
        <v>0</v>
      </c>
      <c r="Q3894" s="8">
        <v>0</v>
      </c>
      <c r="R3894" s="121">
        <v>0</v>
      </c>
      <c r="S3894" s="121">
        <v>0</v>
      </c>
      <c r="T3894" s="8"/>
      <c r="U3894" s="8"/>
      <c r="V3894" s="8"/>
      <c r="W3894" s="8"/>
      <c r="X3894" s="8">
        <v>1974540</v>
      </c>
      <c r="Y3894" s="8">
        <v>0</v>
      </c>
      <c r="Z3894" s="8">
        <v>436635</v>
      </c>
      <c r="AA3894" s="121">
        <v>0</v>
      </c>
      <c r="AB3894" s="121">
        <v>3.9705102228000007</v>
      </c>
    </row>
    <row r="3895" spans="1:28" x14ac:dyDescent="0.3">
      <c r="A3895" s="1" t="s">
        <v>46</v>
      </c>
      <c r="B3895" s="65" t="str">
        <f>VLOOKUP(A3895,'bank list with code'!$A$2:$C$114,3,FALSE)</f>
        <v>B048</v>
      </c>
      <c r="C3895" s="65" t="str">
        <f>VLOOKUP(B3895,'bank type'!$A$2:$B$87,2,FALSE)</f>
        <v>Payment Banks</v>
      </c>
      <c r="D3895" s="60">
        <f t="shared" si="162"/>
        <v>44408</v>
      </c>
      <c r="E3895" s="19">
        <v>7</v>
      </c>
      <c r="F3895" s="1">
        <v>2021</v>
      </c>
      <c r="G3895" s="2">
        <v>0</v>
      </c>
      <c r="H3895" s="2">
        <v>0</v>
      </c>
      <c r="I3895" s="2">
        <v>0</v>
      </c>
      <c r="J3895" s="2">
        <v>0</v>
      </c>
      <c r="K3895" s="2"/>
      <c r="L3895" s="11">
        <v>244203</v>
      </c>
      <c r="M3895" s="11">
        <v>0</v>
      </c>
      <c r="N3895" s="11"/>
      <c r="O3895" s="8">
        <v>0</v>
      </c>
      <c r="P3895" s="8">
        <v>0</v>
      </c>
      <c r="Q3895" s="8">
        <v>0</v>
      </c>
      <c r="R3895" s="121">
        <v>0</v>
      </c>
      <c r="S3895" s="121">
        <v>0</v>
      </c>
      <c r="T3895" s="8"/>
      <c r="U3895" s="8"/>
      <c r="V3895" s="8"/>
      <c r="W3895" s="8"/>
      <c r="X3895" s="8">
        <v>2738379</v>
      </c>
      <c r="Y3895" s="8">
        <v>747885</v>
      </c>
      <c r="Z3895" s="8">
        <v>182083</v>
      </c>
      <c r="AA3895" s="121">
        <v>21.178076882000003</v>
      </c>
      <c r="AB3895" s="121">
        <v>2.5449854416999997</v>
      </c>
    </row>
    <row r="3896" spans="1:28" x14ac:dyDescent="0.3">
      <c r="A3896" s="1" t="s">
        <v>47</v>
      </c>
      <c r="B3896" s="65" t="str">
        <f>VLOOKUP(A3896,'bank list with code'!$A$2:$C$114,3,FALSE)</f>
        <v>B059</v>
      </c>
      <c r="C3896" s="65" t="str">
        <f>VLOOKUP(B3896,'bank type'!$A$2:$B$87,2,FALSE)</f>
        <v>Payment Banks</v>
      </c>
      <c r="D3896" s="60">
        <f t="shared" si="162"/>
        <v>44408</v>
      </c>
      <c r="E3896" s="19">
        <v>7</v>
      </c>
      <c r="F3896" s="1">
        <v>2021</v>
      </c>
      <c r="G3896" s="2">
        <v>0</v>
      </c>
      <c r="H3896" s="2">
        <v>0</v>
      </c>
      <c r="I3896" s="2">
        <v>0</v>
      </c>
      <c r="J3896" s="2">
        <v>0</v>
      </c>
      <c r="K3896" s="2"/>
      <c r="L3896" s="8">
        <v>136647</v>
      </c>
      <c r="M3896" s="11">
        <v>0</v>
      </c>
      <c r="N3896" s="11"/>
      <c r="O3896" s="8">
        <v>0</v>
      </c>
      <c r="P3896" s="8">
        <v>0</v>
      </c>
      <c r="Q3896" s="8">
        <v>0</v>
      </c>
      <c r="R3896" s="121">
        <v>0</v>
      </c>
      <c r="S3896" s="121">
        <v>0</v>
      </c>
      <c r="T3896" s="8"/>
      <c r="U3896" s="8"/>
      <c r="V3896" s="8"/>
      <c r="W3896" s="8"/>
      <c r="X3896" s="8">
        <v>1926239</v>
      </c>
      <c r="Y3896" s="8">
        <v>0</v>
      </c>
      <c r="Z3896" s="8">
        <v>307816</v>
      </c>
      <c r="AA3896" s="121">
        <v>0</v>
      </c>
      <c r="AB3896" s="121">
        <v>2.1132711505000001</v>
      </c>
    </row>
    <row r="3897" spans="1:28" x14ac:dyDescent="0.3">
      <c r="A3897" s="1" t="s">
        <v>72</v>
      </c>
      <c r="B3897" s="65" t="str">
        <f>VLOOKUP(A3897,'bank list with code'!$A$2:$C$114,3,FALSE)</f>
        <v>B067</v>
      </c>
      <c r="C3897" s="65" t="str">
        <f>VLOOKUP(B3897,'bank type'!$A$2:$B$87,2,FALSE)</f>
        <v>Payment Banks</v>
      </c>
      <c r="D3897" s="60">
        <f t="shared" si="162"/>
        <v>44408</v>
      </c>
      <c r="E3897" s="19">
        <v>7</v>
      </c>
      <c r="F3897" s="1">
        <v>2021</v>
      </c>
      <c r="G3897" s="2">
        <v>0</v>
      </c>
      <c r="H3897" s="2">
        <v>0</v>
      </c>
      <c r="I3897" s="2">
        <v>0</v>
      </c>
      <c r="J3897" s="2">
        <v>0</v>
      </c>
      <c r="K3897" s="2"/>
      <c r="L3897" s="11">
        <v>0</v>
      </c>
      <c r="M3897" s="11">
        <v>0</v>
      </c>
      <c r="N3897" s="11"/>
      <c r="O3897" s="8">
        <v>0</v>
      </c>
      <c r="P3897" s="8">
        <v>0</v>
      </c>
      <c r="Q3897" s="8">
        <v>0</v>
      </c>
      <c r="R3897" s="121">
        <v>0</v>
      </c>
      <c r="S3897" s="121">
        <v>0</v>
      </c>
      <c r="T3897" s="8"/>
      <c r="U3897" s="8"/>
      <c r="V3897" s="8"/>
      <c r="W3897" s="8"/>
      <c r="X3897" s="8">
        <v>0</v>
      </c>
      <c r="Y3897" s="8">
        <v>0</v>
      </c>
      <c r="Z3897" s="8">
        <v>0</v>
      </c>
      <c r="AA3897" s="121">
        <v>0</v>
      </c>
      <c r="AB3897" s="121">
        <v>0</v>
      </c>
    </row>
    <row r="3898" spans="1:28" x14ac:dyDescent="0.3">
      <c r="A3898" s="1" t="s">
        <v>49</v>
      </c>
      <c r="B3898" s="65" t="str">
        <f>VLOOKUP(A3898,'bank list with code'!$A$2:$C$114,3,FALSE)</f>
        <v>B077</v>
      </c>
      <c r="C3898" s="65" t="str">
        <f>VLOOKUP(B3898,'bank type'!$A$2:$B$87,2,FALSE)</f>
        <v>Payment Banks</v>
      </c>
      <c r="D3898" s="60">
        <f t="shared" si="162"/>
        <v>44408</v>
      </c>
      <c r="E3898" s="19">
        <v>7</v>
      </c>
      <c r="F3898" s="1">
        <v>2021</v>
      </c>
      <c r="G3898" s="2">
        <v>0</v>
      </c>
      <c r="H3898" s="2">
        <v>0</v>
      </c>
      <c r="I3898" s="2">
        <v>0</v>
      </c>
      <c r="J3898" s="2">
        <v>0</v>
      </c>
      <c r="K3898" s="2"/>
      <c r="L3898" s="11">
        <v>7569</v>
      </c>
      <c r="M3898" s="11">
        <v>0</v>
      </c>
      <c r="N3898" s="11"/>
      <c r="O3898" s="8">
        <v>0</v>
      </c>
      <c r="P3898" s="8">
        <v>0</v>
      </c>
      <c r="Q3898" s="8">
        <v>0</v>
      </c>
      <c r="R3898" s="121">
        <v>0</v>
      </c>
      <c r="S3898" s="121">
        <v>0</v>
      </c>
      <c r="T3898" s="8"/>
      <c r="U3898" s="8"/>
      <c r="V3898" s="8"/>
      <c r="W3898" s="8"/>
      <c r="X3898" s="8">
        <v>182330</v>
      </c>
      <c r="Y3898" s="8">
        <v>1503</v>
      </c>
      <c r="Z3898" s="8">
        <v>19414</v>
      </c>
      <c r="AA3898" s="121">
        <v>5.2250199999999997E-2</v>
      </c>
      <c r="AB3898" s="121">
        <v>9.4996370400000002E-2</v>
      </c>
    </row>
    <row r="3899" spans="1:28" x14ac:dyDescent="0.3">
      <c r="A3899" s="1" t="s">
        <v>50</v>
      </c>
      <c r="B3899" s="65" t="str">
        <f>VLOOKUP(A3899,'bank list with code'!$A$2:$C$114,3,FALSE)</f>
        <v>B079</v>
      </c>
      <c r="C3899" s="65" t="str">
        <f>VLOOKUP(B3899,'bank type'!$A$2:$B$87,2,FALSE)</f>
        <v>Payment Banks</v>
      </c>
      <c r="D3899" s="60">
        <f t="shared" si="162"/>
        <v>44408</v>
      </c>
      <c r="E3899" s="19">
        <v>7</v>
      </c>
      <c r="F3899" s="1">
        <v>2021</v>
      </c>
      <c r="G3899" s="2">
        <v>1</v>
      </c>
      <c r="H3899" s="2">
        <v>112</v>
      </c>
      <c r="I3899" s="2">
        <v>263276</v>
      </c>
      <c r="J3899" s="2">
        <v>0</v>
      </c>
      <c r="K3899" s="2"/>
      <c r="L3899" s="11">
        <v>0</v>
      </c>
      <c r="M3899" s="11">
        <v>0</v>
      </c>
      <c r="N3899" s="11"/>
      <c r="O3899" s="8">
        <v>0</v>
      </c>
      <c r="P3899" s="8">
        <v>0</v>
      </c>
      <c r="Q3899" s="8">
        <v>0</v>
      </c>
      <c r="R3899" s="121">
        <v>0</v>
      </c>
      <c r="S3899" s="121">
        <v>0</v>
      </c>
      <c r="T3899" s="8"/>
      <c r="U3899" s="8"/>
      <c r="V3899" s="8"/>
      <c r="W3899" s="8"/>
      <c r="X3899" s="8">
        <v>65488826</v>
      </c>
      <c r="Y3899" s="8">
        <v>1649527</v>
      </c>
      <c r="Z3899" s="8">
        <v>2267872</v>
      </c>
      <c r="AA3899" s="121">
        <v>56.661731840000002</v>
      </c>
      <c r="AB3899" s="121">
        <v>22.485381839999999</v>
      </c>
    </row>
    <row r="3900" spans="1:28" x14ac:dyDescent="0.3">
      <c r="A3900" s="1" t="s">
        <v>52</v>
      </c>
      <c r="B3900" s="65" t="str">
        <f>VLOOKUP(A3900,'bank list with code'!$A$2:$C$114,3,FALSE)</f>
        <v>B007</v>
      </c>
      <c r="C3900" s="65" t="str">
        <f>VLOOKUP(B3900,'bank type'!$A$2:$B$87,2,FALSE)</f>
        <v>Small Finance Banks</v>
      </c>
      <c r="D3900" s="60">
        <f t="shared" si="162"/>
        <v>44408</v>
      </c>
      <c r="E3900" s="19">
        <v>7</v>
      </c>
      <c r="F3900" s="1">
        <v>2021</v>
      </c>
      <c r="G3900" s="2">
        <v>357</v>
      </c>
      <c r="H3900" s="2">
        <v>2</v>
      </c>
      <c r="I3900" s="2">
        <v>0</v>
      </c>
      <c r="J3900" s="2">
        <v>0</v>
      </c>
      <c r="K3900" s="2"/>
      <c r="L3900" s="11">
        <v>264</v>
      </c>
      <c r="M3900" s="11">
        <v>0</v>
      </c>
      <c r="N3900" s="11"/>
      <c r="O3900" s="8">
        <v>25189</v>
      </c>
      <c r="P3900" s="8">
        <v>443</v>
      </c>
      <c r="Q3900" s="8">
        <v>71216</v>
      </c>
      <c r="R3900" s="121">
        <v>2.7265999999999999E-2</v>
      </c>
      <c r="S3900" s="121">
        <v>2.5261603573999478</v>
      </c>
      <c r="T3900" s="8"/>
      <c r="U3900" s="8"/>
      <c r="V3900" s="8"/>
      <c r="W3900" s="8"/>
      <c r="X3900" s="8">
        <v>1558514</v>
      </c>
      <c r="Y3900" s="8">
        <v>639562</v>
      </c>
      <c r="Z3900" s="8">
        <v>347401</v>
      </c>
      <c r="AA3900" s="121">
        <v>41.443202120000002</v>
      </c>
      <c r="AB3900" s="121">
        <v>8.7165505668999828</v>
      </c>
    </row>
    <row r="3901" spans="1:28" x14ac:dyDescent="0.3">
      <c r="A3901" s="1" t="s">
        <v>53</v>
      </c>
      <c r="B3901" s="65" t="str">
        <f>VLOOKUP(A3901,'bank list with code'!$A$2:$C$114,3,FALSE)</f>
        <v>B019</v>
      </c>
      <c r="C3901" s="65" t="str">
        <f>VLOOKUP(B3901,'bank type'!$A$2:$B$87,2,FALSE)</f>
        <v>Small Finance Banks</v>
      </c>
      <c r="D3901" s="60">
        <f t="shared" si="162"/>
        <v>44408</v>
      </c>
      <c r="E3901" s="19">
        <v>7</v>
      </c>
      <c r="F3901" s="1">
        <v>2021</v>
      </c>
      <c r="G3901" s="2">
        <v>159</v>
      </c>
      <c r="H3901" s="2">
        <v>2</v>
      </c>
      <c r="I3901" s="2">
        <v>0</v>
      </c>
      <c r="J3901" s="2">
        <v>0</v>
      </c>
      <c r="K3901" s="2"/>
      <c r="L3901" s="11">
        <v>0</v>
      </c>
      <c r="M3901" s="11">
        <v>0</v>
      </c>
      <c r="N3901" s="11"/>
      <c r="O3901" s="8">
        <v>0</v>
      </c>
      <c r="P3901" s="8">
        <v>0</v>
      </c>
      <c r="Q3901" s="8">
        <v>0</v>
      </c>
      <c r="R3901" s="121">
        <v>0</v>
      </c>
      <c r="S3901" s="121">
        <v>0</v>
      </c>
      <c r="T3901" s="8"/>
      <c r="U3901" s="8"/>
      <c r="V3901" s="8"/>
      <c r="W3901" s="8"/>
      <c r="X3901" s="8">
        <v>163044</v>
      </c>
      <c r="Y3901" s="8">
        <v>114028</v>
      </c>
      <c r="Z3901" s="8">
        <v>74152</v>
      </c>
      <c r="AA3901" s="121">
        <v>5.6170630700000004</v>
      </c>
      <c r="AB3901" s="121">
        <v>1.4240262830999999</v>
      </c>
    </row>
    <row r="3902" spans="1:28" x14ac:dyDescent="0.3">
      <c r="A3902" s="1" t="s">
        <v>54</v>
      </c>
      <c r="B3902" s="65" t="str">
        <f>VLOOKUP(A3902,'bank list with code'!$A$2:$C$114,3,FALSE)</f>
        <v>B046</v>
      </c>
      <c r="C3902" s="65" t="str">
        <f>VLOOKUP(B3902,'bank type'!$A$2:$B$87,2,FALSE)</f>
        <v>Small Finance Banks</v>
      </c>
      <c r="D3902" s="60">
        <f t="shared" si="162"/>
        <v>44408</v>
      </c>
      <c r="E3902" s="19">
        <v>7</v>
      </c>
      <c r="F3902" s="1">
        <v>2021</v>
      </c>
      <c r="G3902" s="2">
        <v>110</v>
      </c>
      <c r="H3902" s="2">
        <v>0</v>
      </c>
      <c r="I3902" s="2">
        <v>0</v>
      </c>
      <c r="J3902" s="2">
        <v>0</v>
      </c>
      <c r="K3902" s="2"/>
      <c r="L3902" s="11">
        <v>0</v>
      </c>
      <c r="M3902" s="11">
        <v>0</v>
      </c>
      <c r="N3902" s="11"/>
      <c r="O3902" s="8">
        <v>0</v>
      </c>
      <c r="P3902" s="8">
        <v>0</v>
      </c>
      <c r="Q3902" s="8">
        <v>0</v>
      </c>
      <c r="R3902" s="121">
        <v>0</v>
      </c>
      <c r="S3902" s="121">
        <v>0</v>
      </c>
      <c r="T3902" s="8"/>
      <c r="U3902" s="8"/>
      <c r="V3902" s="8"/>
      <c r="W3902" s="8"/>
      <c r="X3902" s="8">
        <v>2635387</v>
      </c>
      <c r="Y3902" s="8">
        <v>661189</v>
      </c>
      <c r="Z3902" s="8">
        <v>70165</v>
      </c>
      <c r="AA3902" s="121">
        <v>31.102662935000001</v>
      </c>
      <c r="AB3902" s="121">
        <v>0.70985732459999995</v>
      </c>
    </row>
    <row r="3903" spans="1:28" x14ac:dyDescent="0.3">
      <c r="A3903" s="1" t="s">
        <v>55</v>
      </c>
      <c r="B3903" s="65" t="str">
        <f>VLOOKUP(A3903,'bank list with code'!$A$2:$C$114,3,FALSE)</f>
        <v>B041</v>
      </c>
      <c r="C3903" s="65" t="str">
        <f>VLOOKUP(B3903,'bank type'!$A$2:$B$87,2,FALSE)</f>
        <v>Small Finance Banks</v>
      </c>
      <c r="D3903" s="60">
        <f t="shared" si="162"/>
        <v>44408</v>
      </c>
      <c r="E3903" s="19">
        <v>7</v>
      </c>
      <c r="F3903" s="1">
        <v>2021</v>
      </c>
      <c r="G3903" s="2">
        <v>332</v>
      </c>
      <c r="H3903" s="2">
        <v>2</v>
      </c>
      <c r="I3903" s="2">
        <v>5498</v>
      </c>
      <c r="J3903" s="2">
        <v>0</v>
      </c>
      <c r="K3903" s="2"/>
      <c r="L3903" s="11">
        <v>302</v>
      </c>
      <c r="M3903" s="11">
        <v>11349</v>
      </c>
      <c r="N3903" s="11"/>
      <c r="O3903" s="8">
        <v>0</v>
      </c>
      <c r="P3903" s="8">
        <v>0</v>
      </c>
      <c r="Q3903" s="8">
        <v>0</v>
      </c>
      <c r="R3903" s="121">
        <v>0</v>
      </c>
      <c r="S3903" s="121">
        <v>0</v>
      </c>
      <c r="T3903" s="8"/>
      <c r="U3903" s="8"/>
      <c r="V3903" s="8"/>
      <c r="W3903" s="8"/>
      <c r="X3903" s="8">
        <v>1731278</v>
      </c>
      <c r="Y3903" s="8">
        <v>583709</v>
      </c>
      <c r="Z3903" s="8">
        <v>258759</v>
      </c>
      <c r="AA3903" s="121">
        <v>20.331753860199999</v>
      </c>
      <c r="AB3903" s="121">
        <v>5.0942721845999994</v>
      </c>
    </row>
    <row r="3904" spans="1:28" x14ac:dyDescent="0.3">
      <c r="A3904" s="1" t="s">
        <v>56</v>
      </c>
      <c r="B3904" s="65" t="str">
        <f>VLOOKUP(A3904,'bank list with code'!$A$2:$C$114,3,FALSE)</f>
        <v>B043</v>
      </c>
      <c r="C3904" s="65" t="str">
        <f>VLOOKUP(B3904,'bank type'!$A$2:$B$87,2,FALSE)</f>
        <v>Small Finance Banks</v>
      </c>
      <c r="D3904" s="60">
        <f t="shared" si="162"/>
        <v>44408</v>
      </c>
      <c r="E3904" s="19">
        <v>7</v>
      </c>
      <c r="F3904" s="1">
        <v>2021</v>
      </c>
      <c r="G3904" s="2">
        <v>331</v>
      </c>
      <c r="H3904" s="2">
        <v>2</v>
      </c>
      <c r="I3904" s="2">
        <v>0</v>
      </c>
      <c r="J3904" s="2">
        <v>0</v>
      </c>
      <c r="K3904" s="2"/>
      <c r="L3904" s="11">
        <v>225</v>
      </c>
      <c r="M3904" s="11">
        <v>0</v>
      </c>
      <c r="N3904" s="11"/>
      <c r="O3904" s="8">
        <v>0</v>
      </c>
      <c r="P3904" s="8">
        <v>0</v>
      </c>
      <c r="Q3904" s="8">
        <v>0</v>
      </c>
      <c r="R3904" s="121">
        <v>0</v>
      </c>
      <c r="S3904" s="121">
        <v>0</v>
      </c>
      <c r="T3904" s="8"/>
      <c r="U3904" s="8"/>
      <c r="V3904" s="8"/>
      <c r="W3904" s="8"/>
      <c r="X3904" s="8">
        <v>3795802</v>
      </c>
      <c r="Y3904" s="8">
        <v>778876</v>
      </c>
      <c r="Z3904" s="8">
        <v>231674</v>
      </c>
      <c r="AA3904" s="121">
        <v>38.115440919999998</v>
      </c>
      <c r="AB3904" s="121">
        <v>2.2397180681999997</v>
      </c>
    </row>
    <row r="3905" spans="1:28" x14ac:dyDescent="0.3">
      <c r="A3905" s="1" t="s">
        <v>57</v>
      </c>
      <c r="B3905" s="65" t="str">
        <f>VLOOKUP(A3905,'bank list with code'!$A$2:$C$114,3,FALSE)</f>
        <v>B065</v>
      </c>
      <c r="C3905" s="65" t="str">
        <f>VLOOKUP(B3905,'bank type'!$A$2:$B$87,2,FALSE)</f>
        <v>Small Finance Banks</v>
      </c>
      <c r="D3905" s="60">
        <f t="shared" si="162"/>
        <v>44408</v>
      </c>
      <c r="E3905" s="19">
        <v>7</v>
      </c>
      <c r="F3905" s="1">
        <v>2021</v>
      </c>
      <c r="G3905" s="2">
        <v>132</v>
      </c>
      <c r="H3905" s="2">
        <v>3</v>
      </c>
      <c r="I3905" s="2">
        <v>0</v>
      </c>
      <c r="J3905" s="2">
        <v>0</v>
      </c>
      <c r="K3905" s="2"/>
      <c r="L3905" s="11">
        <v>0</v>
      </c>
      <c r="M3905" s="11">
        <v>0</v>
      </c>
      <c r="N3905" s="11"/>
      <c r="O3905" s="8">
        <v>0</v>
      </c>
      <c r="P3905" s="8">
        <v>0</v>
      </c>
      <c r="Q3905" s="8">
        <v>0</v>
      </c>
      <c r="R3905" s="121">
        <v>0</v>
      </c>
      <c r="S3905" s="121">
        <v>0</v>
      </c>
      <c r="T3905" s="8"/>
      <c r="U3905" s="8"/>
      <c r="V3905" s="8"/>
      <c r="W3905" s="8"/>
      <c r="X3905" s="8">
        <v>2100215</v>
      </c>
      <c r="Y3905" s="8">
        <v>390611</v>
      </c>
      <c r="Z3905" s="8">
        <v>87777</v>
      </c>
      <c r="AA3905" s="121">
        <v>19.6695505</v>
      </c>
      <c r="AB3905" s="121">
        <v>1.1724105409000001</v>
      </c>
    </row>
    <row r="3906" spans="1:28" x14ac:dyDescent="0.3">
      <c r="A3906" s="1" t="s">
        <v>58</v>
      </c>
      <c r="B3906" s="65" t="str">
        <f>VLOOKUP(A3906,'bank list with code'!$A$2:$C$114,3,FALSE)</f>
        <v>B075</v>
      </c>
      <c r="C3906" s="65" t="str">
        <f>VLOOKUP(B3906,'bank type'!$A$2:$B$87,2,FALSE)</f>
        <v>Small Finance Banks</v>
      </c>
      <c r="D3906" s="60">
        <f t="shared" si="162"/>
        <v>44408</v>
      </c>
      <c r="E3906" s="19">
        <v>7</v>
      </c>
      <c r="F3906" s="1">
        <v>2021</v>
      </c>
      <c r="G3906" s="2">
        <v>7</v>
      </c>
      <c r="H3906" s="2">
        <v>1</v>
      </c>
      <c r="I3906" s="2">
        <v>0</v>
      </c>
      <c r="J3906" s="2">
        <v>0</v>
      </c>
      <c r="K3906" s="2"/>
      <c r="L3906" s="11">
        <v>0</v>
      </c>
      <c r="M3906" s="11">
        <v>0</v>
      </c>
      <c r="N3906" s="11"/>
      <c r="O3906" s="8">
        <v>0</v>
      </c>
      <c r="P3906" s="8">
        <v>0</v>
      </c>
      <c r="Q3906" s="8">
        <v>0</v>
      </c>
      <c r="R3906" s="121">
        <v>0</v>
      </c>
      <c r="S3906" s="121">
        <v>0</v>
      </c>
      <c r="T3906" s="8"/>
      <c r="U3906" s="8"/>
      <c r="V3906" s="8"/>
      <c r="W3906" s="8"/>
      <c r="X3906" s="8">
        <v>256003</v>
      </c>
      <c r="Y3906" s="8">
        <v>28033</v>
      </c>
      <c r="Z3906" s="8">
        <v>18233</v>
      </c>
      <c r="AA3906" s="121">
        <v>1.0182469700000001</v>
      </c>
      <c r="AB3906" s="121">
        <v>0.1922207692</v>
      </c>
    </row>
    <row r="3907" spans="1:28" x14ac:dyDescent="0.3">
      <c r="A3907" s="1" t="s">
        <v>59</v>
      </c>
      <c r="B3907" s="65" t="str">
        <f>VLOOKUP(A3907,'bank list with code'!$A$2:$C$114,3,FALSE)</f>
        <v>B097</v>
      </c>
      <c r="C3907" s="65" t="str">
        <f>VLOOKUP(B3907,'bank type'!$A$2:$B$87,2,FALSE)</f>
        <v>Small Finance Banks</v>
      </c>
      <c r="D3907" s="60">
        <f t="shared" si="162"/>
        <v>44408</v>
      </c>
      <c r="E3907" s="19">
        <v>7</v>
      </c>
      <c r="F3907" s="1">
        <v>2021</v>
      </c>
      <c r="G3907" s="2">
        <v>25</v>
      </c>
      <c r="H3907" s="2">
        <v>1</v>
      </c>
      <c r="I3907" s="2">
        <v>0</v>
      </c>
      <c r="J3907" s="2">
        <v>0</v>
      </c>
      <c r="K3907" s="2"/>
      <c r="L3907" s="11">
        <v>0</v>
      </c>
      <c r="M3907" s="11">
        <v>0</v>
      </c>
      <c r="N3907" s="11"/>
      <c r="O3907" s="8">
        <v>0</v>
      </c>
      <c r="P3907" s="8">
        <v>0</v>
      </c>
      <c r="Q3907" s="8">
        <v>0</v>
      </c>
      <c r="R3907" s="121">
        <v>0</v>
      </c>
      <c r="S3907" s="121">
        <v>0</v>
      </c>
      <c r="T3907" s="8"/>
      <c r="U3907" s="8"/>
      <c r="V3907" s="8"/>
      <c r="W3907" s="8"/>
      <c r="X3907" s="8">
        <v>280159</v>
      </c>
      <c r="Y3907" s="8">
        <v>99500</v>
      </c>
      <c r="Z3907" s="8">
        <v>33956</v>
      </c>
      <c r="AA3907" s="121">
        <v>4.9853404100000001</v>
      </c>
      <c r="AB3907" s="121">
        <v>0.39275550279999999</v>
      </c>
    </row>
    <row r="3908" spans="1:28" x14ac:dyDescent="0.3">
      <c r="A3908" s="1" t="s">
        <v>60</v>
      </c>
      <c r="B3908" s="65" t="str">
        <f>VLOOKUP(A3908,'bank list with code'!$A$2:$C$114,3,FALSE)</f>
        <v>B103</v>
      </c>
      <c r="C3908" s="65" t="str">
        <f>VLOOKUP(B3908,'bank type'!$A$2:$B$87,2,FALSE)</f>
        <v>Small Finance Banks</v>
      </c>
      <c r="D3908" s="60">
        <f t="shared" si="162"/>
        <v>44408</v>
      </c>
      <c r="E3908" s="19">
        <v>7</v>
      </c>
      <c r="F3908" s="1">
        <v>2021</v>
      </c>
      <c r="G3908" s="2">
        <v>488</v>
      </c>
      <c r="H3908" s="2">
        <v>3</v>
      </c>
      <c r="I3908" s="2">
        <v>0</v>
      </c>
      <c r="J3908" s="2">
        <v>0</v>
      </c>
      <c r="K3908" s="2"/>
      <c r="L3908" s="11">
        <v>0</v>
      </c>
      <c r="M3908" s="11">
        <v>0</v>
      </c>
      <c r="N3908" s="11"/>
      <c r="O3908" s="8">
        <v>0</v>
      </c>
      <c r="P3908" s="8">
        <v>0</v>
      </c>
      <c r="Q3908" s="8">
        <v>0</v>
      </c>
      <c r="R3908" s="121">
        <v>0</v>
      </c>
      <c r="S3908" s="121">
        <v>0</v>
      </c>
      <c r="T3908" s="8"/>
      <c r="U3908" s="8"/>
      <c r="V3908" s="8"/>
      <c r="W3908" s="8"/>
      <c r="X3908" s="8">
        <v>6508851</v>
      </c>
      <c r="Y3908" s="8">
        <v>2125058</v>
      </c>
      <c r="Z3908" s="8">
        <v>474909</v>
      </c>
      <c r="AA3908" s="121">
        <v>83.226970922700005</v>
      </c>
      <c r="AB3908" s="121">
        <v>6.1037959313000014</v>
      </c>
    </row>
    <row r="3909" spans="1:28" x14ac:dyDescent="0.3">
      <c r="A3909" s="1" t="s">
        <v>61</v>
      </c>
      <c r="B3909" s="65" t="str">
        <f>VLOOKUP(A3909,'bank list with code'!$A$2:$C$114,3,FALSE)</f>
        <v>B109</v>
      </c>
      <c r="C3909" s="65" t="str">
        <f>VLOOKUP(B3909,'bank type'!$A$2:$B$87,2,FALSE)</f>
        <v>Small Finance Banks</v>
      </c>
      <c r="D3909" s="60">
        <f t="shared" si="162"/>
        <v>44408</v>
      </c>
      <c r="E3909" s="19">
        <v>7</v>
      </c>
      <c r="F3909" s="1">
        <v>2021</v>
      </c>
      <c r="G3909" s="2">
        <v>181</v>
      </c>
      <c r="H3909" s="2">
        <v>20</v>
      </c>
      <c r="I3909" s="2">
        <v>0</v>
      </c>
      <c r="J3909" s="2">
        <v>0</v>
      </c>
      <c r="K3909" s="2"/>
      <c r="L3909" s="11">
        <v>200</v>
      </c>
      <c r="M3909" s="11">
        <v>0</v>
      </c>
      <c r="N3909" s="11"/>
      <c r="O3909" s="8">
        <v>0</v>
      </c>
      <c r="P3909" s="8">
        <v>0</v>
      </c>
      <c r="Q3909" s="8">
        <v>0</v>
      </c>
      <c r="R3909" s="121">
        <v>0</v>
      </c>
      <c r="S3909" s="121">
        <v>0</v>
      </c>
      <c r="T3909" s="8"/>
      <c r="U3909" s="8"/>
      <c r="V3909" s="8"/>
      <c r="W3909" s="8"/>
      <c r="X3909" s="8">
        <v>929977</v>
      </c>
      <c r="Y3909" s="8">
        <v>148663</v>
      </c>
      <c r="Z3909" s="8">
        <v>46800</v>
      </c>
      <c r="AA3909" s="121">
        <v>5.3705685999999995</v>
      </c>
      <c r="AB3909" s="121">
        <v>0.62536376030000151</v>
      </c>
    </row>
    <row r="3910" spans="1:28" x14ac:dyDescent="0.3">
      <c r="A3910" s="1" t="s">
        <v>0</v>
      </c>
      <c r="B3910" s="65" t="str">
        <f>VLOOKUP(A3910,'bank list with code'!$A$2:$C$114,3,FALSE)</f>
        <v>B014</v>
      </c>
      <c r="C3910" s="65" t="str">
        <f>VLOOKUP(B3910,'bank type'!$A$2:$B$87,2,FALSE)</f>
        <v>Public Sector Banks</v>
      </c>
      <c r="D3910" s="60">
        <f>DATE(2021,8,31)</f>
        <v>44439</v>
      </c>
      <c r="E3910" s="19">
        <v>8</v>
      </c>
      <c r="F3910" s="1">
        <v>2021</v>
      </c>
      <c r="G3910" s="2">
        <v>8728</v>
      </c>
      <c r="H3910" s="2">
        <v>2919</v>
      </c>
      <c r="I3910" s="2">
        <v>44800</v>
      </c>
      <c r="J3910" s="2">
        <v>0</v>
      </c>
      <c r="K3910" s="2"/>
      <c r="L3910" s="8">
        <v>26240</v>
      </c>
      <c r="M3910" s="8">
        <v>12880</v>
      </c>
      <c r="N3910" s="8"/>
      <c r="O3910" s="8">
        <v>679271</v>
      </c>
      <c r="P3910" s="8">
        <v>12890</v>
      </c>
      <c r="Q3910" s="3">
        <v>1688260</v>
      </c>
      <c r="R3910" s="121">
        <v>0.65042100000000003</v>
      </c>
      <c r="S3910" s="121">
        <v>53.262165009999997</v>
      </c>
      <c r="T3910" s="8"/>
      <c r="U3910" s="8"/>
      <c r="V3910" s="8"/>
      <c r="W3910" s="8"/>
      <c r="X3910" s="8">
        <v>68828131</v>
      </c>
      <c r="Y3910" s="8">
        <v>28729678</v>
      </c>
      <c r="Z3910" s="3">
        <v>15186661</v>
      </c>
      <c r="AA3910" s="121">
        <v>1271.7306410900001</v>
      </c>
      <c r="AB3910" s="121">
        <v>241.30838738999998</v>
      </c>
    </row>
    <row r="3911" spans="1:28" x14ac:dyDescent="0.3">
      <c r="A3911" s="1" t="s">
        <v>1</v>
      </c>
      <c r="B3911" s="65" t="str">
        <f>VLOOKUP(A3911,'bank list with code'!$A$2:$C$114,3,FALSE)</f>
        <v>B015</v>
      </c>
      <c r="C3911" s="65" t="str">
        <f>VLOOKUP(B3911,'bank type'!$A$2:$B$87,2,FALSE)</f>
        <v>Public Sector Banks</v>
      </c>
      <c r="D3911" s="60">
        <f t="shared" ref="D3911:D3967" si="163">DATE(2021,8,31)</f>
        <v>44439</v>
      </c>
      <c r="E3911" s="19">
        <v>8</v>
      </c>
      <c r="F3911" s="1">
        <v>2021</v>
      </c>
      <c r="G3911" s="2">
        <v>2319</v>
      </c>
      <c r="H3911" s="2">
        <v>3042</v>
      </c>
      <c r="I3911" s="2">
        <v>51753</v>
      </c>
      <c r="J3911" s="2">
        <v>0</v>
      </c>
      <c r="K3911" s="2"/>
      <c r="L3911" s="8">
        <v>9534</v>
      </c>
      <c r="M3911" s="8">
        <v>91</v>
      </c>
      <c r="N3911" s="8"/>
      <c r="O3911" s="8">
        <v>166124</v>
      </c>
      <c r="P3911" s="8">
        <v>11714</v>
      </c>
      <c r="Q3911" s="3">
        <v>259481</v>
      </c>
      <c r="R3911" s="121">
        <v>0.66382788159999995</v>
      </c>
      <c r="S3911" s="121">
        <v>7.4548553398999999</v>
      </c>
      <c r="T3911" s="8"/>
      <c r="U3911" s="8"/>
      <c r="V3911" s="8"/>
      <c r="W3911" s="8"/>
      <c r="X3911" s="8">
        <v>42885367</v>
      </c>
      <c r="Y3911" s="8">
        <v>19479015</v>
      </c>
      <c r="Z3911" s="3">
        <v>9613716</v>
      </c>
      <c r="AA3911" s="121">
        <v>718.16893938809994</v>
      </c>
      <c r="AB3911" s="121">
        <v>133.5613181073</v>
      </c>
    </row>
    <row r="3912" spans="1:28" x14ac:dyDescent="0.3">
      <c r="A3912" s="4" t="s">
        <v>2</v>
      </c>
      <c r="B3912" s="65" t="str">
        <f>VLOOKUP(A3912,'bank list with code'!$A$2:$C$114,3,FALSE)</f>
        <v>B016</v>
      </c>
      <c r="C3912" s="65" t="str">
        <f>VLOOKUP(B3912,'bank type'!$A$2:$B$87,2,FALSE)</f>
        <v>Public Sector Banks</v>
      </c>
      <c r="D3912" s="60">
        <f t="shared" si="163"/>
        <v>44439</v>
      </c>
      <c r="E3912" s="19">
        <v>8</v>
      </c>
      <c r="F3912" s="1">
        <v>2021</v>
      </c>
      <c r="G3912" s="2">
        <v>1564</v>
      </c>
      <c r="H3912" s="2">
        <v>451</v>
      </c>
      <c r="I3912" s="2">
        <v>2982</v>
      </c>
      <c r="J3912" s="2">
        <v>0</v>
      </c>
      <c r="K3912" s="2"/>
      <c r="L3912" s="8">
        <v>0</v>
      </c>
      <c r="M3912" s="8">
        <v>355014</v>
      </c>
      <c r="N3912" s="8"/>
      <c r="O3912" s="8">
        <v>63302</v>
      </c>
      <c r="P3912" s="8">
        <v>734</v>
      </c>
      <c r="Q3912" s="3">
        <v>63146</v>
      </c>
      <c r="R3912" s="121">
        <v>3.4738999999999999E-2</v>
      </c>
      <c r="S3912" s="121">
        <v>2.2477164776</v>
      </c>
      <c r="T3912" s="8"/>
      <c r="U3912" s="8"/>
      <c r="V3912" s="8"/>
      <c r="W3912" s="8"/>
      <c r="X3912" s="8">
        <v>10680388</v>
      </c>
      <c r="Y3912" s="8">
        <v>7262969</v>
      </c>
      <c r="Z3912" s="3">
        <v>4485135</v>
      </c>
      <c r="AA3912" s="121">
        <v>297.97548448060002</v>
      </c>
      <c r="AB3912" s="121">
        <v>61.351484149999997</v>
      </c>
    </row>
    <row r="3913" spans="1:28" x14ac:dyDescent="0.3">
      <c r="A3913" s="1" t="s">
        <v>3</v>
      </c>
      <c r="B3913" s="65" t="str">
        <f>VLOOKUP(A3913,'bank list with code'!$A$2:$C$114,3,FALSE)</f>
        <v>B018</v>
      </c>
      <c r="C3913" s="65" t="str">
        <f>VLOOKUP(B3913,'bank type'!$A$2:$B$87,2,FALSE)</f>
        <v>Public Sector Banks</v>
      </c>
      <c r="D3913" s="60">
        <f t="shared" si="163"/>
        <v>44439</v>
      </c>
      <c r="E3913" s="19">
        <v>8</v>
      </c>
      <c r="F3913" s="1">
        <v>2021</v>
      </c>
      <c r="G3913" s="2">
        <v>8265</v>
      </c>
      <c r="H3913" s="2">
        <v>4264</v>
      </c>
      <c r="I3913" s="2">
        <v>37221</v>
      </c>
      <c r="J3913" s="2">
        <v>0</v>
      </c>
      <c r="K3913" s="2"/>
      <c r="L3913" s="8">
        <v>8952</v>
      </c>
      <c r="M3913" s="8">
        <v>77</v>
      </c>
      <c r="N3913" s="8"/>
      <c r="O3913" s="8">
        <v>882577</v>
      </c>
      <c r="P3913" s="8">
        <v>41700</v>
      </c>
      <c r="Q3913" s="3">
        <v>787691</v>
      </c>
      <c r="R3913" s="121">
        <v>1.8302992193000001</v>
      </c>
      <c r="S3913" s="121">
        <v>19.6010253046</v>
      </c>
      <c r="T3913" s="8"/>
      <c r="U3913" s="8"/>
      <c r="V3913" s="8"/>
      <c r="W3913" s="8"/>
      <c r="X3913" s="8">
        <v>43365355</v>
      </c>
      <c r="Y3913" s="8">
        <v>31396695</v>
      </c>
      <c r="Z3913" s="3">
        <v>16933467</v>
      </c>
      <c r="AA3913" s="121">
        <v>1354.2302032355001</v>
      </c>
      <c r="AB3913" s="121">
        <v>284.44511646520004</v>
      </c>
    </row>
    <row r="3914" spans="1:28" x14ac:dyDescent="0.3">
      <c r="A3914" s="1" t="s">
        <v>4</v>
      </c>
      <c r="B3914" s="65" t="str">
        <f>VLOOKUP(A3914,'bank list with code'!$A$2:$C$114,3,FALSE)</f>
        <v>B022</v>
      </c>
      <c r="C3914" s="65" t="str">
        <f>VLOOKUP(B3914,'bank type'!$A$2:$B$87,2,FALSE)</f>
        <v>Public Sector Banks</v>
      </c>
      <c r="D3914" s="60">
        <f t="shared" si="163"/>
        <v>44439</v>
      </c>
      <c r="E3914" s="19">
        <v>8</v>
      </c>
      <c r="F3914" s="1">
        <v>2021</v>
      </c>
      <c r="G3914" s="2">
        <v>2638</v>
      </c>
      <c r="H3914" s="2">
        <v>796</v>
      </c>
      <c r="I3914" s="2">
        <v>3874</v>
      </c>
      <c r="J3914" s="2">
        <v>0</v>
      </c>
      <c r="K3914" s="2"/>
      <c r="L3914" s="8">
        <v>6484</v>
      </c>
      <c r="M3914" s="8">
        <v>6434</v>
      </c>
      <c r="N3914" s="8"/>
      <c r="O3914" s="8">
        <v>0</v>
      </c>
      <c r="P3914" s="8">
        <v>0</v>
      </c>
      <c r="Q3914" s="3">
        <v>0</v>
      </c>
      <c r="R3914" s="121">
        <v>0</v>
      </c>
      <c r="S3914" s="121">
        <v>0</v>
      </c>
      <c r="T3914" s="8"/>
      <c r="U3914" s="8"/>
      <c r="V3914" s="8"/>
      <c r="W3914" s="8"/>
      <c r="X3914" s="8">
        <v>28050876</v>
      </c>
      <c r="Y3914" s="8">
        <v>10373036</v>
      </c>
      <c r="Z3914" s="3">
        <v>4978077</v>
      </c>
      <c r="AA3914" s="121">
        <v>442.42534122000001</v>
      </c>
      <c r="AB3914" s="121">
        <v>83.168656059999989</v>
      </c>
    </row>
    <row r="3915" spans="1:28" x14ac:dyDescent="0.3">
      <c r="A3915" s="1" t="s">
        <v>5</v>
      </c>
      <c r="B3915" s="65" t="str">
        <f>VLOOKUP(A3915,'bank list with code'!$A$2:$C$114,3,FALSE)</f>
        <v>B060</v>
      </c>
      <c r="C3915" s="65" t="str">
        <f>VLOOKUP(B3915,'bank type'!$A$2:$B$87,2,FALSE)</f>
        <v>Public Sector Banks</v>
      </c>
      <c r="D3915" s="60">
        <f t="shared" si="163"/>
        <v>44439</v>
      </c>
      <c r="E3915" s="19">
        <v>8</v>
      </c>
      <c r="F3915" s="1">
        <v>2021</v>
      </c>
      <c r="G3915" s="2">
        <v>4676</v>
      </c>
      <c r="H3915" s="2">
        <v>720</v>
      </c>
      <c r="I3915" s="2">
        <v>11130</v>
      </c>
      <c r="J3915" s="2">
        <v>0</v>
      </c>
      <c r="K3915" s="2"/>
      <c r="L3915" s="8">
        <v>9201</v>
      </c>
      <c r="M3915" s="8">
        <v>0</v>
      </c>
      <c r="N3915" s="8"/>
      <c r="O3915" s="8">
        <v>135271</v>
      </c>
      <c r="P3915" s="8">
        <v>4168</v>
      </c>
      <c r="Q3915" s="3">
        <v>203147</v>
      </c>
      <c r="R3915" s="121">
        <v>0.25361903000000002</v>
      </c>
      <c r="S3915" s="121">
        <v>5.8419164800000001</v>
      </c>
      <c r="T3915" s="8"/>
      <c r="U3915" s="8"/>
      <c r="V3915" s="8"/>
      <c r="W3915" s="8"/>
      <c r="X3915" s="8">
        <v>25343384</v>
      </c>
      <c r="Y3915" s="8">
        <v>21174592</v>
      </c>
      <c r="Z3915" s="3">
        <v>10402501</v>
      </c>
      <c r="AA3915" s="121">
        <v>954.84491892800008</v>
      </c>
      <c r="AB3915" s="121">
        <v>158.84043854000001</v>
      </c>
    </row>
    <row r="3916" spans="1:28" x14ac:dyDescent="0.3">
      <c r="A3916" s="1" t="s">
        <v>6</v>
      </c>
      <c r="B3916" s="65" t="str">
        <f>VLOOKUP(A3916,'bank list with code'!$A$2:$C$114,3,FALSE)</f>
        <v>B061</v>
      </c>
      <c r="C3916" s="65" t="str">
        <f>VLOOKUP(B3916,'bank type'!$A$2:$B$87,2,FALSE)</f>
        <v>Public Sector Banks</v>
      </c>
      <c r="D3916" s="60">
        <f t="shared" si="163"/>
        <v>44439</v>
      </c>
      <c r="E3916" s="19">
        <v>8</v>
      </c>
      <c r="F3916" s="1">
        <v>2021</v>
      </c>
      <c r="G3916" s="2">
        <v>2731</v>
      </c>
      <c r="H3916" s="2">
        <v>481</v>
      </c>
      <c r="I3916" s="2">
        <v>10742</v>
      </c>
      <c r="J3916" s="2">
        <v>0</v>
      </c>
      <c r="K3916" s="2"/>
      <c r="L3916" s="8">
        <v>0</v>
      </c>
      <c r="M3916" s="8">
        <v>0</v>
      </c>
      <c r="N3916" s="8"/>
      <c r="O3916" s="8">
        <v>66016</v>
      </c>
      <c r="P3916" s="8">
        <v>639</v>
      </c>
      <c r="Q3916" s="3">
        <v>80273</v>
      </c>
      <c r="R3916" s="121">
        <v>2.7239999999999997E-2</v>
      </c>
      <c r="S3916" s="121">
        <v>1.68693362</v>
      </c>
      <c r="T3916" s="8"/>
      <c r="U3916" s="8"/>
      <c r="V3916" s="8"/>
      <c r="W3916" s="8"/>
      <c r="X3916" s="8">
        <v>19600055</v>
      </c>
      <c r="Y3916" s="8">
        <v>13411848</v>
      </c>
      <c r="Z3916" s="3">
        <v>5233775</v>
      </c>
      <c r="AA3916" s="121">
        <v>557.41741645000002</v>
      </c>
      <c r="AB3916" s="121">
        <v>84.778341889999993</v>
      </c>
    </row>
    <row r="3917" spans="1:28" x14ac:dyDescent="0.3">
      <c r="A3917" s="1" t="s">
        <v>7</v>
      </c>
      <c r="B3917" s="65" t="str">
        <f>VLOOKUP(A3917,'bank list with code'!$A$2:$C$114,3,FALSE)</f>
        <v>B080</v>
      </c>
      <c r="C3917" s="65" t="str">
        <f>VLOOKUP(B3917,'bank type'!$A$2:$B$87,2,FALSE)</f>
        <v>Public Sector Banks</v>
      </c>
      <c r="D3917" s="60">
        <f t="shared" si="163"/>
        <v>44439</v>
      </c>
      <c r="E3917" s="19">
        <v>8</v>
      </c>
      <c r="F3917" s="1">
        <v>2021</v>
      </c>
      <c r="G3917" s="2">
        <v>1071</v>
      </c>
      <c r="H3917" s="2">
        <v>29</v>
      </c>
      <c r="I3917" s="2">
        <v>1131</v>
      </c>
      <c r="J3917" s="2">
        <v>0</v>
      </c>
      <c r="K3917" s="2"/>
      <c r="L3917" s="8">
        <v>357</v>
      </c>
      <c r="M3917" s="8">
        <v>1126</v>
      </c>
      <c r="N3917" s="8"/>
      <c r="O3917" s="8">
        <v>0</v>
      </c>
      <c r="P3917" s="8">
        <v>0</v>
      </c>
      <c r="Q3917" s="3">
        <v>0</v>
      </c>
      <c r="R3917" s="121">
        <v>0</v>
      </c>
      <c r="S3917" s="121">
        <v>0</v>
      </c>
      <c r="T3917" s="8"/>
      <c r="U3917" s="8"/>
      <c r="V3917" s="8"/>
      <c r="W3917" s="8"/>
      <c r="X3917" s="8">
        <v>3365537</v>
      </c>
      <c r="Y3917" s="8">
        <v>1597096</v>
      </c>
      <c r="Z3917" s="3">
        <v>1024902</v>
      </c>
      <c r="AA3917" s="121">
        <v>67.167197000000002</v>
      </c>
      <c r="AB3917" s="121">
        <v>18.118979216</v>
      </c>
    </row>
    <row r="3918" spans="1:28" x14ac:dyDescent="0.3">
      <c r="A3918" s="1" t="s">
        <v>8</v>
      </c>
      <c r="B3918" s="65" t="str">
        <f>VLOOKUP(A3918,'bank list with code'!$A$2:$C$114,3,FALSE)</f>
        <v>B081</v>
      </c>
      <c r="C3918" s="65" t="str">
        <f>VLOOKUP(B3918,'bank type'!$A$2:$B$87,2,FALSE)</f>
        <v>Public Sector Banks</v>
      </c>
      <c r="D3918" s="60">
        <f t="shared" si="163"/>
        <v>44439</v>
      </c>
      <c r="E3918" s="19">
        <v>8</v>
      </c>
      <c r="F3918" s="1">
        <v>2021</v>
      </c>
      <c r="G3918" s="2">
        <v>8416</v>
      </c>
      <c r="H3918" s="2">
        <v>5147</v>
      </c>
      <c r="I3918" s="2">
        <v>47170</v>
      </c>
      <c r="J3918" s="2">
        <v>0</v>
      </c>
      <c r="K3918" s="2"/>
      <c r="L3918" s="8">
        <v>11265</v>
      </c>
      <c r="M3918" s="8">
        <v>453956</v>
      </c>
      <c r="N3918" s="8"/>
      <c r="O3918" s="8">
        <v>311612</v>
      </c>
      <c r="P3918" s="8">
        <v>3916</v>
      </c>
      <c r="Q3918" s="3">
        <v>610806</v>
      </c>
      <c r="R3918" s="121">
        <v>0.1252249986</v>
      </c>
      <c r="S3918" s="121">
        <v>15.6196815367</v>
      </c>
      <c r="T3918" s="8"/>
      <c r="U3918" s="8"/>
      <c r="V3918" s="8"/>
      <c r="W3918" s="8"/>
      <c r="X3918" s="8">
        <v>44050447</v>
      </c>
      <c r="Y3918" s="8">
        <v>30977078</v>
      </c>
      <c r="Z3918" s="3">
        <v>16784191</v>
      </c>
      <c r="AA3918" s="121">
        <v>1439.8951977751997</v>
      </c>
      <c r="AB3918" s="121">
        <v>280.0564778639</v>
      </c>
    </row>
    <row r="3919" spans="1:28" x14ac:dyDescent="0.3">
      <c r="A3919" s="1" t="s">
        <v>12</v>
      </c>
      <c r="B3919" s="65" t="str">
        <f>VLOOKUP(A3919,'bank list with code'!$A$2:$C$114,3,FALSE)</f>
        <v>B093</v>
      </c>
      <c r="C3919" s="65" t="str">
        <f>VLOOKUP(B3919,'bank type'!$A$2:$B$87,2,FALSE)</f>
        <v>Public Sector Banks</v>
      </c>
      <c r="D3919" s="60">
        <f t="shared" si="163"/>
        <v>44439</v>
      </c>
      <c r="E3919" s="19">
        <v>8</v>
      </c>
      <c r="F3919" s="1">
        <v>2021</v>
      </c>
      <c r="G3919" s="2">
        <v>25797</v>
      </c>
      <c r="H3919" s="2">
        <v>38259</v>
      </c>
      <c r="I3919" s="2">
        <v>751329</v>
      </c>
      <c r="J3919" s="2">
        <v>0</v>
      </c>
      <c r="K3919" s="2"/>
      <c r="L3919" s="8">
        <v>44147</v>
      </c>
      <c r="M3919" s="8">
        <v>436384</v>
      </c>
      <c r="N3919" s="8"/>
      <c r="O3919" s="8">
        <v>12405068</v>
      </c>
      <c r="P3919" s="8">
        <v>87372</v>
      </c>
      <c r="Q3919" s="3">
        <v>38614961</v>
      </c>
      <c r="R3919" s="121">
        <v>3.1338059899999999</v>
      </c>
      <c r="S3919" s="121">
        <v>1455.01235653</v>
      </c>
      <c r="T3919" s="8"/>
      <c r="U3919" s="8"/>
      <c r="V3919" s="8"/>
      <c r="W3919" s="8"/>
      <c r="X3919" s="8">
        <v>286741573</v>
      </c>
      <c r="Y3919" s="8">
        <v>188025406</v>
      </c>
      <c r="Z3919" s="3">
        <v>104012954</v>
      </c>
      <c r="AA3919" s="121">
        <v>9155.9943560665997</v>
      </c>
      <c r="AB3919" s="121">
        <v>1790.5003234416999</v>
      </c>
    </row>
    <row r="3920" spans="1:28" x14ac:dyDescent="0.3">
      <c r="A3920" s="1" t="s">
        <v>9</v>
      </c>
      <c r="B3920" s="65" t="str">
        <f>VLOOKUP(A3920,'bank list with code'!$A$2:$C$114,3,FALSE)</f>
        <v>B102</v>
      </c>
      <c r="C3920" s="65" t="str">
        <f>VLOOKUP(B3920,'bank type'!$A$2:$B$87,2,FALSE)</f>
        <v>Public Sector Banks</v>
      </c>
      <c r="D3920" s="60">
        <f t="shared" si="163"/>
        <v>44439</v>
      </c>
      <c r="E3920" s="19">
        <v>8</v>
      </c>
      <c r="F3920" s="1">
        <v>2021</v>
      </c>
      <c r="G3920" s="2">
        <v>2152</v>
      </c>
      <c r="H3920" s="2">
        <v>224</v>
      </c>
      <c r="I3920" s="2">
        <v>8946</v>
      </c>
      <c r="J3920" s="2">
        <v>0</v>
      </c>
      <c r="K3920" s="2"/>
      <c r="L3920" s="8">
        <v>3568</v>
      </c>
      <c r="M3920" s="8">
        <v>2659</v>
      </c>
      <c r="N3920" s="8"/>
      <c r="O3920" s="8">
        <v>0</v>
      </c>
      <c r="P3920" s="8">
        <v>0</v>
      </c>
      <c r="Q3920" s="3">
        <v>0</v>
      </c>
      <c r="R3920" s="121">
        <v>0</v>
      </c>
      <c r="S3920" s="121">
        <v>0</v>
      </c>
      <c r="T3920" s="8"/>
      <c r="U3920" s="8"/>
      <c r="V3920" s="8"/>
      <c r="W3920" s="8"/>
      <c r="X3920" s="8">
        <v>10660326</v>
      </c>
      <c r="Y3920" s="8">
        <v>6505633</v>
      </c>
      <c r="Z3920" s="3">
        <v>3531369</v>
      </c>
      <c r="AA3920" s="121">
        <v>269.5197412819</v>
      </c>
      <c r="AB3920" s="121">
        <v>54.6234780646</v>
      </c>
    </row>
    <row r="3921" spans="1:28" x14ac:dyDescent="0.3">
      <c r="A3921" s="1" t="s">
        <v>10</v>
      </c>
      <c r="B3921" s="65" t="str">
        <f>VLOOKUP(A3921,'bank list with code'!$A$2:$C$114,3,FALSE)</f>
        <v>B105</v>
      </c>
      <c r="C3921" s="65" t="str">
        <f>VLOOKUP(B3921,'bank type'!$A$2:$B$87,2,FALSE)</f>
        <v>Public Sector Banks</v>
      </c>
      <c r="D3921" s="60">
        <f t="shared" si="163"/>
        <v>44439</v>
      </c>
      <c r="E3921" s="19">
        <v>8</v>
      </c>
      <c r="F3921" s="1">
        <v>2021</v>
      </c>
      <c r="G3921" s="2">
        <v>8548</v>
      </c>
      <c r="H3921" s="2">
        <v>3274</v>
      </c>
      <c r="I3921" s="2">
        <v>307364</v>
      </c>
      <c r="J3921" s="2">
        <v>0</v>
      </c>
      <c r="K3921" s="2"/>
      <c r="L3921" s="8">
        <v>8019</v>
      </c>
      <c r="M3921" s="8">
        <v>2470</v>
      </c>
      <c r="N3921" s="8"/>
      <c r="O3921" s="8">
        <v>513108</v>
      </c>
      <c r="P3921" s="8">
        <v>6161</v>
      </c>
      <c r="Q3921" s="3">
        <v>672735</v>
      </c>
      <c r="R3921" s="121">
        <v>0.31113008999999997</v>
      </c>
      <c r="S3921" s="121">
        <v>18.7217440336</v>
      </c>
      <c r="T3921" s="8"/>
      <c r="U3921" s="8"/>
      <c r="V3921" s="8"/>
      <c r="W3921" s="8"/>
      <c r="X3921" s="8">
        <v>45394707</v>
      </c>
      <c r="Y3921" s="8">
        <v>45698765</v>
      </c>
      <c r="Z3921" s="3">
        <v>18729191</v>
      </c>
      <c r="AA3921" s="121">
        <v>1336.3816145399999</v>
      </c>
      <c r="AB3921" s="121">
        <v>284.58033040149996</v>
      </c>
    </row>
    <row r="3922" spans="1:28" x14ac:dyDescent="0.3">
      <c r="A3922" s="1" t="s">
        <v>14</v>
      </c>
      <c r="B3922" s="65" t="str">
        <f>VLOOKUP(A3922,'bank list with code'!$A$2:$C$114,3,FALSE)</f>
        <v>B009</v>
      </c>
      <c r="C3922" s="65" t="str">
        <f>VLOOKUP(B3922,'bank type'!$A$2:$B$87,2,FALSE)</f>
        <v>Private Sector Banks</v>
      </c>
      <c r="D3922" s="60">
        <f t="shared" si="163"/>
        <v>44439</v>
      </c>
      <c r="E3922" s="19">
        <v>8</v>
      </c>
      <c r="F3922" s="1">
        <v>2021</v>
      </c>
      <c r="G3922" s="2">
        <v>5682</v>
      </c>
      <c r="H3922" s="2">
        <v>11162</v>
      </c>
      <c r="I3922" s="2">
        <v>709130</v>
      </c>
      <c r="J3922" s="2">
        <v>0</v>
      </c>
      <c r="K3922" s="2"/>
      <c r="L3922" s="8">
        <v>710</v>
      </c>
      <c r="M3922" s="8">
        <v>237868</v>
      </c>
      <c r="N3922" s="8"/>
      <c r="O3922" s="8">
        <v>7311922</v>
      </c>
      <c r="P3922" s="8">
        <v>39931</v>
      </c>
      <c r="Q3922" s="3">
        <v>17825214</v>
      </c>
      <c r="R3922" s="121">
        <v>1.8561762399999999</v>
      </c>
      <c r="S3922" s="121">
        <v>683.02560062999999</v>
      </c>
      <c r="T3922" s="8"/>
      <c r="U3922" s="8"/>
      <c r="V3922" s="8"/>
      <c r="W3922" s="8"/>
      <c r="X3922" s="8">
        <v>25022314</v>
      </c>
      <c r="Y3922" s="8">
        <v>21635240</v>
      </c>
      <c r="Z3922" s="3">
        <v>20620418</v>
      </c>
      <c r="AA3922" s="121">
        <v>1259.3808801599998</v>
      </c>
      <c r="AB3922" s="121">
        <v>462.51863656999996</v>
      </c>
    </row>
    <row r="3923" spans="1:28" x14ac:dyDescent="0.3">
      <c r="A3923" s="1" t="s">
        <v>15</v>
      </c>
      <c r="B3923" s="65" t="str">
        <f>VLOOKUP(A3923,'bank list with code'!$A$2:$C$114,3,FALSE)</f>
        <v>B010</v>
      </c>
      <c r="C3923" s="65" t="str">
        <f>VLOOKUP(B3923,'bank type'!$A$2:$B$87,2,FALSE)</f>
        <v>Private Sector Banks</v>
      </c>
      <c r="D3923" s="60">
        <f t="shared" si="163"/>
        <v>44439</v>
      </c>
      <c r="E3923" s="19">
        <v>8</v>
      </c>
      <c r="F3923" s="1">
        <v>2021</v>
      </c>
      <c r="G3923" s="2">
        <v>484</v>
      </c>
      <c r="H3923" s="2">
        <v>3</v>
      </c>
      <c r="I3923" s="2">
        <v>35074</v>
      </c>
      <c r="J3923" s="2">
        <v>0</v>
      </c>
      <c r="K3923" s="2"/>
      <c r="L3923" s="8">
        <v>0</v>
      </c>
      <c r="M3923" s="8">
        <v>0</v>
      </c>
      <c r="N3923" s="8"/>
      <c r="O3923" s="8">
        <v>0</v>
      </c>
      <c r="P3923" s="8">
        <v>0</v>
      </c>
      <c r="Q3923" s="3">
        <v>0</v>
      </c>
      <c r="R3923" s="121">
        <v>0</v>
      </c>
      <c r="S3923" s="121">
        <v>0</v>
      </c>
      <c r="T3923" s="8"/>
      <c r="U3923" s="8"/>
      <c r="V3923" s="8"/>
      <c r="W3923" s="8"/>
      <c r="X3923" s="8">
        <v>4694252</v>
      </c>
      <c r="Y3923" s="8">
        <v>2388454</v>
      </c>
      <c r="Z3923" s="3">
        <v>1159431</v>
      </c>
      <c r="AA3923" s="121">
        <v>117.88355167</v>
      </c>
      <c r="AB3923" s="121">
        <v>21.7991011939</v>
      </c>
    </row>
    <row r="3924" spans="1:28" x14ac:dyDescent="0.3">
      <c r="A3924" s="1" t="s">
        <v>16</v>
      </c>
      <c r="B3924" s="65" t="str">
        <f>VLOOKUP(A3924,'bank list with code'!$A$2:$C$114,3,FALSE)</f>
        <v>B021</v>
      </c>
      <c r="C3924" s="65" t="str">
        <f>VLOOKUP(B3924,'bank type'!$A$2:$B$87,2,FALSE)</f>
        <v>Private Sector Banks</v>
      </c>
      <c r="D3924" s="60">
        <f t="shared" si="163"/>
        <v>44439</v>
      </c>
      <c r="E3924" s="19">
        <v>8</v>
      </c>
      <c r="F3924" s="1">
        <v>2021</v>
      </c>
      <c r="G3924" s="2">
        <v>305</v>
      </c>
      <c r="H3924" s="2">
        <v>53</v>
      </c>
      <c r="I3924" s="2">
        <v>0</v>
      </c>
      <c r="J3924" s="2">
        <v>0</v>
      </c>
      <c r="K3924" s="2"/>
      <c r="L3924" s="8">
        <v>725</v>
      </c>
      <c r="M3924" s="8">
        <v>3103</v>
      </c>
      <c r="N3924" s="8"/>
      <c r="O3924" s="8">
        <v>0</v>
      </c>
      <c r="P3924" s="8">
        <v>0</v>
      </c>
      <c r="Q3924" s="3">
        <v>0</v>
      </c>
      <c r="R3924" s="121">
        <v>0</v>
      </c>
      <c r="S3924" s="121">
        <v>0</v>
      </c>
      <c r="T3924" s="8"/>
      <c r="U3924" s="8"/>
      <c r="V3924" s="8"/>
      <c r="W3924" s="8"/>
      <c r="X3924" s="8">
        <v>792669</v>
      </c>
      <c r="Y3924" s="8">
        <v>459667</v>
      </c>
      <c r="Z3924" s="3">
        <v>315154</v>
      </c>
      <c r="AA3924" s="121">
        <v>21.214364130000003</v>
      </c>
      <c r="AB3924" s="121">
        <v>5.4355495600000001</v>
      </c>
    </row>
    <row r="3925" spans="1:28" x14ac:dyDescent="0.3">
      <c r="A3925" s="1" t="s">
        <v>17</v>
      </c>
      <c r="B3925" s="65" t="str">
        <f>VLOOKUP(A3925,'bank list with code'!$A$2:$C$114,3,FALSE)</f>
        <v>B024</v>
      </c>
      <c r="C3925" s="65" t="str">
        <f>VLOOKUP(B3925,'bank type'!$A$2:$B$87,2,FALSE)</f>
        <v>Private Sector Banks</v>
      </c>
      <c r="D3925" s="60">
        <f t="shared" si="163"/>
        <v>44439</v>
      </c>
      <c r="E3925" s="19">
        <v>8</v>
      </c>
      <c r="F3925" s="1">
        <v>2021</v>
      </c>
      <c r="G3925" s="2">
        <v>1084</v>
      </c>
      <c r="H3925" s="2">
        <v>636</v>
      </c>
      <c r="I3925" s="2">
        <v>8338</v>
      </c>
      <c r="J3925" s="2">
        <v>0</v>
      </c>
      <c r="K3925" s="2"/>
      <c r="L3925" s="8">
        <v>10621</v>
      </c>
      <c r="M3925" s="8">
        <v>17811</v>
      </c>
      <c r="N3925" s="8"/>
      <c r="O3925" s="8">
        <v>2335</v>
      </c>
      <c r="P3925" s="8">
        <v>11</v>
      </c>
      <c r="Q3925" s="3">
        <v>3012</v>
      </c>
      <c r="R3925" s="121">
        <v>2.7800000000000004E-4</v>
      </c>
      <c r="S3925" s="121">
        <v>7.1806108199999996E-2</v>
      </c>
      <c r="T3925" s="8"/>
      <c r="U3925" s="8"/>
      <c r="V3925" s="8"/>
      <c r="W3925" s="8"/>
      <c r="X3925" s="8">
        <v>2353989</v>
      </c>
      <c r="Y3925" s="8">
        <v>2566561</v>
      </c>
      <c r="Z3925" s="3">
        <v>1154166</v>
      </c>
      <c r="AA3925" s="121">
        <v>129.3907659278</v>
      </c>
      <c r="AB3925" s="121">
        <v>20.074782683000002</v>
      </c>
    </row>
    <row r="3926" spans="1:28" x14ac:dyDescent="0.3">
      <c r="A3926" s="1" t="s">
        <v>18</v>
      </c>
      <c r="B3926" s="65" t="str">
        <f>VLOOKUP(A3926,'bank list with code'!$A$2:$C$114,3,FALSE)</f>
        <v>B032</v>
      </c>
      <c r="C3926" s="65" t="str">
        <f>VLOOKUP(B3926,'bank type'!$A$2:$B$87,2,FALSE)</f>
        <v>Private Sector Banks</v>
      </c>
      <c r="D3926" s="60">
        <f t="shared" si="163"/>
        <v>44439</v>
      </c>
      <c r="E3926" s="19">
        <v>8</v>
      </c>
      <c r="F3926" s="1">
        <v>2021</v>
      </c>
      <c r="G3926" s="2">
        <v>315</v>
      </c>
      <c r="H3926" s="2">
        <v>84</v>
      </c>
      <c r="I3926" s="2">
        <v>8624</v>
      </c>
      <c r="J3926" s="2">
        <v>0</v>
      </c>
      <c r="K3926" s="2"/>
      <c r="L3926" s="8">
        <v>0</v>
      </c>
      <c r="M3926" s="8">
        <v>2958</v>
      </c>
      <c r="N3926" s="8"/>
      <c r="O3926" s="8">
        <v>4690</v>
      </c>
      <c r="P3926" s="8">
        <v>290</v>
      </c>
      <c r="Q3926" s="3">
        <v>13891</v>
      </c>
      <c r="R3926" s="121">
        <v>2.0395959999999998E-2</v>
      </c>
      <c r="S3926" s="121">
        <v>0.37390911980000002</v>
      </c>
      <c r="T3926" s="8"/>
      <c r="U3926" s="8"/>
      <c r="V3926" s="8"/>
      <c r="W3926" s="8"/>
      <c r="X3926" s="8">
        <v>810918</v>
      </c>
      <c r="Y3926" s="8">
        <v>360023</v>
      </c>
      <c r="Z3926" s="3">
        <v>412657</v>
      </c>
      <c r="AA3926" s="121">
        <v>19.777624640000003</v>
      </c>
      <c r="AB3926" s="121">
        <v>9.4698597163000002</v>
      </c>
    </row>
    <row r="3927" spans="1:28" x14ac:dyDescent="0.3">
      <c r="A3927" s="1" t="s">
        <v>19</v>
      </c>
      <c r="B3927" s="65" t="str">
        <f>VLOOKUP(A3927,'bank list with code'!$A$2:$C$114,3,FALSE)</f>
        <v>B038</v>
      </c>
      <c r="C3927" s="65" t="str">
        <f>VLOOKUP(B3927,'bank type'!$A$2:$B$87,2,FALSE)</f>
        <v>Private Sector Banks</v>
      </c>
      <c r="D3927" s="60">
        <f t="shared" si="163"/>
        <v>44439</v>
      </c>
      <c r="E3927" s="19">
        <v>8</v>
      </c>
      <c r="F3927" s="1">
        <v>2021</v>
      </c>
      <c r="G3927" s="2">
        <v>210</v>
      </c>
      <c r="H3927" s="2">
        <v>48</v>
      </c>
      <c r="I3927" s="2">
        <v>1437</v>
      </c>
      <c r="J3927" s="2">
        <v>0</v>
      </c>
      <c r="K3927" s="2"/>
      <c r="L3927" s="8">
        <v>0</v>
      </c>
      <c r="M3927" s="8">
        <v>0</v>
      </c>
      <c r="N3927" s="8"/>
      <c r="O3927" s="8">
        <v>6021</v>
      </c>
      <c r="P3927" s="8">
        <v>488</v>
      </c>
      <c r="Q3927" s="3">
        <v>20697</v>
      </c>
      <c r="R3927" s="121">
        <v>1.04664636E-2</v>
      </c>
      <c r="S3927" s="121">
        <v>0.46057102119999999</v>
      </c>
      <c r="T3927" s="8"/>
      <c r="U3927" s="8"/>
      <c r="V3927" s="8"/>
      <c r="W3927" s="8"/>
      <c r="X3927" s="8">
        <v>499475</v>
      </c>
      <c r="Y3927" s="8">
        <v>424379</v>
      </c>
      <c r="Z3927" s="3">
        <v>310253</v>
      </c>
      <c r="AA3927" s="121">
        <v>19.240435236099998</v>
      </c>
      <c r="AB3927" s="121">
        <v>5.245783136</v>
      </c>
    </row>
    <row r="3928" spans="1:28" x14ac:dyDescent="0.3">
      <c r="A3928" s="1" t="s">
        <v>20</v>
      </c>
      <c r="B3928" s="65" t="str">
        <f>VLOOKUP(A3928,'bank list with code'!$A$2:$C$114,3,FALSE)</f>
        <v>B045</v>
      </c>
      <c r="C3928" s="65" t="str">
        <f>VLOOKUP(B3928,'bank type'!$A$2:$B$87,2,FALSE)</f>
        <v>Private Sector Banks</v>
      </c>
      <c r="D3928" s="60">
        <f t="shared" si="163"/>
        <v>44439</v>
      </c>
      <c r="E3928" s="19">
        <v>8</v>
      </c>
      <c r="F3928" s="1">
        <v>2021</v>
      </c>
      <c r="G3928" s="2">
        <v>1497</v>
      </c>
      <c r="H3928" s="2">
        <v>385</v>
      </c>
      <c r="I3928" s="2">
        <v>16299</v>
      </c>
      <c r="J3928" s="2">
        <v>0</v>
      </c>
      <c r="K3928" s="2"/>
      <c r="L3928" s="8">
        <v>0</v>
      </c>
      <c r="M3928" s="8">
        <v>98953</v>
      </c>
      <c r="N3928" s="8"/>
      <c r="O3928" s="8">
        <v>20687</v>
      </c>
      <c r="P3928" s="8">
        <v>876</v>
      </c>
      <c r="Q3928" s="3">
        <v>82988</v>
      </c>
      <c r="R3928" s="121">
        <v>4.7148075400000003E-2</v>
      </c>
      <c r="S3928" s="121">
        <v>2.5586272418</v>
      </c>
      <c r="T3928" s="8"/>
      <c r="U3928" s="8"/>
      <c r="V3928" s="8"/>
      <c r="W3928" s="8"/>
      <c r="X3928" s="8">
        <v>8750814</v>
      </c>
      <c r="Y3928" s="8">
        <v>7965241</v>
      </c>
      <c r="Z3928" s="3">
        <v>6560711</v>
      </c>
      <c r="AA3928" s="121">
        <v>394.06630243369995</v>
      </c>
      <c r="AB3928" s="121">
        <v>118.5177020069</v>
      </c>
    </row>
    <row r="3929" spans="1:28" x14ac:dyDescent="0.3">
      <c r="A3929" s="1" t="s">
        <v>21</v>
      </c>
      <c r="B3929" s="65" t="str">
        <f>VLOOKUP(A3929,'bank list with code'!$A$2:$C$114,3,FALSE)</f>
        <v>B050</v>
      </c>
      <c r="C3929" s="65" t="str">
        <f>VLOOKUP(B3929,'bank type'!$A$2:$B$87,2,FALSE)</f>
        <v>Private Sector Banks</v>
      </c>
      <c r="D3929" s="60">
        <f t="shared" si="163"/>
        <v>44439</v>
      </c>
      <c r="E3929" s="19">
        <v>8</v>
      </c>
      <c r="F3929" s="1">
        <v>2021</v>
      </c>
      <c r="G3929" s="2">
        <v>6667</v>
      </c>
      <c r="H3929" s="2">
        <v>8528</v>
      </c>
      <c r="I3929" s="2">
        <v>874484</v>
      </c>
      <c r="J3929" s="2">
        <v>0</v>
      </c>
      <c r="K3929" s="2"/>
      <c r="L3929" s="8">
        <v>2501</v>
      </c>
      <c r="M3929" s="8">
        <v>922241</v>
      </c>
      <c r="N3929" s="8"/>
      <c r="O3929" s="8">
        <v>14742862</v>
      </c>
      <c r="P3929" s="8">
        <v>86694</v>
      </c>
      <c r="Q3929" s="3">
        <v>48672091</v>
      </c>
      <c r="R3929" s="121">
        <v>5.5762067800000006</v>
      </c>
      <c r="S3929" s="121">
        <v>2059.5010571299999</v>
      </c>
      <c r="T3929" s="8"/>
      <c r="U3929" s="8"/>
      <c r="V3929" s="8"/>
      <c r="W3929" s="8"/>
      <c r="X3929" s="8">
        <v>38769993</v>
      </c>
      <c r="Y3929" s="8">
        <v>37685582</v>
      </c>
      <c r="Z3929" s="3">
        <v>43283741</v>
      </c>
      <c r="AA3929" s="121">
        <v>2137.01459204</v>
      </c>
      <c r="AB3929" s="121">
        <v>920.75200687999995</v>
      </c>
    </row>
    <row r="3930" spans="1:28" x14ac:dyDescent="0.3">
      <c r="A3930" s="1" t="s">
        <v>22</v>
      </c>
      <c r="B3930" s="65" t="str">
        <f>VLOOKUP(A3930,'bank list with code'!$A$2:$C$114,3,FALSE)</f>
        <v>B053</v>
      </c>
      <c r="C3930" s="65" t="str">
        <f>VLOOKUP(B3930,'bank type'!$A$2:$B$87,2,FALSE)</f>
        <v>Private Sector Banks</v>
      </c>
      <c r="D3930" s="60">
        <f t="shared" si="163"/>
        <v>44439</v>
      </c>
      <c r="E3930" s="19">
        <v>8</v>
      </c>
      <c r="F3930" s="1">
        <v>2021</v>
      </c>
      <c r="G3930" s="2">
        <v>8888</v>
      </c>
      <c r="H3930" s="2">
        <v>7949</v>
      </c>
      <c r="I3930" s="2">
        <v>706457</v>
      </c>
      <c r="J3930" s="2">
        <v>0</v>
      </c>
      <c r="K3930" s="2"/>
      <c r="L3930" s="8">
        <v>3484</v>
      </c>
      <c r="M3930" s="8">
        <v>568605</v>
      </c>
      <c r="N3930" s="8"/>
      <c r="O3930" s="8">
        <v>11458682</v>
      </c>
      <c r="P3930" s="8">
        <v>32319</v>
      </c>
      <c r="Q3930" s="3">
        <v>35487105</v>
      </c>
      <c r="R3930" s="121">
        <v>1.5478607543999998</v>
      </c>
      <c r="S3930" s="121">
        <v>1525.6411447529001</v>
      </c>
      <c r="T3930" s="8"/>
      <c r="U3930" s="8"/>
      <c r="V3930" s="8"/>
      <c r="W3930" s="8"/>
      <c r="X3930" s="8">
        <v>36887162</v>
      </c>
      <c r="Y3930" s="8">
        <v>24186436</v>
      </c>
      <c r="Z3930" s="3">
        <v>27353114</v>
      </c>
      <c r="AA3930" s="121">
        <v>1446.7003410300001</v>
      </c>
      <c r="AB3930" s="121">
        <v>636.79372980469998</v>
      </c>
    </row>
    <row r="3931" spans="1:28" x14ac:dyDescent="0.3">
      <c r="A3931" s="1" t="s">
        <v>11</v>
      </c>
      <c r="B3931" s="65" t="str">
        <f>VLOOKUP(A3931,'bank list with code'!$A$2:$C$114,3,FALSE)</f>
        <v>B054</v>
      </c>
      <c r="C3931" s="65" t="str">
        <f>VLOOKUP(B3931,'bank type'!$A$2:$B$87,2,FALSE)</f>
        <v>Private Sector Banks</v>
      </c>
      <c r="D3931" s="60">
        <f t="shared" si="163"/>
        <v>44439</v>
      </c>
      <c r="E3931" s="19">
        <v>8</v>
      </c>
      <c r="F3931" s="1">
        <v>2021</v>
      </c>
      <c r="G3931" s="2">
        <v>2215</v>
      </c>
      <c r="H3931" s="2">
        <v>1173</v>
      </c>
      <c r="I3931" s="2">
        <v>27486</v>
      </c>
      <c r="J3931" s="2">
        <v>0</v>
      </c>
      <c r="K3931" s="2"/>
      <c r="L3931" s="8">
        <v>250</v>
      </c>
      <c r="M3931" s="8">
        <v>2603</v>
      </c>
      <c r="N3931" s="8"/>
      <c r="O3931" s="8">
        <v>37739</v>
      </c>
      <c r="P3931" s="8">
        <v>359</v>
      </c>
      <c r="Q3931" s="3">
        <v>114057</v>
      </c>
      <c r="R3931" s="121">
        <v>1.9579999999999997E-2</v>
      </c>
      <c r="S3931" s="121">
        <v>3.2687847651999995</v>
      </c>
      <c r="T3931" s="8"/>
      <c r="U3931" s="8"/>
      <c r="V3931" s="8"/>
      <c r="W3931" s="8"/>
      <c r="X3931" s="8">
        <v>13142412</v>
      </c>
      <c r="Y3931" s="8">
        <v>7288264</v>
      </c>
      <c r="Z3931" s="3">
        <v>4475804</v>
      </c>
      <c r="AA3931" s="121">
        <v>344.30291247100001</v>
      </c>
      <c r="AB3931" s="121">
        <v>77.474523559700003</v>
      </c>
    </row>
    <row r="3932" spans="1:28" x14ac:dyDescent="0.3">
      <c r="A3932" s="1" t="s">
        <v>23</v>
      </c>
      <c r="B3932" s="65" t="str">
        <f>VLOOKUP(A3932,'bank list with code'!$A$2:$C$114,3,FALSE)</f>
        <v>B056</v>
      </c>
      <c r="C3932" s="65" t="str">
        <f>VLOOKUP(B3932,'bank type'!$A$2:$B$87,2,FALSE)</f>
        <v>Private Sector Banks</v>
      </c>
      <c r="D3932" s="60">
        <f t="shared" si="163"/>
        <v>44439</v>
      </c>
      <c r="E3932" s="19">
        <v>8</v>
      </c>
      <c r="F3932" s="1">
        <v>2021</v>
      </c>
      <c r="G3932" s="2">
        <v>512</v>
      </c>
      <c r="H3932" s="2">
        <v>206</v>
      </c>
      <c r="I3932" s="2">
        <v>19541</v>
      </c>
      <c r="J3932" s="2">
        <v>0</v>
      </c>
      <c r="K3932" s="2"/>
      <c r="L3932" s="8">
        <v>10541</v>
      </c>
      <c r="M3932" s="8">
        <v>0</v>
      </c>
      <c r="N3932" s="8"/>
      <c r="O3932" s="8">
        <v>457015</v>
      </c>
      <c r="P3932" s="8">
        <v>7679</v>
      </c>
      <c r="Q3932" s="3">
        <v>1685445</v>
      </c>
      <c r="R3932" s="121">
        <v>0.29977199999999998</v>
      </c>
      <c r="S3932" s="121">
        <v>79.932419490000001</v>
      </c>
      <c r="T3932" s="8"/>
      <c r="U3932" s="8"/>
      <c r="V3932" s="8"/>
      <c r="W3932" s="8"/>
      <c r="X3932" s="8">
        <v>3279950</v>
      </c>
      <c r="Y3932" s="8">
        <v>3016839</v>
      </c>
      <c r="Z3932" s="3">
        <v>2002956</v>
      </c>
      <c r="AA3932" s="121">
        <v>126.86596460000001</v>
      </c>
      <c r="AB3932" s="121">
        <v>31.410711510000002</v>
      </c>
    </row>
    <row r="3933" spans="1:28" x14ac:dyDescent="0.3">
      <c r="A3933" s="1" t="s">
        <v>24</v>
      </c>
      <c r="B3933" s="65" t="str">
        <f>VLOOKUP(A3933,'bank list with code'!$A$2:$C$114,3,FALSE)</f>
        <v>B062</v>
      </c>
      <c r="C3933" s="65" t="str">
        <f>VLOOKUP(B3933,'bank type'!$A$2:$B$87,2,FALSE)</f>
        <v>Private Sector Banks</v>
      </c>
      <c r="D3933" s="60">
        <f t="shared" si="163"/>
        <v>44439</v>
      </c>
      <c r="E3933" s="19">
        <v>8</v>
      </c>
      <c r="F3933" s="1">
        <v>2021</v>
      </c>
      <c r="G3933" s="2">
        <v>1424</v>
      </c>
      <c r="H3933" s="2">
        <v>1461</v>
      </c>
      <c r="I3933" s="2">
        <v>173825</v>
      </c>
      <c r="J3933" s="2">
        <v>0</v>
      </c>
      <c r="K3933" s="2"/>
      <c r="L3933" s="8">
        <v>259</v>
      </c>
      <c r="M3933" s="8">
        <v>41493</v>
      </c>
      <c r="N3933" s="8"/>
      <c r="O3933" s="8">
        <v>1618262</v>
      </c>
      <c r="P3933" s="8">
        <v>14842</v>
      </c>
      <c r="Q3933" s="3">
        <v>4339109</v>
      </c>
      <c r="R3933" s="121">
        <v>0.75807734000000004</v>
      </c>
      <c r="S3933" s="121">
        <v>365.48993995000001</v>
      </c>
      <c r="T3933" s="8"/>
      <c r="U3933" s="8"/>
      <c r="V3933" s="8"/>
      <c r="W3933" s="8"/>
      <c r="X3933" s="8">
        <v>6608183</v>
      </c>
      <c r="Y3933" s="8">
        <v>4466971</v>
      </c>
      <c r="Z3933" s="3">
        <v>3066470</v>
      </c>
      <c r="AA3933" s="121">
        <v>216.40164204000001</v>
      </c>
      <c r="AB3933" s="121">
        <v>65.735357390000004</v>
      </c>
    </row>
    <row r="3934" spans="1:28" x14ac:dyDescent="0.3">
      <c r="A3934" s="1" t="s">
        <v>25</v>
      </c>
      <c r="B3934" s="65" t="str">
        <f>VLOOKUP(A3934,'bank list with code'!$A$2:$C$114,3,FALSE)</f>
        <v>B063</v>
      </c>
      <c r="C3934" s="65" t="str">
        <f>VLOOKUP(B3934,'bank type'!$A$2:$B$87,2,FALSE)</f>
        <v>Private Sector Banks</v>
      </c>
      <c r="D3934" s="60">
        <f t="shared" si="163"/>
        <v>44439</v>
      </c>
      <c r="E3934" s="19">
        <v>8</v>
      </c>
      <c r="F3934" s="1">
        <v>2021</v>
      </c>
      <c r="G3934" s="2">
        <v>825</v>
      </c>
      <c r="H3934" s="2">
        <v>614</v>
      </c>
      <c r="I3934" s="2">
        <v>12919</v>
      </c>
      <c r="J3934" s="2">
        <v>0</v>
      </c>
      <c r="K3934" s="2"/>
      <c r="L3934" s="8">
        <v>942</v>
      </c>
      <c r="M3934" s="8">
        <v>0</v>
      </c>
      <c r="N3934" s="8"/>
      <c r="O3934" s="8">
        <v>85245</v>
      </c>
      <c r="P3934" s="8">
        <v>6005</v>
      </c>
      <c r="Q3934" s="3">
        <v>240616</v>
      </c>
      <c r="R3934" s="121">
        <v>0.23833199999999999</v>
      </c>
      <c r="S3934" s="121">
        <v>11.147335208499999</v>
      </c>
      <c r="T3934" s="8"/>
      <c r="U3934" s="8"/>
      <c r="V3934" s="8"/>
      <c r="W3934" s="8"/>
      <c r="X3934" s="8">
        <v>3875552</v>
      </c>
      <c r="Y3934" s="8">
        <v>6244627</v>
      </c>
      <c r="Z3934" s="3">
        <v>4446557</v>
      </c>
      <c r="AA3934" s="121">
        <v>319.25616818999998</v>
      </c>
      <c r="AB3934" s="121">
        <v>41.755658244300001</v>
      </c>
    </row>
    <row r="3935" spans="1:28" x14ac:dyDescent="0.3">
      <c r="A3935" s="1" t="s">
        <v>26</v>
      </c>
      <c r="B3935" s="65" t="str">
        <f>VLOOKUP(A3935,'bank list with code'!$A$2:$C$114,3,FALSE)</f>
        <v>B069</v>
      </c>
      <c r="C3935" s="65" t="str">
        <f>VLOOKUP(B3935,'bank type'!$A$2:$B$87,2,FALSE)</f>
        <v>Private Sector Banks</v>
      </c>
      <c r="D3935" s="60">
        <f t="shared" si="163"/>
        <v>44439</v>
      </c>
      <c r="E3935" s="19">
        <v>8</v>
      </c>
      <c r="F3935" s="1">
        <v>2021</v>
      </c>
      <c r="G3935" s="2">
        <v>783</v>
      </c>
      <c r="H3935" s="2">
        <v>649</v>
      </c>
      <c r="I3935" s="2">
        <v>9662</v>
      </c>
      <c r="J3935" s="2">
        <v>0</v>
      </c>
      <c r="K3935" s="2"/>
      <c r="L3935" s="8">
        <v>0</v>
      </c>
      <c r="M3935" s="8">
        <v>0</v>
      </c>
      <c r="N3935" s="8"/>
      <c r="O3935" s="8">
        <v>0</v>
      </c>
      <c r="P3935" s="8">
        <v>0</v>
      </c>
      <c r="Q3935" s="3">
        <v>0</v>
      </c>
      <c r="R3935" s="121">
        <v>0</v>
      </c>
      <c r="S3935" s="121">
        <v>0</v>
      </c>
      <c r="T3935" s="8"/>
      <c r="U3935" s="8"/>
      <c r="V3935" s="8"/>
      <c r="W3935" s="8"/>
      <c r="X3935" s="8">
        <v>5119854</v>
      </c>
      <c r="Y3935" s="8">
        <v>4364075</v>
      </c>
      <c r="Z3935" s="3">
        <v>2980967</v>
      </c>
      <c r="AA3935" s="121">
        <v>181.65016485000001</v>
      </c>
      <c r="AB3935" s="121">
        <v>37.019406719999999</v>
      </c>
    </row>
    <row r="3936" spans="1:28" x14ac:dyDescent="0.3">
      <c r="A3936" s="1" t="s">
        <v>27</v>
      </c>
      <c r="B3936" s="65" t="str">
        <f>VLOOKUP(A3936,'bank list with code'!$A$2:$C$114,3,FALSE)</f>
        <v>B070</v>
      </c>
      <c r="C3936" s="65" t="str">
        <f>VLOOKUP(B3936,'bank type'!$A$2:$B$87,2,FALSE)</f>
        <v>Private Sector Banks</v>
      </c>
      <c r="D3936" s="60">
        <f t="shared" si="163"/>
        <v>44439</v>
      </c>
      <c r="E3936" s="19">
        <v>8</v>
      </c>
      <c r="F3936" s="1">
        <v>2021</v>
      </c>
      <c r="G3936" s="2">
        <v>1308</v>
      </c>
      <c r="H3936" s="2">
        <v>916</v>
      </c>
      <c r="I3936" s="2">
        <v>10377</v>
      </c>
      <c r="J3936" s="2">
        <v>0</v>
      </c>
      <c r="K3936" s="2"/>
      <c r="L3936" s="8">
        <v>0</v>
      </c>
      <c r="M3936" s="8">
        <v>0</v>
      </c>
      <c r="N3936" s="8"/>
      <c r="O3936" s="8">
        <v>2422</v>
      </c>
      <c r="P3936" s="8">
        <v>59</v>
      </c>
      <c r="Q3936" s="3">
        <v>7866</v>
      </c>
      <c r="R3936" s="121">
        <v>3.6869999999999997E-3</v>
      </c>
      <c r="S3936" s="121">
        <v>0.64341126929999992</v>
      </c>
      <c r="T3936" s="8"/>
      <c r="U3936" s="8"/>
      <c r="V3936" s="8"/>
      <c r="W3936" s="8"/>
      <c r="X3936" s="8">
        <v>4203063</v>
      </c>
      <c r="Y3936" s="8">
        <v>5181499</v>
      </c>
      <c r="Z3936" s="3">
        <v>2668561</v>
      </c>
      <c r="AA3936" s="121">
        <v>248.29599413700001</v>
      </c>
      <c r="AB3936" s="121">
        <v>51.709710389999998</v>
      </c>
    </row>
    <row r="3937" spans="1:28" x14ac:dyDescent="0.3">
      <c r="A3937" s="1" t="s">
        <v>28</v>
      </c>
      <c r="B3937" s="65" t="str">
        <f>VLOOKUP(A3937,'bank list with code'!$A$2:$C$114,3,FALSE)</f>
        <v>B073</v>
      </c>
      <c r="C3937" s="65" t="str">
        <f>VLOOKUP(B3937,'bank type'!$A$2:$B$87,2,FALSE)</f>
        <v>Private Sector Banks</v>
      </c>
      <c r="D3937" s="60">
        <f t="shared" si="163"/>
        <v>44439</v>
      </c>
      <c r="E3937" s="19">
        <v>8</v>
      </c>
      <c r="F3937" s="1">
        <v>2021</v>
      </c>
      <c r="G3937" s="2">
        <v>1334</v>
      </c>
      <c r="H3937" s="2">
        <v>1266</v>
      </c>
      <c r="I3937" s="2">
        <v>41606</v>
      </c>
      <c r="J3937" s="2">
        <v>0</v>
      </c>
      <c r="K3937" s="2"/>
      <c r="L3937" s="8">
        <v>0</v>
      </c>
      <c r="M3937" s="8">
        <v>13409</v>
      </c>
      <c r="N3937" s="8"/>
      <c r="O3937" s="8">
        <v>2419203</v>
      </c>
      <c r="P3937" s="8">
        <v>22052</v>
      </c>
      <c r="Q3937" s="3">
        <v>5139439</v>
      </c>
      <c r="R3937" s="121">
        <v>0.98052675999999994</v>
      </c>
      <c r="S3937" s="121">
        <v>203.88470267999998</v>
      </c>
      <c r="T3937" s="8"/>
      <c r="U3937" s="8"/>
      <c r="V3937" s="8"/>
      <c r="W3937" s="8"/>
      <c r="X3937" s="8">
        <v>19765859</v>
      </c>
      <c r="Y3937" s="8">
        <v>8752634</v>
      </c>
      <c r="Z3937" s="3">
        <v>9737874</v>
      </c>
      <c r="AA3937" s="121">
        <v>385.34902925889998</v>
      </c>
      <c r="AB3937" s="121">
        <v>169.25871324000002</v>
      </c>
    </row>
    <row r="3938" spans="1:28" x14ac:dyDescent="0.3">
      <c r="A3938" s="1" t="s">
        <v>29</v>
      </c>
      <c r="B3938" s="65" t="str">
        <f>VLOOKUP(A3938,'bank list with code'!$A$2:$C$114,3,FALSE)</f>
        <v>B082</v>
      </c>
      <c r="C3938" s="65" t="str">
        <f>VLOOKUP(B3938,'bank type'!$A$2:$B$87,2,FALSE)</f>
        <v>Private Sector Banks</v>
      </c>
      <c r="D3938" s="60">
        <f t="shared" si="163"/>
        <v>44439</v>
      </c>
      <c r="E3938" s="19">
        <v>8</v>
      </c>
      <c r="F3938" s="1">
        <v>2021</v>
      </c>
      <c r="G3938" s="2">
        <v>339</v>
      </c>
      <c r="H3938" s="2">
        <v>44</v>
      </c>
      <c r="I3938" s="2">
        <v>490992</v>
      </c>
      <c r="J3938" s="2">
        <v>0</v>
      </c>
      <c r="K3938" s="2"/>
      <c r="L3938" s="8">
        <v>0</v>
      </c>
      <c r="M3938" s="8">
        <v>926078</v>
      </c>
      <c r="N3938" s="8"/>
      <c r="O3938" s="8">
        <v>3007187</v>
      </c>
      <c r="P3938" s="8">
        <v>33277</v>
      </c>
      <c r="Q3938" s="3">
        <v>8385206</v>
      </c>
      <c r="R3938" s="121">
        <v>1.1797249990000001</v>
      </c>
      <c r="S3938" s="121">
        <v>347.06287147</v>
      </c>
      <c r="T3938" s="8"/>
      <c r="U3938" s="8"/>
      <c r="V3938" s="8"/>
      <c r="W3938" s="8"/>
      <c r="X3938" s="8">
        <v>1152961</v>
      </c>
      <c r="Y3938" s="8">
        <v>599262</v>
      </c>
      <c r="Z3938" s="3">
        <v>509967</v>
      </c>
      <c r="AA3938" s="121">
        <v>27.290951529999997</v>
      </c>
      <c r="AB3938" s="121">
        <v>9.2599990549999998</v>
      </c>
    </row>
    <row r="3939" spans="1:28" x14ac:dyDescent="0.3">
      <c r="A3939" s="1" t="s">
        <v>30</v>
      </c>
      <c r="B3939" s="65" t="str">
        <f>VLOOKUP(A3939,'bank list with code'!$A$2:$C$114,3,FALSE)</f>
        <v>B089</v>
      </c>
      <c r="C3939" s="65" t="str">
        <f>VLOOKUP(B3939,'bank type'!$A$2:$B$87,2,FALSE)</f>
        <v>Private Sector Banks</v>
      </c>
      <c r="D3939" s="60">
        <f t="shared" si="163"/>
        <v>44439</v>
      </c>
      <c r="E3939" s="19">
        <v>8</v>
      </c>
      <c r="F3939" s="1">
        <v>2021</v>
      </c>
      <c r="G3939" s="2">
        <v>850</v>
      </c>
      <c r="H3939" s="2">
        <v>443</v>
      </c>
      <c r="I3939" s="2">
        <v>9336</v>
      </c>
      <c r="J3939" s="2">
        <v>0</v>
      </c>
      <c r="K3939" s="2"/>
      <c r="L3939" s="8">
        <v>0</v>
      </c>
      <c r="M3939" s="8">
        <v>2744</v>
      </c>
      <c r="N3939" s="8"/>
      <c r="O3939" s="8">
        <v>2139</v>
      </c>
      <c r="P3939" s="8">
        <v>0</v>
      </c>
      <c r="Q3939" s="3">
        <v>3316</v>
      </c>
      <c r="R3939" s="121">
        <v>0</v>
      </c>
      <c r="S3939" s="121">
        <v>8.4981868599999996E-2</v>
      </c>
      <c r="T3939" s="8"/>
      <c r="U3939" s="8"/>
      <c r="V3939" s="8"/>
      <c r="W3939" s="8"/>
      <c r="X3939" s="8">
        <v>3518436</v>
      </c>
      <c r="Y3939" s="8">
        <v>2970303</v>
      </c>
      <c r="Z3939" s="3">
        <v>2383351</v>
      </c>
      <c r="AA3939" s="121">
        <v>131.43876242000002</v>
      </c>
      <c r="AB3939" s="121">
        <v>43.9127797198</v>
      </c>
    </row>
    <row r="3940" spans="1:28" x14ac:dyDescent="0.3">
      <c r="A3940" s="1" t="s">
        <v>31</v>
      </c>
      <c r="B3940" s="65" t="str">
        <f>VLOOKUP(A3940,'bank list with code'!$A$2:$C$114,3,FALSE)</f>
        <v>B100</v>
      </c>
      <c r="C3940" s="65" t="str">
        <f>VLOOKUP(B3940,'bank type'!$A$2:$B$87,2,FALSE)</f>
        <v>Private Sector Banks</v>
      </c>
      <c r="D3940" s="60">
        <f t="shared" si="163"/>
        <v>44439</v>
      </c>
      <c r="E3940" s="19">
        <v>8</v>
      </c>
      <c r="F3940" s="1">
        <v>2021</v>
      </c>
      <c r="G3940" s="2">
        <v>644</v>
      </c>
      <c r="H3940" s="2">
        <v>752</v>
      </c>
      <c r="I3940" s="2">
        <v>3727</v>
      </c>
      <c r="J3940" s="2">
        <v>0</v>
      </c>
      <c r="K3940" s="2"/>
      <c r="L3940" s="8">
        <v>0</v>
      </c>
      <c r="M3940" s="8">
        <v>0</v>
      </c>
      <c r="N3940" s="8"/>
      <c r="O3940" s="8">
        <v>31150</v>
      </c>
      <c r="P3940" s="8">
        <v>1986</v>
      </c>
      <c r="Q3940" s="3">
        <v>65816</v>
      </c>
      <c r="R3940" s="121">
        <v>8.0250000000000002E-2</v>
      </c>
      <c r="S3940" s="121">
        <v>2.6625501899000001</v>
      </c>
      <c r="T3940" s="8"/>
      <c r="U3940" s="8"/>
      <c r="V3940" s="8"/>
      <c r="W3940" s="8"/>
      <c r="X3940" s="8">
        <v>1950668</v>
      </c>
      <c r="Y3940" s="8">
        <v>5387221</v>
      </c>
      <c r="Z3940" s="3">
        <v>692941</v>
      </c>
      <c r="AA3940" s="121">
        <v>236.72154266999999</v>
      </c>
      <c r="AB3940" s="121">
        <v>13.275025435</v>
      </c>
    </row>
    <row r="3941" spans="1:28" x14ac:dyDescent="0.3">
      <c r="A3941" s="1" t="s">
        <v>32</v>
      </c>
      <c r="B3941" s="65" t="str">
        <f>VLOOKUP(A3941,'bank list with code'!$A$2:$C$114,3,FALSE)</f>
        <v>B101</v>
      </c>
      <c r="C3941" s="65" t="str">
        <f>VLOOKUP(B3941,'bank type'!$A$2:$B$87,2,FALSE)</f>
        <v>Private Sector Banks</v>
      </c>
      <c r="D3941" s="60">
        <f t="shared" si="163"/>
        <v>44439</v>
      </c>
      <c r="E3941" s="19">
        <v>8</v>
      </c>
      <c r="F3941" s="1">
        <v>2021</v>
      </c>
      <c r="G3941" s="2">
        <v>461</v>
      </c>
      <c r="H3941" s="2">
        <v>514</v>
      </c>
      <c r="I3941" s="2">
        <v>1291</v>
      </c>
      <c r="J3941" s="2">
        <v>0</v>
      </c>
      <c r="K3941" s="2"/>
      <c r="L3941" s="8">
        <v>114</v>
      </c>
      <c r="M3941" s="8">
        <v>0</v>
      </c>
      <c r="N3941" s="8"/>
      <c r="O3941" s="8">
        <v>0</v>
      </c>
      <c r="P3941" s="8">
        <v>0</v>
      </c>
      <c r="Q3941" s="3">
        <v>0</v>
      </c>
      <c r="R3941" s="121">
        <v>0</v>
      </c>
      <c r="S3941" s="121">
        <v>0</v>
      </c>
      <c r="T3941" s="8"/>
      <c r="U3941" s="8"/>
      <c r="V3941" s="8"/>
      <c r="W3941" s="8"/>
      <c r="X3941" s="8">
        <v>1234032</v>
      </c>
      <c r="Y3941" s="8">
        <v>804635</v>
      </c>
      <c r="Z3941" s="3">
        <v>389654</v>
      </c>
      <c r="AA3941" s="121">
        <v>38.066297899999995</v>
      </c>
      <c r="AB3941" s="121">
        <v>6.8132030783999991</v>
      </c>
    </row>
    <row r="3942" spans="1:28" x14ac:dyDescent="0.3">
      <c r="A3942" s="1" t="s">
        <v>33</v>
      </c>
      <c r="B3942" s="65" t="str">
        <f>VLOOKUP(A3942,'bank list with code'!$A$2:$C$114,3,FALSE)</f>
        <v>B113</v>
      </c>
      <c r="C3942" s="65" t="str">
        <f>VLOOKUP(B3942,'bank type'!$A$2:$B$87,2,FALSE)</f>
        <v>Private Sector Banks</v>
      </c>
      <c r="D3942" s="60">
        <f t="shared" si="163"/>
        <v>44439</v>
      </c>
      <c r="E3942" s="19">
        <v>8</v>
      </c>
      <c r="F3942" s="1">
        <v>2021</v>
      </c>
      <c r="G3942" s="2">
        <v>996</v>
      </c>
      <c r="H3942" s="2">
        <v>227</v>
      </c>
      <c r="I3942" s="2">
        <v>54764</v>
      </c>
      <c r="J3942" s="2">
        <v>0</v>
      </c>
      <c r="K3942" s="2"/>
      <c r="L3942" s="8">
        <v>15758</v>
      </c>
      <c r="M3942" s="8">
        <v>229029</v>
      </c>
      <c r="N3942" s="8"/>
      <c r="O3942" s="8">
        <v>997181</v>
      </c>
      <c r="P3942" s="8">
        <v>11433</v>
      </c>
      <c r="Q3942" s="3">
        <v>2261325</v>
      </c>
      <c r="R3942" s="121">
        <v>0.45799000000000001</v>
      </c>
      <c r="S3942" s="121">
        <v>73.168390103999997</v>
      </c>
      <c r="T3942" s="8"/>
      <c r="U3942" s="8"/>
      <c r="V3942" s="8"/>
      <c r="W3942" s="8"/>
      <c r="X3942" s="8">
        <v>3675076</v>
      </c>
      <c r="Y3942" s="8">
        <v>2130107</v>
      </c>
      <c r="Z3942" s="3">
        <v>2096738</v>
      </c>
      <c r="AA3942" s="121">
        <v>99.724814790000011</v>
      </c>
      <c r="AB3942" s="121">
        <v>39.581034167799999</v>
      </c>
    </row>
    <row r="3943" spans="1:28" x14ac:dyDescent="0.3">
      <c r="A3943" s="1" t="s">
        <v>35</v>
      </c>
      <c r="B3943" s="65" t="str">
        <f>VLOOKUP(A3943,'bank list with code'!$A$2:$C$114,3,FALSE)</f>
        <v>B004</v>
      </c>
      <c r="C3943" s="65" t="str">
        <f>VLOOKUP(B3943,'bank type'!$A$2:$B$87,2,FALSE)</f>
        <v>Foreign Banks</v>
      </c>
      <c r="D3943" s="60">
        <f t="shared" si="163"/>
        <v>44439</v>
      </c>
      <c r="E3943" s="19">
        <v>8</v>
      </c>
      <c r="F3943" s="1">
        <v>2021</v>
      </c>
      <c r="G3943" s="2">
        <v>0</v>
      </c>
      <c r="H3943" s="2">
        <v>0</v>
      </c>
      <c r="I3943" s="2">
        <v>42797</v>
      </c>
      <c r="J3943" s="2">
        <v>0</v>
      </c>
      <c r="K3943" s="2"/>
      <c r="L3943" s="8">
        <v>0</v>
      </c>
      <c r="M3943" s="8">
        <v>6</v>
      </c>
      <c r="N3943" s="8"/>
      <c r="O3943" s="8">
        <v>1457544</v>
      </c>
      <c r="P3943" s="8">
        <v>1275</v>
      </c>
      <c r="Q3943" s="3">
        <v>4351649</v>
      </c>
      <c r="R3943" s="121">
        <v>0.10077809</v>
      </c>
      <c r="S3943" s="121">
        <v>250.54629248999998</v>
      </c>
      <c r="T3943" s="8"/>
      <c r="U3943" s="8"/>
      <c r="V3943" s="8"/>
      <c r="W3943" s="8"/>
      <c r="X3943" s="8">
        <v>0</v>
      </c>
      <c r="Y3943" s="8">
        <v>0</v>
      </c>
      <c r="Z3943" s="3">
        <v>0</v>
      </c>
      <c r="AA3943" s="121">
        <v>0</v>
      </c>
      <c r="AB3943" s="121">
        <v>0</v>
      </c>
    </row>
    <row r="3944" spans="1:28" x14ac:dyDescent="0.3">
      <c r="A3944" s="1" t="s">
        <v>36</v>
      </c>
      <c r="B3944" s="65" t="str">
        <f>VLOOKUP(A3944,'bank list with code'!$A$2:$C$114,3,FALSE)</f>
        <v>B011</v>
      </c>
      <c r="C3944" s="65" t="str">
        <f>VLOOKUP(B3944,'bank type'!$A$2:$B$87,2,FALSE)</f>
        <v>Foreign Banks</v>
      </c>
      <c r="D3944" s="60">
        <f t="shared" si="163"/>
        <v>44439</v>
      </c>
      <c r="E3944" s="19">
        <v>8</v>
      </c>
      <c r="F3944" s="1">
        <v>2021</v>
      </c>
      <c r="G3944" s="2">
        <v>0</v>
      </c>
      <c r="H3944" s="2">
        <v>0</v>
      </c>
      <c r="I3944" s="2">
        <v>0</v>
      </c>
      <c r="J3944" s="2">
        <v>0</v>
      </c>
      <c r="K3944" s="2"/>
      <c r="L3944" s="8">
        <v>0</v>
      </c>
      <c r="M3944" s="8">
        <v>0</v>
      </c>
      <c r="N3944" s="8"/>
      <c r="O3944" s="8">
        <v>23928</v>
      </c>
      <c r="P3944" s="8">
        <v>0</v>
      </c>
      <c r="Q3944" s="3">
        <v>26084</v>
      </c>
      <c r="R3944" s="121">
        <v>0</v>
      </c>
      <c r="S3944" s="121">
        <v>1.1263228413999999</v>
      </c>
      <c r="T3944" s="8"/>
      <c r="U3944" s="8"/>
      <c r="V3944" s="8"/>
      <c r="W3944" s="8"/>
      <c r="X3944" s="8">
        <v>0</v>
      </c>
      <c r="Y3944" s="8">
        <v>0</v>
      </c>
      <c r="Z3944" s="3">
        <v>0</v>
      </c>
      <c r="AA3944" s="121">
        <v>0</v>
      </c>
      <c r="AB3944" s="121">
        <v>0</v>
      </c>
    </row>
    <row r="3945" spans="1:28" x14ac:dyDescent="0.3">
      <c r="A3945" s="1" t="s">
        <v>37</v>
      </c>
      <c r="B3945" s="65" t="str">
        <f>VLOOKUP(A3945,'bank list with code'!$A$2:$C$114,3,FALSE)</f>
        <v>B017</v>
      </c>
      <c r="C3945" s="65" t="str">
        <f>VLOOKUP(B3945,'bank type'!$A$2:$B$87,2,FALSE)</f>
        <v>Foreign Banks</v>
      </c>
      <c r="D3945" s="60">
        <f t="shared" si="163"/>
        <v>44439</v>
      </c>
      <c r="E3945" s="19">
        <v>8</v>
      </c>
      <c r="F3945" s="1">
        <v>2021</v>
      </c>
      <c r="G3945" s="2">
        <v>0</v>
      </c>
      <c r="H3945" s="2">
        <v>0</v>
      </c>
      <c r="I3945" s="2">
        <v>0</v>
      </c>
      <c r="J3945" s="2">
        <v>0</v>
      </c>
      <c r="K3945" s="2"/>
      <c r="L3945" s="8">
        <v>0</v>
      </c>
      <c r="M3945" s="8">
        <v>1</v>
      </c>
      <c r="N3945" s="8"/>
      <c r="O3945" s="8">
        <v>0</v>
      </c>
      <c r="P3945" s="8">
        <v>0</v>
      </c>
      <c r="Q3945" s="3">
        <v>0</v>
      </c>
      <c r="R3945" s="121">
        <v>0</v>
      </c>
      <c r="S3945" s="121">
        <v>0</v>
      </c>
      <c r="T3945" s="8"/>
      <c r="U3945" s="8"/>
      <c r="V3945" s="8"/>
      <c r="W3945" s="8"/>
      <c r="X3945" s="8">
        <v>1962</v>
      </c>
      <c r="Y3945" s="8">
        <v>57</v>
      </c>
      <c r="Z3945" s="3">
        <v>63</v>
      </c>
      <c r="AA3945" s="121">
        <v>4.3300420999999997E-3</v>
      </c>
      <c r="AB3945" s="121">
        <v>3.7468200999999997E-3</v>
      </c>
    </row>
    <row r="3946" spans="1:28" x14ac:dyDescent="0.3">
      <c r="A3946" s="1" t="s">
        <v>38</v>
      </c>
      <c r="B3946" s="65" t="str">
        <f>VLOOKUP(A3946,'bank list with code'!$A$2:$C$114,3,FALSE)</f>
        <v>B023</v>
      </c>
      <c r="C3946" s="65" t="str">
        <f>VLOOKUP(B3946,'bank type'!$A$2:$B$87,2,FALSE)</f>
        <v>Foreign Banks</v>
      </c>
      <c r="D3946" s="60">
        <f t="shared" si="163"/>
        <v>44439</v>
      </c>
      <c r="E3946" s="19">
        <v>8</v>
      </c>
      <c r="F3946" s="1">
        <v>2021</v>
      </c>
      <c r="G3946" s="2">
        <v>47</v>
      </c>
      <c r="H3946" s="2">
        <v>447</v>
      </c>
      <c r="I3946" s="2">
        <v>0</v>
      </c>
      <c r="J3946" s="2">
        <v>0</v>
      </c>
      <c r="K3946" s="2"/>
      <c r="L3946" s="8">
        <v>0</v>
      </c>
      <c r="M3946" s="8">
        <v>0</v>
      </c>
      <c r="N3946" s="8"/>
      <c r="O3946" s="8">
        <v>2593999</v>
      </c>
      <c r="P3946" s="8">
        <v>13301</v>
      </c>
      <c r="Q3946" s="3">
        <v>13155173</v>
      </c>
      <c r="R3946" s="121">
        <v>0.78291499999999992</v>
      </c>
      <c r="S3946" s="121">
        <v>384.48215279999999</v>
      </c>
      <c r="T3946" s="8"/>
      <c r="U3946" s="8"/>
      <c r="V3946" s="8"/>
      <c r="W3946" s="8"/>
      <c r="X3946" s="8">
        <v>1604494</v>
      </c>
      <c r="Y3946" s="8">
        <v>1087936</v>
      </c>
      <c r="Z3946" s="3">
        <v>2390216</v>
      </c>
      <c r="AA3946" s="121">
        <v>57.410770509999999</v>
      </c>
      <c r="AB3946" s="121">
        <v>52.755010929999997</v>
      </c>
    </row>
    <row r="3947" spans="1:28" x14ac:dyDescent="0.3">
      <c r="A3947" s="1" t="s">
        <v>39</v>
      </c>
      <c r="B3947" s="65" t="str">
        <f>VLOOKUP(A3947,'bank list with code'!$A$2:$C$114,3,FALSE)</f>
        <v>B030</v>
      </c>
      <c r="C3947" s="65" t="str">
        <f>VLOOKUP(B3947,'bank type'!$A$2:$B$87,2,FALSE)</f>
        <v>Foreign Banks</v>
      </c>
      <c r="D3947" s="60">
        <f t="shared" si="163"/>
        <v>44439</v>
      </c>
      <c r="E3947" s="19">
        <v>8</v>
      </c>
      <c r="F3947" s="1">
        <v>2021</v>
      </c>
      <c r="G3947" s="2">
        <v>27</v>
      </c>
      <c r="H3947" s="2">
        <v>16</v>
      </c>
      <c r="I3947" s="2">
        <v>0</v>
      </c>
      <c r="J3947" s="2">
        <v>0</v>
      </c>
      <c r="K3947" s="2"/>
      <c r="L3947" s="8">
        <v>0</v>
      </c>
      <c r="M3947" s="8">
        <v>0</v>
      </c>
      <c r="N3947" s="8"/>
      <c r="O3947" s="8">
        <v>0</v>
      </c>
      <c r="P3947" s="8">
        <v>0</v>
      </c>
      <c r="Q3947" s="3">
        <v>0</v>
      </c>
      <c r="R3947" s="121">
        <v>0</v>
      </c>
      <c r="S3947" s="121">
        <v>0</v>
      </c>
      <c r="T3947" s="8"/>
      <c r="U3947" s="8"/>
      <c r="V3947" s="8"/>
      <c r="W3947" s="8"/>
      <c r="X3947" s="8">
        <v>1061410</v>
      </c>
      <c r="Y3947" s="8">
        <v>680578</v>
      </c>
      <c r="Z3947" s="3">
        <v>934563</v>
      </c>
      <c r="AA3947" s="121">
        <v>23.383542720000001</v>
      </c>
      <c r="AB3947" s="121">
        <v>10.822907520399999</v>
      </c>
    </row>
    <row r="3948" spans="1:28" x14ac:dyDescent="0.3">
      <c r="A3948" s="1" t="s">
        <v>40</v>
      </c>
      <c r="B3948" s="65" t="str">
        <f>VLOOKUP(A3948,'bank list with code'!$A$2:$C$114,3,FALSE)</f>
        <v>B035</v>
      </c>
      <c r="C3948" s="65" t="str">
        <f>VLOOKUP(B3948,'bank type'!$A$2:$B$87,2,FALSE)</f>
        <v>Foreign Banks</v>
      </c>
      <c r="D3948" s="60">
        <f t="shared" si="163"/>
        <v>44439</v>
      </c>
      <c r="E3948" s="19">
        <v>8</v>
      </c>
      <c r="F3948" s="1">
        <v>2021</v>
      </c>
      <c r="G3948" s="2">
        <v>13</v>
      </c>
      <c r="H3948" s="2">
        <v>19</v>
      </c>
      <c r="I3948" s="2">
        <v>0</v>
      </c>
      <c r="J3948" s="2">
        <v>0</v>
      </c>
      <c r="K3948" s="2"/>
      <c r="L3948" s="8">
        <v>0</v>
      </c>
      <c r="M3948" s="8">
        <v>0</v>
      </c>
      <c r="N3948" s="8"/>
      <c r="O3948" s="8">
        <v>0</v>
      </c>
      <c r="P3948" s="8">
        <v>0</v>
      </c>
      <c r="Q3948" s="3">
        <v>0</v>
      </c>
      <c r="R3948" s="121">
        <v>0</v>
      </c>
      <c r="S3948" s="121">
        <v>0</v>
      </c>
      <c r="T3948" s="8"/>
      <c r="U3948" s="8"/>
      <c r="V3948" s="8"/>
      <c r="W3948" s="8"/>
      <c r="X3948" s="8">
        <v>121022</v>
      </c>
      <c r="Y3948" s="8">
        <v>50299</v>
      </c>
      <c r="Z3948" s="3">
        <v>116908</v>
      </c>
      <c r="AA3948" s="121">
        <v>2.8124729816000005</v>
      </c>
      <c r="AB3948" s="121">
        <v>2.8584078378999997</v>
      </c>
    </row>
    <row r="3949" spans="1:28" x14ac:dyDescent="0.3">
      <c r="A3949" s="1" t="s">
        <v>41</v>
      </c>
      <c r="B3949" s="65" t="str">
        <f>VLOOKUP(A3949,'bank list with code'!$A$2:$C$114,3,FALSE)</f>
        <v>B051</v>
      </c>
      <c r="C3949" s="65" t="str">
        <f>VLOOKUP(B3949,'bank type'!$A$2:$B$87,2,FALSE)</f>
        <v>Foreign Banks</v>
      </c>
      <c r="D3949" s="60">
        <f t="shared" si="163"/>
        <v>44439</v>
      </c>
      <c r="E3949" s="19">
        <v>8</v>
      </c>
      <c r="F3949" s="1">
        <v>2021</v>
      </c>
      <c r="G3949" s="2">
        <v>46</v>
      </c>
      <c r="H3949" s="2">
        <v>32</v>
      </c>
      <c r="I3949" s="2">
        <v>0</v>
      </c>
      <c r="J3949" s="2">
        <v>0</v>
      </c>
      <c r="K3949" s="2"/>
      <c r="L3949" s="8">
        <v>0</v>
      </c>
      <c r="M3949" s="8">
        <v>0</v>
      </c>
      <c r="N3949" s="8"/>
      <c r="O3949" s="8">
        <v>810571</v>
      </c>
      <c r="P3949" s="8">
        <v>1755</v>
      </c>
      <c r="Q3949" s="3">
        <v>1696644</v>
      </c>
      <c r="R3949" s="121">
        <v>0.13951052000000003</v>
      </c>
      <c r="S3949" s="121">
        <v>67.609744969999994</v>
      </c>
      <c r="T3949" s="8"/>
      <c r="U3949" s="8"/>
      <c r="V3949" s="8"/>
      <c r="W3949" s="8"/>
      <c r="X3949" s="8">
        <v>505758</v>
      </c>
      <c r="Y3949" s="8">
        <v>270114</v>
      </c>
      <c r="Z3949" s="3">
        <v>398224</v>
      </c>
      <c r="AA3949" s="121">
        <v>14.89063264</v>
      </c>
      <c r="AB3949" s="121">
        <v>9.3829659999999997</v>
      </c>
    </row>
    <row r="3950" spans="1:28" x14ac:dyDescent="0.3">
      <c r="A3950" s="1" t="s">
        <v>73</v>
      </c>
      <c r="B3950" s="65" t="str">
        <f>VLOOKUP(A3950,'bank list with code'!$A$2:$C$114,3,FALSE)</f>
        <v>B085</v>
      </c>
      <c r="C3950" s="65" t="str">
        <f>VLOOKUP(B3950,'bank type'!$A$2:$B$87,2,FALSE)</f>
        <v>Foreign Banks</v>
      </c>
      <c r="D3950" s="60">
        <f t="shared" si="163"/>
        <v>44439</v>
      </c>
      <c r="E3950" s="19">
        <v>8</v>
      </c>
      <c r="F3950" s="1">
        <v>2021</v>
      </c>
      <c r="G3950" s="2">
        <v>6</v>
      </c>
      <c r="H3950" s="2">
        <v>0</v>
      </c>
      <c r="I3950" s="2">
        <v>0</v>
      </c>
      <c r="J3950" s="2">
        <v>0</v>
      </c>
      <c r="K3950" s="2"/>
      <c r="L3950" s="8">
        <v>57261</v>
      </c>
      <c r="M3950" s="8">
        <v>0</v>
      </c>
      <c r="N3950" s="8"/>
      <c r="O3950" s="8">
        <v>182167</v>
      </c>
      <c r="P3950" s="8">
        <v>53513</v>
      </c>
      <c r="Q3950" s="3">
        <v>409074</v>
      </c>
      <c r="R3950" s="121">
        <v>3.4328355831999997</v>
      </c>
      <c r="S3950" s="121">
        <v>20.293646674200001</v>
      </c>
      <c r="T3950" s="8"/>
      <c r="U3950" s="8"/>
      <c r="V3950" s="8"/>
      <c r="W3950" s="8"/>
      <c r="X3950" s="8">
        <v>16242</v>
      </c>
      <c r="Y3950" s="8">
        <v>4907</v>
      </c>
      <c r="Z3950" s="3">
        <v>5640</v>
      </c>
      <c r="AA3950" s="121">
        <v>0.17025725</v>
      </c>
      <c r="AB3950" s="121">
        <v>0.16330475550000001</v>
      </c>
    </row>
    <row r="3951" spans="1:28" x14ac:dyDescent="0.3">
      <c r="A3951" s="1" t="s">
        <v>42</v>
      </c>
      <c r="B3951" s="65" t="str">
        <f>VLOOKUP(A3951,'bank list with code'!$A$2:$C$114,3,FALSE)</f>
        <v>B090</v>
      </c>
      <c r="C3951" s="65" t="str">
        <f>VLOOKUP(B3951,'bank type'!$A$2:$B$87,2,FALSE)</f>
        <v>Foreign Banks</v>
      </c>
      <c r="D3951" s="60">
        <f t="shared" si="163"/>
        <v>44439</v>
      </c>
      <c r="E3951" s="19">
        <v>8</v>
      </c>
      <c r="F3951" s="1">
        <v>2021</v>
      </c>
      <c r="G3951" s="2">
        <v>98</v>
      </c>
      <c r="H3951" s="2">
        <v>80</v>
      </c>
      <c r="I3951" s="2">
        <v>0</v>
      </c>
      <c r="J3951" s="2">
        <v>0</v>
      </c>
      <c r="K3951" s="2"/>
      <c r="L3951" s="8">
        <v>0</v>
      </c>
      <c r="M3951" s="8">
        <v>0</v>
      </c>
      <c r="N3951" s="8"/>
      <c r="O3951" s="8">
        <v>1403863</v>
      </c>
      <c r="P3951" s="8">
        <v>3522</v>
      </c>
      <c r="Q3951" s="3">
        <v>3405948</v>
      </c>
      <c r="R3951" s="121">
        <v>0.19839493999999999</v>
      </c>
      <c r="S3951" s="121">
        <v>107.05423798000001</v>
      </c>
      <c r="T3951" s="8"/>
      <c r="U3951" s="8"/>
      <c r="V3951" s="8"/>
      <c r="W3951" s="8"/>
      <c r="X3951" s="8">
        <v>1071151</v>
      </c>
      <c r="Y3951" s="8">
        <v>1037904</v>
      </c>
      <c r="Z3951" s="3">
        <v>1732956</v>
      </c>
      <c r="AA3951" s="121">
        <v>46.143379959999997</v>
      </c>
      <c r="AB3951" s="121">
        <v>32.985443339999996</v>
      </c>
    </row>
    <row r="3952" spans="1:28" x14ac:dyDescent="0.3">
      <c r="A3952" s="1" t="s">
        <v>45</v>
      </c>
      <c r="B3952" s="65" t="str">
        <f>VLOOKUP(A3952,'bank list with code'!$A$2:$C$114,3,FALSE)</f>
        <v>B002</v>
      </c>
      <c r="C3952" s="65" t="str">
        <f>VLOOKUP(B3952,'bank type'!$A$2:$B$87,2,FALSE)</f>
        <v>Payment Banks</v>
      </c>
      <c r="D3952" s="60">
        <f t="shared" si="163"/>
        <v>44439</v>
      </c>
      <c r="E3952" s="19">
        <v>8</v>
      </c>
      <c r="F3952" s="1">
        <v>2021</v>
      </c>
      <c r="G3952" s="2">
        <v>0</v>
      </c>
      <c r="H3952" s="2">
        <v>0</v>
      </c>
      <c r="I3952" s="2">
        <v>0</v>
      </c>
      <c r="J3952" s="2">
        <v>0</v>
      </c>
      <c r="K3952" s="2"/>
      <c r="L3952" s="8">
        <v>0</v>
      </c>
      <c r="M3952" s="8">
        <v>0</v>
      </c>
      <c r="N3952" s="8"/>
      <c r="O3952" s="8">
        <v>0</v>
      </c>
      <c r="P3952" s="8">
        <v>0</v>
      </c>
      <c r="Q3952" s="3">
        <v>0</v>
      </c>
      <c r="R3952" s="121">
        <v>0</v>
      </c>
      <c r="S3952" s="121">
        <v>0</v>
      </c>
      <c r="T3952" s="8"/>
      <c r="U3952" s="8"/>
      <c r="V3952" s="8"/>
      <c r="W3952" s="8"/>
      <c r="X3952" s="8">
        <v>1970029</v>
      </c>
      <c r="Y3952" s="8">
        <v>0</v>
      </c>
      <c r="Z3952" s="3">
        <v>360312</v>
      </c>
      <c r="AA3952" s="121">
        <v>0</v>
      </c>
      <c r="AB3952" s="121">
        <v>2.8485048700000002</v>
      </c>
    </row>
    <row r="3953" spans="1:28" x14ac:dyDescent="0.3">
      <c r="A3953" s="1" t="s">
        <v>46</v>
      </c>
      <c r="B3953" s="65" t="str">
        <f>VLOOKUP(A3953,'bank list with code'!$A$2:$C$114,3,FALSE)</f>
        <v>B048</v>
      </c>
      <c r="C3953" s="65" t="str">
        <f>VLOOKUP(B3953,'bank type'!$A$2:$B$87,2,FALSE)</f>
        <v>Payment Banks</v>
      </c>
      <c r="D3953" s="60">
        <f t="shared" si="163"/>
        <v>44439</v>
      </c>
      <c r="E3953" s="19">
        <v>8</v>
      </c>
      <c r="F3953" s="1">
        <v>2021</v>
      </c>
      <c r="G3953" s="2">
        <v>0</v>
      </c>
      <c r="H3953" s="2">
        <v>0</v>
      </c>
      <c r="I3953" s="2">
        <v>0</v>
      </c>
      <c r="J3953" s="2">
        <v>0</v>
      </c>
      <c r="K3953" s="2"/>
      <c r="L3953" s="8">
        <v>252361</v>
      </c>
      <c r="M3953" s="8">
        <v>0</v>
      </c>
      <c r="N3953" s="8"/>
      <c r="O3953" s="8">
        <v>0</v>
      </c>
      <c r="P3953" s="8">
        <v>0</v>
      </c>
      <c r="Q3953" s="3">
        <v>0</v>
      </c>
      <c r="R3953" s="121">
        <v>0</v>
      </c>
      <c r="S3953" s="121">
        <v>0</v>
      </c>
      <c r="T3953" s="8"/>
      <c r="U3953" s="8"/>
      <c r="V3953" s="8"/>
      <c r="W3953" s="8"/>
      <c r="X3953" s="8">
        <v>2883690</v>
      </c>
      <c r="Y3953" s="8">
        <v>882707</v>
      </c>
      <c r="Z3953" s="3">
        <v>194828</v>
      </c>
      <c r="AA3953" s="121">
        <v>25.054745726999997</v>
      </c>
      <c r="AB3953" s="121">
        <v>2.7676079133</v>
      </c>
    </row>
    <row r="3954" spans="1:28" x14ac:dyDescent="0.3">
      <c r="A3954" s="1" t="s">
        <v>47</v>
      </c>
      <c r="B3954" s="65" t="str">
        <f>VLOOKUP(A3954,'bank list with code'!$A$2:$C$114,3,FALSE)</f>
        <v>B059</v>
      </c>
      <c r="C3954" s="65" t="str">
        <f>VLOOKUP(B3954,'bank type'!$A$2:$B$87,2,FALSE)</f>
        <v>Payment Banks</v>
      </c>
      <c r="D3954" s="60">
        <f t="shared" si="163"/>
        <v>44439</v>
      </c>
      <c r="E3954" s="19">
        <v>8</v>
      </c>
      <c r="F3954" s="1">
        <v>2021</v>
      </c>
      <c r="G3954" s="2" t="s">
        <v>74</v>
      </c>
      <c r="H3954" s="2" t="s">
        <v>74</v>
      </c>
      <c r="I3954" s="2" t="s">
        <v>74</v>
      </c>
      <c r="J3954" s="2" t="s">
        <v>74</v>
      </c>
      <c r="K3954" s="2"/>
      <c r="L3954" s="8">
        <v>136647</v>
      </c>
      <c r="M3954" s="8">
        <v>0</v>
      </c>
      <c r="N3954" s="8"/>
      <c r="O3954" s="8">
        <v>0</v>
      </c>
      <c r="P3954" s="8">
        <v>0</v>
      </c>
      <c r="Q3954" s="3">
        <v>0</v>
      </c>
      <c r="R3954" s="121">
        <v>0</v>
      </c>
      <c r="S3954" s="121">
        <v>0</v>
      </c>
      <c r="T3954" s="8"/>
      <c r="U3954" s="8"/>
      <c r="V3954" s="8"/>
      <c r="W3954" s="8"/>
      <c r="X3954" s="8" t="s">
        <v>75</v>
      </c>
      <c r="Y3954" s="8">
        <v>0</v>
      </c>
      <c r="Z3954" s="3">
        <v>361699</v>
      </c>
      <c r="AA3954" s="121">
        <v>0</v>
      </c>
      <c r="AB3954" s="121">
        <v>2.2241593261000001</v>
      </c>
    </row>
    <row r="3955" spans="1:28" x14ac:dyDescent="0.3">
      <c r="A3955" s="1" t="s">
        <v>72</v>
      </c>
      <c r="B3955" s="65" t="str">
        <f>VLOOKUP(A3955,'bank list with code'!$A$2:$C$114,3,FALSE)</f>
        <v>B067</v>
      </c>
      <c r="C3955" s="65" t="str">
        <f>VLOOKUP(B3955,'bank type'!$A$2:$B$87,2,FALSE)</f>
        <v>Payment Banks</v>
      </c>
      <c r="D3955" s="60">
        <f t="shared" si="163"/>
        <v>44439</v>
      </c>
      <c r="E3955" s="19">
        <v>8</v>
      </c>
      <c r="F3955" s="1">
        <v>2021</v>
      </c>
      <c r="G3955" s="2">
        <v>0</v>
      </c>
      <c r="H3955" s="2">
        <v>0</v>
      </c>
      <c r="I3955" s="2">
        <v>0</v>
      </c>
      <c r="J3955" s="2">
        <v>0</v>
      </c>
      <c r="K3955" s="2"/>
      <c r="L3955" s="8">
        <v>0</v>
      </c>
      <c r="M3955" s="8">
        <v>0</v>
      </c>
      <c r="N3955" s="8"/>
      <c r="O3955" s="8">
        <v>0</v>
      </c>
      <c r="P3955" s="8">
        <v>0</v>
      </c>
      <c r="Q3955" s="3">
        <v>0</v>
      </c>
      <c r="R3955" s="121">
        <v>0</v>
      </c>
      <c r="S3955" s="121">
        <v>0</v>
      </c>
      <c r="T3955" s="8"/>
      <c r="U3955" s="8"/>
      <c r="V3955" s="8"/>
      <c r="W3955" s="8"/>
      <c r="X3955" s="8">
        <v>0</v>
      </c>
      <c r="Y3955" s="8">
        <v>0</v>
      </c>
      <c r="Z3955" s="3">
        <v>0</v>
      </c>
      <c r="AA3955" s="121">
        <v>0</v>
      </c>
      <c r="AB3955" s="121">
        <v>0</v>
      </c>
    </row>
    <row r="3956" spans="1:28" x14ac:dyDescent="0.3">
      <c r="A3956" s="1" t="s">
        <v>49</v>
      </c>
      <c r="B3956" s="65" t="str">
        <f>VLOOKUP(A3956,'bank list with code'!$A$2:$C$114,3,FALSE)</f>
        <v>B077</v>
      </c>
      <c r="C3956" s="65" t="str">
        <f>VLOOKUP(B3956,'bank type'!$A$2:$B$87,2,FALSE)</f>
        <v>Payment Banks</v>
      </c>
      <c r="D3956" s="60">
        <f t="shared" si="163"/>
        <v>44439</v>
      </c>
      <c r="E3956" s="19">
        <v>8</v>
      </c>
      <c r="F3956" s="1">
        <v>2021</v>
      </c>
      <c r="G3956" s="2">
        <v>0</v>
      </c>
      <c r="H3956" s="2">
        <v>0</v>
      </c>
      <c r="I3956" s="2">
        <v>0</v>
      </c>
      <c r="J3956" s="2">
        <v>0</v>
      </c>
      <c r="K3956" s="2"/>
      <c r="L3956" s="8">
        <v>10079</v>
      </c>
      <c r="M3956" s="8">
        <v>0</v>
      </c>
      <c r="N3956" s="8"/>
      <c r="O3956" s="8">
        <v>0</v>
      </c>
      <c r="P3956" s="8">
        <v>0</v>
      </c>
      <c r="Q3956" s="3">
        <v>0</v>
      </c>
      <c r="R3956" s="121">
        <v>0</v>
      </c>
      <c r="S3956" s="121">
        <v>0</v>
      </c>
      <c r="T3956" s="8"/>
      <c r="U3956" s="8"/>
      <c r="V3956" s="8"/>
      <c r="W3956" s="8"/>
      <c r="X3956" s="8">
        <v>183182</v>
      </c>
      <c r="Y3956" s="8">
        <v>1681</v>
      </c>
      <c r="Z3956" s="3">
        <v>19272</v>
      </c>
      <c r="AA3956" s="121">
        <v>5.7921140000000003E-2</v>
      </c>
      <c r="AB3956" s="121">
        <v>9.1314066799999996E-2</v>
      </c>
    </row>
    <row r="3957" spans="1:28" x14ac:dyDescent="0.3">
      <c r="A3957" s="1" t="s">
        <v>50</v>
      </c>
      <c r="B3957" s="65" t="str">
        <f>VLOOKUP(A3957,'bank list with code'!$A$2:$C$114,3,FALSE)</f>
        <v>B079</v>
      </c>
      <c r="C3957" s="65" t="str">
        <f>VLOOKUP(B3957,'bank type'!$A$2:$B$87,2,FALSE)</f>
        <v>Payment Banks</v>
      </c>
      <c r="D3957" s="60">
        <f t="shared" si="163"/>
        <v>44439</v>
      </c>
      <c r="E3957" s="19">
        <v>8</v>
      </c>
      <c r="F3957" s="1">
        <v>2021</v>
      </c>
      <c r="G3957" s="2">
        <v>1</v>
      </c>
      <c r="H3957" s="2">
        <v>114</v>
      </c>
      <c r="I3957" s="2">
        <v>272691</v>
      </c>
      <c r="J3957" s="2">
        <v>0</v>
      </c>
      <c r="K3957" s="2"/>
      <c r="L3957" s="8">
        <v>0</v>
      </c>
      <c r="M3957" s="8">
        <v>0</v>
      </c>
      <c r="N3957" s="8"/>
      <c r="O3957" s="8">
        <v>0</v>
      </c>
      <c r="P3957" s="8">
        <v>0</v>
      </c>
      <c r="Q3957" s="3">
        <v>0</v>
      </c>
      <c r="R3957" s="121">
        <v>0</v>
      </c>
      <c r="S3957" s="121">
        <v>0</v>
      </c>
      <c r="T3957" s="8"/>
      <c r="U3957" s="8"/>
      <c r="V3957" s="8"/>
      <c r="W3957" s="8"/>
      <c r="X3957" s="8">
        <v>66056272</v>
      </c>
      <c r="Y3957" s="8">
        <v>1905044</v>
      </c>
      <c r="Z3957" s="3">
        <v>2721064</v>
      </c>
      <c r="AA3957" s="121">
        <v>65.215944300000004</v>
      </c>
      <c r="AB3957" s="121">
        <v>25.69497428</v>
      </c>
    </row>
    <row r="3958" spans="1:28" x14ac:dyDescent="0.3">
      <c r="A3958" s="1" t="s">
        <v>52</v>
      </c>
      <c r="B3958" s="65" t="str">
        <f>VLOOKUP(A3958,'bank list with code'!$A$2:$C$114,3,FALSE)</f>
        <v>B007</v>
      </c>
      <c r="C3958" s="65" t="str">
        <f>VLOOKUP(B3958,'bank type'!$A$2:$B$87,2,FALSE)</f>
        <v>Small Finance Banks</v>
      </c>
      <c r="D3958" s="60">
        <f t="shared" si="163"/>
        <v>44439</v>
      </c>
      <c r="E3958" s="19">
        <v>8</v>
      </c>
      <c r="F3958" s="1">
        <v>2021</v>
      </c>
      <c r="G3958" s="2">
        <v>362</v>
      </c>
      <c r="H3958" s="2">
        <v>2</v>
      </c>
      <c r="I3958" s="2">
        <v>0</v>
      </c>
      <c r="J3958" s="2">
        <v>0</v>
      </c>
      <c r="K3958" s="2"/>
      <c r="L3958" s="8">
        <v>265</v>
      </c>
      <c r="M3958" s="8">
        <v>0</v>
      </c>
      <c r="N3958" s="8"/>
      <c r="O3958" s="8">
        <v>35208</v>
      </c>
      <c r="P3958" s="8">
        <v>984</v>
      </c>
      <c r="Q3958" s="3">
        <v>97933</v>
      </c>
      <c r="R3958" s="121">
        <v>6.1855E-2</v>
      </c>
      <c r="S3958" s="121">
        <v>3.7548103799999999</v>
      </c>
      <c r="T3958" s="8"/>
      <c r="U3958" s="8"/>
      <c r="V3958" s="8"/>
      <c r="W3958" s="8"/>
      <c r="X3958" s="8">
        <v>1566525</v>
      </c>
      <c r="Y3958" s="8">
        <v>676484</v>
      </c>
      <c r="Z3958" s="3">
        <v>355289</v>
      </c>
      <c r="AA3958" s="121">
        <v>43.14963444</v>
      </c>
      <c r="AB3958" s="121">
        <v>8.7633177137999994</v>
      </c>
    </row>
    <row r="3959" spans="1:28" x14ac:dyDescent="0.3">
      <c r="A3959" s="1" t="s">
        <v>53</v>
      </c>
      <c r="B3959" s="65" t="str">
        <f>VLOOKUP(A3959,'bank list with code'!$A$2:$C$114,3,FALSE)</f>
        <v>B019</v>
      </c>
      <c r="C3959" s="65" t="str">
        <f>VLOOKUP(B3959,'bank type'!$A$2:$B$87,2,FALSE)</f>
        <v>Small Finance Banks</v>
      </c>
      <c r="D3959" s="60">
        <f t="shared" si="163"/>
        <v>44439</v>
      </c>
      <c r="E3959" s="19">
        <v>8</v>
      </c>
      <c r="F3959" s="1">
        <v>2021</v>
      </c>
      <c r="G3959" s="2">
        <v>159</v>
      </c>
      <c r="H3959" s="2">
        <v>2</v>
      </c>
      <c r="I3959" s="2">
        <v>0</v>
      </c>
      <c r="J3959" s="2">
        <v>0</v>
      </c>
      <c r="K3959" s="2"/>
      <c r="L3959" s="8">
        <v>0</v>
      </c>
      <c r="M3959" s="8">
        <v>0</v>
      </c>
      <c r="N3959" s="8"/>
      <c r="O3959" s="8">
        <v>0</v>
      </c>
      <c r="P3959" s="8">
        <v>0</v>
      </c>
      <c r="Q3959" s="3">
        <v>0</v>
      </c>
      <c r="R3959" s="121">
        <v>0</v>
      </c>
      <c r="S3959" s="121">
        <v>0</v>
      </c>
      <c r="T3959" s="8"/>
      <c r="U3959" s="8"/>
      <c r="V3959" s="8"/>
      <c r="W3959" s="8"/>
      <c r="X3959" s="8">
        <v>165974</v>
      </c>
      <c r="Y3959" s="8">
        <v>119389</v>
      </c>
      <c r="Z3959" s="3">
        <v>76254</v>
      </c>
      <c r="AA3959" s="121">
        <v>5.7521635399999997</v>
      </c>
      <c r="AB3959" s="121">
        <v>1.4364660294999998</v>
      </c>
    </row>
    <row r="3960" spans="1:28" x14ac:dyDescent="0.3">
      <c r="A3960" s="1" t="s">
        <v>54</v>
      </c>
      <c r="B3960" s="65" t="str">
        <f>VLOOKUP(A3960,'bank list with code'!$A$2:$C$114,3,FALSE)</f>
        <v>B046</v>
      </c>
      <c r="C3960" s="65" t="str">
        <f>VLOOKUP(B3960,'bank type'!$A$2:$B$87,2,FALSE)</f>
        <v>Small Finance Banks</v>
      </c>
      <c r="D3960" s="60">
        <f t="shared" si="163"/>
        <v>44439</v>
      </c>
      <c r="E3960" s="19">
        <v>8</v>
      </c>
      <c r="F3960" s="1">
        <v>2021</v>
      </c>
      <c r="G3960" s="2">
        <v>110</v>
      </c>
      <c r="H3960" s="2">
        <v>0</v>
      </c>
      <c r="I3960" s="2">
        <v>0</v>
      </c>
      <c r="J3960" s="2">
        <v>0</v>
      </c>
      <c r="K3960" s="2"/>
      <c r="L3960" s="8">
        <v>0</v>
      </c>
      <c r="M3960" s="8">
        <v>0</v>
      </c>
      <c r="N3960" s="8"/>
      <c r="O3960" s="8">
        <v>0</v>
      </c>
      <c r="P3960" s="8">
        <v>0</v>
      </c>
      <c r="Q3960" s="3">
        <v>0</v>
      </c>
      <c r="R3960" s="121">
        <v>0</v>
      </c>
      <c r="S3960" s="121">
        <v>0</v>
      </c>
      <c r="T3960" s="8"/>
      <c r="U3960" s="8"/>
      <c r="V3960" s="8"/>
      <c r="W3960" s="8"/>
      <c r="X3960" s="8">
        <v>2688148</v>
      </c>
      <c r="Y3960" s="8">
        <v>788529</v>
      </c>
      <c r="Z3960" s="3">
        <v>80529</v>
      </c>
      <c r="AA3960" s="121">
        <v>37.746329599999996</v>
      </c>
      <c r="AB3960" s="121">
        <v>0.8518099375999999</v>
      </c>
    </row>
    <row r="3961" spans="1:28" x14ac:dyDescent="0.3">
      <c r="A3961" s="1" t="s">
        <v>55</v>
      </c>
      <c r="B3961" s="65" t="str">
        <f>VLOOKUP(A3961,'bank list with code'!$A$2:$C$114,3,FALSE)</f>
        <v>B041</v>
      </c>
      <c r="C3961" s="65" t="str">
        <f>VLOOKUP(B3961,'bank type'!$A$2:$B$87,2,FALSE)</f>
        <v>Small Finance Banks</v>
      </c>
      <c r="D3961" s="60">
        <f t="shared" si="163"/>
        <v>44439</v>
      </c>
      <c r="E3961" s="19">
        <v>8</v>
      </c>
      <c r="F3961" s="1">
        <v>2021</v>
      </c>
      <c r="G3961" s="2">
        <v>332</v>
      </c>
      <c r="H3961" s="2">
        <v>3</v>
      </c>
      <c r="I3961" s="2">
        <v>6767</v>
      </c>
      <c r="J3961" s="2">
        <v>0</v>
      </c>
      <c r="K3961" s="2"/>
      <c r="L3961" s="8">
        <v>299</v>
      </c>
      <c r="M3961" s="8">
        <v>13576</v>
      </c>
      <c r="N3961" s="8"/>
      <c r="O3961" s="8">
        <v>0</v>
      </c>
      <c r="P3961" s="8">
        <v>0</v>
      </c>
      <c r="Q3961" s="3">
        <v>0</v>
      </c>
      <c r="R3961" s="121">
        <v>0</v>
      </c>
      <c r="S3961" s="121">
        <v>0</v>
      </c>
      <c r="T3961" s="8"/>
      <c r="U3961" s="8"/>
      <c r="V3961" s="8"/>
      <c r="W3961" s="8"/>
      <c r="X3961" s="8">
        <v>1972937</v>
      </c>
      <c r="Y3961" s="8">
        <v>651089</v>
      </c>
      <c r="Z3961" s="3">
        <v>303714</v>
      </c>
      <c r="AA3961" s="121">
        <v>22.772561708800001</v>
      </c>
      <c r="AB3961" s="121">
        <v>5.8295362192999995</v>
      </c>
    </row>
    <row r="3962" spans="1:28" x14ac:dyDescent="0.3">
      <c r="A3962" s="1" t="s">
        <v>56</v>
      </c>
      <c r="B3962" s="65" t="str">
        <f>VLOOKUP(A3962,'bank list with code'!$A$2:$C$114,3,FALSE)</f>
        <v>B043</v>
      </c>
      <c r="C3962" s="65" t="str">
        <f>VLOOKUP(B3962,'bank type'!$A$2:$B$87,2,FALSE)</f>
        <v>Small Finance Banks</v>
      </c>
      <c r="D3962" s="60">
        <f t="shared" si="163"/>
        <v>44439</v>
      </c>
      <c r="E3962" s="19">
        <v>8</v>
      </c>
      <c r="F3962" s="1">
        <v>2021</v>
      </c>
      <c r="G3962" s="2">
        <v>340</v>
      </c>
      <c r="H3962" s="2">
        <v>2</v>
      </c>
      <c r="I3962" s="2">
        <v>0</v>
      </c>
      <c r="J3962" s="2">
        <v>0</v>
      </c>
      <c r="K3962" s="2"/>
      <c r="L3962" s="8">
        <v>271</v>
      </c>
      <c r="M3962" s="8">
        <v>0</v>
      </c>
      <c r="N3962" s="8"/>
      <c r="O3962" s="8">
        <v>0</v>
      </c>
      <c r="P3962" s="8">
        <v>0</v>
      </c>
      <c r="Q3962" s="3">
        <v>0</v>
      </c>
      <c r="R3962" s="121">
        <v>0</v>
      </c>
      <c r="S3962" s="121">
        <v>0</v>
      </c>
      <c r="T3962" s="8"/>
      <c r="U3962" s="8"/>
      <c r="V3962" s="8"/>
      <c r="W3962" s="8"/>
      <c r="X3962" s="8">
        <v>3842463</v>
      </c>
      <c r="Y3962" s="8">
        <v>1152195</v>
      </c>
      <c r="Z3962" s="3">
        <v>276018</v>
      </c>
      <c r="AA3962" s="121">
        <v>61.041732510000003</v>
      </c>
      <c r="AB3962" s="121">
        <v>3.1771782156999997</v>
      </c>
    </row>
    <row r="3963" spans="1:28" x14ac:dyDescent="0.3">
      <c r="A3963" s="1" t="s">
        <v>57</v>
      </c>
      <c r="B3963" s="65" t="str">
        <f>VLOOKUP(A3963,'bank list with code'!$A$2:$C$114,3,FALSE)</f>
        <v>B065</v>
      </c>
      <c r="C3963" s="65" t="str">
        <f>VLOOKUP(B3963,'bank type'!$A$2:$B$87,2,FALSE)</f>
        <v>Small Finance Banks</v>
      </c>
      <c r="D3963" s="60">
        <f t="shared" si="163"/>
        <v>44439</v>
      </c>
      <c r="E3963" s="19">
        <v>8</v>
      </c>
      <c r="F3963" s="1">
        <v>2021</v>
      </c>
      <c r="G3963" s="2">
        <v>132</v>
      </c>
      <c r="H3963" s="2">
        <v>3</v>
      </c>
      <c r="I3963" s="2">
        <v>0</v>
      </c>
      <c r="J3963" s="2">
        <v>0</v>
      </c>
      <c r="K3963" s="2"/>
      <c r="L3963" s="8">
        <v>0</v>
      </c>
      <c r="M3963" s="8">
        <v>0</v>
      </c>
      <c r="N3963" s="8"/>
      <c r="O3963" s="8">
        <v>0</v>
      </c>
      <c r="P3963" s="8">
        <v>0</v>
      </c>
      <c r="Q3963" s="3">
        <v>0</v>
      </c>
      <c r="R3963" s="121">
        <v>0</v>
      </c>
      <c r="S3963" s="121">
        <v>0</v>
      </c>
      <c r="T3963" s="8"/>
      <c r="U3963" s="8"/>
      <c r="V3963" s="8"/>
      <c r="W3963" s="8"/>
      <c r="X3963" s="8">
        <v>2135097</v>
      </c>
      <c r="Y3963" s="8">
        <v>405321</v>
      </c>
      <c r="Z3963" s="3">
        <v>95297</v>
      </c>
      <c r="AA3963" s="121">
        <v>18.840102999999999</v>
      </c>
      <c r="AB3963" s="121">
        <v>1.2468333963</v>
      </c>
    </row>
    <row r="3964" spans="1:28" x14ac:dyDescent="0.3">
      <c r="A3964" s="1" t="s">
        <v>58</v>
      </c>
      <c r="B3964" s="65" t="str">
        <f>VLOOKUP(A3964,'bank list with code'!$A$2:$C$114,3,FALSE)</f>
        <v>B075</v>
      </c>
      <c r="C3964" s="65" t="str">
        <f>VLOOKUP(B3964,'bank type'!$A$2:$B$87,2,FALSE)</f>
        <v>Small Finance Banks</v>
      </c>
      <c r="D3964" s="60">
        <f t="shared" si="163"/>
        <v>44439</v>
      </c>
      <c r="E3964" s="19">
        <v>8</v>
      </c>
      <c r="F3964" s="1">
        <v>2021</v>
      </c>
      <c r="G3964" s="2">
        <v>7</v>
      </c>
      <c r="H3964" s="2">
        <v>1</v>
      </c>
      <c r="I3964" s="2">
        <v>0</v>
      </c>
      <c r="J3964" s="2">
        <v>0</v>
      </c>
      <c r="K3964" s="2"/>
      <c r="L3964" s="8">
        <v>0</v>
      </c>
      <c r="M3964" s="8">
        <v>0</v>
      </c>
      <c r="N3964" s="8"/>
      <c r="O3964" s="8">
        <v>0</v>
      </c>
      <c r="P3964" s="8">
        <v>0</v>
      </c>
      <c r="Q3964" s="3">
        <v>0</v>
      </c>
      <c r="R3964" s="121">
        <v>0</v>
      </c>
      <c r="S3964" s="121">
        <v>0</v>
      </c>
      <c r="T3964" s="8"/>
      <c r="U3964" s="8"/>
      <c r="V3964" s="8"/>
      <c r="W3964" s="8"/>
      <c r="X3964" s="8">
        <v>262473</v>
      </c>
      <c r="Y3964" s="8">
        <v>35120</v>
      </c>
      <c r="Z3964" s="3">
        <v>19083</v>
      </c>
      <c r="AA3964" s="121">
        <v>1.3404455800000001</v>
      </c>
      <c r="AB3964" s="121">
        <v>0.22293795170000003</v>
      </c>
    </row>
    <row r="3965" spans="1:28" x14ac:dyDescent="0.3">
      <c r="A3965" s="1" t="s">
        <v>59</v>
      </c>
      <c r="B3965" s="65" t="str">
        <f>VLOOKUP(A3965,'bank list with code'!$A$2:$C$114,3,FALSE)</f>
        <v>B097</v>
      </c>
      <c r="C3965" s="65" t="str">
        <f>VLOOKUP(B3965,'bank type'!$A$2:$B$87,2,FALSE)</f>
        <v>Small Finance Banks</v>
      </c>
      <c r="D3965" s="60">
        <f t="shared" si="163"/>
        <v>44439</v>
      </c>
      <c r="E3965" s="19">
        <v>8</v>
      </c>
      <c r="F3965" s="1">
        <v>2021</v>
      </c>
      <c r="G3965" s="2">
        <v>25</v>
      </c>
      <c r="H3965" s="2">
        <v>1</v>
      </c>
      <c r="I3965" s="2">
        <v>0</v>
      </c>
      <c r="J3965" s="2">
        <v>0</v>
      </c>
      <c r="K3965" s="2"/>
      <c r="L3965" s="8">
        <v>0</v>
      </c>
      <c r="M3965" s="8">
        <v>0</v>
      </c>
      <c r="N3965" s="8"/>
      <c r="O3965" s="8">
        <v>0</v>
      </c>
      <c r="P3965" s="8">
        <v>0</v>
      </c>
      <c r="Q3965" s="3">
        <v>0</v>
      </c>
      <c r="R3965" s="121">
        <v>0</v>
      </c>
      <c r="S3965" s="121">
        <v>0</v>
      </c>
      <c r="T3965" s="8"/>
      <c r="U3965" s="8"/>
      <c r="V3965" s="8"/>
      <c r="W3965" s="8"/>
      <c r="X3965" s="8">
        <v>325998</v>
      </c>
      <c r="Y3965" s="8">
        <v>120303</v>
      </c>
      <c r="Z3965" s="3">
        <v>36999</v>
      </c>
      <c r="AA3965" s="121">
        <v>6.0754622999999999</v>
      </c>
      <c r="AB3965" s="121">
        <v>0.42629743000000003</v>
      </c>
    </row>
    <row r="3966" spans="1:28" x14ac:dyDescent="0.3">
      <c r="A3966" s="1" t="s">
        <v>60</v>
      </c>
      <c r="B3966" s="65" t="str">
        <f>VLOOKUP(A3966,'bank list with code'!$A$2:$C$114,3,FALSE)</f>
        <v>B103</v>
      </c>
      <c r="C3966" s="65" t="str">
        <f>VLOOKUP(B3966,'bank type'!$A$2:$B$87,2,FALSE)</f>
        <v>Small Finance Banks</v>
      </c>
      <c r="D3966" s="60">
        <f t="shared" si="163"/>
        <v>44439</v>
      </c>
      <c r="E3966" s="19">
        <v>8</v>
      </c>
      <c r="F3966" s="1">
        <v>2021</v>
      </c>
      <c r="G3966" s="2">
        <v>488</v>
      </c>
      <c r="H3966" s="2">
        <v>3</v>
      </c>
      <c r="I3966" s="2">
        <v>0</v>
      </c>
      <c r="J3966" s="2">
        <v>0</v>
      </c>
      <c r="K3966" s="2"/>
      <c r="L3966" s="8">
        <v>0</v>
      </c>
      <c r="M3966" s="8">
        <v>0</v>
      </c>
      <c r="N3966" s="8"/>
      <c r="O3966" s="8">
        <v>0</v>
      </c>
      <c r="P3966" s="8">
        <v>0</v>
      </c>
      <c r="Q3966" s="3">
        <v>0</v>
      </c>
      <c r="R3966" s="121">
        <v>0</v>
      </c>
      <c r="S3966" s="121">
        <v>0</v>
      </c>
      <c r="T3966" s="8"/>
      <c r="U3966" s="8"/>
      <c r="V3966" s="8"/>
      <c r="W3966" s="8"/>
      <c r="X3966" s="8">
        <v>6567586</v>
      </c>
      <c r="Y3966" s="8">
        <v>2444082</v>
      </c>
      <c r="Z3966" s="3">
        <v>506535</v>
      </c>
      <c r="AA3966" s="121">
        <v>98.313807060000002</v>
      </c>
      <c r="AB3966" s="121">
        <v>6.6639048000000001</v>
      </c>
    </row>
    <row r="3967" spans="1:28" x14ac:dyDescent="0.3">
      <c r="A3967" s="1" t="s">
        <v>61</v>
      </c>
      <c r="B3967" s="65" t="str">
        <f>VLOOKUP(A3967,'bank list with code'!$A$2:$C$114,3,FALSE)</f>
        <v>B109</v>
      </c>
      <c r="C3967" s="65" t="str">
        <f>VLOOKUP(B3967,'bank type'!$A$2:$B$87,2,FALSE)</f>
        <v>Small Finance Banks</v>
      </c>
      <c r="D3967" s="60">
        <f t="shared" si="163"/>
        <v>44439</v>
      </c>
      <c r="E3967" s="19">
        <v>8</v>
      </c>
      <c r="F3967" s="1">
        <v>2021</v>
      </c>
      <c r="G3967" s="2">
        <v>184</v>
      </c>
      <c r="H3967" s="2">
        <v>21</v>
      </c>
      <c r="I3967" s="2">
        <v>0</v>
      </c>
      <c r="J3967" s="2">
        <v>0</v>
      </c>
      <c r="K3967" s="2"/>
      <c r="L3967" s="8">
        <v>200</v>
      </c>
      <c r="M3967" s="8">
        <v>0</v>
      </c>
      <c r="N3967" s="8"/>
      <c r="O3967" s="8">
        <v>0</v>
      </c>
      <c r="P3967" s="8">
        <v>0</v>
      </c>
      <c r="Q3967" s="3">
        <v>0</v>
      </c>
      <c r="R3967" s="121">
        <v>0</v>
      </c>
      <c r="S3967" s="121">
        <v>0</v>
      </c>
      <c r="T3967" s="8"/>
      <c r="U3967" s="8"/>
      <c r="V3967" s="8"/>
      <c r="W3967" s="8"/>
      <c r="X3967" s="8">
        <v>966526</v>
      </c>
      <c r="Y3967" s="8">
        <v>209606</v>
      </c>
      <c r="Z3967" s="3">
        <v>60898</v>
      </c>
      <c r="AA3967" s="121">
        <v>7.3453883600000003</v>
      </c>
      <c r="AB3967" s="121">
        <v>0.78860467000000001</v>
      </c>
    </row>
    <row r="3968" spans="1:28" x14ac:dyDescent="0.3">
      <c r="A3968" s="1" t="s">
        <v>0</v>
      </c>
      <c r="B3968" s="65" t="str">
        <f>VLOOKUP(A3968,'bank list with code'!$A$2:$C$114,3,FALSE)</f>
        <v>B014</v>
      </c>
      <c r="C3968" s="65" t="str">
        <f>VLOOKUP(B3968,'bank type'!$A$2:$B$87,2,FALSE)</f>
        <v>Public Sector Banks</v>
      </c>
      <c r="D3968" s="60">
        <f>DATE(2021,9,30)</f>
        <v>44469</v>
      </c>
      <c r="E3968" s="19">
        <v>9</v>
      </c>
      <c r="F3968" s="1">
        <v>2021</v>
      </c>
      <c r="G3968" s="2">
        <v>8727</v>
      </c>
      <c r="H3968" s="2">
        <v>2904</v>
      </c>
      <c r="I3968" s="2">
        <v>44118</v>
      </c>
      <c r="J3968" s="2">
        <v>0</v>
      </c>
      <c r="K3968" s="2"/>
      <c r="L3968" s="8">
        <v>28069</v>
      </c>
      <c r="M3968" s="8">
        <v>12887</v>
      </c>
      <c r="N3968" s="8"/>
      <c r="O3968" s="8">
        <v>708681</v>
      </c>
      <c r="P3968" s="8">
        <v>13296</v>
      </c>
      <c r="Q3968" s="3">
        <v>1648650</v>
      </c>
      <c r="R3968" s="121">
        <v>0.65600467560000009</v>
      </c>
      <c r="S3968" s="121">
        <v>53.328884880300009</v>
      </c>
      <c r="T3968" s="8"/>
      <c r="U3968" s="8"/>
      <c r="V3968" s="8"/>
      <c r="W3968" s="8"/>
      <c r="X3968" s="8">
        <v>70141672</v>
      </c>
      <c r="Y3968" s="8">
        <v>27527765</v>
      </c>
      <c r="Z3968" s="3">
        <v>14533272</v>
      </c>
      <c r="AA3968" s="121">
        <v>1228.2953544699999</v>
      </c>
      <c r="AB3968" s="121">
        <v>234.16975071969824</v>
      </c>
    </row>
    <row r="3969" spans="1:28" x14ac:dyDescent="0.3">
      <c r="A3969" s="1" t="s">
        <v>1</v>
      </c>
      <c r="B3969" s="65" t="str">
        <f>VLOOKUP(A3969,'bank list with code'!$A$2:$C$114,3,FALSE)</f>
        <v>B015</v>
      </c>
      <c r="C3969" s="65" t="str">
        <f>VLOOKUP(B3969,'bank type'!$A$2:$B$87,2,FALSE)</f>
        <v>Public Sector Banks</v>
      </c>
      <c r="D3969" s="60">
        <f t="shared" ref="D3969:D4025" si="164">DATE(2021,9,30)</f>
        <v>44469</v>
      </c>
      <c r="E3969" s="19">
        <v>9</v>
      </c>
      <c r="F3969" s="1">
        <v>2021</v>
      </c>
      <c r="G3969" s="2">
        <v>2286</v>
      </c>
      <c r="H3969" s="2">
        <v>2961</v>
      </c>
      <c r="I3969" s="2">
        <v>51196</v>
      </c>
      <c r="J3969" s="2">
        <v>0</v>
      </c>
      <c r="K3969" s="2"/>
      <c r="L3969" s="8">
        <v>9829</v>
      </c>
      <c r="M3969" s="8">
        <v>106</v>
      </c>
      <c r="N3969" s="8"/>
      <c r="O3969" s="8">
        <v>166174</v>
      </c>
      <c r="P3969" s="8">
        <v>9588</v>
      </c>
      <c r="Q3969" s="3">
        <v>257234</v>
      </c>
      <c r="R3969" s="121">
        <v>0.56164843089999994</v>
      </c>
      <c r="S3969" s="121">
        <v>7.3347431539000008</v>
      </c>
      <c r="T3969" s="8"/>
      <c r="U3969" s="8"/>
      <c r="V3969" s="8"/>
      <c r="W3969" s="8"/>
      <c r="X3969" s="8">
        <v>43553238</v>
      </c>
      <c r="Y3969" s="8">
        <v>18696988</v>
      </c>
      <c r="Z3969" s="3">
        <v>9199960</v>
      </c>
      <c r="AA3969" s="121">
        <v>697.40911321320016</v>
      </c>
      <c r="AB3969" s="121">
        <v>131.3936474123</v>
      </c>
    </row>
    <row r="3970" spans="1:28" x14ac:dyDescent="0.3">
      <c r="A3970" s="4" t="s">
        <v>2</v>
      </c>
      <c r="B3970" s="65" t="str">
        <f>VLOOKUP(A3970,'bank list with code'!$A$2:$C$114,3,FALSE)</f>
        <v>B016</v>
      </c>
      <c r="C3970" s="65" t="str">
        <f>VLOOKUP(B3970,'bank type'!$A$2:$B$87,2,FALSE)</f>
        <v>Public Sector Banks</v>
      </c>
      <c r="D3970" s="60">
        <f t="shared" si="164"/>
        <v>44469</v>
      </c>
      <c r="E3970" s="19">
        <v>9</v>
      </c>
      <c r="F3970" s="1">
        <v>2021</v>
      </c>
      <c r="G3970" s="2">
        <v>1571</v>
      </c>
      <c r="H3970" s="2">
        <v>452</v>
      </c>
      <c r="I3970" s="2">
        <v>3059</v>
      </c>
      <c r="J3970" s="2">
        <v>0</v>
      </c>
      <c r="K3970" s="2"/>
      <c r="L3970" s="8">
        <v>0</v>
      </c>
      <c r="M3970" s="8">
        <v>355014</v>
      </c>
      <c r="N3970" s="8"/>
      <c r="O3970" s="8">
        <v>70028</v>
      </c>
      <c r="P3970" s="8">
        <v>920</v>
      </c>
      <c r="Q3970" s="3">
        <v>67624</v>
      </c>
      <c r="R3970" s="121">
        <v>4.5430661799999994E-2</v>
      </c>
      <c r="S3970" s="121">
        <v>2.5473885915999999</v>
      </c>
      <c r="T3970" s="8"/>
      <c r="U3970" s="8"/>
      <c r="V3970" s="8"/>
      <c r="W3970" s="8"/>
      <c r="X3970" s="8">
        <v>11008458</v>
      </c>
      <c r="Y3970" s="8">
        <v>7091449</v>
      </c>
      <c r="Z3970" s="3">
        <v>4347192</v>
      </c>
      <c r="AA3970" s="121">
        <v>293.75735101510003</v>
      </c>
      <c r="AB3970" s="121">
        <v>59.751632656799998</v>
      </c>
    </row>
    <row r="3971" spans="1:28" x14ac:dyDescent="0.3">
      <c r="A3971" s="1" t="s">
        <v>3</v>
      </c>
      <c r="B3971" s="65" t="str">
        <f>VLOOKUP(A3971,'bank list with code'!$A$2:$C$114,3,FALSE)</f>
        <v>B018</v>
      </c>
      <c r="C3971" s="65" t="str">
        <f>VLOOKUP(B3971,'bank type'!$A$2:$B$87,2,FALSE)</f>
        <v>Public Sector Banks</v>
      </c>
      <c r="D3971" s="60">
        <f t="shared" si="164"/>
        <v>44469</v>
      </c>
      <c r="E3971" s="19">
        <v>9</v>
      </c>
      <c r="F3971" s="1">
        <v>2021</v>
      </c>
      <c r="G3971" s="2">
        <v>8118</v>
      </c>
      <c r="H3971" s="2">
        <v>4242</v>
      </c>
      <c r="I3971" s="2">
        <v>38473</v>
      </c>
      <c r="J3971" s="2">
        <v>0</v>
      </c>
      <c r="K3971" s="2"/>
      <c r="L3971" s="8">
        <v>8938</v>
      </c>
      <c r="M3971" s="8">
        <v>76</v>
      </c>
      <c r="N3971" s="8"/>
      <c r="O3971" s="8">
        <v>876835</v>
      </c>
      <c r="P3971" s="8">
        <v>45141</v>
      </c>
      <c r="Q3971" s="3">
        <v>749509</v>
      </c>
      <c r="R3971" s="121">
        <v>1.9733279649000002</v>
      </c>
      <c r="S3971" s="121">
        <v>19.358605384000001</v>
      </c>
      <c r="T3971" s="8"/>
      <c r="U3971" s="8"/>
      <c r="V3971" s="8"/>
      <c r="W3971" s="8"/>
      <c r="X3971" s="8">
        <v>43755408</v>
      </c>
      <c r="Y3971" s="8">
        <v>30519979</v>
      </c>
      <c r="Z3971" s="3">
        <v>15930076</v>
      </c>
      <c r="AA3971" s="121">
        <v>1328.444187138</v>
      </c>
      <c r="AB3971" s="121">
        <v>264.76767073249999</v>
      </c>
    </row>
    <row r="3972" spans="1:28" x14ac:dyDescent="0.3">
      <c r="A3972" s="1" t="s">
        <v>4</v>
      </c>
      <c r="B3972" s="65" t="str">
        <f>VLOOKUP(A3972,'bank list with code'!$A$2:$C$114,3,FALSE)</f>
        <v>B022</v>
      </c>
      <c r="C3972" s="65" t="str">
        <f>VLOOKUP(B3972,'bank type'!$A$2:$B$87,2,FALSE)</f>
        <v>Public Sector Banks</v>
      </c>
      <c r="D3972" s="60">
        <f t="shared" si="164"/>
        <v>44469</v>
      </c>
      <c r="E3972" s="19">
        <v>9</v>
      </c>
      <c r="F3972" s="1">
        <v>2021</v>
      </c>
      <c r="G3972" s="2">
        <v>2605</v>
      </c>
      <c r="H3972" s="2">
        <v>787</v>
      </c>
      <c r="I3972" s="2">
        <v>3897</v>
      </c>
      <c r="J3972" s="2">
        <v>0</v>
      </c>
      <c r="K3972" s="2"/>
      <c r="L3972" s="8">
        <v>6429</v>
      </c>
      <c r="M3972" s="8">
        <v>6625</v>
      </c>
      <c r="N3972" s="8"/>
      <c r="O3972" s="8">
        <v>0</v>
      </c>
      <c r="P3972" s="8">
        <v>0</v>
      </c>
      <c r="Q3972" s="3">
        <v>0</v>
      </c>
      <c r="R3972" s="121">
        <v>0</v>
      </c>
      <c r="S3972" s="121">
        <v>0</v>
      </c>
      <c r="T3972" s="8"/>
      <c r="U3972" s="8"/>
      <c r="V3972" s="8"/>
      <c r="W3972" s="8"/>
      <c r="X3972" s="8">
        <v>28378179</v>
      </c>
      <c r="Y3972" s="8">
        <v>9786970</v>
      </c>
      <c r="Z3972" s="3">
        <v>4696640</v>
      </c>
      <c r="AA3972" s="121">
        <v>418.94366697000004</v>
      </c>
      <c r="AB3972" s="121">
        <v>82.192457209999986</v>
      </c>
    </row>
    <row r="3973" spans="1:28" x14ac:dyDescent="0.3">
      <c r="A3973" s="1" t="s">
        <v>5</v>
      </c>
      <c r="B3973" s="65" t="str">
        <f>VLOOKUP(A3973,'bank list with code'!$A$2:$C$114,3,FALSE)</f>
        <v>B060</v>
      </c>
      <c r="C3973" s="65" t="str">
        <f>VLOOKUP(B3973,'bank type'!$A$2:$B$87,2,FALSE)</f>
        <v>Public Sector Banks</v>
      </c>
      <c r="D3973" s="60">
        <f t="shared" si="164"/>
        <v>44469</v>
      </c>
      <c r="E3973" s="19">
        <v>9</v>
      </c>
      <c r="F3973" s="1">
        <v>2021</v>
      </c>
      <c r="G3973" s="2">
        <v>4683</v>
      </c>
      <c r="H3973" s="2">
        <v>719</v>
      </c>
      <c r="I3973" s="2">
        <v>12179</v>
      </c>
      <c r="J3973" s="2">
        <v>0</v>
      </c>
      <c r="K3973" s="2"/>
      <c r="L3973" s="8">
        <v>9201</v>
      </c>
      <c r="M3973" s="8">
        <v>0</v>
      </c>
      <c r="N3973" s="8"/>
      <c r="O3973" s="8">
        <v>139164</v>
      </c>
      <c r="P3973" s="8">
        <v>4071</v>
      </c>
      <c r="Q3973" s="3">
        <v>191820</v>
      </c>
      <c r="R3973" s="121">
        <v>0.25987640000000001</v>
      </c>
      <c r="S3973" s="121">
        <v>5.429002517999999</v>
      </c>
      <c r="T3973" s="8"/>
      <c r="U3973" s="8"/>
      <c r="V3973" s="8"/>
      <c r="W3973" s="8"/>
      <c r="X3973" s="8">
        <v>25692575</v>
      </c>
      <c r="Y3973" s="8">
        <v>20349304</v>
      </c>
      <c r="Z3973" s="3">
        <v>9984503</v>
      </c>
      <c r="AA3973" s="121">
        <v>926.1868559144001</v>
      </c>
      <c r="AB3973" s="121">
        <v>151.15884557000001</v>
      </c>
    </row>
    <row r="3974" spans="1:28" x14ac:dyDescent="0.3">
      <c r="A3974" s="1" t="s">
        <v>6</v>
      </c>
      <c r="B3974" s="65" t="str">
        <f>VLOOKUP(A3974,'bank list with code'!$A$2:$C$114,3,FALSE)</f>
        <v>B061</v>
      </c>
      <c r="C3974" s="65" t="str">
        <f>VLOOKUP(B3974,'bank type'!$A$2:$B$87,2,FALSE)</f>
        <v>Public Sector Banks</v>
      </c>
      <c r="D3974" s="60">
        <f t="shared" si="164"/>
        <v>44469</v>
      </c>
      <c r="E3974" s="19">
        <v>9</v>
      </c>
      <c r="F3974" s="1">
        <v>2021</v>
      </c>
      <c r="G3974" s="2">
        <v>2729</v>
      </c>
      <c r="H3974" s="2">
        <v>495</v>
      </c>
      <c r="I3974" s="2">
        <v>10849</v>
      </c>
      <c r="J3974" s="2">
        <v>0</v>
      </c>
      <c r="K3974" s="2"/>
      <c r="L3974" s="8">
        <v>0</v>
      </c>
      <c r="M3974" s="8">
        <v>0</v>
      </c>
      <c r="N3974" s="8"/>
      <c r="O3974" s="8">
        <v>67536</v>
      </c>
      <c r="P3974" s="8">
        <v>662</v>
      </c>
      <c r="Q3974" s="3">
        <v>78549</v>
      </c>
      <c r="R3974" s="121">
        <v>3.0489550000000001E-2</v>
      </c>
      <c r="S3974" s="121">
        <v>1.64591274</v>
      </c>
      <c r="T3974" s="8"/>
      <c r="U3974" s="8"/>
      <c r="V3974" s="8"/>
      <c r="W3974" s="8"/>
      <c r="X3974" s="8">
        <v>19729307</v>
      </c>
      <c r="Y3974" s="8">
        <v>13469334</v>
      </c>
      <c r="Z3974" s="3">
        <v>5018162</v>
      </c>
      <c r="AA3974" s="121">
        <v>564.95759748500006</v>
      </c>
      <c r="AB3974" s="121">
        <v>79.875486671400012</v>
      </c>
    </row>
    <row r="3975" spans="1:28" x14ac:dyDescent="0.3">
      <c r="A3975" s="1" t="s">
        <v>7</v>
      </c>
      <c r="B3975" s="65" t="str">
        <f>VLOOKUP(A3975,'bank list with code'!$A$2:$C$114,3,FALSE)</f>
        <v>B080</v>
      </c>
      <c r="C3975" s="65" t="str">
        <f>VLOOKUP(B3975,'bank type'!$A$2:$B$87,2,FALSE)</f>
        <v>Public Sector Banks</v>
      </c>
      <c r="D3975" s="60">
        <f t="shared" si="164"/>
        <v>44469</v>
      </c>
      <c r="E3975" s="19">
        <v>9</v>
      </c>
      <c r="F3975" s="1">
        <v>2021</v>
      </c>
      <c r="G3975" s="2">
        <v>1074</v>
      </c>
      <c r="H3975" s="2">
        <v>29</v>
      </c>
      <c r="I3975" s="2">
        <v>1123</v>
      </c>
      <c r="J3975" s="2">
        <v>0</v>
      </c>
      <c r="K3975" s="2"/>
      <c r="L3975" s="8">
        <v>357</v>
      </c>
      <c r="M3975" s="8">
        <v>1130</v>
      </c>
      <c r="N3975" s="8"/>
      <c r="O3975" s="8">
        <v>0</v>
      </c>
      <c r="P3975" s="8">
        <v>0</v>
      </c>
      <c r="Q3975" s="3">
        <v>0</v>
      </c>
      <c r="R3975" s="121">
        <v>0</v>
      </c>
      <c r="S3975" s="121">
        <v>0</v>
      </c>
      <c r="T3975" s="8"/>
      <c r="U3975" s="8"/>
      <c r="V3975" s="8"/>
      <c r="W3975" s="8"/>
      <c r="X3975" s="8">
        <v>3432785</v>
      </c>
      <c r="Y3975" s="8">
        <v>1548086</v>
      </c>
      <c r="Z3975" s="3">
        <v>973798</v>
      </c>
      <c r="AA3975" s="121">
        <v>65.711327999999995</v>
      </c>
      <c r="AB3975" s="121">
        <v>17.082026113000001</v>
      </c>
    </row>
    <row r="3976" spans="1:28" x14ac:dyDescent="0.3">
      <c r="A3976" s="1" t="s">
        <v>8</v>
      </c>
      <c r="B3976" s="65" t="str">
        <f>VLOOKUP(A3976,'bank list with code'!$A$2:$C$114,3,FALSE)</f>
        <v>B081</v>
      </c>
      <c r="C3976" s="65" t="str">
        <f>VLOOKUP(B3976,'bank type'!$A$2:$B$87,2,FALSE)</f>
        <v>Public Sector Banks</v>
      </c>
      <c r="D3976" s="60">
        <f t="shared" si="164"/>
        <v>44469</v>
      </c>
      <c r="E3976" s="19">
        <v>9</v>
      </c>
      <c r="F3976" s="1">
        <v>2021</v>
      </c>
      <c r="G3976" s="2">
        <v>8359</v>
      </c>
      <c r="H3976" s="2">
        <v>5147</v>
      </c>
      <c r="I3976" s="2">
        <v>47532</v>
      </c>
      <c r="J3976" s="2">
        <v>0</v>
      </c>
      <c r="K3976" s="2"/>
      <c r="L3976" s="8">
        <v>11265</v>
      </c>
      <c r="M3976" s="8">
        <v>472518</v>
      </c>
      <c r="N3976" s="8"/>
      <c r="O3976" s="8">
        <v>313106</v>
      </c>
      <c r="P3976" s="8">
        <v>3060</v>
      </c>
      <c r="Q3976" s="3">
        <v>576668</v>
      </c>
      <c r="R3976" s="121">
        <v>8.7470677499999996E-2</v>
      </c>
      <c r="S3976" s="121">
        <v>15.035121046399997</v>
      </c>
      <c r="T3976" s="8"/>
      <c r="U3976" s="8"/>
      <c r="V3976" s="8"/>
      <c r="W3976" s="8"/>
      <c r="X3976" s="8">
        <v>44517385</v>
      </c>
      <c r="Y3976" s="8">
        <v>29788119</v>
      </c>
      <c r="Z3976" s="3">
        <v>15835882</v>
      </c>
      <c r="AA3976" s="121">
        <v>1404.6240555345998</v>
      </c>
      <c r="AB3976" s="121">
        <v>273.86574743400001</v>
      </c>
    </row>
    <row r="3977" spans="1:28" x14ac:dyDescent="0.3">
      <c r="A3977" s="1" t="s">
        <v>12</v>
      </c>
      <c r="B3977" s="65" t="str">
        <f>VLOOKUP(A3977,'bank list with code'!$A$2:$C$114,3,FALSE)</f>
        <v>B093</v>
      </c>
      <c r="C3977" s="65" t="str">
        <f>VLOOKUP(B3977,'bank type'!$A$2:$B$87,2,FALSE)</f>
        <v>Public Sector Banks</v>
      </c>
      <c r="D3977" s="60">
        <f t="shared" si="164"/>
        <v>44469</v>
      </c>
      <c r="E3977" s="19">
        <v>9</v>
      </c>
      <c r="F3977" s="1">
        <v>2021</v>
      </c>
      <c r="G3977" s="2">
        <v>25807</v>
      </c>
      <c r="H3977" s="2">
        <v>38315</v>
      </c>
      <c r="I3977" s="2">
        <v>756047</v>
      </c>
      <c r="J3977" s="2">
        <v>0</v>
      </c>
      <c r="K3977" s="2"/>
      <c r="L3977" s="8">
        <v>44914</v>
      </c>
      <c r="M3977" s="8">
        <v>365529</v>
      </c>
      <c r="N3977" s="8"/>
      <c r="O3977" s="8">
        <v>12579943</v>
      </c>
      <c r="P3977" s="8">
        <v>82946</v>
      </c>
      <c r="Q3977" s="3">
        <v>37401539</v>
      </c>
      <c r="R3977" s="121">
        <v>2.9656005699999999</v>
      </c>
      <c r="S3977" s="121">
        <v>1466.8522919699999</v>
      </c>
      <c r="T3977" s="8"/>
      <c r="U3977" s="8"/>
      <c r="V3977" s="8"/>
      <c r="W3977" s="8"/>
      <c r="X3977" s="8">
        <v>284553301</v>
      </c>
      <c r="Y3977" s="8">
        <v>183756762</v>
      </c>
      <c r="Z3977" s="3">
        <v>100466066</v>
      </c>
      <c r="AA3977" s="121">
        <v>8931.7307428599997</v>
      </c>
      <c r="AB3977" s="121">
        <v>1718.3612144457998</v>
      </c>
    </row>
    <row r="3978" spans="1:28" x14ac:dyDescent="0.3">
      <c r="A3978" s="1" t="s">
        <v>9</v>
      </c>
      <c r="B3978" s="65" t="str">
        <f>VLOOKUP(A3978,'bank list with code'!$A$2:$C$114,3,FALSE)</f>
        <v>B102</v>
      </c>
      <c r="C3978" s="65" t="str">
        <f>VLOOKUP(B3978,'bank type'!$A$2:$B$87,2,FALSE)</f>
        <v>Public Sector Banks</v>
      </c>
      <c r="D3978" s="60">
        <f t="shared" si="164"/>
        <v>44469</v>
      </c>
      <c r="E3978" s="19">
        <v>9</v>
      </c>
      <c r="F3978" s="1">
        <v>2021</v>
      </c>
      <c r="G3978" s="2">
        <v>2148</v>
      </c>
      <c r="H3978" s="2">
        <v>222</v>
      </c>
      <c r="I3978" s="2">
        <v>8953</v>
      </c>
      <c r="J3978" s="2">
        <v>0</v>
      </c>
      <c r="K3978" s="2"/>
      <c r="L3978" s="8">
        <v>3568</v>
      </c>
      <c r="M3978" s="8">
        <v>2346</v>
      </c>
      <c r="N3978" s="8"/>
      <c r="O3978" s="8">
        <v>0</v>
      </c>
      <c r="P3978" s="8">
        <v>0</v>
      </c>
      <c r="Q3978" s="3">
        <v>0</v>
      </c>
      <c r="R3978" s="121">
        <v>0</v>
      </c>
      <c r="S3978" s="121">
        <v>0</v>
      </c>
      <c r="T3978" s="8"/>
      <c r="U3978" s="8"/>
      <c r="V3978" s="8"/>
      <c r="W3978" s="8"/>
      <c r="X3978" s="8">
        <v>10780544</v>
      </c>
      <c r="Y3978" s="8">
        <v>6355856</v>
      </c>
      <c r="Z3978" s="3">
        <v>3456997</v>
      </c>
      <c r="AA3978" s="121">
        <v>266.59973830600001</v>
      </c>
      <c r="AB3978" s="121">
        <v>55.331470849999995</v>
      </c>
    </row>
    <row r="3979" spans="1:28" x14ac:dyDescent="0.3">
      <c r="A3979" s="1" t="s">
        <v>10</v>
      </c>
      <c r="B3979" s="65" t="str">
        <f>VLOOKUP(A3979,'bank list with code'!$A$2:$C$114,3,FALSE)</f>
        <v>B105</v>
      </c>
      <c r="C3979" s="65" t="str">
        <f>VLOOKUP(B3979,'bank type'!$A$2:$B$87,2,FALSE)</f>
        <v>Public Sector Banks</v>
      </c>
      <c r="D3979" s="60">
        <f t="shared" si="164"/>
        <v>44469</v>
      </c>
      <c r="E3979" s="19">
        <v>9</v>
      </c>
      <c r="F3979" s="1">
        <v>2021</v>
      </c>
      <c r="G3979" s="2">
        <v>8338</v>
      </c>
      <c r="H3979" s="2">
        <v>3339</v>
      </c>
      <c r="I3979" s="2">
        <v>308757</v>
      </c>
      <c r="J3979" s="2">
        <v>0</v>
      </c>
      <c r="K3979" s="2"/>
      <c r="L3979" s="8">
        <v>8019</v>
      </c>
      <c r="M3979" s="8">
        <v>2558</v>
      </c>
      <c r="N3979" s="8"/>
      <c r="O3979" s="8">
        <v>521568</v>
      </c>
      <c r="P3979" s="8">
        <v>6372</v>
      </c>
      <c r="Q3979" s="3">
        <v>717453</v>
      </c>
      <c r="R3979" s="121">
        <v>0.31071707730000003</v>
      </c>
      <c r="S3979" s="121">
        <v>20.4074010235</v>
      </c>
      <c r="T3979" s="8"/>
      <c r="U3979" s="8"/>
      <c r="V3979" s="8"/>
      <c r="W3979" s="8"/>
      <c r="X3979" s="8">
        <v>45797624</v>
      </c>
      <c r="Y3979" s="8">
        <v>44898744</v>
      </c>
      <c r="Z3979" s="3">
        <v>20595663</v>
      </c>
      <c r="AA3979" s="121">
        <v>1300.4820548600001</v>
      </c>
      <c r="AB3979" s="121">
        <v>272.91500968000003</v>
      </c>
    </row>
    <row r="3980" spans="1:28" x14ac:dyDescent="0.3">
      <c r="A3980" s="1" t="s">
        <v>14</v>
      </c>
      <c r="B3980" s="65" t="str">
        <f>VLOOKUP(A3980,'bank list with code'!$A$2:$C$114,3,FALSE)</f>
        <v>B009</v>
      </c>
      <c r="C3980" s="65" t="str">
        <f>VLOOKUP(B3980,'bank type'!$A$2:$B$87,2,FALSE)</f>
        <v>Private Sector Banks</v>
      </c>
      <c r="D3980" s="60">
        <f t="shared" si="164"/>
        <v>44469</v>
      </c>
      <c r="E3980" s="19">
        <v>9</v>
      </c>
      <c r="F3980" s="1">
        <v>2021</v>
      </c>
      <c r="G3980" s="2">
        <v>5701</v>
      </c>
      <c r="H3980" s="2">
        <v>11162</v>
      </c>
      <c r="I3980" s="2">
        <v>734489</v>
      </c>
      <c r="J3980" s="2">
        <v>0</v>
      </c>
      <c r="K3980" s="2"/>
      <c r="L3980" s="8">
        <v>710</v>
      </c>
      <c r="M3980" s="8">
        <v>250301</v>
      </c>
      <c r="N3980" s="8"/>
      <c r="O3980" s="8">
        <v>7514459</v>
      </c>
      <c r="P3980" s="8">
        <v>34451</v>
      </c>
      <c r="Q3980" s="3">
        <v>17098049</v>
      </c>
      <c r="R3980" s="121">
        <v>1.5886575230000002</v>
      </c>
      <c r="S3980" s="121">
        <v>676.6139724100999</v>
      </c>
      <c r="T3980" s="8"/>
      <c r="U3980" s="8"/>
      <c r="V3980" s="8"/>
      <c r="W3980" s="8"/>
      <c r="X3980" s="8">
        <v>25411832</v>
      </c>
      <c r="Y3980" s="8">
        <v>20995706</v>
      </c>
      <c r="Z3980" s="3">
        <v>19895627</v>
      </c>
      <c r="AA3980" s="121">
        <v>1233.9061346967001</v>
      </c>
      <c r="AB3980" s="121">
        <v>442.05482343419993</v>
      </c>
    </row>
    <row r="3981" spans="1:28" x14ac:dyDescent="0.3">
      <c r="A3981" s="1" t="s">
        <v>15</v>
      </c>
      <c r="B3981" s="65" t="str">
        <f>VLOOKUP(A3981,'bank list with code'!$A$2:$C$114,3,FALSE)</f>
        <v>B010</v>
      </c>
      <c r="C3981" s="65" t="str">
        <f>VLOOKUP(B3981,'bank type'!$A$2:$B$87,2,FALSE)</f>
        <v>Private Sector Banks</v>
      </c>
      <c r="D3981" s="60">
        <f t="shared" si="164"/>
        <v>44469</v>
      </c>
      <c r="E3981" s="19">
        <v>9</v>
      </c>
      <c r="F3981" s="1">
        <v>2021</v>
      </c>
      <c r="G3981" s="2">
        <v>484</v>
      </c>
      <c r="H3981" s="2">
        <v>3</v>
      </c>
      <c r="I3981" s="2">
        <v>35280</v>
      </c>
      <c r="J3981" s="2">
        <v>0</v>
      </c>
      <c r="K3981" s="2"/>
      <c r="L3981" s="8">
        <v>0</v>
      </c>
      <c r="M3981" s="8">
        <v>0</v>
      </c>
      <c r="N3981" s="8"/>
      <c r="O3981" s="8">
        <v>0</v>
      </c>
      <c r="P3981" s="8">
        <v>0</v>
      </c>
      <c r="Q3981" s="3">
        <v>0</v>
      </c>
      <c r="R3981" s="121">
        <v>0</v>
      </c>
      <c r="S3981" s="121">
        <v>0</v>
      </c>
      <c r="T3981" s="8"/>
      <c r="U3981" s="8"/>
      <c r="V3981" s="8"/>
      <c r="W3981" s="8"/>
      <c r="X3981" s="8">
        <v>4693796</v>
      </c>
      <c r="Y3981" s="8">
        <v>2412477</v>
      </c>
      <c r="Z3981" s="3">
        <v>1176623</v>
      </c>
      <c r="AA3981" s="121">
        <v>120.99919518</v>
      </c>
      <c r="AB3981" s="121">
        <v>22.955943042699992</v>
      </c>
    </row>
    <row r="3982" spans="1:28" x14ac:dyDescent="0.3">
      <c r="A3982" s="1" t="s">
        <v>16</v>
      </c>
      <c r="B3982" s="65" t="str">
        <f>VLOOKUP(A3982,'bank list with code'!$A$2:$C$114,3,FALSE)</f>
        <v>B021</v>
      </c>
      <c r="C3982" s="65" t="str">
        <f>VLOOKUP(B3982,'bank type'!$A$2:$B$87,2,FALSE)</f>
        <v>Private Sector Banks</v>
      </c>
      <c r="D3982" s="60">
        <f t="shared" si="164"/>
        <v>44469</v>
      </c>
      <c r="E3982" s="19">
        <v>9</v>
      </c>
      <c r="F3982" s="1">
        <v>2021</v>
      </c>
      <c r="G3982" s="2">
        <v>311</v>
      </c>
      <c r="H3982" s="2">
        <v>53</v>
      </c>
      <c r="I3982" s="2">
        <v>0</v>
      </c>
      <c r="J3982" s="2">
        <v>0</v>
      </c>
      <c r="K3982" s="2"/>
      <c r="L3982" s="8">
        <v>793</v>
      </c>
      <c r="M3982" s="8">
        <v>3042</v>
      </c>
      <c r="N3982" s="8"/>
      <c r="O3982" s="8">
        <v>0</v>
      </c>
      <c r="P3982" s="8">
        <v>0</v>
      </c>
      <c r="Q3982" s="3">
        <v>0</v>
      </c>
      <c r="R3982" s="121">
        <v>0</v>
      </c>
      <c r="S3982" s="121">
        <v>0</v>
      </c>
      <c r="T3982" s="8"/>
      <c r="U3982" s="8"/>
      <c r="V3982" s="8"/>
      <c r="W3982" s="8"/>
      <c r="X3982" s="8">
        <v>795538</v>
      </c>
      <c r="Y3982" s="8">
        <v>452221</v>
      </c>
      <c r="Z3982" s="3">
        <v>304502</v>
      </c>
      <c r="AA3982" s="121">
        <v>20.86331204</v>
      </c>
      <c r="AB3982" s="121">
        <v>5.2026896699999998</v>
      </c>
    </row>
    <row r="3983" spans="1:28" x14ac:dyDescent="0.3">
      <c r="A3983" s="1" t="s">
        <v>17</v>
      </c>
      <c r="B3983" s="65" t="str">
        <f>VLOOKUP(A3983,'bank list with code'!$A$2:$C$114,3,FALSE)</f>
        <v>B024</v>
      </c>
      <c r="C3983" s="65" t="str">
        <f>VLOOKUP(B3983,'bank type'!$A$2:$B$87,2,FALSE)</f>
        <v>Private Sector Banks</v>
      </c>
      <c r="D3983" s="60">
        <f t="shared" si="164"/>
        <v>44469</v>
      </c>
      <c r="E3983" s="19">
        <v>9</v>
      </c>
      <c r="F3983" s="1">
        <v>2021</v>
      </c>
      <c r="G3983" s="2">
        <v>1084</v>
      </c>
      <c r="H3983" s="2">
        <v>636</v>
      </c>
      <c r="I3983" s="2">
        <v>8423</v>
      </c>
      <c r="J3983" s="2">
        <v>0</v>
      </c>
      <c r="K3983" s="2"/>
      <c r="L3983" s="8">
        <v>11923</v>
      </c>
      <c r="M3983" s="8">
        <v>19386</v>
      </c>
      <c r="N3983" s="8"/>
      <c r="O3983" s="8">
        <v>2269</v>
      </c>
      <c r="P3983" s="8">
        <v>14</v>
      </c>
      <c r="Q3983" s="3">
        <v>2422</v>
      </c>
      <c r="R3983" s="121">
        <v>6.9699999999999992E-4</v>
      </c>
      <c r="S3983" s="121">
        <v>5.6319843800000005E-2</v>
      </c>
      <c r="T3983" s="8"/>
      <c r="U3983" s="8"/>
      <c r="V3983" s="8"/>
      <c r="W3983" s="8"/>
      <c r="X3983" s="8">
        <v>2373980</v>
      </c>
      <c r="Y3983" s="8">
        <v>2496492</v>
      </c>
      <c r="Z3983" s="3">
        <v>1133844</v>
      </c>
      <c r="AA3983" s="121">
        <v>126.3702994035</v>
      </c>
      <c r="AB3983" s="121">
        <v>19.136883685999997</v>
      </c>
    </row>
    <row r="3984" spans="1:28" x14ac:dyDescent="0.3">
      <c r="A3984" s="1" t="s">
        <v>18</v>
      </c>
      <c r="B3984" s="65" t="str">
        <f>VLOOKUP(A3984,'bank list with code'!$A$2:$C$114,3,FALSE)</f>
        <v>B032</v>
      </c>
      <c r="C3984" s="65" t="str">
        <f>VLOOKUP(B3984,'bank type'!$A$2:$B$87,2,FALSE)</f>
        <v>Private Sector Banks</v>
      </c>
      <c r="D3984" s="60">
        <f t="shared" si="164"/>
        <v>44469</v>
      </c>
      <c r="E3984" s="19">
        <v>9</v>
      </c>
      <c r="F3984" s="1">
        <v>2021</v>
      </c>
      <c r="G3984" s="2">
        <v>316</v>
      </c>
      <c r="H3984" s="2">
        <v>28</v>
      </c>
      <c r="I3984" s="2">
        <v>8643</v>
      </c>
      <c r="J3984" s="2">
        <v>0</v>
      </c>
      <c r="K3984" s="2"/>
      <c r="L3984" s="8">
        <v>0</v>
      </c>
      <c r="M3984" s="8">
        <v>3401</v>
      </c>
      <c r="N3984" s="8"/>
      <c r="O3984" s="8">
        <v>4517</v>
      </c>
      <c r="P3984" s="8">
        <v>313</v>
      </c>
      <c r="Q3984" s="3">
        <v>12874</v>
      </c>
      <c r="R3984" s="121">
        <v>2.1306800000000001E-2</v>
      </c>
      <c r="S3984" s="121">
        <v>0.35215454810000002</v>
      </c>
      <c r="T3984" s="8"/>
      <c r="U3984" s="8"/>
      <c r="V3984" s="8"/>
      <c r="W3984" s="8"/>
      <c r="X3984" s="8">
        <v>814753</v>
      </c>
      <c r="Y3984" s="8">
        <v>350189</v>
      </c>
      <c r="Z3984" s="3">
        <v>419179</v>
      </c>
      <c r="AA3984" s="121">
        <v>19.5355000345</v>
      </c>
      <c r="AB3984" s="121">
        <v>9.139372032899999</v>
      </c>
    </row>
    <row r="3985" spans="1:28" x14ac:dyDescent="0.3">
      <c r="A3985" s="1" t="s">
        <v>19</v>
      </c>
      <c r="B3985" s="65" t="str">
        <f>VLOOKUP(A3985,'bank list with code'!$A$2:$C$114,3,FALSE)</f>
        <v>B038</v>
      </c>
      <c r="C3985" s="65" t="str">
        <f>VLOOKUP(B3985,'bank type'!$A$2:$B$87,2,FALSE)</f>
        <v>Private Sector Banks</v>
      </c>
      <c r="D3985" s="60">
        <f t="shared" si="164"/>
        <v>44469</v>
      </c>
      <c r="E3985" s="19">
        <v>9</v>
      </c>
      <c r="F3985" s="1">
        <v>2021</v>
      </c>
      <c r="G3985" s="2">
        <v>210</v>
      </c>
      <c r="H3985" s="2">
        <v>48</v>
      </c>
      <c r="I3985" s="2">
        <v>1453</v>
      </c>
      <c r="J3985" s="2">
        <v>0</v>
      </c>
      <c r="K3985" s="2"/>
      <c r="L3985" s="8">
        <v>0</v>
      </c>
      <c r="M3985" s="8">
        <v>0</v>
      </c>
      <c r="N3985" s="8"/>
      <c r="O3985" s="8">
        <v>6248</v>
      </c>
      <c r="P3985" s="8">
        <v>476</v>
      </c>
      <c r="Q3985" s="3">
        <v>19896</v>
      </c>
      <c r="R3985" s="121">
        <v>9.706240100000001E-3</v>
      </c>
      <c r="S3985" s="121">
        <v>0.4431408167</v>
      </c>
      <c r="T3985" s="8"/>
      <c r="U3985" s="8"/>
      <c r="V3985" s="8"/>
      <c r="W3985" s="8"/>
      <c r="X3985" s="8">
        <v>504823</v>
      </c>
      <c r="Y3985" s="8">
        <v>415918</v>
      </c>
      <c r="Z3985" s="3">
        <v>300484</v>
      </c>
      <c r="AA3985" s="121">
        <v>18.2793171358</v>
      </c>
      <c r="AB3985" s="121">
        <v>4.7588764612000007</v>
      </c>
    </row>
    <row r="3986" spans="1:28" x14ac:dyDescent="0.3">
      <c r="A3986" s="1" t="s">
        <v>20</v>
      </c>
      <c r="B3986" s="65" t="str">
        <f>VLOOKUP(A3986,'bank list with code'!$A$2:$C$114,3,FALSE)</f>
        <v>B045</v>
      </c>
      <c r="C3986" s="65" t="str">
        <f>VLOOKUP(B3986,'bank type'!$A$2:$B$87,2,FALSE)</f>
        <v>Private Sector Banks</v>
      </c>
      <c r="D3986" s="60">
        <f t="shared" si="164"/>
        <v>44469</v>
      </c>
      <c r="E3986" s="19">
        <v>9</v>
      </c>
      <c r="F3986" s="1">
        <v>2021</v>
      </c>
      <c r="G3986" s="2">
        <v>1493</v>
      </c>
      <c r="H3986" s="2">
        <v>381</v>
      </c>
      <c r="I3986" s="2">
        <v>17058</v>
      </c>
      <c r="J3986" s="2">
        <v>0</v>
      </c>
      <c r="K3986" s="2"/>
      <c r="L3986" s="8">
        <v>0</v>
      </c>
      <c r="M3986" s="8">
        <v>98062</v>
      </c>
      <c r="N3986" s="8"/>
      <c r="O3986" s="8">
        <v>27499</v>
      </c>
      <c r="P3986" s="8">
        <v>874</v>
      </c>
      <c r="Q3986" s="3">
        <v>80279</v>
      </c>
      <c r="R3986" s="121">
        <v>5.7803E-2</v>
      </c>
      <c r="S3986" s="121">
        <v>2.5033039460000004</v>
      </c>
      <c r="T3986" s="8"/>
      <c r="U3986" s="8"/>
      <c r="V3986" s="8"/>
      <c r="W3986" s="8"/>
      <c r="X3986" s="8">
        <v>8905802</v>
      </c>
      <c r="Y3986" s="8">
        <v>7812608</v>
      </c>
      <c r="Z3986" s="3">
        <v>6391893</v>
      </c>
      <c r="AA3986" s="121">
        <v>382.50337689690002</v>
      </c>
      <c r="AB3986" s="121">
        <v>110.08472171</v>
      </c>
    </row>
    <row r="3987" spans="1:28" x14ac:dyDescent="0.3">
      <c r="A3987" s="1" t="s">
        <v>21</v>
      </c>
      <c r="B3987" s="65" t="str">
        <f>VLOOKUP(A3987,'bank list with code'!$A$2:$C$114,3,FALSE)</f>
        <v>B050</v>
      </c>
      <c r="C3987" s="65" t="str">
        <f>VLOOKUP(B3987,'bank type'!$A$2:$B$87,2,FALSE)</f>
        <v>Private Sector Banks</v>
      </c>
      <c r="D3987" s="60">
        <f t="shared" si="164"/>
        <v>44469</v>
      </c>
      <c r="E3987" s="19">
        <v>9</v>
      </c>
      <c r="F3987" s="1">
        <v>2021</v>
      </c>
      <c r="G3987" s="2">
        <v>6675</v>
      </c>
      <c r="H3987" s="2">
        <v>8637</v>
      </c>
      <c r="I3987" s="2">
        <v>933693</v>
      </c>
      <c r="J3987" s="2">
        <v>0</v>
      </c>
      <c r="K3987" s="2"/>
      <c r="L3987" s="8">
        <v>2498</v>
      </c>
      <c r="M3987" s="8">
        <v>957312</v>
      </c>
      <c r="N3987" s="8"/>
      <c r="O3987" s="8">
        <v>14987119</v>
      </c>
      <c r="P3987" s="8">
        <v>97575</v>
      </c>
      <c r="Q3987" s="3">
        <v>47255531</v>
      </c>
      <c r="R3987" s="121">
        <v>6.2462781462999999</v>
      </c>
      <c r="S3987" s="121">
        <v>2015.8713890045999</v>
      </c>
      <c r="T3987" s="8"/>
      <c r="U3987" s="8"/>
      <c r="V3987" s="8"/>
      <c r="W3987" s="8"/>
      <c r="X3987" s="8">
        <v>39354191</v>
      </c>
      <c r="Y3987" s="8">
        <v>36940370</v>
      </c>
      <c r="Z3987" s="3">
        <v>41860818</v>
      </c>
      <c r="AA3987" s="121">
        <v>2113.6792850518</v>
      </c>
      <c r="AB3987" s="121">
        <v>891.63187344519997</v>
      </c>
    </row>
    <row r="3988" spans="1:28" x14ac:dyDescent="0.3">
      <c r="A3988" s="1" t="s">
        <v>22</v>
      </c>
      <c r="B3988" s="65" t="str">
        <f>VLOOKUP(A3988,'bank list with code'!$A$2:$C$114,3,FALSE)</f>
        <v>B053</v>
      </c>
      <c r="C3988" s="65" t="str">
        <f>VLOOKUP(B3988,'bank type'!$A$2:$B$87,2,FALSE)</f>
        <v>Private Sector Banks</v>
      </c>
      <c r="D3988" s="60">
        <f t="shared" si="164"/>
        <v>44469</v>
      </c>
      <c r="E3988" s="19">
        <v>9</v>
      </c>
      <c r="F3988" s="1">
        <v>2021</v>
      </c>
      <c r="G3988" s="2">
        <v>8927</v>
      </c>
      <c r="H3988" s="2">
        <v>7885</v>
      </c>
      <c r="I3988" s="2">
        <v>732376</v>
      </c>
      <c r="J3988" s="2">
        <v>0</v>
      </c>
      <c r="K3988" s="2"/>
      <c r="L3988" s="8">
        <v>3226</v>
      </c>
      <c r="M3988" s="8">
        <v>572630</v>
      </c>
      <c r="N3988" s="8"/>
      <c r="O3988" s="8">
        <v>11692310</v>
      </c>
      <c r="P3988" s="8">
        <v>34505</v>
      </c>
      <c r="Q3988" s="3">
        <v>35128194</v>
      </c>
      <c r="R3988" s="121">
        <v>1.6461017899999999</v>
      </c>
      <c r="S3988" s="121">
        <v>1725.1620564300001</v>
      </c>
      <c r="T3988" s="8"/>
      <c r="U3988" s="8"/>
      <c r="V3988" s="8"/>
      <c r="W3988" s="8"/>
      <c r="X3988" s="8">
        <v>36757821</v>
      </c>
      <c r="Y3988" s="8">
        <v>23480889</v>
      </c>
      <c r="Z3988" s="3">
        <v>26636940</v>
      </c>
      <c r="AA3988" s="121">
        <v>1412.6524832999999</v>
      </c>
      <c r="AB3988" s="121">
        <v>615.05380958000001</v>
      </c>
    </row>
    <row r="3989" spans="1:28" x14ac:dyDescent="0.3">
      <c r="A3989" s="1" t="s">
        <v>11</v>
      </c>
      <c r="B3989" s="65" t="str">
        <f>VLOOKUP(A3989,'bank list with code'!$A$2:$C$114,3,FALSE)</f>
        <v>B054</v>
      </c>
      <c r="C3989" s="65" t="str">
        <f>VLOOKUP(B3989,'bank type'!$A$2:$B$87,2,FALSE)</f>
        <v>Private Sector Banks</v>
      </c>
      <c r="D3989" s="60">
        <f t="shared" si="164"/>
        <v>44469</v>
      </c>
      <c r="E3989" s="19">
        <v>9</v>
      </c>
      <c r="F3989" s="1">
        <v>2021</v>
      </c>
      <c r="G3989" s="2">
        <v>2215</v>
      </c>
      <c r="H3989" s="2">
        <v>1172</v>
      </c>
      <c r="I3989" s="2">
        <v>26329</v>
      </c>
      <c r="J3989" s="2">
        <v>0</v>
      </c>
      <c r="K3989" s="2"/>
      <c r="L3989" s="8">
        <v>250</v>
      </c>
      <c r="M3989" s="8">
        <v>2601</v>
      </c>
      <c r="N3989" s="8"/>
      <c r="O3989" s="8">
        <v>38042</v>
      </c>
      <c r="P3989" s="8">
        <v>321</v>
      </c>
      <c r="Q3989" s="3">
        <v>105339</v>
      </c>
      <c r="R3989" s="121">
        <v>1.7189260799999998E-2</v>
      </c>
      <c r="S3989" s="121">
        <v>3.0524330370000006</v>
      </c>
      <c r="T3989" s="8"/>
      <c r="U3989" s="8"/>
      <c r="V3989" s="8"/>
      <c r="W3989" s="8"/>
      <c r="X3989" s="8">
        <v>13052867</v>
      </c>
      <c r="Y3989" s="8">
        <v>7009688</v>
      </c>
      <c r="Z3989" s="3">
        <v>4197633</v>
      </c>
      <c r="AA3989" s="121">
        <v>335.16387419490002</v>
      </c>
      <c r="AB3989" s="121">
        <v>72.834360742000001</v>
      </c>
    </row>
    <row r="3990" spans="1:28" x14ac:dyDescent="0.3">
      <c r="A3990" s="1" t="s">
        <v>23</v>
      </c>
      <c r="B3990" s="65" t="str">
        <f>VLOOKUP(A3990,'bank list with code'!$A$2:$C$114,3,FALSE)</f>
        <v>B056</v>
      </c>
      <c r="C3990" s="65" t="str">
        <f>VLOOKUP(B3990,'bank type'!$A$2:$B$87,2,FALSE)</f>
        <v>Private Sector Banks</v>
      </c>
      <c r="D3990" s="60">
        <f t="shared" si="164"/>
        <v>44469</v>
      </c>
      <c r="E3990" s="19">
        <v>9</v>
      </c>
      <c r="F3990" s="1">
        <v>2021</v>
      </c>
      <c r="G3990" s="2">
        <v>511</v>
      </c>
      <c r="H3990" s="2">
        <v>214</v>
      </c>
      <c r="I3990" s="2">
        <v>20311</v>
      </c>
      <c r="J3990" s="2">
        <v>0</v>
      </c>
      <c r="K3990" s="2"/>
      <c r="L3990" s="8">
        <v>10545</v>
      </c>
      <c r="M3990" s="8">
        <v>0</v>
      </c>
      <c r="N3990" s="8"/>
      <c r="O3990" s="8">
        <v>496494</v>
      </c>
      <c r="P3990" s="8">
        <v>7364</v>
      </c>
      <c r="Q3990" s="3">
        <v>1738239</v>
      </c>
      <c r="R3990" s="121">
        <v>0.29670600000000003</v>
      </c>
      <c r="S3990" s="121">
        <v>84.713600663000008</v>
      </c>
      <c r="T3990" s="8"/>
      <c r="U3990" s="8"/>
      <c r="V3990" s="8"/>
      <c r="W3990" s="8"/>
      <c r="X3990" s="8">
        <v>3379263</v>
      </c>
      <c r="Y3990" s="8">
        <v>2750910</v>
      </c>
      <c r="Z3990" s="3">
        <v>1982927</v>
      </c>
      <c r="AA3990" s="121">
        <v>113.80958386100001</v>
      </c>
      <c r="AB3990" s="121">
        <v>36.429284498499996</v>
      </c>
    </row>
    <row r="3991" spans="1:28" x14ac:dyDescent="0.3">
      <c r="A3991" s="1" t="s">
        <v>24</v>
      </c>
      <c r="B3991" s="65" t="str">
        <f>VLOOKUP(A3991,'bank list with code'!$A$2:$C$114,3,FALSE)</f>
        <v>B062</v>
      </c>
      <c r="C3991" s="65" t="str">
        <f>VLOOKUP(B3991,'bank type'!$A$2:$B$87,2,FALSE)</f>
        <v>Private Sector Banks</v>
      </c>
      <c r="D3991" s="60">
        <f t="shared" si="164"/>
        <v>44469</v>
      </c>
      <c r="E3991" s="19">
        <v>9</v>
      </c>
      <c r="F3991" s="1">
        <v>2021</v>
      </c>
      <c r="G3991" s="2">
        <v>1432</v>
      </c>
      <c r="H3991" s="2">
        <v>1454</v>
      </c>
      <c r="I3991" s="2">
        <v>184066</v>
      </c>
      <c r="J3991" s="2">
        <v>0</v>
      </c>
      <c r="K3991" s="2"/>
      <c r="L3991" s="8">
        <v>259</v>
      </c>
      <c r="M3991" s="8">
        <v>41987</v>
      </c>
      <c r="N3991" s="8"/>
      <c r="O3991" s="8">
        <v>1654486</v>
      </c>
      <c r="P3991" s="8">
        <v>14621</v>
      </c>
      <c r="Q3991" s="3">
        <v>4250761</v>
      </c>
      <c r="R3991" s="121">
        <v>0.75077016000000008</v>
      </c>
      <c r="S3991" s="121">
        <v>413.85662724000002</v>
      </c>
      <c r="T3991" s="8"/>
      <c r="U3991" s="8"/>
      <c r="V3991" s="8"/>
      <c r="W3991" s="8"/>
      <c r="X3991" s="8">
        <v>6786432</v>
      </c>
      <c r="Y3991" s="8">
        <v>4580391</v>
      </c>
      <c r="Z3991" s="3">
        <v>2932940</v>
      </c>
      <c r="AA3991" s="121">
        <v>222.36407406000001</v>
      </c>
      <c r="AB3991" s="121">
        <v>64.438062340000002</v>
      </c>
    </row>
    <row r="3992" spans="1:28" x14ac:dyDescent="0.3">
      <c r="A3992" s="1" t="s">
        <v>25</v>
      </c>
      <c r="B3992" s="65" t="str">
        <f>VLOOKUP(A3992,'bank list with code'!$A$2:$C$114,3,FALSE)</f>
        <v>B063</v>
      </c>
      <c r="C3992" s="65" t="str">
        <f>VLOOKUP(B3992,'bank type'!$A$2:$B$87,2,FALSE)</f>
        <v>Private Sector Banks</v>
      </c>
      <c r="D3992" s="60">
        <f t="shared" si="164"/>
        <v>44469</v>
      </c>
      <c r="E3992" s="19">
        <v>9</v>
      </c>
      <c r="F3992" s="1">
        <v>2021</v>
      </c>
      <c r="G3992" s="2">
        <v>825</v>
      </c>
      <c r="H3992" s="2">
        <v>615</v>
      </c>
      <c r="I3992" s="2">
        <v>12911</v>
      </c>
      <c r="J3992" s="2">
        <v>0</v>
      </c>
      <c r="K3992" s="2"/>
      <c r="L3992" s="8">
        <v>942</v>
      </c>
      <c r="M3992" s="8">
        <v>0</v>
      </c>
      <c r="N3992" s="8"/>
      <c r="O3992" s="8">
        <v>85204</v>
      </c>
      <c r="P3992" s="8">
        <v>6844</v>
      </c>
      <c r="Q3992" s="3">
        <v>221624</v>
      </c>
      <c r="R3992" s="121">
        <v>0.281634</v>
      </c>
      <c r="S3992" s="121">
        <v>10.476803432600001</v>
      </c>
      <c r="T3992" s="8"/>
      <c r="U3992" s="8"/>
      <c r="V3992" s="8"/>
      <c r="W3992" s="8"/>
      <c r="X3992" s="8">
        <v>3872010</v>
      </c>
      <c r="Y3992" s="8">
        <v>6041662</v>
      </c>
      <c r="Z3992" s="3">
        <v>4454957</v>
      </c>
      <c r="AA3992" s="121">
        <v>325.00192839499999</v>
      </c>
      <c r="AB3992" s="121">
        <v>41.552124661499995</v>
      </c>
    </row>
    <row r="3993" spans="1:28" x14ac:dyDescent="0.3">
      <c r="A3993" s="1" t="s">
        <v>26</v>
      </c>
      <c r="B3993" s="65" t="str">
        <f>VLOOKUP(A3993,'bank list with code'!$A$2:$C$114,3,FALSE)</f>
        <v>B069</v>
      </c>
      <c r="C3993" s="65" t="str">
        <f>VLOOKUP(B3993,'bank type'!$A$2:$B$87,2,FALSE)</f>
        <v>Private Sector Banks</v>
      </c>
      <c r="D3993" s="60">
        <f t="shared" si="164"/>
        <v>44469</v>
      </c>
      <c r="E3993" s="19">
        <v>9</v>
      </c>
      <c r="F3993" s="1">
        <v>2021</v>
      </c>
      <c r="G3993" s="2">
        <v>783</v>
      </c>
      <c r="H3993" s="2">
        <v>648</v>
      </c>
      <c r="I3993" s="2">
        <v>9732</v>
      </c>
      <c r="J3993" s="2">
        <v>0</v>
      </c>
      <c r="K3993" s="2"/>
      <c r="L3993" s="8">
        <v>0</v>
      </c>
      <c r="M3993" s="8">
        <v>0</v>
      </c>
      <c r="N3993" s="8"/>
      <c r="O3993" s="8">
        <v>0</v>
      </c>
      <c r="P3993" s="8">
        <v>0</v>
      </c>
      <c r="Q3993" s="3">
        <v>0</v>
      </c>
      <c r="R3993" s="121">
        <v>0</v>
      </c>
      <c r="S3993" s="121">
        <v>0</v>
      </c>
      <c r="T3993" s="8"/>
      <c r="U3993" s="8"/>
      <c r="V3993" s="8"/>
      <c r="W3993" s="8"/>
      <c r="X3993" s="8">
        <v>5155568</v>
      </c>
      <c r="Y3993" s="8">
        <v>4321228</v>
      </c>
      <c r="Z3993" s="3">
        <v>2963939</v>
      </c>
      <c r="AA3993" s="121">
        <v>178.26185782510001</v>
      </c>
      <c r="AB3993" s="121">
        <v>36.178785418799997</v>
      </c>
    </row>
    <row r="3994" spans="1:28" x14ac:dyDescent="0.3">
      <c r="A3994" s="1" t="s">
        <v>27</v>
      </c>
      <c r="B3994" s="65" t="str">
        <f>VLOOKUP(A3994,'bank list with code'!$A$2:$C$114,3,FALSE)</f>
        <v>B070</v>
      </c>
      <c r="C3994" s="65" t="str">
        <f>VLOOKUP(B3994,'bank type'!$A$2:$B$87,2,FALSE)</f>
        <v>Private Sector Banks</v>
      </c>
      <c r="D3994" s="60">
        <f t="shared" si="164"/>
        <v>44469</v>
      </c>
      <c r="E3994" s="19">
        <v>9</v>
      </c>
      <c r="F3994" s="1">
        <v>2021</v>
      </c>
      <c r="G3994" s="2">
        <v>1321</v>
      </c>
      <c r="H3994" s="2">
        <v>913</v>
      </c>
      <c r="I3994" s="2">
        <v>10119</v>
      </c>
      <c r="J3994" s="2">
        <v>0</v>
      </c>
      <c r="K3994" s="2"/>
      <c r="L3994" s="8">
        <v>0</v>
      </c>
      <c r="M3994" s="8">
        <v>0</v>
      </c>
      <c r="N3994" s="8"/>
      <c r="O3994" s="8">
        <v>2395</v>
      </c>
      <c r="P3994" s="8">
        <v>75</v>
      </c>
      <c r="Q3994" s="3">
        <v>7599</v>
      </c>
      <c r="R3994" s="121">
        <v>5.2849999999999998E-3</v>
      </c>
      <c r="S3994" s="121">
        <v>0.66116223219999992</v>
      </c>
      <c r="T3994" s="8"/>
      <c r="U3994" s="8"/>
      <c r="V3994" s="8"/>
      <c r="W3994" s="8"/>
      <c r="X3994" s="8">
        <v>4198038</v>
      </c>
      <c r="Y3994" s="8">
        <v>5070855</v>
      </c>
      <c r="Z3994" s="3">
        <v>2580887</v>
      </c>
      <c r="AA3994" s="121">
        <v>243.875634985</v>
      </c>
      <c r="AB3994" s="121">
        <v>48.921605199999995</v>
      </c>
    </row>
    <row r="3995" spans="1:28" x14ac:dyDescent="0.3">
      <c r="A3995" s="1" t="s">
        <v>28</v>
      </c>
      <c r="B3995" s="65" t="str">
        <f>VLOOKUP(A3995,'bank list with code'!$A$2:$C$114,3,FALSE)</f>
        <v>B073</v>
      </c>
      <c r="C3995" s="65" t="str">
        <f>VLOOKUP(B3995,'bank type'!$A$2:$B$87,2,FALSE)</f>
        <v>Private Sector Banks</v>
      </c>
      <c r="D3995" s="60">
        <f t="shared" si="164"/>
        <v>44469</v>
      </c>
      <c r="E3995" s="19">
        <v>9</v>
      </c>
      <c r="F3995" s="1">
        <v>2021</v>
      </c>
      <c r="G3995" s="2">
        <v>1336</v>
      </c>
      <c r="H3995" s="2">
        <v>1265</v>
      </c>
      <c r="I3995" s="2">
        <v>44378</v>
      </c>
      <c r="J3995" s="2">
        <v>0</v>
      </c>
      <c r="K3995" s="2"/>
      <c r="L3995" s="8">
        <v>0</v>
      </c>
      <c r="M3995" s="8">
        <v>14256</v>
      </c>
      <c r="N3995" s="8"/>
      <c r="O3995" s="8">
        <v>2440182</v>
      </c>
      <c r="P3995" s="8">
        <v>21879</v>
      </c>
      <c r="Q3995" s="3">
        <v>5087100</v>
      </c>
      <c r="R3995" s="121">
        <v>0.97504031999999996</v>
      </c>
      <c r="S3995" s="121">
        <v>259.80513008000003</v>
      </c>
      <c r="T3995" s="8"/>
      <c r="U3995" s="8"/>
      <c r="V3995" s="8"/>
      <c r="W3995" s="8"/>
      <c r="X3995" s="8">
        <v>20328679</v>
      </c>
      <c r="Y3995" s="8">
        <v>8661193</v>
      </c>
      <c r="Z3995" s="3">
        <v>9758032</v>
      </c>
      <c r="AA3995" s="121">
        <v>384.25022097230004</v>
      </c>
      <c r="AB3995" s="121">
        <v>168.10326753000001</v>
      </c>
    </row>
    <row r="3996" spans="1:28" x14ac:dyDescent="0.3">
      <c r="A3996" s="1" t="s">
        <v>29</v>
      </c>
      <c r="B3996" s="65" t="str">
        <f>VLOOKUP(A3996,'bank list with code'!$A$2:$C$114,3,FALSE)</f>
        <v>B082</v>
      </c>
      <c r="C3996" s="65" t="str">
        <f>VLOOKUP(B3996,'bank type'!$A$2:$B$87,2,FALSE)</f>
        <v>Private Sector Banks</v>
      </c>
      <c r="D3996" s="60">
        <f t="shared" si="164"/>
        <v>44469</v>
      </c>
      <c r="E3996" s="19">
        <v>9</v>
      </c>
      <c r="F3996" s="1">
        <v>2021</v>
      </c>
      <c r="G3996" s="2">
        <v>342</v>
      </c>
      <c r="H3996" s="2">
        <v>44</v>
      </c>
      <c r="I3996" s="2">
        <v>511053</v>
      </c>
      <c r="J3996" s="2">
        <v>0</v>
      </c>
      <c r="K3996" s="2"/>
      <c r="L3996" s="8">
        <v>0</v>
      </c>
      <c r="M3996" s="8">
        <v>940359</v>
      </c>
      <c r="N3996" s="8"/>
      <c r="O3996" s="8">
        <v>3097513</v>
      </c>
      <c r="P3996" s="8">
        <v>29106</v>
      </c>
      <c r="Q3996" s="3">
        <v>7920585</v>
      </c>
      <c r="R3996" s="121">
        <v>1.0495154975000001</v>
      </c>
      <c r="S3996" s="121">
        <v>343.64748659439999</v>
      </c>
      <c r="T3996" s="8"/>
      <c r="U3996" s="8"/>
      <c r="V3996" s="8"/>
      <c r="W3996" s="8"/>
      <c r="X3996" s="8">
        <v>1181348</v>
      </c>
      <c r="Y3996" s="8">
        <v>590665</v>
      </c>
      <c r="Z3996" s="3">
        <v>505344</v>
      </c>
      <c r="AA3996" s="121">
        <v>27.394803526899995</v>
      </c>
      <c r="AB3996" s="121">
        <v>9.3360907142999956</v>
      </c>
    </row>
    <row r="3997" spans="1:28" x14ac:dyDescent="0.3">
      <c r="A3997" s="1" t="s">
        <v>30</v>
      </c>
      <c r="B3997" s="65" t="str">
        <f>VLOOKUP(A3997,'bank list with code'!$A$2:$C$114,3,FALSE)</f>
        <v>B089</v>
      </c>
      <c r="C3997" s="65" t="str">
        <f>VLOOKUP(B3997,'bank type'!$A$2:$B$87,2,FALSE)</f>
        <v>Private Sector Banks</v>
      </c>
      <c r="D3997" s="60">
        <f t="shared" si="164"/>
        <v>44469</v>
      </c>
      <c r="E3997" s="19">
        <v>9</v>
      </c>
      <c r="F3997" s="1">
        <v>2021</v>
      </c>
      <c r="G3997" s="2">
        <v>850</v>
      </c>
      <c r="H3997" s="2">
        <v>444</v>
      </c>
      <c r="I3997" s="2">
        <v>9237</v>
      </c>
      <c r="J3997" s="2">
        <v>0</v>
      </c>
      <c r="K3997" s="2"/>
      <c r="L3997" s="8">
        <v>0</v>
      </c>
      <c r="M3997" s="8">
        <v>3021</v>
      </c>
      <c r="N3997" s="8"/>
      <c r="O3997" s="8">
        <v>3250</v>
      </c>
      <c r="P3997" s="8">
        <v>0</v>
      </c>
      <c r="Q3997" s="3">
        <v>13215</v>
      </c>
      <c r="R3997" s="121">
        <v>0</v>
      </c>
      <c r="S3997" s="121">
        <v>0.31397990009999993</v>
      </c>
      <c r="T3997" s="8"/>
      <c r="U3997" s="8"/>
      <c r="V3997" s="8"/>
      <c r="W3997" s="8"/>
      <c r="X3997" s="8">
        <v>3544597</v>
      </c>
      <c r="Y3997" s="8">
        <v>2892933</v>
      </c>
      <c r="Z3997" s="3">
        <v>2321484</v>
      </c>
      <c r="AA3997" s="121">
        <v>127.26092423</v>
      </c>
      <c r="AB3997" s="121">
        <v>40.479660306899994</v>
      </c>
    </row>
    <row r="3998" spans="1:28" x14ac:dyDescent="0.3">
      <c r="A3998" s="1" t="s">
        <v>31</v>
      </c>
      <c r="B3998" s="65" t="str">
        <f>VLOOKUP(A3998,'bank list with code'!$A$2:$C$114,3,FALSE)</f>
        <v>B100</v>
      </c>
      <c r="C3998" s="65" t="str">
        <f>VLOOKUP(B3998,'bank type'!$A$2:$B$87,2,FALSE)</f>
        <v>Private Sector Banks</v>
      </c>
      <c r="D3998" s="60">
        <f t="shared" si="164"/>
        <v>44469</v>
      </c>
      <c r="E3998" s="19">
        <v>9</v>
      </c>
      <c r="F3998" s="1">
        <v>2021</v>
      </c>
      <c r="G3998" s="2">
        <v>647</v>
      </c>
      <c r="H3998" s="2">
        <v>755</v>
      </c>
      <c r="I3998" s="2">
        <v>4099</v>
      </c>
      <c r="J3998" s="2">
        <v>0</v>
      </c>
      <c r="K3998" s="2"/>
      <c r="L3998" s="8">
        <v>0</v>
      </c>
      <c r="M3998" s="8">
        <v>0</v>
      </c>
      <c r="N3998" s="8"/>
      <c r="O3998" s="8">
        <v>31109</v>
      </c>
      <c r="P3998" s="8">
        <v>1874</v>
      </c>
      <c r="Q3998" s="3">
        <v>60371</v>
      </c>
      <c r="R3998" s="121">
        <v>7.7869291900000012E-2</v>
      </c>
      <c r="S3998" s="121">
        <v>2.4813916028999996</v>
      </c>
      <c r="T3998" s="8"/>
      <c r="U3998" s="8"/>
      <c r="V3998" s="8"/>
      <c r="W3998" s="8"/>
      <c r="X3998" s="8">
        <v>1961538</v>
      </c>
      <c r="Y3998" s="8">
        <v>5406473</v>
      </c>
      <c r="Z3998" s="3">
        <v>680335</v>
      </c>
      <c r="AA3998" s="121">
        <v>235.89803945</v>
      </c>
      <c r="AB3998" s="121">
        <v>11.803367123000001</v>
      </c>
    </row>
    <row r="3999" spans="1:28" x14ac:dyDescent="0.3">
      <c r="A3999" s="1" t="s">
        <v>32</v>
      </c>
      <c r="B3999" s="65" t="str">
        <f>VLOOKUP(A3999,'bank list with code'!$A$2:$C$114,3,FALSE)</f>
        <v>B101</v>
      </c>
      <c r="C3999" s="65" t="str">
        <f>VLOOKUP(B3999,'bank type'!$A$2:$B$87,2,FALSE)</f>
        <v>Private Sector Banks</v>
      </c>
      <c r="D3999" s="60">
        <f t="shared" si="164"/>
        <v>44469</v>
      </c>
      <c r="E3999" s="19">
        <v>9</v>
      </c>
      <c r="F3999" s="1">
        <v>2021</v>
      </c>
      <c r="G3999" s="2">
        <v>467</v>
      </c>
      <c r="H3999" s="2">
        <v>508</v>
      </c>
      <c r="I3999" s="2">
        <v>1236</v>
      </c>
      <c r="J3999" s="2">
        <v>0</v>
      </c>
      <c r="K3999" s="2"/>
      <c r="L3999" s="8">
        <v>115</v>
      </c>
      <c r="M3999" s="8">
        <v>0</v>
      </c>
      <c r="N3999" s="8"/>
      <c r="O3999" s="8">
        <v>0</v>
      </c>
      <c r="P3999" s="8">
        <v>0</v>
      </c>
      <c r="Q3999" s="3">
        <v>0</v>
      </c>
      <c r="R3999" s="121">
        <v>0</v>
      </c>
      <c r="S3999" s="121">
        <v>0</v>
      </c>
      <c r="T3999" s="8"/>
      <c r="U3999" s="8"/>
      <c r="V3999" s="8"/>
      <c r="W3999" s="8"/>
      <c r="X3999" s="8">
        <v>1233778</v>
      </c>
      <c r="Y3999" s="8">
        <v>780536</v>
      </c>
      <c r="Z3999" s="3">
        <v>376722</v>
      </c>
      <c r="AA3999" s="121">
        <v>37.583084589999999</v>
      </c>
      <c r="AB3999" s="121">
        <v>6.4559340223000001</v>
      </c>
    </row>
    <row r="4000" spans="1:28" x14ac:dyDescent="0.3">
      <c r="A4000" s="1" t="s">
        <v>33</v>
      </c>
      <c r="B4000" s="65" t="str">
        <f>VLOOKUP(A4000,'bank list with code'!$A$2:$C$114,3,FALSE)</f>
        <v>B113</v>
      </c>
      <c r="C4000" s="65" t="str">
        <f>VLOOKUP(B4000,'bank type'!$A$2:$B$87,2,FALSE)</f>
        <v>Private Sector Banks</v>
      </c>
      <c r="D4000" s="60">
        <f t="shared" si="164"/>
        <v>44469</v>
      </c>
      <c r="E4000" s="19">
        <v>9</v>
      </c>
      <c r="F4000" s="1">
        <v>2021</v>
      </c>
      <c r="G4000" s="2">
        <v>995</v>
      </c>
      <c r="H4000" s="2">
        <v>212</v>
      </c>
      <c r="I4000" s="2">
        <v>53588</v>
      </c>
      <c r="J4000" s="2">
        <v>0</v>
      </c>
      <c r="K4000" s="2"/>
      <c r="L4000" s="8">
        <v>15758</v>
      </c>
      <c r="M4000" s="8">
        <v>233844</v>
      </c>
      <c r="N4000" s="8"/>
      <c r="O4000" s="8">
        <v>994374</v>
      </c>
      <c r="P4000" s="8">
        <v>9826</v>
      </c>
      <c r="Q4000" s="3">
        <v>2067845</v>
      </c>
      <c r="R4000" s="121">
        <v>0.41137499999999999</v>
      </c>
      <c r="S4000" s="121">
        <v>67.607265087900004</v>
      </c>
      <c r="T4000" s="8"/>
      <c r="U4000" s="8"/>
      <c r="V4000" s="8"/>
      <c r="W4000" s="8"/>
      <c r="X4000" s="8">
        <v>3747531</v>
      </c>
      <c r="Y4000" s="8">
        <v>2130420</v>
      </c>
      <c r="Z4000" s="3">
        <v>2087117</v>
      </c>
      <c r="AA4000" s="121">
        <v>99.852771450000006</v>
      </c>
      <c r="AB4000" s="121">
        <v>39.114663719999996</v>
      </c>
    </row>
    <row r="4001" spans="1:28" x14ac:dyDescent="0.3">
      <c r="A4001" s="1" t="s">
        <v>35</v>
      </c>
      <c r="B4001" s="65" t="str">
        <f>VLOOKUP(A4001,'bank list with code'!$A$2:$C$114,3,FALSE)</f>
        <v>B004</v>
      </c>
      <c r="C4001" s="65" t="str">
        <f>VLOOKUP(B4001,'bank type'!$A$2:$B$87,2,FALSE)</f>
        <v>Foreign Banks</v>
      </c>
      <c r="D4001" s="60">
        <f t="shared" si="164"/>
        <v>44469</v>
      </c>
      <c r="E4001" s="19">
        <v>9</v>
      </c>
      <c r="F4001" s="1">
        <v>2021</v>
      </c>
      <c r="G4001" s="2">
        <v>0</v>
      </c>
      <c r="H4001" s="2">
        <v>0</v>
      </c>
      <c r="I4001" s="2">
        <v>43548</v>
      </c>
      <c r="J4001" s="2">
        <v>0</v>
      </c>
      <c r="K4001" s="2"/>
      <c r="L4001" s="8">
        <v>0</v>
      </c>
      <c r="M4001" s="8">
        <v>3</v>
      </c>
      <c r="N4001" s="8"/>
      <c r="O4001" s="8">
        <v>1446690</v>
      </c>
      <c r="P4001" s="8">
        <v>1280</v>
      </c>
      <c r="Q4001" s="3">
        <v>4310882</v>
      </c>
      <c r="R4001" s="121">
        <v>0.10405867969900001</v>
      </c>
      <c r="S4001" s="121">
        <v>253.77459174000001</v>
      </c>
      <c r="T4001" s="8"/>
      <c r="U4001" s="8"/>
      <c r="V4001" s="8"/>
      <c r="W4001" s="8"/>
      <c r="X4001" s="8">
        <v>0</v>
      </c>
      <c r="Y4001" s="8">
        <v>0</v>
      </c>
      <c r="Z4001" s="3">
        <v>0</v>
      </c>
      <c r="AA4001" s="121">
        <v>0</v>
      </c>
      <c r="AB4001" s="121">
        <v>0</v>
      </c>
    </row>
    <row r="4002" spans="1:28" x14ac:dyDescent="0.3">
      <c r="A4002" s="1" t="s">
        <v>36</v>
      </c>
      <c r="B4002" s="65" t="str">
        <f>VLOOKUP(A4002,'bank list with code'!$A$2:$C$114,3,FALSE)</f>
        <v>B011</v>
      </c>
      <c r="C4002" s="65" t="str">
        <f>VLOOKUP(B4002,'bank type'!$A$2:$B$87,2,FALSE)</f>
        <v>Foreign Banks</v>
      </c>
      <c r="D4002" s="60">
        <f t="shared" si="164"/>
        <v>44469</v>
      </c>
      <c r="E4002" s="19">
        <v>9</v>
      </c>
      <c r="F4002" s="1">
        <v>2021</v>
      </c>
      <c r="G4002" s="2">
        <v>0</v>
      </c>
      <c r="H4002" s="2">
        <v>0</v>
      </c>
      <c r="I4002" s="2">
        <v>0</v>
      </c>
      <c r="J4002" s="2">
        <v>0</v>
      </c>
      <c r="K4002" s="2"/>
      <c r="L4002" s="8">
        <v>0</v>
      </c>
      <c r="M4002" s="8">
        <v>0</v>
      </c>
      <c r="N4002" s="8"/>
      <c r="O4002" s="8">
        <v>23647</v>
      </c>
      <c r="P4002" s="8">
        <v>1</v>
      </c>
      <c r="Q4002" s="3">
        <v>28860</v>
      </c>
      <c r="R4002" s="121">
        <v>1E-4</v>
      </c>
      <c r="S4002" s="121">
        <v>1.1293145682000001</v>
      </c>
      <c r="T4002" s="8"/>
      <c r="U4002" s="8"/>
      <c r="V4002" s="8"/>
      <c r="W4002" s="8"/>
      <c r="X4002" s="8">
        <v>0</v>
      </c>
      <c r="Y4002" s="8">
        <v>0</v>
      </c>
      <c r="Z4002" s="3">
        <v>0</v>
      </c>
      <c r="AA4002" s="121">
        <v>0</v>
      </c>
      <c r="AB4002" s="121">
        <v>0</v>
      </c>
    </row>
    <row r="4003" spans="1:28" x14ac:dyDescent="0.3">
      <c r="A4003" s="1" t="s">
        <v>37</v>
      </c>
      <c r="B4003" s="65" t="str">
        <f>VLOOKUP(A4003,'bank list with code'!$A$2:$C$114,3,FALSE)</f>
        <v>B017</v>
      </c>
      <c r="C4003" s="65" t="str">
        <f>VLOOKUP(B4003,'bank type'!$A$2:$B$87,2,FALSE)</f>
        <v>Foreign Banks</v>
      </c>
      <c r="D4003" s="60">
        <f t="shared" si="164"/>
        <v>44469</v>
      </c>
      <c r="E4003" s="19">
        <v>9</v>
      </c>
      <c r="F4003" s="1">
        <v>2021</v>
      </c>
      <c r="G4003" s="2">
        <v>0</v>
      </c>
      <c r="H4003" s="2">
        <v>0</v>
      </c>
      <c r="I4003" s="2">
        <v>0</v>
      </c>
      <c r="J4003" s="2">
        <v>0</v>
      </c>
      <c r="K4003" s="2"/>
      <c r="L4003" s="8">
        <v>0</v>
      </c>
      <c r="M4003" s="8">
        <v>1</v>
      </c>
      <c r="N4003" s="8"/>
      <c r="O4003" s="8">
        <v>0</v>
      </c>
      <c r="P4003" s="8">
        <v>0</v>
      </c>
      <c r="Q4003" s="3">
        <v>0</v>
      </c>
      <c r="R4003" s="121">
        <v>0</v>
      </c>
      <c r="S4003" s="121">
        <v>0</v>
      </c>
      <c r="T4003" s="8"/>
      <c r="U4003" s="8"/>
      <c r="V4003" s="8"/>
      <c r="W4003" s="8"/>
      <c r="X4003" s="8">
        <v>2013</v>
      </c>
      <c r="Y4003" s="8">
        <v>102</v>
      </c>
      <c r="Z4003" s="3">
        <v>87</v>
      </c>
      <c r="AA4003" s="121">
        <v>9.7347383999999999E-3</v>
      </c>
      <c r="AB4003" s="121">
        <v>3.5104995000000004E-3</v>
      </c>
    </row>
    <row r="4004" spans="1:28" x14ac:dyDescent="0.3">
      <c r="A4004" s="1" t="s">
        <v>38</v>
      </c>
      <c r="B4004" s="65" t="str">
        <f>VLOOKUP(A4004,'bank list with code'!$A$2:$C$114,3,FALSE)</f>
        <v>B023</v>
      </c>
      <c r="C4004" s="65" t="str">
        <f>VLOOKUP(B4004,'bank type'!$A$2:$B$87,2,FALSE)</f>
        <v>Foreign Banks</v>
      </c>
      <c r="D4004" s="60">
        <f t="shared" si="164"/>
        <v>44469</v>
      </c>
      <c r="E4004" s="19">
        <v>9</v>
      </c>
      <c r="F4004" s="1">
        <v>2021</v>
      </c>
      <c r="G4004" s="2">
        <v>47</v>
      </c>
      <c r="H4004" s="2">
        <v>448</v>
      </c>
      <c r="I4004" s="2">
        <v>0</v>
      </c>
      <c r="J4004" s="2">
        <v>0</v>
      </c>
      <c r="K4004" s="2"/>
      <c r="L4004" s="8">
        <v>0</v>
      </c>
      <c r="M4004" s="8">
        <v>0</v>
      </c>
      <c r="N4004" s="8"/>
      <c r="O4004" s="8">
        <v>2589548</v>
      </c>
      <c r="P4004" s="8">
        <v>12199</v>
      </c>
      <c r="Q4004" s="3">
        <v>12312585</v>
      </c>
      <c r="R4004" s="121">
        <v>0.70640059359999996</v>
      </c>
      <c r="S4004" s="121">
        <v>369.77730029979995</v>
      </c>
      <c r="T4004" s="8"/>
      <c r="U4004" s="8"/>
      <c r="V4004" s="8"/>
      <c r="W4004" s="8"/>
      <c r="X4004" s="8">
        <v>1596268</v>
      </c>
      <c r="Y4004" s="8">
        <v>1039046</v>
      </c>
      <c r="Z4004" s="3">
        <v>2281875</v>
      </c>
      <c r="AA4004" s="121">
        <v>55.281718659999996</v>
      </c>
      <c r="AB4004" s="121">
        <v>50.359967174099999</v>
      </c>
    </row>
    <row r="4005" spans="1:28" x14ac:dyDescent="0.3">
      <c r="A4005" s="1" t="s">
        <v>39</v>
      </c>
      <c r="B4005" s="65" t="str">
        <f>VLOOKUP(A4005,'bank list with code'!$A$2:$C$114,3,FALSE)</f>
        <v>B030</v>
      </c>
      <c r="C4005" s="65" t="str">
        <f>VLOOKUP(B4005,'bank type'!$A$2:$B$87,2,FALSE)</f>
        <v>Foreign Banks</v>
      </c>
      <c r="D4005" s="60">
        <f t="shared" si="164"/>
        <v>44469</v>
      </c>
      <c r="E4005" s="19">
        <v>9</v>
      </c>
      <c r="F4005" s="1">
        <v>2021</v>
      </c>
      <c r="G4005" s="2">
        <v>27</v>
      </c>
      <c r="H4005" s="2">
        <v>15</v>
      </c>
      <c r="I4005" s="2">
        <v>0</v>
      </c>
      <c r="J4005" s="2">
        <v>0</v>
      </c>
      <c r="K4005" s="2"/>
      <c r="L4005" s="8">
        <v>0</v>
      </c>
      <c r="M4005" s="8">
        <v>0</v>
      </c>
      <c r="N4005" s="8"/>
      <c r="O4005" s="8">
        <v>0</v>
      </c>
      <c r="P4005" s="8">
        <v>0</v>
      </c>
      <c r="Q4005" s="3">
        <v>0</v>
      </c>
      <c r="R4005" s="121">
        <v>0</v>
      </c>
      <c r="S4005" s="121">
        <v>0</v>
      </c>
      <c r="T4005" s="8"/>
      <c r="U4005" s="8"/>
      <c r="V4005" s="8"/>
      <c r="W4005" s="8"/>
      <c r="X4005" s="8">
        <v>1061266</v>
      </c>
      <c r="Y4005" s="8">
        <v>645060</v>
      </c>
      <c r="Z4005" s="3">
        <v>911421</v>
      </c>
      <c r="AA4005" s="121">
        <v>22.58633382</v>
      </c>
      <c r="AB4005" s="121">
        <v>10.771664960000001</v>
      </c>
    </row>
    <row r="4006" spans="1:28" x14ac:dyDescent="0.3">
      <c r="A4006" s="1" t="s">
        <v>40</v>
      </c>
      <c r="B4006" s="65" t="str">
        <f>VLOOKUP(A4006,'bank list with code'!$A$2:$C$114,3,FALSE)</f>
        <v>B035</v>
      </c>
      <c r="C4006" s="65" t="str">
        <f>VLOOKUP(B4006,'bank type'!$A$2:$B$87,2,FALSE)</f>
        <v>Foreign Banks</v>
      </c>
      <c r="D4006" s="60">
        <f t="shared" si="164"/>
        <v>44469</v>
      </c>
      <c r="E4006" s="19">
        <v>9</v>
      </c>
      <c r="F4006" s="1">
        <v>2021</v>
      </c>
      <c r="G4006" s="2">
        <v>13</v>
      </c>
      <c r="H4006" s="2">
        <v>19</v>
      </c>
      <c r="I4006" s="2">
        <v>0</v>
      </c>
      <c r="J4006" s="2">
        <v>0</v>
      </c>
      <c r="K4006" s="2"/>
      <c r="L4006" s="8">
        <v>0</v>
      </c>
      <c r="M4006" s="8">
        <v>0</v>
      </c>
      <c r="N4006" s="8"/>
      <c r="O4006" s="8">
        <v>0</v>
      </c>
      <c r="P4006" s="8">
        <v>0</v>
      </c>
      <c r="Q4006" s="3">
        <v>0</v>
      </c>
      <c r="R4006" s="121">
        <v>0</v>
      </c>
      <c r="S4006" s="121">
        <v>0</v>
      </c>
      <c r="T4006" s="8"/>
      <c r="U4006" s="8"/>
      <c r="V4006" s="8"/>
      <c r="W4006" s="8"/>
      <c r="X4006" s="8">
        <v>121887</v>
      </c>
      <c r="Y4006" s="8">
        <v>49409</v>
      </c>
      <c r="Z4006" s="3">
        <v>111761</v>
      </c>
      <c r="AA4006" s="121">
        <v>2.7493877097000006</v>
      </c>
      <c r="AB4006" s="121">
        <v>2.7144378485999749</v>
      </c>
    </row>
    <row r="4007" spans="1:28" x14ac:dyDescent="0.3">
      <c r="A4007" s="1" t="s">
        <v>41</v>
      </c>
      <c r="B4007" s="65" t="str">
        <f>VLOOKUP(A4007,'bank list with code'!$A$2:$C$114,3,FALSE)</f>
        <v>B051</v>
      </c>
      <c r="C4007" s="65" t="str">
        <f>VLOOKUP(B4007,'bank type'!$A$2:$B$87,2,FALSE)</f>
        <v>Foreign Banks</v>
      </c>
      <c r="D4007" s="60">
        <f t="shared" si="164"/>
        <v>44469</v>
      </c>
      <c r="E4007" s="19">
        <v>9</v>
      </c>
      <c r="F4007" s="1">
        <v>2021</v>
      </c>
      <c r="G4007" s="2">
        <v>46</v>
      </c>
      <c r="H4007" s="2">
        <v>32</v>
      </c>
      <c r="I4007" s="2">
        <v>0</v>
      </c>
      <c r="J4007" s="2">
        <v>0</v>
      </c>
      <c r="K4007" s="2"/>
      <c r="L4007" s="8">
        <v>0</v>
      </c>
      <c r="M4007" s="8">
        <v>0</v>
      </c>
      <c r="N4007" s="8"/>
      <c r="O4007" s="8">
        <v>808054</v>
      </c>
      <c r="P4007" s="8">
        <v>1685</v>
      </c>
      <c r="Q4007" s="3">
        <v>1591281</v>
      </c>
      <c r="R4007" s="121">
        <v>0.13427351670000004</v>
      </c>
      <c r="S4007" s="121">
        <v>67.743711156000487</v>
      </c>
      <c r="T4007" s="8"/>
      <c r="U4007" s="8"/>
      <c r="V4007" s="8"/>
      <c r="W4007" s="8"/>
      <c r="X4007" s="8">
        <v>504701</v>
      </c>
      <c r="Y4007" s="8">
        <v>264643</v>
      </c>
      <c r="Z4007" s="3">
        <v>388068</v>
      </c>
      <c r="AA4007" s="121">
        <v>14.525160787500001</v>
      </c>
      <c r="AB4007" s="121">
        <v>9.1161335425000178</v>
      </c>
    </row>
    <row r="4008" spans="1:28" x14ac:dyDescent="0.3">
      <c r="A4008" s="1" t="s">
        <v>73</v>
      </c>
      <c r="B4008" s="65" t="str">
        <f>VLOOKUP(A4008,'bank list with code'!$A$2:$C$114,3,FALSE)</f>
        <v>B085</v>
      </c>
      <c r="C4008" s="65" t="str">
        <f>VLOOKUP(B4008,'bank type'!$A$2:$B$87,2,FALSE)</f>
        <v>Foreign Banks</v>
      </c>
      <c r="D4008" s="60">
        <f t="shared" si="164"/>
        <v>44469</v>
      </c>
      <c r="E4008" s="19">
        <v>9</v>
      </c>
      <c r="F4008" s="1">
        <v>2021</v>
      </c>
      <c r="G4008" s="2">
        <v>6</v>
      </c>
      <c r="H4008" s="2">
        <v>0</v>
      </c>
      <c r="I4008" s="2">
        <v>0</v>
      </c>
      <c r="J4008" s="2">
        <v>0</v>
      </c>
      <c r="K4008" s="2"/>
      <c r="L4008" s="8">
        <v>60196</v>
      </c>
      <c r="M4008" s="8">
        <v>0</v>
      </c>
      <c r="N4008" s="8"/>
      <c r="O4008" s="8">
        <v>196643</v>
      </c>
      <c r="P4008" s="8">
        <v>51966</v>
      </c>
      <c r="Q4008" s="3">
        <v>367033</v>
      </c>
      <c r="R4008" s="121">
        <v>3.3514717599999999</v>
      </c>
      <c r="S4008" s="121">
        <v>20.498673009999997</v>
      </c>
      <c r="T4008" s="8"/>
      <c r="U4008" s="8"/>
      <c r="V4008" s="8"/>
      <c r="W4008" s="8"/>
      <c r="X4008" s="8">
        <v>19268</v>
      </c>
      <c r="Y4008" s="8">
        <v>4841</v>
      </c>
      <c r="Z4008" s="3">
        <v>5532</v>
      </c>
      <c r="AA4008" s="121">
        <v>0.15878600000000001</v>
      </c>
      <c r="AB4008" s="121">
        <v>0.15811779999999998</v>
      </c>
    </row>
    <row r="4009" spans="1:28" x14ac:dyDescent="0.3">
      <c r="A4009" s="1" t="s">
        <v>42</v>
      </c>
      <c r="B4009" s="65" t="str">
        <f>VLOOKUP(A4009,'bank list with code'!$A$2:$C$114,3,FALSE)</f>
        <v>B090</v>
      </c>
      <c r="C4009" s="65" t="str">
        <f>VLOOKUP(B4009,'bank type'!$A$2:$B$87,2,FALSE)</f>
        <v>Foreign Banks</v>
      </c>
      <c r="D4009" s="60">
        <f t="shared" si="164"/>
        <v>44469</v>
      </c>
      <c r="E4009" s="19">
        <v>9</v>
      </c>
      <c r="F4009" s="1">
        <v>2021</v>
      </c>
      <c r="G4009" s="2">
        <v>97</v>
      </c>
      <c r="H4009" s="2">
        <v>79</v>
      </c>
      <c r="I4009" s="2">
        <v>0</v>
      </c>
      <c r="J4009" s="2">
        <v>0</v>
      </c>
      <c r="K4009" s="2"/>
      <c r="L4009" s="8">
        <v>0</v>
      </c>
      <c r="M4009" s="8">
        <v>0</v>
      </c>
      <c r="N4009" s="8"/>
      <c r="O4009" s="8">
        <v>1390974</v>
      </c>
      <c r="P4009" s="8">
        <v>3369</v>
      </c>
      <c r="Q4009" s="3">
        <v>3224059</v>
      </c>
      <c r="R4009" s="121">
        <v>0.20090116</v>
      </c>
      <c r="S4009" s="121">
        <v>104.74853942</v>
      </c>
      <c r="T4009" s="8"/>
      <c r="U4009" s="8"/>
      <c r="V4009" s="8"/>
      <c r="W4009" s="8"/>
      <c r="X4009" s="8">
        <v>1078080</v>
      </c>
      <c r="Y4009" s="8">
        <v>1003086</v>
      </c>
      <c r="Z4009" s="3">
        <v>1664457</v>
      </c>
      <c r="AA4009" s="121">
        <v>44.908311159999997</v>
      </c>
      <c r="AB4009" s="121">
        <v>30.911546680000001</v>
      </c>
    </row>
    <row r="4010" spans="1:28" x14ac:dyDescent="0.3">
      <c r="A4010" s="1" t="s">
        <v>45</v>
      </c>
      <c r="B4010" s="65" t="str">
        <f>VLOOKUP(A4010,'bank list with code'!$A$2:$C$114,3,FALSE)</f>
        <v>B002</v>
      </c>
      <c r="C4010" s="65" t="str">
        <f>VLOOKUP(B4010,'bank type'!$A$2:$B$87,2,FALSE)</f>
        <v>Payment Banks</v>
      </c>
      <c r="D4010" s="60">
        <f t="shared" si="164"/>
        <v>44469</v>
      </c>
      <c r="E4010" s="19">
        <v>9</v>
      </c>
      <c r="F4010" s="1">
        <v>2021</v>
      </c>
      <c r="G4010" s="2">
        <v>0</v>
      </c>
      <c r="H4010" s="2">
        <v>0</v>
      </c>
      <c r="I4010" s="2">
        <v>0</v>
      </c>
      <c r="J4010" s="2">
        <v>0</v>
      </c>
      <c r="K4010" s="2"/>
      <c r="L4010" s="8">
        <v>0</v>
      </c>
      <c r="M4010" s="8">
        <v>0</v>
      </c>
      <c r="N4010" s="8"/>
      <c r="O4010" s="8">
        <v>0</v>
      </c>
      <c r="P4010" s="8">
        <v>0</v>
      </c>
      <c r="Q4010" s="3">
        <v>0</v>
      </c>
      <c r="R4010" s="121">
        <v>0</v>
      </c>
      <c r="S4010" s="121">
        <v>0</v>
      </c>
      <c r="T4010" s="8"/>
      <c r="U4010" s="8"/>
      <c r="V4010" s="8"/>
      <c r="W4010" s="8"/>
      <c r="X4010" s="8">
        <v>1968841</v>
      </c>
      <c r="Y4010" s="8">
        <v>0</v>
      </c>
      <c r="Z4010" s="3">
        <v>326654</v>
      </c>
      <c r="AA4010" s="121">
        <v>0</v>
      </c>
      <c r="AB4010" s="121">
        <v>2.6372706199999998</v>
      </c>
    </row>
    <row r="4011" spans="1:28" x14ac:dyDescent="0.3">
      <c r="A4011" s="1" t="s">
        <v>46</v>
      </c>
      <c r="B4011" s="65" t="str">
        <f>VLOOKUP(A4011,'bank list with code'!$A$2:$C$114,3,FALSE)</f>
        <v>B048</v>
      </c>
      <c r="C4011" s="65" t="str">
        <f>VLOOKUP(B4011,'bank type'!$A$2:$B$87,2,FALSE)</f>
        <v>Payment Banks</v>
      </c>
      <c r="D4011" s="60">
        <f t="shared" si="164"/>
        <v>44469</v>
      </c>
      <c r="E4011" s="19">
        <v>9</v>
      </c>
      <c r="F4011" s="1">
        <v>2021</v>
      </c>
      <c r="G4011" s="2">
        <v>0</v>
      </c>
      <c r="H4011" s="2">
        <v>0</v>
      </c>
      <c r="I4011" s="2">
        <v>0</v>
      </c>
      <c r="J4011" s="2">
        <v>0</v>
      </c>
      <c r="K4011" s="2"/>
      <c r="L4011" s="8">
        <v>260160</v>
      </c>
      <c r="M4011" s="8">
        <v>0</v>
      </c>
      <c r="N4011" s="8"/>
      <c r="O4011" s="8">
        <v>0</v>
      </c>
      <c r="P4011" s="8">
        <v>0</v>
      </c>
      <c r="Q4011" s="3">
        <v>0</v>
      </c>
      <c r="R4011" s="121">
        <v>0</v>
      </c>
      <c r="S4011" s="121">
        <v>0</v>
      </c>
      <c r="T4011" s="8"/>
      <c r="U4011" s="8"/>
      <c r="V4011" s="8"/>
      <c r="W4011" s="8"/>
      <c r="X4011" s="8">
        <v>3038078</v>
      </c>
      <c r="Y4011" s="8">
        <v>864095</v>
      </c>
      <c r="Z4011" s="3">
        <v>194018</v>
      </c>
      <c r="AA4011" s="121">
        <v>24.470489711500001</v>
      </c>
      <c r="AB4011" s="121">
        <v>2.7709161624000003</v>
      </c>
    </row>
    <row r="4012" spans="1:28" x14ac:dyDescent="0.3">
      <c r="A4012" s="1" t="s">
        <v>47</v>
      </c>
      <c r="B4012" s="65" t="str">
        <f>VLOOKUP(A4012,'bank list with code'!$A$2:$C$114,3,FALSE)</f>
        <v>B059</v>
      </c>
      <c r="C4012" s="65" t="str">
        <f>VLOOKUP(B4012,'bank type'!$A$2:$B$87,2,FALSE)</f>
        <v>Payment Banks</v>
      </c>
      <c r="D4012" s="60">
        <f t="shared" si="164"/>
        <v>44469</v>
      </c>
      <c r="E4012" s="19">
        <v>9</v>
      </c>
      <c r="F4012" s="1">
        <v>2021</v>
      </c>
      <c r="G4012" s="2">
        <v>0</v>
      </c>
      <c r="H4012" s="2">
        <v>0</v>
      </c>
      <c r="I4012" s="2">
        <v>0</v>
      </c>
      <c r="J4012" s="2">
        <v>0</v>
      </c>
      <c r="K4012" s="2"/>
      <c r="L4012" s="8">
        <v>136647</v>
      </c>
      <c r="M4012" s="8">
        <v>0</v>
      </c>
      <c r="N4012" s="8"/>
      <c r="O4012" s="8">
        <v>0</v>
      </c>
      <c r="P4012" s="8">
        <v>0</v>
      </c>
      <c r="Q4012" s="3">
        <v>0</v>
      </c>
      <c r="R4012" s="121">
        <v>0</v>
      </c>
      <c r="S4012" s="121">
        <v>0</v>
      </c>
      <c r="T4012" s="8"/>
      <c r="U4012" s="8"/>
      <c r="V4012" s="8"/>
      <c r="W4012" s="8"/>
      <c r="X4012" s="8">
        <v>2557228</v>
      </c>
      <c r="Y4012" s="8">
        <v>0</v>
      </c>
      <c r="Z4012" s="3">
        <v>390781</v>
      </c>
      <c r="AA4012" s="121">
        <v>0</v>
      </c>
      <c r="AB4012" s="121">
        <v>2.4158185111999999</v>
      </c>
    </row>
    <row r="4013" spans="1:28" x14ac:dyDescent="0.3">
      <c r="A4013" s="1" t="s">
        <v>72</v>
      </c>
      <c r="B4013" s="65" t="str">
        <f>VLOOKUP(A4013,'bank list with code'!$A$2:$C$114,3,FALSE)</f>
        <v>B067</v>
      </c>
      <c r="C4013" s="65" t="str">
        <f>VLOOKUP(B4013,'bank type'!$A$2:$B$87,2,FALSE)</f>
        <v>Payment Banks</v>
      </c>
      <c r="D4013" s="60">
        <f t="shared" si="164"/>
        <v>44469</v>
      </c>
      <c r="E4013" s="19">
        <v>9</v>
      </c>
      <c r="F4013" s="1">
        <v>2021</v>
      </c>
      <c r="G4013" s="2">
        <v>0</v>
      </c>
      <c r="H4013" s="2">
        <v>0</v>
      </c>
      <c r="I4013" s="2">
        <v>0</v>
      </c>
      <c r="J4013" s="2">
        <v>0</v>
      </c>
      <c r="K4013" s="2"/>
      <c r="L4013" s="8">
        <v>0</v>
      </c>
      <c r="M4013" s="8">
        <v>0</v>
      </c>
      <c r="N4013" s="8"/>
      <c r="O4013" s="8">
        <v>0</v>
      </c>
      <c r="P4013" s="8">
        <v>0</v>
      </c>
      <c r="Q4013" s="3">
        <v>0</v>
      </c>
      <c r="R4013" s="121">
        <v>0</v>
      </c>
      <c r="S4013" s="121">
        <v>0</v>
      </c>
      <c r="T4013" s="8"/>
      <c r="U4013" s="8"/>
      <c r="V4013" s="8"/>
      <c r="W4013" s="8"/>
      <c r="X4013" s="8">
        <v>0</v>
      </c>
      <c r="Y4013" s="8">
        <v>0</v>
      </c>
      <c r="Z4013" s="3">
        <v>0</v>
      </c>
      <c r="AA4013" s="121">
        <v>0</v>
      </c>
      <c r="AB4013" s="121">
        <v>0</v>
      </c>
    </row>
    <row r="4014" spans="1:28" x14ac:dyDescent="0.3">
      <c r="A4014" s="1" t="s">
        <v>49</v>
      </c>
      <c r="B4014" s="65" t="str">
        <f>VLOOKUP(A4014,'bank list with code'!$A$2:$C$114,3,FALSE)</f>
        <v>B077</v>
      </c>
      <c r="C4014" s="65" t="str">
        <f>VLOOKUP(B4014,'bank type'!$A$2:$B$87,2,FALSE)</f>
        <v>Payment Banks</v>
      </c>
      <c r="D4014" s="60">
        <f t="shared" si="164"/>
        <v>44469</v>
      </c>
      <c r="E4014" s="19">
        <v>9</v>
      </c>
      <c r="F4014" s="1">
        <v>2021</v>
      </c>
      <c r="G4014" s="2">
        <v>0</v>
      </c>
      <c r="H4014" s="2">
        <v>0</v>
      </c>
      <c r="I4014" s="2">
        <v>0</v>
      </c>
      <c r="J4014" s="2">
        <v>0</v>
      </c>
      <c r="K4014" s="2"/>
      <c r="L4014" s="8">
        <v>13993</v>
      </c>
      <c r="M4014" s="8">
        <v>0</v>
      </c>
      <c r="N4014" s="8"/>
      <c r="O4014" s="8">
        <v>0</v>
      </c>
      <c r="P4014" s="8">
        <v>0</v>
      </c>
      <c r="Q4014" s="3">
        <v>0</v>
      </c>
      <c r="R4014" s="121">
        <v>0</v>
      </c>
      <c r="S4014" s="121">
        <v>0</v>
      </c>
      <c r="T4014" s="8"/>
      <c r="U4014" s="8"/>
      <c r="V4014" s="8"/>
      <c r="W4014" s="8"/>
      <c r="X4014" s="8">
        <v>212202</v>
      </c>
      <c r="Y4014" s="8">
        <v>1901</v>
      </c>
      <c r="Z4014" s="3">
        <v>15649</v>
      </c>
      <c r="AA4014" s="121">
        <v>6.6441029999999998E-2</v>
      </c>
      <c r="AB4014" s="121">
        <v>8.1470100400000009E-2</v>
      </c>
    </row>
    <row r="4015" spans="1:28" x14ac:dyDescent="0.3">
      <c r="A4015" s="1" t="s">
        <v>50</v>
      </c>
      <c r="B4015" s="65" t="str">
        <f>VLOOKUP(A4015,'bank list with code'!$A$2:$C$114,3,FALSE)</f>
        <v>B079</v>
      </c>
      <c r="C4015" s="65" t="str">
        <f>VLOOKUP(B4015,'bank type'!$A$2:$B$87,2,FALSE)</f>
        <v>Payment Banks</v>
      </c>
      <c r="D4015" s="60">
        <f t="shared" si="164"/>
        <v>44469</v>
      </c>
      <c r="E4015" s="19">
        <v>9</v>
      </c>
      <c r="F4015" s="1">
        <v>2021</v>
      </c>
      <c r="G4015" s="2">
        <v>1</v>
      </c>
      <c r="H4015" s="2">
        <v>62</v>
      </c>
      <c r="I4015" s="2">
        <v>281177</v>
      </c>
      <c r="J4015" s="2">
        <v>0</v>
      </c>
      <c r="K4015" s="2"/>
      <c r="L4015" s="8">
        <v>0</v>
      </c>
      <c r="M4015" s="8">
        <v>0</v>
      </c>
      <c r="N4015" s="8"/>
      <c r="O4015" s="8">
        <v>0</v>
      </c>
      <c r="P4015" s="8">
        <v>0</v>
      </c>
      <c r="Q4015" s="3">
        <v>0</v>
      </c>
      <c r="R4015" s="121">
        <v>0</v>
      </c>
      <c r="S4015" s="121">
        <v>0</v>
      </c>
      <c r="T4015" s="8"/>
      <c r="U4015" s="8"/>
      <c r="V4015" s="8"/>
      <c r="W4015" s="8"/>
      <c r="X4015" s="8">
        <v>66728976</v>
      </c>
      <c r="Y4015" s="8">
        <v>1843226</v>
      </c>
      <c r="Z4015" s="3">
        <v>2672165</v>
      </c>
      <c r="AA4015" s="121">
        <v>63.456925150000004</v>
      </c>
      <c r="AB4015" s="121">
        <v>28.916117539999998</v>
      </c>
    </row>
    <row r="4016" spans="1:28" x14ac:dyDescent="0.3">
      <c r="A4016" s="1" t="s">
        <v>52</v>
      </c>
      <c r="B4016" s="65" t="str">
        <f>VLOOKUP(A4016,'bank list with code'!$A$2:$C$114,3,FALSE)</f>
        <v>B007</v>
      </c>
      <c r="C4016" s="65" t="str">
        <f>VLOOKUP(B4016,'bank type'!$A$2:$B$87,2,FALSE)</f>
        <v>Small Finance Banks</v>
      </c>
      <c r="D4016" s="60">
        <f t="shared" si="164"/>
        <v>44469</v>
      </c>
      <c r="E4016" s="19">
        <v>9</v>
      </c>
      <c r="F4016" s="1">
        <v>2021</v>
      </c>
      <c r="G4016" s="2">
        <v>370</v>
      </c>
      <c r="H4016" s="2">
        <v>3</v>
      </c>
      <c r="I4016" s="2">
        <v>0</v>
      </c>
      <c r="J4016" s="2">
        <v>0</v>
      </c>
      <c r="K4016" s="2"/>
      <c r="L4016" s="8">
        <v>273</v>
      </c>
      <c r="M4016" s="8">
        <v>0</v>
      </c>
      <c r="N4016" s="8"/>
      <c r="O4016" s="8">
        <v>49014</v>
      </c>
      <c r="P4016" s="8">
        <v>2079</v>
      </c>
      <c r="Q4016" s="3">
        <v>126743</v>
      </c>
      <c r="R4016" s="121">
        <v>0.127111</v>
      </c>
      <c r="S4016" s="121">
        <v>5.5389157100000004</v>
      </c>
      <c r="T4016" s="8"/>
      <c r="U4016" s="8"/>
      <c r="V4016" s="8"/>
      <c r="W4016" s="8"/>
      <c r="X4016" s="8">
        <v>1620930</v>
      </c>
      <c r="Y4016" s="8">
        <v>675937</v>
      </c>
      <c r="Z4016" s="3">
        <v>355495</v>
      </c>
      <c r="AA4016" s="121">
        <v>43.439799890000003</v>
      </c>
      <c r="AB4016" s="121">
        <v>9.0105710999999999</v>
      </c>
    </row>
    <row r="4017" spans="1:28" x14ac:dyDescent="0.3">
      <c r="A4017" s="1" t="s">
        <v>53</v>
      </c>
      <c r="B4017" s="65" t="str">
        <f>VLOOKUP(A4017,'bank list with code'!$A$2:$C$114,3,FALSE)</f>
        <v>B019</v>
      </c>
      <c r="C4017" s="65" t="str">
        <f>VLOOKUP(B4017,'bank type'!$A$2:$B$87,2,FALSE)</f>
        <v>Small Finance Banks</v>
      </c>
      <c r="D4017" s="60">
        <f t="shared" si="164"/>
        <v>44469</v>
      </c>
      <c r="E4017" s="19">
        <v>9</v>
      </c>
      <c r="F4017" s="1">
        <v>2021</v>
      </c>
      <c r="G4017" s="2">
        <v>159</v>
      </c>
      <c r="H4017" s="2">
        <v>2</v>
      </c>
      <c r="I4017" s="2">
        <v>0</v>
      </c>
      <c r="J4017" s="2">
        <v>0</v>
      </c>
      <c r="K4017" s="2"/>
      <c r="L4017" s="8">
        <v>0</v>
      </c>
      <c r="M4017" s="8">
        <v>0</v>
      </c>
      <c r="N4017" s="8"/>
      <c r="O4017" s="8">
        <v>0</v>
      </c>
      <c r="P4017" s="8">
        <v>0</v>
      </c>
      <c r="Q4017" s="3">
        <v>0</v>
      </c>
      <c r="R4017" s="121">
        <v>0</v>
      </c>
      <c r="S4017" s="121">
        <v>0</v>
      </c>
      <c r="T4017" s="8"/>
      <c r="U4017" s="8"/>
      <c r="V4017" s="8"/>
      <c r="W4017" s="8"/>
      <c r="X4017" s="8">
        <v>168498</v>
      </c>
      <c r="Y4017" s="8">
        <v>113032</v>
      </c>
      <c r="Z4017" s="3">
        <v>71690</v>
      </c>
      <c r="AA4017" s="121">
        <v>5.5129696900000003</v>
      </c>
      <c r="AB4017" s="121">
        <v>1.3740462671999998</v>
      </c>
    </row>
    <row r="4018" spans="1:28" x14ac:dyDescent="0.3">
      <c r="A4018" s="1" t="s">
        <v>54</v>
      </c>
      <c r="B4018" s="65" t="str">
        <f>VLOOKUP(A4018,'bank list with code'!$A$2:$C$114,3,FALSE)</f>
        <v>B046</v>
      </c>
      <c r="C4018" s="65" t="str">
        <f>VLOOKUP(B4018,'bank type'!$A$2:$B$87,2,FALSE)</f>
        <v>Small Finance Banks</v>
      </c>
      <c r="D4018" s="60">
        <f t="shared" si="164"/>
        <v>44469</v>
      </c>
      <c r="E4018" s="19">
        <v>9</v>
      </c>
      <c r="F4018" s="1">
        <v>2021</v>
      </c>
      <c r="G4018" s="2">
        <v>110</v>
      </c>
      <c r="H4018" s="2">
        <v>0</v>
      </c>
      <c r="I4018" s="2">
        <v>0</v>
      </c>
      <c r="J4018" s="2">
        <v>0</v>
      </c>
      <c r="K4018" s="2"/>
      <c r="L4018" s="8">
        <v>0</v>
      </c>
      <c r="M4018" s="8">
        <v>0</v>
      </c>
      <c r="N4018" s="8"/>
      <c r="O4018" s="8">
        <v>0</v>
      </c>
      <c r="P4018" s="8">
        <v>0</v>
      </c>
      <c r="Q4018" s="3">
        <v>0</v>
      </c>
      <c r="R4018" s="121">
        <v>0</v>
      </c>
      <c r="S4018" s="121">
        <v>0</v>
      </c>
      <c r="T4018" s="8"/>
      <c r="U4018" s="8"/>
      <c r="V4018" s="8"/>
      <c r="W4018" s="8"/>
      <c r="X4018" s="8">
        <v>2753518</v>
      </c>
      <c r="Y4018" s="8">
        <v>738023</v>
      </c>
      <c r="Z4018" s="3">
        <v>77366</v>
      </c>
      <c r="AA4018" s="121">
        <v>35.423871218999999</v>
      </c>
      <c r="AB4018" s="121">
        <v>0.78722404189999995</v>
      </c>
    </row>
    <row r="4019" spans="1:28" x14ac:dyDescent="0.3">
      <c r="A4019" s="1" t="s">
        <v>55</v>
      </c>
      <c r="B4019" s="65" t="str">
        <f>VLOOKUP(A4019,'bank list with code'!$A$2:$C$114,3,FALSE)</f>
        <v>B041</v>
      </c>
      <c r="C4019" s="65" t="str">
        <f>VLOOKUP(B4019,'bank type'!$A$2:$B$87,2,FALSE)</f>
        <v>Small Finance Banks</v>
      </c>
      <c r="D4019" s="60">
        <f t="shared" si="164"/>
        <v>44469</v>
      </c>
      <c r="E4019" s="19">
        <v>9</v>
      </c>
      <c r="F4019" s="1">
        <v>2021</v>
      </c>
      <c r="G4019" s="2">
        <v>332</v>
      </c>
      <c r="H4019" s="2">
        <v>3</v>
      </c>
      <c r="I4019" s="2">
        <v>7334</v>
      </c>
      <c r="J4019" s="2">
        <v>0</v>
      </c>
      <c r="K4019" s="2"/>
      <c r="L4019" s="8">
        <v>297</v>
      </c>
      <c r="M4019" s="8">
        <v>15062</v>
      </c>
      <c r="N4019" s="8"/>
      <c r="O4019" s="8">
        <v>0</v>
      </c>
      <c r="P4019" s="8">
        <v>0</v>
      </c>
      <c r="Q4019" s="3">
        <v>0</v>
      </c>
      <c r="R4019" s="121">
        <v>0</v>
      </c>
      <c r="S4019" s="121">
        <v>0</v>
      </c>
      <c r="T4019" s="8"/>
      <c r="U4019" s="8"/>
      <c r="V4019" s="8"/>
      <c r="W4019" s="8"/>
      <c r="X4019" s="8">
        <v>2216077</v>
      </c>
      <c r="Y4019" s="8">
        <v>703409</v>
      </c>
      <c r="Z4019" s="3">
        <v>319084</v>
      </c>
      <c r="AA4019" s="121">
        <v>24.047878265799998</v>
      </c>
      <c r="AB4019" s="121">
        <v>5.9234569413999996</v>
      </c>
    </row>
    <row r="4020" spans="1:28" x14ac:dyDescent="0.3">
      <c r="A4020" s="1" t="s">
        <v>56</v>
      </c>
      <c r="B4020" s="65" t="str">
        <f>VLOOKUP(A4020,'bank list with code'!$A$2:$C$114,3,FALSE)</f>
        <v>B043</v>
      </c>
      <c r="C4020" s="65" t="str">
        <f>VLOOKUP(B4020,'bank type'!$A$2:$B$87,2,FALSE)</f>
        <v>Small Finance Banks</v>
      </c>
      <c r="D4020" s="60">
        <f t="shared" si="164"/>
        <v>44469</v>
      </c>
      <c r="E4020" s="19">
        <v>9</v>
      </c>
      <c r="F4020" s="1">
        <v>2021</v>
      </c>
      <c r="G4020" s="2">
        <v>348</v>
      </c>
      <c r="H4020" s="2">
        <v>2</v>
      </c>
      <c r="I4020" s="2">
        <v>0</v>
      </c>
      <c r="J4020" s="2">
        <v>0</v>
      </c>
      <c r="K4020" s="2"/>
      <c r="L4020" s="8">
        <v>297</v>
      </c>
      <c r="M4020" s="8">
        <v>0</v>
      </c>
      <c r="N4020" s="8"/>
      <c r="O4020" s="8">
        <v>0</v>
      </c>
      <c r="P4020" s="8">
        <v>0</v>
      </c>
      <c r="Q4020" s="3">
        <v>0</v>
      </c>
      <c r="R4020" s="121">
        <v>0</v>
      </c>
      <c r="S4020" s="121">
        <v>0</v>
      </c>
      <c r="T4020" s="8"/>
      <c r="U4020" s="8"/>
      <c r="V4020" s="8"/>
      <c r="W4020" s="8"/>
      <c r="X4020" s="8">
        <v>3922975</v>
      </c>
      <c r="Y4020" s="8">
        <v>1186273</v>
      </c>
      <c r="Z4020" s="3">
        <v>286059</v>
      </c>
      <c r="AA4020" s="121">
        <v>61.431613630000001</v>
      </c>
      <c r="AB4020" s="121">
        <v>3.5682475399999998</v>
      </c>
    </row>
    <row r="4021" spans="1:28" x14ac:dyDescent="0.3">
      <c r="A4021" s="1" t="s">
        <v>57</v>
      </c>
      <c r="B4021" s="65" t="str">
        <f>VLOOKUP(A4021,'bank list with code'!$A$2:$C$114,3,FALSE)</f>
        <v>B065</v>
      </c>
      <c r="C4021" s="65" t="str">
        <f>VLOOKUP(B4021,'bank type'!$A$2:$B$87,2,FALSE)</f>
        <v>Small Finance Banks</v>
      </c>
      <c r="D4021" s="60">
        <f t="shared" si="164"/>
        <v>44469</v>
      </c>
      <c r="E4021" s="19">
        <v>9</v>
      </c>
      <c r="F4021" s="1">
        <v>2021</v>
      </c>
      <c r="G4021" s="2">
        <v>132</v>
      </c>
      <c r="H4021" s="2">
        <v>3</v>
      </c>
      <c r="I4021" s="2">
        <v>0</v>
      </c>
      <c r="J4021" s="2">
        <v>0</v>
      </c>
      <c r="K4021" s="2"/>
      <c r="L4021" s="8">
        <v>0</v>
      </c>
      <c r="M4021" s="8">
        <v>0</v>
      </c>
      <c r="N4021" s="8"/>
      <c r="O4021" s="8">
        <v>0</v>
      </c>
      <c r="P4021" s="8">
        <v>0</v>
      </c>
      <c r="Q4021" s="3">
        <v>0</v>
      </c>
      <c r="R4021" s="121">
        <v>0</v>
      </c>
      <c r="S4021" s="121">
        <v>0</v>
      </c>
      <c r="T4021" s="8"/>
      <c r="U4021" s="8"/>
      <c r="V4021" s="8"/>
      <c r="W4021" s="8"/>
      <c r="X4021" s="8">
        <v>2168285</v>
      </c>
      <c r="Y4021" s="8">
        <v>334183</v>
      </c>
      <c r="Z4021" s="3">
        <v>88888</v>
      </c>
      <c r="AA4021" s="121">
        <v>15.002238</v>
      </c>
      <c r="AB4021" s="121">
        <v>1.1412779599999998</v>
      </c>
    </row>
    <row r="4022" spans="1:28" x14ac:dyDescent="0.3">
      <c r="A4022" s="1" t="s">
        <v>58</v>
      </c>
      <c r="B4022" s="65" t="str">
        <f>VLOOKUP(A4022,'bank list with code'!$A$2:$C$114,3,FALSE)</f>
        <v>B075</v>
      </c>
      <c r="C4022" s="65" t="str">
        <f>VLOOKUP(B4022,'bank type'!$A$2:$B$87,2,FALSE)</f>
        <v>Small Finance Banks</v>
      </c>
      <c r="D4022" s="60">
        <f t="shared" si="164"/>
        <v>44469</v>
      </c>
      <c r="E4022" s="19">
        <v>9</v>
      </c>
      <c r="F4022" s="1">
        <v>2021</v>
      </c>
      <c r="G4022" s="2">
        <v>7</v>
      </c>
      <c r="H4022" s="2">
        <v>1</v>
      </c>
      <c r="I4022" s="2">
        <v>0</v>
      </c>
      <c r="J4022" s="2">
        <v>0</v>
      </c>
      <c r="K4022" s="2"/>
      <c r="L4022" s="8">
        <v>0</v>
      </c>
      <c r="M4022" s="8">
        <v>0</v>
      </c>
      <c r="N4022" s="8"/>
      <c r="O4022" s="8">
        <v>0</v>
      </c>
      <c r="P4022" s="8">
        <v>0</v>
      </c>
      <c r="Q4022" s="3">
        <v>0</v>
      </c>
      <c r="R4022" s="121">
        <v>0</v>
      </c>
      <c r="S4022" s="121">
        <v>0</v>
      </c>
      <c r="T4022" s="8"/>
      <c r="U4022" s="8"/>
      <c r="V4022" s="8"/>
      <c r="W4022" s="8"/>
      <c r="X4022" s="8">
        <v>270945</v>
      </c>
      <c r="Y4022" s="8">
        <v>39487</v>
      </c>
      <c r="Z4022" s="3">
        <v>19543</v>
      </c>
      <c r="AA4022" s="121">
        <v>1.5093772799999998</v>
      </c>
      <c r="AB4022" s="121">
        <v>0.23751090309999998</v>
      </c>
    </row>
    <row r="4023" spans="1:28" x14ac:dyDescent="0.3">
      <c r="A4023" s="1" t="s">
        <v>59</v>
      </c>
      <c r="B4023" s="65" t="str">
        <f>VLOOKUP(A4023,'bank list with code'!$A$2:$C$114,3,FALSE)</f>
        <v>B097</v>
      </c>
      <c r="C4023" s="65" t="str">
        <f>VLOOKUP(B4023,'bank type'!$A$2:$B$87,2,FALSE)</f>
        <v>Small Finance Banks</v>
      </c>
      <c r="D4023" s="60">
        <f t="shared" si="164"/>
        <v>44469</v>
      </c>
      <c r="E4023" s="19">
        <v>9</v>
      </c>
      <c r="F4023" s="1">
        <v>2021</v>
      </c>
      <c r="G4023" s="2">
        <v>25</v>
      </c>
      <c r="H4023" s="2">
        <v>1</v>
      </c>
      <c r="I4023" s="2">
        <v>0</v>
      </c>
      <c r="J4023" s="2">
        <v>0</v>
      </c>
      <c r="K4023" s="2"/>
      <c r="L4023" s="8">
        <v>0</v>
      </c>
      <c r="M4023" s="8">
        <v>0</v>
      </c>
      <c r="N4023" s="8"/>
      <c r="O4023" s="8">
        <v>0</v>
      </c>
      <c r="P4023" s="8">
        <v>0</v>
      </c>
      <c r="Q4023" s="3">
        <v>0</v>
      </c>
      <c r="R4023" s="121">
        <v>0</v>
      </c>
      <c r="S4023" s="121">
        <v>0</v>
      </c>
      <c r="T4023" s="8"/>
      <c r="U4023" s="8"/>
      <c r="V4023" s="8"/>
      <c r="W4023" s="8"/>
      <c r="X4023" s="8">
        <v>346621</v>
      </c>
      <c r="Y4023" s="8">
        <v>103960</v>
      </c>
      <c r="Z4023" s="3">
        <v>35101</v>
      </c>
      <c r="AA4023" s="121">
        <v>4.8848667400000005</v>
      </c>
      <c r="AB4023" s="121">
        <v>0.38817261070000003</v>
      </c>
    </row>
    <row r="4024" spans="1:28" x14ac:dyDescent="0.3">
      <c r="A4024" s="1" t="s">
        <v>60</v>
      </c>
      <c r="B4024" s="65" t="str">
        <f>VLOOKUP(A4024,'bank list with code'!$A$2:$C$114,3,FALSE)</f>
        <v>B103</v>
      </c>
      <c r="C4024" s="65" t="str">
        <f>VLOOKUP(B4024,'bank type'!$A$2:$B$87,2,FALSE)</f>
        <v>Small Finance Banks</v>
      </c>
      <c r="D4024" s="60">
        <f t="shared" si="164"/>
        <v>44469</v>
      </c>
      <c r="E4024" s="19">
        <v>9</v>
      </c>
      <c r="F4024" s="1">
        <v>2021</v>
      </c>
      <c r="G4024" s="2">
        <v>488</v>
      </c>
      <c r="H4024" s="2">
        <v>3</v>
      </c>
      <c r="I4024" s="2">
        <v>0</v>
      </c>
      <c r="J4024" s="2">
        <v>0</v>
      </c>
      <c r="K4024" s="2"/>
      <c r="L4024" s="8">
        <v>0</v>
      </c>
      <c r="M4024" s="8">
        <v>0</v>
      </c>
      <c r="N4024" s="8"/>
      <c r="O4024" s="8">
        <v>0</v>
      </c>
      <c r="P4024" s="8">
        <v>0</v>
      </c>
      <c r="Q4024" s="3">
        <v>0</v>
      </c>
      <c r="R4024" s="121">
        <v>0</v>
      </c>
      <c r="S4024" s="121">
        <v>0</v>
      </c>
      <c r="T4024" s="8"/>
      <c r="U4024" s="8"/>
      <c r="V4024" s="8"/>
      <c r="W4024" s="8"/>
      <c r="X4024" s="8">
        <v>6621586</v>
      </c>
      <c r="Y4024" s="8">
        <v>2417333</v>
      </c>
      <c r="Z4024" s="3">
        <v>510194</v>
      </c>
      <c r="AA4024" s="121">
        <v>98.268724849999998</v>
      </c>
      <c r="AB4024" s="121">
        <v>6.8239134299999993</v>
      </c>
    </row>
    <row r="4025" spans="1:28" x14ac:dyDescent="0.3">
      <c r="A4025" s="1" t="s">
        <v>61</v>
      </c>
      <c r="B4025" s="65" t="str">
        <f>VLOOKUP(A4025,'bank list with code'!$A$2:$C$114,3,FALSE)</f>
        <v>B109</v>
      </c>
      <c r="C4025" s="65" t="str">
        <f>VLOOKUP(B4025,'bank type'!$A$2:$B$87,2,FALSE)</f>
        <v>Small Finance Banks</v>
      </c>
      <c r="D4025" s="60">
        <f t="shared" si="164"/>
        <v>44469</v>
      </c>
      <c r="E4025" s="19">
        <v>9</v>
      </c>
      <c r="F4025" s="1">
        <v>2021</v>
      </c>
      <c r="G4025" s="2">
        <v>184</v>
      </c>
      <c r="H4025" s="2">
        <v>21</v>
      </c>
      <c r="I4025" s="2">
        <v>0</v>
      </c>
      <c r="J4025" s="2">
        <v>0</v>
      </c>
      <c r="K4025" s="2"/>
      <c r="L4025" s="8">
        <v>200</v>
      </c>
      <c r="M4025" s="8">
        <v>0</v>
      </c>
      <c r="N4025" s="8"/>
      <c r="O4025" s="8">
        <v>0</v>
      </c>
      <c r="P4025" s="8">
        <v>0</v>
      </c>
      <c r="Q4025" s="3">
        <v>0</v>
      </c>
      <c r="R4025" s="121">
        <v>0</v>
      </c>
      <c r="S4025" s="121">
        <v>0</v>
      </c>
      <c r="T4025" s="8"/>
      <c r="U4025" s="8"/>
      <c r="V4025" s="8"/>
      <c r="W4025" s="8"/>
      <c r="X4025" s="8">
        <v>1010978</v>
      </c>
      <c r="Y4025" s="8">
        <v>228945</v>
      </c>
      <c r="Z4025" s="3">
        <v>53532</v>
      </c>
      <c r="AA4025" s="121">
        <v>7.8237529699999993</v>
      </c>
      <c r="AB4025" s="121">
        <v>0.74613414</v>
      </c>
    </row>
    <row r="4026" spans="1:28" x14ac:dyDescent="0.3">
      <c r="A4026" s="1" t="s">
        <v>0</v>
      </c>
      <c r="B4026" s="65" t="str">
        <f>VLOOKUP(A4026,'bank list with code'!$A$2:$C$114,3,FALSE)</f>
        <v>B014</v>
      </c>
      <c r="C4026" s="65" t="str">
        <f>VLOOKUP(B4026,'bank type'!$A$2:$B$87,2,FALSE)</f>
        <v>Public Sector Banks</v>
      </c>
      <c r="D4026" s="60">
        <f>DATE(2021,10,31)</f>
        <v>44500</v>
      </c>
      <c r="E4026" s="19">
        <v>10</v>
      </c>
      <c r="F4026" s="1">
        <v>2021</v>
      </c>
      <c r="G4026" s="5">
        <v>8725</v>
      </c>
      <c r="H4026" s="5">
        <v>2871</v>
      </c>
      <c r="I4026" s="5">
        <v>43779</v>
      </c>
      <c r="J4026" s="5">
        <v>0</v>
      </c>
      <c r="K4026" s="5"/>
      <c r="L4026" s="6">
        <v>29972</v>
      </c>
      <c r="M4026" s="6">
        <v>12560</v>
      </c>
      <c r="N4026" s="6"/>
      <c r="O4026" s="6">
        <v>731148</v>
      </c>
      <c r="P4026" s="6">
        <v>15716</v>
      </c>
      <c r="Q4026" s="7">
        <v>1842783</v>
      </c>
      <c r="R4026" s="120">
        <v>0.77710900000000005</v>
      </c>
      <c r="S4026" s="120">
        <v>62.520993329999996</v>
      </c>
      <c r="T4026" s="6"/>
      <c r="U4026" s="6"/>
      <c r="V4026" s="6"/>
      <c r="W4026" s="6"/>
      <c r="X4026" s="6">
        <v>71035644</v>
      </c>
      <c r="Y4026" s="6">
        <v>30329851</v>
      </c>
      <c r="Z4026" s="7">
        <v>15861558</v>
      </c>
      <c r="AA4026" s="120">
        <v>1398.3556571800002</v>
      </c>
      <c r="AB4026" s="120">
        <v>278.09578004999997</v>
      </c>
    </row>
    <row r="4027" spans="1:28" x14ac:dyDescent="0.3">
      <c r="A4027" s="1" t="s">
        <v>1</v>
      </c>
      <c r="B4027" s="65" t="str">
        <f>VLOOKUP(A4027,'bank list with code'!$A$2:$C$114,3,FALSE)</f>
        <v>B015</v>
      </c>
      <c r="C4027" s="65" t="str">
        <f>VLOOKUP(B4027,'bank type'!$A$2:$B$87,2,FALSE)</f>
        <v>Public Sector Banks</v>
      </c>
      <c r="D4027" s="60">
        <f t="shared" ref="D4027:D4083" si="165">DATE(2021,10,31)</f>
        <v>44500</v>
      </c>
      <c r="E4027" s="19">
        <v>10</v>
      </c>
      <c r="F4027" s="1">
        <v>2021</v>
      </c>
      <c r="G4027" s="5">
        <v>1981</v>
      </c>
      <c r="H4027" s="5">
        <v>2952</v>
      </c>
      <c r="I4027" s="5">
        <v>51106</v>
      </c>
      <c r="J4027" s="5">
        <v>0</v>
      </c>
      <c r="K4027" s="5"/>
      <c r="L4027" s="6">
        <v>10142</v>
      </c>
      <c r="M4027" s="6">
        <v>106</v>
      </c>
      <c r="N4027" s="6"/>
      <c r="O4027" s="6">
        <v>165940</v>
      </c>
      <c r="P4027" s="6">
        <v>9617</v>
      </c>
      <c r="Q4027" s="7">
        <v>284321</v>
      </c>
      <c r="R4027" s="120">
        <v>0.5600522604</v>
      </c>
      <c r="S4027" s="120">
        <v>8.4838131132000001</v>
      </c>
      <c r="T4027" s="6"/>
      <c r="U4027" s="6"/>
      <c r="V4027" s="6"/>
      <c r="W4027" s="6"/>
      <c r="X4027" s="6">
        <v>43948855</v>
      </c>
      <c r="Y4027" s="6">
        <v>19834163</v>
      </c>
      <c r="Z4027" s="7">
        <v>10010803</v>
      </c>
      <c r="AA4027" s="120">
        <v>765.56513625589992</v>
      </c>
      <c r="AB4027" s="120">
        <v>155.5652895604</v>
      </c>
    </row>
    <row r="4028" spans="1:28" x14ac:dyDescent="0.3">
      <c r="A4028" s="1" t="s">
        <v>2</v>
      </c>
      <c r="B4028" s="65" t="str">
        <f>VLOOKUP(A4028,'bank list with code'!$A$2:$C$114,3,FALSE)</f>
        <v>B016</v>
      </c>
      <c r="C4028" s="65" t="str">
        <f>VLOOKUP(B4028,'bank type'!$A$2:$B$87,2,FALSE)</f>
        <v>Public Sector Banks</v>
      </c>
      <c r="D4028" s="60">
        <f t="shared" si="165"/>
        <v>44500</v>
      </c>
      <c r="E4028" s="19">
        <v>10</v>
      </c>
      <c r="F4028" s="1">
        <v>2021</v>
      </c>
      <c r="G4028" s="5">
        <v>1575</v>
      </c>
      <c r="H4028" s="5">
        <v>451</v>
      </c>
      <c r="I4028" s="5">
        <v>3067</v>
      </c>
      <c r="J4028" s="5">
        <v>0</v>
      </c>
      <c r="K4028" s="5"/>
      <c r="L4028" s="6">
        <v>0</v>
      </c>
      <c r="M4028" s="6">
        <v>355014</v>
      </c>
      <c r="N4028" s="6"/>
      <c r="O4028" s="6">
        <v>72338</v>
      </c>
      <c r="P4028" s="6">
        <v>1116</v>
      </c>
      <c r="Q4028" s="7">
        <v>84171</v>
      </c>
      <c r="R4028" s="120">
        <v>5.0585999999999999E-2</v>
      </c>
      <c r="S4028" s="120">
        <v>3.3106186399999999</v>
      </c>
      <c r="T4028" s="6"/>
      <c r="U4028" s="6"/>
      <c r="V4028" s="6"/>
      <c r="W4028" s="6"/>
      <c r="X4028" s="6">
        <v>11199827</v>
      </c>
      <c r="Y4028" s="6">
        <v>7854656</v>
      </c>
      <c r="Z4028" s="7">
        <v>4873782</v>
      </c>
      <c r="AA4028" s="120">
        <v>336.27397705999999</v>
      </c>
      <c r="AB4028" s="120">
        <v>73.374709010000004</v>
      </c>
    </row>
    <row r="4029" spans="1:28" x14ac:dyDescent="0.3">
      <c r="A4029" s="1" t="s">
        <v>3</v>
      </c>
      <c r="B4029" s="65" t="str">
        <f>VLOOKUP(A4029,'bank list with code'!$A$2:$C$114,3,FALSE)</f>
        <v>B018</v>
      </c>
      <c r="C4029" s="65" t="str">
        <f>VLOOKUP(B4029,'bank type'!$A$2:$B$87,2,FALSE)</f>
        <v>Public Sector Banks</v>
      </c>
      <c r="D4029" s="60">
        <f t="shared" si="165"/>
        <v>44500</v>
      </c>
      <c r="E4029" s="19">
        <v>10</v>
      </c>
      <c r="F4029" s="1">
        <v>2021</v>
      </c>
      <c r="G4029" s="5">
        <v>8117</v>
      </c>
      <c r="H4029" s="5">
        <v>4226</v>
      </c>
      <c r="I4029" s="5">
        <v>40048</v>
      </c>
      <c r="J4029" s="5">
        <v>0</v>
      </c>
      <c r="K4029" s="5"/>
      <c r="L4029" s="6">
        <v>8938</v>
      </c>
      <c r="M4029" s="6">
        <v>76</v>
      </c>
      <c r="N4029" s="6"/>
      <c r="O4029" s="6">
        <v>878416</v>
      </c>
      <c r="P4029" s="6">
        <v>48675</v>
      </c>
      <c r="Q4029" s="7">
        <v>854951</v>
      </c>
      <c r="R4029" s="120">
        <v>2.1494648859999996</v>
      </c>
      <c r="S4029" s="120">
        <v>22.538083370999999</v>
      </c>
      <c r="T4029" s="6"/>
      <c r="U4029" s="6"/>
      <c r="V4029" s="6"/>
      <c r="W4029" s="6"/>
      <c r="X4029" s="6">
        <v>44836098</v>
      </c>
      <c r="Y4029" s="6">
        <v>32382252</v>
      </c>
      <c r="Z4029" s="7">
        <v>17053799</v>
      </c>
      <c r="AA4029" s="120">
        <v>1450.0693547475</v>
      </c>
      <c r="AB4029" s="120">
        <v>302.17693109630005</v>
      </c>
    </row>
    <row r="4030" spans="1:28" x14ac:dyDescent="0.3">
      <c r="A4030" s="1" t="s">
        <v>4</v>
      </c>
      <c r="B4030" s="65" t="str">
        <f>VLOOKUP(A4030,'bank list with code'!$A$2:$C$114,3,FALSE)</f>
        <v>B022</v>
      </c>
      <c r="C4030" s="65" t="str">
        <f>VLOOKUP(B4030,'bank type'!$A$2:$B$87,2,FALSE)</f>
        <v>Public Sector Banks</v>
      </c>
      <c r="D4030" s="60">
        <f t="shared" si="165"/>
        <v>44500</v>
      </c>
      <c r="E4030" s="19">
        <v>10</v>
      </c>
      <c r="F4030" s="1">
        <v>2021</v>
      </c>
      <c r="G4030" s="5">
        <v>2581</v>
      </c>
      <c r="H4030" s="5">
        <v>749</v>
      </c>
      <c r="I4030" s="5">
        <v>3910</v>
      </c>
      <c r="J4030" s="5">
        <v>0</v>
      </c>
      <c r="K4030" s="5"/>
      <c r="L4030" s="6">
        <v>6404</v>
      </c>
      <c r="M4030" s="6">
        <v>6769</v>
      </c>
      <c r="N4030" s="6"/>
      <c r="O4030" s="6">
        <v>0</v>
      </c>
      <c r="P4030" s="6">
        <v>0</v>
      </c>
      <c r="Q4030" s="7">
        <v>0</v>
      </c>
      <c r="R4030" s="120">
        <v>0</v>
      </c>
      <c r="S4030" s="120">
        <v>0</v>
      </c>
      <c r="T4030" s="6"/>
      <c r="U4030" s="6"/>
      <c r="V4030" s="6"/>
      <c r="W4030" s="6"/>
      <c r="X4030" s="6">
        <v>28644017</v>
      </c>
      <c r="Y4030" s="6">
        <v>10618069</v>
      </c>
      <c r="Z4030" s="7">
        <v>4831317</v>
      </c>
      <c r="AA4030" s="120">
        <v>473.32993906000002</v>
      </c>
      <c r="AB4030" s="120">
        <v>92.169925449999994</v>
      </c>
    </row>
    <row r="4031" spans="1:28" x14ac:dyDescent="0.3">
      <c r="A4031" s="1" t="s">
        <v>5</v>
      </c>
      <c r="B4031" s="65" t="str">
        <f>VLOOKUP(A4031,'bank list with code'!$A$2:$C$114,3,FALSE)</f>
        <v>B060</v>
      </c>
      <c r="C4031" s="65" t="str">
        <f>VLOOKUP(B4031,'bank type'!$A$2:$B$87,2,FALSE)</f>
        <v>Public Sector Banks</v>
      </c>
      <c r="D4031" s="60">
        <f t="shared" si="165"/>
        <v>44500</v>
      </c>
      <c r="E4031" s="19">
        <v>10</v>
      </c>
      <c r="F4031" s="1">
        <v>2021</v>
      </c>
      <c r="G4031" s="5">
        <v>4570</v>
      </c>
      <c r="H4031" s="5">
        <v>705</v>
      </c>
      <c r="I4031" s="5">
        <v>14456</v>
      </c>
      <c r="J4031" s="5">
        <v>0</v>
      </c>
      <c r="K4031" s="5"/>
      <c r="L4031" s="6">
        <v>9224</v>
      </c>
      <c r="M4031" s="6">
        <v>0</v>
      </c>
      <c r="N4031" s="6"/>
      <c r="O4031" s="6">
        <v>147326</v>
      </c>
      <c r="P4031" s="6">
        <v>4174</v>
      </c>
      <c r="Q4031" s="7">
        <v>221297</v>
      </c>
      <c r="R4031" s="120">
        <v>0.27464573999999997</v>
      </c>
      <c r="S4031" s="120">
        <v>6.4396954846000005</v>
      </c>
      <c r="T4031" s="6"/>
      <c r="U4031" s="6"/>
      <c r="V4031" s="6"/>
      <c r="W4031" s="6"/>
      <c r="X4031" s="6">
        <v>26015865</v>
      </c>
      <c r="Y4031" s="6">
        <v>21683959</v>
      </c>
      <c r="Z4031" s="7">
        <v>11057666</v>
      </c>
      <c r="AA4031" s="120">
        <v>1019.38317551</v>
      </c>
      <c r="AB4031" s="120">
        <v>175.65673878700002</v>
      </c>
    </row>
    <row r="4032" spans="1:28" x14ac:dyDescent="0.3">
      <c r="A4032" s="1" t="s">
        <v>6</v>
      </c>
      <c r="B4032" s="65" t="str">
        <f>VLOOKUP(A4032,'bank list with code'!$A$2:$C$114,3,FALSE)</f>
        <v>B061</v>
      </c>
      <c r="C4032" s="65" t="str">
        <f>VLOOKUP(B4032,'bank type'!$A$2:$B$87,2,FALSE)</f>
        <v>Public Sector Banks</v>
      </c>
      <c r="D4032" s="60">
        <f t="shared" si="165"/>
        <v>44500</v>
      </c>
      <c r="E4032" s="19">
        <v>10</v>
      </c>
      <c r="F4032" s="1">
        <v>2021</v>
      </c>
      <c r="G4032" s="5">
        <v>2735</v>
      </c>
      <c r="H4032" s="5">
        <v>497</v>
      </c>
      <c r="I4032" s="5">
        <v>11006</v>
      </c>
      <c r="J4032" s="5">
        <v>0</v>
      </c>
      <c r="K4032" s="5"/>
      <c r="L4032" s="6">
        <v>0</v>
      </c>
      <c r="M4032" s="6">
        <v>0</v>
      </c>
      <c r="N4032" s="6"/>
      <c r="O4032" s="6">
        <v>68408</v>
      </c>
      <c r="P4032" s="6">
        <v>784</v>
      </c>
      <c r="Q4032" s="7">
        <v>90757</v>
      </c>
      <c r="R4032" s="120">
        <v>3.5483189999999998E-2</v>
      </c>
      <c r="S4032" s="120">
        <v>1.9958234100000001</v>
      </c>
      <c r="T4032" s="6"/>
      <c r="U4032" s="6"/>
      <c r="V4032" s="6"/>
      <c r="W4032" s="6"/>
      <c r="X4032" s="6">
        <v>19866807</v>
      </c>
      <c r="Y4032" s="6">
        <v>14265722</v>
      </c>
      <c r="Z4032" s="7">
        <v>5495932</v>
      </c>
      <c r="AA4032" s="120">
        <v>617.95035851199998</v>
      </c>
      <c r="AB4032" s="120">
        <v>92.958571186</v>
      </c>
    </row>
    <row r="4033" spans="1:28" x14ac:dyDescent="0.3">
      <c r="A4033" s="1" t="s">
        <v>7</v>
      </c>
      <c r="B4033" s="65" t="str">
        <f>VLOOKUP(A4033,'bank list with code'!$A$2:$C$114,3,FALSE)</f>
        <v>B080</v>
      </c>
      <c r="C4033" s="65" t="str">
        <f>VLOOKUP(B4033,'bank type'!$A$2:$B$87,2,FALSE)</f>
        <v>Public Sector Banks</v>
      </c>
      <c r="D4033" s="60">
        <f t="shared" si="165"/>
        <v>44500</v>
      </c>
      <c r="E4033" s="19">
        <v>10</v>
      </c>
      <c r="F4033" s="1">
        <v>2021</v>
      </c>
      <c r="G4033" s="5">
        <v>1074</v>
      </c>
      <c r="H4033" s="5">
        <v>29</v>
      </c>
      <c r="I4033" s="5">
        <v>1126</v>
      </c>
      <c r="J4033" s="5">
        <v>0</v>
      </c>
      <c r="K4033" s="5"/>
      <c r="L4033" s="6">
        <v>357</v>
      </c>
      <c r="M4033" s="6">
        <v>1156</v>
      </c>
      <c r="N4033" s="6"/>
      <c r="O4033" s="6">
        <v>0</v>
      </c>
      <c r="P4033" s="6">
        <v>0</v>
      </c>
      <c r="Q4033" s="7">
        <v>0</v>
      </c>
      <c r="R4033" s="120">
        <v>0</v>
      </c>
      <c r="S4033" s="120">
        <v>0</v>
      </c>
      <c r="T4033" s="6"/>
      <c r="U4033" s="6"/>
      <c r="V4033" s="6"/>
      <c r="W4033" s="6"/>
      <c r="X4033" s="6">
        <v>3510571</v>
      </c>
      <c r="Y4033" s="6">
        <v>1724997</v>
      </c>
      <c r="Z4033" s="7">
        <v>1097369</v>
      </c>
      <c r="AA4033" s="120">
        <v>76.495002999999997</v>
      </c>
      <c r="AB4033" s="120">
        <v>20.970274583600002</v>
      </c>
    </row>
    <row r="4034" spans="1:28" x14ac:dyDescent="0.3">
      <c r="A4034" s="1" t="s">
        <v>8</v>
      </c>
      <c r="B4034" s="65" t="str">
        <f>VLOOKUP(A4034,'bank list with code'!$A$2:$C$114,3,FALSE)</f>
        <v>B081</v>
      </c>
      <c r="C4034" s="65" t="str">
        <f>VLOOKUP(B4034,'bank type'!$A$2:$B$87,2,FALSE)</f>
        <v>Public Sector Banks</v>
      </c>
      <c r="D4034" s="60">
        <f t="shared" si="165"/>
        <v>44500</v>
      </c>
      <c r="E4034" s="19">
        <v>10</v>
      </c>
      <c r="F4034" s="1">
        <v>2021</v>
      </c>
      <c r="G4034" s="5">
        <v>8315</v>
      </c>
      <c r="H4034" s="5">
        <v>5138</v>
      </c>
      <c r="I4034" s="5">
        <v>47748</v>
      </c>
      <c r="J4034" s="5">
        <v>0</v>
      </c>
      <c r="K4034" s="5"/>
      <c r="L4034" s="6">
        <v>11265</v>
      </c>
      <c r="M4034" s="6">
        <v>486037</v>
      </c>
      <c r="N4034" s="6"/>
      <c r="O4034" s="6">
        <v>315726</v>
      </c>
      <c r="P4034" s="6">
        <v>2852</v>
      </c>
      <c r="Q4034" s="7">
        <v>645697</v>
      </c>
      <c r="R4034" s="120">
        <v>8.5366862400000007E-2</v>
      </c>
      <c r="S4034" s="120">
        <v>17.540649948199999</v>
      </c>
      <c r="T4034" s="6"/>
      <c r="U4034" s="6"/>
      <c r="V4034" s="6"/>
      <c r="W4034" s="6"/>
      <c r="X4034" s="6">
        <v>44611784</v>
      </c>
      <c r="Y4034" s="6">
        <v>33464590</v>
      </c>
      <c r="Z4034" s="7">
        <v>16800024</v>
      </c>
      <c r="AA4034" s="120">
        <v>1627.5548037104002</v>
      </c>
      <c r="AB4034" s="120">
        <v>311.52084188050003</v>
      </c>
    </row>
    <row r="4035" spans="1:28" x14ac:dyDescent="0.3">
      <c r="A4035" s="1" t="s">
        <v>12</v>
      </c>
      <c r="B4035" s="65" t="str">
        <f>VLOOKUP(A4035,'bank list with code'!$A$2:$C$114,3,FALSE)</f>
        <v>B093</v>
      </c>
      <c r="C4035" s="65" t="str">
        <f>VLOOKUP(B4035,'bank type'!$A$2:$B$87,2,FALSE)</f>
        <v>Public Sector Banks</v>
      </c>
      <c r="D4035" s="60">
        <f t="shared" si="165"/>
        <v>44500</v>
      </c>
      <c r="E4035" s="19">
        <v>10</v>
      </c>
      <c r="F4035" s="1">
        <v>2021</v>
      </c>
      <c r="G4035" s="5">
        <v>25737</v>
      </c>
      <c r="H4035" s="5">
        <v>38485</v>
      </c>
      <c r="I4035" s="5">
        <v>760920</v>
      </c>
      <c r="J4035" s="5">
        <v>0</v>
      </c>
      <c r="K4035" s="5"/>
      <c r="L4035" s="6">
        <v>45693</v>
      </c>
      <c r="M4035" s="6">
        <v>366751</v>
      </c>
      <c r="N4035" s="6"/>
      <c r="O4035" s="6">
        <v>12763894</v>
      </c>
      <c r="P4035" s="6">
        <v>88909</v>
      </c>
      <c r="Q4035" s="7">
        <v>42772625</v>
      </c>
      <c r="R4035" s="120">
        <v>3.2206195200000001</v>
      </c>
      <c r="S4035" s="120">
        <v>1905.4655230399999</v>
      </c>
      <c r="T4035" s="6"/>
      <c r="U4035" s="6"/>
      <c r="V4035" s="6"/>
      <c r="W4035" s="6"/>
      <c r="X4035" s="6">
        <v>289719597</v>
      </c>
      <c r="Y4035" s="6">
        <v>201007245</v>
      </c>
      <c r="Z4035" s="7">
        <v>109711286</v>
      </c>
      <c r="AA4035" s="120">
        <v>10079.698445857002</v>
      </c>
      <c r="AB4035" s="120">
        <v>2061.8672813243002</v>
      </c>
    </row>
    <row r="4036" spans="1:28" x14ac:dyDescent="0.3">
      <c r="A4036" s="1" t="s">
        <v>9</v>
      </c>
      <c r="B4036" s="65" t="str">
        <f>VLOOKUP(A4036,'bank list with code'!$A$2:$C$114,3,FALSE)</f>
        <v>B102</v>
      </c>
      <c r="C4036" s="65" t="str">
        <f>VLOOKUP(B4036,'bank type'!$A$2:$B$87,2,FALSE)</f>
        <v>Public Sector Banks</v>
      </c>
      <c r="D4036" s="60">
        <f t="shared" si="165"/>
        <v>44500</v>
      </c>
      <c r="E4036" s="19">
        <v>10</v>
      </c>
      <c r="F4036" s="1">
        <v>2021</v>
      </c>
      <c r="G4036" s="5">
        <v>2150</v>
      </c>
      <c r="H4036" s="5">
        <v>217</v>
      </c>
      <c r="I4036" s="5">
        <v>8997</v>
      </c>
      <c r="J4036" s="5">
        <v>0</v>
      </c>
      <c r="K4036" s="5"/>
      <c r="L4036" s="6">
        <v>3568</v>
      </c>
      <c r="M4036" s="6">
        <v>2210</v>
      </c>
      <c r="N4036" s="6"/>
      <c r="O4036" s="6">
        <v>0</v>
      </c>
      <c r="P4036" s="6">
        <v>0</v>
      </c>
      <c r="Q4036" s="7">
        <v>0</v>
      </c>
      <c r="R4036" s="120">
        <v>0</v>
      </c>
      <c r="S4036" s="120">
        <v>0</v>
      </c>
      <c r="T4036" s="6"/>
      <c r="U4036" s="6"/>
      <c r="V4036" s="6"/>
      <c r="W4036" s="6"/>
      <c r="X4036" s="6">
        <v>10961941</v>
      </c>
      <c r="Y4036" s="6">
        <v>6912450</v>
      </c>
      <c r="Z4036" s="7">
        <v>3697835</v>
      </c>
      <c r="AA4036" s="120">
        <v>301.34606788419995</v>
      </c>
      <c r="AB4036" s="120">
        <v>64.401232969999995</v>
      </c>
    </row>
    <row r="4037" spans="1:28" x14ac:dyDescent="0.3">
      <c r="A4037" s="1" t="s">
        <v>10</v>
      </c>
      <c r="B4037" s="65" t="str">
        <f>VLOOKUP(A4037,'bank list with code'!$A$2:$C$114,3,FALSE)</f>
        <v>B105</v>
      </c>
      <c r="C4037" s="65" t="str">
        <f>VLOOKUP(B4037,'bank type'!$A$2:$B$87,2,FALSE)</f>
        <v>Public Sector Banks</v>
      </c>
      <c r="D4037" s="60">
        <f t="shared" si="165"/>
        <v>44500</v>
      </c>
      <c r="E4037" s="19">
        <v>10</v>
      </c>
      <c r="F4037" s="1">
        <v>2021</v>
      </c>
      <c r="G4037" s="5">
        <v>8463</v>
      </c>
      <c r="H4037" s="5">
        <v>3404</v>
      </c>
      <c r="I4037" s="5">
        <v>309119</v>
      </c>
      <c r="J4037" s="5">
        <v>0</v>
      </c>
      <c r="K4037" s="5"/>
      <c r="L4037" s="6">
        <v>8019</v>
      </c>
      <c r="M4037" s="6">
        <v>2918</v>
      </c>
      <c r="N4037" s="6"/>
      <c r="O4037" s="6">
        <v>522594</v>
      </c>
      <c r="P4037" s="6">
        <v>5055</v>
      </c>
      <c r="Q4037" s="7">
        <v>793106</v>
      </c>
      <c r="R4037" s="120">
        <v>0.2646454822</v>
      </c>
      <c r="S4037" s="120">
        <v>23.4189990709</v>
      </c>
      <c r="T4037" s="6"/>
      <c r="U4037" s="6"/>
      <c r="V4037" s="6"/>
      <c r="W4037" s="6"/>
      <c r="X4037" s="6">
        <v>46321891</v>
      </c>
      <c r="Y4037" s="6">
        <v>48069999</v>
      </c>
      <c r="Z4037" s="7">
        <v>20764616</v>
      </c>
      <c r="AA4037" s="120">
        <v>1449.2847653650001</v>
      </c>
      <c r="AB4037" s="120">
        <v>319.10518332509997</v>
      </c>
    </row>
    <row r="4038" spans="1:28" x14ac:dyDescent="0.3">
      <c r="A4038" s="1" t="s">
        <v>14</v>
      </c>
      <c r="B4038" s="65" t="str">
        <f>VLOOKUP(A4038,'bank list with code'!$A$2:$C$114,3,FALSE)</f>
        <v>B009</v>
      </c>
      <c r="C4038" s="65" t="str">
        <f>VLOOKUP(B4038,'bank type'!$A$2:$B$87,2,FALSE)</f>
        <v>Private Sector Banks</v>
      </c>
      <c r="D4038" s="60">
        <f t="shared" si="165"/>
        <v>44500</v>
      </c>
      <c r="E4038" s="19">
        <v>10</v>
      </c>
      <c r="F4038" s="1">
        <v>2021</v>
      </c>
      <c r="G4038" s="5">
        <v>5715</v>
      </c>
      <c r="H4038" s="5">
        <v>11187</v>
      </c>
      <c r="I4038" s="5">
        <v>802679</v>
      </c>
      <c r="J4038" s="5">
        <v>0</v>
      </c>
      <c r="K4038" s="5"/>
      <c r="L4038" s="6">
        <v>710</v>
      </c>
      <c r="M4038" s="6">
        <v>267345</v>
      </c>
      <c r="N4038" s="6"/>
      <c r="O4038" s="6">
        <v>7733992</v>
      </c>
      <c r="P4038" s="6">
        <v>32472</v>
      </c>
      <c r="Q4038" s="7">
        <v>21852260</v>
      </c>
      <c r="R4038" s="120">
        <v>1.4013385599999999</v>
      </c>
      <c r="S4038" s="120">
        <v>920.54327080999997</v>
      </c>
      <c r="T4038" s="6"/>
      <c r="U4038" s="6"/>
      <c r="V4038" s="6"/>
      <c r="W4038" s="6"/>
      <c r="X4038" s="6">
        <v>25732793</v>
      </c>
      <c r="Y4038" s="6">
        <v>23210025</v>
      </c>
      <c r="Z4038" s="7">
        <v>22875613</v>
      </c>
      <c r="AA4038" s="120">
        <v>1398.0791110600001</v>
      </c>
      <c r="AB4038" s="120">
        <v>590.52285826999992</v>
      </c>
    </row>
    <row r="4039" spans="1:28" x14ac:dyDescent="0.3">
      <c r="A4039" s="1" t="s">
        <v>15</v>
      </c>
      <c r="B4039" s="65" t="str">
        <f>VLOOKUP(A4039,'bank list with code'!$A$2:$C$114,3,FALSE)</f>
        <v>B010</v>
      </c>
      <c r="C4039" s="65" t="str">
        <f>VLOOKUP(B4039,'bank type'!$A$2:$B$87,2,FALSE)</f>
        <v>Private Sector Banks</v>
      </c>
      <c r="D4039" s="60">
        <f t="shared" si="165"/>
        <v>44500</v>
      </c>
      <c r="E4039" s="19">
        <v>10</v>
      </c>
      <c r="F4039" s="1">
        <v>2021</v>
      </c>
      <c r="G4039" s="5">
        <v>484</v>
      </c>
      <c r="H4039" s="5">
        <v>3</v>
      </c>
      <c r="I4039" s="5">
        <v>35612</v>
      </c>
      <c r="J4039" s="5">
        <v>0</v>
      </c>
      <c r="K4039" s="5"/>
      <c r="L4039" s="6">
        <v>0</v>
      </c>
      <c r="M4039" s="6">
        <v>0</v>
      </c>
      <c r="N4039" s="6"/>
      <c r="O4039" s="6">
        <v>0</v>
      </c>
      <c r="P4039" s="6">
        <v>0</v>
      </c>
      <c r="Q4039" s="7">
        <v>0</v>
      </c>
      <c r="R4039" s="120">
        <v>0</v>
      </c>
      <c r="S4039" s="120">
        <v>0</v>
      </c>
      <c r="T4039" s="6"/>
      <c r="U4039" s="6"/>
      <c r="V4039" s="6"/>
      <c r="W4039" s="6"/>
      <c r="X4039" s="6">
        <v>4774157</v>
      </c>
      <c r="Y4039" s="6">
        <v>2612833</v>
      </c>
      <c r="Z4039" s="7">
        <v>1250534</v>
      </c>
      <c r="AA4039" s="120">
        <v>134.16661106000001</v>
      </c>
      <c r="AB4039" s="120">
        <v>25.301966412799995</v>
      </c>
    </row>
    <row r="4040" spans="1:28" x14ac:dyDescent="0.3">
      <c r="A4040" s="1" t="s">
        <v>16</v>
      </c>
      <c r="B4040" s="65" t="str">
        <f>VLOOKUP(A4040,'bank list with code'!$A$2:$C$114,3,FALSE)</f>
        <v>B021</v>
      </c>
      <c r="C4040" s="65" t="str">
        <f>VLOOKUP(B4040,'bank type'!$A$2:$B$87,2,FALSE)</f>
        <v>Private Sector Banks</v>
      </c>
      <c r="D4040" s="60">
        <f t="shared" si="165"/>
        <v>44500</v>
      </c>
      <c r="E4040" s="19">
        <v>10</v>
      </c>
      <c r="F4040" s="1">
        <v>2021</v>
      </c>
      <c r="G4040" s="5">
        <v>319</v>
      </c>
      <c r="H4040" s="5">
        <v>53</v>
      </c>
      <c r="I4040" s="5">
        <v>0</v>
      </c>
      <c r="J4040" s="5">
        <v>0</v>
      </c>
      <c r="K4040" s="5"/>
      <c r="L4040" s="6">
        <v>833</v>
      </c>
      <c r="M4040" s="6">
        <v>3164</v>
      </c>
      <c r="N4040" s="6"/>
      <c r="O4040" s="6">
        <v>0</v>
      </c>
      <c r="P4040" s="6">
        <v>0</v>
      </c>
      <c r="Q4040" s="7">
        <v>0</v>
      </c>
      <c r="R4040" s="120">
        <v>0</v>
      </c>
      <c r="S4040" s="120">
        <v>0</v>
      </c>
      <c r="T4040" s="6"/>
      <c r="U4040" s="6"/>
      <c r="V4040" s="6"/>
      <c r="W4040" s="6"/>
      <c r="X4040" s="6">
        <v>805764</v>
      </c>
      <c r="Y4040" s="6">
        <v>488497</v>
      </c>
      <c r="Z4040" s="7">
        <v>337313</v>
      </c>
      <c r="AA4040" s="120">
        <v>22.714366271999999</v>
      </c>
      <c r="AB4040" s="120">
        <v>5.568300838099999</v>
      </c>
    </row>
    <row r="4041" spans="1:28" x14ac:dyDescent="0.3">
      <c r="A4041" s="1" t="s">
        <v>17</v>
      </c>
      <c r="B4041" s="65" t="str">
        <f>VLOOKUP(A4041,'bank list with code'!$A$2:$C$114,3,FALSE)</f>
        <v>B024</v>
      </c>
      <c r="C4041" s="65" t="str">
        <f>VLOOKUP(B4041,'bank type'!$A$2:$B$87,2,FALSE)</f>
        <v>Private Sector Banks</v>
      </c>
      <c r="D4041" s="60">
        <f t="shared" si="165"/>
        <v>44500</v>
      </c>
      <c r="E4041" s="19">
        <v>10</v>
      </c>
      <c r="F4041" s="1">
        <v>2021</v>
      </c>
      <c r="G4041" s="5">
        <v>1088</v>
      </c>
      <c r="H4041" s="5">
        <v>636</v>
      </c>
      <c r="I4041" s="5">
        <v>8491</v>
      </c>
      <c r="J4041" s="5">
        <v>0</v>
      </c>
      <c r="K4041" s="5"/>
      <c r="L4041" s="6">
        <v>13056</v>
      </c>
      <c r="M4041" s="6">
        <v>21112</v>
      </c>
      <c r="N4041" s="6"/>
      <c r="O4041" s="6">
        <v>2160</v>
      </c>
      <c r="P4041" s="6">
        <v>20</v>
      </c>
      <c r="Q4041" s="7">
        <v>2730</v>
      </c>
      <c r="R4041" s="120">
        <v>6.4300000000000002E-4</v>
      </c>
      <c r="S4041" s="120">
        <v>6.9105118899999998E-2</v>
      </c>
      <c r="T4041" s="6"/>
      <c r="U4041" s="6"/>
      <c r="V4041" s="6"/>
      <c r="W4041" s="6"/>
      <c r="X4041" s="6">
        <v>2388253</v>
      </c>
      <c r="Y4041" s="6">
        <v>2643819</v>
      </c>
      <c r="Z4041" s="7">
        <v>1302356</v>
      </c>
      <c r="AA4041" s="120">
        <v>137.5312058511</v>
      </c>
      <c r="AB4041" s="120">
        <v>22.580089694700003</v>
      </c>
    </row>
    <row r="4042" spans="1:28" x14ac:dyDescent="0.3">
      <c r="A4042" s="1" t="s">
        <v>18</v>
      </c>
      <c r="B4042" s="65" t="str">
        <f>VLOOKUP(A4042,'bank list with code'!$A$2:$C$114,3,FALSE)</f>
        <v>B032</v>
      </c>
      <c r="C4042" s="65" t="str">
        <f>VLOOKUP(B4042,'bank type'!$A$2:$B$87,2,FALSE)</f>
        <v>Private Sector Banks</v>
      </c>
      <c r="D4042" s="60">
        <f t="shared" si="165"/>
        <v>44500</v>
      </c>
      <c r="E4042" s="19">
        <v>10</v>
      </c>
      <c r="F4042" s="1">
        <v>2021</v>
      </c>
      <c r="G4042" s="5">
        <v>317</v>
      </c>
      <c r="H4042" s="5">
        <v>28</v>
      </c>
      <c r="I4042" s="5">
        <v>8725</v>
      </c>
      <c r="J4042" s="5">
        <v>0</v>
      </c>
      <c r="K4042" s="5"/>
      <c r="L4042" s="6">
        <v>0</v>
      </c>
      <c r="M4042" s="6">
        <v>3797</v>
      </c>
      <c r="N4042" s="6"/>
      <c r="O4042" s="6">
        <v>4383</v>
      </c>
      <c r="P4042" s="6">
        <v>251</v>
      </c>
      <c r="Q4042" s="7">
        <v>12269</v>
      </c>
      <c r="R4042" s="120">
        <v>1.59189E-2</v>
      </c>
      <c r="S4042" s="120">
        <v>0.32503299750000003</v>
      </c>
      <c r="T4042" s="6"/>
      <c r="U4042" s="6"/>
      <c r="V4042" s="6"/>
      <c r="W4042" s="6"/>
      <c r="X4042" s="6">
        <v>819608</v>
      </c>
      <c r="Y4042" s="6">
        <v>378603</v>
      </c>
      <c r="Z4042" s="7">
        <v>376721</v>
      </c>
      <c r="AA4042" s="120">
        <v>21.369712159999999</v>
      </c>
      <c r="AB4042" s="120">
        <v>10.050824871699998</v>
      </c>
    </row>
    <row r="4043" spans="1:28" x14ac:dyDescent="0.3">
      <c r="A4043" s="1" t="s">
        <v>19</v>
      </c>
      <c r="B4043" s="65" t="str">
        <f>VLOOKUP(A4043,'bank list with code'!$A$2:$C$114,3,FALSE)</f>
        <v>B038</v>
      </c>
      <c r="C4043" s="65" t="str">
        <f>VLOOKUP(B4043,'bank type'!$A$2:$B$87,2,FALSE)</f>
        <v>Private Sector Banks</v>
      </c>
      <c r="D4043" s="60">
        <f t="shared" si="165"/>
        <v>44500</v>
      </c>
      <c r="E4043" s="19">
        <v>10</v>
      </c>
      <c r="F4043" s="1">
        <v>2021</v>
      </c>
      <c r="G4043" s="5">
        <v>210</v>
      </c>
      <c r="H4043" s="5">
        <v>48</v>
      </c>
      <c r="I4043" s="5">
        <v>1432</v>
      </c>
      <c r="J4043" s="5">
        <v>0</v>
      </c>
      <c r="K4043" s="5"/>
      <c r="L4043" s="6">
        <v>0</v>
      </c>
      <c r="M4043" s="6">
        <v>0</v>
      </c>
      <c r="N4043" s="6"/>
      <c r="O4043" s="6">
        <v>6521</v>
      </c>
      <c r="P4043" s="6">
        <v>141</v>
      </c>
      <c r="Q4043" s="7">
        <v>22480</v>
      </c>
      <c r="R4043" s="120">
        <v>5.7252973000000004E-3</v>
      </c>
      <c r="S4043" s="120">
        <v>0.48341893620000009</v>
      </c>
      <c r="T4043" s="6"/>
      <c r="U4043" s="6"/>
      <c r="V4043" s="6"/>
      <c r="W4043" s="6"/>
      <c r="X4043" s="6">
        <v>511644</v>
      </c>
      <c r="Y4043" s="6">
        <v>435631</v>
      </c>
      <c r="Z4043" s="7">
        <v>331051</v>
      </c>
      <c r="AA4043" s="120">
        <v>19.011918055600002</v>
      </c>
      <c r="AB4043" s="120">
        <v>5.2542106038999998</v>
      </c>
    </row>
    <row r="4044" spans="1:28" x14ac:dyDescent="0.3">
      <c r="A4044" s="1" t="s">
        <v>20</v>
      </c>
      <c r="B4044" s="65" t="str">
        <f>VLOOKUP(A4044,'bank list with code'!$A$2:$C$114,3,FALSE)</f>
        <v>B045</v>
      </c>
      <c r="C4044" s="65" t="str">
        <f>VLOOKUP(B4044,'bank type'!$A$2:$B$87,2,FALSE)</f>
        <v>Private Sector Banks</v>
      </c>
      <c r="D4044" s="60">
        <f t="shared" si="165"/>
        <v>44500</v>
      </c>
      <c r="E4044" s="19">
        <v>10</v>
      </c>
      <c r="F4044" s="1">
        <v>2021</v>
      </c>
      <c r="G4044" s="5">
        <v>1495</v>
      </c>
      <c r="H4044" s="5">
        <v>382</v>
      </c>
      <c r="I4044" s="5">
        <v>16805</v>
      </c>
      <c r="J4044" s="5">
        <v>0</v>
      </c>
      <c r="K4044" s="5"/>
      <c r="L4044" s="6">
        <v>0</v>
      </c>
      <c r="M4044" s="6">
        <v>99257</v>
      </c>
      <c r="N4044" s="6"/>
      <c r="O4044" s="6">
        <v>38724</v>
      </c>
      <c r="P4044" s="6">
        <v>1177</v>
      </c>
      <c r="Q4044" s="7">
        <v>130745</v>
      </c>
      <c r="R4044" s="120">
        <v>7.3099008899999998E-2</v>
      </c>
      <c r="S4044" s="120">
        <v>4.5224520659999996</v>
      </c>
      <c r="T4044" s="6"/>
      <c r="U4044" s="6"/>
      <c r="V4044" s="6"/>
      <c r="W4044" s="6"/>
      <c r="X4044" s="6">
        <v>9077601</v>
      </c>
      <c r="Y4044" s="6">
        <v>8244548</v>
      </c>
      <c r="Z4044" s="7">
        <v>7010616</v>
      </c>
      <c r="AA4044" s="120">
        <v>404.20757469279999</v>
      </c>
      <c r="AB4044" s="120">
        <v>120.6835972082</v>
      </c>
    </row>
    <row r="4045" spans="1:28" x14ac:dyDescent="0.3">
      <c r="A4045" s="1" t="s">
        <v>21</v>
      </c>
      <c r="B4045" s="65" t="str">
        <f>VLOOKUP(A4045,'bank list with code'!$A$2:$C$114,3,FALSE)</f>
        <v>B050</v>
      </c>
      <c r="C4045" s="65" t="str">
        <f>VLOOKUP(B4045,'bank type'!$A$2:$B$87,2,FALSE)</f>
        <v>Private Sector Banks</v>
      </c>
      <c r="D4045" s="60">
        <f t="shared" si="165"/>
        <v>44500</v>
      </c>
      <c r="E4045" s="19">
        <v>10</v>
      </c>
      <c r="F4045" s="1">
        <v>2021</v>
      </c>
      <c r="G4045" s="5">
        <v>6701</v>
      </c>
      <c r="H4045" s="5">
        <v>8723</v>
      </c>
      <c r="I4045" s="5">
        <v>974677</v>
      </c>
      <c r="J4045" s="5">
        <v>0</v>
      </c>
      <c r="K4045" s="5"/>
      <c r="L4045" s="6">
        <v>2493</v>
      </c>
      <c r="M4045" s="6">
        <v>983983</v>
      </c>
      <c r="N4045" s="6"/>
      <c r="O4045" s="6">
        <v>15245404</v>
      </c>
      <c r="P4045" s="6">
        <v>118653</v>
      </c>
      <c r="Q4045" s="7">
        <v>55690307</v>
      </c>
      <c r="R4045" s="120">
        <v>7.6755246814999998</v>
      </c>
      <c r="S4045" s="120">
        <v>2651.7028994931998</v>
      </c>
      <c r="T4045" s="6"/>
      <c r="U4045" s="6"/>
      <c r="V4045" s="6"/>
      <c r="W4045" s="6"/>
      <c r="X4045" s="6">
        <v>39974538</v>
      </c>
      <c r="Y4045" s="6">
        <v>41084723</v>
      </c>
      <c r="Z4045" s="7">
        <v>48251576</v>
      </c>
      <c r="AA4045" s="120">
        <v>2416.3365994711003</v>
      </c>
      <c r="AB4045" s="120">
        <v>1135.6906565653003</v>
      </c>
    </row>
    <row r="4046" spans="1:28" x14ac:dyDescent="0.3">
      <c r="A4046" s="1" t="s">
        <v>22</v>
      </c>
      <c r="B4046" s="65" t="str">
        <f>VLOOKUP(A4046,'bank list with code'!$A$2:$C$114,3,FALSE)</f>
        <v>B053</v>
      </c>
      <c r="C4046" s="65" t="str">
        <f>VLOOKUP(B4046,'bank type'!$A$2:$B$87,2,FALSE)</f>
        <v>Private Sector Banks</v>
      </c>
      <c r="D4046" s="60">
        <f t="shared" si="165"/>
        <v>44500</v>
      </c>
      <c r="E4046" s="19">
        <v>10</v>
      </c>
      <c r="F4046" s="1">
        <v>2021</v>
      </c>
      <c r="G4046" s="5">
        <v>8943</v>
      </c>
      <c r="H4046" s="5">
        <v>7890</v>
      </c>
      <c r="I4046" s="5">
        <v>759355</v>
      </c>
      <c r="J4046" s="5">
        <v>0</v>
      </c>
      <c r="K4046" s="5"/>
      <c r="L4046" s="6">
        <v>3226</v>
      </c>
      <c r="M4046" s="6">
        <v>559733</v>
      </c>
      <c r="N4046" s="6"/>
      <c r="O4046" s="6">
        <v>11970499</v>
      </c>
      <c r="P4046" s="6">
        <v>45724</v>
      </c>
      <c r="Q4046" s="7">
        <v>42668021</v>
      </c>
      <c r="R4046" s="120">
        <v>2.1630424899999996</v>
      </c>
      <c r="S4046" s="120">
        <v>2161.63901734</v>
      </c>
      <c r="T4046" s="6"/>
      <c r="U4046" s="6"/>
      <c r="V4046" s="6"/>
      <c r="W4046" s="6"/>
      <c r="X4046" s="6">
        <v>37035977</v>
      </c>
      <c r="Y4046" s="6">
        <v>26455091</v>
      </c>
      <c r="Z4046" s="7">
        <v>30393091</v>
      </c>
      <c r="AA4046" s="120">
        <v>1632.2722285899999</v>
      </c>
      <c r="AB4046" s="120">
        <v>813.63251606000006</v>
      </c>
    </row>
    <row r="4047" spans="1:28" x14ac:dyDescent="0.3">
      <c r="A4047" s="1" t="s">
        <v>11</v>
      </c>
      <c r="B4047" s="65" t="str">
        <f>VLOOKUP(A4047,'bank list with code'!$A$2:$C$114,3,FALSE)</f>
        <v>B054</v>
      </c>
      <c r="C4047" s="65" t="str">
        <f>VLOOKUP(B4047,'bank type'!$A$2:$B$87,2,FALSE)</f>
        <v>Private Sector Banks</v>
      </c>
      <c r="D4047" s="60">
        <f t="shared" si="165"/>
        <v>44500</v>
      </c>
      <c r="E4047" s="19">
        <v>10</v>
      </c>
      <c r="F4047" s="1">
        <v>2021</v>
      </c>
      <c r="G4047" s="5">
        <v>2215</v>
      </c>
      <c r="H4047" s="5">
        <v>1171</v>
      </c>
      <c r="I4047" s="5">
        <v>23942</v>
      </c>
      <c r="J4047" s="5">
        <v>0</v>
      </c>
      <c r="K4047" s="5"/>
      <c r="L4047" s="6">
        <v>248</v>
      </c>
      <c r="M4047" s="6">
        <v>2600</v>
      </c>
      <c r="N4047" s="6"/>
      <c r="O4047" s="6">
        <v>38465</v>
      </c>
      <c r="P4047" s="6">
        <v>377</v>
      </c>
      <c r="Q4047" s="7">
        <v>116032</v>
      </c>
      <c r="R4047" s="120">
        <v>1.9524E-2</v>
      </c>
      <c r="S4047" s="120">
        <v>3.5234117215999996</v>
      </c>
      <c r="T4047" s="6"/>
      <c r="U4047" s="6"/>
      <c r="V4047" s="6"/>
      <c r="W4047" s="6"/>
      <c r="X4047" s="6">
        <v>13052867</v>
      </c>
      <c r="Y4047" s="6">
        <v>7585253</v>
      </c>
      <c r="Z4047" s="7">
        <v>4742087</v>
      </c>
      <c r="AA4047" s="120">
        <v>373.63137849080005</v>
      </c>
      <c r="AB4047" s="120">
        <v>88.407527452899984</v>
      </c>
    </row>
    <row r="4048" spans="1:28" x14ac:dyDescent="0.3">
      <c r="A4048" s="1" t="s">
        <v>23</v>
      </c>
      <c r="B4048" s="65" t="str">
        <f>VLOOKUP(A4048,'bank list with code'!$A$2:$C$114,3,FALSE)</f>
        <v>B056</v>
      </c>
      <c r="C4048" s="65" t="str">
        <f>VLOOKUP(B4048,'bank type'!$A$2:$B$87,2,FALSE)</f>
        <v>Private Sector Banks</v>
      </c>
      <c r="D4048" s="60">
        <f t="shared" si="165"/>
        <v>44500</v>
      </c>
      <c r="E4048" s="19">
        <v>10</v>
      </c>
      <c r="F4048" s="1">
        <v>2021</v>
      </c>
      <c r="G4048" s="5">
        <v>512</v>
      </c>
      <c r="H4048" s="5">
        <v>214</v>
      </c>
      <c r="I4048" s="5">
        <v>21034</v>
      </c>
      <c r="J4048" s="5">
        <v>0</v>
      </c>
      <c r="K4048" s="5"/>
      <c r="L4048" s="6">
        <v>10721</v>
      </c>
      <c r="M4048" s="6">
        <v>0</v>
      </c>
      <c r="N4048" s="6"/>
      <c r="O4048" s="6">
        <v>539988</v>
      </c>
      <c r="P4048" s="6">
        <v>8401</v>
      </c>
      <c r="Q4048" s="7">
        <v>2094020</v>
      </c>
      <c r="R4048" s="120">
        <v>0.347055</v>
      </c>
      <c r="S4048" s="120">
        <v>99.867007653200091</v>
      </c>
      <c r="T4048" s="6"/>
      <c r="U4048" s="6"/>
      <c r="V4048" s="6"/>
      <c r="W4048" s="6"/>
      <c r="X4048" s="6">
        <v>3460547</v>
      </c>
      <c r="Y4048" s="6">
        <v>3010212</v>
      </c>
      <c r="Z4048" s="7">
        <v>2359885</v>
      </c>
      <c r="AA4048" s="120">
        <v>127.91518391999999</v>
      </c>
      <c r="AB4048" s="120">
        <v>67.795926070000007</v>
      </c>
    </row>
    <row r="4049" spans="1:28" x14ac:dyDescent="0.3">
      <c r="A4049" s="1" t="s">
        <v>24</v>
      </c>
      <c r="B4049" s="65" t="str">
        <f>VLOOKUP(A4049,'bank list with code'!$A$2:$C$114,3,FALSE)</f>
        <v>B062</v>
      </c>
      <c r="C4049" s="65" t="str">
        <f>VLOOKUP(B4049,'bank type'!$A$2:$B$87,2,FALSE)</f>
        <v>Private Sector Banks</v>
      </c>
      <c r="D4049" s="60">
        <f t="shared" si="165"/>
        <v>44500</v>
      </c>
      <c r="E4049" s="19">
        <v>10</v>
      </c>
      <c r="F4049" s="1">
        <v>2021</v>
      </c>
      <c r="G4049" s="5">
        <v>1438</v>
      </c>
      <c r="H4049" s="5">
        <v>1445</v>
      </c>
      <c r="I4049" s="5">
        <v>185538</v>
      </c>
      <c r="J4049" s="5">
        <v>0</v>
      </c>
      <c r="K4049" s="5"/>
      <c r="L4049" s="6">
        <v>259</v>
      </c>
      <c r="M4049" s="6">
        <v>36073</v>
      </c>
      <c r="N4049" s="6"/>
      <c r="O4049" s="6">
        <v>1682111</v>
      </c>
      <c r="P4049" s="6">
        <v>17202</v>
      </c>
      <c r="Q4049" s="7">
        <v>4694438</v>
      </c>
      <c r="R4049" s="120">
        <v>0.89548049000000007</v>
      </c>
      <c r="S4049" s="120">
        <v>480.51736729999999</v>
      </c>
      <c r="T4049" s="6"/>
      <c r="U4049" s="6"/>
      <c r="V4049" s="6"/>
      <c r="W4049" s="6"/>
      <c r="X4049" s="6">
        <v>6880156</v>
      </c>
      <c r="Y4049" s="6">
        <v>5109883</v>
      </c>
      <c r="Z4049" s="7">
        <v>3244634</v>
      </c>
      <c r="AA4049" s="120">
        <v>265.47404870999998</v>
      </c>
      <c r="AB4049" s="120">
        <v>72.58601367</v>
      </c>
    </row>
    <row r="4050" spans="1:28" x14ac:dyDescent="0.3">
      <c r="A4050" s="1" t="s">
        <v>25</v>
      </c>
      <c r="B4050" s="65" t="str">
        <f>VLOOKUP(A4050,'bank list with code'!$A$2:$C$114,3,FALSE)</f>
        <v>B063</v>
      </c>
      <c r="C4050" s="65" t="str">
        <f>VLOOKUP(B4050,'bank type'!$A$2:$B$87,2,FALSE)</f>
        <v>Private Sector Banks</v>
      </c>
      <c r="D4050" s="60">
        <f t="shared" si="165"/>
        <v>44500</v>
      </c>
      <c r="E4050" s="19">
        <v>10</v>
      </c>
      <c r="F4050" s="1">
        <v>2021</v>
      </c>
      <c r="G4050" s="5">
        <v>825</v>
      </c>
      <c r="H4050" s="5">
        <v>615</v>
      </c>
      <c r="I4050" s="5">
        <v>12269</v>
      </c>
      <c r="J4050" s="5">
        <v>0</v>
      </c>
      <c r="K4050" s="5"/>
      <c r="L4050" s="6">
        <v>942</v>
      </c>
      <c r="M4050" s="6">
        <v>0</v>
      </c>
      <c r="N4050" s="6"/>
      <c r="O4050" s="6">
        <v>84080</v>
      </c>
      <c r="P4050" s="6">
        <v>6206</v>
      </c>
      <c r="Q4050" s="7">
        <v>246544</v>
      </c>
      <c r="R4050" s="120">
        <v>0.25079400000000002</v>
      </c>
      <c r="S4050" s="120">
        <v>11.030956766600001</v>
      </c>
      <c r="T4050" s="6"/>
      <c r="U4050" s="6"/>
      <c r="V4050" s="6"/>
      <c r="W4050" s="6"/>
      <c r="X4050" s="6">
        <v>3872013</v>
      </c>
      <c r="Y4050" s="6">
        <v>6171486</v>
      </c>
      <c r="Z4050" s="7">
        <v>5710148</v>
      </c>
      <c r="AA4050" s="120">
        <v>344.54089162000002</v>
      </c>
      <c r="AB4050" s="120">
        <v>50.5968647296</v>
      </c>
    </row>
    <row r="4051" spans="1:28" x14ac:dyDescent="0.3">
      <c r="A4051" s="1" t="s">
        <v>26</v>
      </c>
      <c r="B4051" s="65" t="str">
        <f>VLOOKUP(A4051,'bank list with code'!$A$2:$C$114,3,FALSE)</f>
        <v>B069</v>
      </c>
      <c r="C4051" s="65" t="str">
        <f>VLOOKUP(B4051,'bank type'!$A$2:$B$87,2,FALSE)</f>
        <v>Private Sector Banks</v>
      </c>
      <c r="D4051" s="60">
        <f t="shared" si="165"/>
        <v>44500</v>
      </c>
      <c r="E4051" s="19">
        <v>10</v>
      </c>
      <c r="F4051" s="1">
        <v>2021</v>
      </c>
      <c r="G4051" s="5">
        <v>770</v>
      </c>
      <c r="H4051" s="5">
        <v>645</v>
      </c>
      <c r="I4051" s="5">
        <v>9854</v>
      </c>
      <c r="J4051" s="5">
        <v>0</v>
      </c>
      <c r="K4051" s="5"/>
      <c r="L4051" s="6">
        <v>0</v>
      </c>
      <c r="M4051" s="6">
        <v>0</v>
      </c>
      <c r="N4051" s="6"/>
      <c r="O4051" s="6">
        <v>0</v>
      </c>
      <c r="P4051" s="6">
        <v>0</v>
      </c>
      <c r="Q4051" s="7">
        <v>0</v>
      </c>
      <c r="R4051" s="120">
        <v>0</v>
      </c>
      <c r="S4051" s="120">
        <v>0</v>
      </c>
      <c r="T4051" s="6"/>
      <c r="U4051" s="6"/>
      <c r="V4051" s="6"/>
      <c r="W4051" s="6"/>
      <c r="X4051" s="6">
        <v>5140655</v>
      </c>
      <c r="Y4051" s="6">
        <v>4384392</v>
      </c>
      <c r="Z4051" s="7">
        <v>2971920</v>
      </c>
      <c r="AA4051" s="120">
        <v>183.87626358999998</v>
      </c>
      <c r="AB4051" s="120">
        <v>39.009100160000003</v>
      </c>
    </row>
    <row r="4052" spans="1:28" x14ac:dyDescent="0.3">
      <c r="A4052" s="1" t="s">
        <v>27</v>
      </c>
      <c r="B4052" s="65" t="str">
        <f>VLOOKUP(A4052,'bank list with code'!$A$2:$C$114,3,FALSE)</f>
        <v>B070</v>
      </c>
      <c r="C4052" s="65" t="str">
        <f>VLOOKUP(B4052,'bank type'!$A$2:$B$87,2,FALSE)</f>
        <v>Private Sector Banks</v>
      </c>
      <c r="D4052" s="60">
        <f t="shared" si="165"/>
        <v>44500</v>
      </c>
      <c r="E4052" s="19">
        <v>10</v>
      </c>
      <c r="F4052" s="1">
        <v>2021</v>
      </c>
      <c r="G4052" s="5">
        <v>1328</v>
      </c>
      <c r="H4052" s="5">
        <v>900</v>
      </c>
      <c r="I4052" s="5">
        <v>10044</v>
      </c>
      <c r="J4052" s="5">
        <v>0</v>
      </c>
      <c r="K4052" s="5"/>
      <c r="L4052" s="6">
        <v>0</v>
      </c>
      <c r="M4052" s="6">
        <v>0</v>
      </c>
      <c r="N4052" s="6"/>
      <c r="O4052" s="6">
        <v>4718</v>
      </c>
      <c r="P4052" s="6">
        <v>137</v>
      </c>
      <c r="Q4052" s="7">
        <v>14725</v>
      </c>
      <c r="R4052" s="120">
        <v>8.8360000000000001E-3</v>
      </c>
      <c r="S4052" s="120">
        <v>0.77297961520000003</v>
      </c>
      <c r="T4052" s="6"/>
      <c r="U4052" s="6"/>
      <c r="V4052" s="6"/>
      <c r="W4052" s="6"/>
      <c r="X4052" s="6">
        <v>4235605</v>
      </c>
      <c r="Y4052" s="6">
        <v>5292873</v>
      </c>
      <c r="Z4052" s="7">
        <v>2867768</v>
      </c>
      <c r="AA4052" s="120">
        <v>257.61467257709995</v>
      </c>
      <c r="AB4052" s="120">
        <v>55.459589256799987</v>
      </c>
    </row>
    <row r="4053" spans="1:28" x14ac:dyDescent="0.3">
      <c r="A4053" s="1" t="s">
        <v>28</v>
      </c>
      <c r="B4053" s="65" t="str">
        <f>VLOOKUP(A4053,'bank list with code'!$A$2:$C$114,3,FALSE)</f>
        <v>B073</v>
      </c>
      <c r="C4053" s="65" t="str">
        <f>VLOOKUP(B4053,'bank type'!$A$2:$B$87,2,FALSE)</f>
        <v>Private Sector Banks</v>
      </c>
      <c r="D4053" s="60">
        <f t="shared" si="165"/>
        <v>44500</v>
      </c>
      <c r="E4053" s="19">
        <v>10</v>
      </c>
      <c r="F4053" s="1">
        <v>2021</v>
      </c>
      <c r="G4053" s="5">
        <v>1334</v>
      </c>
      <c r="H4053" s="5">
        <v>1265</v>
      </c>
      <c r="I4053" s="5">
        <v>48937</v>
      </c>
      <c r="J4053" s="5">
        <v>0</v>
      </c>
      <c r="K4053" s="5"/>
      <c r="L4053" s="6">
        <v>0</v>
      </c>
      <c r="M4053" s="6">
        <v>15218</v>
      </c>
      <c r="N4053" s="6"/>
      <c r="O4053" s="6">
        <v>2540992</v>
      </c>
      <c r="P4053" s="6">
        <v>24383</v>
      </c>
      <c r="Q4053" s="7">
        <v>5618663</v>
      </c>
      <c r="R4053" s="120">
        <v>1.0928067698999999</v>
      </c>
      <c r="S4053" s="120">
        <v>255.694004823</v>
      </c>
      <c r="T4053" s="6"/>
      <c r="U4053" s="6"/>
      <c r="V4053" s="6"/>
      <c r="W4053" s="6"/>
      <c r="X4053" s="6">
        <v>20756957</v>
      </c>
      <c r="Y4053" s="6">
        <v>9796370</v>
      </c>
      <c r="Z4053" s="7">
        <v>10924912</v>
      </c>
      <c r="AA4053" s="120">
        <v>446.02643130979999</v>
      </c>
      <c r="AB4053" s="120">
        <v>212.34640801569978</v>
      </c>
    </row>
    <row r="4054" spans="1:28" x14ac:dyDescent="0.3">
      <c r="A4054" s="1" t="s">
        <v>29</v>
      </c>
      <c r="B4054" s="65" t="str">
        <f>VLOOKUP(A4054,'bank list with code'!$A$2:$C$114,3,FALSE)</f>
        <v>B082</v>
      </c>
      <c r="C4054" s="65" t="str">
        <f>VLOOKUP(B4054,'bank type'!$A$2:$B$87,2,FALSE)</f>
        <v>Private Sector Banks</v>
      </c>
      <c r="D4054" s="60">
        <f t="shared" si="165"/>
        <v>44500</v>
      </c>
      <c r="E4054" s="19">
        <v>10</v>
      </c>
      <c r="F4054" s="1">
        <v>2021</v>
      </c>
      <c r="G4054" s="5">
        <v>350</v>
      </c>
      <c r="H4054" s="5">
        <v>44</v>
      </c>
      <c r="I4054" s="5">
        <v>529081</v>
      </c>
      <c r="J4054" s="5">
        <v>0</v>
      </c>
      <c r="K4054" s="5"/>
      <c r="L4054" s="6">
        <v>0</v>
      </c>
      <c r="M4054" s="6">
        <v>953836</v>
      </c>
      <c r="N4054" s="6"/>
      <c r="O4054" s="6">
        <v>3248436</v>
      </c>
      <c r="P4054" s="6">
        <v>35926</v>
      </c>
      <c r="Q4054" s="7">
        <v>8965382</v>
      </c>
      <c r="R4054" s="120">
        <v>1.274516915</v>
      </c>
      <c r="S4054" s="120">
        <v>416.73215920889999</v>
      </c>
      <c r="T4054" s="6"/>
      <c r="U4054" s="6"/>
      <c r="V4054" s="6"/>
      <c r="W4054" s="6"/>
      <c r="X4054" s="6">
        <v>1186259</v>
      </c>
      <c r="Y4054" s="6">
        <v>651532</v>
      </c>
      <c r="Z4054" s="7">
        <v>550786</v>
      </c>
      <c r="AA4054" s="120">
        <v>31.403448651500003</v>
      </c>
      <c r="AB4054" s="120">
        <v>11.033367192599993</v>
      </c>
    </row>
    <row r="4055" spans="1:28" x14ac:dyDescent="0.3">
      <c r="A4055" s="1" t="s">
        <v>30</v>
      </c>
      <c r="B4055" s="65" t="str">
        <f>VLOOKUP(A4055,'bank list with code'!$A$2:$C$114,3,FALSE)</f>
        <v>B089</v>
      </c>
      <c r="C4055" s="65" t="str">
        <f>VLOOKUP(B4055,'bank type'!$A$2:$B$87,2,FALSE)</f>
        <v>Private Sector Banks</v>
      </c>
      <c r="D4055" s="60">
        <f t="shared" si="165"/>
        <v>44500</v>
      </c>
      <c r="E4055" s="19">
        <v>10</v>
      </c>
      <c r="F4055" s="1">
        <v>2021</v>
      </c>
      <c r="G4055" s="5">
        <v>853</v>
      </c>
      <c r="H4055" s="5">
        <v>441</v>
      </c>
      <c r="I4055" s="5">
        <v>9574</v>
      </c>
      <c r="J4055" s="16">
        <v>0</v>
      </c>
      <c r="K4055" s="16"/>
      <c r="L4055" s="6">
        <v>0</v>
      </c>
      <c r="M4055" s="6">
        <v>3285</v>
      </c>
      <c r="N4055" s="6"/>
      <c r="O4055" s="6">
        <v>5834</v>
      </c>
      <c r="P4055" s="6">
        <v>0</v>
      </c>
      <c r="Q4055" s="7">
        <v>28652</v>
      </c>
      <c r="R4055" s="120">
        <v>0</v>
      </c>
      <c r="S4055" s="120">
        <v>0.77699408400000003</v>
      </c>
      <c r="T4055" s="6"/>
      <c r="U4055" s="6"/>
      <c r="V4055" s="6"/>
      <c r="W4055" s="6"/>
      <c r="X4055" s="6">
        <v>3570184</v>
      </c>
      <c r="Y4055" s="6">
        <v>3017032</v>
      </c>
      <c r="Z4055" s="7">
        <v>2547364</v>
      </c>
      <c r="AA4055" s="120">
        <v>134.27128755999999</v>
      </c>
      <c r="AB4055" s="120">
        <v>45.056443157800011</v>
      </c>
    </row>
    <row r="4056" spans="1:28" x14ac:dyDescent="0.3">
      <c r="A4056" s="1" t="s">
        <v>31</v>
      </c>
      <c r="B4056" s="65" t="str">
        <f>VLOOKUP(A4056,'bank list with code'!$A$2:$C$114,3,FALSE)</f>
        <v>B100</v>
      </c>
      <c r="C4056" s="65" t="str">
        <f>VLOOKUP(B4056,'bank type'!$A$2:$B$87,2,FALSE)</f>
        <v>Private Sector Banks</v>
      </c>
      <c r="D4056" s="60">
        <f t="shared" si="165"/>
        <v>44500</v>
      </c>
      <c r="E4056" s="19">
        <v>10</v>
      </c>
      <c r="F4056" s="1">
        <v>2021</v>
      </c>
      <c r="G4056" s="5">
        <v>646</v>
      </c>
      <c r="H4056" s="5">
        <v>756</v>
      </c>
      <c r="I4056" s="5">
        <v>4478</v>
      </c>
      <c r="J4056" s="5">
        <v>0</v>
      </c>
      <c r="K4056" s="5"/>
      <c r="L4056" s="6">
        <v>0</v>
      </c>
      <c r="M4056" s="6">
        <v>0</v>
      </c>
      <c r="N4056" s="6"/>
      <c r="O4056" s="6">
        <v>31082</v>
      </c>
      <c r="P4056" s="6">
        <v>2005</v>
      </c>
      <c r="Q4056" s="7">
        <v>70451</v>
      </c>
      <c r="R4056" s="120">
        <v>8.1929000000000002E-2</v>
      </c>
      <c r="S4056" s="120">
        <v>2.8615230280000001</v>
      </c>
      <c r="T4056" s="6"/>
      <c r="U4056" s="6"/>
      <c r="V4056" s="6"/>
      <c r="W4056" s="6"/>
      <c r="X4056" s="6">
        <v>1970569</v>
      </c>
      <c r="Y4056" s="6">
        <v>5329190</v>
      </c>
      <c r="Z4056" s="7">
        <v>709881</v>
      </c>
      <c r="AA4056" s="120">
        <v>238.20264021</v>
      </c>
      <c r="AB4056" s="120">
        <v>12.438738951100001</v>
      </c>
    </row>
    <row r="4057" spans="1:28" x14ac:dyDescent="0.3">
      <c r="A4057" s="1" t="s">
        <v>32</v>
      </c>
      <c r="B4057" s="65" t="str">
        <f>VLOOKUP(A4057,'bank list with code'!$A$2:$C$114,3,FALSE)</f>
        <v>B101</v>
      </c>
      <c r="C4057" s="65" t="str">
        <f>VLOOKUP(B4057,'bank type'!$A$2:$B$87,2,FALSE)</f>
        <v>Private Sector Banks</v>
      </c>
      <c r="D4057" s="60">
        <f t="shared" si="165"/>
        <v>44500</v>
      </c>
      <c r="E4057" s="19">
        <v>10</v>
      </c>
      <c r="F4057" s="1">
        <v>2021</v>
      </c>
      <c r="G4057" s="5">
        <v>467</v>
      </c>
      <c r="H4057" s="5">
        <v>508</v>
      </c>
      <c r="I4057" s="5">
        <v>1218</v>
      </c>
      <c r="J4057" s="5">
        <v>0</v>
      </c>
      <c r="K4057" s="5"/>
      <c r="L4057" s="6">
        <v>128</v>
      </c>
      <c r="M4057" s="6">
        <v>0</v>
      </c>
      <c r="N4057" s="6"/>
      <c r="O4057" s="6">
        <v>0</v>
      </c>
      <c r="P4057" s="6">
        <v>0</v>
      </c>
      <c r="Q4057" s="7">
        <v>0</v>
      </c>
      <c r="R4057" s="120">
        <v>0</v>
      </c>
      <c r="S4057" s="120">
        <v>0</v>
      </c>
      <c r="T4057" s="6"/>
      <c r="U4057" s="6"/>
      <c r="V4057" s="6"/>
      <c r="W4057" s="6"/>
      <c r="X4057" s="6">
        <v>1243655</v>
      </c>
      <c r="Y4057" s="6">
        <v>802286</v>
      </c>
      <c r="Z4057" s="7">
        <v>416475</v>
      </c>
      <c r="AA4057" s="120">
        <v>39.768300410000002</v>
      </c>
      <c r="AB4057" s="120">
        <v>7.4361643579999992</v>
      </c>
    </row>
    <row r="4058" spans="1:28" x14ac:dyDescent="0.3">
      <c r="A4058" s="1" t="s">
        <v>33</v>
      </c>
      <c r="B4058" s="65" t="str">
        <f>VLOOKUP(A4058,'bank list with code'!$A$2:$C$114,3,FALSE)</f>
        <v>B113</v>
      </c>
      <c r="C4058" s="65" t="str">
        <f>VLOOKUP(B4058,'bank type'!$A$2:$B$87,2,FALSE)</f>
        <v>Private Sector Banks</v>
      </c>
      <c r="D4058" s="60">
        <f t="shared" si="165"/>
        <v>44500</v>
      </c>
      <c r="E4058" s="19">
        <v>10</v>
      </c>
      <c r="F4058" s="1">
        <v>2021</v>
      </c>
      <c r="G4058" s="5">
        <v>998</v>
      </c>
      <c r="H4058" s="5">
        <v>198</v>
      </c>
      <c r="I4058" s="5">
        <v>54332</v>
      </c>
      <c r="J4058" s="16">
        <v>0</v>
      </c>
      <c r="K4058" s="16"/>
      <c r="L4058" s="6">
        <v>15758</v>
      </c>
      <c r="M4058" s="6">
        <v>236042</v>
      </c>
      <c r="N4058" s="6"/>
      <c r="O4058" s="6">
        <v>1017016</v>
      </c>
      <c r="P4058" s="6">
        <v>11320</v>
      </c>
      <c r="Q4058" s="7">
        <v>2239616</v>
      </c>
      <c r="R4058" s="120">
        <v>0.48396499999999998</v>
      </c>
      <c r="S4058" s="120">
        <v>79.3152789058</v>
      </c>
      <c r="T4058" s="6"/>
      <c r="U4058" s="6"/>
      <c r="V4058" s="6"/>
      <c r="W4058" s="6"/>
      <c r="X4058" s="6">
        <v>3816253</v>
      </c>
      <c r="Y4058" s="6">
        <v>2399171</v>
      </c>
      <c r="Z4058" s="7">
        <v>2311973</v>
      </c>
      <c r="AA4058" s="120">
        <v>115.40838321</v>
      </c>
      <c r="AB4058" s="120">
        <v>46.566256153103673</v>
      </c>
    </row>
    <row r="4059" spans="1:28" x14ac:dyDescent="0.3">
      <c r="A4059" s="1" t="s">
        <v>35</v>
      </c>
      <c r="B4059" s="65" t="str">
        <f>VLOOKUP(A4059,'bank list with code'!$A$2:$C$114,3,FALSE)</f>
        <v>B004</v>
      </c>
      <c r="C4059" s="65" t="str">
        <f>VLOOKUP(B4059,'bank type'!$A$2:$B$87,2,FALSE)</f>
        <v>Foreign Banks</v>
      </c>
      <c r="D4059" s="60">
        <f t="shared" si="165"/>
        <v>44500</v>
      </c>
      <c r="E4059" s="19">
        <v>10</v>
      </c>
      <c r="F4059" s="1">
        <v>2021</v>
      </c>
      <c r="G4059" s="5">
        <v>0</v>
      </c>
      <c r="H4059" s="5">
        <v>0</v>
      </c>
      <c r="I4059" s="5">
        <v>44467</v>
      </c>
      <c r="J4059" s="5">
        <v>0</v>
      </c>
      <c r="K4059" s="5"/>
      <c r="L4059" s="6">
        <v>0</v>
      </c>
      <c r="M4059" s="6">
        <v>0</v>
      </c>
      <c r="N4059" s="6"/>
      <c r="O4059" s="6">
        <v>1440682</v>
      </c>
      <c r="P4059" s="6">
        <v>1297</v>
      </c>
      <c r="Q4059" s="7">
        <v>4719712</v>
      </c>
      <c r="R4059" s="120">
        <v>0.10615962000000001</v>
      </c>
      <c r="S4059" s="120">
        <v>298.58089989000001</v>
      </c>
      <c r="T4059" s="6"/>
      <c r="U4059" s="6"/>
      <c r="V4059" s="6"/>
      <c r="W4059" s="6"/>
      <c r="X4059" s="6">
        <v>0</v>
      </c>
      <c r="Y4059" s="6">
        <v>0</v>
      </c>
      <c r="Z4059" s="7">
        <v>0</v>
      </c>
      <c r="AA4059" s="120">
        <v>0</v>
      </c>
      <c r="AB4059" s="120">
        <v>0</v>
      </c>
    </row>
    <row r="4060" spans="1:28" x14ac:dyDescent="0.3">
      <c r="A4060" s="1" t="s">
        <v>36</v>
      </c>
      <c r="B4060" s="65" t="str">
        <f>VLOOKUP(A4060,'bank list with code'!$A$2:$C$114,3,FALSE)</f>
        <v>B011</v>
      </c>
      <c r="C4060" s="65" t="str">
        <f>VLOOKUP(B4060,'bank type'!$A$2:$B$87,2,FALSE)</f>
        <v>Foreign Banks</v>
      </c>
      <c r="D4060" s="60">
        <f t="shared" si="165"/>
        <v>44500</v>
      </c>
      <c r="E4060" s="19">
        <v>10</v>
      </c>
      <c r="F4060" s="1">
        <v>2021</v>
      </c>
      <c r="G4060" s="5">
        <v>0</v>
      </c>
      <c r="H4060" s="5">
        <v>0</v>
      </c>
      <c r="I4060" s="5">
        <v>0</v>
      </c>
      <c r="J4060" s="5">
        <v>0</v>
      </c>
      <c r="K4060" s="5"/>
      <c r="L4060" s="6">
        <v>0</v>
      </c>
      <c r="M4060" s="6">
        <v>0</v>
      </c>
      <c r="N4060" s="6"/>
      <c r="O4060" s="6">
        <v>23334</v>
      </c>
      <c r="P4060" s="6">
        <v>1</v>
      </c>
      <c r="Q4060" s="7">
        <v>30459</v>
      </c>
      <c r="R4060" s="120">
        <v>7.0000000000000007E-5</v>
      </c>
      <c r="S4060" s="120">
        <v>1.2632484369000001</v>
      </c>
      <c r="T4060" s="6"/>
      <c r="U4060" s="6"/>
      <c r="V4060" s="6"/>
      <c r="W4060" s="6"/>
      <c r="X4060" s="6">
        <v>0</v>
      </c>
      <c r="Y4060" s="6">
        <v>0</v>
      </c>
      <c r="Z4060" s="7">
        <v>0</v>
      </c>
      <c r="AA4060" s="120">
        <v>0</v>
      </c>
      <c r="AB4060" s="120">
        <v>0</v>
      </c>
    </row>
    <row r="4061" spans="1:28" x14ac:dyDescent="0.3">
      <c r="A4061" s="1" t="s">
        <v>37</v>
      </c>
      <c r="B4061" s="65" t="str">
        <f>VLOOKUP(A4061,'bank list with code'!$A$2:$C$114,3,FALSE)</f>
        <v>B017</v>
      </c>
      <c r="C4061" s="65" t="str">
        <f>VLOOKUP(B4061,'bank type'!$A$2:$B$87,2,FALSE)</f>
        <v>Foreign Banks</v>
      </c>
      <c r="D4061" s="60">
        <f t="shared" si="165"/>
        <v>44500</v>
      </c>
      <c r="E4061" s="19">
        <v>10</v>
      </c>
      <c r="F4061" s="1">
        <v>2021</v>
      </c>
      <c r="G4061" s="5">
        <v>0</v>
      </c>
      <c r="H4061" s="5">
        <v>0</v>
      </c>
      <c r="I4061" s="5">
        <v>0</v>
      </c>
      <c r="J4061" s="5">
        <v>0</v>
      </c>
      <c r="K4061" s="5"/>
      <c r="L4061" s="6">
        <v>0</v>
      </c>
      <c r="M4061" s="6">
        <v>1</v>
      </c>
      <c r="N4061" s="6"/>
      <c r="O4061" s="6">
        <v>0</v>
      </c>
      <c r="P4061" s="6">
        <v>0</v>
      </c>
      <c r="Q4061" s="7">
        <v>0</v>
      </c>
      <c r="R4061" s="120">
        <v>0</v>
      </c>
      <c r="S4061" s="120">
        <v>0</v>
      </c>
      <c r="T4061" s="6"/>
      <c r="U4061" s="6"/>
      <c r="V4061" s="6"/>
      <c r="W4061" s="6"/>
      <c r="X4061" s="6">
        <v>2020</v>
      </c>
      <c r="Y4061" s="6">
        <v>262</v>
      </c>
      <c r="Z4061" s="7">
        <v>50</v>
      </c>
      <c r="AA4061" s="120">
        <v>2.3224436299999998E-2</v>
      </c>
      <c r="AB4061" s="120">
        <v>2.6541893E-3</v>
      </c>
    </row>
    <row r="4062" spans="1:28" x14ac:dyDescent="0.3">
      <c r="A4062" s="1" t="s">
        <v>38</v>
      </c>
      <c r="B4062" s="65" t="str">
        <f>VLOOKUP(A4062,'bank list with code'!$A$2:$C$114,3,FALSE)</f>
        <v>B023</v>
      </c>
      <c r="C4062" s="65" t="str">
        <f>VLOOKUP(B4062,'bank type'!$A$2:$B$87,2,FALSE)</f>
        <v>Foreign Banks</v>
      </c>
      <c r="D4062" s="60">
        <f t="shared" si="165"/>
        <v>44500</v>
      </c>
      <c r="E4062" s="19">
        <v>10</v>
      </c>
      <c r="F4062" s="1">
        <v>2021</v>
      </c>
      <c r="G4062" s="5">
        <v>47</v>
      </c>
      <c r="H4062" s="5">
        <v>445</v>
      </c>
      <c r="I4062" s="5">
        <v>0</v>
      </c>
      <c r="J4062" s="5">
        <v>0</v>
      </c>
      <c r="K4062" s="5"/>
      <c r="L4062" s="6">
        <v>0</v>
      </c>
      <c r="M4062" s="6">
        <v>0</v>
      </c>
      <c r="N4062" s="6"/>
      <c r="O4062" s="6">
        <v>2583507</v>
      </c>
      <c r="P4062" s="6">
        <v>13689</v>
      </c>
      <c r="Q4062" s="7">
        <v>13122330</v>
      </c>
      <c r="R4062" s="120">
        <v>0.79701558759999991</v>
      </c>
      <c r="S4062" s="120">
        <v>433.57912007710024</v>
      </c>
      <c r="T4062" s="6"/>
      <c r="U4062" s="6"/>
      <c r="V4062" s="6"/>
      <c r="W4062" s="6"/>
      <c r="X4062" s="6">
        <v>1588092</v>
      </c>
      <c r="Y4062" s="6">
        <v>1133770</v>
      </c>
      <c r="Z4062" s="7">
        <v>2546290</v>
      </c>
      <c r="AA4062" s="120">
        <v>62.020397760000002</v>
      </c>
      <c r="AB4062" s="120">
        <v>61.834181517800005</v>
      </c>
    </row>
    <row r="4063" spans="1:28" x14ac:dyDescent="0.3">
      <c r="A4063" s="1" t="s">
        <v>39</v>
      </c>
      <c r="B4063" s="65" t="str">
        <f>VLOOKUP(A4063,'bank list with code'!$A$2:$C$114,3,FALSE)</f>
        <v>B030</v>
      </c>
      <c r="C4063" s="65" t="str">
        <f>VLOOKUP(B4063,'bank type'!$A$2:$B$87,2,FALSE)</f>
        <v>Foreign Banks</v>
      </c>
      <c r="D4063" s="60">
        <f t="shared" si="165"/>
        <v>44500</v>
      </c>
      <c r="E4063" s="19">
        <v>10</v>
      </c>
      <c r="F4063" s="1">
        <v>2021</v>
      </c>
      <c r="G4063" s="5">
        <v>27</v>
      </c>
      <c r="H4063" s="5">
        <v>16</v>
      </c>
      <c r="I4063" s="5">
        <v>0</v>
      </c>
      <c r="J4063" s="5">
        <v>0</v>
      </c>
      <c r="K4063" s="5"/>
      <c r="L4063" s="6">
        <v>0</v>
      </c>
      <c r="M4063" s="6">
        <v>0</v>
      </c>
      <c r="N4063" s="6"/>
      <c r="O4063" s="6">
        <v>0</v>
      </c>
      <c r="P4063" s="6">
        <v>0</v>
      </c>
      <c r="Q4063" s="7">
        <v>0</v>
      </c>
      <c r="R4063" s="120">
        <v>0</v>
      </c>
      <c r="S4063" s="120">
        <v>0</v>
      </c>
      <c r="T4063" s="6"/>
      <c r="U4063" s="6"/>
      <c r="V4063" s="6"/>
      <c r="W4063" s="6"/>
      <c r="X4063" s="6">
        <v>1060169</v>
      </c>
      <c r="Y4063" s="6">
        <v>674758</v>
      </c>
      <c r="Z4063" s="7">
        <v>962953</v>
      </c>
      <c r="AA4063" s="120">
        <v>24.172219621</v>
      </c>
      <c r="AB4063" s="120">
        <v>12.444594875900002</v>
      </c>
    </row>
    <row r="4064" spans="1:28" x14ac:dyDescent="0.3">
      <c r="A4064" s="1" t="s">
        <v>40</v>
      </c>
      <c r="B4064" s="65" t="str">
        <f>VLOOKUP(A4064,'bank list with code'!$A$2:$C$114,3,FALSE)</f>
        <v>B035</v>
      </c>
      <c r="C4064" s="65" t="str">
        <f>VLOOKUP(B4064,'bank type'!$A$2:$B$87,2,FALSE)</f>
        <v>Foreign Banks</v>
      </c>
      <c r="D4064" s="60">
        <f t="shared" si="165"/>
        <v>44500</v>
      </c>
      <c r="E4064" s="19">
        <v>10</v>
      </c>
      <c r="F4064" s="1">
        <v>2021</v>
      </c>
      <c r="G4064" s="5">
        <v>13</v>
      </c>
      <c r="H4064" s="5">
        <v>19</v>
      </c>
      <c r="I4064" s="16">
        <v>0</v>
      </c>
      <c r="J4064" s="16">
        <v>0</v>
      </c>
      <c r="K4064" s="16"/>
      <c r="L4064" s="6">
        <v>0</v>
      </c>
      <c r="M4064" s="6">
        <v>0</v>
      </c>
      <c r="N4064" s="6"/>
      <c r="O4064" s="6">
        <v>0</v>
      </c>
      <c r="P4064" s="6">
        <v>0</v>
      </c>
      <c r="Q4064" s="7">
        <v>0</v>
      </c>
      <c r="R4064" s="120">
        <v>0</v>
      </c>
      <c r="S4064" s="120">
        <v>0</v>
      </c>
      <c r="T4064" s="6"/>
      <c r="U4064" s="6"/>
      <c r="V4064" s="6"/>
      <c r="W4064" s="6"/>
      <c r="X4064" s="6">
        <v>123418</v>
      </c>
      <c r="Y4064" s="6">
        <v>56126</v>
      </c>
      <c r="Z4064" s="7">
        <v>119875</v>
      </c>
      <c r="AA4064" s="120">
        <v>3.2559603741999994</v>
      </c>
      <c r="AB4064" s="120">
        <v>2.8586193755999778</v>
      </c>
    </row>
    <row r="4065" spans="1:28" x14ac:dyDescent="0.3">
      <c r="A4065" s="1" t="s">
        <v>41</v>
      </c>
      <c r="B4065" s="65" t="str">
        <f>VLOOKUP(A4065,'bank list with code'!$A$2:$C$114,3,FALSE)</f>
        <v>B051</v>
      </c>
      <c r="C4065" s="65" t="str">
        <f>VLOOKUP(B4065,'bank type'!$A$2:$B$87,2,FALSE)</f>
        <v>Foreign Banks</v>
      </c>
      <c r="D4065" s="60">
        <f t="shared" si="165"/>
        <v>44500</v>
      </c>
      <c r="E4065" s="19">
        <v>10</v>
      </c>
      <c r="F4065" s="1">
        <v>2021</v>
      </c>
      <c r="G4065" s="5">
        <v>46</v>
      </c>
      <c r="H4065" s="5">
        <v>32</v>
      </c>
      <c r="I4065" s="5">
        <v>0</v>
      </c>
      <c r="J4065" s="5">
        <v>0</v>
      </c>
      <c r="K4065" s="5"/>
      <c r="L4065" s="6">
        <v>0</v>
      </c>
      <c r="M4065" s="6">
        <v>0</v>
      </c>
      <c r="N4065" s="6"/>
      <c r="O4065" s="6">
        <v>805757</v>
      </c>
      <c r="P4065" s="6">
        <v>1976</v>
      </c>
      <c r="Q4065" s="7">
        <v>1751530</v>
      </c>
      <c r="R4065" s="120">
        <v>0.15929498340000001</v>
      </c>
      <c r="S4065" s="120">
        <v>74.116474262300457</v>
      </c>
      <c r="T4065" s="6"/>
      <c r="U4065" s="6"/>
      <c r="V4065" s="6"/>
      <c r="W4065" s="6"/>
      <c r="X4065" s="6">
        <v>496998</v>
      </c>
      <c r="Y4065" s="6">
        <v>300951</v>
      </c>
      <c r="Z4065" s="7">
        <v>453567</v>
      </c>
      <c r="AA4065" s="120">
        <v>16.892966846100002</v>
      </c>
      <c r="AB4065" s="120">
        <v>11.27399072950001</v>
      </c>
    </row>
    <row r="4066" spans="1:28" x14ac:dyDescent="0.3">
      <c r="A4066" s="1" t="s">
        <v>73</v>
      </c>
      <c r="B4066" s="65" t="str">
        <f>VLOOKUP(A4066,'bank list with code'!$A$2:$C$114,3,FALSE)</f>
        <v>B085</v>
      </c>
      <c r="C4066" s="65" t="str">
        <f>VLOOKUP(B4066,'bank type'!$A$2:$B$87,2,FALSE)</f>
        <v>Foreign Banks</v>
      </c>
      <c r="D4066" s="60">
        <f t="shared" si="165"/>
        <v>44500</v>
      </c>
      <c r="E4066" s="19">
        <v>10</v>
      </c>
      <c r="F4066" s="1">
        <v>2021</v>
      </c>
      <c r="G4066" s="5">
        <v>6</v>
      </c>
      <c r="H4066" s="5">
        <v>0</v>
      </c>
      <c r="I4066" s="5">
        <v>0</v>
      </c>
      <c r="J4066" s="5">
        <v>0</v>
      </c>
      <c r="K4066" s="5"/>
      <c r="L4066" s="6">
        <v>67505</v>
      </c>
      <c r="M4066" s="6">
        <v>0</v>
      </c>
      <c r="N4066" s="6"/>
      <c r="O4066" s="6">
        <v>205966</v>
      </c>
      <c r="P4066" s="6">
        <v>59496</v>
      </c>
      <c r="Q4066" s="7">
        <v>382938</v>
      </c>
      <c r="R4066" s="120">
        <v>3.9029841900000002</v>
      </c>
      <c r="S4066" s="120">
        <v>20.520854930000002</v>
      </c>
      <c r="T4066" s="6"/>
      <c r="U4066" s="6"/>
      <c r="V4066" s="6"/>
      <c r="W4066" s="6"/>
      <c r="X4066" s="6">
        <v>21645</v>
      </c>
      <c r="Y4066" s="6">
        <v>4853</v>
      </c>
      <c r="Z4066" s="7">
        <v>5922</v>
      </c>
      <c r="AA4066" s="120">
        <v>0.18130288</v>
      </c>
      <c r="AB4066" s="120">
        <v>0.19376413000000001</v>
      </c>
    </row>
    <row r="4067" spans="1:28" x14ac:dyDescent="0.3">
      <c r="A4067" s="1" t="s">
        <v>42</v>
      </c>
      <c r="B4067" s="65" t="str">
        <f>VLOOKUP(A4067,'bank list with code'!$A$2:$C$114,3,FALSE)</f>
        <v>B090</v>
      </c>
      <c r="C4067" s="65" t="str">
        <f>VLOOKUP(B4067,'bank type'!$A$2:$B$87,2,FALSE)</f>
        <v>Foreign Banks</v>
      </c>
      <c r="D4067" s="60">
        <f t="shared" si="165"/>
        <v>44500</v>
      </c>
      <c r="E4067" s="19">
        <v>10</v>
      </c>
      <c r="F4067" s="1">
        <v>2021</v>
      </c>
      <c r="G4067" s="5">
        <v>97</v>
      </c>
      <c r="H4067" s="5">
        <v>80</v>
      </c>
      <c r="I4067" s="5">
        <v>0</v>
      </c>
      <c r="J4067" s="5">
        <v>0</v>
      </c>
      <c r="K4067" s="5"/>
      <c r="L4067" s="6">
        <v>0</v>
      </c>
      <c r="M4067" s="6">
        <v>0</v>
      </c>
      <c r="N4067" s="6"/>
      <c r="O4067" s="6">
        <v>1376450</v>
      </c>
      <c r="P4067" s="6">
        <v>3445</v>
      </c>
      <c r="Q4067" s="7">
        <v>3325492</v>
      </c>
      <c r="R4067" s="120">
        <v>0.21488822999999999</v>
      </c>
      <c r="S4067" s="120">
        <v>113.95720048</v>
      </c>
      <c r="T4067" s="6"/>
      <c r="U4067" s="6"/>
      <c r="V4067" s="6"/>
      <c r="W4067" s="6"/>
      <c r="X4067" s="6">
        <v>1084528</v>
      </c>
      <c r="Y4067" s="6">
        <v>1150115</v>
      </c>
      <c r="Z4067" s="7">
        <v>1923126</v>
      </c>
      <c r="AA4067" s="120">
        <v>53.294067640000002</v>
      </c>
      <c r="AB4067" s="120">
        <v>38.63748417</v>
      </c>
    </row>
    <row r="4068" spans="1:28" x14ac:dyDescent="0.3">
      <c r="A4068" s="1" t="s">
        <v>45</v>
      </c>
      <c r="B4068" s="65" t="str">
        <f>VLOOKUP(A4068,'bank list with code'!$A$2:$C$114,3,FALSE)</f>
        <v>B002</v>
      </c>
      <c r="C4068" s="65" t="str">
        <f>VLOOKUP(B4068,'bank type'!$A$2:$B$87,2,FALSE)</f>
        <v>Payment Banks</v>
      </c>
      <c r="D4068" s="60">
        <f t="shared" si="165"/>
        <v>44500</v>
      </c>
      <c r="E4068" s="19">
        <v>10</v>
      </c>
      <c r="F4068" s="1">
        <v>2021</v>
      </c>
      <c r="G4068" s="5">
        <v>0</v>
      </c>
      <c r="H4068" s="5">
        <v>0</v>
      </c>
      <c r="I4068" s="5">
        <v>0</v>
      </c>
      <c r="J4068" s="5">
        <v>0</v>
      </c>
      <c r="K4068" s="5"/>
      <c r="L4068" s="6">
        <v>0</v>
      </c>
      <c r="M4068" s="6">
        <v>0</v>
      </c>
      <c r="N4068" s="6"/>
      <c r="O4068" s="6">
        <v>0</v>
      </c>
      <c r="P4068" s="6">
        <v>0</v>
      </c>
      <c r="Q4068" s="7">
        <v>0</v>
      </c>
      <c r="R4068" s="120">
        <v>0</v>
      </c>
      <c r="S4068" s="120">
        <v>0</v>
      </c>
      <c r="T4068" s="6"/>
      <c r="U4068" s="6"/>
      <c r="V4068" s="6"/>
      <c r="W4068" s="6"/>
      <c r="X4068" s="6">
        <v>1968135</v>
      </c>
      <c r="Y4068" s="6">
        <v>0</v>
      </c>
      <c r="Z4068" s="7">
        <v>336822</v>
      </c>
      <c r="AA4068" s="120">
        <v>0</v>
      </c>
      <c r="AB4068" s="120">
        <v>2.4752888</v>
      </c>
    </row>
    <row r="4069" spans="1:28" x14ac:dyDescent="0.3">
      <c r="A4069" s="1" t="s">
        <v>46</v>
      </c>
      <c r="B4069" s="65" t="str">
        <f>VLOOKUP(A4069,'bank list with code'!$A$2:$C$114,3,FALSE)</f>
        <v>B048</v>
      </c>
      <c r="C4069" s="65" t="str">
        <f>VLOOKUP(B4069,'bank type'!$A$2:$B$87,2,FALSE)</f>
        <v>Payment Banks</v>
      </c>
      <c r="D4069" s="60">
        <f t="shared" si="165"/>
        <v>44500</v>
      </c>
      <c r="E4069" s="19">
        <v>10</v>
      </c>
      <c r="F4069" s="1">
        <v>2021</v>
      </c>
      <c r="G4069" s="5">
        <v>0</v>
      </c>
      <c r="H4069" s="5">
        <v>0</v>
      </c>
      <c r="I4069" s="5">
        <v>0</v>
      </c>
      <c r="J4069" s="5">
        <v>0</v>
      </c>
      <c r="K4069" s="5"/>
      <c r="L4069" s="6">
        <v>267329</v>
      </c>
      <c r="M4069" s="6">
        <v>0</v>
      </c>
      <c r="N4069" s="6"/>
      <c r="O4069" s="6">
        <v>0</v>
      </c>
      <c r="P4069" s="6">
        <v>0</v>
      </c>
      <c r="Q4069" s="7">
        <v>0</v>
      </c>
      <c r="R4069" s="120">
        <v>0</v>
      </c>
      <c r="S4069" s="120">
        <v>0</v>
      </c>
      <c r="T4069" s="6"/>
      <c r="U4069" s="6"/>
      <c r="V4069" s="6"/>
      <c r="W4069" s="6"/>
      <c r="X4069" s="6">
        <v>3181427</v>
      </c>
      <c r="Y4069" s="6">
        <v>1015939</v>
      </c>
      <c r="Z4069" s="7">
        <v>212387</v>
      </c>
      <c r="AA4069" s="120">
        <v>29.496227269999999</v>
      </c>
      <c r="AB4069" s="120">
        <v>3.2724524092</v>
      </c>
    </row>
    <row r="4070" spans="1:28" x14ac:dyDescent="0.3">
      <c r="A4070" s="1" t="s">
        <v>47</v>
      </c>
      <c r="B4070" s="65" t="str">
        <f>VLOOKUP(A4070,'bank list with code'!$A$2:$C$114,3,FALSE)</f>
        <v>B059</v>
      </c>
      <c r="C4070" s="65" t="str">
        <f>VLOOKUP(B4070,'bank type'!$A$2:$B$87,2,FALSE)</f>
        <v>Payment Banks</v>
      </c>
      <c r="D4070" s="60">
        <f t="shared" si="165"/>
        <v>44500</v>
      </c>
      <c r="E4070" s="19">
        <v>10</v>
      </c>
      <c r="F4070" s="1">
        <v>2021</v>
      </c>
      <c r="G4070" s="5" t="s">
        <v>74</v>
      </c>
      <c r="H4070" s="5" t="s">
        <v>74</v>
      </c>
      <c r="I4070" s="5" t="s">
        <v>74</v>
      </c>
      <c r="J4070" s="5" t="s">
        <v>74</v>
      </c>
      <c r="K4070" s="5"/>
      <c r="L4070" s="6">
        <v>136109</v>
      </c>
      <c r="M4070" s="6">
        <v>0</v>
      </c>
      <c r="N4070" s="6"/>
      <c r="O4070" s="6">
        <v>0</v>
      </c>
      <c r="P4070" s="6">
        <v>0</v>
      </c>
      <c r="Q4070" s="7">
        <v>0</v>
      </c>
      <c r="R4070" s="120">
        <v>0</v>
      </c>
      <c r="S4070" s="120">
        <v>0</v>
      </c>
      <c r="T4070" s="6"/>
      <c r="U4070" s="6"/>
      <c r="V4070" s="6"/>
      <c r="W4070" s="6"/>
      <c r="X4070" s="6">
        <v>2855522</v>
      </c>
      <c r="Y4070" s="6">
        <v>0</v>
      </c>
      <c r="Z4070" s="7">
        <v>467689</v>
      </c>
      <c r="AA4070" s="120">
        <v>0</v>
      </c>
      <c r="AB4070" s="120">
        <v>2.6501445939999999</v>
      </c>
    </row>
    <row r="4071" spans="1:28" x14ac:dyDescent="0.3">
      <c r="A4071" s="1" t="s">
        <v>72</v>
      </c>
      <c r="B4071" s="65" t="str">
        <f>VLOOKUP(A4071,'bank list with code'!$A$2:$C$114,3,FALSE)</f>
        <v>B067</v>
      </c>
      <c r="C4071" s="65" t="str">
        <f>VLOOKUP(B4071,'bank type'!$A$2:$B$87,2,FALSE)</f>
        <v>Payment Banks</v>
      </c>
      <c r="D4071" s="60">
        <f t="shared" si="165"/>
        <v>44500</v>
      </c>
      <c r="E4071" s="19">
        <v>10</v>
      </c>
      <c r="F4071" s="1">
        <v>2021</v>
      </c>
      <c r="G4071" s="5">
        <v>0</v>
      </c>
      <c r="H4071" s="5">
        <v>0</v>
      </c>
      <c r="I4071" s="5">
        <v>0</v>
      </c>
      <c r="J4071" s="5">
        <v>0</v>
      </c>
      <c r="K4071" s="5"/>
      <c r="L4071" s="6">
        <v>0</v>
      </c>
      <c r="M4071" s="6">
        <v>0</v>
      </c>
      <c r="N4071" s="6"/>
      <c r="O4071" s="6">
        <v>0</v>
      </c>
      <c r="P4071" s="6">
        <v>0</v>
      </c>
      <c r="Q4071" s="7">
        <v>0</v>
      </c>
      <c r="R4071" s="120">
        <v>0</v>
      </c>
      <c r="S4071" s="120">
        <v>0</v>
      </c>
      <c r="T4071" s="6"/>
      <c r="U4071" s="6"/>
      <c r="V4071" s="6"/>
      <c r="W4071" s="6"/>
      <c r="X4071" s="6">
        <v>0</v>
      </c>
      <c r="Y4071" s="6">
        <v>0</v>
      </c>
      <c r="Z4071" s="7">
        <v>0</v>
      </c>
      <c r="AA4071" s="120">
        <v>0</v>
      </c>
      <c r="AB4071" s="120">
        <v>0</v>
      </c>
    </row>
    <row r="4072" spans="1:28" x14ac:dyDescent="0.3">
      <c r="A4072" s="1" t="s">
        <v>49</v>
      </c>
      <c r="B4072" s="65" t="str">
        <f>VLOOKUP(A4072,'bank list with code'!$A$2:$C$114,3,FALSE)</f>
        <v>B077</v>
      </c>
      <c r="C4072" s="65" t="str">
        <f>VLOOKUP(B4072,'bank type'!$A$2:$B$87,2,FALSE)</f>
        <v>Payment Banks</v>
      </c>
      <c r="D4072" s="60">
        <f t="shared" si="165"/>
        <v>44500</v>
      </c>
      <c r="E4072" s="19">
        <v>10</v>
      </c>
      <c r="F4072" s="1">
        <v>2021</v>
      </c>
      <c r="G4072" s="5">
        <v>0</v>
      </c>
      <c r="H4072" s="5">
        <v>0</v>
      </c>
      <c r="I4072" s="5">
        <v>0</v>
      </c>
      <c r="J4072" s="5">
        <v>0</v>
      </c>
      <c r="K4072" s="5"/>
      <c r="L4072" s="6">
        <v>16520</v>
      </c>
      <c r="M4072" s="6">
        <v>0</v>
      </c>
      <c r="N4072" s="6"/>
      <c r="O4072" s="6">
        <v>0</v>
      </c>
      <c r="P4072" s="6">
        <v>0</v>
      </c>
      <c r="Q4072" s="7">
        <v>0</v>
      </c>
      <c r="R4072" s="120">
        <v>0</v>
      </c>
      <c r="S4072" s="120">
        <v>0</v>
      </c>
      <c r="T4072" s="6"/>
      <c r="U4072" s="6"/>
      <c r="V4072" s="6"/>
      <c r="W4072" s="6"/>
      <c r="X4072" s="6">
        <v>226835</v>
      </c>
      <c r="Y4072" s="6">
        <v>1955</v>
      </c>
      <c r="Z4072" s="7">
        <v>17453</v>
      </c>
      <c r="AA4072" s="120">
        <v>7.1979680000000004E-2</v>
      </c>
      <c r="AB4072" s="120">
        <v>9.3942546799999999E-2</v>
      </c>
    </row>
    <row r="4073" spans="1:28" x14ac:dyDescent="0.3">
      <c r="A4073" s="1" t="s">
        <v>50</v>
      </c>
      <c r="B4073" s="65" t="str">
        <f>VLOOKUP(A4073,'bank list with code'!$A$2:$C$114,3,FALSE)</f>
        <v>B079</v>
      </c>
      <c r="C4073" s="65" t="str">
        <f>VLOOKUP(B4073,'bank type'!$A$2:$B$87,2,FALSE)</f>
        <v>Payment Banks</v>
      </c>
      <c r="D4073" s="60">
        <f t="shared" si="165"/>
        <v>44500</v>
      </c>
      <c r="E4073" s="19">
        <v>10</v>
      </c>
      <c r="F4073" s="1">
        <v>2021</v>
      </c>
      <c r="G4073" s="5">
        <v>1</v>
      </c>
      <c r="H4073" s="5">
        <v>65</v>
      </c>
      <c r="I4073" s="5">
        <v>289018</v>
      </c>
      <c r="J4073" s="5">
        <v>0</v>
      </c>
      <c r="K4073" s="5"/>
      <c r="L4073" s="6">
        <v>0</v>
      </c>
      <c r="M4073" s="6">
        <v>0</v>
      </c>
      <c r="N4073" s="6"/>
      <c r="O4073" s="6">
        <v>0</v>
      </c>
      <c r="P4073" s="6">
        <v>0</v>
      </c>
      <c r="Q4073" s="7">
        <v>0</v>
      </c>
      <c r="R4073" s="120">
        <v>0</v>
      </c>
      <c r="S4073" s="120">
        <v>0</v>
      </c>
      <c r="T4073" s="6"/>
      <c r="U4073" s="6"/>
      <c r="V4073" s="6"/>
      <c r="W4073" s="6"/>
      <c r="X4073" s="6">
        <v>67616342</v>
      </c>
      <c r="Y4073" s="6">
        <v>2055456</v>
      </c>
      <c r="Z4073" s="7">
        <v>3210556</v>
      </c>
      <c r="AA4073" s="120">
        <v>73.526740449999991</v>
      </c>
      <c r="AB4073" s="120">
        <v>37.05658279</v>
      </c>
    </row>
    <row r="4074" spans="1:28" x14ac:dyDescent="0.3">
      <c r="A4074" s="1" t="s">
        <v>52</v>
      </c>
      <c r="B4074" s="65" t="str">
        <f>VLOOKUP(A4074,'bank list with code'!$A$2:$C$114,3,FALSE)</f>
        <v>B007</v>
      </c>
      <c r="C4074" s="65" t="str">
        <f>VLOOKUP(B4074,'bank type'!$A$2:$B$87,2,FALSE)</f>
        <v>Small Finance Banks</v>
      </c>
      <c r="D4074" s="60">
        <f t="shared" si="165"/>
        <v>44500</v>
      </c>
      <c r="E4074" s="19">
        <v>10</v>
      </c>
      <c r="F4074" s="1">
        <v>2021</v>
      </c>
      <c r="G4074" s="5">
        <v>380</v>
      </c>
      <c r="H4074" s="5">
        <v>3</v>
      </c>
      <c r="I4074" s="5">
        <v>0</v>
      </c>
      <c r="J4074" s="5">
        <v>0</v>
      </c>
      <c r="K4074" s="5"/>
      <c r="L4074" s="6">
        <v>278</v>
      </c>
      <c r="M4074" s="6">
        <v>0</v>
      </c>
      <c r="N4074" s="6"/>
      <c r="O4074" s="6">
        <v>64917</v>
      </c>
      <c r="P4074" s="6">
        <v>3148</v>
      </c>
      <c r="Q4074" s="7">
        <v>191641</v>
      </c>
      <c r="R4074" s="120">
        <v>0.198349</v>
      </c>
      <c r="S4074" s="120">
        <v>10.168035290000001</v>
      </c>
      <c r="T4074" s="6"/>
      <c r="U4074" s="6"/>
      <c r="V4074" s="6"/>
      <c r="W4074" s="6"/>
      <c r="X4074" s="6">
        <v>1674062</v>
      </c>
      <c r="Y4074" s="6">
        <v>757709</v>
      </c>
      <c r="Z4074" s="7">
        <v>398380</v>
      </c>
      <c r="AA4074" s="120">
        <v>49.593537680000004</v>
      </c>
      <c r="AB4074" s="120">
        <v>11.13041945</v>
      </c>
    </row>
    <row r="4075" spans="1:28" x14ac:dyDescent="0.3">
      <c r="A4075" s="1" t="s">
        <v>53</v>
      </c>
      <c r="B4075" s="65" t="str">
        <f>VLOOKUP(A4075,'bank list with code'!$A$2:$C$114,3,FALSE)</f>
        <v>B019</v>
      </c>
      <c r="C4075" s="65" t="str">
        <f>VLOOKUP(B4075,'bank type'!$A$2:$B$87,2,FALSE)</f>
        <v>Small Finance Banks</v>
      </c>
      <c r="D4075" s="60">
        <f t="shared" si="165"/>
        <v>44500</v>
      </c>
      <c r="E4075" s="19">
        <v>10</v>
      </c>
      <c r="F4075" s="1">
        <v>2021</v>
      </c>
      <c r="G4075" s="5">
        <v>159</v>
      </c>
      <c r="H4075" s="5">
        <v>2</v>
      </c>
      <c r="I4075" s="5">
        <v>0</v>
      </c>
      <c r="J4075" s="5">
        <v>0</v>
      </c>
      <c r="K4075" s="5"/>
      <c r="L4075" s="6">
        <v>0</v>
      </c>
      <c r="M4075" s="6">
        <v>0</v>
      </c>
      <c r="N4075" s="6"/>
      <c r="O4075" s="6">
        <v>0</v>
      </c>
      <c r="P4075" s="6">
        <v>0</v>
      </c>
      <c r="Q4075" s="7">
        <v>0</v>
      </c>
      <c r="R4075" s="120">
        <v>0</v>
      </c>
      <c r="S4075" s="120">
        <v>0</v>
      </c>
      <c r="T4075" s="6"/>
      <c r="U4075" s="6"/>
      <c r="V4075" s="6"/>
      <c r="W4075" s="6"/>
      <c r="X4075" s="6">
        <v>170973</v>
      </c>
      <c r="Y4075" s="6">
        <v>124581</v>
      </c>
      <c r="Z4075" s="7">
        <v>76187</v>
      </c>
      <c r="AA4075" s="120">
        <v>6.4776680100000004</v>
      </c>
      <c r="AB4075" s="120">
        <v>1.7580532016999999</v>
      </c>
    </row>
    <row r="4076" spans="1:28" x14ac:dyDescent="0.3">
      <c r="A4076" s="1" t="s">
        <v>54</v>
      </c>
      <c r="B4076" s="65" t="str">
        <f>VLOOKUP(A4076,'bank list with code'!$A$2:$C$114,3,FALSE)</f>
        <v>B046</v>
      </c>
      <c r="C4076" s="65" t="str">
        <f>VLOOKUP(B4076,'bank type'!$A$2:$B$87,2,FALSE)</f>
        <v>Small Finance Banks</v>
      </c>
      <c r="D4076" s="60">
        <f t="shared" si="165"/>
        <v>44500</v>
      </c>
      <c r="E4076" s="19">
        <v>10</v>
      </c>
      <c r="F4076" s="1">
        <v>2021</v>
      </c>
      <c r="G4076" s="5">
        <v>110</v>
      </c>
      <c r="H4076" s="5">
        <v>0</v>
      </c>
      <c r="I4076" s="5">
        <v>0</v>
      </c>
      <c r="J4076" s="5">
        <v>0</v>
      </c>
      <c r="K4076" s="5"/>
      <c r="L4076" s="6">
        <v>0</v>
      </c>
      <c r="M4076" s="6">
        <v>0</v>
      </c>
      <c r="N4076" s="6"/>
      <c r="O4076" s="6">
        <v>0</v>
      </c>
      <c r="P4076" s="6">
        <v>0</v>
      </c>
      <c r="Q4076" s="7">
        <v>0</v>
      </c>
      <c r="R4076" s="120">
        <v>0</v>
      </c>
      <c r="S4076" s="120">
        <v>0</v>
      </c>
      <c r="T4076" s="6"/>
      <c r="U4076" s="6"/>
      <c r="V4076" s="6"/>
      <c r="W4076" s="6"/>
      <c r="X4076" s="6">
        <v>2836303</v>
      </c>
      <c r="Y4076" s="6">
        <v>735915</v>
      </c>
      <c r="Z4076" s="7">
        <v>79173</v>
      </c>
      <c r="AA4076" s="120">
        <v>35.284364636999996</v>
      </c>
      <c r="AB4076" s="120">
        <v>0.88628141640000002</v>
      </c>
    </row>
    <row r="4077" spans="1:28" x14ac:dyDescent="0.3">
      <c r="A4077" s="1" t="s">
        <v>55</v>
      </c>
      <c r="B4077" s="65" t="str">
        <f>VLOOKUP(A4077,'bank list with code'!$A$2:$C$114,3,FALSE)</f>
        <v>B041</v>
      </c>
      <c r="C4077" s="65" t="str">
        <f>VLOOKUP(B4077,'bank type'!$A$2:$B$87,2,FALSE)</f>
        <v>Small Finance Banks</v>
      </c>
      <c r="D4077" s="60">
        <f t="shared" si="165"/>
        <v>44500</v>
      </c>
      <c r="E4077" s="19">
        <v>10</v>
      </c>
      <c r="F4077" s="1">
        <v>2021</v>
      </c>
      <c r="G4077" s="5">
        <v>333</v>
      </c>
      <c r="H4077" s="5">
        <v>2</v>
      </c>
      <c r="I4077" s="5">
        <v>8181</v>
      </c>
      <c r="J4077" s="5">
        <v>0</v>
      </c>
      <c r="K4077" s="5"/>
      <c r="L4077" s="6">
        <v>297</v>
      </c>
      <c r="M4077" s="6">
        <v>16742</v>
      </c>
      <c r="N4077" s="6"/>
      <c r="O4077" s="6">
        <v>0</v>
      </c>
      <c r="P4077" s="6">
        <v>0</v>
      </c>
      <c r="Q4077" s="7">
        <v>0</v>
      </c>
      <c r="R4077" s="120">
        <v>0</v>
      </c>
      <c r="S4077" s="120">
        <v>0</v>
      </c>
      <c r="T4077" s="6"/>
      <c r="U4077" s="6"/>
      <c r="V4077" s="6"/>
      <c r="W4077" s="6"/>
      <c r="X4077" s="6">
        <v>2380453</v>
      </c>
      <c r="Y4077" s="6">
        <v>790837</v>
      </c>
      <c r="Z4077" s="7">
        <v>363234</v>
      </c>
      <c r="AA4077" s="120">
        <v>28.083622741599999</v>
      </c>
      <c r="AB4077" s="120">
        <v>7.1871322515000005</v>
      </c>
    </row>
    <row r="4078" spans="1:28" x14ac:dyDescent="0.3">
      <c r="A4078" s="1" t="s">
        <v>56</v>
      </c>
      <c r="B4078" s="65" t="str">
        <f>VLOOKUP(A4078,'bank list with code'!$A$2:$C$114,3,FALSE)</f>
        <v>B043</v>
      </c>
      <c r="C4078" s="65" t="str">
        <f>VLOOKUP(B4078,'bank type'!$A$2:$B$87,2,FALSE)</f>
        <v>Small Finance Banks</v>
      </c>
      <c r="D4078" s="60">
        <f t="shared" si="165"/>
        <v>44500</v>
      </c>
      <c r="E4078" s="19">
        <v>10</v>
      </c>
      <c r="F4078" s="1">
        <v>2021</v>
      </c>
      <c r="G4078" s="5">
        <v>362</v>
      </c>
      <c r="H4078" s="5">
        <v>2</v>
      </c>
      <c r="I4078" s="5">
        <v>0</v>
      </c>
      <c r="J4078" s="5">
        <v>0</v>
      </c>
      <c r="K4078" s="5"/>
      <c r="L4078" s="6">
        <v>321</v>
      </c>
      <c r="M4078" s="6">
        <v>0</v>
      </c>
      <c r="N4078" s="6"/>
      <c r="O4078" s="6">
        <v>0</v>
      </c>
      <c r="P4078" s="6">
        <v>0</v>
      </c>
      <c r="Q4078" s="7">
        <v>0</v>
      </c>
      <c r="R4078" s="120">
        <v>0</v>
      </c>
      <c r="S4078" s="120">
        <v>0</v>
      </c>
      <c r="T4078" s="6"/>
      <c r="U4078" s="6"/>
      <c r="V4078" s="6"/>
      <c r="W4078" s="6"/>
      <c r="X4078" s="6">
        <v>4019059</v>
      </c>
      <c r="Y4078" s="6">
        <v>1071193</v>
      </c>
      <c r="Z4078" s="7">
        <v>305309</v>
      </c>
      <c r="AA4078" s="120">
        <v>52.192192669999997</v>
      </c>
      <c r="AB4078" s="120">
        <v>3.4445621700000002</v>
      </c>
    </row>
    <row r="4079" spans="1:28" x14ac:dyDescent="0.3">
      <c r="A4079" s="1" t="s">
        <v>57</v>
      </c>
      <c r="B4079" s="65" t="str">
        <f>VLOOKUP(A4079,'bank list with code'!$A$2:$C$114,3,FALSE)</f>
        <v>B065</v>
      </c>
      <c r="C4079" s="65" t="str">
        <f>VLOOKUP(B4079,'bank type'!$A$2:$B$87,2,FALSE)</f>
        <v>Small Finance Banks</v>
      </c>
      <c r="D4079" s="60">
        <f t="shared" si="165"/>
        <v>44500</v>
      </c>
      <c r="E4079" s="19">
        <v>10</v>
      </c>
      <c r="F4079" s="1">
        <v>2021</v>
      </c>
      <c r="G4079" s="5">
        <v>132</v>
      </c>
      <c r="H4079" s="5">
        <v>3</v>
      </c>
      <c r="I4079" s="5">
        <v>0</v>
      </c>
      <c r="J4079" s="5">
        <v>0</v>
      </c>
      <c r="K4079" s="5"/>
      <c r="L4079" s="6">
        <v>0</v>
      </c>
      <c r="M4079" s="6">
        <v>0</v>
      </c>
      <c r="N4079" s="6"/>
      <c r="O4079" s="6">
        <v>0</v>
      </c>
      <c r="P4079" s="6">
        <v>0</v>
      </c>
      <c r="Q4079" s="7">
        <v>0</v>
      </c>
      <c r="R4079" s="120">
        <v>0</v>
      </c>
      <c r="S4079" s="120">
        <v>0</v>
      </c>
      <c r="T4079" s="6"/>
      <c r="U4079" s="6"/>
      <c r="V4079" s="6"/>
      <c r="W4079" s="6"/>
      <c r="X4079" s="6">
        <v>2196010</v>
      </c>
      <c r="Y4079" s="6">
        <v>268027</v>
      </c>
      <c r="Z4079" s="7">
        <v>93686</v>
      </c>
      <c r="AA4079" s="120">
        <v>11.8914095</v>
      </c>
      <c r="AB4079" s="120">
        <v>1.26930754</v>
      </c>
    </row>
    <row r="4080" spans="1:28" x14ac:dyDescent="0.3">
      <c r="A4080" s="1" t="s">
        <v>58</v>
      </c>
      <c r="B4080" s="65" t="str">
        <f>VLOOKUP(A4080,'bank list with code'!$A$2:$C$114,3,FALSE)</f>
        <v>B075</v>
      </c>
      <c r="C4080" s="65" t="str">
        <f>VLOOKUP(B4080,'bank type'!$A$2:$B$87,2,FALSE)</f>
        <v>Small Finance Banks</v>
      </c>
      <c r="D4080" s="60">
        <f t="shared" si="165"/>
        <v>44500</v>
      </c>
      <c r="E4080" s="19">
        <v>10</v>
      </c>
      <c r="F4080" s="1">
        <v>2021</v>
      </c>
      <c r="G4080" s="5">
        <v>7</v>
      </c>
      <c r="H4080" s="5">
        <v>1</v>
      </c>
      <c r="I4080" s="5">
        <v>0</v>
      </c>
      <c r="J4080" s="5">
        <v>0</v>
      </c>
      <c r="K4080" s="5"/>
      <c r="L4080" s="6">
        <v>0</v>
      </c>
      <c r="M4080" s="6">
        <v>0</v>
      </c>
      <c r="N4080" s="6"/>
      <c r="O4080" s="6">
        <v>0</v>
      </c>
      <c r="P4080" s="6">
        <v>0</v>
      </c>
      <c r="Q4080" s="7">
        <v>0</v>
      </c>
      <c r="R4080" s="120">
        <v>0</v>
      </c>
      <c r="S4080" s="120">
        <v>0</v>
      </c>
      <c r="T4080" s="6"/>
      <c r="U4080" s="6"/>
      <c r="V4080" s="6"/>
      <c r="W4080" s="6"/>
      <c r="X4080" s="6">
        <v>278697</v>
      </c>
      <c r="Y4080" s="6">
        <v>41557</v>
      </c>
      <c r="Z4080" s="7">
        <v>21671</v>
      </c>
      <c r="AA4080" s="120">
        <v>1.6029425100000001</v>
      </c>
      <c r="AB4080" s="120">
        <v>0.29849630460000004</v>
      </c>
    </row>
    <row r="4081" spans="1:28" x14ac:dyDescent="0.3">
      <c r="A4081" s="1" t="s">
        <v>59</v>
      </c>
      <c r="B4081" s="65" t="str">
        <f>VLOOKUP(A4081,'bank list with code'!$A$2:$C$114,3,FALSE)</f>
        <v>B097</v>
      </c>
      <c r="C4081" s="65" t="str">
        <f>VLOOKUP(B4081,'bank type'!$A$2:$B$87,2,FALSE)</f>
        <v>Small Finance Banks</v>
      </c>
      <c r="D4081" s="60">
        <f t="shared" si="165"/>
        <v>44500</v>
      </c>
      <c r="E4081" s="19">
        <v>10</v>
      </c>
      <c r="F4081" s="1">
        <v>2021</v>
      </c>
      <c r="G4081" s="5">
        <v>0</v>
      </c>
      <c r="H4081" s="5">
        <v>0</v>
      </c>
      <c r="I4081" s="5">
        <v>0</v>
      </c>
      <c r="J4081" s="5">
        <v>0</v>
      </c>
      <c r="K4081" s="5"/>
      <c r="L4081" s="6">
        <v>0</v>
      </c>
      <c r="M4081" s="6">
        <v>0</v>
      </c>
      <c r="N4081" s="6"/>
      <c r="O4081" s="6">
        <v>0</v>
      </c>
      <c r="P4081" s="6">
        <v>0</v>
      </c>
      <c r="Q4081" s="7">
        <v>0</v>
      </c>
      <c r="R4081" s="120">
        <v>0</v>
      </c>
      <c r="S4081" s="120">
        <v>0</v>
      </c>
      <c r="T4081" s="6"/>
      <c r="U4081" s="6"/>
      <c r="V4081" s="6"/>
      <c r="W4081" s="6"/>
      <c r="X4081" s="6">
        <v>344907</v>
      </c>
      <c r="Y4081" s="6">
        <v>96642</v>
      </c>
      <c r="Z4081" s="7">
        <v>38982</v>
      </c>
      <c r="AA4081" s="120">
        <v>4.3419719400000005</v>
      </c>
      <c r="AB4081" s="120">
        <v>0.45537997999999996</v>
      </c>
    </row>
    <row r="4082" spans="1:28" x14ac:dyDescent="0.3">
      <c r="A4082" s="1" t="s">
        <v>60</v>
      </c>
      <c r="B4082" s="65" t="str">
        <f>VLOOKUP(A4082,'bank list with code'!$A$2:$C$114,3,FALSE)</f>
        <v>B103</v>
      </c>
      <c r="C4082" s="65" t="str">
        <f>VLOOKUP(B4082,'bank type'!$A$2:$B$87,2,FALSE)</f>
        <v>Small Finance Banks</v>
      </c>
      <c r="D4082" s="60">
        <f t="shared" si="165"/>
        <v>44500</v>
      </c>
      <c r="E4082" s="19">
        <v>10</v>
      </c>
      <c r="F4082" s="1">
        <v>2021</v>
      </c>
      <c r="G4082" s="5">
        <v>488</v>
      </c>
      <c r="H4082" s="5">
        <v>3</v>
      </c>
      <c r="I4082" s="5">
        <v>0</v>
      </c>
      <c r="J4082" s="5">
        <v>0</v>
      </c>
      <c r="K4082" s="5"/>
      <c r="L4082" s="6">
        <v>0</v>
      </c>
      <c r="M4082" s="6">
        <v>0</v>
      </c>
      <c r="N4082" s="6"/>
      <c r="O4082" s="6">
        <v>0</v>
      </c>
      <c r="P4082" s="6">
        <v>0</v>
      </c>
      <c r="Q4082" s="7">
        <v>0</v>
      </c>
      <c r="R4082" s="120">
        <v>0</v>
      </c>
      <c r="S4082" s="120">
        <v>0</v>
      </c>
      <c r="T4082" s="6"/>
      <c r="U4082" s="6"/>
      <c r="V4082" s="6"/>
      <c r="W4082" s="6"/>
      <c r="X4082" s="6">
        <v>6686778</v>
      </c>
      <c r="Y4082" s="6">
        <v>2782905</v>
      </c>
      <c r="Z4082" s="7">
        <v>547883</v>
      </c>
      <c r="AA4082" s="120">
        <v>117.47588581000001</v>
      </c>
      <c r="AB4082" s="120">
        <v>7.7754179800000003</v>
      </c>
    </row>
    <row r="4083" spans="1:28" x14ac:dyDescent="0.3">
      <c r="A4083" s="1" t="s">
        <v>61</v>
      </c>
      <c r="B4083" s="65" t="str">
        <f>VLOOKUP(A4083,'bank list with code'!$A$2:$C$114,3,FALSE)</f>
        <v>B109</v>
      </c>
      <c r="C4083" s="65" t="str">
        <f>VLOOKUP(B4083,'bank type'!$A$2:$B$87,2,FALSE)</f>
        <v>Small Finance Banks</v>
      </c>
      <c r="D4083" s="60">
        <f t="shared" si="165"/>
        <v>44500</v>
      </c>
      <c r="E4083" s="19">
        <v>10</v>
      </c>
      <c r="F4083" s="1">
        <v>2021</v>
      </c>
      <c r="G4083" s="5">
        <v>188</v>
      </c>
      <c r="H4083" s="5">
        <v>21</v>
      </c>
      <c r="I4083" s="5">
        <v>0</v>
      </c>
      <c r="J4083" s="5">
        <v>0</v>
      </c>
      <c r="K4083" s="5"/>
      <c r="L4083" s="6">
        <v>200</v>
      </c>
      <c r="M4083" s="6">
        <v>0</v>
      </c>
      <c r="N4083" s="6"/>
      <c r="O4083" s="6">
        <v>0</v>
      </c>
      <c r="P4083" s="6">
        <v>0</v>
      </c>
      <c r="Q4083" s="7">
        <v>0</v>
      </c>
      <c r="R4083" s="120">
        <v>0</v>
      </c>
      <c r="S4083" s="120">
        <v>0</v>
      </c>
      <c r="T4083" s="6"/>
      <c r="U4083" s="6"/>
      <c r="V4083" s="6"/>
      <c r="W4083" s="6"/>
      <c r="X4083" s="6">
        <v>1042223</v>
      </c>
      <c r="Y4083" s="6">
        <v>244898</v>
      </c>
      <c r="Z4083" s="7">
        <v>58484</v>
      </c>
      <c r="AA4083" s="120">
        <v>8.7213748400000011</v>
      </c>
      <c r="AB4083" s="120">
        <v>0.83130366039999992</v>
      </c>
    </row>
    <row r="4084" spans="1:28" x14ac:dyDescent="0.3">
      <c r="A4084" s="1" t="s">
        <v>0</v>
      </c>
      <c r="B4084" s="65" t="str">
        <f>VLOOKUP(A4084,'bank list with code'!$A$2:$C$114,3,FALSE)</f>
        <v>B014</v>
      </c>
      <c r="C4084" s="65" t="str">
        <f>VLOOKUP(B4084,'bank type'!$A$2:$B$87,2,FALSE)</f>
        <v>Public Sector Banks</v>
      </c>
      <c r="D4084" s="60">
        <f>DATE(2021,11,30)</f>
        <v>44530</v>
      </c>
      <c r="E4084" s="19">
        <v>11</v>
      </c>
      <c r="F4084" s="1">
        <v>2021</v>
      </c>
      <c r="G4084" s="5">
        <v>8764</v>
      </c>
      <c r="H4084" s="5">
        <v>2788</v>
      </c>
      <c r="I4084" s="5">
        <v>43631</v>
      </c>
      <c r="J4084" s="5">
        <v>0</v>
      </c>
      <c r="K4084" s="5"/>
      <c r="L4084" s="6">
        <v>30931</v>
      </c>
      <c r="M4084" s="6">
        <v>12543</v>
      </c>
      <c r="N4084" s="6"/>
      <c r="O4084" s="6">
        <v>746931</v>
      </c>
      <c r="P4084" s="6">
        <v>14560</v>
      </c>
      <c r="Q4084" s="7">
        <v>1725266</v>
      </c>
      <c r="R4084" s="120">
        <v>0.73278599999999994</v>
      </c>
      <c r="S4084" s="120">
        <v>58.670777560000005</v>
      </c>
      <c r="T4084" s="6"/>
      <c r="U4084" s="6"/>
      <c r="V4084" s="6"/>
      <c r="W4084" s="6"/>
      <c r="X4084" s="6">
        <v>71940496</v>
      </c>
      <c r="Y4084" s="6">
        <v>28518593</v>
      </c>
      <c r="Z4084" s="7">
        <v>13687249</v>
      </c>
      <c r="AA4084" s="120">
        <v>1320.3468844000001</v>
      </c>
      <c r="AB4084" s="120">
        <v>245.46085001</v>
      </c>
    </row>
    <row r="4085" spans="1:28" x14ac:dyDescent="0.3">
      <c r="A4085" s="1" t="s">
        <v>1</v>
      </c>
      <c r="B4085" s="65" t="str">
        <f>VLOOKUP(A4085,'bank list with code'!$A$2:$C$114,3,FALSE)</f>
        <v>B015</v>
      </c>
      <c r="C4085" s="65" t="str">
        <f>VLOOKUP(B4085,'bank type'!$A$2:$B$87,2,FALSE)</f>
        <v>Public Sector Banks</v>
      </c>
      <c r="D4085" s="60">
        <f t="shared" ref="D4085:D4140" si="166">DATE(2021,11,30)</f>
        <v>44530</v>
      </c>
      <c r="E4085" s="19">
        <v>11</v>
      </c>
      <c r="F4085" s="1">
        <v>2021</v>
      </c>
      <c r="G4085" s="5">
        <v>1842</v>
      </c>
      <c r="H4085" s="5">
        <v>3261</v>
      </c>
      <c r="I4085" s="5">
        <v>50869</v>
      </c>
      <c r="J4085" s="5">
        <v>0</v>
      </c>
      <c r="K4085" s="5"/>
      <c r="L4085" s="6">
        <v>10142</v>
      </c>
      <c r="M4085" s="6">
        <v>106</v>
      </c>
      <c r="N4085" s="6"/>
      <c r="O4085" s="6">
        <v>166010</v>
      </c>
      <c r="P4085" s="6">
        <v>9611</v>
      </c>
      <c r="Q4085" s="7">
        <v>279164</v>
      </c>
      <c r="R4085" s="120">
        <v>0.55428194329999991</v>
      </c>
      <c r="S4085" s="120">
        <v>8.2391702008000003</v>
      </c>
      <c r="T4085" s="6"/>
      <c r="U4085" s="6"/>
      <c r="V4085" s="6"/>
      <c r="W4085" s="6"/>
      <c r="X4085" s="6">
        <v>44379081</v>
      </c>
      <c r="Y4085" s="6">
        <v>18451187</v>
      </c>
      <c r="Z4085" s="7">
        <v>8958517</v>
      </c>
      <c r="AA4085" s="120">
        <v>713.17100033229997</v>
      </c>
      <c r="AB4085" s="120">
        <v>138.66448843969999</v>
      </c>
    </row>
    <row r="4086" spans="1:28" x14ac:dyDescent="0.3">
      <c r="A4086" s="1" t="s">
        <v>2</v>
      </c>
      <c r="B4086" s="65" t="str">
        <f>VLOOKUP(A4086,'bank list with code'!$A$2:$C$114,3,FALSE)</f>
        <v>B016</v>
      </c>
      <c r="C4086" s="65" t="str">
        <f>VLOOKUP(B4086,'bank type'!$A$2:$B$87,2,FALSE)</f>
        <v>Public Sector Banks</v>
      </c>
      <c r="D4086" s="60">
        <f t="shared" si="166"/>
        <v>44530</v>
      </c>
      <c r="E4086" s="19">
        <v>11</v>
      </c>
      <c r="F4086" s="1">
        <v>2021</v>
      </c>
      <c r="G4086" s="5">
        <v>1548</v>
      </c>
      <c r="H4086" s="5">
        <v>448</v>
      </c>
      <c r="I4086" s="5">
        <v>3039</v>
      </c>
      <c r="J4086" s="5">
        <v>0</v>
      </c>
      <c r="K4086" s="5"/>
      <c r="L4086" s="6">
        <v>3039</v>
      </c>
      <c r="M4086" s="6">
        <v>355014</v>
      </c>
      <c r="N4086" s="6"/>
      <c r="O4086" s="6">
        <v>73540</v>
      </c>
      <c r="P4086" s="6">
        <v>1025</v>
      </c>
      <c r="Q4086" s="7">
        <v>87611</v>
      </c>
      <c r="R4086" s="120">
        <v>4.7954999999999998E-2</v>
      </c>
      <c r="S4086" s="120">
        <v>3.3890248199999999</v>
      </c>
      <c r="T4086" s="6"/>
      <c r="U4086" s="6"/>
      <c r="V4086" s="6"/>
      <c r="W4086" s="6"/>
      <c r="X4086" s="6">
        <v>11405547</v>
      </c>
      <c r="Y4086" s="6">
        <v>7160436</v>
      </c>
      <c r="Z4086" s="7">
        <v>4367885</v>
      </c>
      <c r="AA4086" s="120">
        <v>307.33302685999996</v>
      </c>
      <c r="AB4086" s="120">
        <v>64.133426619999995</v>
      </c>
    </row>
    <row r="4087" spans="1:28" x14ac:dyDescent="0.3">
      <c r="A4087" s="1" t="s">
        <v>3</v>
      </c>
      <c r="B4087" s="65" t="str">
        <f>VLOOKUP(A4087,'bank list with code'!$A$2:$C$114,3,FALSE)</f>
        <v>B018</v>
      </c>
      <c r="C4087" s="65" t="str">
        <f>VLOOKUP(B4087,'bank type'!$A$2:$B$87,2,FALSE)</f>
        <v>Public Sector Banks</v>
      </c>
      <c r="D4087" s="60">
        <f t="shared" si="166"/>
        <v>44530</v>
      </c>
      <c r="E4087" s="19">
        <v>11</v>
      </c>
      <c r="F4087" s="1">
        <v>2021</v>
      </c>
      <c r="G4087" s="5">
        <v>8100</v>
      </c>
      <c r="H4087" s="5">
        <v>4146</v>
      </c>
      <c r="I4087" s="5">
        <v>41726</v>
      </c>
      <c r="J4087" s="5">
        <v>0</v>
      </c>
      <c r="K4087" s="5"/>
      <c r="L4087" s="6">
        <v>8938</v>
      </c>
      <c r="M4087" s="6">
        <v>76</v>
      </c>
      <c r="N4087" s="6"/>
      <c r="O4087" s="6">
        <v>888385</v>
      </c>
      <c r="P4087" s="6">
        <v>45458</v>
      </c>
      <c r="Q4087" s="7">
        <v>788174</v>
      </c>
      <c r="R4087" s="120">
        <v>2.0803364099999997</v>
      </c>
      <c r="S4087" s="120">
        <v>20.661533261700001</v>
      </c>
      <c r="T4087" s="6"/>
      <c r="U4087" s="6"/>
      <c r="V4087" s="6"/>
      <c r="W4087" s="6"/>
      <c r="X4087" s="6">
        <v>45231215</v>
      </c>
      <c r="Y4087" s="6">
        <v>31171149</v>
      </c>
      <c r="Z4087" s="7">
        <v>15413465</v>
      </c>
      <c r="AA4087" s="120">
        <v>1380.0811531749</v>
      </c>
      <c r="AB4087" s="120">
        <v>277.10194695690001</v>
      </c>
    </row>
    <row r="4088" spans="1:28" x14ac:dyDescent="0.3">
      <c r="A4088" s="1" t="s">
        <v>4</v>
      </c>
      <c r="B4088" s="65" t="str">
        <f>VLOOKUP(A4088,'bank list with code'!$A$2:$C$114,3,FALSE)</f>
        <v>B022</v>
      </c>
      <c r="C4088" s="65" t="str">
        <f>VLOOKUP(B4088,'bank type'!$A$2:$B$87,2,FALSE)</f>
        <v>Public Sector Banks</v>
      </c>
      <c r="D4088" s="60">
        <f t="shared" si="166"/>
        <v>44530</v>
      </c>
      <c r="E4088" s="19">
        <v>11</v>
      </c>
      <c r="F4088" s="1">
        <v>2021</v>
      </c>
      <c r="G4088" s="5">
        <v>2581</v>
      </c>
      <c r="H4088" s="5">
        <v>750</v>
      </c>
      <c r="I4088" s="5">
        <v>3938</v>
      </c>
      <c r="J4088" s="5">
        <v>0</v>
      </c>
      <c r="K4088" s="5"/>
      <c r="L4088" s="6">
        <v>7121</v>
      </c>
      <c r="M4088" s="6">
        <v>6924</v>
      </c>
      <c r="N4088" s="6"/>
      <c r="O4088" s="6">
        <v>0</v>
      </c>
      <c r="P4088" s="6">
        <v>0</v>
      </c>
      <c r="Q4088" s="7">
        <v>0</v>
      </c>
      <c r="R4088" s="120">
        <v>0</v>
      </c>
      <c r="S4088" s="120">
        <v>0</v>
      </c>
      <c r="T4088" s="6"/>
      <c r="U4088" s="6"/>
      <c r="V4088" s="6"/>
      <c r="W4088" s="6"/>
      <c r="X4088" s="6">
        <v>28916502</v>
      </c>
      <c r="Y4088" s="6">
        <v>9912574</v>
      </c>
      <c r="Z4088" s="7">
        <v>4091930</v>
      </c>
      <c r="AA4088" s="120">
        <v>442.33428959000003</v>
      </c>
      <c r="AB4088" s="120">
        <v>81.567288559999994</v>
      </c>
    </row>
    <row r="4089" spans="1:28" x14ac:dyDescent="0.3">
      <c r="A4089" s="1" t="s">
        <v>5</v>
      </c>
      <c r="B4089" s="65" t="str">
        <f>VLOOKUP(A4089,'bank list with code'!$A$2:$C$114,3,FALSE)</f>
        <v>B060</v>
      </c>
      <c r="C4089" s="65" t="str">
        <f>VLOOKUP(B4089,'bank type'!$A$2:$B$87,2,FALSE)</f>
        <v>Public Sector Banks</v>
      </c>
      <c r="D4089" s="60">
        <f t="shared" si="166"/>
        <v>44530</v>
      </c>
      <c r="E4089" s="19">
        <v>11</v>
      </c>
      <c r="F4089" s="1">
        <v>2021</v>
      </c>
      <c r="G4089" s="5">
        <v>4383</v>
      </c>
      <c r="H4089" s="5">
        <v>649</v>
      </c>
      <c r="I4089" s="5">
        <v>14752</v>
      </c>
      <c r="J4089" s="5">
        <v>0</v>
      </c>
      <c r="K4089" s="5"/>
      <c r="L4089" s="6">
        <v>9241</v>
      </c>
      <c r="M4089" s="6">
        <v>0</v>
      </c>
      <c r="N4089" s="6"/>
      <c r="O4089" s="6">
        <v>152832</v>
      </c>
      <c r="P4089" s="6">
        <v>3822</v>
      </c>
      <c r="Q4089" s="7">
        <v>195079</v>
      </c>
      <c r="R4089" s="120">
        <v>0.24195632</v>
      </c>
      <c r="S4089" s="120">
        <v>5.7411852300000001</v>
      </c>
      <c r="T4089" s="6"/>
      <c r="U4089" s="6"/>
      <c r="V4089" s="6"/>
      <c r="W4089" s="6"/>
      <c r="X4089" s="6">
        <v>26307154</v>
      </c>
      <c r="Y4089" s="6">
        <v>20081190</v>
      </c>
      <c r="Z4089" s="7">
        <v>9280241</v>
      </c>
      <c r="AA4089" s="120">
        <v>913.45224488410008</v>
      </c>
      <c r="AB4089" s="120">
        <v>148.28375640100001</v>
      </c>
    </row>
    <row r="4090" spans="1:28" x14ac:dyDescent="0.3">
      <c r="A4090" s="1" t="s">
        <v>6</v>
      </c>
      <c r="B4090" s="65" t="str">
        <f>VLOOKUP(A4090,'bank list with code'!$A$2:$C$114,3,FALSE)</f>
        <v>B061</v>
      </c>
      <c r="C4090" s="65" t="str">
        <f>VLOOKUP(B4090,'bank type'!$A$2:$B$87,2,FALSE)</f>
        <v>Public Sector Banks</v>
      </c>
      <c r="D4090" s="60">
        <f t="shared" si="166"/>
        <v>44530</v>
      </c>
      <c r="E4090" s="19">
        <v>11</v>
      </c>
      <c r="F4090" s="1">
        <v>2021</v>
      </c>
      <c r="G4090" s="5">
        <v>2735</v>
      </c>
      <c r="H4090" s="5">
        <v>511</v>
      </c>
      <c r="I4090" s="5">
        <v>11073</v>
      </c>
      <c r="J4090" s="5">
        <v>0</v>
      </c>
      <c r="K4090" s="5"/>
      <c r="L4090" s="6">
        <v>0</v>
      </c>
      <c r="M4090" s="6">
        <v>0</v>
      </c>
      <c r="N4090" s="6"/>
      <c r="O4090" s="6">
        <v>69120</v>
      </c>
      <c r="P4090" s="6">
        <v>631</v>
      </c>
      <c r="Q4090" s="7">
        <v>79234</v>
      </c>
      <c r="R4090" s="120">
        <v>2.902387E-2</v>
      </c>
      <c r="S4090" s="120">
        <v>1.7454479899999999</v>
      </c>
      <c r="T4090" s="6"/>
      <c r="U4090" s="6"/>
      <c r="V4090" s="6"/>
      <c r="W4090" s="6"/>
      <c r="X4090" s="6">
        <v>19971785</v>
      </c>
      <c r="Y4090" s="6">
        <v>13620247</v>
      </c>
      <c r="Z4090" s="7">
        <v>4986934</v>
      </c>
      <c r="AA4090" s="120">
        <v>568.56297302000007</v>
      </c>
      <c r="AB4090" s="120">
        <v>82.447686680000004</v>
      </c>
    </row>
    <row r="4091" spans="1:28" x14ac:dyDescent="0.3">
      <c r="A4091" s="1" t="s">
        <v>7</v>
      </c>
      <c r="B4091" s="65" t="str">
        <f>VLOOKUP(A4091,'bank list with code'!$A$2:$C$114,3,FALSE)</f>
        <v>B080</v>
      </c>
      <c r="C4091" s="65" t="str">
        <f>VLOOKUP(B4091,'bank type'!$A$2:$B$87,2,FALSE)</f>
        <v>Public Sector Banks</v>
      </c>
      <c r="D4091" s="60">
        <f t="shared" si="166"/>
        <v>44530</v>
      </c>
      <c r="E4091" s="19">
        <v>11</v>
      </c>
      <c r="F4091" s="1">
        <v>2021</v>
      </c>
      <c r="G4091" s="5">
        <v>1074</v>
      </c>
      <c r="H4091" s="5">
        <v>29</v>
      </c>
      <c r="I4091" s="5">
        <v>1124</v>
      </c>
      <c r="J4091" s="5">
        <v>0</v>
      </c>
      <c r="K4091" s="5"/>
      <c r="L4091" s="6">
        <v>357</v>
      </c>
      <c r="M4091" s="6">
        <v>1164</v>
      </c>
      <c r="N4091" s="6"/>
      <c r="O4091" s="6">
        <v>0</v>
      </c>
      <c r="P4091" s="6">
        <v>0</v>
      </c>
      <c r="Q4091" s="7">
        <v>0</v>
      </c>
      <c r="R4091" s="120">
        <v>0</v>
      </c>
      <c r="S4091" s="120">
        <v>0</v>
      </c>
      <c r="T4091" s="6"/>
      <c r="U4091" s="6"/>
      <c r="V4091" s="6"/>
      <c r="W4091" s="6"/>
      <c r="X4091" s="6">
        <v>3396890</v>
      </c>
      <c r="Y4091" s="6">
        <v>1635653</v>
      </c>
      <c r="Z4091" s="7">
        <v>1057818</v>
      </c>
      <c r="AA4091" s="120">
        <v>73.924139999999994</v>
      </c>
      <c r="AB4091" s="120">
        <v>20.590352187599997</v>
      </c>
    </row>
    <row r="4092" spans="1:28" x14ac:dyDescent="0.3">
      <c r="A4092" s="1" t="s">
        <v>8</v>
      </c>
      <c r="B4092" s="65" t="str">
        <f>VLOOKUP(A4092,'bank list with code'!$A$2:$C$114,3,FALSE)</f>
        <v>B081</v>
      </c>
      <c r="C4092" s="65" t="str">
        <f>VLOOKUP(B4092,'bank type'!$A$2:$B$87,2,FALSE)</f>
        <v>Public Sector Banks</v>
      </c>
      <c r="D4092" s="60">
        <f t="shared" si="166"/>
        <v>44530</v>
      </c>
      <c r="E4092" s="19">
        <v>11</v>
      </c>
      <c r="F4092" s="1">
        <v>2021</v>
      </c>
      <c r="G4092" s="5">
        <v>8251</v>
      </c>
      <c r="H4092" s="5">
        <v>5128</v>
      </c>
      <c r="I4092" s="5">
        <v>47711</v>
      </c>
      <c r="J4092" s="5">
        <v>0</v>
      </c>
      <c r="K4092" s="5"/>
      <c r="L4092" s="6">
        <v>11265</v>
      </c>
      <c r="M4092" s="6">
        <v>488939</v>
      </c>
      <c r="N4092" s="6"/>
      <c r="O4092" s="6">
        <v>319224</v>
      </c>
      <c r="P4092" s="6">
        <v>2718</v>
      </c>
      <c r="Q4092" s="7">
        <v>603201</v>
      </c>
      <c r="R4092" s="120">
        <v>8.4939660799999997E-2</v>
      </c>
      <c r="S4092" s="120">
        <v>16.373963422999999</v>
      </c>
      <c r="T4092" s="6"/>
      <c r="U4092" s="6"/>
      <c r="V4092" s="6"/>
      <c r="W4092" s="6"/>
      <c r="X4092" s="6">
        <v>45042111</v>
      </c>
      <c r="Y4092" s="6">
        <v>31794603</v>
      </c>
      <c r="Z4092" s="7">
        <v>15065385</v>
      </c>
      <c r="AA4092" s="120">
        <v>1559.4323813154997</v>
      </c>
      <c r="AB4092" s="120">
        <v>291.01004289639997</v>
      </c>
    </row>
    <row r="4093" spans="1:28" x14ac:dyDescent="0.3">
      <c r="A4093" s="1" t="s">
        <v>12</v>
      </c>
      <c r="B4093" s="65" t="str">
        <f>VLOOKUP(A4093,'bank list with code'!$A$2:$C$114,3,FALSE)</f>
        <v>B093</v>
      </c>
      <c r="C4093" s="65" t="str">
        <f>VLOOKUP(B4093,'bank type'!$A$2:$B$87,2,FALSE)</f>
        <v>Public Sector Banks</v>
      </c>
      <c r="D4093" s="60">
        <f t="shared" si="166"/>
        <v>44530</v>
      </c>
      <c r="E4093" s="19">
        <v>11</v>
      </c>
      <c r="F4093" s="1">
        <v>2021</v>
      </c>
      <c r="G4093" s="5">
        <v>25646</v>
      </c>
      <c r="H4093" s="5">
        <v>38618</v>
      </c>
      <c r="I4093" s="5">
        <v>765358</v>
      </c>
      <c r="J4093" s="5">
        <v>0</v>
      </c>
      <c r="K4093" s="5"/>
      <c r="L4093" s="6">
        <v>46597</v>
      </c>
      <c r="M4093" s="6">
        <v>370096</v>
      </c>
      <c r="N4093" s="6"/>
      <c r="O4093" s="6">
        <v>12968393</v>
      </c>
      <c r="P4093" s="6">
        <v>85023</v>
      </c>
      <c r="Q4093" s="7">
        <v>39985842</v>
      </c>
      <c r="R4093" s="120">
        <v>3.10927628</v>
      </c>
      <c r="S4093" s="120">
        <v>1772.15573006</v>
      </c>
      <c r="T4093" s="6"/>
      <c r="U4093" s="6"/>
      <c r="V4093" s="6"/>
      <c r="W4093" s="6"/>
      <c r="X4093" s="6">
        <v>283141661</v>
      </c>
      <c r="Y4093" s="6">
        <v>190084379</v>
      </c>
      <c r="Z4093" s="7">
        <v>97514850</v>
      </c>
      <c r="AA4093" s="120">
        <v>9485.6263331424016</v>
      </c>
      <c r="AB4093" s="120">
        <v>1860.0896106798998</v>
      </c>
    </row>
    <row r="4094" spans="1:28" x14ac:dyDescent="0.3">
      <c r="A4094" s="1" t="s">
        <v>9</v>
      </c>
      <c r="B4094" s="65" t="str">
        <f>VLOOKUP(A4094,'bank list with code'!$A$2:$C$114,3,FALSE)</f>
        <v>B102</v>
      </c>
      <c r="C4094" s="65" t="str">
        <f>VLOOKUP(B4094,'bank type'!$A$2:$B$87,2,FALSE)</f>
        <v>Public Sector Banks</v>
      </c>
      <c r="D4094" s="60">
        <f t="shared" si="166"/>
        <v>44530</v>
      </c>
      <c r="E4094" s="19">
        <v>11</v>
      </c>
      <c r="F4094" s="1">
        <v>2021</v>
      </c>
      <c r="G4094" s="5">
        <v>2149</v>
      </c>
      <c r="H4094" s="5">
        <v>218</v>
      </c>
      <c r="I4094" s="5">
        <v>8964</v>
      </c>
      <c r="J4094" s="5">
        <v>0</v>
      </c>
      <c r="K4094" s="5"/>
      <c r="L4094" s="6">
        <v>3568</v>
      </c>
      <c r="M4094" s="6">
        <v>2116</v>
      </c>
      <c r="N4094" s="6"/>
      <c r="O4094" s="6">
        <v>0</v>
      </c>
      <c r="P4094" s="6">
        <v>0</v>
      </c>
      <c r="Q4094" s="7">
        <v>0</v>
      </c>
      <c r="R4094" s="120">
        <v>0</v>
      </c>
      <c r="S4094" s="120">
        <v>0</v>
      </c>
      <c r="T4094" s="6"/>
      <c r="U4094" s="6"/>
      <c r="V4094" s="6"/>
      <c r="W4094" s="6"/>
      <c r="X4094" s="6">
        <v>11038509</v>
      </c>
      <c r="Y4094" s="6">
        <v>6632338</v>
      </c>
      <c r="Z4094" s="7">
        <v>3275778</v>
      </c>
      <c r="AA4094" s="120">
        <v>287.94562937000001</v>
      </c>
      <c r="AB4094" s="120">
        <v>58.273536039999996</v>
      </c>
    </row>
    <row r="4095" spans="1:28" x14ac:dyDescent="0.3">
      <c r="A4095" s="1" t="s">
        <v>10</v>
      </c>
      <c r="B4095" s="65" t="str">
        <f>VLOOKUP(A4095,'bank list with code'!$A$2:$C$114,3,FALSE)</f>
        <v>B105</v>
      </c>
      <c r="C4095" s="65" t="str">
        <f>VLOOKUP(B4095,'bank type'!$A$2:$B$87,2,FALSE)</f>
        <v>Public Sector Banks</v>
      </c>
      <c r="D4095" s="60">
        <f t="shared" si="166"/>
        <v>44530</v>
      </c>
      <c r="E4095" s="19">
        <v>11</v>
      </c>
      <c r="F4095" s="1">
        <v>2021</v>
      </c>
      <c r="G4095" s="5">
        <v>8392</v>
      </c>
      <c r="H4095" s="5">
        <v>3375</v>
      </c>
      <c r="I4095" s="5">
        <v>308348</v>
      </c>
      <c r="J4095" s="5">
        <v>0</v>
      </c>
      <c r="K4095" s="5"/>
      <c r="L4095" s="6">
        <v>8019</v>
      </c>
      <c r="M4095" s="6">
        <v>3238</v>
      </c>
      <c r="N4095" s="6"/>
      <c r="O4095" s="6">
        <v>525021</v>
      </c>
      <c r="P4095" s="6">
        <v>5900</v>
      </c>
      <c r="Q4095" s="7">
        <v>782529</v>
      </c>
      <c r="R4095" s="120">
        <v>0.30142976259999998</v>
      </c>
      <c r="S4095" s="120">
        <v>23.409001079900001</v>
      </c>
      <c r="T4095" s="6"/>
      <c r="U4095" s="6"/>
      <c r="V4095" s="6"/>
      <c r="W4095" s="6"/>
      <c r="X4095" s="6">
        <v>46787680</v>
      </c>
      <c r="Y4095" s="6">
        <v>45830519</v>
      </c>
      <c r="Z4095" s="7">
        <v>18630857</v>
      </c>
      <c r="AA4095" s="120">
        <v>1387.0711398410001</v>
      </c>
      <c r="AB4095" s="120">
        <v>287.20344484209994</v>
      </c>
    </row>
    <row r="4096" spans="1:28" x14ac:dyDescent="0.3">
      <c r="A4096" s="1" t="s">
        <v>14</v>
      </c>
      <c r="B4096" s="65" t="str">
        <f>VLOOKUP(A4096,'bank list with code'!$A$2:$C$114,3,FALSE)</f>
        <v>B009</v>
      </c>
      <c r="C4096" s="65" t="str">
        <f>VLOOKUP(B4096,'bank type'!$A$2:$B$87,2,FALSE)</f>
        <v>Private Sector Banks</v>
      </c>
      <c r="D4096" s="60">
        <f t="shared" si="166"/>
        <v>44530</v>
      </c>
      <c r="E4096" s="19">
        <v>11</v>
      </c>
      <c r="F4096" s="1">
        <v>2021</v>
      </c>
      <c r="G4096" s="5">
        <v>5725</v>
      </c>
      <c r="H4096" s="5">
        <v>11212</v>
      </c>
      <c r="I4096" s="5">
        <v>842722</v>
      </c>
      <c r="J4096" s="5">
        <v>0</v>
      </c>
      <c r="K4096" s="5"/>
      <c r="L4096" s="6">
        <v>710</v>
      </c>
      <c r="M4096" s="6">
        <v>264249</v>
      </c>
      <c r="N4096" s="6"/>
      <c r="O4096" s="6">
        <v>7905885</v>
      </c>
      <c r="P4096" s="6">
        <v>34097</v>
      </c>
      <c r="Q4096" s="7">
        <v>19977536</v>
      </c>
      <c r="R4096" s="120">
        <v>1.4361809400000001</v>
      </c>
      <c r="S4096" s="120">
        <v>730.3268455000001</v>
      </c>
      <c r="T4096" s="6"/>
      <c r="U4096" s="6"/>
      <c r="V4096" s="6"/>
      <c r="W4096" s="6"/>
      <c r="X4096" s="6">
        <v>26415909</v>
      </c>
      <c r="Y4096" s="6">
        <v>21300813</v>
      </c>
      <c r="Z4096" s="7">
        <v>19388309</v>
      </c>
      <c r="AA4096" s="120">
        <v>1281.9795775599998</v>
      </c>
      <c r="AB4096" s="120">
        <v>469.90134167000002</v>
      </c>
    </row>
    <row r="4097" spans="1:28" x14ac:dyDescent="0.3">
      <c r="A4097" s="1" t="s">
        <v>15</v>
      </c>
      <c r="B4097" s="65" t="str">
        <f>VLOOKUP(A4097,'bank list with code'!$A$2:$C$114,3,FALSE)</f>
        <v>B010</v>
      </c>
      <c r="C4097" s="65" t="str">
        <f>VLOOKUP(B4097,'bank type'!$A$2:$B$87,2,FALSE)</f>
        <v>Private Sector Banks</v>
      </c>
      <c r="D4097" s="60">
        <f t="shared" si="166"/>
        <v>44530</v>
      </c>
      <c r="E4097" s="19">
        <v>11</v>
      </c>
      <c r="F4097" s="1">
        <v>2021</v>
      </c>
      <c r="G4097" s="5">
        <v>484</v>
      </c>
      <c r="H4097" s="5">
        <v>4</v>
      </c>
      <c r="I4097" s="5">
        <v>35795</v>
      </c>
      <c r="J4097" s="5">
        <v>0</v>
      </c>
      <c r="K4097" s="5"/>
      <c r="L4097" s="6">
        <v>0</v>
      </c>
      <c r="M4097" s="6">
        <v>0</v>
      </c>
      <c r="N4097" s="6"/>
      <c r="O4097" s="6">
        <v>0</v>
      </c>
      <c r="P4097" s="6">
        <v>0</v>
      </c>
      <c r="Q4097" s="7">
        <v>0</v>
      </c>
      <c r="R4097" s="120">
        <v>0</v>
      </c>
      <c r="S4097" s="120">
        <v>0</v>
      </c>
      <c r="T4097" s="6"/>
      <c r="U4097" s="6"/>
      <c r="V4097" s="6"/>
      <c r="W4097" s="6"/>
      <c r="X4097" s="6">
        <v>4902249</v>
      </c>
      <c r="Y4097" s="6">
        <v>2477740</v>
      </c>
      <c r="Z4097" s="7">
        <v>1103948</v>
      </c>
      <c r="AA4097" s="120">
        <v>126.19976334</v>
      </c>
      <c r="AB4097" s="120">
        <v>23.467943094800006</v>
      </c>
    </row>
    <row r="4098" spans="1:28" x14ac:dyDescent="0.3">
      <c r="A4098" s="1" t="s">
        <v>16</v>
      </c>
      <c r="B4098" s="65" t="str">
        <f>VLOOKUP(A4098,'bank list with code'!$A$2:$C$114,3,FALSE)</f>
        <v>B021</v>
      </c>
      <c r="C4098" s="65" t="str">
        <f>VLOOKUP(B4098,'bank type'!$A$2:$B$87,2,FALSE)</f>
        <v>Private Sector Banks</v>
      </c>
      <c r="D4098" s="60">
        <f t="shared" si="166"/>
        <v>44530</v>
      </c>
      <c r="E4098" s="19">
        <v>11</v>
      </c>
      <c r="F4098" s="1">
        <v>2021</v>
      </c>
      <c r="G4098" s="5">
        <v>338</v>
      </c>
      <c r="H4098" s="5">
        <v>53</v>
      </c>
      <c r="I4098" s="5">
        <v>0</v>
      </c>
      <c r="J4098" s="5">
        <v>0</v>
      </c>
      <c r="K4098" s="5"/>
      <c r="L4098" s="6">
        <v>839</v>
      </c>
      <c r="M4098" s="6">
        <v>3296</v>
      </c>
      <c r="N4098" s="6"/>
      <c r="O4098" s="6">
        <v>0</v>
      </c>
      <c r="P4098" s="6">
        <v>0</v>
      </c>
      <c r="Q4098" s="7">
        <v>0</v>
      </c>
      <c r="R4098" s="120">
        <v>0</v>
      </c>
      <c r="S4098" s="120">
        <v>0</v>
      </c>
      <c r="T4098" s="6"/>
      <c r="U4098" s="6"/>
      <c r="V4098" s="6"/>
      <c r="W4098" s="6"/>
      <c r="X4098" s="6">
        <v>798593</v>
      </c>
      <c r="Y4098" s="6">
        <v>465887</v>
      </c>
      <c r="Z4098" s="7">
        <v>315907</v>
      </c>
      <c r="AA4098" s="120">
        <v>21.4779134634</v>
      </c>
      <c r="AB4098" s="120">
        <v>5.1703941828000008</v>
      </c>
    </row>
    <row r="4099" spans="1:28" x14ac:dyDescent="0.3">
      <c r="A4099" s="1" t="s">
        <v>17</v>
      </c>
      <c r="B4099" s="65" t="str">
        <f>VLOOKUP(A4099,'bank list with code'!$A$2:$C$114,3,FALSE)</f>
        <v>B024</v>
      </c>
      <c r="C4099" s="65" t="str">
        <f>VLOOKUP(B4099,'bank type'!$A$2:$B$87,2,FALSE)</f>
        <v>Private Sector Banks</v>
      </c>
      <c r="D4099" s="60">
        <f t="shared" si="166"/>
        <v>44530</v>
      </c>
      <c r="E4099" s="19">
        <v>11</v>
      </c>
      <c r="F4099" s="1">
        <v>2021</v>
      </c>
      <c r="G4099" s="5">
        <v>1089</v>
      </c>
      <c r="H4099" s="5">
        <v>646</v>
      </c>
      <c r="I4099" s="5">
        <v>8384</v>
      </c>
      <c r="J4099" s="5">
        <v>0</v>
      </c>
      <c r="K4099" s="5"/>
      <c r="L4099" s="6">
        <v>14536</v>
      </c>
      <c r="M4099" s="6">
        <v>22598</v>
      </c>
      <c r="N4099" s="6"/>
      <c r="O4099" s="6">
        <v>2109</v>
      </c>
      <c r="P4099" s="6">
        <v>9</v>
      </c>
      <c r="Q4099" s="7">
        <v>2326</v>
      </c>
      <c r="R4099" s="120">
        <v>2.8699999999999998E-4</v>
      </c>
      <c r="S4099" s="120">
        <v>6.385881110000001E-2</v>
      </c>
      <c r="T4099" s="6"/>
      <c r="U4099" s="6"/>
      <c r="V4099" s="6"/>
      <c r="W4099" s="6"/>
      <c r="X4099" s="6">
        <v>2393756</v>
      </c>
      <c r="Y4099" s="6">
        <v>2385419</v>
      </c>
      <c r="Z4099" s="7">
        <v>1118136</v>
      </c>
      <c r="AA4099" s="120">
        <v>117.7457434623</v>
      </c>
      <c r="AB4099" s="120">
        <v>19.097802806700003</v>
      </c>
    </row>
    <row r="4100" spans="1:28" x14ac:dyDescent="0.3">
      <c r="A4100" s="1" t="s">
        <v>18</v>
      </c>
      <c r="B4100" s="65" t="str">
        <f>VLOOKUP(A4100,'bank list with code'!$A$2:$C$114,3,FALSE)</f>
        <v>B032</v>
      </c>
      <c r="C4100" s="65" t="str">
        <f>VLOOKUP(B4100,'bank type'!$A$2:$B$87,2,FALSE)</f>
        <v>Private Sector Banks</v>
      </c>
      <c r="D4100" s="60">
        <f t="shared" si="166"/>
        <v>44530</v>
      </c>
      <c r="E4100" s="19">
        <v>11</v>
      </c>
      <c r="F4100" s="1">
        <v>2021</v>
      </c>
      <c r="G4100" s="5">
        <v>320</v>
      </c>
      <c r="H4100" s="5">
        <v>29</v>
      </c>
      <c r="I4100" s="5">
        <v>8808</v>
      </c>
      <c r="J4100" s="5">
        <v>0</v>
      </c>
      <c r="K4100" s="5"/>
      <c r="L4100" s="6">
        <v>0</v>
      </c>
      <c r="M4100" s="6">
        <v>4210</v>
      </c>
      <c r="N4100" s="6"/>
      <c r="O4100" s="6">
        <v>4233</v>
      </c>
      <c r="P4100" s="6">
        <v>197</v>
      </c>
      <c r="Q4100" s="7">
        <v>11790</v>
      </c>
      <c r="R4100" s="120">
        <v>1.3844799999999999E-2</v>
      </c>
      <c r="S4100" s="120">
        <v>0.30453773480000002</v>
      </c>
      <c r="T4100" s="6"/>
      <c r="U4100" s="6"/>
      <c r="V4100" s="6"/>
      <c r="W4100" s="6"/>
      <c r="X4100" s="6">
        <v>825846</v>
      </c>
      <c r="Y4100" s="6">
        <v>347665</v>
      </c>
      <c r="Z4100" s="7">
        <v>420140</v>
      </c>
      <c r="AA4100" s="120">
        <v>19.825015949299999</v>
      </c>
      <c r="AB4100" s="120">
        <v>9.5624393271000017</v>
      </c>
    </row>
    <row r="4101" spans="1:28" x14ac:dyDescent="0.3">
      <c r="A4101" s="1" t="s">
        <v>19</v>
      </c>
      <c r="B4101" s="65" t="str">
        <f>VLOOKUP(A4101,'bank list with code'!$A$2:$C$114,3,FALSE)</f>
        <v>B038</v>
      </c>
      <c r="C4101" s="65" t="str">
        <f>VLOOKUP(B4101,'bank type'!$A$2:$B$87,2,FALSE)</f>
        <v>Private Sector Banks</v>
      </c>
      <c r="D4101" s="60">
        <f t="shared" si="166"/>
        <v>44530</v>
      </c>
      <c r="E4101" s="19">
        <v>11</v>
      </c>
      <c r="F4101" s="1">
        <v>2021</v>
      </c>
      <c r="G4101" s="5">
        <v>210</v>
      </c>
      <c r="H4101" s="5">
        <v>48</v>
      </c>
      <c r="I4101" s="5">
        <v>1455</v>
      </c>
      <c r="J4101" s="5">
        <v>0</v>
      </c>
      <c r="K4101" s="5"/>
      <c r="L4101" s="6">
        <v>0</v>
      </c>
      <c r="M4101" s="6">
        <v>0</v>
      </c>
      <c r="N4101" s="6"/>
      <c r="O4101" s="6">
        <v>6763</v>
      </c>
      <c r="P4101" s="6">
        <v>76</v>
      </c>
      <c r="Q4101" s="7">
        <v>18651</v>
      </c>
      <c r="R4101" s="120">
        <v>3.8897390000000001E-3</v>
      </c>
      <c r="S4101" s="120">
        <v>0.41211429399999999</v>
      </c>
      <c r="T4101" s="6"/>
      <c r="U4101" s="6"/>
      <c r="V4101" s="6"/>
      <c r="W4101" s="6"/>
      <c r="X4101" s="6">
        <v>513875</v>
      </c>
      <c r="Y4101" s="6">
        <v>422247</v>
      </c>
      <c r="Z4101" s="7">
        <v>309356</v>
      </c>
      <c r="AA4101" s="120">
        <v>18.115643435700001</v>
      </c>
      <c r="AB4101" s="120">
        <v>4.8237947979999998</v>
      </c>
    </row>
    <row r="4102" spans="1:28" x14ac:dyDescent="0.3">
      <c r="A4102" s="1" t="s">
        <v>20</v>
      </c>
      <c r="B4102" s="65" t="str">
        <f>VLOOKUP(A4102,'bank list with code'!$A$2:$C$114,3,FALSE)</f>
        <v>B045</v>
      </c>
      <c r="C4102" s="65" t="str">
        <f>VLOOKUP(B4102,'bank type'!$A$2:$B$87,2,FALSE)</f>
        <v>Private Sector Banks</v>
      </c>
      <c r="D4102" s="60">
        <f t="shared" si="166"/>
        <v>44530</v>
      </c>
      <c r="E4102" s="19">
        <v>11</v>
      </c>
      <c r="F4102" s="1">
        <v>2021</v>
      </c>
      <c r="G4102" s="5">
        <v>1498</v>
      </c>
      <c r="H4102" s="5">
        <v>383</v>
      </c>
      <c r="I4102" s="5">
        <v>16886</v>
      </c>
      <c r="J4102" s="5">
        <v>0</v>
      </c>
      <c r="K4102" s="5"/>
      <c r="L4102" s="6">
        <v>0</v>
      </c>
      <c r="M4102" s="6">
        <v>99381</v>
      </c>
      <c r="N4102" s="6"/>
      <c r="O4102" s="6">
        <v>49898</v>
      </c>
      <c r="P4102" s="6">
        <v>1131</v>
      </c>
      <c r="Q4102" s="7">
        <v>213070</v>
      </c>
      <c r="R4102" s="120">
        <v>6.761622099999999E-2</v>
      </c>
      <c r="S4102" s="120">
        <v>7.0245869160000005</v>
      </c>
      <c r="T4102" s="6"/>
      <c r="U4102" s="6"/>
      <c r="V4102" s="6"/>
      <c r="W4102" s="6"/>
      <c r="X4102" s="6">
        <v>9419562</v>
      </c>
      <c r="Y4102" s="6">
        <v>8064827</v>
      </c>
      <c r="Z4102" s="7">
        <v>6649184</v>
      </c>
      <c r="AA4102" s="120">
        <v>391.14080482849999</v>
      </c>
      <c r="AB4102" s="120">
        <v>118.99185801</v>
      </c>
    </row>
    <row r="4103" spans="1:28" x14ac:dyDescent="0.3">
      <c r="A4103" s="1" t="s">
        <v>21</v>
      </c>
      <c r="B4103" s="65" t="str">
        <f>VLOOKUP(A4103,'bank list with code'!$A$2:$C$114,3,FALSE)</f>
        <v>B050</v>
      </c>
      <c r="C4103" s="65" t="str">
        <f>VLOOKUP(B4103,'bank type'!$A$2:$B$87,2,FALSE)</f>
        <v>Private Sector Banks</v>
      </c>
      <c r="D4103" s="60">
        <f t="shared" si="166"/>
        <v>44530</v>
      </c>
      <c r="E4103" s="19">
        <v>11</v>
      </c>
      <c r="F4103" s="1">
        <v>2021</v>
      </c>
      <c r="G4103" s="5">
        <v>6734</v>
      </c>
      <c r="H4103" s="5">
        <v>8845</v>
      </c>
      <c r="I4103" s="5">
        <v>993407</v>
      </c>
      <c r="J4103" s="5">
        <v>0</v>
      </c>
      <c r="K4103" s="5"/>
      <c r="L4103" s="6">
        <v>2491</v>
      </c>
      <c r="M4103" s="6">
        <v>1069985</v>
      </c>
      <c r="N4103" s="6"/>
      <c r="O4103" s="6">
        <v>15547505</v>
      </c>
      <c r="P4103" s="6">
        <v>117771</v>
      </c>
      <c r="Q4103" s="7">
        <v>51839471</v>
      </c>
      <c r="R4103" s="120">
        <v>7.5649417438000004</v>
      </c>
      <c r="S4103" s="120">
        <v>2298.3448895739002</v>
      </c>
      <c r="T4103" s="6"/>
      <c r="U4103" s="6"/>
      <c r="V4103" s="6"/>
      <c r="W4103" s="6"/>
      <c r="X4103" s="6">
        <v>40546802</v>
      </c>
      <c r="Y4103" s="6">
        <v>38524141</v>
      </c>
      <c r="Z4103" s="7">
        <v>42224028</v>
      </c>
      <c r="AA4103" s="120">
        <v>2271.2215163126002</v>
      </c>
      <c r="AB4103" s="120">
        <v>967.67585321599995</v>
      </c>
    </row>
    <row r="4104" spans="1:28" x14ac:dyDescent="0.3">
      <c r="A4104" s="1" t="s">
        <v>22</v>
      </c>
      <c r="B4104" s="65" t="str">
        <f>VLOOKUP(A4104,'bank list with code'!$A$2:$C$114,3,FALSE)</f>
        <v>B053</v>
      </c>
      <c r="C4104" s="65" t="str">
        <f>VLOOKUP(B4104,'bank type'!$A$2:$B$87,2,FALSE)</f>
        <v>Private Sector Banks</v>
      </c>
      <c r="D4104" s="60">
        <f t="shared" si="166"/>
        <v>44530</v>
      </c>
      <c r="E4104" s="19">
        <v>11</v>
      </c>
      <c r="F4104" s="1">
        <v>2021</v>
      </c>
      <c r="G4104" s="5">
        <v>8950</v>
      </c>
      <c r="H4104" s="5">
        <v>7745</v>
      </c>
      <c r="I4104" s="5">
        <v>791643</v>
      </c>
      <c r="J4104" s="5">
        <v>0</v>
      </c>
      <c r="K4104" s="5"/>
      <c r="L4104" s="6">
        <v>3234</v>
      </c>
      <c r="M4104" s="6">
        <v>557046</v>
      </c>
      <c r="N4104" s="6"/>
      <c r="O4104" s="6">
        <v>12126038</v>
      </c>
      <c r="P4104" s="6">
        <v>44201</v>
      </c>
      <c r="Q4104" s="7">
        <v>37757922</v>
      </c>
      <c r="R4104" s="120">
        <v>2.06368638</v>
      </c>
      <c r="S4104" s="120">
        <v>1784.8837198600002</v>
      </c>
      <c r="T4104" s="6"/>
      <c r="U4104" s="6"/>
      <c r="V4104" s="6"/>
      <c r="W4104" s="6"/>
      <c r="X4104" s="6">
        <v>36935248</v>
      </c>
      <c r="Y4104" s="6">
        <v>24055958</v>
      </c>
      <c r="Z4104" s="7">
        <v>26107707</v>
      </c>
      <c r="AA4104" s="120">
        <v>1479.5646998099999</v>
      </c>
      <c r="AB4104" s="120">
        <v>665.16749356000003</v>
      </c>
    </row>
    <row r="4105" spans="1:28" x14ac:dyDescent="0.3">
      <c r="A4105" s="1" t="s">
        <v>11</v>
      </c>
      <c r="B4105" s="65" t="str">
        <f>VLOOKUP(A4105,'bank list with code'!$A$2:$C$114,3,FALSE)</f>
        <v>B054</v>
      </c>
      <c r="C4105" s="65" t="str">
        <f>VLOOKUP(B4105,'bank type'!$A$2:$B$87,2,FALSE)</f>
        <v>Private Sector Banks</v>
      </c>
      <c r="D4105" s="60">
        <f t="shared" si="166"/>
        <v>44530</v>
      </c>
      <c r="E4105" s="19">
        <v>11</v>
      </c>
      <c r="F4105" s="1">
        <v>2021</v>
      </c>
      <c r="G4105" s="5">
        <v>2217</v>
      </c>
      <c r="H4105" s="5">
        <v>1170</v>
      </c>
      <c r="I4105" s="5">
        <v>23780</v>
      </c>
      <c r="J4105" s="5">
        <v>0</v>
      </c>
      <c r="K4105" s="5"/>
      <c r="L4105" s="6">
        <v>235</v>
      </c>
      <c r="M4105" s="6">
        <v>2600</v>
      </c>
      <c r="N4105" s="6"/>
      <c r="O4105" s="6">
        <v>38990</v>
      </c>
      <c r="P4105" s="6">
        <v>370</v>
      </c>
      <c r="Q4105" s="7">
        <v>118643</v>
      </c>
      <c r="R4105" s="120">
        <v>2.0756212099999997E-2</v>
      </c>
      <c r="S4105" s="120">
        <v>3.4860489693000001</v>
      </c>
      <c r="T4105" s="6"/>
      <c r="U4105" s="6"/>
      <c r="V4105" s="6"/>
      <c r="W4105" s="6"/>
      <c r="X4105" s="6">
        <v>13105036</v>
      </c>
      <c r="Y4105" s="6">
        <v>7058077</v>
      </c>
      <c r="Z4105" s="7">
        <v>4168394</v>
      </c>
      <c r="AA4105" s="120">
        <v>346.38430693070001</v>
      </c>
      <c r="AB4105" s="120">
        <v>78.368949349800005</v>
      </c>
    </row>
    <row r="4106" spans="1:28" x14ac:dyDescent="0.3">
      <c r="A4106" s="1" t="s">
        <v>23</v>
      </c>
      <c r="B4106" s="65" t="str">
        <f>VLOOKUP(A4106,'bank list with code'!$A$2:$C$114,3,FALSE)</f>
        <v>B056</v>
      </c>
      <c r="C4106" s="65" t="str">
        <f>VLOOKUP(B4106,'bank type'!$A$2:$B$87,2,FALSE)</f>
        <v>Private Sector Banks</v>
      </c>
      <c r="D4106" s="60">
        <f t="shared" si="166"/>
        <v>44530</v>
      </c>
      <c r="E4106" s="19">
        <v>11</v>
      </c>
      <c r="F4106" s="1">
        <v>2021</v>
      </c>
      <c r="G4106" s="5">
        <v>512</v>
      </c>
      <c r="H4106" s="5">
        <v>217</v>
      </c>
      <c r="I4106" s="5">
        <v>21586</v>
      </c>
      <c r="J4106" s="5">
        <v>0</v>
      </c>
      <c r="K4106" s="5"/>
      <c r="L4106" s="6">
        <v>11024</v>
      </c>
      <c r="M4106" s="6">
        <v>0</v>
      </c>
      <c r="N4106" s="6"/>
      <c r="O4106" s="6">
        <v>587998</v>
      </c>
      <c r="P4106" s="6">
        <v>8639</v>
      </c>
      <c r="Q4106" s="7">
        <v>2141840</v>
      </c>
      <c r="R4106" s="120">
        <v>0.34315200000000001</v>
      </c>
      <c r="S4106" s="120">
        <v>101.55997723999999</v>
      </c>
      <c r="T4106" s="6"/>
      <c r="U4106" s="6"/>
      <c r="V4106" s="6"/>
      <c r="W4106" s="6"/>
      <c r="X4106" s="6">
        <v>3535508</v>
      </c>
      <c r="Y4106" s="6">
        <v>2794779</v>
      </c>
      <c r="Z4106" s="7">
        <v>2011418</v>
      </c>
      <c r="AA4106" s="120">
        <v>119.11677442</v>
      </c>
      <c r="AB4106" s="120">
        <v>46.128630709999996</v>
      </c>
    </row>
    <row r="4107" spans="1:28" x14ac:dyDescent="0.3">
      <c r="A4107" s="1" t="s">
        <v>24</v>
      </c>
      <c r="B4107" s="65" t="str">
        <f>VLOOKUP(A4107,'bank list with code'!$A$2:$C$114,3,FALSE)</f>
        <v>B062</v>
      </c>
      <c r="C4107" s="65" t="str">
        <f>VLOOKUP(B4107,'bank type'!$A$2:$B$87,2,FALSE)</f>
        <v>Private Sector Banks</v>
      </c>
      <c r="D4107" s="60">
        <f t="shared" si="166"/>
        <v>44530</v>
      </c>
      <c r="E4107" s="19">
        <v>11</v>
      </c>
      <c r="F4107" s="1">
        <v>2021</v>
      </c>
      <c r="G4107" s="5">
        <v>1443</v>
      </c>
      <c r="H4107" s="5">
        <v>1424</v>
      </c>
      <c r="I4107" s="5">
        <v>188665</v>
      </c>
      <c r="J4107" s="5">
        <v>0</v>
      </c>
      <c r="K4107" s="5"/>
      <c r="L4107" s="6">
        <v>259</v>
      </c>
      <c r="M4107" s="6">
        <v>36092</v>
      </c>
      <c r="N4107" s="6"/>
      <c r="O4107" s="6">
        <v>1712460</v>
      </c>
      <c r="P4107" s="6">
        <v>15697</v>
      </c>
      <c r="Q4107" s="7">
        <v>4513607</v>
      </c>
      <c r="R4107" s="120">
        <v>0.82395375999999998</v>
      </c>
      <c r="S4107" s="120">
        <v>473.84083133999997</v>
      </c>
      <c r="T4107" s="6"/>
      <c r="U4107" s="6"/>
      <c r="V4107" s="6"/>
      <c r="W4107" s="6"/>
      <c r="X4107" s="6">
        <v>6695478</v>
      </c>
      <c r="Y4107" s="6">
        <v>4863283</v>
      </c>
      <c r="Z4107" s="7">
        <v>2967376</v>
      </c>
      <c r="AA4107" s="120">
        <v>245.64707984</v>
      </c>
      <c r="AB4107" s="120">
        <v>68.832744449999993</v>
      </c>
    </row>
    <row r="4108" spans="1:28" x14ac:dyDescent="0.3">
      <c r="A4108" s="1" t="s">
        <v>25</v>
      </c>
      <c r="B4108" s="65" t="str">
        <f>VLOOKUP(A4108,'bank list with code'!$A$2:$C$114,3,FALSE)</f>
        <v>B063</v>
      </c>
      <c r="C4108" s="65" t="str">
        <f>VLOOKUP(B4108,'bank type'!$A$2:$B$87,2,FALSE)</f>
        <v>Private Sector Banks</v>
      </c>
      <c r="D4108" s="60">
        <f t="shared" si="166"/>
        <v>44530</v>
      </c>
      <c r="E4108" s="19">
        <v>11</v>
      </c>
      <c r="F4108" s="1">
        <v>2021</v>
      </c>
      <c r="G4108" s="5">
        <v>826</v>
      </c>
      <c r="H4108" s="5">
        <v>614</v>
      </c>
      <c r="I4108" s="5">
        <v>12023</v>
      </c>
      <c r="J4108" s="5">
        <v>0</v>
      </c>
      <c r="K4108" s="5"/>
      <c r="L4108" s="6">
        <v>942</v>
      </c>
      <c r="M4108" s="6">
        <v>0</v>
      </c>
      <c r="N4108" s="6"/>
      <c r="O4108" s="6">
        <v>84151</v>
      </c>
      <c r="P4108" s="6">
        <v>6120</v>
      </c>
      <c r="Q4108" s="7">
        <v>255634</v>
      </c>
      <c r="R4108" s="120">
        <v>0.24762299999999998</v>
      </c>
      <c r="S4108" s="120">
        <v>10.978971838900002</v>
      </c>
      <c r="T4108" s="6"/>
      <c r="U4108" s="6"/>
      <c r="V4108" s="6"/>
      <c r="W4108" s="6"/>
      <c r="X4108" s="6">
        <v>3864035</v>
      </c>
      <c r="Y4108" s="6">
        <v>6011747</v>
      </c>
      <c r="Z4108" s="7">
        <v>5582555</v>
      </c>
      <c r="AA4108" s="120">
        <v>332.24261203000003</v>
      </c>
      <c r="AB4108" s="120">
        <v>46.739600957500002</v>
      </c>
    </row>
    <row r="4109" spans="1:28" x14ac:dyDescent="0.3">
      <c r="A4109" s="1" t="s">
        <v>26</v>
      </c>
      <c r="B4109" s="65" t="str">
        <f>VLOOKUP(A4109,'bank list with code'!$A$2:$C$114,3,FALSE)</f>
        <v>B069</v>
      </c>
      <c r="C4109" s="65" t="str">
        <f>VLOOKUP(B4109,'bank type'!$A$2:$B$87,2,FALSE)</f>
        <v>Private Sector Banks</v>
      </c>
      <c r="D4109" s="60">
        <f t="shared" si="166"/>
        <v>44530</v>
      </c>
      <c r="E4109" s="19">
        <v>11</v>
      </c>
      <c r="F4109" s="1">
        <v>2021</v>
      </c>
      <c r="G4109" s="5">
        <v>788</v>
      </c>
      <c r="H4109" s="5">
        <v>642</v>
      </c>
      <c r="I4109" s="5">
        <v>9911</v>
      </c>
      <c r="J4109" s="5">
        <v>0</v>
      </c>
      <c r="K4109" s="5"/>
      <c r="L4109" s="6">
        <v>0</v>
      </c>
      <c r="M4109" s="6">
        <v>0</v>
      </c>
      <c r="N4109" s="6"/>
      <c r="O4109" s="6">
        <v>0</v>
      </c>
      <c r="P4109" s="6">
        <v>0</v>
      </c>
      <c r="Q4109" s="7">
        <v>0</v>
      </c>
      <c r="R4109" s="120">
        <v>0</v>
      </c>
      <c r="S4109" s="120">
        <v>0</v>
      </c>
      <c r="T4109" s="6"/>
      <c r="U4109" s="6"/>
      <c r="V4109" s="6"/>
      <c r="W4109" s="6"/>
      <c r="X4109" s="6">
        <v>5139140</v>
      </c>
      <c r="Y4109" s="6">
        <v>4122769</v>
      </c>
      <c r="Z4109" s="7">
        <v>2661360</v>
      </c>
      <c r="AA4109" s="120">
        <v>173.28907759999998</v>
      </c>
      <c r="AB4109" s="120">
        <v>34.954447638200001</v>
      </c>
    </row>
    <row r="4110" spans="1:28" x14ac:dyDescent="0.3">
      <c r="A4110" s="1" t="s">
        <v>27</v>
      </c>
      <c r="B4110" s="65" t="str">
        <f>VLOOKUP(A4110,'bank list with code'!$A$2:$C$114,3,FALSE)</f>
        <v>B070</v>
      </c>
      <c r="C4110" s="65" t="str">
        <f>VLOOKUP(B4110,'bank type'!$A$2:$B$87,2,FALSE)</f>
        <v>Private Sector Banks</v>
      </c>
      <c r="D4110" s="60">
        <f t="shared" si="166"/>
        <v>44530</v>
      </c>
      <c r="E4110" s="19">
        <v>11</v>
      </c>
      <c r="F4110" s="1">
        <v>2021</v>
      </c>
      <c r="G4110" s="5">
        <v>1336</v>
      </c>
      <c r="H4110" s="5">
        <v>894</v>
      </c>
      <c r="I4110" s="5">
        <v>9881</v>
      </c>
      <c r="J4110" s="5">
        <v>0</v>
      </c>
      <c r="K4110" s="5"/>
      <c r="L4110" s="6">
        <v>0</v>
      </c>
      <c r="M4110" s="6">
        <v>0</v>
      </c>
      <c r="N4110" s="6"/>
      <c r="O4110" s="6">
        <v>5167</v>
      </c>
      <c r="P4110" s="6">
        <v>150</v>
      </c>
      <c r="Q4110" s="7">
        <v>13864</v>
      </c>
      <c r="R4110" s="120">
        <v>1.0061E-2</v>
      </c>
      <c r="S4110" s="120">
        <v>0.81608567909999996</v>
      </c>
      <c r="T4110" s="6"/>
      <c r="U4110" s="6"/>
      <c r="V4110" s="6"/>
      <c r="W4110" s="6"/>
      <c r="X4110" s="6">
        <v>4184165</v>
      </c>
      <c r="Y4110" s="6">
        <v>4853143</v>
      </c>
      <c r="Z4110" s="7">
        <v>2519728</v>
      </c>
      <c r="AA4110" s="120">
        <v>228.52037627499999</v>
      </c>
      <c r="AB4110" s="120">
        <v>48.309685599999995</v>
      </c>
    </row>
    <row r="4111" spans="1:28" x14ac:dyDescent="0.3">
      <c r="A4111" s="1" t="s">
        <v>28</v>
      </c>
      <c r="B4111" s="65" t="str">
        <f>VLOOKUP(A4111,'bank list with code'!$A$2:$C$114,3,FALSE)</f>
        <v>B073</v>
      </c>
      <c r="C4111" s="65" t="str">
        <f>VLOOKUP(B4111,'bank type'!$A$2:$B$87,2,FALSE)</f>
        <v>Private Sector Banks</v>
      </c>
      <c r="D4111" s="60">
        <f t="shared" si="166"/>
        <v>44530</v>
      </c>
      <c r="E4111" s="19">
        <v>11</v>
      </c>
      <c r="F4111" s="1">
        <v>2021</v>
      </c>
      <c r="G4111" s="5">
        <v>1335</v>
      </c>
      <c r="H4111" s="5">
        <v>1264</v>
      </c>
      <c r="I4111" s="5">
        <v>48918</v>
      </c>
      <c r="J4111" s="5">
        <v>0</v>
      </c>
      <c r="K4111" s="5"/>
      <c r="L4111" s="6">
        <v>0</v>
      </c>
      <c r="M4111" s="6">
        <v>15924</v>
      </c>
      <c r="N4111" s="6"/>
      <c r="O4111" s="6">
        <v>2632392</v>
      </c>
      <c r="P4111" s="6">
        <v>23408</v>
      </c>
      <c r="Q4111" s="7">
        <v>5541188</v>
      </c>
      <c r="R4111" s="120">
        <v>1.0520208099999999</v>
      </c>
      <c r="S4111" s="120">
        <v>228.56240275000002</v>
      </c>
      <c r="T4111" s="6"/>
      <c r="U4111" s="6"/>
      <c r="V4111" s="6"/>
      <c r="W4111" s="6"/>
      <c r="X4111" s="6">
        <v>21376107</v>
      </c>
      <c r="Y4111" s="6">
        <v>9322945</v>
      </c>
      <c r="Z4111" s="7">
        <v>9774882</v>
      </c>
      <c r="AA4111" s="120">
        <v>424.56479824530004</v>
      </c>
      <c r="AB4111" s="120">
        <v>190.36182722000001</v>
      </c>
    </row>
    <row r="4112" spans="1:28" x14ac:dyDescent="0.3">
      <c r="A4112" s="1" t="s">
        <v>29</v>
      </c>
      <c r="B4112" s="65" t="str">
        <f>VLOOKUP(A4112,'bank list with code'!$A$2:$C$114,3,FALSE)</f>
        <v>B082</v>
      </c>
      <c r="C4112" s="65" t="str">
        <f>VLOOKUP(B4112,'bank type'!$A$2:$B$87,2,FALSE)</f>
        <v>Private Sector Banks</v>
      </c>
      <c r="D4112" s="60">
        <f t="shared" si="166"/>
        <v>44530</v>
      </c>
      <c r="E4112" s="19">
        <v>11</v>
      </c>
      <c r="F4112" s="1">
        <v>2021</v>
      </c>
      <c r="G4112" s="5">
        <v>357</v>
      </c>
      <c r="H4112" s="5">
        <v>44</v>
      </c>
      <c r="I4112" s="5">
        <v>545820</v>
      </c>
      <c r="J4112" s="5">
        <v>0</v>
      </c>
      <c r="K4112" s="5"/>
      <c r="L4112" s="6">
        <v>0</v>
      </c>
      <c r="M4112" s="6">
        <v>964296</v>
      </c>
      <c r="N4112" s="6"/>
      <c r="O4112" s="6">
        <v>3388005</v>
      </c>
      <c r="P4112" s="6">
        <v>33532</v>
      </c>
      <c r="Q4112" s="7">
        <v>8537724</v>
      </c>
      <c r="R4112" s="120">
        <v>1.1578507070000001</v>
      </c>
      <c r="S4112" s="120">
        <v>385.09356505</v>
      </c>
      <c r="T4112" s="6"/>
      <c r="U4112" s="6"/>
      <c r="V4112" s="6"/>
      <c r="W4112" s="6"/>
      <c r="X4112" s="6">
        <v>1212947</v>
      </c>
      <c r="Y4112" s="6">
        <v>603259</v>
      </c>
      <c r="Z4112" s="7">
        <v>507806</v>
      </c>
      <c r="AA4112" s="120">
        <v>29.074457148</v>
      </c>
      <c r="AB4112" s="120">
        <v>10.768015362</v>
      </c>
    </row>
    <row r="4113" spans="1:28" x14ac:dyDescent="0.3">
      <c r="A4113" s="1" t="s">
        <v>30</v>
      </c>
      <c r="B4113" s="65" t="str">
        <f>VLOOKUP(A4113,'bank list with code'!$A$2:$C$114,3,FALSE)</f>
        <v>B089</v>
      </c>
      <c r="C4113" s="65" t="str">
        <f>VLOOKUP(B4113,'bank type'!$A$2:$B$87,2,FALSE)</f>
        <v>Private Sector Banks</v>
      </c>
      <c r="D4113" s="60">
        <f t="shared" si="166"/>
        <v>44530</v>
      </c>
      <c r="E4113" s="19">
        <v>11</v>
      </c>
      <c r="F4113" s="1">
        <v>2021</v>
      </c>
      <c r="G4113" s="5">
        <v>855</v>
      </c>
      <c r="H4113" s="5">
        <v>439</v>
      </c>
      <c r="I4113" s="5">
        <v>9942</v>
      </c>
      <c r="J4113" s="5">
        <v>0</v>
      </c>
      <c r="K4113" s="5"/>
      <c r="L4113" s="6">
        <v>0</v>
      </c>
      <c r="M4113" s="6">
        <v>3291</v>
      </c>
      <c r="N4113" s="6"/>
      <c r="O4113" s="6">
        <v>9085</v>
      </c>
      <c r="P4113" s="6">
        <v>0</v>
      </c>
      <c r="Q4113" s="7">
        <v>53179</v>
      </c>
      <c r="R4113" s="120">
        <v>0</v>
      </c>
      <c r="S4113" s="120">
        <v>1.5096237924000002</v>
      </c>
      <c r="T4113" s="6"/>
      <c r="U4113" s="6"/>
      <c r="V4113" s="6"/>
      <c r="W4113" s="6"/>
      <c r="X4113" s="6">
        <v>3610442</v>
      </c>
      <c r="Y4113" s="6">
        <v>2958643</v>
      </c>
      <c r="Z4113" s="7">
        <v>2383557</v>
      </c>
      <c r="AA4113" s="120">
        <v>130.00645424999999</v>
      </c>
      <c r="AB4113" s="120">
        <v>41.718830601999997</v>
      </c>
    </row>
    <row r="4114" spans="1:28" x14ac:dyDescent="0.3">
      <c r="A4114" s="1" t="s">
        <v>31</v>
      </c>
      <c r="B4114" s="65" t="str">
        <f>VLOOKUP(A4114,'bank list with code'!$A$2:$C$114,3,FALSE)</f>
        <v>B100</v>
      </c>
      <c r="C4114" s="65" t="str">
        <f>VLOOKUP(B4114,'bank type'!$A$2:$B$87,2,FALSE)</f>
        <v>Private Sector Banks</v>
      </c>
      <c r="D4114" s="60">
        <f t="shared" si="166"/>
        <v>44530</v>
      </c>
      <c r="E4114" s="19">
        <v>11</v>
      </c>
      <c r="F4114" s="1">
        <v>2021</v>
      </c>
      <c r="G4114" s="5">
        <v>655</v>
      </c>
      <c r="H4114" s="5">
        <v>765</v>
      </c>
      <c r="I4114" s="5">
        <v>4617</v>
      </c>
      <c r="J4114" s="5">
        <v>0</v>
      </c>
      <c r="K4114" s="5"/>
      <c r="L4114" s="6">
        <v>0</v>
      </c>
      <c r="M4114" s="6">
        <v>0</v>
      </c>
      <c r="N4114" s="6"/>
      <c r="O4114" s="6">
        <v>31165</v>
      </c>
      <c r="P4114" s="6">
        <v>1986</v>
      </c>
      <c r="Q4114" s="7">
        <v>59560</v>
      </c>
      <c r="R4114" s="120">
        <v>7.3071999999999998E-2</v>
      </c>
      <c r="S4114" s="120">
        <v>2.4502761840000002</v>
      </c>
      <c r="T4114" s="6"/>
      <c r="U4114" s="6"/>
      <c r="V4114" s="6"/>
      <c r="W4114" s="6"/>
      <c r="X4114" s="6">
        <v>1987996</v>
      </c>
      <c r="Y4114" s="6">
        <v>4337940</v>
      </c>
      <c r="Z4114" s="7">
        <v>494700</v>
      </c>
      <c r="AA4114" s="120">
        <v>183.95336588000001</v>
      </c>
      <c r="AB4114" s="120">
        <v>11.963679324999999</v>
      </c>
    </row>
    <row r="4115" spans="1:28" x14ac:dyDescent="0.3">
      <c r="A4115" s="1" t="s">
        <v>33</v>
      </c>
      <c r="B4115" s="65" t="str">
        <f>VLOOKUP(A4115,'bank list with code'!$A$2:$C$114,3,FALSE)</f>
        <v>B113</v>
      </c>
      <c r="C4115" s="65" t="str">
        <f>VLOOKUP(B4115,'bank type'!$A$2:$B$87,2,FALSE)</f>
        <v>Private Sector Banks</v>
      </c>
      <c r="D4115" s="60">
        <f t="shared" si="166"/>
        <v>44530</v>
      </c>
      <c r="E4115" s="19">
        <v>11</v>
      </c>
      <c r="F4115" s="1">
        <v>2021</v>
      </c>
      <c r="G4115" s="5">
        <v>999</v>
      </c>
      <c r="H4115" s="5">
        <v>191</v>
      </c>
      <c r="I4115" s="5">
        <v>55342</v>
      </c>
      <c r="J4115" s="5">
        <v>0</v>
      </c>
      <c r="K4115" s="5"/>
      <c r="L4115" s="6">
        <v>22419</v>
      </c>
      <c r="M4115" s="6">
        <v>241093</v>
      </c>
      <c r="N4115" s="6"/>
      <c r="O4115" s="6">
        <v>1037147</v>
      </c>
      <c r="P4115" s="6">
        <v>11189</v>
      </c>
      <c r="Q4115" s="7">
        <v>2168385</v>
      </c>
      <c r="R4115" s="120">
        <v>0.47304800000000002</v>
      </c>
      <c r="S4115" s="120">
        <v>74.384146483500004</v>
      </c>
      <c r="T4115" s="6"/>
      <c r="U4115" s="6"/>
      <c r="V4115" s="6"/>
      <c r="W4115" s="6"/>
      <c r="X4115" s="6">
        <v>3885746</v>
      </c>
      <c r="Y4115" s="6">
        <v>2288007</v>
      </c>
      <c r="Z4115" s="7">
        <v>2100412</v>
      </c>
      <c r="AA4115" s="120">
        <v>109.82877250999999</v>
      </c>
      <c r="AB4115" s="120">
        <v>43.216119958102361</v>
      </c>
    </row>
    <row r="4116" spans="1:28" x14ac:dyDescent="0.3">
      <c r="A4116" s="1" t="s">
        <v>35</v>
      </c>
      <c r="B4116" s="65" t="str">
        <f>VLOOKUP(A4116,'bank list with code'!$A$2:$C$114,3,FALSE)</f>
        <v>B004</v>
      </c>
      <c r="C4116" s="65" t="str">
        <f>VLOOKUP(B4116,'bank type'!$A$2:$B$87,2,FALSE)</f>
        <v>Foreign Banks</v>
      </c>
      <c r="D4116" s="60">
        <f t="shared" si="166"/>
        <v>44530</v>
      </c>
      <c r="E4116" s="19">
        <v>11</v>
      </c>
      <c r="F4116" s="1">
        <v>2021</v>
      </c>
      <c r="G4116" s="5">
        <v>0</v>
      </c>
      <c r="H4116" s="5">
        <v>0</v>
      </c>
      <c r="I4116" s="5">
        <v>45177</v>
      </c>
      <c r="J4116" s="5">
        <v>0</v>
      </c>
      <c r="K4116" s="5"/>
      <c r="L4116" s="6">
        <v>0</v>
      </c>
      <c r="M4116" s="6">
        <v>0</v>
      </c>
      <c r="N4116" s="6"/>
      <c r="O4116" s="6">
        <v>1424811</v>
      </c>
      <c r="P4116" s="6">
        <v>1142</v>
      </c>
      <c r="Q4116" s="7">
        <v>4208898</v>
      </c>
      <c r="R4116" s="120">
        <v>9.6154439999999994E-2</v>
      </c>
      <c r="S4116" s="120">
        <v>273.40639797</v>
      </c>
      <c r="T4116" s="6"/>
      <c r="U4116" s="6"/>
      <c r="V4116" s="6"/>
      <c r="W4116" s="6"/>
      <c r="X4116" s="6">
        <v>0</v>
      </c>
      <c r="Y4116" s="6">
        <v>0</v>
      </c>
      <c r="Z4116" s="7">
        <v>0</v>
      </c>
      <c r="AA4116" s="120">
        <v>0</v>
      </c>
      <c r="AB4116" s="120">
        <v>0</v>
      </c>
    </row>
    <row r="4117" spans="1:28" x14ac:dyDescent="0.3">
      <c r="A4117" s="1" t="s">
        <v>36</v>
      </c>
      <c r="B4117" s="65" t="str">
        <f>VLOOKUP(A4117,'bank list with code'!$A$2:$C$114,3,FALSE)</f>
        <v>B011</v>
      </c>
      <c r="C4117" s="65" t="str">
        <f>VLOOKUP(B4117,'bank type'!$A$2:$B$87,2,FALSE)</f>
        <v>Foreign Banks</v>
      </c>
      <c r="D4117" s="60">
        <f t="shared" si="166"/>
        <v>44530</v>
      </c>
      <c r="E4117" s="19">
        <v>11</v>
      </c>
      <c r="F4117" s="1">
        <v>2021</v>
      </c>
      <c r="G4117" s="5">
        <v>0</v>
      </c>
      <c r="H4117" s="5">
        <v>0</v>
      </c>
      <c r="I4117" s="5">
        <v>0</v>
      </c>
      <c r="J4117" s="5">
        <v>0</v>
      </c>
      <c r="K4117" s="5"/>
      <c r="L4117" s="6">
        <v>0</v>
      </c>
      <c r="M4117" s="6">
        <v>0</v>
      </c>
      <c r="N4117" s="6"/>
      <c r="O4117" s="6">
        <v>23095</v>
      </c>
      <c r="P4117" s="6">
        <v>5</v>
      </c>
      <c r="Q4117" s="7">
        <v>30083</v>
      </c>
      <c r="R4117" s="120">
        <v>3.8000000000000002E-4</v>
      </c>
      <c r="S4117" s="120">
        <v>1.4932533947</v>
      </c>
      <c r="T4117" s="6"/>
      <c r="U4117" s="6"/>
      <c r="V4117" s="6"/>
      <c r="W4117" s="6"/>
      <c r="X4117" s="6">
        <v>0</v>
      </c>
      <c r="Y4117" s="6">
        <v>0</v>
      </c>
      <c r="Z4117" s="7">
        <v>0</v>
      </c>
      <c r="AA4117" s="120">
        <v>0</v>
      </c>
      <c r="AB4117" s="120">
        <v>0</v>
      </c>
    </row>
    <row r="4118" spans="1:28" x14ac:dyDescent="0.3">
      <c r="A4118" s="1" t="s">
        <v>37</v>
      </c>
      <c r="B4118" s="65" t="str">
        <f>VLOOKUP(A4118,'bank list with code'!$A$2:$C$114,3,FALSE)</f>
        <v>B017</v>
      </c>
      <c r="C4118" s="65" t="str">
        <f>VLOOKUP(B4118,'bank type'!$A$2:$B$87,2,FALSE)</f>
        <v>Foreign Banks</v>
      </c>
      <c r="D4118" s="60">
        <f t="shared" si="166"/>
        <v>44530</v>
      </c>
      <c r="E4118" s="19">
        <v>11</v>
      </c>
      <c r="F4118" s="1">
        <v>2021</v>
      </c>
      <c r="G4118" s="5">
        <v>0</v>
      </c>
      <c r="H4118" s="5">
        <v>0</v>
      </c>
      <c r="I4118" s="5">
        <v>0</v>
      </c>
      <c r="J4118" s="5">
        <v>0</v>
      </c>
      <c r="K4118" s="5"/>
      <c r="L4118" s="6">
        <v>0</v>
      </c>
      <c r="M4118" s="6">
        <v>1</v>
      </c>
      <c r="N4118" s="6"/>
      <c r="O4118" s="6">
        <v>0</v>
      </c>
      <c r="P4118" s="6">
        <v>0</v>
      </c>
      <c r="Q4118" s="7">
        <v>0</v>
      </c>
      <c r="R4118" s="120">
        <v>0</v>
      </c>
      <c r="S4118" s="120">
        <v>0</v>
      </c>
      <c r="T4118" s="6"/>
      <c r="U4118" s="6"/>
      <c r="V4118" s="6"/>
      <c r="W4118" s="6"/>
      <c r="X4118" s="6">
        <v>2033</v>
      </c>
      <c r="Y4118" s="6">
        <v>345</v>
      </c>
      <c r="Z4118" s="7">
        <v>71</v>
      </c>
      <c r="AA4118" s="120">
        <v>2.8840841800000003E-2</v>
      </c>
      <c r="AB4118" s="120">
        <v>2.9183550000000001E-3</v>
      </c>
    </row>
    <row r="4119" spans="1:28" x14ac:dyDescent="0.3">
      <c r="A4119" s="1" t="s">
        <v>38</v>
      </c>
      <c r="B4119" s="65" t="str">
        <f>VLOOKUP(A4119,'bank list with code'!$A$2:$C$114,3,FALSE)</f>
        <v>B023</v>
      </c>
      <c r="C4119" s="65" t="str">
        <f>VLOOKUP(B4119,'bank type'!$A$2:$B$87,2,FALSE)</f>
        <v>Foreign Banks</v>
      </c>
      <c r="D4119" s="60">
        <f t="shared" si="166"/>
        <v>44530</v>
      </c>
      <c r="E4119" s="19">
        <v>11</v>
      </c>
      <c r="F4119" s="1">
        <v>2021</v>
      </c>
      <c r="G4119" s="5">
        <v>47</v>
      </c>
      <c r="H4119" s="5">
        <v>444</v>
      </c>
      <c r="I4119" s="5">
        <v>0</v>
      </c>
      <c r="J4119" s="5">
        <v>0</v>
      </c>
      <c r="K4119" s="5"/>
      <c r="L4119" s="6">
        <v>0</v>
      </c>
      <c r="M4119" s="6">
        <v>0</v>
      </c>
      <c r="N4119" s="6"/>
      <c r="O4119" s="6">
        <v>2574692</v>
      </c>
      <c r="P4119" s="6">
        <v>13847</v>
      </c>
      <c r="Q4119" s="7">
        <v>13249375</v>
      </c>
      <c r="R4119" s="120">
        <v>0.80962999999999996</v>
      </c>
      <c r="S4119" s="120">
        <v>410.02503636</v>
      </c>
      <c r="T4119" s="6"/>
      <c r="U4119" s="6"/>
      <c r="V4119" s="6"/>
      <c r="W4119" s="6"/>
      <c r="X4119" s="6">
        <v>1587405</v>
      </c>
      <c r="Y4119" s="6">
        <v>1084956</v>
      </c>
      <c r="Z4119" s="7">
        <v>2337661</v>
      </c>
      <c r="AA4119" s="120">
        <v>59.365495790000004</v>
      </c>
      <c r="AB4119" s="120">
        <v>58.063535340000001</v>
      </c>
    </row>
    <row r="4120" spans="1:28" x14ac:dyDescent="0.3">
      <c r="A4120" s="1" t="s">
        <v>39</v>
      </c>
      <c r="B4120" s="65" t="str">
        <f>VLOOKUP(A4120,'bank list with code'!$A$2:$C$114,3,FALSE)</f>
        <v>B030</v>
      </c>
      <c r="C4120" s="65" t="str">
        <f>VLOOKUP(B4120,'bank type'!$A$2:$B$87,2,FALSE)</f>
        <v>Foreign Banks</v>
      </c>
      <c r="D4120" s="60">
        <f t="shared" si="166"/>
        <v>44530</v>
      </c>
      <c r="E4120" s="19">
        <v>11</v>
      </c>
      <c r="F4120" s="1">
        <v>2021</v>
      </c>
      <c r="G4120" s="5">
        <v>496</v>
      </c>
      <c r="H4120" s="5">
        <v>522</v>
      </c>
      <c r="I4120" s="5">
        <v>1191</v>
      </c>
      <c r="J4120" s="5">
        <v>0</v>
      </c>
      <c r="K4120" s="5"/>
      <c r="L4120" s="6">
        <v>127</v>
      </c>
      <c r="M4120" s="6">
        <v>0</v>
      </c>
      <c r="N4120" s="6"/>
      <c r="O4120" s="6">
        <v>0</v>
      </c>
      <c r="P4120" s="6">
        <v>0</v>
      </c>
      <c r="Q4120" s="7">
        <v>0</v>
      </c>
      <c r="R4120" s="120">
        <v>0</v>
      </c>
      <c r="S4120" s="120">
        <v>0</v>
      </c>
      <c r="T4120" s="6"/>
      <c r="U4120" s="6"/>
      <c r="V4120" s="6"/>
      <c r="W4120" s="6"/>
      <c r="X4120" s="6">
        <v>2280729</v>
      </c>
      <c r="Y4120" s="6">
        <v>1343388</v>
      </c>
      <c r="Z4120" s="7">
        <v>1183166</v>
      </c>
      <c r="AA4120" s="120">
        <v>56.877552790000003</v>
      </c>
      <c r="AB4120" s="120">
        <v>17.2512605181</v>
      </c>
    </row>
    <row r="4121" spans="1:28" x14ac:dyDescent="0.3">
      <c r="A4121" s="1" t="s">
        <v>40</v>
      </c>
      <c r="B4121" s="65" t="str">
        <f>VLOOKUP(A4121,'bank list with code'!$A$2:$C$114,3,FALSE)</f>
        <v>B035</v>
      </c>
      <c r="C4121" s="65" t="str">
        <f>VLOOKUP(B4121,'bank type'!$A$2:$B$87,2,FALSE)</f>
        <v>Foreign Banks</v>
      </c>
      <c r="D4121" s="60">
        <f t="shared" si="166"/>
        <v>44530</v>
      </c>
      <c r="E4121" s="19">
        <v>11</v>
      </c>
      <c r="F4121" s="1">
        <v>2021</v>
      </c>
      <c r="G4121" s="5">
        <v>13</v>
      </c>
      <c r="H4121" s="5">
        <v>19</v>
      </c>
      <c r="I4121" s="5">
        <v>0</v>
      </c>
      <c r="J4121" s="5">
        <v>0</v>
      </c>
      <c r="K4121" s="5"/>
      <c r="L4121" s="6">
        <v>0</v>
      </c>
      <c r="M4121" s="6">
        <v>0</v>
      </c>
      <c r="N4121" s="6"/>
      <c r="O4121" s="6">
        <v>0</v>
      </c>
      <c r="P4121" s="6">
        <v>0</v>
      </c>
      <c r="Q4121" s="7">
        <v>0</v>
      </c>
      <c r="R4121" s="120">
        <v>0</v>
      </c>
      <c r="S4121" s="120">
        <v>0</v>
      </c>
      <c r="T4121" s="6"/>
      <c r="U4121" s="6"/>
      <c r="V4121" s="6"/>
      <c r="W4121" s="6"/>
      <c r="X4121" s="6">
        <v>124002</v>
      </c>
      <c r="Y4121" s="6">
        <v>51592</v>
      </c>
      <c r="Z4121" s="7">
        <v>105917</v>
      </c>
      <c r="AA4121" s="120">
        <v>2.9579761039999997</v>
      </c>
      <c r="AB4121" s="120">
        <v>2.63138476</v>
      </c>
    </row>
    <row r="4122" spans="1:28" x14ac:dyDescent="0.3">
      <c r="A4122" s="1" t="s">
        <v>41</v>
      </c>
      <c r="B4122" s="65" t="str">
        <f>VLOOKUP(A4122,'bank list with code'!$A$2:$C$114,3,FALSE)</f>
        <v>B051</v>
      </c>
      <c r="C4122" s="65" t="str">
        <f>VLOOKUP(B4122,'bank type'!$A$2:$B$87,2,FALSE)</f>
        <v>Foreign Banks</v>
      </c>
      <c r="D4122" s="60">
        <f t="shared" si="166"/>
        <v>44530</v>
      </c>
      <c r="E4122" s="19">
        <v>11</v>
      </c>
      <c r="F4122" s="1">
        <v>2021</v>
      </c>
      <c r="G4122" s="5">
        <v>46</v>
      </c>
      <c r="H4122" s="5">
        <v>32</v>
      </c>
      <c r="I4122" s="5">
        <v>0</v>
      </c>
      <c r="J4122" s="5">
        <v>0</v>
      </c>
      <c r="K4122" s="5"/>
      <c r="L4122" s="6">
        <v>0</v>
      </c>
      <c r="M4122" s="6">
        <v>0</v>
      </c>
      <c r="N4122" s="6"/>
      <c r="O4122" s="6">
        <v>802665</v>
      </c>
      <c r="P4122" s="6">
        <v>1584</v>
      </c>
      <c r="Q4122" s="7">
        <v>1696936</v>
      </c>
      <c r="R4122" s="120">
        <v>0.12730727650000001</v>
      </c>
      <c r="S4122" s="120">
        <v>70.858835589999998</v>
      </c>
      <c r="T4122" s="6"/>
      <c r="U4122" s="6"/>
      <c r="V4122" s="6"/>
      <c r="W4122" s="6"/>
      <c r="X4122" s="6">
        <v>496380</v>
      </c>
      <c r="Y4122" s="6">
        <v>267979</v>
      </c>
      <c r="Z4122" s="7">
        <v>395329</v>
      </c>
      <c r="AA4122" s="120">
        <v>14.89831789</v>
      </c>
      <c r="AB4122" s="120">
        <v>10.18049128</v>
      </c>
    </row>
    <row r="4123" spans="1:28" x14ac:dyDescent="0.3">
      <c r="A4123" s="1" t="s">
        <v>73</v>
      </c>
      <c r="B4123" s="65" t="str">
        <f>VLOOKUP(A4123,'bank list with code'!$A$2:$C$114,3,FALSE)</f>
        <v>B085</v>
      </c>
      <c r="C4123" s="65" t="str">
        <f>VLOOKUP(B4123,'bank type'!$A$2:$B$87,2,FALSE)</f>
        <v>Foreign Banks</v>
      </c>
      <c r="D4123" s="60">
        <f t="shared" si="166"/>
        <v>44530</v>
      </c>
      <c r="E4123" s="19">
        <v>11</v>
      </c>
      <c r="F4123" s="1">
        <v>2021</v>
      </c>
      <c r="G4123" s="5">
        <v>6</v>
      </c>
      <c r="H4123" s="5">
        <v>0</v>
      </c>
      <c r="I4123" s="5">
        <v>0</v>
      </c>
      <c r="J4123" s="5">
        <v>0</v>
      </c>
      <c r="K4123" s="5"/>
      <c r="L4123" s="6">
        <v>67505</v>
      </c>
      <c r="M4123" s="6">
        <v>0</v>
      </c>
      <c r="N4123" s="6"/>
      <c r="O4123" s="6">
        <v>232853</v>
      </c>
      <c r="P4123" s="6">
        <v>55761</v>
      </c>
      <c r="Q4123" s="7">
        <v>498085</v>
      </c>
      <c r="R4123" s="120">
        <v>3.6495701199999999</v>
      </c>
      <c r="S4123" s="120">
        <v>24.704326949999999</v>
      </c>
      <c r="T4123" s="6"/>
      <c r="U4123" s="6"/>
      <c r="V4123" s="6"/>
      <c r="W4123" s="6"/>
      <c r="X4123" s="6">
        <v>29763</v>
      </c>
      <c r="Y4123" s="6">
        <v>4830</v>
      </c>
      <c r="Z4123" s="7">
        <v>6444</v>
      </c>
      <c r="AA4123" s="120">
        <v>0.18369238000000002</v>
      </c>
      <c r="AB4123" s="120">
        <v>0.20572644000000001</v>
      </c>
    </row>
    <row r="4124" spans="1:28" x14ac:dyDescent="0.3">
      <c r="A4124" s="1" t="s">
        <v>42</v>
      </c>
      <c r="B4124" s="65" t="str">
        <f>VLOOKUP(A4124,'bank list with code'!$A$2:$C$114,3,FALSE)</f>
        <v>B090</v>
      </c>
      <c r="C4124" s="65" t="str">
        <f>VLOOKUP(B4124,'bank type'!$A$2:$B$87,2,FALSE)</f>
        <v>Foreign Banks</v>
      </c>
      <c r="D4124" s="60">
        <f t="shared" si="166"/>
        <v>44530</v>
      </c>
      <c r="E4124" s="19">
        <v>11</v>
      </c>
      <c r="F4124" s="1">
        <v>2021</v>
      </c>
      <c r="G4124" s="5">
        <v>94</v>
      </c>
      <c r="H4124" s="5">
        <v>75</v>
      </c>
      <c r="I4124" s="5">
        <v>0</v>
      </c>
      <c r="J4124" s="5">
        <v>0</v>
      </c>
      <c r="K4124" s="5"/>
      <c r="L4124" s="6">
        <v>0</v>
      </c>
      <c r="M4124" s="6">
        <v>0</v>
      </c>
      <c r="N4124" s="6"/>
      <c r="O4124" s="6">
        <v>1362512</v>
      </c>
      <c r="P4124" s="6">
        <v>2775</v>
      </c>
      <c r="Q4124" s="7">
        <v>3456678</v>
      </c>
      <c r="R4124" s="120">
        <v>0.17893086999999999</v>
      </c>
      <c r="S4124" s="120">
        <v>114.32092437999999</v>
      </c>
      <c r="T4124" s="6"/>
      <c r="U4124" s="6"/>
      <c r="V4124" s="6"/>
      <c r="W4124" s="6"/>
      <c r="X4124" s="6">
        <v>1091015</v>
      </c>
      <c r="Y4124" s="6">
        <v>1021989</v>
      </c>
      <c r="Z4124" s="7">
        <v>1676564</v>
      </c>
      <c r="AA4124" s="120">
        <v>47.466773279999998</v>
      </c>
      <c r="AB4124" s="120">
        <v>33.969775159999998</v>
      </c>
    </row>
    <row r="4125" spans="1:28" x14ac:dyDescent="0.3">
      <c r="A4125" s="1" t="s">
        <v>45</v>
      </c>
      <c r="B4125" s="65" t="str">
        <f>VLOOKUP(A4125,'bank list with code'!$A$2:$C$114,3,FALSE)</f>
        <v>B002</v>
      </c>
      <c r="C4125" s="65" t="str">
        <f>VLOOKUP(B4125,'bank type'!$A$2:$B$87,2,FALSE)</f>
        <v>Payment Banks</v>
      </c>
      <c r="D4125" s="60">
        <f t="shared" si="166"/>
        <v>44530</v>
      </c>
      <c r="E4125" s="19">
        <v>11</v>
      </c>
      <c r="F4125" s="1">
        <v>2021</v>
      </c>
      <c r="G4125" s="5">
        <v>0</v>
      </c>
      <c r="H4125" s="5">
        <v>0</v>
      </c>
      <c r="I4125" s="5">
        <v>0</v>
      </c>
      <c r="J4125" s="5">
        <v>0</v>
      </c>
      <c r="K4125" s="5"/>
      <c r="L4125" s="6">
        <v>0</v>
      </c>
      <c r="M4125" s="6">
        <v>0</v>
      </c>
      <c r="N4125" s="6"/>
      <c r="O4125" s="6">
        <v>0</v>
      </c>
      <c r="P4125" s="6">
        <v>0</v>
      </c>
      <c r="Q4125" s="7">
        <v>0</v>
      </c>
      <c r="R4125" s="120">
        <v>0</v>
      </c>
      <c r="S4125" s="120">
        <v>0</v>
      </c>
      <c r="T4125" s="6"/>
      <c r="U4125" s="6"/>
      <c r="V4125" s="6"/>
      <c r="W4125" s="6"/>
      <c r="X4125" s="6">
        <v>1967449</v>
      </c>
      <c r="Y4125" s="6">
        <v>0</v>
      </c>
      <c r="Z4125" s="7">
        <v>279489</v>
      </c>
      <c r="AA4125" s="120">
        <v>0</v>
      </c>
      <c r="AB4125" s="120">
        <v>2.1620332017999999</v>
      </c>
    </row>
    <row r="4126" spans="1:28" x14ac:dyDescent="0.3">
      <c r="A4126" s="1" t="s">
        <v>46</v>
      </c>
      <c r="B4126" s="65" t="str">
        <f>VLOOKUP(A4126,'bank list with code'!$A$2:$C$114,3,FALSE)</f>
        <v>B048</v>
      </c>
      <c r="C4126" s="65" t="str">
        <f>VLOOKUP(B4126,'bank type'!$A$2:$B$87,2,FALSE)</f>
        <v>Payment Banks</v>
      </c>
      <c r="D4126" s="60">
        <f t="shared" si="166"/>
        <v>44530</v>
      </c>
      <c r="E4126" s="19">
        <v>11</v>
      </c>
      <c r="F4126" s="1">
        <v>2021</v>
      </c>
      <c r="G4126" s="5">
        <v>0</v>
      </c>
      <c r="H4126" s="5">
        <v>0</v>
      </c>
      <c r="I4126" s="5">
        <v>0</v>
      </c>
      <c r="J4126" s="5">
        <v>0</v>
      </c>
      <c r="K4126" s="5"/>
      <c r="L4126" s="6">
        <v>273518</v>
      </c>
      <c r="M4126" s="6">
        <v>0</v>
      </c>
      <c r="N4126" s="6"/>
      <c r="O4126" s="6">
        <v>0</v>
      </c>
      <c r="P4126" s="6">
        <v>0</v>
      </c>
      <c r="Q4126" s="7">
        <v>0</v>
      </c>
      <c r="R4126" s="120">
        <v>0</v>
      </c>
      <c r="S4126" s="120">
        <v>0</v>
      </c>
      <c r="T4126" s="6"/>
      <c r="U4126" s="6"/>
      <c r="V4126" s="6"/>
      <c r="W4126" s="6"/>
      <c r="X4126" s="6">
        <v>3332636</v>
      </c>
      <c r="Y4126" s="6">
        <v>998883</v>
      </c>
      <c r="Z4126" s="7">
        <v>198830</v>
      </c>
      <c r="AA4126" s="120">
        <v>29.175983309500001</v>
      </c>
      <c r="AB4126" s="120">
        <v>3.1942680152000005</v>
      </c>
    </row>
    <row r="4127" spans="1:28" x14ac:dyDescent="0.3">
      <c r="A4127" s="1" t="s">
        <v>47</v>
      </c>
      <c r="B4127" s="65" t="str">
        <f>VLOOKUP(A4127,'bank list with code'!$A$2:$C$114,3,FALSE)</f>
        <v>B059</v>
      </c>
      <c r="C4127" s="65" t="str">
        <f>VLOOKUP(B4127,'bank type'!$A$2:$B$87,2,FALSE)</f>
        <v>Payment Banks</v>
      </c>
      <c r="D4127" s="60">
        <f t="shared" si="166"/>
        <v>44530</v>
      </c>
      <c r="E4127" s="19">
        <v>11</v>
      </c>
      <c r="F4127" s="1">
        <v>2021</v>
      </c>
      <c r="G4127" s="16">
        <v>0</v>
      </c>
      <c r="H4127" s="16">
        <v>0</v>
      </c>
      <c r="I4127" s="16">
        <v>0</v>
      </c>
      <c r="J4127" s="16">
        <v>0</v>
      </c>
      <c r="K4127" s="16"/>
      <c r="L4127" s="6">
        <v>136109</v>
      </c>
      <c r="M4127" s="6">
        <v>0</v>
      </c>
      <c r="N4127" s="6"/>
      <c r="O4127" s="6">
        <v>0</v>
      </c>
      <c r="P4127" s="6">
        <v>0</v>
      </c>
      <c r="Q4127" s="7">
        <v>0</v>
      </c>
      <c r="R4127" s="120">
        <v>0</v>
      </c>
      <c r="S4127" s="120">
        <v>0</v>
      </c>
      <c r="T4127" s="6"/>
      <c r="U4127" s="6"/>
      <c r="V4127" s="6"/>
      <c r="W4127" s="6"/>
      <c r="X4127" s="6">
        <v>3167068</v>
      </c>
      <c r="Y4127" s="6">
        <v>0</v>
      </c>
      <c r="Z4127" s="7">
        <v>423274</v>
      </c>
      <c r="AA4127" s="120">
        <v>0</v>
      </c>
      <c r="AB4127" s="120">
        <v>2.2061239301</v>
      </c>
    </row>
    <row r="4128" spans="1:28" x14ac:dyDescent="0.3">
      <c r="A4128" s="1" t="s">
        <v>72</v>
      </c>
      <c r="B4128" s="65" t="str">
        <f>VLOOKUP(A4128,'bank list with code'!$A$2:$C$114,3,FALSE)</f>
        <v>B067</v>
      </c>
      <c r="C4128" s="65" t="str">
        <f>VLOOKUP(B4128,'bank type'!$A$2:$B$87,2,FALSE)</f>
        <v>Payment Banks</v>
      </c>
      <c r="D4128" s="60">
        <f t="shared" si="166"/>
        <v>44530</v>
      </c>
      <c r="E4128" s="19">
        <v>11</v>
      </c>
      <c r="F4128" s="1">
        <v>2021</v>
      </c>
      <c r="G4128" s="5">
        <v>0</v>
      </c>
      <c r="H4128" s="5">
        <v>0</v>
      </c>
      <c r="I4128" s="5">
        <v>0</v>
      </c>
      <c r="J4128" s="5">
        <v>0</v>
      </c>
      <c r="K4128" s="5"/>
      <c r="L4128" s="6">
        <v>0</v>
      </c>
      <c r="M4128" s="6">
        <v>0</v>
      </c>
      <c r="N4128" s="6"/>
      <c r="O4128" s="6">
        <v>0</v>
      </c>
      <c r="P4128" s="6">
        <v>0</v>
      </c>
      <c r="Q4128" s="7">
        <v>0</v>
      </c>
      <c r="R4128" s="120">
        <v>0</v>
      </c>
      <c r="S4128" s="120">
        <v>0</v>
      </c>
      <c r="T4128" s="6"/>
      <c r="U4128" s="6"/>
      <c r="V4128" s="6"/>
      <c r="W4128" s="6"/>
      <c r="X4128" s="6">
        <v>0</v>
      </c>
      <c r="Y4128" s="6">
        <v>0</v>
      </c>
      <c r="Z4128" s="7">
        <v>0</v>
      </c>
      <c r="AA4128" s="120">
        <v>0</v>
      </c>
      <c r="AB4128" s="120">
        <v>0</v>
      </c>
    </row>
    <row r="4129" spans="1:28" x14ac:dyDescent="0.3">
      <c r="A4129" s="1" t="s">
        <v>49</v>
      </c>
      <c r="B4129" s="65" t="str">
        <f>VLOOKUP(A4129,'bank list with code'!$A$2:$C$114,3,FALSE)</f>
        <v>B077</v>
      </c>
      <c r="C4129" s="65" t="str">
        <f>VLOOKUP(B4129,'bank type'!$A$2:$B$87,2,FALSE)</f>
        <v>Payment Banks</v>
      </c>
      <c r="D4129" s="60">
        <f t="shared" si="166"/>
        <v>44530</v>
      </c>
      <c r="E4129" s="19">
        <v>11</v>
      </c>
      <c r="F4129" s="1">
        <v>2021</v>
      </c>
      <c r="G4129" s="5">
        <v>0</v>
      </c>
      <c r="H4129" s="5">
        <v>0</v>
      </c>
      <c r="I4129" s="5">
        <v>0</v>
      </c>
      <c r="J4129" s="5">
        <v>0</v>
      </c>
      <c r="K4129" s="5"/>
      <c r="L4129" s="6">
        <v>18135</v>
      </c>
      <c r="M4129" s="6">
        <v>0</v>
      </c>
      <c r="N4129" s="6"/>
      <c r="O4129" s="6">
        <v>0</v>
      </c>
      <c r="P4129" s="6">
        <v>0</v>
      </c>
      <c r="Q4129" s="7">
        <v>0</v>
      </c>
      <c r="R4129" s="120">
        <v>0</v>
      </c>
      <c r="S4129" s="120">
        <v>0</v>
      </c>
      <c r="T4129" s="6"/>
      <c r="U4129" s="6"/>
      <c r="V4129" s="6"/>
      <c r="W4129" s="6"/>
      <c r="X4129" s="6">
        <v>248056</v>
      </c>
      <c r="Y4129" s="6">
        <v>1992</v>
      </c>
      <c r="Z4129" s="7">
        <v>17875</v>
      </c>
      <c r="AA4129" s="120">
        <v>7.3518529999999999E-2</v>
      </c>
      <c r="AB4129" s="120">
        <v>8.4665030000000002E-2</v>
      </c>
    </row>
    <row r="4130" spans="1:28" x14ac:dyDescent="0.3">
      <c r="A4130" s="1" t="s">
        <v>50</v>
      </c>
      <c r="B4130" s="65" t="str">
        <f>VLOOKUP(A4130,'bank list with code'!$A$2:$C$114,3,FALSE)</f>
        <v>B079</v>
      </c>
      <c r="C4130" s="65" t="str">
        <f>VLOOKUP(B4130,'bank type'!$A$2:$B$87,2,FALSE)</f>
        <v>Payment Banks</v>
      </c>
      <c r="D4130" s="60">
        <f t="shared" si="166"/>
        <v>44530</v>
      </c>
      <c r="E4130" s="19">
        <v>11</v>
      </c>
      <c r="F4130" s="1">
        <v>2021</v>
      </c>
      <c r="G4130" s="5">
        <v>1</v>
      </c>
      <c r="H4130" s="5">
        <v>66</v>
      </c>
      <c r="I4130" s="5">
        <v>307024</v>
      </c>
      <c r="J4130" s="5">
        <v>0</v>
      </c>
      <c r="K4130" s="5"/>
      <c r="L4130" s="6">
        <v>0</v>
      </c>
      <c r="M4130" s="6">
        <v>0</v>
      </c>
      <c r="N4130" s="6"/>
      <c r="O4130" s="6">
        <v>0</v>
      </c>
      <c r="P4130" s="6">
        <v>0</v>
      </c>
      <c r="Q4130" s="7">
        <v>0</v>
      </c>
      <c r="R4130" s="120">
        <v>0</v>
      </c>
      <c r="S4130" s="120">
        <v>0</v>
      </c>
      <c r="T4130" s="6"/>
      <c r="U4130" s="6"/>
      <c r="V4130" s="6"/>
      <c r="W4130" s="6"/>
      <c r="X4130" s="6">
        <v>68606211</v>
      </c>
      <c r="Y4130" s="6">
        <v>2140784</v>
      </c>
      <c r="Z4130" s="7">
        <v>2807927</v>
      </c>
      <c r="AA4130" s="120">
        <v>78.35527621</v>
      </c>
      <c r="AB4130" s="120">
        <v>37.251483289999996</v>
      </c>
    </row>
    <row r="4131" spans="1:28" x14ac:dyDescent="0.3">
      <c r="A4131" s="1" t="s">
        <v>52</v>
      </c>
      <c r="B4131" s="65" t="str">
        <f>VLOOKUP(A4131,'bank list with code'!$A$2:$C$114,3,FALSE)</f>
        <v>B007</v>
      </c>
      <c r="C4131" s="65" t="str">
        <f>VLOOKUP(B4131,'bank type'!$A$2:$B$87,2,FALSE)</f>
        <v>Small Finance Banks</v>
      </c>
      <c r="D4131" s="60">
        <f t="shared" si="166"/>
        <v>44530</v>
      </c>
      <c r="E4131" s="19">
        <v>11</v>
      </c>
      <c r="F4131" s="1">
        <v>2021</v>
      </c>
      <c r="G4131" s="5">
        <v>387</v>
      </c>
      <c r="H4131" s="5">
        <v>3</v>
      </c>
      <c r="I4131" s="5">
        <v>0</v>
      </c>
      <c r="J4131" s="5">
        <v>0</v>
      </c>
      <c r="K4131" s="5"/>
      <c r="L4131" s="6">
        <v>286</v>
      </c>
      <c r="M4131" s="6">
        <v>0</v>
      </c>
      <c r="N4131" s="6"/>
      <c r="O4131" s="6">
        <v>83508</v>
      </c>
      <c r="P4131" s="6">
        <v>3275</v>
      </c>
      <c r="Q4131" s="7">
        <v>225622</v>
      </c>
      <c r="R4131" s="120">
        <v>0.19202403000000001</v>
      </c>
      <c r="S4131" s="120">
        <v>12.444340070000001</v>
      </c>
      <c r="T4131" s="6"/>
      <c r="U4131" s="6"/>
      <c r="V4131" s="6"/>
      <c r="W4131" s="6"/>
      <c r="X4131" s="6">
        <v>1722538</v>
      </c>
      <c r="Y4131" s="6">
        <v>706190</v>
      </c>
      <c r="Z4131" s="7">
        <v>356217</v>
      </c>
      <c r="AA4131" s="120">
        <v>46.920005599999996</v>
      </c>
      <c r="AB4131" s="120">
        <v>10.182188331500001</v>
      </c>
    </row>
    <row r="4132" spans="1:28" x14ac:dyDescent="0.3">
      <c r="A4132" s="1" t="s">
        <v>53</v>
      </c>
      <c r="B4132" s="65" t="str">
        <f>VLOOKUP(A4132,'bank list with code'!$A$2:$C$114,3,FALSE)</f>
        <v>B019</v>
      </c>
      <c r="C4132" s="65" t="str">
        <f>VLOOKUP(B4132,'bank type'!$A$2:$B$87,2,FALSE)</f>
        <v>Small Finance Banks</v>
      </c>
      <c r="D4132" s="60">
        <f t="shared" si="166"/>
        <v>44530</v>
      </c>
      <c r="E4132" s="19">
        <v>11</v>
      </c>
      <c r="F4132" s="1">
        <v>2021</v>
      </c>
      <c r="G4132" s="5">
        <v>159</v>
      </c>
      <c r="H4132" s="5">
        <v>2</v>
      </c>
      <c r="I4132" s="5">
        <v>0</v>
      </c>
      <c r="J4132" s="5">
        <v>0</v>
      </c>
      <c r="K4132" s="5"/>
      <c r="L4132" s="6">
        <v>0</v>
      </c>
      <c r="M4132" s="6">
        <v>0</v>
      </c>
      <c r="N4132" s="6"/>
      <c r="O4132" s="6">
        <v>0</v>
      </c>
      <c r="P4132" s="6">
        <v>0</v>
      </c>
      <c r="Q4132" s="7">
        <v>0</v>
      </c>
      <c r="R4132" s="120">
        <v>0</v>
      </c>
      <c r="S4132" s="120">
        <v>0</v>
      </c>
      <c r="T4132" s="6"/>
      <c r="U4132" s="6"/>
      <c r="V4132" s="6"/>
      <c r="W4132" s="6"/>
      <c r="X4132" s="6">
        <v>173427</v>
      </c>
      <c r="Y4132" s="6">
        <v>127149</v>
      </c>
      <c r="Z4132" s="7">
        <v>72948</v>
      </c>
      <c r="AA4132" s="120">
        <v>7.0199034000000005</v>
      </c>
      <c r="AB4132" s="120">
        <v>1.8647033776999999</v>
      </c>
    </row>
    <row r="4133" spans="1:28" x14ac:dyDescent="0.3">
      <c r="A4133" s="1" t="s">
        <v>54</v>
      </c>
      <c r="B4133" s="65" t="str">
        <f>VLOOKUP(A4133,'bank list with code'!$A$2:$C$114,3,FALSE)</f>
        <v>B046</v>
      </c>
      <c r="C4133" s="65" t="str">
        <f>VLOOKUP(B4133,'bank type'!$A$2:$B$87,2,FALSE)</f>
        <v>Small Finance Banks</v>
      </c>
      <c r="D4133" s="60">
        <f t="shared" si="166"/>
        <v>44530</v>
      </c>
      <c r="E4133" s="19">
        <v>11</v>
      </c>
      <c r="F4133" s="1">
        <v>2021</v>
      </c>
      <c r="G4133" s="5">
        <v>113</v>
      </c>
      <c r="H4133" s="5">
        <v>0</v>
      </c>
      <c r="I4133" s="5">
        <v>0</v>
      </c>
      <c r="J4133" s="5">
        <v>0</v>
      </c>
      <c r="K4133" s="5"/>
      <c r="L4133" s="6">
        <v>0</v>
      </c>
      <c r="M4133" s="6">
        <v>0</v>
      </c>
      <c r="N4133" s="6"/>
      <c r="O4133" s="6">
        <v>0</v>
      </c>
      <c r="P4133" s="6">
        <v>0</v>
      </c>
      <c r="Q4133" s="7">
        <v>0</v>
      </c>
      <c r="R4133" s="120">
        <v>0</v>
      </c>
      <c r="S4133" s="120">
        <v>0</v>
      </c>
      <c r="T4133" s="6"/>
      <c r="U4133" s="6"/>
      <c r="V4133" s="6"/>
      <c r="W4133" s="6"/>
      <c r="X4133" s="6">
        <v>2919601</v>
      </c>
      <c r="Y4133" s="6">
        <v>788851</v>
      </c>
      <c r="Z4133" s="7">
        <v>74792</v>
      </c>
      <c r="AA4133" s="120">
        <v>37.271225570000006</v>
      </c>
      <c r="AB4133" s="120">
        <v>0.84604549780000005</v>
      </c>
    </row>
    <row r="4134" spans="1:28" x14ac:dyDescent="0.3">
      <c r="A4134" s="1" t="s">
        <v>55</v>
      </c>
      <c r="B4134" s="65" t="str">
        <f>VLOOKUP(A4134,'bank list with code'!$A$2:$C$114,3,FALSE)</f>
        <v>B041</v>
      </c>
      <c r="C4134" s="65" t="str">
        <f>VLOOKUP(B4134,'bank type'!$A$2:$B$87,2,FALSE)</f>
        <v>Small Finance Banks</v>
      </c>
      <c r="D4134" s="60">
        <f t="shared" si="166"/>
        <v>44530</v>
      </c>
      <c r="E4134" s="19">
        <v>11</v>
      </c>
      <c r="F4134" s="1">
        <v>2021</v>
      </c>
      <c r="G4134" s="5">
        <v>333</v>
      </c>
      <c r="H4134" s="5">
        <v>2</v>
      </c>
      <c r="I4134" s="5">
        <v>8979</v>
      </c>
      <c r="J4134" s="5">
        <v>0</v>
      </c>
      <c r="K4134" s="5"/>
      <c r="L4134" s="6">
        <v>297</v>
      </c>
      <c r="M4134" s="6">
        <v>18180</v>
      </c>
      <c r="N4134" s="6"/>
      <c r="O4134" s="6">
        <v>0</v>
      </c>
      <c r="P4134" s="6">
        <v>0</v>
      </c>
      <c r="Q4134" s="7">
        <v>0</v>
      </c>
      <c r="R4134" s="120">
        <v>0</v>
      </c>
      <c r="S4134" s="120">
        <v>0</v>
      </c>
      <c r="T4134" s="6"/>
      <c r="U4134" s="6"/>
      <c r="V4134" s="6"/>
      <c r="W4134" s="6"/>
      <c r="X4134" s="6">
        <v>2543696</v>
      </c>
      <c r="Y4134" s="6">
        <v>773857</v>
      </c>
      <c r="Z4134" s="7">
        <v>346124</v>
      </c>
      <c r="AA4134" s="120">
        <v>26.737971540299998</v>
      </c>
      <c r="AB4134" s="120">
        <v>6.7558727387999999</v>
      </c>
    </row>
    <row r="4135" spans="1:28" x14ac:dyDescent="0.3">
      <c r="A4135" s="1" t="s">
        <v>56</v>
      </c>
      <c r="B4135" s="65" t="str">
        <f>VLOOKUP(A4135,'bank list with code'!$A$2:$C$114,3,FALSE)</f>
        <v>B043</v>
      </c>
      <c r="C4135" s="65" t="str">
        <f>VLOOKUP(B4135,'bank type'!$A$2:$B$87,2,FALSE)</f>
        <v>Small Finance Banks</v>
      </c>
      <c r="D4135" s="60">
        <f t="shared" si="166"/>
        <v>44530</v>
      </c>
      <c r="E4135" s="19">
        <v>11</v>
      </c>
      <c r="F4135" s="1">
        <v>2021</v>
      </c>
      <c r="G4135" s="5">
        <v>366</v>
      </c>
      <c r="H4135" s="5">
        <v>2</v>
      </c>
      <c r="I4135" s="5">
        <v>0</v>
      </c>
      <c r="J4135" s="5">
        <v>0</v>
      </c>
      <c r="K4135" s="5"/>
      <c r="L4135" s="6">
        <v>368</v>
      </c>
      <c r="M4135" s="6">
        <v>0</v>
      </c>
      <c r="N4135" s="6"/>
      <c r="O4135" s="6">
        <v>0</v>
      </c>
      <c r="P4135" s="6">
        <v>0</v>
      </c>
      <c r="Q4135" s="7">
        <v>0</v>
      </c>
      <c r="R4135" s="120">
        <v>0</v>
      </c>
      <c r="S4135" s="120">
        <v>0</v>
      </c>
      <c r="T4135" s="6"/>
      <c r="U4135" s="6"/>
      <c r="V4135" s="6"/>
      <c r="W4135" s="6"/>
      <c r="X4135" s="6">
        <v>4124202</v>
      </c>
      <c r="Y4135" s="6">
        <v>1160172</v>
      </c>
      <c r="Z4135" s="7">
        <v>295011</v>
      </c>
      <c r="AA4135" s="120">
        <v>59.306366730000001</v>
      </c>
      <c r="AB4135" s="120">
        <v>3.4655311099999997</v>
      </c>
    </row>
    <row r="4136" spans="1:28" x14ac:dyDescent="0.3">
      <c r="A4136" s="1" t="s">
        <v>57</v>
      </c>
      <c r="B4136" s="65" t="str">
        <f>VLOOKUP(A4136,'bank list with code'!$A$2:$C$114,3,FALSE)</f>
        <v>B065</v>
      </c>
      <c r="C4136" s="65" t="str">
        <f>VLOOKUP(B4136,'bank type'!$A$2:$B$87,2,FALSE)</f>
        <v>Small Finance Banks</v>
      </c>
      <c r="D4136" s="60">
        <f t="shared" si="166"/>
        <v>44530</v>
      </c>
      <c r="E4136" s="19">
        <v>11</v>
      </c>
      <c r="F4136" s="1">
        <v>2021</v>
      </c>
      <c r="G4136" s="5">
        <v>90</v>
      </c>
      <c r="H4136" s="5">
        <v>3</v>
      </c>
      <c r="I4136" s="5">
        <v>0</v>
      </c>
      <c r="J4136" s="5">
        <v>0</v>
      </c>
      <c r="K4136" s="5"/>
      <c r="L4136" s="6">
        <v>163</v>
      </c>
      <c r="M4136" s="6">
        <v>0</v>
      </c>
      <c r="N4136" s="6"/>
      <c r="O4136" s="6">
        <v>0</v>
      </c>
      <c r="P4136" s="6">
        <v>0</v>
      </c>
      <c r="Q4136" s="7">
        <v>0</v>
      </c>
      <c r="R4136" s="120">
        <v>0</v>
      </c>
      <c r="S4136" s="120">
        <v>0</v>
      </c>
      <c r="T4136" s="6"/>
      <c r="U4136" s="6"/>
      <c r="V4136" s="6"/>
      <c r="W4136" s="6"/>
      <c r="X4136" s="6">
        <v>2218238</v>
      </c>
      <c r="Y4136" s="6">
        <v>230970</v>
      </c>
      <c r="Z4136" s="7">
        <v>77037</v>
      </c>
      <c r="AA4136" s="120">
        <v>10.592084000000002</v>
      </c>
      <c r="AB4136" s="120">
        <v>1.0777828634</v>
      </c>
    </row>
    <row r="4137" spans="1:28" x14ac:dyDescent="0.3">
      <c r="A4137" s="1" t="s">
        <v>58</v>
      </c>
      <c r="B4137" s="65" t="str">
        <f>VLOOKUP(A4137,'bank list with code'!$A$2:$C$114,3,FALSE)</f>
        <v>B075</v>
      </c>
      <c r="C4137" s="65" t="str">
        <f>VLOOKUP(B4137,'bank type'!$A$2:$B$87,2,FALSE)</f>
        <v>Small Finance Banks</v>
      </c>
      <c r="D4137" s="60">
        <f t="shared" si="166"/>
        <v>44530</v>
      </c>
      <c r="E4137" s="19">
        <v>11</v>
      </c>
      <c r="F4137" s="1">
        <v>2021</v>
      </c>
      <c r="G4137" s="5">
        <v>8</v>
      </c>
      <c r="H4137" s="5">
        <v>1</v>
      </c>
      <c r="I4137" s="5">
        <v>0</v>
      </c>
      <c r="J4137" s="5">
        <v>0</v>
      </c>
      <c r="K4137" s="5"/>
      <c r="L4137" s="6">
        <v>0</v>
      </c>
      <c r="M4137" s="6">
        <v>0</v>
      </c>
      <c r="N4137" s="6"/>
      <c r="O4137" s="6">
        <v>0</v>
      </c>
      <c r="P4137" s="6">
        <v>0</v>
      </c>
      <c r="Q4137" s="7">
        <v>0</v>
      </c>
      <c r="R4137" s="120">
        <v>0</v>
      </c>
      <c r="S4137" s="120">
        <v>0</v>
      </c>
      <c r="T4137" s="6"/>
      <c r="U4137" s="6"/>
      <c r="V4137" s="6"/>
      <c r="W4137" s="6"/>
      <c r="X4137" s="6">
        <v>287615</v>
      </c>
      <c r="Y4137" s="6">
        <v>43858</v>
      </c>
      <c r="Z4137" s="7">
        <v>19007</v>
      </c>
      <c r="AA4137" s="120">
        <v>1.7270938100000002</v>
      </c>
      <c r="AB4137" s="120">
        <v>0.2550158709</v>
      </c>
    </row>
    <row r="4138" spans="1:28" x14ac:dyDescent="0.3">
      <c r="A4138" s="1" t="s">
        <v>59</v>
      </c>
      <c r="B4138" s="65" t="str">
        <f>VLOOKUP(A4138,'bank list with code'!$A$2:$C$114,3,FALSE)</f>
        <v>B097</v>
      </c>
      <c r="C4138" s="65" t="str">
        <f>VLOOKUP(B4138,'bank type'!$A$2:$B$87,2,FALSE)</f>
        <v>Small Finance Banks</v>
      </c>
      <c r="D4138" s="60">
        <f t="shared" si="166"/>
        <v>44530</v>
      </c>
      <c r="E4138" s="19">
        <v>11</v>
      </c>
      <c r="F4138" s="1">
        <v>2021</v>
      </c>
      <c r="G4138" s="5">
        <v>0</v>
      </c>
      <c r="H4138" s="5">
        <v>0</v>
      </c>
      <c r="I4138" s="5">
        <v>0</v>
      </c>
      <c r="J4138" s="5">
        <v>0</v>
      </c>
      <c r="K4138" s="5"/>
      <c r="L4138" s="6">
        <v>0</v>
      </c>
      <c r="M4138" s="6">
        <v>0</v>
      </c>
      <c r="N4138" s="6"/>
      <c r="O4138" s="6">
        <v>0</v>
      </c>
      <c r="P4138" s="6">
        <v>0</v>
      </c>
      <c r="Q4138" s="7">
        <v>0</v>
      </c>
      <c r="R4138" s="120">
        <v>0</v>
      </c>
      <c r="S4138" s="120">
        <v>0</v>
      </c>
      <c r="T4138" s="6"/>
      <c r="U4138" s="6"/>
      <c r="V4138" s="6"/>
      <c r="W4138" s="6"/>
      <c r="X4138" s="6">
        <v>358736</v>
      </c>
      <c r="Y4138" s="6">
        <v>83157</v>
      </c>
      <c r="Z4138" s="7">
        <v>35398</v>
      </c>
      <c r="AA4138" s="120">
        <v>3.7223422899999998</v>
      </c>
      <c r="AB4138" s="120">
        <v>0.42579683999999995</v>
      </c>
    </row>
    <row r="4139" spans="1:28" x14ac:dyDescent="0.3">
      <c r="A4139" s="1" t="s">
        <v>60</v>
      </c>
      <c r="B4139" s="65" t="str">
        <f>VLOOKUP(A4139,'bank list with code'!$A$2:$C$114,3,FALSE)</f>
        <v>B103</v>
      </c>
      <c r="C4139" s="65" t="str">
        <f>VLOOKUP(B4139,'bank type'!$A$2:$B$87,2,FALSE)</f>
        <v>Small Finance Banks</v>
      </c>
      <c r="D4139" s="60">
        <f t="shared" si="166"/>
        <v>44530</v>
      </c>
      <c r="E4139" s="19">
        <v>11</v>
      </c>
      <c r="F4139" s="1">
        <v>2021</v>
      </c>
      <c r="G4139" s="5">
        <v>488</v>
      </c>
      <c r="H4139" s="5">
        <v>3</v>
      </c>
      <c r="I4139" s="5">
        <v>0</v>
      </c>
      <c r="J4139" s="5">
        <v>0</v>
      </c>
      <c r="K4139" s="5"/>
      <c r="L4139" s="6">
        <v>0</v>
      </c>
      <c r="M4139" s="6">
        <v>0</v>
      </c>
      <c r="N4139" s="6"/>
      <c r="O4139" s="6">
        <v>0</v>
      </c>
      <c r="P4139" s="6">
        <v>0</v>
      </c>
      <c r="Q4139" s="7">
        <v>0</v>
      </c>
      <c r="R4139" s="120">
        <v>0</v>
      </c>
      <c r="S4139" s="120">
        <v>0</v>
      </c>
      <c r="T4139" s="6"/>
      <c r="U4139" s="6"/>
      <c r="V4139" s="6"/>
      <c r="W4139" s="6"/>
      <c r="X4139" s="6">
        <v>6743667</v>
      </c>
      <c r="Y4139" s="6">
        <v>2835397</v>
      </c>
      <c r="Z4139" s="7">
        <v>491783</v>
      </c>
      <c r="AA4139" s="120">
        <v>124.54387153</v>
      </c>
      <c r="AB4139" s="120">
        <v>7.3704025899999994</v>
      </c>
    </row>
    <row r="4140" spans="1:28" x14ac:dyDescent="0.3">
      <c r="A4140" s="1" t="s">
        <v>61</v>
      </c>
      <c r="B4140" s="65" t="str">
        <f>VLOOKUP(A4140,'bank list with code'!$A$2:$C$114,3,FALSE)</f>
        <v>B109</v>
      </c>
      <c r="C4140" s="65" t="str">
        <f>VLOOKUP(B4140,'bank type'!$A$2:$B$87,2,FALSE)</f>
        <v>Small Finance Banks</v>
      </c>
      <c r="D4140" s="60">
        <f t="shared" si="166"/>
        <v>44530</v>
      </c>
      <c r="E4140" s="19">
        <v>11</v>
      </c>
      <c r="F4140" s="1">
        <v>2021</v>
      </c>
      <c r="G4140" s="5">
        <v>190</v>
      </c>
      <c r="H4140" s="5">
        <v>21</v>
      </c>
      <c r="I4140" s="5">
        <v>0</v>
      </c>
      <c r="J4140" s="5">
        <v>0</v>
      </c>
      <c r="K4140" s="5"/>
      <c r="L4140" s="6">
        <v>200</v>
      </c>
      <c r="M4140" s="6">
        <v>0</v>
      </c>
      <c r="N4140" s="6"/>
      <c r="O4140" s="6">
        <v>0</v>
      </c>
      <c r="P4140" s="6">
        <v>0</v>
      </c>
      <c r="Q4140" s="7">
        <v>0</v>
      </c>
      <c r="R4140" s="120">
        <v>0</v>
      </c>
      <c r="S4140" s="120">
        <v>0</v>
      </c>
      <c r="T4140" s="6"/>
      <c r="U4140" s="6"/>
      <c r="V4140" s="6"/>
      <c r="W4140" s="6"/>
      <c r="X4140" s="6">
        <v>1075587</v>
      </c>
      <c r="Y4140" s="6">
        <v>272251</v>
      </c>
      <c r="Z4140" s="7">
        <v>51942</v>
      </c>
      <c r="AA4140" s="120">
        <v>9.6350996699999989</v>
      </c>
      <c r="AB4140" s="120">
        <v>0.80314517490000104</v>
      </c>
    </row>
    <row r="4141" spans="1:28" x14ac:dyDescent="0.3">
      <c r="A4141" s="1" t="s">
        <v>0</v>
      </c>
      <c r="B4141" s="65" t="str">
        <f>VLOOKUP(A4141,'bank list with code'!$A$2:$C$114,3,FALSE)</f>
        <v>B014</v>
      </c>
      <c r="C4141" s="65" t="str">
        <f>VLOOKUP(B4141,'bank type'!$A$2:$B$87,2,FALSE)</f>
        <v>Public Sector Banks</v>
      </c>
      <c r="D4141" s="60">
        <f>DATE(2021,12,31)</f>
        <v>44561</v>
      </c>
      <c r="E4141" s="19">
        <v>12</v>
      </c>
      <c r="F4141" s="1">
        <v>2021</v>
      </c>
      <c r="G4141" s="2">
        <v>8786</v>
      </c>
      <c r="H4141" s="2">
        <v>2749</v>
      </c>
      <c r="I4141" s="2">
        <v>43016</v>
      </c>
      <c r="J4141" s="2">
        <v>0</v>
      </c>
      <c r="K4141" s="2"/>
      <c r="L4141" s="8">
        <v>31997</v>
      </c>
      <c r="M4141" s="8">
        <v>12607</v>
      </c>
      <c r="N4141" s="8"/>
      <c r="O4141" s="8">
        <v>811986</v>
      </c>
      <c r="P4141" s="17">
        <v>16555</v>
      </c>
      <c r="Q4141" s="3">
        <v>1845170</v>
      </c>
      <c r="R4141" s="121">
        <v>0.80390399999999995</v>
      </c>
      <c r="S4141" s="121">
        <v>60.738732129999995</v>
      </c>
      <c r="T4141" s="8"/>
      <c r="U4141" s="8"/>
      <c r="V4141" s="8"/>
      <c r="W4141" s="8"/>
      <c r="X4141" s="8">
        <v>73208996</v>
      </c>
      <c r="Y4141" s="17">
        <v>28864134</v>
      </c>
      <c r="Z4141" s="3">
        <v>13811677</v>
      </c>
      <c r="AA4141" s="140">
        <v>1328.6325754899999</v>
      </c>
      <c r="AB4141" s="121">
        <v>239.23661356</v>
      </c>
    </row>
    <row r="4142" spans="1:28" x14ac:dyDescent="0.3">
      <c r="A4142" s="1" t="s">
        <v>1</v>
      </c>
      <c r="B4142" s="65" t="str">
        <f>VLOOKUP(A4142,'bank list with code'!$A$2:$C$114,3,FALSE)</f>
        <v>B015</v>
      </c>
      <c r="C4142" s="65" t="str">
        <f>VLOOKUP(B4142,'bank type'!$A$2:$B$87,2,FALSE)</f>
        <v>Public Sector Banks</v>
      </c>
      <c r="D4142" s="60">
        <f t="shared" ref="D4142:D4197" si="167">DATE(2021,12,31)</f>
        <v>44561</v>
      </c>
      <c r="E4142" s="19">
        <v>12</v>
      </c>
      <c r="F4142" s="1">
        <v>2021</v>
      </c>
      <c r="G4142" s="2">
        <v>1820</v>
      </c>
      <c r="H4142" s="2">
        <v>2452</v>
      </c>
      <c r="I4142" s="2">
        <v>49623</v>
      </c>
      <c r="J4142" s="2">
        <v>0</v>
      </c>
      <c r="K4142" s="2"/>
      <c r="L4142" s="8">
        <v>10829</v>
      </c>
      <c r="M4142" s="8">
        <v>106</v>
      </c>
      <c r="N4142" s="8"/>
      <c r="O4142" s="8">
        <v>167132</v>
      </c>
      <c r="P4142" s="17">
        <v>8744</v>
      </c>
      <c r="Q4142" s="3">
        <v>275834</v>
      </c>
      <c r="R4142" s="121">
        <v>0.50214871299999997</v>
      </c>
      <c r="S4142" s="121">
        <v>8.105674432799999</v>
      </c>
      <c r="T4142" s="8"/>
      <c r="U4142" s="8"/>
      <c r="V4142" s="8"/>
      <c r="W4142" s="8"/>
      <c r="X4142" s="8">
        <v>44211273</v>
      </c>
      <c r="Y4142" s="17">
        <v>18507009</v>
      </c>
      <c r="Z4142" s="3">
        <v>8877812</v>
      </c>
      <c r="AA4142" s="140">
        <v>703.79530031339993</v>
      </c>
      <c r="AB4142" s="121">
        <v>132.8769958359</v>
      </c>
    </row>
    <row r="4143" spans="1:28" x14ac:dyDescent="0.3">
      <c r="A4143" s="4" t="s">
        <v>2</v>
      </c>
      <c r="B4143" s="65" t="str">
        <f>VLOOKUP(A4143,'bank list with code'!$A$2:$C$114,3,FALSE)</f>
        <v>B016</v>
      </c>
      <c r="C4143" s="65" t="str">
        <f>VLOOKUP(B4143,'bank type'!$A$2:$B$87,2,FALSE)</f>
        <v>Public Sector Banks</v>
      </c>
      <c r="D4143" s="60">
        <f t="shared" si="167"/>
        <v>44561</v>
      </c>
      <c r="E4143" s="19">
        <v>12</v>
      </c>
      <c r="F4143" s="1">
        <v>2021</v>
      </c>
      <c r="G4143" s="2">
        <v>1480</v>
      </c>
      <c r="H4143" s="2">
        <v>444</v>
      </c>
      <c r="I4143" s="2">
        <v>2913</v>
      </c>
      <c r="J4143" s="2">
        <v>0</v>
      </c>
      <c r="K4143" s="2"/>
      <c r="L4143" s="8">
        <v>2913</v>
      </c>
      <c r="M4143" s="8">
        <v>355014</v>
      </c>
      <c r="N4143" s="8"/>
      <c r="O4143" s="8">
        <v>75346</v>
      </c>
      <c r="P4143" s="17">
        <v>1040</v>
      </c>
      <c r="Q4143" s="3">
        <v>86994</v>
      </c>
      <c r="R4143" s="121">
        <v>4.8830409999999998E-2</v>
      </c>
      <c r="S4143" s="121">
        <v>3.3984827900000001</v>
      </c>
      <c r="T4143" s="8"/>
      <c r="U4143" s="8"/>
      <c r="V4143" s="8"/>
      <c r="W4143" s="8"/>
      <c r="X4143" s="8">
        <v>11694712</v>
      </c>
      <c r="Y4143" s="17">
        <v>7416666</v>
      </c>
      <c r="Z4143" s="3">
        <v>4285454</v>
      </c>
      <c r="AA4143" s="140">
        <v>309.88992416000002</v>
      </c>
      <c r="AB4143" s="121">
        <v>64.253303040000006</v>
      </c>
    </row>
    <row r="4144" spans="1:28" x14ac:dyDescent="0.3">
      <c r="A4144" s="1" t="s">
        <v>3</v>
      </c>
      <c r="B4144" s="65" t="str">
        <f>VLOOKUP(A4144,'bank list with code'!$A$2:$C$114,3,FALSE)</f>
        <v>B018</v>
      </c>
      <c r="C4144" s="65" t="str">
        <f>VLOOKUP(B4144,'bank type'!$A$2:$B$87,2,FALSE)</f>
        <v>Public Sector Banks</v>
      </c>
      <c r="D4144" s="60">
        <f t="shared" si="167"/>
        <v>44561</v>
      </c>
      <c r="E4144" s="19">
        <v>12</v>
      </c>
      <c r="F4144" s="1">
        <v>2021</v>
      </c>
      <c r="G4144" s="2">
        <v>8502</v>
      </c>
      <c r="H4144" s="2">
        <v>4222</v>
      </c>
      <c r="I4144" s="2">
        <v>44005</v>
      </c>
      <c r="J4144" s="2">
        <v>0</v>
      </c>
      <c r="K4144" s="2"/>
      <c r="L4144" s="8">
        <v>8905</v>
      </c>
      <c r="M4144" s="8">
        <v>69</v>
      </c>
      <c r="N4144" s="8"/>
      <c r="O4144" s="8">
        <v>882293</v>
      </c>
      <c r="P4144" s="17">
        <v>52652</v>
      </c>
      <c r="Q4144" s="3">
        <v>830648</v>
      </c>
      <c r="R4144" s="121">
        <v>2.4055454121000004</v>
      </c>
      <c r="S4144" s="121">
        <v>21.968410878099998</v>
      </c>
      <c r="T4144" s="8"/>
      <c r="U4144" s="8"/>
      <c r="V4144" s="8"/>
      <c r="W4144" s="8"/>
      <c r="X4144" s="8">
        <v>45505776</v>
      </c>
      <c r="Y4144" s="17">
        <v>32865327</v>
      </c>
      <c r="Z4144" s="3">
        <v>15762168</v>
      </c>
      <c r="AA4144" s="140">
        <v>1455.957887539</v>
      </c>
      <c r="AB4144" s="121">
        <v>278.7321657082</v>
      </c>
    </row>
    <row r="4145" spans="1:28" x14ac:dyDescent="0.3">
      <c r="A4145" s="1" t="s">
        <v>4</v>
      </c>
      <c r="B4145" s="65" t="str">
        <f>VLOOKUP(A4145,'bank list with code'!$A$2:$C$114,3,FALSE)</f>
        <v>B022</v>
      </c>
      <c r="C4145" s="65" t="str">
        <f>VLOOKUP(B4145,'bank type'!$A$2:$B$87,2,FALSE)</f>
        <v>Public Sector Banks</v>
      </c>
      <c r="D4145" s="60">
        <f t="shared" si="167"/>
        <v>44561</v>
      </c>
      <c r="E4145" s="19">
        <v>12</v>
      </c>
      <c r="F4145" s="1">
        <v>2021</v>
      </c>
      <c r="G4145" s="2">
        <v>2570</v>
      </c>
      <c r="H4145" s="2">
        <v>745</v>
      </c>
      <c r="I4145" s="2">
        <v>3909</v>
      </c>
      <c r="J4145" s="2">
        <v>0</v>
      </c>
      <c r="K4145" s="2"/>
      <c r="L4145" s="8">
        <v>6589</v>
      </c>
      <c r="M4145" s="8">
        <v>8033</v>
      </c>
      <c r="N4145" s="8"/>
      <c r="O4145" s="8">
        <v>0</v>
      </c>
      <c r="P4145" s="17">
        <v>0</v>
      </c>
      <c r="Q4145" s="3">
        <v>0</v>
      </c>
      <c r="R4145" s="121">
        <v>0</v>
      </c>
      <c r="S4145" s="121">
        <v>0</v>
      </c>
      <c r="T4145" s="8"/>
      <c r="U4145" s="8"/>
      <c r="V4145" s="8"/>
      <c r="W4145" s="8"/>
      <c r="X4145" s="8">
        <v>29251605</v>
      </c>
      <c r="Y4145" s="17">
        <v>10005587</v>
      </c>
      <c r="Z4145" s="3">
        <v>4038792</v>
      </c>
      <c r="AA4145" s="140">
        <v>440.58054382999995</v>
      </c>
      <c r="AB4145" s="121">
        <v>76.807183789999996</v>
      </c>
    </row>
    <row r="4146" spans="1:28" x14ac:dyDescent="0.3">
      <c r="A4146" s="1" t="s">
        <v>5</v>
      </c>
      <c r="B4146" s="65" t="str">
        <f>VLOOKUP(A4146,'bank list with code'!$A$2:$C$114,3,FALSE)</f>
        <v>B060</v>
      </c>
      <c r="C4146" s="65" t="str">
        <f>VLOOKUP(B4146,'bank type'!$A$2:$B$87,2,FALSE)</f>
        <v>Public Sector Banks</v>
      </c>
      <c r="D4146" s="60">
        <f t="shared" si="167"/>
        <v>44561</v>
      </c>
      <c r="E4146" s="19">
        <v>12</v>
      </c>
      <c r="F4146" s="1">
        <v>2021</v>
      </c>
      <c r="G4146" s="2">
        <v>4430</v>
      </c>
      <c r="H4146" s="2">
        <v>649</v>
      </c>
      <c r="I4146" s="2">
        <v>14874</v>
      </c>
      <c r="J4146" s="2">
        <v>0</v>
      </c>
      <c r="K4146" s="2"/>
      <c r="L4146" s="8">
        <v>9241</v>
      </c>
      <c r="M4146" s="8">
        <v>0</v>
      </c>
      <c r="N4146" s="8"/>
      <c r="O4146" s="8">
        <v>152624</v>
      </c>
      <c r="P4146" s="17">
        <v>3918</v>
      </c>
      <c r="Q4146" s="3">
        <v>206874</v>
      </c>
      <c r="R4146" s="121">
        <v>0.24434092000000002</v>
      </c>
      <c r="S4146" s="121">
        <v>6.0521956399999999</v>
      </c>
      <c r="T4146" s="8"/>
      <c r="U4146" s="8"/>
      <c r="V4146" s="8"/>
      <c r="W4146" s="8"/>
      <c r="X4146" s="8">
        <v>26451346</v>
      </c>
      <c r="Y4146" s="17">
        <v>21191108</v>
      </c>
      <c r="Z4146" s="3">
        <v>9615543</v>
      </c>
      <c r="AA4146" s="140">
        <v>955.39664110199999</v>
      </c>
      <c r="AB4146" s="121">
        <v>152.03814833520002</v>
      </c>
    </row>
    <row r="4147" spans="1:28" x14ac:dyDescent="0.3">
      <c r="A4147" s="1" t="s">
        <v>6</v>
      </c>
      <c r="B4147" s="65" t="str">
        <f>VLOOKUP(A4147,'bank list with code'!$A$2:$C$114,3,FALSE)</f>
        <v>B061</v>
      </c>
      <c r="C4147" s="65" t="str">
        <f>VLOOKUP(B4147,'bank type'!$A$2:$B$87,2,FALSE)</f>
        <v>Public Sector Banks</v>
      </c>
      <c r="D4147" s="60">
        <f t="shared" si="167"/>
        <v>44561</v>
      </c>
      <c r="E4147" s="19">
        <v>12</v>
      </c>
      <c r="F4147" s="1">
        <v>2021</v>
      </c>
      <c r="G4147" s="2">
        <v>2725</v>
      </c>
      <c r="H4147" s="2">
        <v>545</v>
      </c>
      <c r="I4147" s="2">
        <v>0</v>
      </c>
      <c r="J4147" s="2">
        <v>0</v>
      </c>
      <c r="K4147" s="2"/>
      <c r="L4147" s="8">
        <v>0</v>
      </c>
      <c r="M4147" s="8">
        <v>0</v>
      </c>
      <c r="N4147" s="8"/>
      <c r="O4147" s="8">
        <v>70115</v>
      </c>
      <c r="P4147" s="17">
        <v>836</v>
      </c>
      <c r="Q4147" s="3">
        <v>85831</v>
      </c>
      <c r="R4147" s="121">
        <v>3.8272140000000003E-2</v>
      </c>
      <c r="S4147" s="121">
        <v>1.84590096</v>
      </c>
      <c r="T4147" s="8"/>
      <c r="U4147" s="8"/>
      <c r="V4147" s="8"/>
      <c r="W4147" s="8"/>
      <c r="X4147" s="8">
        <v>20120147</v>
      </c>
      <c r="Y4147" s="17">
        <v>14788965</v>
      </c>
      <c r="Z4147" s="3">
        <v>5207861</v>
      </c>
      <c r="AA4147" s="140">
        <v>618.5785013090001</v>
      </c>
      <c r="AB4147" s="121">
        <v>84.989615137000001</v>
      </c>
    </row>
    <row r="4148" spans="1:28" x14ac:dyDescent="0.3">
      <c r="A4148" s="1" t="s">
        <v>7</v>
      </c>
      <c r="B4148" s="65" t="str">
        <f>VLOOKUP(A4148,'bank list with code'!$A$2:$C$114,3,FALSE)</f>
        <v>B080</v>
      </c>
      <c r="C4148" s="65" t="str">
        <f>VLOOKUP(B4148,'bank type'!$A$2:$B$87,2,FALSE)</f>
        <v>Public Sector Banks</v>
      </c>
      <c r="D4148" s="60">
        <f t="shared" si="167"/>
        <v>44561</v>
      </c>
      <c r="E4148" s="19">
        <v>12</v>
      </c>
      <c r="F4148" s="1">
        <v>2021</v>
      </c>
      <c r="G4148" s="2">
        <v>1071</v>
      </c>
      <c r="H4148" s="2">
        <v>32</v>
      </c>
      <c r="I4148" s="2">
        <v>1114</v>
      </c>
      <c r="J4148" s="2">
        <v>0</v>
      </c>
      <c r="K4148" s="2"/>
      <c r="L4148" s="8">
        <v>357</v>
      </c>
      <c r="M4148" s="8">
        <v>1164</v>
      </c>
      <c r="N4148" s="8"/>
      <c r="O4148" s="8">
        <v>0</v>
      </c>
      <c r="P4148" s="17">
        <v>0</v>
      </c>
      <c r="Q4148" s="3">
        <v>0</v>
      </c>
      <c r="R4148" s="121">
        <v>0</v>
      </c>
      <c r="S4148" s="121">
        <v>0</v>
      </c>
      <c r="T4148" s="8"/>
      <c r="U4148" s="8"/>
      <c r="V4148" s="8"/>
      <c r="W4148" s="8"/>
      <c r="X4148" s="8">
        <v>3405719</v>
      </c>
      <c r="Y4148" s="17">
        <v>1646186</v>
      </c>
      <c r="Z4148" s="3">
        <v>1022827</v>
      </c>
      <c r="AA4148" s="140">
        <v>73.566564</v>
      </c>
      <c r="AB4148" s="121">
        <v>19.483031622999999</v>
      </c>
    </row>
    <row r="4149" spans="1:28" x14ac:dyDescent="0.3">
      <c r="A4149" s="1" t="s">
        <v>8</v>
      </c>
      <c r="B4149" s="65" t="str">
        <f>VLOOKUP(A4149,'bank list with code'!$A$2:$C$114,3,FALSE)</f>
        <v>B081</v>
      </c>
      <c r="C4149" s="65" t="str">
        <f>VLOOKUP(B4149,'bank type'!$A$2:$B$87,2,FALSE)</f>
        <v>Public Sector Banks</v>
      </c>
      <c r="D4149" s="60">
        <f t="shared" si="167"/>
        <v>44561</v>
      </c>
      <c r="E4149" s="19">
        <v>12</v>
      </c>
      <c r="F4149" s="1">
        <v>2021</v>
      </c>
      <c r="G4149" s="2">
        <v>8355</v>
      </c>
      <c r="H4149" s="2">
        <v>5239</v>
      </c>
      <c r="I4149" s="2">
        <v>48614</v>
      </c>
      <c r="J4149" s="2">
        <v>0</v>
      </c>
      <c r="K4149" s="2"/>
      <c r="L4149" s="8">
        <v>11265</v>
      </c>
      <c r="M4149" s="8">
        <v>495149</v>
      </c>
      <c r="N4149" s="8"/>
      <c r="O4149" s="8">
        <v>322904</v>
      </c>
      <c r="P4149" s="17">
        <v>3093</v>
      </c>
      <c r="Q4149" s="3">
        <v>610550</v>
      </c>
      <c r="R4149" s="121">
        <v>9.7643161999999992E-2</v>
      </c>
      <c r="S4149" s="121">
        <v>16.722159739400002</v>
      </c>
      <c r="T4149" s="8"/>
      <c r="U4149" s="8"/>
      <c r="V4149" s="8"/>
      <c r="W4149" s="8"/>
      <c r="X4149" s="8">
        <v>45303071</v>
      </c>
      <c r="Y4149" s="17">
        <v>32130025</v>
      </c>
      <c r="Z4149" s="3">
        <v>15148049</v>
      </c>
      <c r="AA4149" s="140">
        <v>1550.4127933252</v>
      </c>
      <c r="AB4149" s="121">
        <v>279.8552041515</v>
      </c>
    </row>
    <row r="4150" spans="1:28" x14ac:dyDescent="0.3">
      <c r="A4150" s="1" t="s">
        <v>12</v>
      </c>
      <c r="B4150" s="65" t="str">
        <f>VLOOKUP(A4150,'bank list with code'!$A$2:$C$114,3,FALSE)</f>
        <v>B093</v>
      </c>
      <c r="C4150" s="65" t="str">
        <f>VLOOKUP(B4150,'bank type'!$A$2:$B$87,2,FALSE)</f>
        <v>Public Sector Banks</v>
      </c>
      <c r="D4150" s="60">
        <f t="shared" si="167"/>
        <v>44561</v>
      </c>
      <c r="E4150" s="19">
        <v>12</v>
      </c>
      <c r="F4150" s="1">
        <v>2021</v>
      </c>
      <c r="G4150" s="2">
        <v>25696</v>
      </c>
      <c r="H4150" s="2">
        <v>37910</v>
      </c>
      <c r="I4150" s="2">
        <v>821318</v>
      </c>
      <c r="J4150" s="2">
        <v>0</v>
      </c>
      <c r="K4150" s="2"/>
      <c r="L4150" s="8">
        <v>47589</v>
      </c>
      <c r="M4150" s="8">
        <v>377084</v>
      </c>
      <c r="N4150" s="8"/>
      <c r="O4150" s="8">
        <v>13160859</v>
      </c>
      <c r="P4150" s="17">
        <v>87850</v>
      </c>
      <c r="Q4150" s="3">
        <v>41105605</v>
      </c>
      <c r="R4150" s="121">
        <v>3.1557100219999996</v>
      </c>
      <c r="S4150" s="121">
        <v>1862.1174928604999</v>
      </c>
      <c r="T4150" s="8"/>
      <c r="U4150" s="8"/>
      <c r="V4150" s="8"/>
      <c r="W4150" s="8"/>
      <c r="X4150" s="8">
        <v>279674559</v>
      </c>
      <c r="Y4150" s="17">
        <v>196382952</v>
      </c>
      <c r="Z4150" s="3">
        <v>98894370</v>
      </c>
      <c r="AA4150" s="140">
        <v>9698.1996105362996</v>
      </c>
      <c r="AB4150" s="121">
        <v>1780.8797327290004</v>
      </c>
    </row>
    <row r="4151" spans="1:28" x14ac:dyDescent="0.3">
      <c r="A4151" s="1" t="s">
        <v>9</v>
      </c>
      <c r="B4151" s="65" t="str">
        <f>VLOOKUP(A4151,'bank list with code'!$A$2:$C$114,3,FALSE)</f>
        <v>B102</v>
      </c>
      <c r="C4151" s="65" t="str">
        <f>VLOOKUP(B4151,'bank type'!$A$2:$B$87,2,FALSE)</f>
        <v>Public Sector Banks</v>
      </c>
      <c r="D4151" s="60">
        <f t="shared" si="167"/>
        <v>44561</v>
      </c>
      <c r="E4151" s="19">
        <v>12</v>
      </c>
      <c r="F4151" s="1">
        <v>2021</v>
      </c>
      <c r="G4151" s="2">
        <v>2141</v>
      </c>
      <c r="H4151" s="2">
        <v>232</v>
      </c>
      <c r="I4151" s="2">
        <v>8880</v>
      </c>
      <c r="J4151" s="2">
        <v>0</v>
      </c>
      <c r="K4151" s="2"/>
      <c r="L4151" s="8">
        <v>3568</v>
      </c>
      <c r="M4151" s="8">
        <v>1973</v>
      </c>
      <c r="N4151" s="8"/>
      <c r="O4151" s="8">
        <v>0</v>
      </c>
      <c r="P4151" s="17">
        <v>0</v>
      </c>
      <c r="Q4151" s="3">
        <v>0</v>
      </c>
      <c r="R4151" s="121">
        <v>0</v>
      </c>
      <c r="S4151" s="121">
        <v>0</v>
      </c>
      <c r="T4151" s="8"/>
      <c r="U4151" s="8"/>
      <c r="V4151" s="8"/>
      <c r="W4151" s="8"/>
      <c r="X4151" s="8">
        <v>11142317</v>
      </c>
      <c r="Y4151" s="17">
        <v>6747077</v>
      </c>
      <c r="Z4151" s="3">
        <v>3089679</v>
      </c>
      <c r="AA4151" s="140">
        <v>290.32772274000001</v>
      </c>
      <c r="AB4151" s="121">
        <v>52.957823810000001</v>
      </c>
    </row>
    <row r="4152" spans="1:28" x14ac:dyDescent="0.3">
      <c r="A4152" s="1" t="s">
        <v>10</v>
      </c>
      <c r="B4152" s="65" t="str">
        <f>VLOOKUP(A4152,'bank list with code'!$A$2:$C$114,3,FALSE)</f>
        <v>B105</v>
      </c>
      <c r="C4152" s="65" t="str">
        <f>VLOOKUP(B4152,'bank type'!$A$2:$B$87,2,FALSE)</f>
        <v>Public Sector Banks</v>
      </c>
      <c r="D4152" s="60">
        <f t="shared" si="167"/>
        <v>44561</v>
      </c>
      <c r="E4152" s="19">
        <v>12</v>
      </c>
      <c r="F4152" s="1">
        <v>2021</v>
      </c>
      <c r="G4152" s="2">
        <v>8200</v>
      </c>
      <c r="H4152" s="2">
        <v>3255</v>
      </c>
      <c r="I4152" s="2">
        <v>281757</v>
      </c>
      <c r="J4152" s="2">
        <v>0</v>
      </c>
      <c r="K4152" s="2"/>
      <c r="L4152" s="8">
        <v>8049</v>
      </c>
      <c r="M4152" s="8">
        <v>3326</v>
      </c>
      <c r="N4152" s="8"/>
      <c r="O4152" s="8">
        <v>527063</v>
      </c>
      <c r="P4152" s="17">
        <v>6501</v>
      </c>
      <c r="Q4152" s="3">
        <v>759926</v>
      </c>
      <c r="R4152" s="121">
        <v>0.32973117079999997</v>
      </c>
      <c r="S4152" s="121">
        <v>22.771423696800003</v>
      </c>
      <c r="T4152" s="8"/>
      <c r="U4152" s="8"/>
      <c r="V4152" s="8"/>
      <c r="W4152" s="8"/>
      <c r="X4152" s="8">
        <v>47111636</v>
      </c>
      <c r="Y4152" s="17">
        <v>48173880</v>
      </c>
      <c r="Z4152" s="3">
        <v>20704346</v>
      </c>
      <c r="AA4152" s="140">
        <v>1440.2300600403996</v>
      </c>
      <c r="AB4152" s="121">
        <v>290.52268420590002</v>
      </c>
    </row>
    <row r="4153" spans="1:28" x14ac:dyDescent="0.3">
      <c r="A4153" s="1" t="s">
        <v>14</v>
      </c>
      <c r="B4153" s="65" t="str">
        <f>VLOOKUP(A4153,'bank list with code'!$A$2:$C$114,3,FALSE)</f>
        <v>B009</v>
      </c>
      <c r="C4153" s="65" t="str">
        <f>VLOOKUP(B4153,'bank type'!$A$2:$B$87,2,FALSE)</f>
        <v>Private Sector Banks</v>
      </c>
      <c r="D4153" s="60">
        <f t="shared" si="167"/>
        <v>44561</v>
      </c>
      <c r="E4153" s="19">
        <v>12</v>
      </c>
      <c r="F4153" s="1">
        <v>2021</v>
      </c>
      <c r="G4153" s="2">
        <v>5731</v>
      </c>
      <c r="H4153" s="2">
        <v>11232</v>
      </c>
      <c r="I4153" s="2">
        <v>872966</v>
      </c>
      <c r="J4153" s="2">
        <v>0</v>
      </c>
      <c r="K4153" s="2"/>
      <c r="L4153" s="8">
        <v>710</v>
      </c>
      <c r="M4153" s="8">
        <v>283655</v>
      </c>
      <c r="N4153" s="8"/>
      <c r="O4153" s="8">
        <v>8133522</v>
      </c>
      <c r="P4153" s="17">
        <v>35772</v>
      </c>
      <c r="Q4153" s="3">
        <v>21070410</v>
      </c>
      <c r="R4153" s="121">
        <v>1.50177826</v>
      </c>
      <c r="S4153" s="121">
        <v>758.99315751999995</v>
      </c>
      <c r="T4153" s="8"/>
      <c r="U4153" s="8"/>
      <c r="V4153" s="8"/>
      <c r="W4153" s="8"/>
      <c r="X4153" s="8">
        <v>26733062</v>
      </c>
      <c r="Y4153" s="17">
        <v>23198511</v>
      </c>
      <c r="Z4153" s="3">
        <v>19923694</v>
      </c>
      <c r="AA4153" s="140">
        <v>1381.2279726100001</v>
      </c>
      <c r="AB4153" s="121">
        <v>471.63778136000002</v>
      </c>
    </row>
    <row r="4154" spans="1:28" x14ac:dyDescent="0.3">
      <c r="A4154" s="1" t="s">
        <v>15</v>
      </c>
      <c r="B4154" s="65" t="str">
        <f>VLOOKUP(A4154,'bank list with code'!$A$2:$C$114,3,FALSE)</f>
        <v>B010</v>
      </c>
      <c r="C4154" s="65" t="str">
        <f>VLOOKUP(B4154,'bank type'!$A$2:$B$87,2,FALSE)</f>
        <v>Private Sector Banks</v>
      </c>
      <c r="D4154" s="60">
        <f t="shared" si="167"/>
        <v>44561</v>
      </c>
      <c r="E4154" s="19">
        <v>12</v>
      </c>
      <c r="F4154" s="1">
        <v>2021</v>
      </c>
      <c r="G4154" s="2">
        <v>484</v>
      </c>
      <c r="H4154" s="2">
        <v>5</v>
      </c>
      <c r="I4154" s="2">
        <v>35974</v>
      </c>
      <c r="J4154" s="2">
        <v>0</v>
      </c>
      <c r="K4154" s="2"/>
      <c r="L4154" s="8">
        <v>0</v>
      </c>
      <c r="M4154" s="8">
        <v>0</v>
      </c>
      <c r="N4154" s="8"/>
      <c r="O4154" s="8">
        <v>0</v>
      </c>
      <c r="P4154" s="17">
        <v>0</v>
      </c>
      <c r="Q4154" s="3">
        <v>0</v>
      </c>
      <c r="R4154" s="121">
        <v>0</v>
      </c>
      <c r="S4154" s="121">
        <v>0</v>
      </c>
      <c r="T4154" s="8"/>
      <c r="U4154" s="8"/>
      <c r="V4154" s="8"/>
      <c r="W4154" s="8"/>
      <c r="X4154" s="8">
        <v>4905021</v>
      </c>
      <c r="Y4154" s="17">
        <v>2533220</v>
      </c>
      <c r="Z4154" s="3">
        <v>1111781</v>
      </c>
      <c r="AA4154" s="140">
        <v>129.22102727000001</v>
      </c>
      <c r="AB4154" s="121">
        <v>23.080338788700001</v>
      </c>
    </row>
    <row r="4155" spans="1:28" x14ac:dyDescent="0.3">
      <c r="A4155" s="1" t="s">
        <v>17</v>
      </c>
      <c r="B4155" s="65" t="str">
        <f>VLOOKUP(A4155,'bank list with code'!$A$2:$C$114,3,FALSE)</f>
        <v>B024</v>
      </c>
      <c r="C4155" s="65" t="str">
        <f>VLOOKUP(B4155,'bank type'!$A$2:$B$87,2,FALSE)</f>
        <v>Private Sector Banks</v>
      </c>
      <c r="D4155" s="60">
        <f t="shared" si="167"/>
        <v>44561</v>
      </c>
      <c r="E4155" s="19">
        <v>12</v>
      </c>
      <c r="F4155" s="1">
        <v>2021</v>
      </c>
      <c r="G4155" s="2">
        <v>1088</v>
      </c>
      <c r="H4155" s="2">
        <v>645</v>
      </c>
      <c r="I4155" s="2">
        <v>8445</v>
      </c>
      <c r="J4155" s="2">
        <v>0</v>
      </c>
      <c r="K4155" s="2"/>
      <c r="L4155" s="8">
        <v>16092</v>
      </c>
      <c r="M4155" s="8">
        <v>0</v>
      </c>
      <c r="N4155" s="8"/>
      <c r="O4155" s="8">
        <v>1967</v>
      </c>
      <c r="P4155" s="17">
        <v>10</v>
      </c>
      <c r="Q4155" s="3">
        <v>2543</v>
      </c>
      <c r="R4155" s="121">
        <v>5.3499999999999999E-4</v>
      </c>
      <c r="S4155" s="121">
        <v>5.5783508899999994E-2</v>
      </c>
      <c r="T4155" s="8"/>
      <c r="U4155" s="8"/>
      <c r="V4155" s="8"/>
      <c r="W4155" s="8"/>
      <c r="X4155" s="8">
        <v>2385725</v>
      </c>
      <c r="Y4155" s="17">
        <v>2628391</v>
      </c>
      <c r="Z4155" s="3">
        <v>1182908</v>
      </c>
      <c r="AA4155" s="140">
        <v>129.7214815495</v>
      </c>
      <c r="AB4155" s="121">
        <v>19.690074039300001</v>
      </c>
    </row>
    <row r="4156" spans="1:28" x14ac:dyDescent="0.3">
      <c r="A4156" s="1" t="s">
        <v>76</v>
      </c>
      <c r="B4156" s="65" t="str">
        <f>VLOOKUP(A4156,'bank list with code'!$A$2:$C$114,3,FALSE)</f>
        <v>B027</v>
      </c>
      <c r="C4156" s="65" t="str">
        <f>VLOOKUP(B4156,'bank type'!$A$2:$B$87,2,FALSE)</f>
        <v>Private Sector Banks</v>
      </c>
      <c r="D4156" s="60">
        <f t="shared" si="167"/>
        <v>44561</v>
      </c>
      <c r="E4156" s="19">
        <v>12</v>
      </c>
      <c r="F4156" s="1">
        <v>2021</v>
      </c>
      <c r="G4156" s="2">
        <v>357</v>
      </c>
      <c r="H4156" s="2">
        <v>53</v>
      </c>
      <c r="I4156" s="2">
        <v>0</v>
      </c>
      <c r="J4156" s="2">
        <v>0</v>
      </c>
      <c r="K4156" s="2"/>
      <c r="L4156" s="8">
        <v>886</v>
      </c>
      <c r="M4156" s="8">
        <v>3463</v>
      </c>
      <c r="N4156" s="8"/>
      <c r="O4156" s="8">
        <v>0</v>
      </c>
      <c r="P4156" s="17">
        <v>0</v>
      </c>
      <c r="Q4156" s="3">
        <v>0</v>
      </c>
      <c r="R4156" s="121">
        <v>0</v>
      </c>
      <c r="S4156" s="121">
        <v>0</v>
      </c>
      <c r="T4156" s="8"/>
      <c r="U4156" s="8"/>
      <c r="V4156" s="8"/>
      <c r="W4156" s="8"/>
      <c r="X4156" s="8">
        <v>805794</v>
      </c>
      <c r="Y4156" s="17">
        <v>519511</v>
      </c>
      <c r="Z4156" s="3">
        <v>345877</v>
      </c>
      <c r="AA4156" s="140">
        <v>24.404526662800002</v>
      </c>
      <c r="AB4156" s="121">
        <v>5.7525499183999997</v>
      </c>
    </row>
    <row r="4157" spans="1:28" x14ac:dyDescent="0.3">
      <c r="A4157" s="1" t="s">
        <v>18</v>
      </c>
      <c r="B4157" s="65" t="str">
        <f>VLOOKUP(A4157,'bank list with code'!$A$2:$C$114,3,FALSE)</f>
        <v>B032</v>
      </c>
      <c r="C4157" s="65" t="str">
        <f>VLOOKUP(B4157,'bank type'!$A$2:$B$87,2,FALSE)</f>
        <v>Private Sector Banks</v>
      </c>
      <c r="D4157" s="60">
        <f t="shared" si="167"/>
        <v>44561</v>
      </c>
      <c r="E4157" s="19">
        <v>12</v>
      </c>
      <c r="F4157" s="1">
        <v>2021</v>
      </c>
      <c r="G4157" s="2">
        <v>325</v>
      </c>
      <c r="H4157" s="2">
        <v>28</v>
      </c>
      <c r="I4157" s="2">
        <v>8889</v>
      </c>
      <c r="J4157" s="2">
        <v>0</v>
      </c>
      <c r="K4157" s="2"/>
      <c r="L4157" s="8">
        <v>0</v>
      </c>
      <c r="M4157" s="8">
        <v>4557</v>
      </c>
      <c r="N4157" s="8"/>
      <c r="O4157" s="8">
        <v>4087</v>
      </c>
      <c r="P4157" s="17">
        <v>232</v>
      </c>
      <c r="Q4157" s="3">
        <v>11681</v>
      </c>
      <c r="R4157" s="121">
        <v>1.52675E-2</v>
      </c>
      <c r="S4157" s="121">
        <v>0.31012254560000002</v>
      </c>
      <c r="T4157" s="8"/>
      <c r="U4157" s="8"/>
      <c r="V4157" s="8"/>
      <c r="W4157" s="8"/>
      <c r="X4157" s="8">
        <v>839097</v>
      </c>
      <c r="Y4157" s="17">
        <v>360916</v>
      </c>
      <c r="Z4157" s="3">
        <v>419072</v>
      </c>
      <c r="AA4157" s="140">
        <v>20.258200759000001</v>
      </c>
      <c r="AB4157" s="121">
        <v>9.6233017795000002</v>
      </c>
    </row>
    <row r="4158" spans="1:28" x14ac:dyDescent="0.3">
      <c r="A4158" s="1" t="s">
        <v>19</v>
      </c>
      <c r="B4158" s="65" t="str">
        <f>VLOOKUP(A4158,'bank list with code'!$A$2:$C$114,3,FALSE)</f>
        <v>B038</v>
      </c>
      <c r="C4158" s="65" t="str">
        <f>VLOOKUP(B4158,'bank type'!$A$2:$B$87,2,FALSE)</f>
        <v>Private Sector Banks</v>
      </c>
      <c r="D4158" s="60">
        <f t="shared" si="167"/>
        <v>44561</v>
      </c>
      <c r="E4158" s="19">
        <v>12</v>
      </c>
      <c r="F4158" s="1">
        <v>2021</v>
      </c>
      <c r="G4158" s="2">
        <v>213</v>
      </c>
      <c r="H4158" s="2">
        <v>45</v>
      </c>
      <c r="I4158" s="2">
        <v>1485</v>
      </c>
      <c r="J4158" s="2">
        <v>0</v>
      </c>
      <c r="K4158" s="2"/>
      <c r="L4158" s="8">
        <v>0</v>
      </c>
      <c r="M4158" s="8">
        <v>0</v>
      </c>
      <c r="N4158" s="8"/>
      <c r="O4158" s="8">
        <v>6960</v>
      </c>
      <c r="P4158" s="17">
        <v>137</v>
      </c>
      <c r="Q4158" s="3">
        <v>23191</v>
      </c>
      <c r="R4158" s="121">
        <v>5.3259032000000008E-3</v>
      </c>
      <c r="S4158" s="121">
        <v>0.49134563730000003</v>
      </c>
      <c r="T4158" s="8"/>
      <c r="U4158" s="8"/>
      <c r="V4158" s="8"/>
      <c r="W4158" s="8"/>
      <c r="X4158" s="8">
        <v>504642</v>
      </c>
      <c r="Y4158" s="17">
        <v>461276</v>
      </c>
      <c r="Z4158" s="3">
        <v>317992</v>
      </c>
      <c r="AA4158" s="140">
        <v>19.714365335700002</v>
      </c>
      <c r="AB4158" s="121">
        <v>5.0408695975000004</v>
      </c>
    </row>
    <row r="4159" spans="1:28" x14ac:dyDescent="0.3">
      <c r="A4159" s="1" t="s">
        <v>20</v>
      </c>
      <c r="B4159" s="65" t="str">
        <f>VLOOKUP(A4159,'bank list with code'!$A$2:$C$114,3,FALSE)</f>
        <v>B045</v>
      </c>
      <c r="C4159" s="65" t="str">
        <f>VLOOKUP(B4159,'bank type'!$A$2:$B$87,2,FALSE)</f>
        <v>Private Sector Banks</v>
      </c>
      <c r="D4159" s="60">
        <f t="shared" si="167"/>
        <v>44561</v>
      </c>
      <c r="E4159" s="19">
        <v>12</v>
      </c>
      <c r="F4159" s="1">
        <v>2021</v>
      </c>
      <c r="G4159" s="2">
        <v>1505</v>
      </c>
      <c r="H4159" s="2">
        <v>377</v>
      </c>
      <c r="I4159" s="2">
        <v>17149</v>
      </c>
      <c r="J4159" s="2">
        <v>0</v>
      </c>
      <c r="K4159" s="2"/>
      <c r="L4159" s="8">
        <v>0</v>
      </c>
      <c r="M4159" s="8">
        <v>100897</v>
      </c>
      <c r="N4159" s="8"/>
      <c r="O4159" s="8">
        <v>68900</v>
      </c>
      <c r="P4159" s="17">
        <v>1144</v>
      </c>
      <c r="Q4159" s="3">
        <v>324876</v>
      </c>
      <c r="R4159" s="121">
        <v>6.3110404000000009E-2</v>
      </c>
      <c r="S4159" s="121">
        <v>10.937316475999998</v>
      </c>
      <c r="T4159" s="8"/>
      <c r="U4159" s="8"/>
      <c r="V4159" s="8"/>
      <c r="W4159" s="8"/>
      <c r="X4159" s="8">
        <v>9629331</v>
      </c>
      <c r="Y4159" s="17">
        <v>8814451</v>
      </c>
      <c r="Z4159" s="3">
        <v>7158694</v>
      </c>
      <c r="AA4159" s="140">
        <v>429.77693666410005</v>
      </c>
      <c r="AB4159" s="121">
        <v>125.55548884999999</v>
      </c>
    </row>
    <row r="4160" spans="1:28" x14ac:dyDescent="0.3">
      <c r="A4160" s="1" t="s">
        <v>21</v>
      </c>
      <c r="B4160" s="65" t="str">
        <f>VLOOKUP(A4160,'bank list with code'!$A$2:$C$114,3,FALSE)</f>
        <v>B050</v>
      </c>
      <c r="C4160" s="65" t="str">
        <f>VLOOKUP(B4160,'bank type'!$A$2:$B$87,2,FALSE)</f>
        <v>Private Sector Banks</v>
      </c>
      <c r="D4160" s="60">
        <f t="shared" si="167"/>
        <v>44561</v>
      </c>
      <c r="E4160" s="19">
        <v>12</v>
      </c>
      <c r="F4160" s="1">
        <v>2021</v>
      </c>
      <c r="G4160" s="2">
        <v>8180</v>
      </c>
      <c r="H4160" s="2">
        <v>9058</v>
      </c>
      <c r="I4160" s="2">
        <v>1010511</v>
      </c>
      <c r="J4160" s="2">
        <v>0</v>
      </c>
      <c r="K4160" s="2"/>
      <c r="L4160" s="8">
        <v>3075</v>
      </c>
      <c r="M4160" s="8">
        <v>1130608</v>
      </c>
      <c r="N4160" s="8"/>
      <c r="O4160" s="8">
        <v>15835697</v>
      </c>
      <c r="P4160" s="17">
        <v>128359</v>
      </c>
      <c r="Q4160" s="3">
        <v>54418285</v>
      </c>
      <c r="R4160" s="121">
        <v>8.1350647699999996</v>
      </c>
      <c r="S4160" s="121">
        <v>2360.89873283</v>
      </c>
      <c r="T4160" s="8"/>
      <c r="U4160" s="8"/>
      <c r="V4160" s="8"/>
      <c r="W4160" s="8"/>
      <c r="X4160" s="8">
        <v>41251570</v>
      </c>
      <c r="Y4160" s="17">
        <v>39867204</v>
      </c>
      <c r="Z4160" s="3">
        <v>44350503</v>
      </c>
      <c r="AA4160" s="140">
        <v>2346.5040477900002</v>
      </c>
      <c r="AB4160" s="121">
        <v>997.60922287000005</v>
      </c>
    </row>
    <row r="4161" spans="1:28" x14ac:dyDescent="0.3">
      <c r="A4161" s="1" t="s">
        <v>22</v>
      </c>
      <c r="B4161" s="65" t="str">
        <f>VLOOKUP(A4161,'bank list with code'!$A$2:$C$114,3,FALSE)</f>
        <v>B053</v>
      </c>
      <c r="C4161" s="65" t="str">
        <f>VLOOKUP(B4161,'bank type'!$A$2:$B$87,2,FALSE)</f>
        <v>Private Sector Banks</v>
      </c>
      <c r="D4161" s="60">
        <f t="shared" si="167"/>
        <v>44561</v>
      </c>
      <c r="E4161" s="19">
        <v>12</v>
      </c>
      <c r="F4161" s="1">
        <v>2021</v>
      </c>
      <c r="G4161" s="2">
        <v>8338</v>
      </c>
      <c r="H4161" s="2">
        <v>8367</v>
      </c>
      <c r="I4161" s="2">
        <v>851261</v>
      </c>
      <c r="J4161" s="2">
        <v>0</v>
      </c>
      <c r="K4161" s="2"/>
      <c r="L4161" s="8">
        <v>3488</v>
      </c>
      <c r="M4161" s="8">
        <v>554688</v>
      </c>
      <c r="N4161" s="8"/>
      <c r="O4161" s="8">
        <v>12353813</v>
      </c>
      <c r="P4161" s="17">
        <v>48404</v>
      </c>
      <c r="Q4161" s="3">
        <v>41116707</v>
      </c>
      <c r="R4161" s="121">
        <v>2.2176397299999997</v>
      </c>
      <c r="S4161" s="121">
        <v>1986.9566255300001</v>
      </c>
      <c r="T4161" s="8"/>
      <c r="U4161" s="8"/>
      <c r="V4161" s="8"/>
      <c r="W4161" s="8"/>
      <c r="X4161" s="8">
        <v>36799120</v>
      </c>
      <c r="Y4161" s="17">
        <v>24684647</v>
      </c>
      <c r="Z4161" s="3">
        <v>26833085</v>
      </c>
      <c r="AA4161" s="140">
        <v>1513.00403355</v>
      </c>
      <c r="AB4161" s="121">
        <v>675.20968227000003</v>
      </c>
    </row>
    <row r="4162" spans="1:28" x14ac:dyDescent="0.3">
      <c r="A4162" s="1" t="s">
        <v>11</v>
      </c>
      <c r="B4162" s="65" t="str">
        <f>VLOOKUP(A4162,'bank list with code'!$A$2:$C$114,3,FALSE)</f>
        <v>B054</v>
      </c>
      <c r="C4162" s="65" t="str">
        <f>VLOOKUP(B4162,'bank type'!$A$2:$B$87,2,FALSE)</f>
        <v>Private Sector Banks</v>
      </c>
      <c r="D4162" s="60">
        <f t="shared" si="167"/>
        <v>44561</v>
      </c>
      <c r="E4162" s="19">
        <v>12</v>
      </c>
      <c r="F4162" s="1">
        <v>2021</v>
      </c>
      <c r="G4162" s="2">
        <v>2217</v>
      </c>
      <c r="H4162" s="2">
        <v>1177</v>
      </c>
      <c r="I4162" s="2">
        <v>23554</v>
      </c>
      <c r="J4162" s="2">
        <v>0</v>
      </c>
      <c r="K4162" s="2"/>
      <c r="L4162" s="8">
        <v>233</v>
      </c>
      <c r="M4162" s="8">
        <v>3310</v>
      </c>
      <c r="N4162" s="8"/>
      <c r="O4162" s="8">
        <v>38319</v>
      </c>
      <c r="P4162" s="17">
        <v>392</v>
      </c>
      <c r="Q4162" s="3">
        <v>114795</v>
      </c>
      <c r="R4162" s="121">
        <v>2.0566999999999998E-2</v>
      </c>
      <c r="S4162" s="121">
        <v>3.3682235858</v>
      </c>
      <c r="T4162" s="8"/>
      <c r="U4162" s="8"/>
      <c r="V4162" s="8"/>
      <c r="W4162" s="8"/>
      <c r="X4162" s="8">
        <v>13026821</v>
      </c>
      <c r="Y4162" s="17">
        <v>7261872</v>
      </c>
      <c r="Z4162" s="3">
        <v>4114534</v>
      </c>
      <c r="AA4162" s="140">
        <v>353.05224283680002</v>
      </c>
      <c r="AB4162" s="121">
        <v>75.104331710600007</v>
      </c>
    </row>
    <row r="4163" spans="1:28" x14ac:dyDescent="0.3">
      <c r="A4163" s="1" t="s">
        <v>23</v>
      </c>
      <c r="B4163" s="65" t="str">
        <f>VLOOKUP(A4163,'bank list with code'!$A$2:$C$114,3,FALSE)</f>
        <v>B056</v>
      </c>
      <c r="C4163" s="65" t="str">
        <f>VLOOKUP(B4163,'bank type'!$A$2:$B$87,2,FALSE)</f>
        <v>Private Sector Banks</v>
      </c>
      <c r="D4163" s="60">
        <f t="shared" si="167"/>
        <v>44561</v>
      </c>
      <c r="E4163" s="19">
        <v>12</v>
      </c>
      <c r="F4163" s="1">
        <v>2021</v>
      </c>
      <c r="G4163" s="2">
        <v>512</v>
      </c>
      <c r="H4163" s="2">
        <v>215</v>
      </c>
      <c r="I4163" s="2">
        <v>23357</v>
      </c>
      <c r="J4163" s="2">
        <v>0</v>
      </c>
      <c r="K4163" s="2"/>
      <c r="L4163" s="8">
        <v>10472</v>
      </c>
      <c r="M4163" s="8">
        <v>0</v>
      </c>
      <c r="N4163" s="8"/>
      <c r="O4163" s="8">
        <v>630172</v>
      </c>
      <c r="P4163" s="17">
        <v>10737</v>
      </c>
      <c r="Q4163" s="3">
        <v>2412991</v>
      </c>
      <c r="R4163" s="121">
        <v>0.420989</v>
      </c>
      <c r="S4163" s="121">
        <v>120.48053093</v>
      </c>
      <c r="T4163" s="8"/>
      <c r="U4163" s="8"/>
      <c r="V4163" s="8"/>
      <c r="W4163" s="8"/>
      <c r="X4163" s="8">
        <v>3690684</v>
      </c>
      <c r="Y4163" s="17">
        <v>2921561</v>
      </c>
      <c r="Z4163" s="3">
        <v>2005409</v>
      </c>
      <c r="AA4163" s="140">
        <v>121.88575566999999</v>
      </c>
      <c r="AB4163" s="121">
        <v>34.147848489999994</v>
      </c>
    </row>
    <row r="4164" spans="1:28" x14ac:dyDescent="0.3">
      <c r="A4164" s="1" t="s">
        <v>24</v>
      </c>
      <c r="B4164" s="65" t="str">
        <f>VLOOKUP(A4164,'bank list with code'!$A$2:$C$114,3,FALSE)</f>
        <v>B062</v>
      </c>
      <c r="C4164" s="65" t="str">
        <f>VLOOKUP(B4164,'bank type'!$A$2:$B$87,2,FALSE)</f>
        <v>Private Sector Banks</v>
      </c>
      <c r="D4164" s="60">
        <f t="shared" si="167"/>
        <v>44561</v>
      </c>
      <c r="E4164" s="19">
        <v>12</v>
      </c>
      <c r="F4164" s="1">
        <v>2021</v>
      </c>
      <c r="G4164" s="2">
        <v>1455</v>
      </c>
      <c r="H4164" s="2">
        <v>1406</v>
      </c>
      <c r="I4164" s="2">
        <v>189184</v>
      </c>
      <c r="J4164" s="2">
        <v>0</v>
      </c>
      <c r="K4164" s="2"/>
      <c r="L4164" s="8">
        <v>259</v>
      </c>
      <c r="M4164" s="8">
        <v>35819</v>
      </c>
      <c r="N4164" s="8"/>
      <c r="O4164" s="8">
        <v>1750124</v>
      </c>
      <c r="P4164" s="17">
        <v>16969</v>
      </c>
      <c r="Q4164" s="3">
        <v>4550588</v>
      </c>
      <c r="R4164" s="121">
        <v>0.88411302999999997</v>
      </c>
      <c r="S4164" s="121">
        <v>468.61692692000003</v>
      </c>
      <c r="T4164" s="8"/>
      <c r="U4164" s="8"/>
      <c r="V4164" s="8"/>
      <c r="W4164" s="8"/>
      <c r="X4164" s="8">
        <v>6612105</v>
      </c>
      <c r="Y4164" s="17">
        <v>4988958</v>
      </c>
      <c r="Z4164" s="3">
        <v>3001927</v>
      </c>
      <c r="AA4164" s="140">
        <v>239.92909476130001</v>
      </c>
      <c r="AB4164" s="121">
        <v>67.681160759999997</v>
      </c>
    </row>
    <row r="4165" spans="1:28" x14ac:dyDescent="0.3">
      <c r="A4165" s="1" t="s">
        <v>25</v>
      </c>
      <c r="B4165" s="65" t="str">
        <f>VLOOKUP(A4165,'bank list with code'!$A$2:$C$114,3,FALSE)</f>
        <v>B063</v>
      </c>
      <c r="C4165" s="65" t="str">
        <f>VLOOKUP(B4165,'bank type'!$A$2:$B$87,2,FALSE)</f>
        <v>Private Sector Banks</v>
      </c>
      <c r="D4165" s="60">
        <f t="shared" si="167"/>
        <v>44561</v>
      </c>
      <c r="E4165" s="19">
        <v>12</v>
      </c>
      <c r="F4165" s="1">
        <v>2021</v>
      </c>
      <c r="G4165" s="2">
        <v>831</v>
      </c>
      <c r="H4165" s="2">
        <v>612</v>
      </c>
      <c r="I4165" s="2">
        <v>11721</v>
      </c>
      <c r="J4165" s="2">
        <v>0</v>
      </c>
      <c r="K4165" s="2"/>
      <c r="L4165" s="8">
        <v>942</v>
      </c>
      <c r="M4165" s="8">
        <v>0</v>
      </c>
      <c r="N4165" s="8"/>
      <c r="O4165" s="8">
        <v>83477</v>
      </c>
      <c r="P4165" s="17">
        <v>6345</v>
      </c>
      <c r="Q4165" s="3">
        <v>246926</v>
      </c>
      <c r="R4165" s="121">
        <v>0.25264999999999999</v>
      </c>
      <c r="S4165" s="121">
        <v>11.200440522099999</v>
      </c>
      <c r="T4165" s="8"/>
      <c r="U4165" s="8"/>
      <c r="V4165" s="8"/>
      <c r="W4165" s="8"/>
      <c r="X4165" s="8">
        <v>3816083</v>
      </c>
      <c r="Y4165" s="17">
        <v>6139547</v>
      </c>
      <c r="Z4165" s="3">
        <v>5013898</v>
      </c>
      <c r="AA4165" s="140">
        <v>320.63786541999997</v>
      </c>
      <c r="AB4165" s="121">
        <v>45.831780579099998</v>
      </c>
    </row>
    <row r="4166" spans="1:28" x14ac:dyDescent="0.3">
      <c r="A4166" s="1" t="s">
        <v>26</v>
      </c>
      <c r="B4166" s="65" t="str">
        <f>VLOOKUP(A4166,'bank list with code'!$A$2:$C$114,3,FALSE)</f>
        <v>B069</v>
      </c>
      <c r="C4166" s="65" t="str">
        <f>VLOOKUP(B4166,'bank type'!$A$2:$B$87,2,FALSE)</f>
        <v>Private Sector Banks</v>
      </c>
      <c r="D4166" s="60">
        <f t="shared" si="167"/>
        <v>44561</v>
      </c>
      <c r="E4166" s="19">
        <v>12</v>
      </c>
      <c r="F4166" s="1">
        <v>2021</v>
      </c>
      <c r="G4166" s="2">
        <v>778</v>
      </c>
      <c r="H4166" s="2">
        <v>654</v>
      </c>
      <c r="I4166" s="2">
        <v>9994</v>
      </c>
      <c r="J4166" s="2">
        <v>0</v>
      </c>
      <c r="K4166" s="2"/>
      <c r="L4166" s="8">
        <v>0</v>
      </c>
      <c r="M4166" s="8">
        <v>0</v>
      </c>
      <c r="N4166" s="8"/>
      <c r="O4166" s="8">
        <v>0</v>
      </c>
      <c r="P4166" s="17">
        <v>0</v>
      </c>
      <c r="Q4166" s="3">
        <v>0</v>
      </c>
      <c r="R4166" s="121">
        <v>0</v>
      </c>
      <c r="S4166" s="121">
        <v>0</v>
      </c>
      <c r="T4166" s="8"/>
      <c r="U4166" s="8"/>
      <c r="V4166" s="8"/>
      <c r="W4166" s="8"/>
      <c r="X4166" s="8">
        <v>5168550</v>
      </c>
      <c r="Y4166" s="17">
        <v>4431620</v>
      </c>
      <c r="Z4166" s="3">
        <v>2821631</v>
      </c>
      <c r="AA4166" s="140">
        <v>186.32604154999999</v>
      </c>
      <c r="AB4166" s="121">
        <v>35.421545090000002</v>
      </c>
    </row>
    <row r="4167" spans="1:28" x14ac:dyDescent="0.3">
      <c r="A4167" s="1" t="s">
        <v>27</v>
      </c>
      <c r="B4167" s="65" t="str">
        <f>VLOOKUP(A4167,'bank list with code'!$A$2:$C$114,3,FALSE)</f>
        <v>B070</v>
      </c>
      <c r="C4167" s="65" t="str">
        <f>VLOOKUP(B4167,'bank type'!$A$2:$B$87,2,FALSE)</f>
        <v>Private Sector Banks</v>
      </c>
      <c r="D4167" s="60">
        <f t="shared" si="167"/>
        <v>44561</v>
      </c>
      <c r="E4167" s="19">
        <v>12</v>
      </c>
      <c r="F4167" s="1">
        <v>2021</v>
      </c>
      <c r="G4167" s="2">
        <v>1342</v>
      </c>
      <c r="H4167" s="2">
        <v>885</v>
      </c>
      <c r="I4167" s="2">
        <v>9766</v>
      </c>
      <c r="J4167" s="2">
        <v>0</v>
      </c>
      <c r="K4167" s="2"/>
      <c r="L4167" s="8">
        <v>0</v>
      </c>
      <c r="M4167" s="8">
        <v>0</v>
      </c>
      <c r="N4167" s="8"/>
      <c r="O4167" s="8">
        <v>5403</v>
      </c>
      <c r="P4167" s="17">
        <v>225</v>
      </c>
      <c r="Q4167" s="3">
        <v>18293</v>
      </c>
      <c r="R4167" s="121">
        <v>1.6457589800000002E-2</v>
      </c>
      <c r="S4167" s="121">
        <v>0.96218273280000011</v>
      </c>
      <c r="T4167" s="8"/>
      <c r="U4167" s="8"/>
      <c r="V4167" s="8"/>
      <c r="W4167" s="8"/>
      <c r="X4167" s="8">
        <v>4136917</v>
      </c>
      <c r="Y4167" s="17">
        <v>5303947</v>
      </c>
      <c r="Z4167" s="3">
        <v>2645184</v>
      </c>
      <c r="AA4167" s="140">
        <v>251.1126497079</v>
      </c>
      <c r="AB4167" s="121">
        <v>51.039483281900004</v>
      </c>
    </row>
    <row r="4168" spans="1:28" x14ac:dyDescent="0.3">
      <c r="A4168" s="1" t="s">
        <v>28</v>
      </c>
      <c r="B4168" s="65" t="str">
        <f>VLOOKUP(A4168,'bank list with code'!$A$2:$C$114,3,FALSE)</f>
        <v>B073</v>
      </c>
      <c r="C4168" s="65" t="str">
        <f>VLOOKUP(B4168,'bank type'!$A$2:$B$87,2,FALSE)</f>
        <v>Private Sector Banks</v>
      </c>
      <c r="D4168" s="60">
        <f t="shared" si="167"/>
        <v>44561</v>
      </c>
      <c r="E4168" s="19">
        <v>12</v>
      </c>
      <c r="F4168" s="1">
        <v>2021</v>
      </c>
      <c r="G4168" s="2">
        <v>1341</v>
      </c>
      <c r="H4168" s="2">
        <v>1262</v>
      </c>
      <c r="I4168" s="2">
        <v>50707</v>
      </c>
      <c r="J4168" s="2">
        <v>0</v>
      </c>
      <c r="K4168" s="2"/>
      <c r="L4168" s="8">
        <v>0</v>
      </c>
      <c r="M4168" s="8">
        <v>17146</v>
      </c>
      <c r="N4168" s="8"/>
      <c r="O4168" s="8">
        <v>2742477</v>
      </c>
      <c r="P4168" s="17">
        <v>27917</v>
      </c>
      <c r="Q4168" s="3">
        <v>5850360</v>
      </c>
      <c r="R4168" s="121">
        <v>1.1941460729</v>
      </c>
      <c r="S4168" s="121">
        <v>232.63274776720002</v>
      </c>
      <c r="T4168" s="8"/>
      <c r="U4168" s="8"/>
      <c r="V4168" s="8"/>
      <c r="W4168" s="8"/>
      <c r="X4168" s="8">
        <v>21988406</v>
      </c>
      <c r="Y4168" s="17">
        <v>9800502</v>
      </c>
      <c r="Z4168" s="3">
        <v>10195687</v>
      </c>
      <c r="AA4168" s="140">
        <v>444.56549734059996</v>
      </c>
      <c r="AB4168" s="121">
        <v>188.11628551340002</v>
      </c>
    </row>
    <row r="4169" spans="1:28" x14ac:dyDescent="0.3">
      <c r="A4169" s="1" t="s">
        <v>29</v>
      </c>
      <c r="B4169" s="65" t="str">
        <f>VLOOKUP(A4169,'bank list with code'!$A$2:$C$114,3,FALSE)</f>
        <v>B082</v>
      </c>
      <c r="C4169" s="65" t="str">
        <f>VLOOKUP(B4169,'bank type'!$A$2:$B$87,2,FALSE)</f>
        <v>Private Sector Banks</v>
      </c>
      <c r="D4169" s="60">
        <f t="shared" si="167"/>
        <v>44561</v>
      </c>
      <c r="E4169" s="19">
        <v>12</v>
      </c>
      <c r="F4169" s="1">
        <v>2021</v>
      </c>
      <c r="G4169" s="2">
        <v>363</v>
      </c>
      <c r="H4169" s="2">
        <v>44</v>
      </c>
      <c r="I4169" s="2">
        <v>582649</v>
      </c>
      <c r="J4169" s="2">
        <v>0</v>
      </c>
      <c r="K4169" s="2"/>
      <c r="L4169" s="8">
        <v>0</v>
      </c>
      <c r="M4169" s="8">
        <v>986832</v>
      </c>
      <c r="N4169" s="8"/>
      <c r="O4169" s="8">
        <v>3459806</v>
      </c>
      <c r="P4169" s="17">
        <v>33993</v>
      </c>
      <c r="Q4169" s="3">
        <v>8848223</v>
      </c>
      <c r="R4169" s="121">
        <v>1.1910840977000001</v>
      </c>
      <c r="S4169" s="121">
        <v>415.22507860169998</v>
      </c>
      <c r="T4169" s="8"/>
      <c r="U4169" s="8"/>
      <c r="V4169" s="8"/>
      <c r="W4169" s="8"/>
      <c r="X4169" s="8">
        <v>1238900</v>
      </c>
      <c r="Y4169" s="17">
        <v>621764</v>
      </c>
      <c r="Z4169" s="3">
        <v>524186</v>
      </c>
      <c r="AA4169" s="140">
        <v>30.222383070999999</v>
      </c>
      <c r="AB4169" s="121">
        <v>10.541676824499952</v>
      </c>
    </row>
    <row r="4170" spans="1:28" x14ac:dyDescent="0.3">
      <c r="A4170" s="1" t="s">
        <v>30</v>
      </c>
      <c r="B4170" s="65" t="str">
        <f>VLOOKUP(A4170,'bank list with code'!$A$2:$C$114,3,FALSE)</f>
        <v>B089</v>
      </c>
      <c r="C4170" s="65" t="str">
        <f>VLOOKUP(B4170,'bank type'!$A$2:$B$87,2,FALSE)</f>
        <v>Private Sector Banks</v>
      </c>
      <c r="D4170" s="60">
        <f t="shared" si="167"/>
        <v>44561</v>
      </c>
      <c r="E4170" s="19">
        <v>12</v>
      </c>
      <c r="F4170" s="1">
        <v>2021</v>
      </c>
      <c r="G4170" s="2">
        <v>854</v>
      </c>
      <c r="H4170" s="2">
        <v>439</v>
      </c>
      <c r="I4170" s="2">
        <v>10361</v>
      </c>
      <c r="J4170" s="2">
        <v>0</v>
      </c>
      <c r="K4170" s="2"/>
      <c r="L4170" s="8">
        <v>0</v>
      </c>
      <c r="M4170" s="8">
        <v>3492</v>
      </c>
      <c r="N4170" s="8"/>
      <c r="O4170" s="8">
        <v>16813</v>
      </c>
      <c r="P4170" s="17">
        <v>0</v>
      </c>
      <c r="Q4170" s="3">
        <v>106692</v>
      </c>
      <c r="R4170" s="121">
        <v>0</v>
      </c>
      <c r="S4170" s="121">
        <v>3.7407412522000003</v>
      </c>
      <c r="T4170" s="8"/>
      <c r="U4170" s="8"/>
      <c r="V4170" s="8"/>
      <c r="W4170" s="8"/>
      <c r="X4170" s="8">
        <v>3576124</v>
      </c>
      <c r="Y4170" s="17">
        <v>3256467</v>
      </c>
      <c r="Z4170" s="3">
        <v>2580703</v>
      </c>
      <c r="AA4170" s="140">
        <v>144.16904277</v>
      </c>
      <c r="AB4170" s="121">
        <v>46.078132324799995</v>
      </c>
    </row>
    <row r="4171" spans="1:28" x14ac:dyDescent="0.3">
      <c r="A4171" s="1" t="s">
        <v>31</v>
      </c>
      <c r="B4171" s="65" t="str">
        <f>VLOOKUP(A4171,'bank list with code'!$A$2:$C$114,3,FALSE)</f>
        <v>B100</v>
      </c>
      <c r="C4171" s="65" t="str">
        <f>VLOOKUP(B4171,'bank type'!$A$2:$B$87,2,FALSE)</f>
        <v>Private Sector Banks</v>
      </c>
      <c r="D4171" s="60">
        <f t="shared" si="167"/>
        <v>44561</v>
      </c>
      <c r="E4171" s="19">
        <v>12</v>
      </c>
      <c r="F4171" s="1">
        <v>2021</v>
      </c>
      <c r="G4171" s="2">
        <v>474</v>
      </c>
      <c r="H4171" s="2">
        <v>668</v>
      </c>
      <c r="I4171" s="2">
        <v>4617</v>
      </c>
      <c r="J4171" s="2">
        <v>0</v>
      </c>
      <c r="K4171" s="2"/>
      <c r="L4171" s="8">
        <v>0</v>
      </c>
      <c r="M4171" s="8">
        <v>0</v>
      </c>
      <c r="N4171" s="8"/>
      <c r="O4171" s="8">
        <v>31225</v>
      </c>
      <c r="P4171" s="17">
        <v>1811</v>
      </c>
      <c r="Q4171" s="3">
        <v>64039</v>
      </c>
      <c r="R4171" s="121">
        <v>7.5123000000000009E-2</v>
      </c>
      <c r="S4171" s="121">
        <v>2.6607241749999999</v>
      </c>
      <c r="T4171" s="8"/>
      <c r="U4171" s="8"/>
      <c r="V4171" s="8"/>
      <c r="W4171" s="8"/>
      <c r="X4171" s="8">
        <v>2004889</v>
      </c>
      <c r="Y4171" s="17">
        <v>5406465</v>
      </c>
      <c r="Z4171" s="3">
        <v>609254</v>
      </c>
      <c r="AA4171" s="140">
        <v>220.43791279999999</v>
      </c>
      <c r="AB4171" s="121">
        <v>10.808616413600001</v>
      </c>
    </row>
    <row r="4172" spans="1:28" x14ac:dyDescent="0.3">
      <c r="A4172" s="1" t="s">
        <v>33</v>
      </c>
      <c r="B4172" s="65" t="str">
        <f>VLOOKUP(A4172,'bank list with code'!$A$2:$C$114,3,FALSE)</f>
        <v>B113</v>
      </c>
      <c r="C4172" s="65" t="str">
        <f>VLOOKUP(B4172,'bank type'!$A$2:$B$87,2,FALSE)</f>
        <v>Private Sector Banks</v>
      </c>
      <c r="D4172" s="60">
        <f t="shared" si="167"/>
        <v>44561</v>
      </c>
      <c r="E4172" s="19">
        <v>12</v>
      </c>
      <c r="F4172" s="1">
        <v>2021</v>
      </c>
      <c r="G4172" s="2">
        <v>998</v>
      </c>
      <c r="H4172" s="2">
        <v>195</v>
      </c>
      <c r="I4172" s="2">
        <v>54600</v>
      </c>
      <c r="J4172" s="2">
        <v>0</v>
      </c>
      <c r="K4172" s="2"/>
      <c r="L4172" s="8">
        <v>28682</v>
      </c>
      <c r="M4172" s="8">
        <v>247727</v>
      </c>
      <c r="N4172" s="8"/>
      <c r="O4172" s="8">
        <v>1072172</v>
      </c>
      <c r="P4172" s="17">
        <v>12374</v>
      </c>
      <c r="Q4172" s="3">
        <v>2284097</v>
      </c>
      <c r="R4172" s="121">
        <v>0.52093050000000007</v>
      </c>
      <c r="S4172" s="121">
        <v>79.053260857799998</v>
      </c>
      <c r="T4172" s="8"/>
      <c r="U4172" s="8"/>
      <c r="V4172" s="8"/>
      <c r="W4172" s="8"/>
      <c r="X4172" s="8">
        <v>3973742</v>
      </c>
      <c r="Y4172" s="17">
        <v>2394661</v>
      </c>
      <c r="Z4172" s="3">
        <v>2205265</v>
      </c>
      <c r="AA4172" s="140">
        <v>113.89423712999999</v>
      </c>
      <c r="AB4172" s="121">
        <v>43.020814611602383</v>
      </c>
    </row>
    <row r="4173" spans="1:28" x14ac:dyDescent="0.3">
      <c r="A4173" s="1" t="s">
        <v>35</v>
      </c>
      <c r="B4173" s="65" t="str">
        <f>VLOOKUP(A4173,'bank list with code'!$A$2:$C$114,3,FALSE)</f>
        <v>B004</v>
      </c>
      <c r="C4173" s="65" t="str">
        <f>VLOOKUP(B4173,'bank type'!$A$2:$B$87,2,FALSE)</f>
        <v>Foreign Banks</v>
      </c>
      <c r="D4173" s="60">
        <f t="shared" si="167"/>
        <v>44561</v>
      </c>
      <c r="E4173" s="19">
        <v>12</v>
      </c>
      <c r="F4173" s="1">
        <v>2021</v>
      </c>
      <c r="G4173" s="2">
        <v>0</v>
      </c>
      <c r="H4173" s="2">
        <v>0</v>
      </c>
      <c r="I4173" s="2">
        <v>45657</v>
      </c>
      <c r="J4173" s="2">
        <v>0</v>
      </c>
      <c r="K4173" s="2"/>
      <c r="L4173" s="8">
        <v>0</v>
      </c>
      <c r="M4173" s="8">
        <v>0</v>
      </c>
      <c r="N4173" s="8"/>
      <c r="O4173" s="8">
        <v>1415598</v>
      </c>
      <c r="P4173" s="17">
        <v>1329</v>
      </c>
      <c r="Q4173" s="3">
        <v>4458184</v>
      </c>
      <c r="R4173" s="121">
        <v>0.10728250204999998</v>
      </c>
      <c r="S4173" s="121">
        <v>282.14453188000005</v>
      </c>
      <c r="T4173" s="8"/>
      <c r="U4173" s="8"/>
      <c r="V4173" s="8"/>
      <c r="W4173" s="8"/>
      <c r="X4173" s="8">
        <v>0</v>
      </c>
      <c r="Y4173" s="17">
        <v>0</v>
      </c>
      <c r="Z4173" s="3">
        <v>0</v>
      </c>
      <c r="AA4173" s="140">
        <v>0</v>
      </c>
      <c r="AB4173" s="121">
        <v>0</v>
      </c>
    </row>
    <row r="4174" spans="1:28" x14ac:dyDescent="0.3">
      <c r="A4174" s="1" t="s">
        <v>36</v>
      </c>
      <c r="B4174" s="65" t="str">
        <f>VLOOKUP(A4174,'bank list with code'!$A$2:$C$114,3,FALSE)</f>
        <v>B011</v>
      </c>
      <c r="C4174" s="65" t="str">
        <f>VLOOKUP(B4174,'bank type'!$A$2:$B$87,2,FALSE)</f>
        <v>Foreign Banks</v>
      </c>
      <c r="D4174" s="60">
        <f t="shared" si="167"/>
        <v>44561</v>
      </c>
      <c r="E4174" s="19">
        <v>12</v>
      </c>
      <c r="F4174" s="1">
        <v>2021</v>
      </c>
      <c r="G4174" s="2">
        <v>0</v>
      </c>
      <c r="H4174" s="2">
        <v>0</v>
      </c>
      <c r="I4174" s="2">
        <v>0</v>
      </c>
      <c r="J4174" s="2">
        <v>0</v>
      </c>
      <c r="K4174" s="2"/>
      <c r="L4174" s="8">
        <v>0</v>
      </c>
      <c r="M4174" s="8">
        <v>0</v>
      </c>
      <c r="N4174" s="8"/>
      <c r="O4174" s="8">
        <v>22892</v>
      </c>
      <c r="P4174" s="17">
        <v>2</v>
      </c>
      <c r="Q4174" s="3">
        <v>34017</v>
      </c>
      <c r="R4174" s="121">
        <v>1.1E-4</v>
      </c>
      <c r="S4174" s="121">
        <v>1.5118716617000003</v>
      </c>
      <c r="T4174" s="8"/>
      <c r="U4174" s="8"/>
      <c r="V4174" s="8"/>
      <c r="W4174" s="8"/>
      <c r="X4174" s="8">
        <v>0</v>
      </c>
      <c r="Y4174" s="17">
        <v>0</v>
      </c>
      <c r="Z4174" s="3">
        <v>0</v>
      </c>
      <c r="AA4174" s="140">
        <v>0</v>
      </c>
      <c r="AB4174" s="121">
        <v>0</v>
      </c>
    </row>
    <row r="4175" spans="1:28" x14ac:dyDescent="0.3">
      <c r="A4175" s="1" t="s">
        <v>37</v>
      </c>
      <c r="B4175" s="65" t="str">
        <f>VLOOKUP(A4175,'bank list with code'!$A$2:$C$114,3,FALSE)</f>
        <v>B017</v>
      </c>
      <c r="C4175" s="65" t="str">
        <f>VLOOKUP(B4175,'bank type'!$A$2:$B$87,2,FALSE)</f>
        <v>Foreign Banks</v>
      </c>
      <c r="D4175" s="60">
        <f t="shared" si="167"/>
        <v>44561</v>
      </c>
      <c r="E4175" s="19">
        <v>12</v>
      </c>
      <c r="F4175" s="1">
        <v>2021</v>
      </c>
      <c r="G4175" s="2">
        <v>0</v>
      </c>
      <c r="H4175" s="2">
        <v>0</v>
      </c>
      <c r="I4175" s="2">
        <v>0</v>
      </c>
      <c r="J4175" s="2">
        <v>0</v>
      </c>
      <c r="K4175" s="2"/>
      <c r="L4175" s="8">
        <v>0</v>
      </c>
      <c r="M4175" s="8">
        <v>1</v>
      </c>
      <c r="N4175" s="8"/>
      <c r="O4175" s="8">
        <v>0</v>
      </c>
      <c r="P4175" s="17">
        <v>0</v>
      </c>
      <c r="Q4175" s="3">
        <v>0</v>
      </c>
      <c r="R4175" s="121">
        <v>0</v>
      </c>
      <c r="S4175" s="121">
        <v>0</v>
      </c>
      <c r="T4175" s="8"/>
      <c r="U4175" s="8"/>
      <c r="V4175" s="8"/>
      <c r="W4175" s="8"/>
      <c r="X4175" s="8">
        <v>2037</v>
      </c>
      <c r="Y4175" s="17">
        <v>398</v>
      </c>
      <c r="Z4175" s="3">
        <v>100</v>
      </c>
      <c r="AA4175" s="140">
        <v>3.4879695799999999E-2</v>
      </c>
      <c r="AB4175" s="121">
        <v>3.3296398E-3</v>
      </c>
    </row>
    <row r="4176" spans="1:28" x14ac:dyDescent="0.3">
      <c r="A4176" s="1" t="s">
        <v>38</v>
      </c>
      <c r="B4176" s="65" t="str">
        <f>VLOOKUP(A4176,'bank list with code'!$A$2:$C$114,3,FALSE)</f>
        <v>B023</v>
      </c>
      <c r="C4176" s="65" t="str">
        <f>VLOOKUP(B4176,'bank type'!$A$2:$B$87,2,FALSE)</f>
        <v>Foreign Banks</v>
      </c>
      <c r="D4176" s="60">
        <f t="shared" si="167"/>
        <v>44561</v>
      </c>
      <c r="E4176" s="19">
        <v>12</v>
      </c>
      <c r="F4176" s="1">
        <v>2021</v>
      </c>
      <c r="G4176" s="2">
        <v>47</v>
      </c>
      <c r="H4176" s="2">
        <v>444</v>
      </c>
      <c r="I4176" s="2">
        <v>0</v>
      </c>
      <c r="J4176" s="2">
        <v>0</v>
      </c>
      <c r="K4176" s="2"/>
      <c r="L4176" s="8">
        <v>0</v>
      </c>
      <c r="M4176" s="8">
        <v>0</v>
      </c>
      <c r="N4176" s="8"/>
      <c r="O4176" s="8">
        <v>2569600</v>
      </c>
      <c r="P4176" s="17">
        <v>13605</v>
      </c>
      <c r="Q4176" s="3">
        <v>13252908</v>
      </c>
      <c r="R4176" s="121">
        <v>0.78565300000000005</v>
      </c>
      <c r="S4176" s="121">
        <v>407.06520518690053</v>
      </c>
      <c r="T4176" s="8"/>
      <c r="U4176" s="8"/>
      <c r="V4176" s="8"/>
      <c r="W4176" s="8"/>
      <c r="X4176" s="8">
        <v>1573571</v>
      </c>
      <c r="Y4176" s="17">
        <v>1117990</v>
      </c>
      <c r="Z4176" s="3">
        <v>2395503</v>
      </c>
      <c r="AA4176" s="140">
        <v>61.444790950000005</v>
      </c>
      <c r="AB4176" s="121">
        <v>58.648551455899998</v>
      </c>
    </row>
    <row r="4177" spans="1:28" x14ac:dyDescent="0.3">
      <c r="A4177" s="1" t="s">
        <v>39</v>
      </c>
      <c r="B4177" s="65" t="str">
        <f>VLOOKUP(A4177,'bank list with code'!$A$2:$C$114,3,FALSE)</f>
        <v>B030</v>
      </c>
      <c r="C4177" s="65" t="str">
        <f>VLOOKUP(B4177,'bank type'!$A$2:$B$87,2,FALSE)</f>
        <v>Foreign Banks</v>
      </c>
      <c r="D4177" s="60">
        <f t="shared" si="167"/>
        <v>44561</v>
      </c>
      <c r="E4177" s="19">
        <v>12</v>
      </c>
      <c r="F4177" s="1">
        <v>2021</v>
      </c>
      <c r="G4177" s="2">
        <v>501</v>
      </c>
      <c r="H4177" s="2">
        <v>518</v>
      </c>
      <c r="I4177" s="2">
        <v>1167</v>
      </c>
      <c r="J4177" s="2">
        <v>0</v>
      </c>
      <c r="K4177" s="2"/>
      <c r="L4177" s="8">
        <v>133</v>
      </c>
      <c r="M4177" s="8">
        <v>2826</v>
      </c>
      <c r="N4177" s="8"/>
      <c r="O4177" s="8">
        <v>794</v>
      </c>
      <c r="P4177" s="17">
        <v>3</v>
      </c>
      <c r="Q4177" s="3">
        <v>729</v>
      </c>
      <c r="R4177" s="121">
        <v>7.0000000000000007E-5</v>
      </c>
      <c r="S4177" s="121">
        <v>1.8273111499999998E-2</v>
      </c>
      <c r="T4177" s="8"/>
      <c r="U4177" s="8"/>
      <c r="V4177" s="8"/>
      <c r="W4177" s="8"/>
      <c r="X4177" s="8">
        <v>2295413</v>
      </c>
      <c r="Y4177" s="17">
        <v>1413213</v>
      </c>
      <c r="Z4177" s="3">
        <v>1230032</v>
      </c>
      <c r="AA4177" s="140">
        <v>60.230267679999997</v>
      </c>
      <c r="AB4177" s="121">
        <v>17.536128373099999</v>
      </c>
    </row>
    <row r="4178" spans="1:28" x14ac:dyDescent="0.3">
      <c r="A4178" s="1" t="s">
        <v>40</v>
      </c>
      <c r="B4178" s="65" t="str">
        <f>VLOOKUP(A4178,'bank list with code'!$A$2:$C$114,3,FALSE)</f>
        <v>B035</v>
      </c>
      <c r="C4178" s="65" t="str">
        <f>VLOOKUP(B4178,'bank type'!$A$2:$B$87,2,FALSE)</f>
        <v>Foreign Banks</v>
      </c>
      <c r="D4178" s="60">
        <f t="shared" si="167"/>
        <v>44561</v>
      </c>
      <c r="E4178" s="19">
        <v>12</v>
      </c>
      <c r="F4178" s="1">
        <v>2021</v>
      </c>
      <c r="G4178" s="2">
        <v>13</v>
      </c>
      <c r="H4178" s="2">
        <v>19</v>
      </c>
      <c r="I4178" s="2">
        <v>0</v>
      </c>
      <c r="J4178" s="2">
        <v>0</v>
      </c>
      <c r="K4178" s="2"/>
      <c r="L4178" s="8">
        <v>0</v>
      </c>
      <c r="M4178" s="8">
        <v>0</v>
      </c>
      <c r="N4178" s="8"/>
      <c r="O4178" s="8">
        <v>0</v>
      </c>
      <c r="P4178" s="17">
        <v>0</v>
      </c>
      <c r="Q4178" s="3">
        <v>0</v>
      </c>
      <c r="R4178" s="121">
        <v>0</v>
      </c>
      <c r="S4178" s="121">
        <v>0</v>
      </c>
      <c r="T4178" s="8"/>
      <c r="U4178" s="8"/>
      <c r="V4178" s="8"/>
      <c r="W4178" s="8"/>
      <c r="X4178" s="8">
        <v>124918</v>
      </c>
      <c r="Y4178" s="17">
        <v>56003</v>
      </c>
      <c r="Z4178" s="3">
        <v>112897</v>
      </c>
      <c r="AA4178" s="140">
        <v>3.2167335642999997</v>
      </c>
      <c r="AB4178" s="121">
        <v>2.6996978080999705</v>
      </c>
    </row>
    <row r="4179" spans="1:28" x14ac:dyDescent="0.3">
      <c r="A4179" s="1" t="s">
        <v>41</v>
      </c>
      <c r="B4179" s="65" t="str">
        <f>VLOOKUP(A4179,'bank list with code'!$A$2:$C$114,3,FALSE)</f>
        <v>B051</v>
      </c>
      <c r="C4179" s="65" t="str">
        <f>VLOOKUP(B4179,'bank type'!$A$2:$B$87,2,FALSE)</f>
        <v>Foreign Banks</v>
      </c>
      <c r="D4179" s="60">
        <f t="shared" si="167"/>
        <v>44561</v>
      </c>
      <c r="E4179" s="19">
        <v>12</v>
      </c>
      <c r="F4179" s="1">
        <v>2021</v>
      </c>
      <c r="G4179" s="2">
        <v>46</v>
      </c>
      <c r="H4179" s="2">
        <v>32</v>
      </c>
      <c r="I4179" s="2">
        <v>0</v>
      </c>
      <c r="J4179" s="2">
        <v>0</v>
      </c>
      <c r="K4179" s="2"/>
      <c r="L4179" s="8">
        <v>0</v>
      </c>
      <c r="M4179" s="8">
        <v>0</v>
      </c>
      <c r="N4179" s="8"/>
      <c r="O4179" s="8">
        <v>797642</v>
      </c>
      <c r="P4179" s="17">
        <v>1917</v>
      </c>
      <c r="Q4179" s="3">
        <v>1815105</v>
      </c>
      <c r="R4179" s="121">
        <v>0.15584038310000004</v>
      </c>
      <c r="S4179" s="121">
        <v>73.134115700800294</v>
      </c>
      <c r="T4179" s="8"/>
      <c r="U4179" s="8"/>
      <c r="V4179" s="8"/>
      <c r="W4179" s="8"/>
      <c r="X4179" s="8">
        <v>498289</v>
      </c>
      <c r="Y4179" s="17">
        <v>288804</v>
      </c>
      <c r="Z4179" s="3">
        <v>426284</v>
      </c>
      <c r="AA4179" s="140">
        <v>16.150790875399998</v>
      </c>
      <c r="AB4179" s="121">
        <v>11.04408541270001</v>
      </c>
    </row>
    <row r="4180" spans="1:28" x14ac:dyDescent="0.3">
      <c r="A4180" s="1" t="s">
        <v>77</v>
      </c>
      <c r="B4180" s="65" t="str">
        <f>VLOOKUP(A4180,'bank list with code'!$A$2:$C$114,3,FALSE)</f>
        <v>B085</v>
      </c>
      <c r="C4180" s="65" t="str">
        <f>VLOOKUP(B4180,'bank type'!$A$2:$B$87,2,FALSE)</f>
        <v>Foreign Banks</v>
      </c>
      <c r="D4180" s="60">
        <f t="shared" si="167"/>
        <v>44561</v>
      </c>
      <c r="E4180" s="19">
        <v>12</v>
      </c>
      <c r="F4180" s="1">
        <v>2021</v>
      </c>
      <c r="G4180" s="2">
        <v>6</v>
      </c>
      <c r="H4180" s="2">
        <v>0</v>
      </c>
      <c r="I4180" s="2">
        <v>0</v>
      </c>
      <c r="J4180" s="2">
        <v>0</v>
      </c>
      <c r="K4180" s="2"/>
      <c r="L4180" s="8">
        <v>81004</v>
      </c>
      <c r="M4180" s="8">
        <v>0</v>
      </c>
      <c r="N4180" s="8"/>
      <c r="O4180" s="8">
        <v>281805</v>
      </c>
      <c r="P4180" s="17">
        <v>61210</v>
      </c>
      <c r="Q4180" s="3">
        <v>746725</v>
      </c>
      <c r="R4180" s="121">
        <v>3.9361118900000003</v>
      </c>
      <c r="S4180" s="121">
        <v>34.398442230000001</v>
      </c>
      <c r="T4180" s="8"/>
      <c r="U4180" s="8"/>
      <c r="V4180" s="8"/>
      <c r="W4180" s="8"/>
      <c r="X4180" s="8">
        <v>38779</v>
      </c>
      <c r="Y4180" s="17">
        <v>5043</v>
      </c>
      <c r="Z4180" s="3">
        <v>12301</v>
      </c>
      <c r="AA4180" s="140">
        <v>0.18826400000000001</v>
      </c>
      <c r="AB4180" s="121">
        <v>0.24866395999999999</v>
      </c>
    </row>
    <row r="4181" spans="1:28" x14ac:dyDescent="0.3">
      <c r="A4181" s="1" t="s">
        <v>42</v>
      </c>
      <c r="B4181" s="65" t="str">
        <f>VLOOKUP(A4181,'bank list with code'!$A$2:$C$114,3,FALSE)</f>
        <v>B090</v>
      </c>
      <c r="C4181" s="65" t="str">
        <f>VLOOKUP(B4181,'bank type'!$A$2:$B$87,2,FALSE)</f>
        <v>Foreign Banks</v>
      </c>
      <c r="D4181" s="60">
        <f t="shared" si="167"/>
        <v>44561</v>
      </c>
      <c r="E4181" s="19">
        <v>12</v>
      </c>
      <c r="F4181" s="1">
        <v>2021</v>
      </c>
      <c r="G4181" s="2">
        <v>88</v>
      </c>
      <c r="H4181" s="2">
        <v>76</v>
      </c>
      <c r="I4181" s="2">
        <v>0</v>
      </c>
      <c r="J4181" s="2">
        <v>0</v>
      </c>
      <c r="K4181" s="2"/>
      <c r="L4181" s="8">
        <v>0</v>
      </c>
      <c r="M4181" s="8">
        <v>0</v>
      </c>
      <c r="N4181" s="8"/>
      <c r="O4181" s="8">
        <v>1351188</v>
      </c>
      <c r="P4181" s="17">
        <v>2889</v>
      </c>
      <c r="Q4181" s="3">
        <v>3390090</v>
      </c>
      <c r="R4181" s="121">
        <v>0.19181511000000001</v>
      </c>
      <c r="S4181" s="121">
        <v>114.50390254</v>
      </c>
      <c r="T4181" s="8"/>
      <c r="U4181" s="8"/>
      <c r="V4181" s="8"/>
      <c r="W4181" s="8"/>
      <c r="X4181" s="8">
        <v>1103168</v>
      </c>
      <c r="Y4181" s="17">
        <v>1107320</v>
      </c>
      <c r="Z4181" s="3">
        <v>1789898</v>
      </c>
      <c r="AA4181" s="140">
        <v>51.356253380000005</v>
      </c>
      <c r="AB4181" s="121">
        <v>35.819686679999997</v>
      </c>
    </row>
    <row r="4182" spans="1:28" x14ac:dyDescent="0.3">
      <c r="A4182" s="1" t="s">
        <v>45</v>
      </c>
      <c r="B4182" s="65" t="str">
        <f>VLOOKUP(A4182,'bank list with code'!$A$2:$C$114,3,FALSE)</f>
        <v>B002</v>
      </c>
      <c r="C4182" s="65" t="str">
        <f>VLOOKUP(B4182,'bank type'!$A$2:$B$87,2,FALSE)</f>
        <v>Payment Banks</v>
      </c>
      <c r="D4182" s="60">
        <f t="shared" si="167"/>
        <v>44561</v>
      </c>
      <c r="E4182" s="19">
        <v>12</v>
      </c>
      <c r="F4182" s="1">
        <v>2021</v>
      </c>
      <c r="G4182" s="2">
        <v>0</v>
      </c>
      <c r="H4182" s="2">
        <v>0</v>
      </c>
      <c r="I4182" s="2">
        <v>0</v>
      </c>
      <c r="J4182" s="2">
        <v>0</v>
      </c>
      <c r="K4182" s="2"/>
      <c r="L4182" s="8">
        <v>0</v>
      </c>
      <c r="M4182" s="8">
        <v>0</v>
      </c>
      <c r="N4182" s="8"/>
      <c r="O4182" s="8">
        <v>0</v>
      </c>
      <c r="P4182" s="17">
        <v>0</v>
      </c>
      <c r="Q4182" s="3">
        <v>0</v>
      </c>
      <c r="R4182" s="121">
        <v>0</v>
      </c>
      <c r="S4182" s="121">
        <v>0</v>
      </c>
      <c r="T4182" s="8"/>
      <c r="U4182" s="8"/>
      <c r="V4182" s="8"/>
      <c r="W4182" s="8"/>
      <c r="X4182" s="8">
        <v>1966229</v>
      </c>
      <c r="Y4182" s="17">
        <v>0</v>
      </c>
      <c r="Z4182" s="3">
        <v>263677</v>
      </c>
      <c r="AA4182" s="140">
        <v>0</v>
      </c>
      <c r="AB4182" s="121">
        <v>1.9956365243999998</v>
      </c>
    </row>
    <row r="4183" spans="1:28" x14ac:dyDescent="0.3">
      <c r="A4183" s="1" t="s">
        <v>46</v>
      </c>
      <c r="B4183" s="65" t="str">
        <f>VLOOKUP(A4183,'bank list with code'!$A$2:$C$114,3,FALSE)</f>
        <v>B048</v>
      </c>
      <c r="C4183" s="65" t="str">
        <f>VLOOKUP(B4183,'bank type'!$A$2:$B$87,2,FALSE)</f>
        <v>Payment Banks</v>
      </c>
      <c r="D4183" s="60">
        <f t="shared" si="167"/>
        <v>44561</v>
      </c>
      <c r="E4183" s="19">
        <v>12</v>
      </c>
      <c r="F4183" s="1">
        <v>2021</v>
      </c>
      <c r="G4183" s="2">
        <v>0</v>
      </c>
      <c r="H4183" s="2">
        <v>0</v>
      </c>
      <c r="I4183" s="2">
        <v>0</v>
      </c>
      <c r="J4183" s="2">
        <v>0</v>
      </c>
      <c r="K4183" s="2"/>
      <c r="L4183" s="8">
        <v>281282</v>
      </c>
      <c r="M4183" s="8">
        <v>0</v>
      </c>
      <c r="N4183" s="8"/>
      <c r="O4183" s="8">
        <v>0</v>
      </c>
      <c r="P4183" s="17">
        <v>0</v>
      </c>
      <c r="Q4183" s="3">
        <v>0</v>
      </c>
      <c r="R4183" s="121">
        <v>0</v>
      </c>
      <c r="S4183" s="121">
        <v>0</v>
      </c>
      <c r="T4183" s="8"/>
      <c r="U4183" s="8"/>
      <c r="V4183" s="8"/>
      <c r="W4183" s="8"/>
      <c r="X4183" s="8">
        <v>3522084</v>
      </c>
      <c r="Y4183" s="17">
        <v>1060211</v>
      </c>
      <c r="Z4183" s="3">
        <v>212544</v>
      </c>
      <c r="AA4183" s="140">
        <v>30.597887299499998</v>
      </c>
      <c r="AB4183" s="121">
        <v>3.5173728116</v>
      </c>
    </row>
    <row r="4184" spans="1:28" x14ac:dyDescent="0.3">
      <c r="A4184" s="1" t="s">
        <v>47</v>
      </c>
      <c r="B4184" s="65" t="str">
        <f>VLOOKUP(A4184,'bank list with code'!$A$2:$C$114,3,FALSE)</f>
        <v>B059</v>
      </c>
      <c r="C4184" s="65" t="str">
        <f>VLOOKUP(B4184,'bank type'!$A$2:$B$87,2,FALSE)</f>
        <v>Payment Banks</v>
      </c>
      <c r="D4184" s="60">
        <f t="shared" si="167"/>
        <v>44561</v>
      </c>
      <c r="E4184" s="19">
        <v>12</v>
      </c>
      <c r="F4184" s="1">
        <v>2021</v>
      </c>
      <c r="G4184" s="2">
        <v>0</v>
      </c>
      <c r="H4184" s="2">
        <v>0</v>
      </c>
      <c r="I4184" s="2">
        <v>0</v>
      </c>
      <c r="J4184" s="2">
        <v>0</v>
      </c>
      <c r="K4184" s="2"/>
      <c r="L4184" s="8">
        <v>136109</v>
      </c>
      <c r="M4184" s="8">
        <v>0</v>
      </c>
      <c r="N4184" s="8"/>
      <c r="O4184" s="8">
        <v>0</v>
      </c>
      <c r="P4184" s="17">
        <v>0</v>
      </c>
      <c r="Q4184" s="3">
        <v>0</v>
      </c>
      <c r="R4184" s="121">
        <v>0</v>
      </c>
      <c r="S4184" s="121">
        <v>0</v>
      </c>
      <c r="T4184" s="8"/>
      <c r="U4184" s="8"/>
      <c r="V4184" s="8"/>
      <c r="W4184" s="8"/>
      <c r="X4184" s="8">
        <v>3563334</v>
      </c>
      <c r="Y4184" s="17">
        <v>0</v>
      </c>
      <c r="Z4184" s="3">
        <v>381355</v>
      </c>
      <c r="AA4184" s="140">
        <v>0</v>
      </c>
      <c r="AB4184" s="121">
        <v>2.369013845</v>
      </c>
    </row>
    <row r="4185" spans="1:28" x14ac:dyDescent="0.3">
      <c r="A4185" s="1" t="s">
        <v>72</v>
      </c>
      <c r="B4185" s="65" t="str">
        <f>VLOOKUP(A4185,'bank list with code'!$A$2:$C$114,3,FALSE)</f>
        <v>B067</v>
      </c>
      <c r="C4185" s="65" t="str">
        <f>VLOOKUP(B4185,'bank type'!$A$2:$B$87,2,FALSE)</f>
        <v>Payment Banks</v>
      </c>
      <c r="D4185" s="60">
        <f t="shared" si="167"/>
        <v>44561</v>
      </c>
      <c r="E4185" s="19">
        <v>12</v>
      </c>
      <c r="F4185" s="1">
        <v>2021</v>
      </c>
      <c r="G4185" s="2">
        <v>0</v>
      </c>
      <c r="H4185" s="2">
        <v>0</v>
      </c>
      <c r="I4185" s="2">
        <v>0</v>
      </c>
      <c r="J4185" s="2">
        <v>0</v>
      </c>
      <c r="K4185" s="2"/>
      <c r="L4185" s="8">
        <v>0</v>
      </c>
      <c r="M4185" s="8">
        <v>0</v>
      </c>
      <c r="N4185" s="8"/>
      <c r="O4185" s="8">
        <v>0</v>
      </c>
      <c r="P4185" s="17">
        <v>0</v>
      </c>
      <c r="Q4185" s="3">
        <v>0</v>
      </c>
      <c r="R4185" s="121">
        <v>0</v>
      </c>
      <c r="S4185" s="121">
        <v>0</v>
      </c>
      <c r="T4185" s="8"/>
      <c r="U4185" s="8"/>
      <c r="V4185" s="8"/>
      <c r="W4185" s="8"/>
      <c r="X4185" s="8">
        <v>0</v>
      </c>
      <c r="Y4185" s="17">
        <v>0</v>
      </c>
      <c r="Z4185" s="3">
        <v>0</v>
      </c>
      <c r="AA4185" s="140">
        <v>0</v>
      </c>
      <c r="AB4185" s="121">
        <v>0</v>
      </c>
    </row>
    <row r="4186" spans="1:28" x14ac:dyDescent="0.3">
      <c r="A4186" s="1" t="s">
        <v>49</v>
      </c>
      <c r="B4186" s="65" t="str">
        <f>VLOOKUP(A4186,'bank list with code'!$A$2:$C$114,3,FALSE)</f>
        <v>B077</v>
      </c>
      <c r="C4186" s="65" t="str">
        <f>VLOOKUP(B4186,'bank type'!$A$2:$B$87,2,FALSE)</f>
        <v>Payment Banks</v>
      </c>
      <c r="D4186" s="60">
        <f t="shared" si="167"/>
        <v>44561</v>
      </c>
      <c r="E4186" s="19">
        <v>12</v>
      </c>
      <c r="F4186" s="1">
        <v>2021</v>
      </c>
      <c r="G4186" s="2">
        <v>0</v>
      </c>
      <c r="H4186" s="2">
        <v>0</v>
      </c>
      <c r="I4186" s="2">
        <v>0</v>
      </c>
      <c r="J4186" s="2">
        <v>0</v>
      </c>
      <c r="K4186" s="2"/>
      <c r="L4186" s="8">
        <v>20897</v>
      </c>
      <c r="M4186" s="8">
        <v>0</v>
      </c>
      <c r="N4186" s="8"/>
      <c r="O4186" s="8">
        <v>0</v>
      </c>
      <c r="P4186" s="17">
        <v>0</v>
      </c>
      <c r="Q4186" s="3">
        <v>0</v>
      </c>
      <c r="R4186" s="121">
        <v>0</v>
      </c>
      <c r="S4186" s="121">
        <v>0</v>
      </c>
      <c r="T4186" s="8"/>
      <c r="U4186" s="8"/>
      <c r="V4186" s="8"/>
      <c r="W4186" s="8"/>
      <c r="X4186" s="8">
        <v>273176</v>
      </c>
      <c r="Y4186" s="17">
        <v>2420</v>
      </c>
      <c r="Z4186" s="3">
        <v>22214</v>
      </c>
      <c r="AA4186" s="140">
        <v>8.5619810000000005E-2</v>
      </c>
      <c r="AB4186" s="121">
        <v>0.10808948140000001</v>
      </c>
    </row>
    <row r="4187" spans="1:28" x14ac:dyDescent="0.3">
      <c r="A4187" s="1" t="s">
        <v>50</v>
      </c>
      <c r="B4187" s="65" t="str">
        <f>VLOOKUP(A4187,'bank list with code'!$A$2:$C$114,3,FALSE)</f>
        <v>B079</v>
      </c>
      <c r="C4187" s="65" t="str">
        <f>VLOOKUP(B4187,'bank type'!$A$2:$B$87,2,FALSE)</f>
        <v>Payment Banks</v>
      </c>
      <c r="D4187" s="60">
        <f t="shared" si="167"/>
        <v>44561</v>
      </c>
      <c r="E4187" s="19">
        <v>12</v>
      </c>
      <c r="F4187" s="1">
        <v>2021</v>
      </c>
      <c r="G4187" s="2">
        <v>1</v>
      </c>
      <c r="H4187" s="2">
        <v>65</v>
      </c>
      <c r="I4187" s="2">
        <v>343846</v>
      </c>
      <c r="J4187" s="2">
        <v>0</v>
      </c>
      <c r="K4187" s="2"/>
      <c r="L4187" s="8">
        <v>0</v>
      </c>
      <c r="M4187" s="8">
        <v>0</v>
      </c>
      <c r="N4187" s="8"/>
      <c r="O4187" s="8">
        <v>0</v>
      </c>
      <c r="P4187" s="17">
        <v>0</v>
      </c>
      <c r="Q4187" s="3">
        <v>0</v>
      </c>
      <c r="R4187" s="121">
        <v>0</v>
      </c>
      <c r="S4187" s="121">
        <v>0</v>
      </c>
      <c r="T4187" s="8"/>
      <c r="U4187" s="8"/>
      <c r="V4187" s="8"/>
      <c r="W4187" s="8"/>
      <c r="X4187" s="8">
        <v>69680593</v>
      </c>
      <c r="Y4187" s="17">
        <v>2378282</v>
      </c>
      <c r="Z4187" s="3">
        <v>2932795</v>
      </c>
      <c r="AA4187" s="140">
        <v>85.313016870000013</v>
      </c>
      <c r="AB4187" s="121">
        <v>33.338483070000002</v>
      </c>
    </row>
    <row r="4188" spans="1:28" x14ac:dyDescent="0.3">
      <c r="A4188" s="1" t="s">
        <v>52</v>
      </c>
      <c r="B4188" s="65" t="str">
        <f>VLOOKUP(A4188,'bank list with code'!$A$2:$C$114,3,FALSE)</f>
        <v>B007</v>
      </c>
      <c r="C4188" s="65" t="str">
        <f>VLOOKUP(B4188,'bank type'!$A$2:$B$87,2,FALSE)</f>
        <v>Small Finance Banks</v>
      </c>
      <c r="D4188" s="60">
        <f t="shared" si="167"/>
        <v>44561</v>
      </c>
      <c r="E4188" s="19">
        <v>12</v>
      </c>
      <c r="F4188" s="1">
        <v>2021</v>
      </c>
      <c r="G4188" s="2">
        <v>396</v>
      </c>
      <c r="H4188" s="2">
        <v>3</v>
      </c>
      <c r="I4188" s="2">
        <v>0</v>
      </c>
      <c r="J4188" s="2">
        <v>0</v>
      </c>
      <c r="K4188" s="2"/>
      <c r="L4188" s="8">
        <v>295</v>
      </c>
      <c r="M4188" s="8">
        <v>0</v>
      </c>
      <c r="N4188" s="8"/>
      <c r="O4188" s="8">
        <v>103924</v>
      </c>
      <c r="P4188" s="17">
        <v>3491</v>
      </c>
      <c r="Q4188" s="3">
        <v>288569</v>
      </c>
      <c r="R4188" s="121">
        <v>0.20524251000000002</v>
      </c>
      <c r="S4188" s="121">
        <v>17.640502919999999</v>
      </c>
      <c r="T4188" s="8"/>
      <c r="U4188" s="8"/>
      <c r="V4188" s="8"/>
      <c r="W4188" s="8"/>
      <c r="X4188" s="8">
        <v>1787644</v>
      </c>
      <c r="Y4188" s="17">
        <v>746702</v>
      </c>
      <c r="Z4188" s="3">
        <v>382906</v>
      </c>
      <c r="AA4188" s="140">
        <v>49.386292599999997</v>
      </c>
      <c r="AB4188" s="121">
        <v>10.293295665799999</v>
      </c>
    </row>
    <row r="4189" spans="1:28" x14ac:dyDescent="0.3">
      <c r="A4189" s="1" t="s">
        <v>53</v>
      </c>
      <c r="B4189" s="65" t="str">
        <f>VLOOKUP(A4189,'bank list with code'!$A$2:$C$114,3,FALSE)</f>
        <v>B019</v>
      </c>
      <c r="C4189" s="65" t="str">
        <f>VLOOKUP(B4189,'bank type'!$A$2:$B$87,2,FALSE)</f>
        <v>Small Finance Banks</v>
      </c>
      <c r="D4189" s="60">
        <f t="shared" si="167"/>
        <v>44561</v>
      </c>
      <c r="E4189" s="19">
        <v>12</v>
      </c>
      <c r="F4189" s="1">
        <v>2021</v>
      </c>
      <c r="G4189" s="2">
        <v>159</v>
      </c>
      <c r="H4189" s="2">
        <v>2</v>
      </c>
      <c r="I4189" s="2">
        <v>0</v>
      </c>
      <c r="J4189" s="2">
        <v>0</v>
      </c>
      <c r="K4189" s="2"/>
      <c r="L4189" s="8">
        <v>0</v>
      </c>
      <c r="M4189" s="8">
        <v>0</v>
      </c>
      <c r="N4189" s="8"/>
      <c r="O4189" s="8">
        <v>0</v>
      </c>
      <c r="P4189" s="17">
        <v>0</v>
      </c>
      <c r="Q4189" s="3">
        <v>0</v>
      </c>
      <c r="R4189" s="121">
        <v>0</v>
      </c>
      <c r="S4189" s="121">
        <v>0</v>
      </c>
      <c r="T4189" s="8"/>
      <c r="U4189" s="8"/>
      <c r="V4189" s="8"/>
      <c r="W4189" s="8"/>
      <c r="X4189" s="8">
        <v>176329</v>
      </c>
      <c r="Y4189" s="17">
        <v>126688</v>
      </c>
      <c r="Z4189" s="3">
        <v>69079</v>
      </c>
      <c r="AA4189" s="140">
        <v>6.7500134200000002</v>
      </c>
      <c r="AB4189" s="121">
        <v>1.5636051196999998</v>
      </c>
    </row>
    <row r="4190" spans="1:28" x14ac:dyDescent="0.3">
      <c r="A4190" s="1" t="s">
        <v>55</v>
      </c>
      <c r="B4190" s="65" t="str">
        <f>VLOOKUP(A4190,'bank list with code'!$A$2:$C$114,3,FALSE)</f>
        <v>B041</v>
      </c>
      <c r="C4190" s="65" t="str">
        <f>VLOOKUP(B4190,'bank type'!$A$2:$B$87,2,FALSE)</f>
        <v>Small Finance Banks</v>
      </c>
      <c r="D4190" s="60">
        <f t="shared" si="167"/>
        <v>44561</v>
      </c>
      <c r="E4190" s="19">
        <v>12</v>
      </c>
      <c r="F4190" s="1">
        <v>2021</v>
      </c>
      <c r="G4190" s="2">
        <v>334</v>
      </c>
      <c r="H4190" s="2">
        <v>2</v>
      </c>
      <c r="I4190" s="2">
        <v>10428</v>
      </c>
      <c r="J4190" s="2">
        <v>0</v>
      </c>
      <c r="K4190" s="2"/>
      <c r="L4190" s="8">
        <v>295</v>
      </c>
      <c r="M4190" s="8">
        <v>17716</v>
      </c>
      <c r="N4190" s="8"/>
      <c r="O4190" s="8">
        <v>0</v>
      </c>
      <c r="P4190" s="17">
        <v>0</v>
      </c>
      <c r="Q4190" s="3">
        <v>0</v>
      </c>
      <c r="R4190" s="121">
        <v>0</v>
      </c>
      <c r="S4190" s="121">
        <v>0</v>
      </c>
      <c r="T4190" s="8"/>
      <c r="U4190" s="8"/>
      <c r="V4190" s="8"/>
      <c r="W4190" s="8"/>
      <c r="X4190" s="8">
        <v>2779959</v>
      </c>
      <c r="Y4190" s="17">
        <v>829048</v>
      </c>
      <c r="Z4190" s="3">
        <v>377663</v>
      </c>
      <c r="AA4190" s="140">
        <v>29.4189468567</v>
      </c>
      <c r="AB4190" s="121">
        <v>7.0068706619000007</v>
      </c>
    </row>
    <row r="4191" spans="1:28" x14ac:dyDescent="0.3">
      <c r="A4191" s="1" t="s">
        <v>56</v>
      </c>
      <c r="B4191" s="65" t="str">
        <f>VLOOKUP(A4191,'bank list with code'!$A$2:$C$114,3,FALSE)</f>
        <v>B043</v>
      </c>
      <c r="C4191" s="65" t="str">
        <f>VLOOKUP(B4191,'bank type'!$A$2:$B$87,2,FALSE)</f>
        <v>Small Finance Banks</v>
      </c>
      <c r="D4191" s="60">
        <f t="shared" si="167"/>
        <v>44561</v>
      </c>
      <c r="E4191" s="19">
        <v>12</v>
      </c>
      <c r="F4191" s="1">
        <v>2021</v>
      </c>
      <c r="G4191" s="2">
        <v>371</v>
      </c>
      <c r="H4191" s="2">
        <v>2</v>
      </c>
      <c r="I4191" s="2">
        <v>0</v>
      </c>
      <c r="J4191" s="2">
        <v>0</v>
      </c>
      <c r="K4191" s="2"/>
      <c r="L4191" s="8">
        <v>429</v>
      </c>
      <c r="M4191" s="8">
        <v>0</v>
      </c>
      <c r="N4191" s="8"/>
      <c r="O4191" s="8">
        <v>0</v>
      </c>
      <c r="P4191" s="17">
        <v>0</v>
      </c>
      <c r="Q4191" s="3">
        <v>0</v>
      </c>
      <c r="R4191" s="121">
        <v>0</v>
      </c>
      <c r="S4191" s="121">
        <v>0</v>
      </c>
      <c r="T4191" s="8"/>
      <c r="U4191" s="8"/>
      <c r="V4191" s="8"/>
      <c r="W4191" s="8"/>
      <c r="X4191" s="8">
        <v>4251937</v>
      </c>
      <c r="Y4191" s="17">
        <v>1241523</v>
      </c>
      <c r="Z4191" s="3">
        <v>326844</v>
      </c>
      <c r="AA4191" s="140">
        <v>62.855414470000007</v>
      </c>
      <c r="AB4191" s="121">
        <v>3.8223174908000006</v>
      </c>
    </row>
    <row r="4192" spans="1:28" x14ac:dyDescent="0.3">
      <c r="A4192" s="1" t="s">
        <v>54</v>
      </c>
      <c r="B4192" s="65" t="str">
        <f>VLOOKUP(A4192,'bank list with code'!$A$2:$C$114,3,FALSE)</f>
        <v>B046</v>
      </c>
      <c r="C4192" s="65" t="str">
        <f>VLOOKUP(B4192,'bank type'!$A$2:$B$87,2,FALSE)</f>
        <v>Small Finance Banks</v>
      </c>
      <c r="D4192" s="60">
        <f t="shared" si="167"/>
        <v>44561</v>
      </c>
      <c r="E4192" s="19">
        <v>12</v>
      </c>
      <c r="F4192" s="1">
        <v>2021</v>
      </c>
      <c r="G4192" s="2">
        <v>116</v>
      </c>
      <c r="H4192" s="2">
        <v>0</v>
      </c>
      <c r="I4192" s="2">
        <v>0</v>
      </c>
      <c r="J4192" s="2">
        <v>0</v>
      </c>
      <c r="K4192" s="2"/>
      <c r="L4192" s="8">
        <v>0</v>
      </c>
      <c r="M4192" s="8">
        <v>0</v>
      </c>
      <c r="N4192" s="8"/>
      <c r="O4192" s="8">
        <v>0</v>
      </c>
      <c r="P4192" s="17">
        <v>0</v>
      </c>
      <c r="Q4192" s="3">
        <v>0</v>
      </c>
      <c r="R4192" s="121">
        <v>0</v>
      </c>
      <c r="S4192" s="121">
        <v>0</v>
      </c>
      <c r="T4192" s="8"/>
      <c r="U4192" s="8"/>
      <c r="V4192" s="8"/>
      <c r="W4192" s="8"/>
      <c r="X4192" s="8">
        <v>3032073</v>
      </c>
      <c r="Y4192" s="17">
        <v>818912</v>
      </c>
      <c r="Z4192" s="3">
        <v>74666</v>
      </c>
      <c r="AA4192" s="140">
        <v>40.311525071199995</v>
      </c>
      <c r="AB4192" s="121">
        <v>0.84551683420000001</v>
      </c>
    </row>
    <row r="4193" spans="1:28" x14ac:dyDescent="0.3">
      <c r="A4193" s="1" t="s">
        <v>57</v>
      </c>
      <c r="B4193" s="65" t="str">
        <f>VLOOKUP(A4193,'bank list with code'!$A$2:$C$114,3,FALSE)</f>
        <v>B065</v>
      </c>
      <c r="C4193" s="65" t="str">
        <f>VLOOKUP(B4193,'bank type'!$A$2:$B$87,2,FALSE)</f>
        <v>Small Finance Banks</v>
      </c>
      <c r="D4193" s="60">
        <f t="shared" si="167"/>
        <v>44561</v>
      </c>
      <c r="E4193" s="19">
        <v>12</v>
      </c>
      <c r="F4193" s="1">
        <v>2021</v>
      </c>
      <c r="G4193" s="2">
        <v>67</v>
      </c>
      <c r="H4193" s="2">
        <v>2</v>
      </c>
      <c r="I4193" s="2">
        <v>0</v>
      </c>
      <c r="J4193" s="2">
        <v>0</v>
      </c>
      <c r="K4193" s="2"/>
      <c r="L4193" s="8">
        <v>164</v>
      </c>
      <c r="M4193" s="8">
        <v>0</v>
      </c>
      <c r="N4193" s="8"/>
      <c r="O4193" s="8">
        <v>0</v>
      </c>
      <c r="P4193" s="17">
        <v>0</v>
      </c>
      <c r="Q4193" s="3">
        <v>0</v>
      </c>
      <c r="R4193" s="121">
        <v>0</v>
      </c>
      <c r="S4193" s="121">
        <v>0</v>
      </c>
      <c r="T4193" s="8"/>
      <c r="U4193" s="8"/>
      <c r="V4193" s="8"/>
      <c r="W4193" s="8"/>
      <c r="X4193" s="8">
        <v>2242797</v>
      </c>
      <c r="Y4193" s="17">
        <v>245319</v>
      </c>
      <c r="Z4193" s="3">
        <v>80397</v>
      </c>
      <c r="AA4193" s="140">
        <v>11.356324500000001</v>
      </c>
      <c r="AB4193" s="121">
        <v>1.1093778009999999</v>
      </c>
    </row>
    <row r="4194" spans="1:28" x14ac:dyDescent="0.3">
      <c r="A4194" s="1" t="s">
        <v>58</v>
      </c>
      <c r="B4194" s="65" t="str">
        <f>VLOOKUP(A4194,'bank list with code'!$A$2:$C$114,3,FALSE)</f>
        <v>B075</v>
      </c>
      <c r="C4194" s="65" t="str">
        <f>VLOOKUP(B4194,'bank type'!$A$2:$B$87,2,FALSE)</f>
        <v>Small Finance Banks</v>
      </c>
      <c r="D4194" s="60">
        <f t="shared" si="167"/>
        <v>44561</v>
      </c>
      <c r="E4194" s="19">
        <v>12</v>
      </c>
      <c r="F4194" s="1">
        <v>2021</v>
      </c>
      <c r="G4194" s="2">
        <v>8</v>
      </c>
      <c r="H4194" s="2">
        <v>1</v>
      </c>
      <c r="I4194" s="2">
        <v>0</v>
      </c>
      <c r="J4194" s="2">
        <v>0</v>
      </c>
      <c r="K4194" s="2"/>
      <c r="L4194" s="8">
        <v>0</v>
      </c>
      <c r="M4194" s="8">
        <v>0</v>
      </c>
      <c r="N4194" s="8"/>
      <c r="O4194" s="8">
        <v>0</v>
      </c>
      <c r="P4194" s="17">
        <v>0</v>
      </c>
      <c r="Q4194" s="3">
        <v>0</v>
      </c>
      <c r="R4194" s="121">
        <v>0</v>
      </c>
      <c r="S4194" s="121">
        <v>0</v>
      </c>
      <c r="T4194" s="8"/>
      <c r="U4194" s="8"/>
      <c r="V4194" s="8"/>
      <c r="W4194" s="8"/>
      <c r="X4194" s="8">
        <v>297360</v>
      </c>
      <c r="Y4194" s="17">
        <v>48170</v>
      </c>
      <c r="Z4194" s="3">
        <v>19835</v>
      </c>
      <c r="AA4194" s="140">
        <v>1.91906263</v>
      </c>
      <c r="AB4194" s="121">
        <v>0.25537691340000002</v>
      </c>
    </row>
    <row r="4195" spans="1:28" x14ac:dyDescent="0.3">
      <c r="A4195" s="1" t="s">
        <v>59</v>
      </c>
      <c r="B4195" s="65" t="str">
        <f>VLOOKUP(A4195,'bank list with code'!$A$2:$C$114,3,FALSE)</f>
        <v>B097</v>
      </c>
      <c r="C4195" s="65" t="str">
        <f>VLOOKUP(B4195,'bank type'!$A$2:$B$87,2,FALSE)</f>
        <v>Small Finance Banks</v>
      </c>
      <c r="D4195" s="60">
        <f t="shared" si="167"/>
        <v>44561</v>
      </c>
      <c r="E4195" s="19">
        <v>12</v>
      </c>
      <c r="F4195" s="1">
        <v>2021</v>
      </c>
      <c r="G4195" s="2">
        <v>0</v>
      </c>
      <c r="H4195" s="2">
        <v>0</v>
      </c>
      <c r="I4195" s="2">
        <v>0</v>
      </c>
      <c r="J4195" s="2">
        <v>0</v>
      </c>
      <c r="K4195" s="2"/>
      <c r="L4195" s="8">
        <v>0</v>
      </c>
      <c r="M4195" s="8">
        <v>0</v>
      </c>
      <c r="N4195" s="8"/>
      <c r="O4195" s="8">
        <v>0</v>
      </c>
      <c r="P4195" s="17">
        <v>0</v>
      </c>
      <c r="Q4195" s="3">
        <v>0</v>
      </c>
      <c r="R4195" s="121">
        <v>0</v>
      </c>
      <c r="S4195" s="121">
        <v>0</v>
      </c>
      <c r="T4195" s="8"/>
      <c r="U4195" s="8"/>
      <c r="V4195" s="8"/>
      <c r="W4195" s="8"/>
      <c r="X4195" s="8">
        <v>378017</v>
      </c>
      <c r="Y4195" s="17">
        <v>92007</v>
      </c>
      <c r="Z4195" s="3">
        <v>36153</v>
      </c>
      <c r="AA4195" s="140">
        <v>4.1169853199999995</v>
      </c>
      <c r="AB4195" s="121">
        <v>0.41612824879999993</v>
      </c>
    </row>
    <row r="4196" spans="1:28" x14ac:dyDescent="0.3">
      <c r="A4196" s="1" t="s">
        <v>60</v>
      </c>
      <c r="B4196" s="65" t="str">
        <f>VLOOKUP(A4196,'bank list with code'!$A$2:$C$114,3,FALSE)</f>
        <v>B103</v>
      </c>
      <c r="C4196" s="65" t="str">
        <f>VLOOKUP(B4196,'bank type'!$A$2:$B$87,2,FALSE)</f>
        <v>Small Finance Banks</v>
      </c>
      <c r="D4196" s="60">
        <f t="shared" si="167"/>
        <v>44561</v>
      </c>
      <c r="E4196" s="19">
        <v>12</v>
      </c>
      <c r="F4196" s="1">
        <v>2021</v>
      </c>
      <c r="G4196" s="2">
        <v>488</v>
      </c>
      <c r="H4196" s="2">
        <v>3</v>
      </c>
      <c r="I4196" s="2">
        <v>0</v>
      </c>
      <c r="J4196" s="2">
        <v>0</v>
      </c>
      <c r="K4196" s="2"/>
      <c r="L4196" s="8">
        <v>0</v>
      </c>
      <c r="M4196" s="8">
        <v>0</v>
      </c>
      <c r="N4196" s="8"/>
      <c r="O4196" s="8">
        <v>0</v>
      </c>
      <c r="P4196" s="17">
        <v>0</v>
      </c>
      <c r="Q4196" s="3">
        <v>0</v>
      </c>
      <c r="R4196" s="121">
        <v>0</v>
      </c>
      <c r="S4196" s="121">
        <v>0</v>
      </c>
      <c r="T4196" s="8"/>
      <c r="U4196" s="8"/>
      <c r="V4196" s="8"/>
      <c r="W4196" s="8"/>
      <c r="X4196" s="8">
        <v>6860938</v>
      </c>
      <c r="Y4196" s="17">
        <v>3449451</v>
      </c>
      <c r="Z4196" s="3">
        <v>530191</v>
      </c>
      <c r="AA4196" s="140">
        <v>156.36046199700002</v>
      </c>
      <c r="AB4196" s="121">
        <v>7.8442324467000004</v>
      </c>
    </row>
    <row r="4197" spans="1:28" x14ac:dyDescent="0.3">
      <c r="A4197" s="1" t="s">
        <v>61</v>
      </c>
      <c r="B4197" s="65" t="str">
        <f>VLOOKUP(A4197,'bank list with code'!$A$2:$C$114,3,FALSE)</f>
        <v>B109</v>
      </c>
      <c r="C4197" s="65" t="str">
        <f>VLOOKUP(B4197,'bank type'!$A$2:$B$87,2,FALSE)</f>
        <v>Small Finance Banks</v>
      </c>
      <c r="D4197" s="60">
        <f t="shared" si="167"/>
        <v>44561</v>
      </c>
      <c r="E4197" s="19">
        <v>12</v>
      </c>
      <c r="F4197" s="1">
        <v>2021</v>
      </c>
      <c r="G4197" s="2">
        <v>198</v>
      </c>
      <c r="H4197" s="2">
        <v>26</v>
      </c>
      <c r="I4197" s="2">
        <v>0</v>
      </c>
      <c r="J4197" s="2">
        <v>0</v>
      </c>
      <c r="K4197" s="2"/>
      <c r="L4197" s="8">
        <v>200</v>
      </c>
      <c r="M4197" s="8">
        <v>0</v>
      </c>
      <c r="N4197" s="8"/>
      <c r="O4197" s="8">
        <v>0</v>
      </c>
      <c r="P4197" s="17">
        <v>0</v>
      </c>
      <c r="Q4197" s="3">
        <v>0</v>
      </c>
      <c r="R4197" s="121">
        <v>0</v>
      </c>
      <c r="S4197" s="121">
        <v>0</v>
      </c>
      <c r="T4197" s="8"/>
      <c r="U4197" s="8"/>
      <c r="V4197" s="8"/>
      <c r="W4197" s="8"/>
      <c r="X4197" s="8">
        <v>1125309</v>
      </c>
      <c r="Y4197" s="17">
        <v>313549</v>
      </c>
      <c r="Z4197" s="3">
        <v>53546</v>
      </c>
      <c r="AA4197" s="140">
        <v>10.932246590999998</v>
      </c>
      <c r="AB4197" s="121">
        <v>0.74661758510000176</v>
      </c>
    </row>
    <row r="4198" spans="1:28" x14ac:dyDescent="0.3">
      <c r="A4198" s="1" t="s">
        <v>0</v>
      </c>
      <c r="B4198" s="65" t="str">
        <f>VLOOKUP(A4198,'bank list with code'!$A$2:$C$114,3,FALSE)</f>
        <v>B014</v>
      </c>
      <c r="C4198" s="65" t="str">
        <f>VLOOKUP(B4198,'bank type'!$A$2:$B$87,2,FALSE)</f>
        <v>Public Sector Banks</v>
      </c>
      <c r="D4198" s="60">
        <f>DATE(2022,1,31)</f>
        <v>44592</v>
      </c>
      <c r="E4198" s="19">
        <v>1</v>
      </c>
      <c r="F4198" s="1">
        <v>2022</v>
      </c>
      <c r="G4198" s="7">
        <v>8765</v>
      </c>
      <c r="H4198" s="7">
        <v>2745</v>
      </c>
      <c r="I4198" s="7">
        <v>42426</v>
      </c>
      <c r="J4198" s="7">
        <v>0</v>
      </c>
      <c r="K4198" s="7"/>
      <c r="L4198" s="7">
        <v>32865</v>
      </c>
      <c r="M4198" s="7">
        <v>12613</v>
      </c>
      <c r="N4198" s="7"/>
      <c r="O4198" s="7">
        <v>862290</v>
      </c>
      <c r="P4198" s="7">
        <v>16949</v>
      </c>
      <c r="Q4198" s="7">
        <v>1790310</v>
      </c>
      <c r="R4198" s="123">
        <v>0.83908700000000003</v>
      </c>
      <c r="S4198" s="123">
        <v>64.621132919999994</v>
      </c>
      <c r="T4198" s="7"/>
      <c r="U4198" s="7"/>
      <c r="V4198" s="7"/>
      <c r="W4198" s="7"/>
      <c r="X4198" s="7">
        <v>73809630</v>
      </c>
      <c r="Y4198" s="7">
        <v>28109455</v>
      </c>
      <c r="Z4198" s="7">
        <v>12736578</v>
      </c>
      <c r="AA4198" s="123">
        <v>1291.8920600699998</v>
      </c>
      <c r="AB4198" s="123">
        <v>222.21146181</v>
      </c>
    </row>
    <row r="4199" spans="1:28" x14ac:dyDescent="0.3">
      <c r="A4199" s="1" t="s">
        <v>1</v>
      </c>
      <c r="B4199" s="65" t="str">
        <f>VLOOKUP(A4199,'bank list with code'!$A$2:$C$114,3,FALSE)</f>
        <v>B015</v>
      </c>
      <c r="C4199" s="65" t="str">
        <f>VLOOKUP(B4199,'bank type'!$A$2:$B$87,2,FALSE)</f>
        <v>Public Sector Banks</v>
      </c>
      <c r="D4199" s="60">
        <f t="shared" ref="D4199:D4255" si="168">DATE(2022,1,31)</f>
        <v>44592</v>
      </c>
      <c r="E4199" s="19">
        <v>1</v>
      </c>
      <c r="F4199" s="1">
        <v>2022</v>
      </c>
      <c r="G4199" s="7">
        <v>2122</v>
      </c>
      <c r="H4199" s="7">
        <v>2378</v>
      </c>
      <c r="I4199" s="7">
        <v>49944</v>
      </c>
      <c r="J4199" s="7">
        <v>0</v>
      </c>
      <c r="K4199" s="7"/>
      <c r="L4199" s="7">
        <v>10829</v>
      </c>
      <c r="M4199" s="7">
        <v>105</v>
      </c>
      <c r="N4199" s="7"/>
      <c r="O4199" s="7">
        <v>167064</v>
      </c>
      <c r="P4199" s="7">
        <v>8195</v>
      </c>
      <c r="Q4199" s="7">
        <v>257074</v>
      </c>
      <c r="R4199" s="123">
        <v>0.46848221049999994</v>
      </c>
      <c r="S4199" s="123">
        <v>7.4662644554999993</v>
      </c>
      <c r="T4199" s="7"/>
      <c r="U4199" s="7"/>
      <c r="V4199" s="7"/>
      <c r="W4199" s="7"/>
      <c r="X4199" s="7">
        <v>44500508</v>
      </c>
      <c r="Y4199" s="7">
        <v>17762366</v>
      </c>
      <c r="Z4199" s="7">
        <v>8240605</v>
      </c>
      <c r="AA4199" s="123">
        <v>672.06732037460006</v>
      </c>
      <c r="AB4199" s="123">
        <v>120.1016988208</v>
      </c>
    </row>
    <row r="4200" spans="1:28" x14ac:dyDescent="0.3">
      <c r="A4200" s="1" t="s">
        <v>2</v>
      </c>
      <c r="B4200" s="65" t="str">
        <f>VLOOKUP(A4200,'bank list with code'!$A$2:$C$114,3,FALSE)</f>
        <v>B016</v>
      </c>
      <c r="C4200" s="65" t="str">
        <f>VLOOKUP(B4200,'bank type'!$A$2:$B$87,2,FALSE)</f>
        <v>Public Sector Banks</v>
      </c>
      <c r="D4200" s="60">
        <f t="shared" si="168"/>
        <v>44592</v>
      </c>
      <c r="E4200" s="19">
        <v>1</v>
      </c>
      <c r="F4200" s="1">
        <v>2022</v>
      </c>
      <c r="G4200" s="7">
        <v>1604</v>
      </c>
      <c r="H4200" s="7">
        <v>437</v>
      </c>
      <c r="I4200" s="7">
        <v>2881</v>
      </c>
      <c r="J4200" s="7">
        <v>0</v>
      </c>
      <c r="K4200" s="7"/>
      <c r="L4200" s="7">
        <v>0</v>
      </c>
      <c r="M4200" s="7">
        <v>355014</v>
      </c>
      <c r="N4200" s="7"/>
      <c r="O4200" s="7">
        <v>76453</v>
      </c>
      <c r="P4200" s="7">
        <v>1086</v>
      </c>
      <c r="Q4200" s="7">
        <v>86098</v>
      </c>
      <c r="R4200" s="123">
        <v>5.024025E-2</v>
      </c>
      <c r="S4200" s="123">
        <v>3.48489717</v>
      </c>
      <c r="T4200" s="7"/>
      <c r="U4200" s="7"/>
      <c r="V4200" s="7"/>
      <c r="W4200" s="7"/>
      <c r="X4200" s="7">
        <v>11917624</v>
      </c>
      <c r="Y4200" s="7">
        <v>7281296</v>
      </c>
      <c r="Z4200" s="7">
        <v>4093982</v>
      </c>
      <c r="AA4200" s="123">
        <v>300.15247282000001</v>
      </c>
      <c r="AB4200" s="123">
        <v>56.684942509999999</v>
      </c>
    </row>
    <row r="4201" spans="1:28" x14ac:dyDescent="0.3">
      <c r="A4201" s="1" t="s">
        <v>3</v>
      </c>
      <c r="B4201" s="65" t="str">
        <f>VLOOKUP(A4201,'bank list with code'!$A$2:$C$114,3,FALSE)</f>
        <v>B018</v>
      </c>
      <c r="C4201" s="65" t="str">
        <f>VLOOKUP(B4201,'bank type'!$A$2:$B$87,2,FALSE)</f>
        <v>Public Sector Banks</v>
      </c>
      <c r="D4201" s="60">
        <f t="shared" si="168"/>
        <v>44592</v>
      </c>
      <c r="E4201" s="19">
        <v>1</v>
      </c>
      <c r="F4201" s="1">
        <v>2022</v>
      </c>
      <c r="G4201" s="7">
        <v>8493</v>
      </c>
      <c r="H4201" s="7">
        <v>4227</v>
      </c>
      <c r="I4201" s="7">
        <v>45402</v>
      </c>
      <c r="J4201" s="7">
        <v>0</v>
      </c>
      <c r="K4201" s="7"/>
      <c r="L4201" s="7">
        <v>8906</v>
      </c>
      <c r="M4201" s="7">
        <v>69</v>
      </c>
      <c r="N4201" s="7"/>
      <c r="O4201" s="7">
        <v>884736</v>
      </c>
      <c r="P4201" s="7">
        <v>50676</v>
      </c>
      <c r="Q4201" s="7">
        <v>814757</v>
      </c>
      <c r="R4201" s="123">
        <v>2.2928618643999998</v>
      </c>
      <c r="S4201" s="123">
        <v>21.279322277800002</v>
      </c>
      <c r="T4201" s="7"/>
      <c r="U4201" s="7"/>
      <c r="V4201" s="7"/>
      <c r="W4201" s="7"/>
      <c r="X4201" s="7">
        <v>45777153</v>
      </c>
      <c r="Y4201" s="7">
        <v>30919274</v>
      </c>
      <c r="Z4201" s="7">
        <v>14478601</v>
      </c>
      <c r="AA4201" s="123">
        <v>1365.3462090828</v>
      </c>
      <c r="AB4201" s="123">
        <v>253.20752075350001</v>
      </c>
    </row>
    <row r="4202" spans="1:28" x14ac:dyDescent="0.3">
      <c r="A4202" s="1" t="s">
        <v>4</v>
      </c>
      <c r="B4202" s="65" t="str">
        <f>VLOOKUP(A4202,'bank list with code'!$A$2:$C$114,3,FALSE)</f>
        <v>B022</v>
      </c>
      <c r="C4202" s="65" t="str">
        <f>VLOOKUP(B4202,'bank type'!$A$2:$B$87,2,FALSE)</f>
        <v>Public Sector Banks</v>
      </c>
      <c r="D4202" s="60">
        <f t="shared" si="168"/>
        <v>44592</v>
      </c>
      <c r="E4202" s="19">
        <v>1</v>
      </c>
      <c r="F4202" s="1">
        <v>2022</v>
      </c>
      <c r="G4202" s="7">
        <v>2571</v>
      </c>
      <c r="H4202" s="7">
        <v>744</v>
      </c>
      <c r="I4202" s="7">
        <v>3943</v>
      </c>
      <c r="J4202" s="7">
        <v>0</v>
      </c>
      <c r="K4202" s="7"/>
      <c r="L4202" s="7">
        <v>6509</v>
      </c>
      <c r="M4202" s="7">
        <v>7307</v>
      </c>
      <c r="N4202" s="7"/>
      <c r="O4202" s="7">
        <v>0</v>
      </c>
      <c r="P4202" s="7">
        <v>0</v>
      </c>
      <c r="Q4202" s="7">
        <v>0</v>
      </c>
      <c r="R4202" s="123">
        <v>0</v>
      </c>
      <c r="S4202" s="123">
        <v>0</v>
      </c>
      <c r="T4202" s="7"/>
      <c r="U4202" s="7"/>
      <c r="V4202" s="7"/>
      <c r="W4202" s="7"/>
      <c r="X4202" s="7">
        <v>29603857</v>
      </c>
      <c r="Y4202" s="7">
        <v>9276007</v>
      </c>
      <c r="Z4202" s="7">
        <v>3441527</v>
      </c>
      <c r="AA4202" s="123">
        <v>403.68565432999998</v>
      </c>
      <c r="AB4202" s="123">
        <v>64.78480347</v>
      </c>
    </row>
    <row r="4203" spans="1:28" x14ac:dyDescent="0.3">
      <c r="A4203" s="1" t="s">
        <v>5</v>
      </c>
      <c r="B4203" s="65" t="str">
        <f>VLOOKUP(A4203,'bank list with code'!$A$2:$C$114,3,FALSE)</f>
        <v>B060</v>
      </c>
      <c r="C4203" s="65" t="str">
        <f>VLOOKUP(B4203,'bank type'!$A$2:$B$87,2,FALSE)</f>
        <v>Public Sector Banks</v>
      </c>
      <c r="D4203" s="60">
        <f t="shared" si="168"/>
        <v>44592</v>
      </c>
      <c r="E4203" s="19">
        <v>1</v>
      </c>
      <c r="F4203" s="1">
        <v>2022</v>
      </c>
      <c r="G4203" s="7">
        <v>4354</v>
      </c>
      <c r="H4203" s="7">
        <v>643</v>
      </c>
      <c r="I4203" s="7">
        <v>15013</v>
      </c>
      <c r="J4203" s="7">
        <v>0</v>
      </c>
      <c r="K4203" s="7"/>
      <c r="L4203" s="7">
        <v>9322</v>
      </c>
      <c r="M4203" s="7">
        <v>0</v>
      </c>
      <c r="N4203" s="7"/>
      <c r="O4203" s="7">
        <v>153425</v>
      </c>
      <c r="P4203" s="7">
        <v>3309</v>
      </c>
      <c r="Q4203" s="7">
        <v>190238</v>
      </c>
      <c r="R4203" s="123">
        <v>0.21833116000000002</v>
      </c>
      <c r="S4203" s="123">
        <v>5.5739981100000007</v>
      </c>
      <c r="T4203" s="7"/>
      <c r="U4203" s="7"/>
      <c r="V4203" s="7"/>
      <c r="W4203" s="7"/>
      <c r="X4203" s="7">
        <v>26592618</v>
      </c>
      <c r="Y4203" s="7">
        <v>20249697</v>
      </c>
      <c r="Z4203" s="7">
        <v>9256110</v>
      </c>
      <c r="AA4203" s="123">
        <v>917.53306831999998</v>
      </c>
      <c r="AB4203" s="123">
        <v>147.80331194000001</v>
      </c>
    </row>
    <row r="4204" spans="1:28" x14ac:dyDescent="0.3">
      <c r="A4204" s="1" t="s">
        <v>6</v>
      </c>
      <c r="B4204" s="65" t="str">
        <f>VLOOKUP(A4204,'bank list with code'!$A$2:$C$114,3,FALSE)</f>
        <v>B061</v>
      </c>
      <c r="C4204" s="65" t="str">
        <f>VLOOKUP(B4204,'bank type'!$A$2:$B$87,2,FALSE)</f>
        <v>Public Sector Banks</v>
      </c>
      <c r="D4204" s="60">
        <f t="shared" si="168"/>
        <v>44592</v>
      </c>
      <c r="E4204" s="19">
        <v>1</v>
      </c>
      <c r="F4204" s="1">
        <v>2022</v>
      </c>
      <c r="G4204" s="7">
        <v>2731</v>
      </c>
      <c r="H4204" s="7">
        <v>569</v>
      </c>
      <c r="I4204" s="7">
        <v>0</v>
      </c>
      <c r="J4204" s="7">
        <v>0</v>
      </c>
      <c r="K4204" s="7"/>
      <c r="L4204" s="7">
        <v>0</v>
      </c>
      <c r="M4204" s="7">
        <v>0</v>
      </c>
      <c r="N4204" s="7"/>
      <c r="O4204" s="7">
        <v>71247</v>
      </c>
      <c r="P4204" s="7">
        <v>717</v>
      </c>
      <c r="Q4204" s="7">
        <v>78192</v>
      </c>
      <c r="R4204" s="123">
        <v>3.1018770000000001E-2</v>
      </c>
      <c r="S4204" s="123">
        <v>1.6892379000000002</v>
      </c>
      <c r="T4204" s="7"/>
      <c r="U4204" s="7"/>
      <c r="V4204" s="7"/>
      <c r="W4204" s="7"/>
      <c r="X4204" s="7">
        <v>20245755</v>
      </c>
      <c r="Y4204" s="7">
        <v>14032369</v>
      </c>
      <c r="Z4204" s="7">
        <v>4750336</v>
      </c>
      <c r="AA4204" s="123">
        <v>587.33867729999997</v>
      </c>
      <c r="AB4204" s="123">
        <v>78.272959059999991</v>
      </c>
    </row>
    <row r="4205" spans="1:28" x14ac:dyDescent="0.3">
      <c r="A4205" s="1" t="s">
        <v>7</v>
      </c>
      <c r="B4205" s="65" t="str">
        <f>VLOOKUP(A4205,'bank list with code'!$A$2:$C$114,3,FALSE)</f>
        <v>B080</v>
      </c>
      <c r="C4205" s="65" t="str">
        <f>VLOOKUP(B4205,'bank type'!$A$2:$B$87,2,FALSE)</f>
        <v>Public Sector Banks</v>
      </c>
      <c r="D4205" s="60">
        <f t="shared" si="168"/>
        <v>44592</v>
      </c>
      <c r="E4205" s="19">
        <v>1</v>
      </c>
      <c r="F4205" s="1">
        <v>2022</v>
      </c>
      <c r="G4205" s="7">
        <v>1071</v>
      </c>
      <c r="H4205" s="7">
        <v>32</v>
      </c>
      <c r="I4205" s="7">
        <v>1104</v>
      </c>
      <c r="J4205" s="7">
        <v>0</v>
      </c>
      <c r="K4205" s="7"/>
      <c r="L4205" s="7">
        <v>357</v>
      </c>
      <c r="M4205" s="7">
        <v>1159</v>
      </c>
      <c r="N4205" s="7"/>
      <c r="O4205" s="7">
        <v>0</v>
      </c>
      <c r="P4205" s="7">
        <v>0</v>
      </c>
      <c r="Q4205" s="7">
        <v>0</v>
      </c>
      <c r="R4205" s="123">
        <v>0</v>
      </c>
      <c r="S4205" s="123">
        <v>0</v>
      </c>
      <c r="T4205" s="7"/>
      <c r="U4205" s="7"/>
      <c r="V4205" s="7"/>
      <c r="W4205" s="7"/>
      <c r="X4205" s="7">
        <v>3464325</v>
      </c>
      <c r="Y4205" s="7">
        <v>1519677</v>
      </c>
      <c r="Z4205" s="7">
        <v>899155</v>
      </c>
      <c r="AA4205" s="123">
        <v>67.452117999999999</v>
      </c>
      <c r="AB4205" s="123">
        <v>17.3710123591</v>
      </c>
    </row>
    <row r="4206" spans="1:28" x14ac:dyDescent="0.3">
      <c r="A4206" s="1" t="s">
        <v>8</v>
      </c>
      <c r="B4206" s="65" t="str">
        <f>VLOOKUP(A4206,'bank list with code'!$A$2:$C$114,3,FALSE)</f>
        <v>B081</v>
      </c>
      <c r="C4206" s="65" t="str">
        <f>VLOOKUP(B4206,'bank type'!$A$2:$B$87,2,FALSE)</f>
        <v>Public Sector Banks</v>
      </c>
      <c r="D4206" s="60">
        <f t="shared" si="168"/>
        <v>44592</v>
      </c>
      <c r="E4206" s="19">
        <v>1</v>
      </c>
      <c r="F4206" s="1">
        <v>2022</v>
      </c>
      <c r="G4206" s="7">
        <v>8357</v>
      </c>
      <c r="H4206" s="7">
        <v>5213</v>
      </c>
      <c r="I4206" s="7">
        <v>47646</v>
      </c>
      <c r="J4206" s="7">
        <v>0</v>
      </c>
      <c r="K4206" s="7"/>
      <c r="L4206" s="7">
        <v>11265</v>
      </c>
      <c r="M4206" s="7">
        <v>511771</v>
      </c>
      <c r="N4206" s="7"/>
      <c r="O4206" s="7">
        <v>324495</v>
      </c>
      <c r="P4206" s="7">
        <v>3352</v>
      </c>
      <c r="Q4206" s="7">
        <v>570750</v>
      </c>
      <c r="R4206" s="123">
        <v>0.10438565869999999</v>
      </c>
      <c r="S4206" s="123">
        <v>15.9357911075</v>
      </c>
      <c r="T4206" s="7"/>
      <c r="U4206" s="7"/>
      <c r="V4206" s="7"/>
      <c r="W4206" s="7"/>
      <c r="X4206" s="7">
        <v>45514858</v>
      </c>
      <c r="Y4206" s="7">
        <v>29078270</v>
      </c>
      <c r="Z4206" s="7">
        <v>13985236</v>
      </c>
      <c r="AA4206" s="123">
        <v>1402.6241914104999</v>
      </c>
      <c r="AB4206" s="123">
        <v>253.67098984270001</v>
      </c>
    </row>
    <row r="4207" spans="1:28" x14ac:dyDescent="0.3">
      <c r="A4207" s="1" t="s">
        <v>12</v>
      </c>
      <c r="B4207" s="65" t="str">
        <f>VLOOKUP(A4207,'bank list with code'!$A$2:$C$114,3,FALSE)</f>
        <v>B093</v>
      </c>
      <c r="C4207" s="65" t="str">
        <f>VLOOKUP(B4207,'bank type'!$A$2:$B$87,2,FALSE)</f>
        <v>Public Sector Banks</v>
      </c>
      <c r="D4207" s="60">
        <f t="shared" si="168"/>
        <v>44592</v>
      </c>
      <c r="E4207" s="19">
        <v>1</v>
      </c>
      <c r="F4207" s="1">
        <v>2022</v>
      </c>
      <c r="G4207" s="7">
        <v>25858</v>
      </c>
      <c r="H4207" s="7">
        <v>38096</v>
      </c>
      <c r="I4207" s="7">
        <v>833421</v>
      </c>
      <c r="J4207" s="7">
        <v>0</v>
      </c>
      <c r="K4207" s="7"/>
      <c r="L4207" s="7">
        <v>48447</v>
      </c>
      <c r="M4207" s="7">
        <v>428563</v>
      </c>
      <c r="N4207" s="7"/>
      <c r="O4207" s="7">
        <v>13312608</v>
      </c>
      <c r="P4207" s="7">
        <v>79077</v>
      </c>
      <c r="Q4207" s="7">
        <v>38455423</v>
      </c>
      <c r="R4207" s="123">
        <v>2.8080431199999998</v>
      </c>
      <c r="S4207" s="123">
        <v>1756.0317332</v>
      </c>
      <c r="T4207" s="7"/>
      <c r="U4207" s="7"/>
      <c r="V4207" s="7"/>
      <c r="W4207" s="7"/>
      <c r="X4207" s="7">
        <v>280953089</v>
      </c>
      <c r="Y4207" s="7">
        <v>184007591</v>
      </c>
      <c r="Z4207" s="7">
        <v>90580824</v>
      </c>
      <c r="AA4207" s="123">
        <v>9091.545020986001</v>
      </c>
      <c r="AB4207" s="123">
        <v>1618.2771294154002</v>
      </c>
    </row>
    <row r="4208" spans="1:28" x14ac:dyDescent="0.3">
      <c r="A4208" s="1" t="s">
        <v>9</v>
      </c>
      <c r="B4208" s="65" t="str">
        <f>VLOOKUP(A4208,'bank list with code'!$A$2:$C$114,3,FALSE)</f>
        <v>B102</v>
      </c>
      <c r="C4208" s="65" t="str">
        <f>VLOOKUP(B4208,'bank type'!$A$2:$B$87,2,FALSE)</f>
        <v>Public Sector Banks</v>
      </c>
      <c r="D4208" s="60">
        <f t="shared" si="168"/>
        <v>44592</v>
      </c>
      <c r="E4208" s="19">
        <v>1</v>
      </c>
      <c r="F4208" s="1">
        <v>2022</v>
      </c>
      <c r="G4208" s="7">
        <v>2099</v>
      </c>
      <c r="H4208" s="7">
        <v>229</v>
      </c>
      <c r="I4208" s="7">
        <v>8804</v>
      </c>
      <c r="J4208" s="7">
        <v>0</v>
      </c>
      <c r="K4208" s="7"/>
      <c r="L4208" s="7">
        <v>3568</v>
      </c>
      <c r="M4208" s="7">
        <v>1920</v>
      </c>
      <c r="N4208" s="7"/>
      <c r="O4208" s="7">
        <v>0</v>
      </c>
      <c r="P4208" s="7">
        <v>0</v>
      </c>
      <c r="Q4208" s="7">
        <v>0</v>
      </c>
      <c r="R4208" s="123">
        <v>0</v>
      </c>
      <c r="S4208" s="123">
        <v>0</v>
      </c>
      <c r="T4208" s="7"/>
      <c r="U4208" s="7"/>
      <c r="V4208" s="7"/>
      <c r="W4208" s="7"/>
      <c r="X4208" s="7">
        <v>11219169</v>
      </c>
      <c r="Y4208" s="7">
        <v>6443542</v>
      </c>
      <c r="Z4208" s="7">
        <v>2884348</v>
      </c>
      <c r="AA4208" s="123">
        <v>276.79123163560001</v>
      </c>
      <c r="AB4208" s="123">
        <v>49.129137035600003</v>
      </c>
    </row>
    <row r="4209" spans="1:28" x14ac:dyDescent="0.3">
      <c r="A4209" s="1" t="s">
        <v>10</v>
      </c>
      <c r="B4209" s="65" t="str">
        <f>VLOOKUP(A4209,'bank list with code'!$A$2:$C$114,3,FALSE)</f>
        <v>B105</v>
      </c>
      <c r="C4209" s="65" t="str">
        <f>VLOOKUP(B4209,'bank type'!$A$2:$B$87,2,FALSE)</f>
        <v>Public Sector Banks</v>
      </c>
      <c r="D4209" s="60">
        <f t="shared" si="168"/>
        <v>44592</v>
      </c>
      <c r="E4209" s="19">
        <v>1</v>
      </c>
      <c r="F4209" s="1">
        <v>2022</v>
      </c>
      <c r="G4209" s="7">
        <v>8176</v>
      </c>
      <c r="H4209" s="7">
        <v>3245</v>
      </c>
      <c r="I4209" s="7">
        <v>282477</v>
      </c>
      <c r="J4209" s="7">
        <v>0</v>
      </c>
      <c r="K4209" s="7"/>
      <c r="L4209" s="7">
        <v>8049</v>
      </c>
      <c r="M4209" s="7">
        <v>3680</v>
      </c>
      <c r="N4209" s="7"/>
      <c r="O4209" s="7">
        <v>531131</v>
      </c>
      <c r="P4209" s="7">
        <v>6172</v>
      </c>
      <c r="Q4209" s="7">
        <v>741861</v>
      </c>
      <c r="R4209" s="123">
        <v>0.31946210089999999</v>
      </c>
      <c r="S4209" s="123">
        <v>22.2819395273</v>
      </c>
      <c r="T4209" s="7"/>
      <c r="U4209" s="7"/>
      <c r="V4209" s="7"/>
      <c r="W4209" s="7"/>
      <c r="X4209" s="7">
        <v>46993660</v>
      </c>
      <c r="Y4209" s="7">
        <v>46197538</v>
      </c>
      <c r="Z4209" s="7">
        <v>19900927</v>
      </c>
      <c r="AA4209" s="123">
        <v>1360.5720251299999</v>
      </c>
      <c r="AB4209" s="123">
        <v>266.2058245549</v>
      </c>
    </row>
    <row r="4210" spans="1:28" x14ac:dyDescent="0.3">
      <c r="A4210" s="1" t="s">
        <v>14</v>
      </c>
      <c r="B4210" s="65" t="str">
        <f>VLOOKUP(A4210,'bank list with code'!$A$2:$C$114,3,FALSE)</f>
        <v>B009</v>
      </c>
      <c r="C4210" s="65" t="str">
        <f>VLOOKUP(B4210,'bank type'!$A$2:$B$87,2,FALSE)</f>
        <v>Private Sector Banks</v>
      </c>
      <c r="D4210" s="60">
        <f t="shared" si="168"/>
        <v>44592</v>
      </c>
      <c r="E4210" s="19">
        <v>1</v>
      </c>
      <c r="F4210" s="1">
        <v>2022</v>
      </c>
      <c r="G4210" s="7">
        <v>5747</v>
      </c>
      <c r="H4210" s="7">
        <v>11233</v>
      </c>
      <c r="I4210" s="7">
        <v>918887</v>
      </c>
      <c r="J4210" s="7">
        <v>0</v>
      </c>
      <c r="K4210" s="7"/>
      <c r="L4210" s="7">
        <v>710</v>
      </c>
      <c r="M4210" s="7">
        <v>299222</v>
      </c>
      <c r="N4210" s="7"/>
      <c r="O4210" s="7">
        <v>8353076</v>
      </c>
      <c r="P4210" s="7">
        <v>35964</v>
      </c>
      <c r="Q4210" s="7">
        <v>20331163</v>
      </c>
      <c r="R4210" s="123">
        <v>1.4553177671999999</v>
      </c>
      <c r="S4210" s="123">
        <v>766.72674560669998</v>
      </c>
      <c r="T4210" s="7"/>
      <c r="U4210" s="7"/>
      <c r="V4210" s="7"/>
      <c r="W4210" s="7"/>
      <c r="X4210" s="7">
        <v>27077052</v>
      </c>
      <c r="Y4210" s="15">
        <v>20412940</v>
      </c>
      <c r="Z4210" s="15">
        <v>17726956</v>
      </c>
      <c r="AA4210" s="123">
        <v>1234.7311105414001</v>
      </c>
      <c r="AB4210" s="123">
        <v>432.36085978</v>
      </c>
    </row>
    <row r="4211" spans="1:28" x14ac:dyDescent="0.3">
      <c r="A4211" s="1" t="s">
        <v>15</v>
      </c>
      <c r="B4211" s="65" t="str">
        <f>VLOOKUP(A4211,'bank list with code'!$A$2:$C$114,3,FALSE)</f>
        <v>B010</v>
      </c>
      <c r="C4211" s="65" t="str">
        <f>VLOOKUP(B4211,'bank type'!$A$2:$B$87,2,FALSE)</f>
        <v>Private Sector Banks</v>
      </c>
      <c r="D4211" s="60">
        <f t="shared" si="168"/>
        <v>44592</v>
      </c>
      <c r="E4211" s="19">
        <v>1</v>
      </c>
      <c r="F4211" s="1">
        <v>2022</v>
      </c>
      <c r="G4211" s="7">
        <v>484</v>
      </c>
      <c r="H4211" s="7">
        <v>5</v>
      </c>
      <c r="I4211" s="7">
        <v>36140</v>
      </c>
      <c r="J4211" s="7">
        <v>0</v>
      </c>
      <c r="K4211" s="7"/>
      <c r="L4211" s="7">
        <v>0</v>
      </c>
      <c r="M4211" s="7">
        <v>0</v>
      </c>
      <c r="N4211" s="7"/>
      <c r="O4211" s="7">
        <v>0</v>
      </c>
      <c r="P4211" s="7">
        <v>0</v>
      </c>
      <c r="Q4211" s="7">
        <v>0</v>
      </c>
      <c r="R4211" s="123">
        <v>0</v>
      </c>
      <c r="S4211" s="123">
        <v>0</v>
      </c>
      <c r="T4211" s="7"/>
      <c r="U4211" s="7"/>
      <c r="V4211" s="7"/>
      <c r="W4211" s="7"/>
      <c r="X4211" s="7">
        <v>4936932</v>
      </c>
      <c r="Y4211" s="7">
        <v>2439106</v>
      </c>
      <c r="Z4211" s="7">
        <v>994755</v>
      </c>
      <c r="AA4211" s="123">
        <v>124.60798458000001</v>
      </c>
      <c r="AB4211" s="123">
        <v>21.301475307600001</v>
      </c>
    </row>
    <row r="4212" spans="1:28" x14ac:dyDescent="0.3">
      <c r="A4212" s="1" t="s">
        <v>16</v>
      </c>
      <c r="B4212" s="65" t="str">
        <f>VLOOKUP(A4212,'bank list with code'!$A$2:$C$114,3,FALSE)</f>
        <v>B021</v>
      </c>
      <c r="C4212" s="65" t="str">
        <f>VLOOKUP(B4212,'bank type'!$A$2:$B$87,2,FALSE)</f>
        <v>Private Sector Banks</v>
      </c>
      <c r="D4212" s="60">
        <f t="shared" si="168"/>
        <v>44592</v>
      </c>
      <c r="E4212" s="19">
        <v>1</v>
      </c>
      <c r="F4212" s="1">
        <v>2022</v>
      </c>
      <c r="G4212" s="7">
        <v>1089</v>
      </c>
      <c r="H4212" s="7">
        <v>640</v>
      </c>
      <c r="I4212" s="7">
        <v>0</v>
      </c>
      <c r="J4212" s="7">
        <v>0</v>
      </c>
      <c r="K4212" s="7"/>
      <c r="L4212" s="7">
        <v>925</v>
      </c>
      <c r="M4212" s="7">
        <v>3602</v>
      </c>
      <c r="N4212" s="7"/>
      <c r="O4212" s="7">
        <v>0</v>
      </c>
      <c r="P4212" s="7">
        <v>0</v>
      </c>
      <c r="Q4212" s="7">
        <v>0</v>
      </c>
      <c r="R4212" s="123">
        <v>0</v>
      </c>
      <c r="S4212" s="123">
        <v>0</v>
      </c>
      <c r="T4212" s="7"/>
      <c r="U4212" s="7"/>
      <c r="V4212" s="7"/>
      <c r="W4212" s="7"/>
      <c r="X4212" s="7">
        <v>806221</v>
      </c>
      <c r="Y4212" s="7">
        <v>473147</v>
      </c>
      <c r="Z4212" s="7">
        <v>304524</v>
      </c>
      <c r="AA4212" s="123">
        <v>22.065577134800002</v>
      </c>
      <c r="AB4212" s="123">
        <v>5.0036054188999994</v>
      </c>
    </row>
    <row r="4213" spans="1:28" x14ac:dyDescent="0.3">
      <c r="A4213" s="1" t="s">
        <v>17</v>
      </c>
      <c r="B4213" s="65" t="str">
        <f>VLOOKUP(A4213,'bank list with code'!$A$2:$C$114,3,FALSE)</f>
        <v>B024</v>
      </c>
      <c r="C4213" s="65" t="str">
        <f>VLOOKUP(B4213,'bank type'!$A$2:$B$87,2,FALSE)</f>
        <v>Private Sector Banks</v>
      </c>
      <c r="D4213" s="60">
        <f t="shared" si="168"/>
        <v>44592</v>
      </c>
      <c r="E4213" s="19">
        <v>1</v>
      </c>
      <c r="F4213" s="1">
        <v>2022</v>
      </c>
      <c r="G4213" s="7">
        <v>375</v>
      </c>
      <c r="H4213" s="7">
        <v>52</v>
      </c>
      <c r="I4213" s="7">
        <v>8304</v>
      </c>
      <c r="J4213" s="7">
        <v>0</v>
      </c>
      <c r="K4213" s="7"/>
      <c r="L4213" s="7">
        <v>17690</v>
      </c>
      <c r="M4213" s="7">
        <v>0</v>
      </c>
      <c r="N4213" s="7"/>
      <c r="O4213" s="7">
        <v>1906</v>
      </c>
      <c r="P4213" s="7">
        <v>14</v>
      </c>
      <c r="Q4213" s="7">
        <v>2200</v>
      </c>
      <c r="R4213" s="123">
        <v>4.7899999999999999E-4</v>
      </c>
      <c r="S4213" s="123">
        <v>4.7641433699999999E-2</v>
      </c>
      <c r="T4213" s="7"/>
      <c r="U4213" s="7"/>
      <c r="V4213" s="7"/>
      <c r="W4213" s="7"/>
      <c r="X4213" s="7">
        <v>2395402</v>
      </c>
      <c r="Y4213" s="7">
        <v>2478715</v>
      </c>
      <c r="Z4213" s="7">
        <v>1114191</v>
      </c>
      <c r="AA4213" s="123">
        <v>124.19401047309999</v>
      </c>
      <c r="AB4213" s="123">
        <v>19.136971370200001</v>
      </c>
    </row>
    <row r="4214" spans="1:28" x14ac:dyDescent="0.3">
      <c r="A4214" s="1" t="s">
        <v>18</v>
      </c>
      <c r="B4214" s="65" t="str">
        <f>VLOOKUP(A4214,'bank list with code'!$A$2:$C$114,3,FALSE)</f>
        <v>B032</v>
      </c>
      <c r="C4214" s="65" t="str">
        <f>VLOOKUP(B4214,'bank type'!$A$2:$B$87,2,FALSE)</f>
        <v>Private Sector Banks</v>
      </c>
      <c r="D4214" s="60">
        <f t="shared" si="168"/>
        <v>44592</v>
      </c>
      <c r="E4214" s="19">
        <v>1</v>
      </c>
      <c r="F4214" s="1">
        <v>2022</v>
      </c>
      <c r="G4214" s="7">
        <v>333</v>
      </c>
      <c r="H4214" s="7">
        <v>28</v>
      </c>
      <c r="I4214" s="7">
        <v>8930</v>
      </c>
      <c r="J4214" s="7">
        <v>0</v>
      </c>
      <c r="K4214" s="7"/>
      <c r="L4214" s="7">
        <v>0</v>
      </c>
      <c r="M4214" s="7">
        <v>4684</v>
      </c>
      <c r="N4214" s="7"/>
      <c r="O4214" s="7">
        <v>3980</v>
      </c>
      <c r="P4214" s="7">
        <v>227</v>
      </c>
      <c r="Q4214" s="7">
        <v>10767</v>
      </c>
      <c r="R4214" s="123">
        <v>1.50928E-2</v>
      </c>
      <c r="S4214" s="123">
        <v>0.28489893620000006</v>
      </c>
      <c r="T4214" s="7"/>
      <c r="U4214" s="7"/>
      <c r="V4214" s="7"/>
      <c r="W4214" s="7"/>
      <c r="X4214" s="7">
        <v>842587</v>
      </c>
      <c r="Y4214" s="7">
        <v>320056</v>
      </c>
      <c r="Z4214" s="7">
        <v>361219</v>
      </c>
      <c r="AA4214" s="123">
        <v>18.7258386703</v>
      </c>
      <c r="AB4214" s="123">
        <v>8.2198919369000016</v>
      </c>
    </row>
    <row r="4215" spans="1:28" x14ac:dyDescent="0.3">
      <c r="A4215" s="1" t="s">
        <v>19</v>
      </c>
      <c r="B4215" s="65" t="str">
        <f>VLOOKUP(A4215,'bank list with code'!$A$2:$C$114,3,FALSE)</f>
        <v>B038</v>
      </c>
      <c r="C4215" s="65" t="str">
        <f>VLOOKUP(B4215,'bank type'!$A$2:$B$87,2,FALSE)</f>
        <v>Private Sector Banks</v>
      </c>
      <c r="D4215" s="60">
        <f t="shared" si="168"/>
        <v>44592</v>
      </c>
      <c r="E4215" s="19">
        <v>1</v>
      </c>
      <c r="F4215" s="1">
        <v>2022</v>
      </c>
      <c r="G4215" s="7">
        <v>213</v>
      </c>
      <c r="H4215" s="7">
        <v>45</v>
      </c>
      <c r="I4215" s="7">
        <v>1456</v>
      </c>
      <c r="J4215" s="7">
        <v>0</v>
      </c>
      <c r="K4215" s="7"/>
      <c r="L4215" s="7">
        <v>0</v>
      </c>
      <c r="M4215" s="7">
        <v>0</v>
      </c>
      <c r="N4215" s="7"/>
      <c r="O4215" s="7">
        <v>7029</v>
      </c>
      <c r="P4215" s="7">
        <v>124</v>
      </c>
      <c r="Q4215" s="7">
        <v>22347</v>
      </c>
      <c r="R4215" s="123">
        <v>4.2365049000000002E-3</v>
      </c>
      <c r="S4215" s="123">
        <v>0.52701121070000001</v>
      </c>
      <c r="T4215" s="7"/>
      <c r="U4215" s="7"/>
      <c r="V4215" s="7"/>
      <c r="W4215" s="7"/>
      <c r="X4215" s="7">
        <v>508403</v>
      </c>
      <c r="Y4215" s="7">
        <v>442122</v>
      </c>
      <c r="Z4215" s="7">
        <v>294902</v>
      </c>
      <c r="AA4215" s="123">
        <v>19.059130883200002</v>
      </c>
      <c r="AB4215" s="123">
        <v>4.6413842705000006</v>
      </c>
    </row>
    <row r="4216" spans="1:28" x14ac:dyDescent="0.3">
      <c r="A4216" s="1" t="s">
        <v>20</v>
      </c>
      <c r="B4216" s="65" t="str">
        <f>VLOOKUP(A4216,'bank list with code'!$A$2:$C$114,3,FALSE)</f>
        <v>B045</v>
      </c>
      <c r="C4216" s="65" t="str">
        <f>VLOOKUP(B4216,'bank type'!$A$2:$B$87,2,FALSE)</f>
        <v>Private Sector Banks</v>
      </c>
      <c r="D4216" s="60">
        <f t="shared" si="168"/>
        <v>44592</v>
      </c>
      <c r="E4216" s="19">
        <v>1</v>
      </c>
      <c r="F4216" s="1">
        <v>2022</v>
      </c>
      <c r="G4216" s="7">
        <v>1503</v>
      </c>
      <c r="H4216" s="7">
        <v>371</v>
      </c>
      <c r="I4216" s="7">
        <v>17086</v>
      </c>
      <c r="J4216" s="7">
        <v>0</v>
      </c>
      <c r="K4216" s="7"/>
      <c r="L4216" s="7">
        <v>0</v>
      </c>
      <c r="M4216" s="7">
        <v>102127</v>
      </c>
      <c r="N4216" s="7"/>
      <c r="O4216" s="7">
        <v>87536</v>
      </c>
      <c r="P4216" s="7">
        <v>1138</v>
      </c>
      <c r="Q4216" s="7">
        <v>384509</v>
      </c>
      <c r="R4216" s="123">
        <v>6.4297937099999994E-2</v>
      </c>
      <c r="S4216" s="123">
        <v>13.778118416</v>
      </c>
      <c r="T4216" s="7"/>
      <c r="U4216" s="7"/>
      <c r="V4216" s="7"/>
      <c r="W4216" s="7"/>
      <c r="X4216" s="7">
        <v>9943182</v>
      </c>
      <c r="Y4216" s="7">
        <v>8337363</v>
      </c>
      <c r="Z4216" s="7">
        <v>6560362</v>
      </c>
      <c r="AA4216" s="123">
        <v>404.53407325999996</v>
      </c>
      <c r="AB4216" s="123">
        <v>113.55867930000001</v>
      </c>
    </row>
    <row r="4217" spans="1:28" x14ac:dyDescent="0.3">
      <c r="A4217" s="1" t="s">
        <v>21</v>
      </c>
      <c r="B4217" s="65" t="str">
        <f>VLOOKUP(A4217,'bank list with code'!$A$2:$C$114,3,FALSE)</f>
        <v>B050</v>
      </c>
      <c r="C4217" s="65" t="str">
        <f>VLOOKUP(B4217,'bank type'!$A$2:$B$87,2,FALSE)</f>
        <v>Private Sector Banks</v>
      </c>
      <c r="D4217" s="60">
        <f t="shared" si="168"/>
        <v>44592</v>
      </c>
      <c r="E4217" s="19">
        <v>1</v>
      </c>
      <c r="F4217" s="1">
        <v>2022</v>
      </c>
      <c r="G4217" s="7">
        <v>8261</v>
      </c>
      <c r="H4217" s="7">
        <v>9152</v>
      </c>
      <c r="I4217" s="7">
        <v>1026531</v>
      </c>
      <c r="J4217" s="7">
        <v>0</v>
      </c>
      <c r="K4217" s="7"/>
      <c r="L4217" s="7">
        <v>3075</v>
      </c>
      <c r="M4217" s="7">
        <v>1149861</v>
      </c>
      <c r="N4217" s="7"/>
      <c r="O4217" s="7">
        <v>16045393</v>
      </c>
      <c r="P4217" s="7">
        <v>119184</v>
      </c>
      <c r="Q4217" s="7">
        <v>49546380</v>
      </c>
      <c r="R4217" s="123">
        <v>7.3956802900000005</v>
      </c>
      <c r="S4217" s="123">
        <v>2173.7921477700002</v>
      </c>
      <c r="T4217" s="7"/>
      <c r="U4217" s="7"/>
      <c r="V4217" s="7"/>
      <c r="W4217" s="7"/>
      <c r="X4217" s="7">
        <v>41862466</v>
      </c>
      <c r="Y4217" s="7">
        <v>37085905</v>
      </c>
      <c r="Z4217" s="7">
        <v>39645436</v>
      </c>
      <c r="AA4217" s="123">
        <v>2187.4818437100002</v>
      </c>
      <c r="AB4217" s="123">
        <v>870.84056151000004</v>
      </c>
    </row>
    <row r="4218" spans="1:28" x14ac:dyDescent="0.3">
      <c r="A4218" s="1" t="s">
        <v>22</v>
      </c>
      <c r="B4218" s="65" t="str">
        <f>VLOOKUP(A4218,'bank list with code'!$A$2:$C$114,3,FALSE)</f>
        <v>B053</v>
      </c>
      <c r="C4218" s="65" t="str">
        <f>VLOOKUP(B4218,'bank type'!$A$2:$B$87,2,FALSE)</f>
        <v>Private Sector Banks</v>
      </c>
      <c r="D4218" s="60">
        <f t="shared" si="168"/>
        <v>44592</v>
      </c>
      <c r="E4218" s="19">
        <v>1</v>
      </c>
      <c r="F4218" s="1">
        <v>2022</v>
      </c>
      <c r="G4218" s="7">
        <v>8350</v>
      </c>
      <c r="H4218" s="7">
        <v>8362</v>
      </c>
      <c r="I4218" s="7">
        <v>843704</v>
      </c>
      <c r="J4218" s="7">
        <v>0</v>
      </c>
      <c r="K4218" s="7"/>
      <c r="L4218" s="7">
        <v>3435</v>
      </c>
      <c r="M4218" s="7">
        <v>522724</v>
      </c>
      <c r="N4218" s="7"/>
      <c r="O4218" s="7">
        <v>12595116</v>
      </c>
      <c r="P4218" s="7">
        <v>40460</v>
      </c>
      <c r="Q4218" s="7">
        <v>38400861</v>
      </c>
      <c r="R4218" s="123">
        <v>1.8276944499999999</v>
      </c>
      <c r="S4218" s="123">
        <v>1884.7442112700001</v>
      </c>
      <c r="T4218" s="7"/>
      <c r="U4218" s="7"/>
      <c r="V4218" s="7"/>
      <c r="W4218" s="7"/>
      <c r="X4218" s="7">
        <v>36787344</v>
      </c>
      <c r="Y4218" s="7">
        <v>22308936</v>
      </c>
      <c r="Z4218" s="7">
        <v>23063607</v>
      </c>
      <c r="AA4218" s="123">
        <v>1378.00130984</v>
      </c>
      <c r="AB4218" s="123">
        <v>589.06006579999996</v>
      </c>
    </row>
    <row r="4219" spans="1:28" x14ac:dyDescent="0.3">
      <c r="A4219" s="1" t="s">
        <v>11</v>
      </c>
      <c r="B4219" s="65" t="str">
        <f>VLOOKUP(A4219,'bank list with code'!$A$2:$C$114,3,FALSE)</f>
        <v>B054</v>
      </c>
      <c r="C4219" s="65" t="str">
        <f>VLOOKUP(B4219,'bank type'!$A$2:$B$87,2,FALSE)</f>
        <v>Private Sector Banks</v>
      </c>
      <c r="D4219" s="60">
        <f t="shared" si="168"/>
        <v>44592</v>
      </c>
      <c r="E4219" s="19">
        <v>1</v>
      </c>
      <c r="F4219" s="1">
        <v>2022</v>
      </c>
      <c r="G4219" s="7">
        <v>2217</v>
      </c>
      <c r="H4219" s="7">
        <v>1176</v>
      </c>
      <c r="I4219" s="7">
        <v>22925</v>
      </c>
      <c r="J4219" s="7">
        <v>0</v>
      </c>
      <c r="K4219" s="7"/>
      <c r="L4219" s="7">
        <v>231</v>
      </c>
      <c r="M4219" s="7">
        <v>3759</v>
      </c>
      <c r="N4219" s="7"/>
      <c r="O4219" s="7">
        <v>39584</v>
      </c>
      <c r="P4219" s="7">
        <v>352</v>
      </c>
      <c r="Q4219" s="7">
        <v>106802</v>
      </c>
      <c r="R4219" s="123">
        <v>1.8754999999999997E-2</v>
      </c>
      <c r="S4219" s="123">
        <v>3.1700972116999995</v>
      </c>
      <c r="T4219" s="7"/>
      <c r="U4219" s="7"/>
      <c r="V4219" s="7"/>
      <c r="W4219" s="7"/>
      <c r="X4219" s="7">
        <v>12970895</v>
      </c>
      <c r="Y4219" s="7">
        <v>6851195</v>
      </c>
      <c r="Z4219" s="7">
        <v>3742243</v>
      </c>
      <c r="AA4219" s="123">
        <v>331.18164688749999</v>
      </c>
      <c r="AB4219" s="123">
        <v>67.394622664000011</v>
      </c>
    </row>
    <row r="4220" spans="1:28" x14ac:dyDescent="0.3">
      <c r="A4220" s="1" t="s">
        <v>23</v>
      </c>
      <c r="B4220" s="65" t="str">
        <f>VLOOKUP(A4220,'bank list with code'!$A$2:$C$114,3,FALSE)</f>
        <v>B056</v>
      </c>
      <c r="C4220" s="65" t="str">
        <f>VLOOKUP(B4220,'bank type'!$A$2:$B$87,2,FALSE)</f>
        <v>Private Sector Banks</v>
      </c>
      <c r="D4220" s="60">
        <f t="shared" si="168"/>
        <v>44592</v>
      </c>
      <c r="E4220" s="19">
        <v>1</v>
      </c>
      <c r="F4220" s="1">
        <v>2022</v>
      </c>
      <c r="G4220" s="7">
        <v>512</v>
      </c>
      <c r="H4220" s="7">
        <v>214</v>
      </c>
      <c r="I4220" s="7">
        <v>24296</v>
      </c>
      <c r="J4220" s="7">
        <v>0</v>
      </c>
      <c r="K4220" s="7"/>
      <c r="L4220" s="7">
        <v>10578</v>
      </c>
      <c r="M4220" s="7">
        <v>0</v>
      </c>
      <c r="N4220" s="7"/>
      <c r="O4220" s="7">
        <v>685934</v>
      </c>
      <c r="P4220" s="7">
        <v>9954</v>
      </c>
      <c r="Q4220" s="7">
        <v>2245892</v>
      </c>
      <c r="R4220" s="123">
        <v>0.36634100000000003</v>
      </c>
      <c r="S4220" s="123">
        <v>114.23291832</v>
      </c>
      <c r="T4220" s="7"/>
      <c r="U4220" s="7"/>
      <c r="V4220" s="7"/>
      <c r="W4220" s="7"/>
      <c r="X4220" s="7">
        <v>3808636</v>
      </c>
      <c r="Y4220" s="7">
        <v>2857729</v>
      </c>
      <c r="Z4220" s="7">
        <v>1803433</v>
      </c>
      <c r="AA4220" s="123">
        <v>120.55788717</v>
      </c>
      <c r="AB4220" s="123">
        <v>30.644339199999997</v>
      </c>
    </row>
    <row r="4221" spans="1:28" x14ac:dyDescent="0.3">
      <c r="A4221" s="1" t="s">
        <v>24</v>
      </c>
      <c r="B4221" s="65" t="str">
        <f>VLOOKUP(A4221,'bank list with code'!$A$2:$C$114,3,FALSE)</f>
        <v>B062</v>
      </c>
      <c r="C4221" s="65" t="str">
        <f>VLOOKUP(B4221,'bank type'!$A$2:$B$87,2,FALSE)</f>
        <v>Private Sector Banks</v>
      </c>
      <c r="D4221" s="60">
        <f t="shared" si="168"/>
        <v>44592</v>
      </c>
      <c r="E4221" s="19">
        <v>1</v>
      </c>
      <c r="F4221" s="1">
        <v>2022</v>
      </c>
      <c r="G4221" s="7">
        <v>1470</v>
      </c>
      <c r="H4221" s="7">
        <v>1400</v>
      </c>
      <c r="I4221" s="7">
        <v>198526</v>
      </c>
      <c r="J4221" s="7">
        <v>0</v>
      </c>
      <c r="K4221" s="7"/>
      <c r="L4221" s="7">
        <v>164</v>
      </c>
      <c r="M4221" s="7">
        <v>35837</v>
      </c>
      <c r="N4221" s="7"/>
      <c r="O4221" s="7">
        <v>1788984</v>
      </c>
      <c r="P4221" s="7">
        <v>16254</v>
      </c>
      <c r="Q4221" s="7">
        <v>4317220</v>
      </c>
      <c r="R4221" s="123">
        <v>0.82969424000000003</v>
      </c>
      <c r="S4221" s="123">
        <v>377.41508291000002</v>
      </c>
      <c r="T4221" s="7"/>
      <c r="U4221" s="7"/>
      <c r="V4221" s="7"/>
      <c r="W4221" s="7"/>
      <c r="X4221" s="7">
        <v>6680693</v>
      </c>
      <c r="Y4221" s="7">
        <v>4310993</v>
      </c>
      <c r="Z4221" s="7">
        <v>2757555</v>
      </c>
      <c r="AA4221" s="123">
        <v>230.87303179489999</v>
      </c>
      <c r="AB4221" s="123">
        <v>63.30835029</v>
      </c>
    </row>
    <row r="4222" spans="1:28" x14ac:dyDescent="0.3">
      <c r="A4222" s="1" t="s">
        <v>25</v>
      </c>
      <c r="B4222" s="65" t="str">
        <f>VLOOKUP(A4222,'bank list with code'!$A$2:$C$114,3,FALSE)</f>
        <v>B063</v>
      </c>
      <c r="C4222" s="65" t="str">
        <f>VLOOKUP(B4222,'bank type'!$A$2:$B$87,2,FALSE)</f>
        <v>Private Sector Banks</v>
      </c>
      <c r="D4222" s="60">
        <f t="shared" si="168"/>
        <v>44592</v>
      </c>
      <c r="E4222" s="19">
        <v>1</v>
      </c>
      <c r="F4222" s="1">
        <v>2022</v>
      </c>
      <c r="G4222" s="7">
        <v>831</v>
      </c>
      <c r="H4222" s="7">
        <v>613</v>
      </c>
      <c r="I4222" s="7">
        <v>11115</v>
      </c>
      <c r="J4222" s="7">
        <v>0</v>
      </c>
      <c r="K4222" s="7"/>
      <c r="L4222" s="7">
        <v>942</v>
      </c>
      <c r="M4222" s="7">
        <v>0</v>
      </c>
      <c r="N4222" s="7"/>
      <c r="O4222" s="7">
        <v>82903</v>
      </c>
      <c r="P4222" s="7">
        <v>5729</v>
      </c>
      <c r="Q4222" s="7">
        <v>233031</v>
      </c>
      <c r="R4222" s="123">
        <v>0.21884200000000001</v>
      </c>
      <c r="S4222" s="123">
        <v>9.7034814624999992</v>
      </c>
      <c r="T4222" s="7"/>
      <c r="U4222" s="7"/>
      <c r="V4222" s="7"/>
      <c r="W4222" s="7"/>
      <c r="X4222" s="7">
        <v>3711437</v>
      </c>
      <c r="Y4222" s="7">
        <v>5241294</v>
      </c>
      <c r="Z4222" s="7">
        <v>4955322</v>
      </c>
      <c r="AA4222" s="123">
        <v>259.91774276000001</v>
      </c>
      <c r="AB4222" s="123">
        <v>39.514121174399996</v>
      </c>
    </row>
    <row r="4223" spans="1:28" x14ac:dyDescent="0.3">
      <c r="A4223" s="1" t="s">
        <v>26</v>
      </c>
      <c r="B4223" s="65" t="str">
        <f>VLOOKUP(A4223,'bank list with code'!$A$2:$C$114,3,FALSE)</f>
        <v>B069</v>
      </c>
      <c r="C4223" s="65" t="str">
        <f>VLOOKUP(B4223,'bank type'!$A$2:$B$87,2,FALSE)</f>
        <v>Private Sector Banks</v>
      </c>
      <c r="D4223" s="60">
        <f t="shared" si="168"/>
        <v>44592</v>
      </c>
      <c r="E4223" s="19">
        <v>1</v>
      </c>
      <c r="F4223" s="1">
        <v>2022</v>
      </c>
      <c r="G4223" s="7">
        <v>785</v>
      </c>
      <c r="H4223" s="7">
        <v>640</v>
      </c>
      <c r="I4223" s="7">
        <v>10036</v>
      </c>
      <c r="J4223" s="7">
        <v>0</v>
      </c>
      <c r="K4223" s="7"/>
      <c r="L4223" s="7">
        <v>0</v>
      </c>
      <c r="M4223" s="7">
        <v>0</v>
      </c>
      <c r="N4223" s="7"/>
      <c r="O4223" s="7">
        <v>0</v>
      </c>
      <c r="P4223" s="7">
        <v>0</v>
      </c>
      <c r="Q4223" s="7">
        <v>0</v>
      </c>
      <c r="R4223" s="123">
        <v>0</v>
      </c>
      <c r="S4223" s="123">
        <v>0</v>
      </c>
      <c r="T4223" s="7"/>
      <c r="U4223" s="7"/>
      <c r="V4223" s="7"/>
      <c r="W4223" s="7"/>
      <c r="X4223" s="7">
        <v>5180182</v>
      </c>
      <c r="Y4223" s="7">
        <v>4227662</v>
      </c>
      <c r="Z4223" s="7">
        <v>2585472</v>
      </c>
      <c r="AA4223" s="123">
        <v>179.12979467</v>
      </c>
      <c r="AB4223" s="123">
        <v>32.001880666699996</v>
      </c>
    </row>
    <row r="4224" spans="1:28" x14ac:dyDescent="0.3">
      <c r="A4224" s="1" t="s">
        <v>27</v>
      </c>
      <c r="B4224" s="65" t="str">
        <f>VLOOKUP(A4224,'bank list with code'!$A$2:$C$114,3,FALSE)</f>
        <v>B070</v>
      </c>
      <c r="C4224" s="65" t="str">
        <f>VLOOKUP(B4224,'bank type'!$A$2:$B$87,2,FALSE)</f>
        <v>Private Sector Banks</v>
      </c>
      <c r="D4224" s="60">
        <f t="shared" si="168"/>
        <v>44592</v>
      </c>
      <c r="E4224" s="19">
        <v>1</v>
      </c>
      <c r="F4224" s="1">
        <v>2022</v>
      </c>
      <c r="G4224" s="7">
        <v>1349</v>
      </c>
      <c r="H4224" s="7">
        <v>883</v>
      </c>
      <c r="I4224" s="7">
        <v>9703</v>
      </c>
      <c r="J4224" s="7">
        <v>0</v>
      </c>
      <c r="K4224" s="7"/>
      <c r="L4224" s="7">
        <v>0</v>
      </c>
      <c r="M4224" s="7">
        <v>0</v>
      </c>
      <c r="N4224" s="7"/>
      <c r="O4224" s="7">
        <v>5955</v>
      </c>
      <c r="P4224" s="7">
        <v>178</v>
      </c>
      <c r="Q4224" s="7">
        <v>15350</v>
      </c>
      <c r="R4224" s="123">
        <v>1.1868168999999998E-2</v>
      </c>
      <c r="S4224" s="123">
        <v>0.86337346229999989</v>
      </c>
      <c r="T4224" s="7"/>
      <c r="U4224" s="7"/>
      <c r="V4224" s="7"/>
      <c r="W4224" s="7"/>
      <c r="X4224" s="7">
        <v>4096517</v>
      </c>
      <c r="Y4224" s="7">
        <v>4913482</v>
      </c>
      <c r="Z4224" s="7">
        <v>2435398</v>
      </c>
      <c r="AA4224" s="123">
        <v>235.35502718699999</v>
      </c>
      <c r="AB4224" s="123">
        <v>48.935490469999998</v>
      </c>
    </row>
    <row r="4225" spans="1:28" x14ac:dyDescent="0.3">
      <c r="A4225" s="1" t="s">
        <v>28</v>
      </c>
      <c r="B4225" s="65" t="str">
        <f>VLOOKUP(A4225,'bank list with code'!$A$2:$C$114,3,FALSE)</f>
        <v>B073</v>
      </c>
      <c r="C4225" s="65" t="str">
        <f>VLOOKUP(B4225,'bank type'!$A$2:$B$87,2,FALSE)</f>
        <v>Private Sector Banks</v>
      </c>
      <c r="D4225" s="60">
        <f t="shared" si="168"/>
        <v>44592</v>
      </c>
      <c r="E4225" s="19">
        <v>1</v>
      </c>
      <c r="F4225" s="1">
        <v>2022</v>
      </c>
      <c r="G4225" s="7">
        <v>1352</v>
      </c>
      <c r="H4225" s="7">
        <v>1257</v>
      </c>
      <c r="I4225" s="7">
        <v>51761</v>
      </c>
      <c r="J4225" s="7">
        <v>0</v>
      </c>
      <c r="K4225" s="7"/>
      <c r="L4225" s="7">
        <v>0</v>
      </c>
      <c r="M4225" s="7">
        <v>18150</v>
      </c>
      <c r="N4225" s="7"/>
      <c r="O4225" s="7">
        <v>2877676</v>
      </c>
      <c r="P4225" s="7">
        <v>28739</v>
      </c>
      <c r="Q4225" s="7">
        <v>5626455</v>
      </c>
      <c r="R4225" s="123">
        <v>1.1502873787999999</v>
      </c>
      <c r="S4225" s="123">
        <v>233.39966990790001</v>
      </c>
      <c r="T4225" s="7"/>
      <c r="U4225" s="7"/>
      <c r="V4225" s="7"/>
      <c r="W4225" s="7"/>
      <c r="X4225" s="7">
        <v>22536678</v>
      </c>
      <c r="Y4225" s="7">
        <v>9380533</v>
      </c>
      <c r="Z4225" s="7">
        <v>9258239</v>
      </c>
      <c r="AA4225" s="123">
        <v>423.19718809239998</v>
      </c>
      <c r="AB4225" s="123">
        <v>180.42804795059953</v>
      </c>
    </row>
    <row r="4226" spans="1:28" x14ac:dyDescent="0.3">
      <c r="A4226" s="1" t="s">
        <v>29</v>
      </c>
      <c r="B4226" s="65" t="str">
        <f>VLOOKUP(A4226,'bank list with code'!$A$2:$C$114,3,FALSE)</f>
        <v>B082</v>
      </c>
      <c r="C4226" s="65" t="str">
        <f>VLOOKUP(B4226,'bank type'!$A$2:$B$87,2,FALSE)</f>
        <v>Private Sector Banks</v>
      </c>
      <c r="D4226" s="60">
        <f t="shared" si="168"/>
        <v>44592</v>
      </c>
      <c r="E4226" s="19">
        <v>1</v>
      </c>
      <c r="F4226" s="1">
        <v>2022</v>
      </c>
      <c r="G4226" s="7">
        <v>365</v>
      </c>
      <c r="H4226" s="7">
        <v>43</v>
      </c>
      <c r="I4226" s="7">
        <v>607980</v>
      </c>
      <c r="J4226" s="7">
        <v>0</v>
      </c>
      <c r="K4226" s="7"/>
      <c r="L4226" s="7">
        <v>0</v>
      </c>
      <c r="M4226" s="7">
        <v>959320</v>
      </c>
      <c r="N4226" s="7"/>
      <c r="O4226" s="7">
        <v>3556159</v>
      </c>
      <c r="P4226" s="7">
        <v>32100</v>
      </c>
      <c r="Q4226" s="7">
        <v>8356042</v>
      </c>
      <c r="R4226" s="123">
        <v>1.0817881963</v>
      </c>
      <c r="S4226" s="123">
        <v>403.60925449910002</v>
      </c>
      <c r="T4226" s="7"/>
      <c r="U4226" s="7"/>
      <c r="V4226" s="7"/>
      <c r="W4226" s="7"/>
      <c r="X4226" s="7">
        <v>1262814</v>
      </c>
      <c r="Y4226" s="7">
        <v>572696</v>
      </c>
      <c r="Z4226" s="7">
        <v>462997</v>
      </c>
      <c r="AA4226" s="123">
        <v>27.749814597299999</v>
      </c>
      <c r="AB4226" s="123">
        <v>9.2727642858999193</v>
      </c>
    </row>
    <row r="4227" spans="1:28" x14ac:dyDescent="0.3">
      <c r="A4227" s="1" t="s">
        <v>30</v>
      </c>
      <c r="B4227" s="65" t="str">
        <f>VLOOKUP(A4227,'bank list with code'!$A$2:$C$114,3,FALSE)</f>
        <v>B089</v>
      </c>
      <c r="C4227" s="65" t="str">
        <f>VLOOKUP(B4227,'bank type'!$A$2:$B$87,2,FALSE)</f>
        <v>Private Sector Banks</v>
      </c>
      <c r="D4227" s="60">
        <f t="shared" si="168"/>
        <v>44592</v>
      </c>
      <c r="E4227" s="19">
        <v>1</v>
      </c>
      <c r="F4227" s="1">
        <v>2022</v>
      </c>
      <c r="G4227" s="7">
        <v>855</v>
      </c>
      <c r="H4227" s="7">
        <v>432</v>
      </c>
      <c r="I4227" s="7">
        <v>11114</v>
      </c>
      <c r="J4227" s="7">
        <v>0</v>
      </c>
      <c r="K4227" s="7"/>
      <c r="L4227" s="7">
        <v>0</v>
      </c>
      <c r="M4227" s="7">
        <v>3970</v>
      </c>
      <c r="N4227" s="7"/>
      <c r="O4227" s="7">
        <v>29662</v>
      </c>
      <c r="P4227" s="7">
        <v>0</v>
      </c>
      <c r="Q4227" s="7">
        <v>165293</v>
      </c>
      <c r="R4227" s="123">
        <v>0</v>
      </c>
      <c r="S4227" s="123">
        <v>6.5290054724999997</v>
      </c>
      <c r="T4227" s="7"/>
      <c r="U4227" s="7"/>
      <c r="V4227" s="7"/>
      <c r="W4227" s="7"/>
      <c r="X4227" s="7">
        <v>3596670</v>
      </c>
      <c r="Y4227" s="7">
        <v>2987335</v>
      </c>
      <c r="Z4227" s="7">
        <v>2247541</v>
      </c>
      <c r="AA4227" s="123">
        <v>133.03892868</v>
      </c>
      <c r="AB4227" s="123">
        <v>40.303029321400004</v>
      </c>
    </row>
    <row r="4228" spans="1:28" x14ac:dyDescent="0.3">
      <c r="A4228" s="1" t="s">
        <v>31</v>
      </c>
      <c r="B4228" s="65" t="str">
        <f>VLOOKUP(A4228,'bank list with code'!$A$2:$C$114,3,FALSE)</f>
        <v>B100</v>
      </c>
      <c r="C4228" s="65" t="str">
        <f>VLOOKUP(B4228,'bank type'!$A$2:$B$87,2,FALSE)</f>
        <v>Private Sector Banks</v>
      </c>
      <c r="D4228" s="60">
        <f t="shared" si="168"/>
        <v>44592</v>
      </c>
      <c r="E4228" s="19">
        <v>1</v>
      </c>
      <c r="F4228" s="1">
        <v>2022</v>
      </c>
      <c r="G4228" s="7">
        <v>476</v>
      </c>
      <c r="H4228" s="7">
        <v>666</v>
      </c>
      <c r="I4228" s="7">
        <v>4860</v>
      </c>
      <c r="J4228" s="7">
        <v>0</v>
      </c>
      <c r="K4228" s="7"/>
      <c r="L4228" s="7">
        <v>0</v>
      </c>
      <c r="M4228" s="7">
        <v>0</v>
      </c>
      <c r="N4228" s="7"/>
      <c r="O4228" s="7">
        <v>31861</v>
      </c>
      <c r="P4228" s="7">
        <v>1828</v>
      </c>
      <c r="Q4228" s="7">
        <v>60036</v>
      </c>
      <c r="R4228" s="123">
        <v>7.4331999999999995E-2</v>
      </c>
      <c r="S4228" s="123">
        <v>2.5136071219999998</v>
      </c>
      <c r="T4228" s="7"/>
      <c r="U4228" s="7"/>
      <c r="V4228" s="7"/>
      <c r="W4228" s="7"/>
      <c r="X4228" s="7">
        <v>2019719</v>
      </c>
      <c r="Y4228" s="7">
        <v>5162133</v>
      </c>
      <c r="Z4228" s="7">
        <v>563669</v>
      </c>
      <c r="AA4228" s="123">
        <v>208.73774931000003</v>
      </c>
      <c r="AB4228" s="123">
        <v>10.240453941</v>
      </c>
    </row>
    <row r="4229" spans="1:28" x14ac:dyDescent="0.3">
      <c r="A4229" s="1" t="s">
        <v>33</v>
      </c>
      <c r="B4229" s="65" t="str">
        <f>VLOOKUP(A4229,'bank list with code'!$A$2:$C$114,3,FALSE)</f>
        <v>B113</v>
      </c>
      <c r="C4229" s="65" t="str">
        <f>VLOOKUP(B4229,'bank type'!$A$2:$B$87,2,FALSE)</f>
        <v>Private Sector Banks</v>
      </c>
      <c r="D4229" s="60">
        <f t="shared" si="168"/>
        <v>44592</v>
      </c>
      <c r="E4229" s="19">
        <v>1</v>
      </c>
      <c r="F4229" s="1">
        <v>2022</v>
      </c>
      <c r="G4229" s="7">
        <v>1014</v>
      </c>
      <c r="H4229" s="7">
        <v>198</v>
      </c>
      <c r="I4229" s="7">
        <v>56377</v>
      </c>
      <c r="J4229" s="7">
        <v>0</v>
      </c>
      <c r="K4229" s="7"/>
      <c r="L4229" s="7">
        <v>41460</v>
      </c>
      <c r="M4229" s="7">
        <v>249234</v>
      </c>
      <c r="N4229" s="7"/>
      <c r="O4229" s="7">
        <v>1105401</v>
      </c>
      <c r="P4229" s="7">
        <v>12628</v>
      </c>
      <c r="Q4229" s="7">
        <v>2060706</v>
      </c>
      <c r="R4229" s="123">
        <v>0.53466200000000008</v>
      </c>
      <c r="S4229" s="123">
        <v>76.248985443600006</v>
      </c>
      <c r="T4229" s="7"/>
      <c r="U4229" s="7"/>
      <c r="V4229" s="7"/>
      <c r="W4229" s="7"/>
      <c r="X4229" s="7">
        <v>4012961</v>
      </c>
      <c r="Y4229" s="7">
        <v>2256265</v>
      </c>
      <c r="Z4229" s="7">
        <v>1905560</v>
      </c>
      <c r="AA4229" s="123">
        <v>107.81028159</v>
      </c>
      <c r="AB4229" s="123">
        <v>37.186500189999997</v>
      </c>
    </row>
    <row r="4230" spans="1:28" x14ac:dyDescent="0.3">
      <c r="A4230" s="1" t="s">
        <v>35</v>
      </c>
      <c r="B4230" s="65" t="str">
        <f>VLOOKUP(A4230,'bank list with code'!$A$2:$C$114,3,FALSE)</f>
        <v>B004</v>
      </c>
      <c r="C4230" s="65" t="str">
        <f>VLOOKUP(B4230,'bank type'!$A$2:$B$87,2,FALSE)</f>
        <v>Foreign Banks</v>
      </c>
      <c r="D4230" s="60">
        <f t="shared" si="168"/>
        <v>44592</v>
      </c>
      <c r="E4230" s="19">
        <v>1</v>
      </c>
      <c r="F4230" s="1">
        <v>2022</v>
      </c>
      <c r="G4230" s="7">
        <v>0</v>
      </c>
      <c r="H4230" s="7">
        <v>0</v>
      </c>
      <c r="I4230" s="7">
        <v>45687</v>
      </c>
      <c r="J4230" s="7">
        <v>0</v>
      </c>
      <c r="K4230" s="7"/>
      <c r="L4230" s="7">
        <v>0</v>
      </c>
      <c r="M4230" s="7">
        <v>0</v>
      </c>
      <c r="N4230" s="7"/>
      <c r="O4230" s="7">
        <v>1405362</v>
      </c>
      <c r="P4230" s="7">
        <v>1179</v>
      </c>
      <c r="Q4230" s="7">
        <v>3802402</v>
      </c>
      <c r="R4230" s="123">
        <v>0.10011766085</v>
      </c>
      <c r="S4230" s="123">
        <v>222.57125808000001</v>
      </c>
      <c r="T4230" s="7"/>
      <c r="U4230" s="7"/>
      <c r="V4230" s="7"/>
      <c r="W4230" s="7"/>
      <c r="X4230" s="7">
        <v>0</v>
      </c>
      <c r="Y4230" s="7">
        <v>0</v>
      </c>
      <c r="Z4230" s="7">
        <v>0</v>
      </c>
      <c r="AA4230" s="123">
        <v>0</v>
      </c>
      <c r="AB4230" s="123">
        <v>0</v>
      </c>
    </row>
    <row r="4231" spans="1:28" x14ac:dyDescent="0.3">
      <c r="A4231" s="1" t="s">
        <v>36</v>
      </c>
      <c r="B4231" s="65" t="str">
        <f>VLOOKUP(A4231,'bank list with code'!$A$2:$C$114,3,FALSE)</f>
        <v>B011</v>
      </c>
      <c r="C4231" s="65" t="str">
        <f>VLOOKUP(B4231,'bank type'!$A$2:$B$87,2,FALSE)</f>
        <v>Foreign Banks</v>
      </c>
      <c r="D4231" s="60">
        <f t="shared" si="168"/>
        <v>44592</v>
      </c>
      <c r="E4231" s="19">
        <v>1</v>
      </c>
      <c r="F4231" s="1">
        <v>2022</v>
      </c>
      <c r="G4231" s="7">
        <v>0</v>
      </c>
      <c r="H4231" s="7">
        <v>0</v>
      </c>
      <c r="I4231" s="7">
        <v>0</v>
      </c>
      <c r="J4231" s="7">
        <v>0</v>
      </c>
      <c r="K4231" s="7"/>
      <c r="L4231" s="7">
        <v>0</v>
      </c>
      <c r="M4231" s="7">
        <v>0</v>
      </c>
      <c r="N4231" s="7"/>
      <c r="O4231" s="7">
        <v>22137</v>
      </c>
      <c r="P4231" s="7">
        <v>2</v>
      </c>
      <c r="Q4231" s="7">
        <v>18669</v>
      </c>
      <c r="R4231" s="123">
        <v>1.4000000000000001E-4</v>
      </c>
      <c r="S4231" s="123">
        <v>0.77968781030000001</v>
      </c>
      <c r="T4231" s="7"/>
      <c r="U4231" s="7"/>
      <c r="V4231" s="7"/>
      <c r="W4231" s="7"/>
      <c r="X4231" s="7">
        <v>0</v>
      </c>
      <c r="Y4231" s="7">
        <v>0</v>
      </c>
      <c r="Z4231" s="7">
        <v>0</v>
      </c>
      <c r="AA4231" s="123">
        <v>0</v>
      </c>
      <c r="AB4231" s="123">
        <v>0</v>
      </c>
    </row>
    <row r="4232" spans="1:28" x14ac:dyDescent="0.3">
      <c r="A4232" s="1" t="s">
        <v>37</v>
      </c>
      <c r="B4232" s="65" t="str">
        <f>VLOOKUP(A4232,'bank list with code'!$A$2:$C$114,3,FALSE)</f>
        <v>B017</v>
      </c>
      <c r="C4232" s="65" t="str">
        <f>VLOOKUP(B4232,'bank type'!$A$2:$B$87,2,FALSE)</f>
        <v>Foreign Banks</v>
      </c>
      <c r="D4232" s="60">
        <f t="shared" si="168"/>
        <v>44592</v>
      </c>
      <c r="E4232" s="19">
        <v>1</v>
      </c>
      <c r="F4232" s="1">
        <v>2022</v>
      </c>
      <c r="G4232" s="7">
        <v>0</v>
      </c>
      <c r="H4232" s="7">
        <v>0</v>
      </c>
      <c r="I4232" s="7">
        <v>0</v>
      </c>
      <c r="J4232" s="7">
        <v>0</v>
      </c>
      <c r="K4232" s="7"/>
      <c r="L4232" s="7">
        <v>0</v>
      </c>
      <c r="M4232" s="7">
        <v>1</v>
      </c>
      <c r="N4232" s="7"/>
      <c r="O4232" s="7">
        <v>0</v>
      </c>
      <c r="P4232" s="7">
        <v>0</v>
      </c>
      <c r="Q4232" s="7">
        <v>0</v>
      </c>
      <c r="R4232" s="123">
        <v>0</v>
      </c>
      <c r="S4232" s="123">
        <v>0</v>
      </c>
      <c r="T4232" s="7"/>
      <c r="U4232" s="7"/>
      <c r="V4232" s="7"/>
      <c r="W4232" s="7"/>
      <c r="X4232" s="7">
        <v>1947</v>
      </c>
      <c r="Y4232" s="7">
        <v>381</v>
      </c>
      <c r="Z4232" s="7">
        <v>93</v>
      </c>
      <c r="AA4232" s="123">
        <v>3.4665230499999998E-2</v>
      </c>
      <c r="AB4232" s="123">
        <v>4.4881367E-3</v>
      </c>
    </row>
    <row r="4233" spans="1:28" x14ac:dyDescent="0.3">
      <c r="A4233" s="1" t="s">
        <v>38</v>
      </c>
      <c r="B4233" s="65" t="str">
        <f>VLOOKUP(A4233,'bank list with code'!$A$2:$C$114,3,FALSE)</f>
        <v>B023</v>
      </c>
      <c r="C4233" s="65" t="str">
        <f>VLOOKUP(B4233,'bank type'!$A$2:$B$87,2,FALSE)</f>
        <v>Foreign Banks</v>
      </c>
      <c r="D4233" s="60">
        <f t="shared" si="168"/>
        <v>44592</v>
      </c>
      <c r="E4233" s="19">
        <v>1</v>
      </c>
      <c r="F4233" s="1">
        <v>2022</v>
      </c>
      <c r="G4233" s="7">
        <v>47</v>
      </c>
      <c r="H4233" s="7">
        <v>444</v>
      </c>
      <c r="I4233" s="7">
        <v>0</v>
      </c>
      <c r="J4233" s="7">
        <v>0</v>
      </c>
      <c r="K4233" s="7"/>
      <c r="L4233" s="7">
        <v>0</v>
      </c>
      <c r="M4233" s="7">
        <v>0</v>
      </c>
      <c r="N4233" s="7"/>
      <c r="O4233" s="7">
        <v>2561499</v>
      </c>
      <c r="P4233" s="7">
        <v>11381</v>
      </c>
      <c r="Q4233" s="7">
        <v>11547895</v>
      </c>
      <c r="R4233" s="123">
        <v>0.65995399999999993</v>
      </c>
      <c r="S4233" s="123">
        <v>362.23599128000001</v>
      </c>
      <c r="T4233" s="7"/>
      <c r="U4233" s="7"/>
      <c r="V4233" s="7"/>
      <c r="W4233" s="7"/>
      <c r="X4233" s="7">
        <v>1454747</v>
      </c>
      <c r="Y4233" s="7">
        <v>916264</v>
      </c>
      <c r="Z4233" s="7">
        <v>2006665</v>
      </c>
      <c r="AA4233" s="123">
        <v>49.922156549999997</v>
      </c>
      <c r="AB4233" s="123">
        <v>50.149456610000001</v>
      </c>
    </row>
    <row r="4234" spans="1:28" x14ac:dyDescent="0.3">
      <c r="A4234" s="1" t="s">
        <v>39</v>
      </c>
      <c r="B4234" s="65" t="str">
        <f>VLOOKUP(A4234,'bank list with code'!$A$2:$C$114,3,FALSE)</f>
        <v>B030</v>
      </c>
      <c r="C4234" s="65" t="str">
        <f>VLOOKUP(B4234,'bank type'!$A$2:$B$87,2,FALSE)</f>
        <v>Foreign Banks</v>
      </c>
      <c r="D4234" s="60">
        <f t="shared" si="168"/>
        <v>44592</v>
      </c>
      <c r="E4234" s="19">
        <v>1</v>
      </c>
      <c r="F4234" s="1">
        <v>2022</v>
      </c>
      <c r="G4234" s="7">
        <v>502</v>
      </c>
      <c r="H4234" s="7">
        <v>518</v>
      </c>
      <c r="I4234" s="7">
        <v>1104</v>
      </c>
      <c r="J4234" s="7">
        <v>0</v>
      </c>
      <c r="K4234" s="7"/>
      <c r="L4234" s="7">
        <v>131</v>
      </c>
      <c r="M4234" s="7">
        <v>2545</v>
      </c>
      <c r="N4234" s="7"/>
      <c r="O4234" s="7">
        <v>903</v>
      </c>
      <c r="P4234" s="7">
        <v>5</v>
      </c>
      <c r="Q4234" s="7">
        <v>1996</v>
      </c>
      <c r="R4234" s="123">
        <v>8.9999999999999992E-5</v>
      </c>
      <c r="S4234" s="123">
        <v>6.3260924799999979E-2</v>
      </c>
      <c r="T4234" s="7"/>
      <c r="U4234" s="7"/>
      <c r="V4234" s="7"/>
      <c r="W4234" s="7"/>
      <c r="X4234" s="7">
        <v>2186306</v>
      </c>
      <c r="Y4234" s="7">
        <v>1294971</v>
      </c>
      <c r="Z4234" s="7">
        <v>1063062</v>
      </c>
      <c r="AA4234" s="123">
        <v>55.466731322100003</v>
      </c>
      <c r="AB4234" s="123">
        <v>15.339206538800001</v>
      </c>
    </row>
    <row r="4235" spans="1:28" x14ac:dyDescent="0.3">
      <c r="A4235" s="1" t="s">
        <v>40</v>
      </c>
      <c r="B4235" s="65" t="str">
        <f>VLOOKUP(A4235,'bank list with code'!$A$2:$C$114,3,FALSE)</f>
        <v>B035</v>
      </c>
      <c r="C4235" s="65" t="str">
        <f>VLOOKUP(B4235,'bank type'!$A$2:$B$87,2,FALSE)</f>
        <v>Foreign Banks</v>
      </c>
      <c r="D4235" s="60">
        <f t="shared" si="168"/>
        <v>44592</v>
      </c>
      <c r="E4235" s="19">
        <v>1</v>
      </c>
      <c r="F4235" s="1">
        <v>2022</v>
      </c>
      <c r="G4235" s="7">
        <v>13</v>
      </c>
      <c r="H4235" s="7">
        <v>19</v>
      </c>
      <c r="I4235" s="7">
        <v>0</v>
      </c>
      <c r="J4235" s="7">
        <v>0</v>
      </c>
      <c r="K4235" s="7"/>
      <c r="L4235" s="7">
        <v>0</v>
      </c>
      <c r="M4235" s="7">
        <v>0</v>
      </c>
      <c r="N4235" s="7"/>
      <c r="O4235" s="7">
        <v>0</v>
      </c>
      <c r="P4235" s="7">
        <v>0</v>
      </c>
      <c r="Q4235" s="7">
        <v>0</v>
      </c>
      <c r="R4235" s="123">
        <v>0</v>
      </c>
      <c r="S4235" s="123">
        <v>0</v>
      </c>
      <c r="T4235" s="7"/>
      <c r="U4235" s="7"/>
      <c r="V4235" s="7"/>
      <c r="W4235" s="7"/>
      <c r="X4235" s="7">
        <v>118612</v>
      </c>
      <c r="Y4235" s="7">
        <v>45351</v>
      </c>
      <c r="Z4235" s="7">
        <v>92370</v>
      </c>
      <c r="AA4235" s="123">
        <v>2.6021884504999995</v>
      </c>
      <c r="AB4235" s="123">
        <v>2.1174468864999874</v>
      </c>
    </row>
    <row r="4236" spans="1:28" x14ac:dyDescent="0.3">
      <c r="A4236" s="1" t="s">
        <v>41</v>
      </c>
      <c r="B4236" s="65" t="str">
        <f>VLOOKUP(A4236,'bank list with code'!$A$2:$C$114,3,FALSE)</f>
        <v>B051</v>
      </c>
      <c r="C4236" s="65" t="str">
        <f>VLOOKUP(B4236,'bank type'!$A$2:$B$87,2,FALSE)</f>
        <v>Foreign Banks</v>
      </c>
      <c r="D4236" s="60">
        <f t="shared" si="168"/>
        <v>44592</v>
      </c>
      <c r="E4236" s="19">
        <v>1</v>
      </c>
      <c r="F4236" s="1">
        <v>2022</v>
      </c>
      <c r="G4236" s="7">
        <v>46</v>
      </c>
      <c r="H4236" s="7">
        <v>32</v>
      </c>
      <c r="I4236" s="7">
        <v>0</v>
      </c>
      <c r="J4236" s="7">
        <v>0</v>
      </c>
      <c r="K4236" s="7"/>
      <c r="L4236" s="7">
        <v>0</v>
      </c>
      <c r="M4236" s="7">
        <v>0</v>
      </c>
      <c r="N4236" s="7"/>
      <c r="O4236" s="7">
        <v>798853</v>
      </c>
      <c r="P4236" s="7">
        <v>1526</v>
      </c>
      <c r="Q4236" s="7">
        <v>1592920</v>
      </c>
      <c r="R4236" s="123">
        <v>0.12600144830000001</v>
      </c>
      <c r="S4236" s="123">
        <v>66.592424892800452</v>
      </c>
      <c r="T4236" s="7"/>
      <c r="U4236" s="7"/>
      <c r="V4236" s="7"/>
      <c r="W4236" s="7"/>
      <c r="X4236" s="7">
        <v>505815</v>
      </c>
      <c r="Y4236" s="7">
        <v>243312</v>
      </c>
      <c r="Z4236" s="7">
        <v>366956</v>
      </c>
      <c r="AA4236" s="123">
        <v>13.463336259699998</v>
      </c>
      <c r="AB4236" s="123">
        <v>8.9708264655000107</v>
      </c>
    </row>
    <row r="4237" spans="1:28" x14ac:dyDescent="0.3">
      <c r="A4237" s="1" t="s">
        <v>73</v>
      </c>
      <c r="B4237" s="65" t="str">
        <f>VLOOKUP(A4237,'bank list with code'!$A$2:$C$114,3,FALSE)</f>
        <v>B085</v>
      </c>
      <c r="C4237" s="65" t="str">
        <f>VLOOKUP(B4237,'bank type'!$A$2:$B$87,2,FALSE)</f>
        <v>Foreign Banks</v>
      </c>
      <c r="D4237" s="60">
        <f t="shared" si="168"/>
        <v>44592</v>
      </c>
      <c r="E4237" s="19">
        <v>1</v>
      </c>
      <c r="F4237" s="1">
        <v>2022</v>
      </c>
      <c r="G4237" s="7">
        <v>6</v>
      </c>
      <c r="H4237" s="7">
        <v>0</v>
      </c>
      <c r="I4237" s="7">
        <v>0</v>
      </c>
      <c r="J4237" s="7">
        <v>0</v>
      </c>
      <c r="K4237" s="7"/>
      <c r="L4237" s="7">
        <v>109491</v>
      </c>
      <c r="M4237" s="7">
        <v>0</v>
      </c>
      <c r="N4237" s="7"/>
      <c r="O4237" s="7">
        <v>314479</v>
      </c>
      <c r="P4237" s="7">
        <v>53623</v>
      </c>
      <c r="Q4237" s="7">
        <v>660203</v>
      </c>
      <c r="R4237" s="123">
        <v>3.4570020000000001</v>
      </c>
      <c r="S4237" s="123">
        <v>33.30008445</v>
      </c>
      <c r="T4237" s="7"/>
      <c r="U4237" s="7"/>
      <c r="V4237" s="7"/>
      <c r="W4237" s="7"/>
      <c r="X4237" s="7">
        <v>50500</v>
      </c>
      <c r="Y4237" s="7">
        <v>4607</v>
      </c>
      <c r="Z4237" s="7">
        <v>11756</v>
      </c>
      <c r="AA4237" s="123">
        <v>0.188772</v>
      </c>
      <c r="AB4237" s="123">
        <v>0.23850390999999999</v>
      </c>
    </row>
    <row r="4238" spans="1:28" x14ac:dyDescent="0.3">
      <c r="A4238" s="1" t="s">
        <v>42</v>
      </c>
      <c r="B4238" s="65" t="str">
        <f>VLOOKUP(A4238,'bank list with code'!$A$2:$C$114,3,FALSE)</f>
        <v>B090</v>
      </c>
      <c r="C4238" s="65" t="str">
        <f>VLOOKUP(B4238,'bank type'!$A$2:$B$87,2,FALSE)</f>
        <v>Foreign Banks</v>
      </c>
      <c r="D4238" s="60">
        <f t="shared" si="168"/>
        <v>44592</v>
      </c>
      <c r="E4238" s="19">
        <v>1</v>
      </c>
      <c r="F4238" s="1">
        <v>2022</v>
      </c>
      <c r="G4238" s="7">
        <v>88</v>
      </c>
      <c r="H4238" s="7">
        <v>77</v>
      </c>
      <c r="I4238" s="7">
        <v>0</v>
      </c>
      <c r="J4238" s="7">
        <v>0</v>
      </c>
      <c r="K4238" s="7"/>
      <c r="L4238" s="7">
        <v>0</v>
      </c>
      <c r="M4238" s="7">
        <v>0</v>
      </c>
      <c r="N4238" s="7"/>
      <c r="O4238" s="7">
        <v>1342161</v>
      </c>
      <c r="P4238" s="7">
        <v>2834</v>
      </c>
      <c r="Q4238" s="7">
        <v>2976893</v>
      </c>
      <c r="R4238" s="123">
        <v>0.18813259999999998</v>
      </c>
      <c r="S4238" s="123">
        <v>103.57615072</v>
      </c>
      <c r="T4238" s="7"/>
      <c r="U4238" s="7"/>
      <c r="V4238" s="7"/>
      <c r="W4238" s="7"/>
      <c r="X4238" s="7">
        <v>1115128</v>
      </c>
      <c r="Y4238" s="7">
        <v>996134</v>
      </c>
      <c r="Z4238" s="7">
        <v>1506158</v>
      </c>
      <c r="AA4238" s="123">
        <v>46.816576419999997</v>
      </c>
      <c r="AB4238" s="123">
        <v>29.960679559999999</v>
      </c>
    </row>
    <row r="4239" spans="1:28" x14ac:dyDescent="0.3">
      <c r="A4239" s="1" t="s">
        <v>45</v>
      </c>
      <c r="B4239" s="65" t="str">
        <f>VLOOKUP(A4239,'bank list with code'!$A$2:$C$114,3,FALSE)</f>
        <v>B002</v>
      </c>
      <c r="C4239" s="65" t="str">
        <f>VLOOKUP(B4239,'bank type'!$A$2:$B$87,2,FALSE)</f>
        <v>Payment Banks</v>
      </c>
      <c r="D4239" s="60">
        <f t="shared" si="168"/>
        <v>44592</v>
      </c>
      <c r="E4239" s="19">
        <v>1</v>
      </c>
      <c r="F4239" s="1">
        <v>2022</v>
      </c>
      <c r="G4239" s="7">
        <v>0</v>
      </c>
      <c r="H4239" s="7">
        <v>0</v>
      </c>
      <c r="I4239" s="7">
        <v>0</v>
      </c>
      <c r="J4239" s="7">
        <v>0</v>
      </c>
      <c r="K4239" s="7"/>
      <c r="L4239" s="7">
        <v>0</v>
      </c>
      <c r="M4239" s="7">
        <v>0</v>
      </c>
      <c r="N4239" s="7"/>
      <c r="O4239" s="7">
        <v>0</v>
      </c>
      <c r="P4239" s="7">
        <v>0</v>
      </c>
      <c r="Q4239" s="7">
        <v>0</v>
      </c>
      <c r="R4239" s="123">
        <v>0</v>
      </c>
      <c r="S4239" s="123">
        <v>0</v>
      </c>
      <c r="T4239" s="7"/>
      <c r="U4239" s="7"/>
      <c r="V4239" s="7"/>
      <c r="W4239" s="7"/>
      <c r="X4239" s="7">
        <v>1965712</v>
      </c>
      <c r="Y4239" s="7">
        <v>0</v>
      </c>
      <c r="Z4239" s="7">
        <v>247649</v>
      </c>
      <c r="AA4239" s="123">
        <v>0</v>
      </c>
      <c r="AB4239" s="123">
        <v>1.7501793895</v>
      </c>
    </row>
    <row r="4240" spans="1:28" x14ac:dyDescent="0.3">
      <c r="A4240" s="1" t="s">
        <v>46</v>
      </c>
      <c r="B4240" s="65" t="str">
        <f>VLOOKUP(A4240,'bank list with code'!$A$2:$C$114,3,FALSE)</f>
        <v>B048</v>
      </c>
      <c r="C4240" s="65" t="str">
        <f>VLOOKUP(B4240,'bank type'!$A$2:$B$87,2,FALSE)</f>
        <v>Payment Banks</v>
      </c>
      <c r="D4240" s="60">
        <f t="shared" si="168"/>
        <v>44592</v>
      </c>
      <c r="E4240" s="19">
        <v>1</v>
      </c>
      <c r="F4240" s="1">
        <v>2022</v>
      </c>
      <c r="G4240" s="7">
        <v>0</v>
      </c>
      <c r="H4240" s="7">
        <v>0</v>
      </c>
      <c r="I4240" s="7">
        <v>0</v>
      </c>
      <c r="J4240" s="7">
        <v>0</v>
      </c>
      <c r="K4240" s="7"/>
      <c r="L4240" s="7">
        <v>289283</v>
      </c>
      <c r="M4240" s="7">
        <v>0</v>
      </c>
      <c r="N4240" s="7"/>
      <c r="O4240" s="7">
        <v>0</v>
      </c>
      <c r="P4240" s="7">
        <v>0</v>
      </c>
      <c r="Q4240" s="7">
        <v>0</v>
      </c>
      <c r="R4240" s="123">
        <v>0</v>
      </c>
      <c r="S4240" s="123">
        <v>0</v>
      </c>
      <c r="T4240" s="7"/>
      <c r="U4240" s="7"/>
      <c r="V4240" s="7"/>
      <c r="W4240" s="7"/>
      <c r="X4240" s="7">
        <v>3746485</v>
      </c>
      <c r="Y4240" s="7">
        <v>1101584</v>
      </c>
      <c r="Z4240" s="7">
        <v>203512</v>
      </c>
      <c r="AA4240" s="123">
        <v>32.933918748499998</v>
      </c>
      <c r="AB4240" s="123">
        <v>3.2581309339</v>
      </c>
    </row>
    <row r="4241" spans="1:28" x14ac:dyDescent="0.3">
      <c r="A4241" s="1" t="s">
        <v>47</v>
      </c>
      <c r="B4241" s="65" t="str">
        <f>VLOOKUP(A4241,'bank list with code'!$A$2:$C$114,3,FALSE)</f>
        <v>B059</v>
      </c>
      <c r="C4241" s="65" t="str">
        <f>VLOOKUP(B4241,'bank type'!$A$2:$B$87,2,FALSE)</f>
        <v>Payment Banks</v>
      </c>
      <c r="D4241" s="60">
        <f t="shared" si="168"/>
        <v>44592</v>
      </c>
      <c r="E4241" s="19">
        <v>1</v>
      </c>
      <c r="F4241" s="1">
        <v>2022</v>
      </c>
      <c r="G4241" s="6" t="s">
        <v>74</v>
      </c>
      <c r="H4241" s="6" t="s">
        <v>74</v>
      </c>
      <c r="I4241" s="6" t="s">
        <v>74</v>
      </c>
      <c r="J4241" s="6" t="s">
        <v>74</v>
      </c>
      <c r="K4241" s="6"/>
      <c r="L4241" s="7">
        <v>135092</v>
      </c>
      <c r="M4241" s="7">
        <v>0</v>
      </c>
      <c r="N4241" s="7"/>
      <c r="O4241" s="7">
        <v>0</v>
      </c>
      <c r="P4241" s="7">
        <v>0</v>
      </c>
      <c r="Q4241" s="7">
        <v>0</v>
      </c>
      <c r="R4241" s="123">
        <v>0</v>
      </c>
      <c r="S4241" s="123">
        <v>0</v>
      </c>
      <c r="T4241" s="7"/>
      <c r="U4241" s="7"/>
      <c r="V4241" s="7"/>
      <c r="W4241" s="7"/>
      <c r="X4241" s="7">
        <v>4075835</v>
      </c>
      <c r="Y4241" s="7">
        <v>0</v>
      </c>
      <c r="Z4241" s="7">
        <v>447247</v>
      </c>
      <c r="AA4241" s="123">
        <v>0</v>
      </c>
      <c r="AB4241" s="123">
        <v>2.4263692530000003</v>
      </c>
    </row>
    <row r="4242" spans="1:28" x14ac:dyDescent="0.3">
      <c r="A4242" s="1" t="s">
        <v>72</v>
      </c>
      <c r="B4242" s="65" t="str">
        <f>VLOOKUP(A4242,'bank list with code'!$A$2:$C$114,3,FALSE)</f>
        <v>B067</v>
      </c>
      <c r="C4242" s="65" t="str">
        <f>VLOOKUP(B4242,'bank type'!$A$2:$B$87,2,FALSE)</f>
        <v>Payment Banks</v>
      </c>
      <c r="D4242" s="60">
        <f t="shared" si="168"/>
        <v>44592</v>
      </c>
      <c r="E4242" s="19">
        <v>1</v>
      </c>
      <c r="F4242" s="1">
        <v>2022</v>
      </c>
      <c r="G4242" s="7">
        <v>0</v>
      </c>
      <c r="H4242" s="7">
        <v>0</v>
      </c>
      <c r="I4242" s="7">
        <v>0</v>
      </c>
      <c r="J4242" s="7">
        <v>0</v>
      </c>
      <c r="K4242" s="7"/>
      <c r="L4242" s="7">
        <v>0</v>
      </c>
      <c r="M4242" s="7">
        <v>0</v>
      </c>
      <c r="N4242" s="7"/>
      <c r="O4242" s="7">
        <v>0</v>
      </c>
      <c r="P4242" s="7">
        <v>0</v>
      </c>
      <c r="Q4242" s="7">
        <v>0</v>
      </c>
      <c r="R4242" s="123">
        <v>0</v>
      </c>
      <c r="S4242" s="123">
        <v>0</v>
      </c>
      <c r="T4242" s="7"/>
      <c r="U4242" s="7"/>
      <c r="V4242" s="7"/>
      <c r="W4242" s="7"/>
      <c r="X4242" s="7">
        <v>0</v>
      </c>
      <c r="Y4242" s="7">
        <v>0</v>
      </c>
      <c r="Z4242" s="7">
        <v>0</v>
      </c>
      <c r="AA4242" s="123">
        <v>0</v>
      </c>
      <c r="AB4242" s="123">
        <v>0</v>
      </c>
    </row>
    <row r="4243" spans="1:28" x14ac:dyDescent="0.3">
      <c r="A4243" s="1" t="s">
        <v>49</v>
      </c>
      <c r="B4243" s="65" t="str">
        <f>VLOOKUP(A4243,'bank list with code'!$A$2:$C$114,3,FALSE)</f>
        <v>B077</v>
      </c>
      <c r="C4243" s="65" t="str">
        <f>VLOOKUP(B4243,'bank type'!$A$2:$B$87,2,FALSE)</f>
        <v>Payment Banks</v>
      </c>
      <c r="D4243" s="60">
        <f t="shared" si="168"/>
        <v>44592</v>
      </c>
      <c r="E4243" s="19">
        <v>1</v>
      </c>
      <c r="F4243" s="1">
        <v>2022</v>
      </c>
      <c r="G4243" s="7">
        <v>0</v>
      </c>
      <c r="H4243" s="7">
        <v>0</v>
      </c>
      <c r="I4243" s="7">
        <v>0</v>
      </c>
      <c r="J4243" s="7">
        <v>0</v>
      </c>
      <c r="K4243" s="7"/>
      <c r="L4243" s="7">
        <v>22992</v>
      </c>
      <c r="M4243" s="7">
        <v>0</v>
      </c>
      <c r="N4243" s="7"/>
      <c r="O4243" s="7">
        <v>0</v>
      </c>
      <c r="P4243" s="7">
        <v>0</v>
      </c>
      <c r="Q4243" s="7">
        <v>0</v>
      </c>
      <c r="R4243" s="123">
        <v>0</v>
      </c>
      <c r="S4243" s="123">
        <v>0</v>
      </c>
      <c r="T4243" s="7"/>
      <c r="U4243" s="7"/>
      <c r="V4243" s="7"/>
      <c r="W4243" s="7"/>
      <c r="X4243" s="7">
        <v>300006</v>
      </c>
      <c r="Y4243" s="7">
        <v>2437</v>
      </c>
      <c r="Z4243" s="7">
        <v>22968</v>
      </c>
      <c r="AA4243" s="123">
        <v>9.2426969999999997E-2</v>
      </c>
      <c r="AB4243" s="123">
        <v>0.11338831670000001</v>
      </c>
    </row>
    <row r="4244" spans="1:28" x14ac:dyDescent="0.3">
      <c r="A4244" s="1" t="s">
        <v>50</v>
      </c>
      <c r="B4244" s="65" t="str">
        <f>VLOOKUP(A4244,'bank list with code'!$A$2:$C$114,3,FALSE)</f>
        <v>B079</v>
      </c>
      <c r="C4244" s="65" t="str">
        <f>VLOOKUP(B4244,'bank type'!$A$2:$B$87,2,FALSE)</f>
        <v>Payment Banks</v>
      </c>
      <c r="D4244" s="60">
        <f t="shared" si="168"/>
        <v>44592</v>
      </c>
      <c r="E4244" s="19">
        <v>1</v>
      </c>
      <c r="F4244" s="1">
        <v>2022</v>
      </c>
      <c r="G4244" s="7">
        <v>1</v>
      </c>
      <c r="H4244" s="7">
        <v>67</v>
      </c>
      <c r="I4244" s="7">
        <v>358981</v>
      </c>
      <c r="J4244" s="7">
        <v>0</v>
      </c>
      <c r="K4244" s="7"/>
      <c r="L4244" s="7">
        <v>0</v>
      </c>
      <c r="M4244" s="7">
        <v>0</v>
      </c>
      <c r="N4244" s="7"/>
      <c r="O4244" s="7">
        <v>0</v>
      </c>
      <c r="P4244" s="7">
        <v>0</v>
      </c>
      <c r="Q4244" s="7">
        <v>0</v>
      </c>
      <c r="R4244" s="123">
        <v>0</v>
      </c>
      <c r="S4244" s="123">
        <v>0</v>
      </c>
      <c r="T4244" s="7"/>
      <c r="U4244" s="7"/>
      <c r="V4244" s="7"/>
      <c r="W4244" s="7"/>
      <c r="X4244" s="7">
        <v>66171234</v>
      </c>
      <c r="Y4244" s="7">
        <v>2361943</v>
      </c>
      <c r="Z4244" s="7">
        <v>2920459</v>
      </c>
      <c r="AA4244" s="123">
        <v>86.250522739999994</v>
      </c>
      <c r="AB4244" s="123">
        <v>31.209414860000003</v>
      </c>
    </row>
    <row r="4245" spans="1:28" x14ac:dyDescent="0.3">
      <c r="A4245" s="1" t="s">
        <v>52</v>
      </c>
      <c r="B4245" s="65" t="str">
        <f>VLOOKUP(A4245,'bank list with code'!$A$2:$C$114,3,FALSE)</f>
        <v>B007</v>
      </c>
      <c r="C4245" s="65" t="str">
        <f>VLOOKUP(B4245,'bank type'!$A$2:$B$87,2,FALSE)</f>
        <v>Small Finance Banks</v>
      </c>
      <c r="D4245" s="60">
        <f t="shared" si="168"/>
        <v>44592</v>
      </c>
      <c r="E4245" s="19">
        <v>1</v>
      </c>
      <c r="F4245" s="1">
        <v>2022</v>
      </c>
      <c r="G4245" s="7">
        <v>398</v>
      </c>
      <c r="H4245" s="7">
        <v>3</v>
      </c>
      <c r="I4245" s="7">
        <v>0</v>
      </c>
      <c r="J4245" s="7">
        <v>0</v>
      </c>
      <c r="K4245" s="7"/>
      <c r="L4245" s="7">
        <v>322</v>
      </c>
      <c r="M4245" s="7">
        <v>0</v>
      </c>
      <c r="N4245" s="7"/>
      <c r="O4245" s="7">
        <v>125071</v>
      </c>
      <c r="P4245" s="7">
        <v>3961</v>
      </c>
      <c r="Q4245" s="7">
        <v>334287</v>
      </c>
      <c r="R4245" s="123">
        <v>0.22848906999999999</v>
      </c>
      <c r="S4245" s="123">
        <v>21.78048124</v>
      </c>
      <c r="T4245" s="7"/>
      <c r="U4245" s="7"/>
      <c r="V4245" s="7"/>
      <c r="W4245" s="7"/>
      <c r="X4245" s="7">
        <v>1842355</v>
      </c>
      <c r="Y4245" s="7">
        <v>763209</v>
      </c>
      <c r="Z4245" s="7">
        <v>368462</v>
      </c>
      <c r="AA4245" s="123">
        <v>50.299995000000003</v>
      </c>
      <c r="AB4245" s="123">
        <v>9.9178629438999995</v>
      </c>
    </row>
    <row r="4246" spans="1:28" x14ac:dyDescent="0.3">
      <c r="A4246" s="1" t="s">
        <v>53</v>
      </c>
      <c r="B4246" s="65" t="str">
        <f>VLOOKUP(A4246,'bank list with code'!$A$2:$C$114,3,FALSE)</f>
        <v>B019</v>
      </c>
      <c r="C4246" s="65" t="str">
        <f>VLOOKUP(B4246,'bank type'!$A$2:$B$87,2,FALSE)</f>
        <v>Small Finance Banks</v>
      </c>
      <c r="D4246" s="60">
        <f t="shared" si="168"/>
        <v>44592</v>
      </c>
      <c r="E4246" s="19">
        <v>1</v>
      </c>
      <c r="F4246" s="1">
        <v>2022</v>
      </c>
      <c r="G4246" s="7">
        <v>159</v>
      </c>
      <c r="H4246" s="7">
        <v>2</v>
      </c>
      <c r="I4246" s="7">
        <v>0</v>
      </c>
      <c r="J4246" s="7">
        <v>0</v>
      </c>
      <c r="K4246" s="7"/>
      <c r="L4246" s="7">
        <v>0</v>
      </c>
      <c r="M4246" s="7">
        <v>0</v>
      </c>
      <c r="N4246" s="7"/>
      <c r="O4246" s="7">
        <v>0</v>
      </c>
      <c r="P4246" s="7">
        <v>0</v>
      </c>
      <c r="Q4246" s="7">
        <v>0</v>
      </c>
      <c r="R4246" s="123">
        <v>0</v>
      </c>
      <c r="S4246" s="123">
        <v>0</v>
      </c>
      <c r="T4246" s="7"/>
      <c r="U4246" s="7"/>
      <c r="V4246" s="7"/>
      <c r="W4246" s="7"/>
      <c r="X4246" s="7">
        <v>178645</v>
      </c>
      <c r="Y4246" s="7">
        <v>114757</v>
      </c>
      <c r="Z4246" s="7">
        <v>65654</v>
      </c>
      <c r="AA4246" s="123">
        <v>6.0384413199999996</v>
      </c>
      <c r="AB4246" s="123">
        <v>1.4151548934999998</v>
      </c>
    </row>
    <row r="4247" spans="1:28" x14ac:dyDescent="0.3">
      <c r="A4247" s="1" t="s">
        <v>54</v>
      </c>
      <c r="B4247" s="65" t="str">
        <f>VLOOKUP(A4247,'bank list with code'!$A$2:$C$114,3,FALSE)</f>
        <v>B046</v>
      </c>
      <c r="C4247" s="65" t="str">
        <f>VLOOKUP(B4247,'bank type'!$A$2:$B$87,2,FALSE)</f>
        <v>Small Finance Banks</v>
      </c>
      <c r="D4247" s="60">
        <f t="shared" si="168"/>
        <v>44592</v>
      </c>
      <c r="E4247" s="19">
        <v>1</v>
      </c>
      <c r="F4247" s="1">
        <v>2022</v>
      </c>
      <c r="G4247" s="7">
        <v>334</v>
      </c>
      <c r="H4247" s="7">
        <v>2</v>
      </c>
      <c r="I4247" s="7">
        <v>0</v>
      </c>
      <c r="J4247" s="7">
        <v>0</v>
      </c>
      <c r="K4247" s="7"/>
      <c r="L4247" s="7">
        <v>0</v>
      </c>
      <c r="M4247" s="7">
        <v>0</v>
      </c>
      <c r="N4247" s="7"/>
      <c r="O4247" s="7">
        <v>0</v>
      </c>
      <c r="P4247" s="7">
        <v>0</v>
      </c>
      <c r="Q4247" s="7">
        <v>0</v>
      </c>
      <c r="R4247" s="123">
        <v>0</v>
      </c>
      <c r="S4247" s="123">
        <v>0</v>
      </c>
      <c r="T4247" s="7"/>
      <c r="U4247" s="7"/>
      <c r="V4247" s="7"/>
      <c r="W4247" s="7"/>
      <c r="X4247" s="7">
        <v>3123063</v>
      </c>
      <c r="Y4247" s="7">
        <v>707574</v>
      </c>
      <c r="Z4247" s="7">
        <v>68682</v>
      </c>
      <c r="AA4247" s="123">
        <v>34.487081870000004</v>
      </c>
      <c r="AB4247" s="123">
        <v>0.78648372299999991</v>
      </c>
    </row>
    <row r="4248" spans="1:28" x14ac:dyDescent="0.3">
      <c r="A4248" s="1" t="s">
        <v>55</v>
      </c>
      <c r="B4248" s="65" t="str">
        <f>VLOOKUP(A4248,'bank list with code'!$A$2:$C$114,3,FALSE)</f>
        <v>B041</v>
      </c>
      <c r="C4248" s="65" t="str">
        <f>VLOOKUP(B4248,'bank type'!$A$2:$B$87,2,FALSE)</f>
        <v>Small Finance Banks</v>
      </c>
      <c r="D4248" s="60">
        <f t="shared" si="168"/>
        <v>44592</v>
      </c>
      <c r="E4248" s="19">
        <v>1</v>
      </c>
      <c r="F4248" s="1">
        <v>2022</v>
      </c>
      <c r="G4248" s="7">
        <v>376</v>
      </c>
      <c r="H4248" s="7">
        <v>2</v>
      </c>
      <c r="I4248" s="7">
        <v>11422</v>
      </c>
      <c r="J4248" s="7">
        <v>0</v>
      </c>
      <c r="K4248" s="7"/>
      <c r="L4248" s="7">
        <v>295</v>
      </c>
      <c r="M4248" s="7">
        <v>19363</v>
      </c>
      <c r="N4248" s="7"/>
      <c r="O4248" s="7">
        <v>0</v>
      </c>
      <c r="P4248" s="7">
        <v>0</v>
      </c>
      <c r="Q4248" s="7">
        <v>0</v>
      </c>
      <c r="R4248" s="123">
        <v>0</v>
      </c>
      <c r="S4248" s="123">
        <v>0</v>
      </c>
      <c r="T4248" s="7"/>
      <c r="U4248" s="7"/>
      <c r="V4248" s="7"/>
      <c r="W4248" s="7"/>
      <c r="X4248" s="7">
        <v>3003452</v>
      </c>
      <c r="Y4248" s="7">
        <v>835518</v>
      </c>
      <c r="Z4248" s="7">
        <v>350374</v>
      </c>
      <c r="AA4248" s="123">
        <v>30.10614116</v>
      </c>
      <c r="AB4248" s="123">
        <v>6.8463562888</v>
      </c>
    </row>
    <row r="4249" spans="1:28" x14ac:dyDescent="0.3">
      <c r="A4249" s="1" t="s">
        <v>56</v>
      </c>
      <c r="B4249" s="65" t="str">
        <f>VLOOKUP(A4249,'bank list with code'!$A$2:$C$114,3,FALSE)</f>
        <v>B043</v>
      </c>
      <c r="C4249" s="65" t="str">
        <f>VLOOKUP(B4249,'bank type'!$A$2:$B$87,2,FALSE)</f>
        <v>Small Finance Banks</v>
      </c>
      <c r="D4249" s="60">
        <f t="shared" si="168"/>
        <v>44592</v>
      </c>
      <c r="E4249" s="19">
        <v>1</v>
      </c>
      <c r="F4249" s="1">
        <v>2022</v>
      </c>
      <c r="G4249" s="7">
        <v>116</v>
      </c>
      <c r="H4249" s="7">
        <v>0</v>
      </c>
      <c r="I4249" s="7">
        <v>0</v>
      </c>
      <c r="J4249" s="7">
        <v>0</v>
      </c>
      <c r="K4249" s="7"/>
      <c r="L4249" s="7">
        <v>510</v>
      </c>
      <c r="M4249" s="7">
        <v>0</v>
      </c>
      <c r="N4249" s="7"/>
      <c r="O4249" s="7">
        <v>0</v>
      </c>
      <c r="P4249" s="7">
        <v>0</v>
      </c>
      <c r="Q4249" s="7">
        <v>0</v>
      </c>
      <c r="R4249" s="123">
        <v>0</v>
      </c>
      <c r="S4249" s="123">
        <v>0</v>
      </c>
      <c r="T4249" s="7"/>
      <c r="U4249" s="7"/>
      <c r="V4249" s="7"/>
      <c r="W4249" s="7"/>
      <c r="X4249" s="7">
        <v>4297731</v>
      </c>
      <c r="Y4249" s="7">
        <v>1138152</v>
      </c>
      <c r="Z4249" s="7">
        <v>290567</v>
      </c>
      <c r="AA4249" s="123">
        <v>56.83252126</v>
      </c>
      <c r="AB4249" s="123">
        <v>3.4591056099999999</v>
      </c>
    </row>
    <row r="4250" spans="1:28" x14ac:dyDescent="0.3">
      <c r="A4250" s="1" t="s">
        <v>57</v>
      </c>
      <c r="B4250" s="65" t="str">
        <f>VLOOKUP(A4250,'bank list with code'!$A$2:$C$114,3,FALSE)</f>
        <v>B065</v>
      </c>
      <c r="C4250" s="65" t="str">
        <f>VLOOKUP(B4250,'bank type'!$A$2:$B$87,2,FALSE)</f>
        <v>Small Finance Banks</v>
      </c>
      <c r="D4250" s="60">
        <f t="shared" si="168"/>
        <v>44592</v>
      </c>
      <c r="E4250" s="19">
        <v>1</v>
      </c>
      <c r="F4250" s="1">
        <v>2022</v>
      </c>
      <c r="G4250" s="7">
        <v>65</v>
      </c>
      <c r="H4250" s="7">
        <v>2</v>
      </c>
      <c r="I4250" s="7">
        <v>0</v>
      </c>
      <c r="J4250" s="7">
        <v>0</v>
      </c>
      <c r="K4250" s="7"/>
      <c r="L4250" s="7">
        <v>164</v>
      </c>
      <c r="M4250" s="7">
        <v>0</v>
      </c>
      <c r="N4250" s="7"/>
      <c r="O4250" s="7">
        <v>0</v>
      </c>
      <c r="P4250" s="7">
        <v>0</v>
      </c>
      <c r="Q4250" s="7">
        <v>0</v>
      </c>
      <c r="R4250" s="123">
        <v>0</v>
      </c>
      <c r="S4250" s="123">
        <v>0</v>
      </c>
      <c r="T4250" s="7"/>
      <c r="U4250" s="7"/>
      <c r="V4250" s="7"/>
      <c r="W4250" s="7"/>
      <c r="X4250" s="7">
        <v>2270700</v>
      </c>
      <c r="Y4250" s="7">
        <v>280778</v>
      </c>
      <c r="Z4250" s="7">
        <v>81571</v>
      </c>
      <c r="AA4250" s="123">
        <v>13.604554</v>
      </c>
      <c r="AB4250" s="123">
        <v>1.1558132051999999</v>
      </c>
    </row>
    <row r="4251" spans="1:28" x14ac:dyDescent="0.3">
      <c r="A4251" s="1" t="s">
        <v>58</v>
      </c>
      <c r="B4251" s="65" t="str">
        <f>VLOOKUP(A4251,'bank list with code'!$A$2:$C$114,3,FALSE)</f>
        <v>B075</v>
      </c>
      <c r="C4251" s="65" t="str">
        <f>VLOOKUP(B4251,'bank type'!$A$2:$B$87,2,FALSE)</f>
        <v>Small Finance Banks</v>
      </c>
      <c r="D4251" s="60">
        <f t="shared" si="168"/>
        <v>44592</v>
      </c>
      <c r="E4251" s="19">
        <v>1</v>
      </c>
      <c r="F4251" s="1">
        <v>2022</v>
      </c>
      <c r="G4251" s="7">
        <v>8</v>
      </c>
      <c r="H4251" s="7">
        <v>1</v>
      </c>
      <c r="I4251" s="7">
        <v>0</v>
      </c>
      <c r="J4251" s="7">
        <v>0</v>
      </c>
      <c r="K4251" s="7"/>
      <c r="L4251" s="7">
        <v>0</v>
      </c>
      <c r="M4251" s="7">
        <v>0</v>
      </c>
      <c r="N4251" s="7"/>
      <c r="O4251" s="7">
        <v>0</v>
      </c>
      <c r="P4251" s="7">
        <v>0</v>
      </c>
      <c r="Q4251" s="7">
        <v>0</v>
      </c>
      <c r="R4251" s="123">
        <v>0</v>
      </c>
      <c r="S4251" s="123">
        <v>0</v>
      </c>
      <c r="T4251" s="7"/>
      <c r="U4251" s="7"/>
      <c r="V4251" s="7"/>
      <c r="W4251" s="7"/>
      <c r="X4251" s="7">
        <v>297839</v>
      </c>
      <c r="Y4251" s="7">
        <v>44659</v>
      </c>
      <c r="Z4251" s="7">
        <v>19357</v>
      </c>
      <c r="AA4251" s="123">
        <v>1.7508730800000001</v>
      </c>
      <c r="AB4251" s="123">
        <v>0.2537799489</v>
      </c>
    </row>
    <row r="4252" spans="1:28" x14ac:dyDescent="0.3">
      <c r="A4252" s="1" t="s">
        <v>59</v>
      </c>
      <c r="B4252" s="65" t="str">
        <f>VLOOKUP(A4252,'bank list with code'!$A$2:$C$114,3,FALSE)</f>
        <v>B097</v>
      </c>
      <c r="C4252" s="65" t="str">
        <f>VLOOKUP(B4252,'bank type'!$A$2:$B$87,2,FALSE)</f>
        <v>Small Finance Banks</v>
      </c>
      <c r="D4252" s="60">
        <f t="shared" si="168"/>
        <v>44592</v>
      </c>
      <c r="E4252" s="19">
        <v>1</v>
      </c>
      <c r="F4252" s="1">
        <v>2022</v>
      </c>
      <c r="G4252" s="7">
        <v>0</v>
      </c>
      <c r="H4252" s="7">
        <v>0</v>
      </c>
      <c r="I4252" s="7">
        <v>0</v>
      </c>
      <c r="J4252" s="7">
        <v>0</v>
      </c>
      <c r="K4252" s="7"/>
      <c r="L4252" s="7">
        <v>0</v>
      </c>
      <c r="M4252" s="7">
        <v>0</v>
      </c>
      <c r="N4252" s="7"/>
      <c r="O4252" s="7">
        <v>0</v>
      </c>
      <c r="P4252" s="7">
        <v>0</v>
      </c>
      <c r="Q4252" s="7">
        <v>0</v>
      </c>
      <c r="R4252" s="123">
        <v>0</v>
      </c>
      <c r="S4252" s="123">
        <v>0</v>
      </c>
      <c r="T4252" s="7"/>
      <c r="U4252" s="7"/>
      <c r="V4252" s="7"/>
      <c r="W4252" s="7"/>
      <c r="X4252" s="7">
        <v>390526</v>
      </c>
      <c r="Y4252" s="7">
        <v>89806</v>
      </c>
      <c r="Z4252" s="7">
        <v>34786</v>
      </c>
      <c r="AA4252" s="123">
        <v>3.9217974300000003</v>
      </c>
      <c r="AB4252" s="123">
        <v>0.41404377340000004</v>
      </c>
    </row>
    <row r="4253" spans="1:28" x14ac:dyDescent="0.3">
      <c r="A4253" s="1" t="s">
        <v>60</v>
      </c>
      <c r="B4253" s="65" t="str">
        <f>VLOOKUP(A4253,'bank list with code'!$A$2:$C$114,3,FALSE)</f>
        <v>B103</v>
      </c>
      <c r="C4253" s="65" t="str">
        <f>VLOOKUP(B4253,'bank type'!$A$2:$B$87,2,FALSE)</f>
        <v>Small Finance Banks</v>
      </c>
      <c r="D4253" s="60">
        <f t="shared" si="168"/>
        <v>44592</v>
      </c>
      <c r="E4253" s="19">
        <v>1</v>
      </c>
      <c r="F4253" s="1">
        <v>2022</v>
      </c>
      <c r="G4253" s="7">
        <v>488</v>
      </c>
      <c r="H4253" s="7">
        <v>3</v>
      </c>
      <c r="I4253" s="7">
        <v>0</v>
      </c>
      <c r="J4253" s="7">
        <v>0</v>
      </c>
      <c r="K4253" s="7"/>
      <c r="L4253" s="7">
        <v>0</v>
      </c>
      <c r="M4253" s="7">
        <v>0</v>
      </c>
      <c r="N4253" s="7"/>
      <c r="O4253" s="7">
        <v>0</v>
      </c>
      <c r="P4253" s="7">
        <v>0</v>
      </c>
      <c r="Q4253" s="7">
        <v>0</v>
      </c>
      <c r="R4253" s="123">
        <v>0</v>
      </c>
      <c r="S4253" s="123">
        <v>0</v>
      </c>
      <c r="T4253" s="7"/>
      <c r="U4253" s="7"/>
      <c r="V4253" s="7"/>
      <c r="W4253" s="7"/>
      <c r="X4253" s="7">
        <v>7020038</v>
      </c>
      <c r="Y4253" s="7">
        <v>3517361</v>
      </c>
      <c r="Z4253" s="7">
        <v>511978</v>
      </c>
      <c r="AA4253" s="123">
        <v>163.74528537999998</v>
      </c>
      <c r="AB4253" s="123">
        <v>7.92448028</v>
      </c>
    </row>
    <row r="4254" spans="1:28" x14ac:dyDescent="0.3">
      <c r="A4254" s="1" t="s">
        <v>78</v>
      </c>
      <c r="B4254" s="65" t="str">
        <f>VLOOKUP(A4254,'bank list with code'!$A$2:$C$114,3,FALSE)</f>
        <v>B107</v>
      </c>
      <c r="C4254" s="65" t="str">
        <f>VLOOKUP(B4254,'bank type'!$A$2:$B$87,2,FALSE)</f>
        <v>Small Finance Banks</v>
      </c>
      <c r="D4254" s="60">
        <f t="shared" si="168"/>
        <v>44592</v>
      </c>
      <c r="E4254" s="19">
        <v>1</v>
      </c>
      <c r="F4254" s="1">
        <v>2022</v>
      </c>
      <c r="G4254" s="7">
        <v>0</v>
      </c>
      <c r="H4254" s="7">
        <v>0</v>
      </c>
      <c r="I4254" s="7">
        <v>0</v>
      </c>
      <c r="J4254" s="7">
        <v>0</v>
      </c>
      <c r="K4254" s="7"/>
      <c r="L4254" s="7">
        <v>0</v>
      </c>
      <c r="M4254" s="7">
        <v>0</v>
      </c>
      <c r="N4254" s="7"/>
      <c r="O4254" s="7">
        <v>0</v>
      </c>
      <c r="P4254" s="7">
        <v>0</v>
      </c>
      <c r="Q4254" s="7">
        <v>0</v>
      </c>
      <c r="R4254" s="123">
        <v>0</v>
      </c>
      <c r="S4254" s="123">
        <v>0</v>
      </c>
      <c r="T4254" s="7"/>
      <c r="U4254" s="7"/>
      <c r="V4254" s="7"/>
      <c r="W4254" s="7"/>
      <c r="X4254" s="7">
        <v>0</v>
      </c>
      <c r="Y4254" s="7">
        <v>0</v>
      </c>
      <c r="Z4254" s="7">
        <v>0</v>
      </c>
      <c r="AA4254" s="123">
        <v>0</v>
      </c>
      <c r="AB4254" s="123">
        <v>0</v>
      </c>
    </row>
    <row r="4255" spans="1:28" x14ac:dyDescent="0.3">
      <c r="A4255" s="1" t="s">
        <v>61</v>
      </c>
      <c r="B4255" s="65" t="str">
        <f>VLOOKUP(A4255,'bank list with code'!$A$2:$C$114,3,FALSE)</f>
        <v>B109</v>
      </c>
      <c r="C4255" s="65" t="str">
        <f>VLOOKUP(B4255,'bank type'!$A$2:$B$87,2,FALSE)</f>
        <v>Small Finance Banks</v>
      </c>
      <c r="D4255" s="60">
        <f t="shared" si="168"/>
        <v>44592</v>
      </c>
      <c r="E4255" s="19">
        <v>1</v>
      </c>
      <c r="F4255" s="1">
        <v>2022</v>
      </c>
      <c r="G4255" s="7">
        <v>203</v>
      </c>
      <c r="H4255" s="7">
        <v>20</v>
      </c>
      <c r="I4255" s="7">
        <v>0</v>
      </c>
      <c r="J4255" s="7">
        <v>0</v>
      </c>
      <c r="K4255" s="7"/>
      <c r="L4255" s="7">
        <v>200</v>
      </c>
      <c r="M4255" s="7">
        <v>0</v>
      </c>
      <c r="N4255" s="7"/>
      <c r="O4255" s="7">
        <v>0</v>
      </c>
      <c r="P4255" s="7">
        <v>0</v>
      </c>
      <c r="Q4255" s="7">
        <v>0</v>
      </c>
      <c r="R4255" s="123">
        <v>0</v>
      </c>
      <c r="S4255" s="123">
        <v>0</v>
      </c>
      <c r="T4255" s="7"/>
      <c r="U4255" s="7"/>
      <c r="V4255" s="7"/>
      <c r="W4255" s="7"/>
      <c r="X4255" s="7">
        <v>1182870</v>
      </c>
      <c r="Y4255" s="7">
        <v>317160</v>
      </c>
      <c r="Z4255" s="7">
        <v>48950</v>
      </c>
      <c r="AA4255" s="123">
        <v>10.89460442</v>
      </c>
      <c r="AB4255" s="123">
        <v>0.69172454999999999</v>
      </c>
    </row>
    <row r="4256" spans="1:28" x14ac:dyDescent="0.3">
      <c r="A4256" s="19" t="s">
        <v>0</v>
      </c>
      <c r="B4256" s="65" t="str">
        <f>VLOOKUP(A4256,'bank list with code'!$A$2:$C$114,3,FALSE)</f>
        <v>B014</v>
      </c>
      <c r="C4256" s="65" t="str">
        <f>VLOOKUP(B4256,'bank type'!$A$2:$B$87,2,FALSE)</f>
        <v>Public Sector Banks</v>
      </c>
      <c r="D4256" s="60">
        <f t="shared" ref="D4256:D4313" si="169">DATE(2022,2,28)</f>
        <v>44620</v>
      </c>
      <c r="E4256" s="19">
        <v>2</v>
      </c>
      <c r="F4256" s="1">
        <v>2022</v>
      </c>
      <c r="G4256" s="2">
        <v>8752</v>
      </c>
      <c r="H4256" s="2">
        <v>2750</v>
      </c>
      <c r="I4256" s="2">
        <v>27534</v>
      </c>
      <c r="J4256" s="2">
        <v>0</v>
      </c>
      <c r="K4256" s="2"/>
      <c r="L4256" s="11">
        <v>34095</v>
      </c>
      <c r="M4256" s="11">
        <v>12439</v>
      </c>
      <c r="N4256" s="11"/>
      <c r="O4256" s="8">
        <v>945037</v>
      </c>
      <c r="P4256" s="17">
        <v>16945</v>
      </c>
      <c r="Q4256" s="3">
        <v>1888203</v>
      </c>
      <c r="R4256" s="121">
        <v>0.81425999999999998</v>
      </c>
      <c r="S4256" s="121">
        <v>70.631840150999992</v>
      </c>
      <c r="T4256" s="8"/>
      <c r="U4256" s="8"/>
      <c r="V4256" s="8"/>
      <c r="W4256" s="8"/>
      <c r="X4256" s="8">
        <v>74000676</v>
      </c>
      <c r="Y4256" s="17">
        <v>26625422</v>
      </c>
      <c r="Z4256" s="3">
        <v>11896936</v>
      </c>
      <c r="AA4256" s="140">
        <v>1260.64497024</v>
      </c>
      <c r="AB4256" s="121">
        <v>215.02314724639541</v>
      </c>
    </row>
    <row r="4257" spans="1:28" x14ac:dyDescent="0.3">
      <c r="A4257" s="19" t="s">
        <v>1</v>
      </c>
      <c r="B4257" s="65" t="str">
        <f>VLOOKUP(A4257,'bank list with code'!$A$2:$C$114,3,FALSE)</f>
        <v>B015</v>
      </c>
      <c r="C4257" s="65" t="str">
        <f>VLOOKUP(B4257,'bank type'!$A$2:$B$87,2,FALSE)</f>
        <v>Public Sector Banks</v>
      </c>
      <c r="D4257" s="60">
        <f t="shared" si="169"/>
        <v>44620</v>
      </c>
      <c r="E4257" s="19">
        <v>2</v>
      </c>
      <c r="F4257" s="1">
        <v>2022</v>
      </c>
      <c r="G4257" s="2">
        <v>2384</v>
      </c>
      <c r="H4257" s="2">
        <v>2615</v>
      </c>
      <c r="I4257" s="2">
        <v>48095</v>
      </c>
      <c r="J4257" s="2">
        <v>0</v>
      </c>
      <c r="K4257" s="2"/>
      <c r="L4257" s="11">
        <v>10834</v>
      </c>
      <c r="M4257" s="11">
        <v>105</v>
      </c>
      <c r="N4257" s="11"/>
      <c r="O4257" s="8">
        <v>166998</v>
      </c>
      <c r="P4257" s="17">
        <v>8771</v>
      </c>
      <c r="Q4257" s="3">
        <v>241824</v>
      </c>
      <c r="R4257" s="121">
        <v>0.50745823860000006</v>
      </c>
      <c r="S4257" s="121">
        <v>7.3031204325000001</v>
      </c>
      <c r="T4257" s="8"/>
      <c r="U4257" s="8"/>
      <c r="V4257" s="8"/>
      <c r="W4257" s="8"/>
      <c r="X4257" s="8">
        <v>44639149</v>
      </c>
      <c r="Y4257" s="17">
        <v>16847595</v>
      </c>
      <c r="Z4257" s="3">
        <v>7679862</v>
      </c>
      <c r="AA4257" s="140">
        <v>661.44214017870001</v>
      </c>
      <c r="AB4257" s="121">
        <v>115.406384789</v>
      </c>
    </row>
    <row r="4258" spans="1:28" x14ac:dyDescent="0.3">
      <c r="A4258" s="20" t="s">
        <v>2</v>
      </c>
      <c r="B4258" s="65" t="str">
        <f>VLOOKUP(A4258,'bank list with code'!$A$2:$C$114,3,FALSE)</f>
        <v>B016</v>
      </c>
      <c r="C4258" s="65" t="str">
        <f>VLOOKUP(B4258,'bank type'!$A$2:$B$87,2,FALSE)</f>
        <v>Public Sector Banks</v>
      </c>
      <c r="D4258" s="60">
        <f t="shared" si="169"/>
        <v>44620</v>
      </c>
      <c r="E4258" s="19">
        <v>2</v>
      </c>
      <c r="F4258" s="1">
        <v>2022</v>
      </c>
      <c r="G4258" s="2">
        <v>1670</v>
      </c>
      <c r="H4258" s="2">
        <v>434</v>
      </c>
      <c r="I4258" s="2">
        <v>2847</v>
      </c>
      <c r="J4258" s="2">
        <v>0</v>
      </c>
      <c r="K4258" s="2"/>
      <c r="L4258" s="11">
        <v>0</v>
      </c>
      <c r="M4258" s="11">
        <v>355014</v>
      </c>
      <c r="N4258" s="11"/>
      <c r="O4258" s="8">
        <v>77689</v>
      </c>
      <c r="P4258" s="17">
        <v>1098</v>
      </c>
      <c r="Q4258" s="3">
        <v>83762</v>
      </c>
      <c r="R4258" s="121">
        <v>5.1343000000000007E-2</v>
      </c>
      <c r="S4258" s="121">
        <v>3.442517085</v>
      </c>
      <c r="T4258" s="8"/>
      <c r="U4258" s="8"/>
      <c r="V4258" s="8"/>
      <c r="W4258" s="8"/>
      <c r="X4258" s="8">
        <v>12105122</v>
      </c>
      <c r="Y4258" s="17">
        <v>6755398</v>
      </c>
      <c r="Z4258" s="3">
        <v>3726510</v>
      </c>
      <c r="AA4258" s="140">
        <v>287.24769199000002</v>
      </c>
      <c r="AB4258" s="121">
        <v>52.9378168187</v>
      </c>
    </row>
    <row r="4259" spans="1:28" x14ac:dyDescent="0.3">
      <c r="A4259" s="19" t="s">
        <v>3</v>
      </c>
      <c r="B4259" s="65" t="str">
        <f>VLOOKUP(A4259,'bank list with code'!$A$2:$C$114,3,FALSE)</f>
        <v>B018</v>
      </c>
      <c r="C4259" s="65" t="str">
        <f>VLOOKUP(B4259,'bank type'!$A$2:$B$87,2,FALSE)</f>
        <v>Public Sector Banks</v>
      </c>
      <c r="D4259" s="60">
        <f t="shared" si="169"/>
        <v>44620</v>
      </c>
      <c r="E4259" s="19">
        <v>2</v>
      </c>
      <c r="F4259" s="1">
        <v>2022</v>
      </c>
      <c r="G4259" s="2">
        <v>8075</v>
      </c>
      <c r="H4259" s="2">
        <v>4156</v>
      </c>
      <c r="I4259" s="2">
        <v>47923</v>
      </c>
      <c r="J4259" s="2">
        <v>0</v>
      </c>
      <c r="K4259" s="2"/>
      <c r="L4259" s="11">
        <v>8906</v>
      </c>
      <c r="M4259" s="11">
        <v>69</v>
      </c>
      <c r="N4259" s="11"/>
      <c r="O4259" s="8">
        <v>911312</v>
      </c>
      <c r="P4259" s="17">
        <v>50243</v>
      </c>
      <c r="Q4259" s="3">
        <v>806949</v>
      </c>
      <c r="R4259" s="121">
        <v>2.4176576046</v>
      </c>
      <c r="S4259" s="121">
        <v>22.035847074499998</v>
      </c>
      <c r="T4259" s="8"/>
      <c r="U4259" s="8"/>
      <c r="V4259" s="8"/>
      <c r="W4259" s="8"/>
      <c r="X4259" s="8">
        <v>46172471</v>
      </c>
      <c r="Y4259" s="17">
        <v>29222435</v>
      </c>
      <c r="Z4259" s="3">
        <v>13417755</v>
      </c>
      <c r="AA4259" s="140">
        <v>1333.0066952026</v>
      </c>
      <c r="AB4259" s="121">
        <v>241.665404798</v>
      </c>
    </row>
    <row r="4260" spans="1:28" x14ac:dyDescent="0.3">
      <c r="A4260" s="19" t="s">
        <v>4</v>
      </c>
      <c r="B4260" s="65" t="str">
        <f>VLOOKUP(A4260,'bank list with code'!$A$2:$C$114,3,FALSE)</f>
        <v>B022</v>
      </c>
      <c r="C4260" s="65" t="str">
        <f>VLOOKUP(B4260,'bank type'!$A$2:$B$87,2,FALSE)</f>
        <v>Public Sector Banks</v>
      </c>
      <c r="D4260" s="60">
        <f t="shared" si="169"/>
        <v>44620</v>
      </c>
      <c r="E4260" s="19">
        <v>2</v>
      </c>
      <c r="F4260" s="1">
        <v>2022</v>
      </c>
      <c r="G4260" s="2">
        <v>2571</v>
      </c>
      <c r="H4260" s="2">
        <v>745</v>
      </c>
      <c r="I4260" s="2">
        <v>3969</v>
      </c>
      <c r="J4260" s="2">
        <v>0</v>
      </c>
      <c r="K4260" s="2"/>
      <c r="L4260" s="11">
        <v>8824</v>
      </c>
      <c r="M4260" s="11">
        <v>7441</v>
      </c>
      <c r="N4260" s="11"/>
      <c r="O4260" s="8">
        <v>0</v>
      </c>
      <c r="P4260" s="17">
        <v>0</v>
      </c>
      <c r="Q4260" s="3">
        <v>0</v>
      </c>
      <c r="R4260" s="121">
        <v>0</v>
      </c>
      <c r="S4260" s="121">
        <v>0</v>
      </c>
      <c r="T4260" s="8"/>
      <c r="U4260" s="8"/>
      <c r="V4260" s="8"/>
      <c r="W4260" s="8"/>
      <c r="X4260" s="8">
        <v>29913806</v>
      </c>
      <c r="Y4260" s="17">
        <v>8676131</v>
      </c>
      <c r="Z4260" s="3">
        <v>3319593</v>
      </c>
      <c r="AA4260" s="140">
        <v>391.64920504999998</v>
      </c>
      <c r="AB4260" s="121">
        <v>65.193358459999999</v>
      </c>
    </row>
    <row r="4261" spans="1:28" x14ac:dyDescent="0.3">
      <c r="A4261" s="1" t="s">
        <v>5</v>
      </c>
      <c r="B4261" s="65" t="str">
        <f>VLOOKUP(A4261,'bank list with code'!$A$2:$C$114,3,FALSE)</f>
        <v>B060</v>
      </c>
      <c r="C4261" s="65" t="str">
        <f>VLOOKUP(B4261,'bank type'!$A$2:$B$87,2,FALSE)</f>
        <v>Public Sector Banks</v>
      </c>
      <c r="D4261" s="60">
        <f t="shared" si="169"/>
        <v>44620</v>
      </c>
      <c r="E4261" s="19">
        <v>2</v>
      </c>
      <c r="F4261" s="1">
        <v>2022</v>
      </c>
      <c r="G4261" s="2">
        <v>4354</v>
      </c>
      <c r="H4261" s="2">
        <v>638</v>
      </c>
      <c r="I4261" s="2">
        <v>14884</v>
      </c>
      <c r="J4261" s="2">
        <v>0</v>
      </c>
      <c r="K4261" s="2"/>
      <c r="L4261" s="11">
        <v>9412</v>
      </c>
      <c r="M4261" s="11">
        <v>0</v>
      </c>
      <c r="N4261" s="11"/>
      <c r="O4261" s="8">
        <v>154183</v>
      </c>
      <c r="P4261" s="17">
        <v>3293</v>
      </c>
      <c r="Q4261" s="3">
        <v>181829</v>
      </c>
      <c r="R4261" s="121">
        <v>0.21275421999999999</v>
      </c>
      <c r="S4261" s="121">
        <v>5.3931327800000002</v>
      </c>
      <c r="T4261" s="8"/>
      <c r="U4261" s="8"/>
      <c r="V4261" s="8"/>
      <c r="W4261" s="8"/>
      <c r="X4261" s="8">
        <v>26745992</v>
      </c>
      <c r="Y4261" s="21">
        <v>18891602</v>
      </c>
      <c r="Z4261" s="22">
        <v>8290012</v>
      </c>
      <c r="AA4261" s="141">
        <v>890.83551952490006</v>
      </c>
      <c r="AB4261" s="121">
        <v>133.39173345679998</v>
      </c>
    </row>
    <row r="4262" spans="1:28" x14ac:dyDescent="0.3">
      <c r="A4262" s="19" t="s">
        <v>6</v>
      </c>
      <c r="B4262" s="65" t="str">
        <f>VLOOKUP(A4262,'bank list with code'!$A$2:$C$114,3,FALSE)</f>
        <v>B061</v>
      </c>
      <c r="C4262" s="65" t="str">
        <f>VLOOKUP(B4262,'bank type'!$A$2:$B$87,2,FALSE)</f>
        <v>Public Sector Banks</v>
      </c>
      <c r="D4262" s="60">
        <f t="shared" si="169"/>
        <v>44620</v>
      </c>
      <c r="E4262" s="19">
        <v>2</v>
      </c>
      <c r="F4262" s="1">
        <v>2022</v>
      </c>
      <c r="G4262" s="2">
        <v>2742</v>
      </c>
      <c r="H4262" s="2">
        <v>611</v>
      </c>
      <c r="I4262" s="2">
        <v>0</v>
      </c>
      <c r="J4262" s="2">
        <v>0</v>
      </c>
      <c r="K4262" s="2"/>
      <c r="L4262" s="11">
        <v>0</v>
      </c>
      <c r="M4262" s="11">
        <v>0</v>
      </c>
      <c r="N4262" s="11"/>
      <c r="O4262" s="8">
        <v>72477</v>
      </c>
      <c r="P4262" s="17">
        <v>742</v>
      </c>
      <c r="Q4262" s="3">
        <v>77107</v>
      </c>
      <c r="R4262" s="121">
        <v>3.4375300000000004E-2</v>
      </c>
      <c r="S4262" s="121">
        <v>1.74138579</v>
      </c>
      <c r="T4262" s="8"/>
      <c r="U4262" s="8"/>
      <c r="V4262" s="8"/>
      <c r="W4262" s="8"/>
      <c r="X4262" s="8">
        <v>20309049</v>
      </c>
      <c r="Y4262" s="21">
        <v>13376338</v>
      </c>
      <c r="Z4262" s="22">
        <v>4482200</v>
      </c>
      <c r="AA4262" s="141">
        <v>581.91848877699999</v>
      </c>
      <c r="AB4262" s="121">
        <v>74.692672134999995</v>
      </c>
    </row>
    <row r="4263" spans="1:28" x14ac:dyDescent="0.3">
      <c r="A4263" s="19" t="s">
        <v>7</v>
      </c>
      <c r="B4263" s="65" t="str">
        <f>VLOOKUP(A4263,'bank list with code'!$A$2:$C$114,3,FALSE)</f>
        <v>B080</v>
      </c>
      <c r="C4263" s="65" t="str">
        <f>VLOOKUP(B4263,'bank type'!$A$2:$B$87,2,FALSE)</f>
        <v>Public Sector Banks</v>
      </c>
      <c r="D4263" s="60">
        <f t="shared" si="169"/>
        <v>44620</v>
      </c>
      <c r="E4263" s="19">
        <v>2</v>
      </c>
      <c r="F4263" s="1">
        <v>2022</v>
      </c>
      <c r="G4263" s="2">
        <v>1071</v>
      </c>
      <c r="H4263" s="2">
        <v>32</v>
      </c>
      <c r="I4263" s="2">
        <v>1091</v>
      </c>
      <c r="J4263" s="2">
        <v>0</v>
      </c>
      <c r="K4263" s="2"/>
      <c r="L4263" s="11">
        <v>357</v>
      </c>
      <c r="M4263" s="11">
        <v>1153</v>
      </c>
      <c r="N4263" s="11"/>
      <c r="O4263" s="8">
        <v>0</v>
      </c>
      <c r="P4263" s="17">
        <v>0</v>
      </c>
      <c r="Q4263" s="3">
        <v>0</v>
      </c>
      <c r="R4263" s="121">
        <v>0</v>
      </c>
      <c r="S4263" s="121">
        <v>0</v>
      </c>
      <c r="T4263" s="8"/>
      <c r="U4263" s="8"/>
      <c r="V4263" s="8"/>
      <c r="W4263" s="8"/>
      <c r="X4263" s="8">
        <v>3501046</v>
      </c>
      <c r="Y4263" s="17">
        <v>1451154</v>
      </c>
      <c r="Z4263" s="3">
        <v>831492</v>
      </c>
      <c r="AA4263" s="140">
        <v>66.465676000000002</v>
      </c>
      <c r="AB4263" s="121">
        <v>17.150398608100001</v>
      </c>
    </row>
    <row r="4264" spans="1:28" x14ac:dyDescent="0.3">
      <c r="A4264" s="19" t="s">
        <v>8</v>
      </c>
      <c r="B4264" s="65" t="str">
        <f>VLOOKUP(A4264,'bank list with code'!$A$2:$C$114,3,FALSE)</f>
        <v>B081</v>
      </c>
      <c r="C4264" s="65" t="str">
        <f>VLOOKUP(B4264,'bank type'!$A$2:$B$87,2,FALSE)</f>
        <v>Public Sector Banks</v>
      </c>
      <c r="D4264" s="60">
        <f t="shared" si="169"/>
        <v>44620</v>
      </c>
      <c r="E4264" s="19">
        <v>2</v>
      </c>
      <c r="F4264" s="1">
        <v>2022</v>
      </c>
      <c r="G4264" s="2">
        <v>8368</v>
      </c>
      <c r="H4264" s="2">
        <v>5165</v>
      </c>
      <c r="I4264" s="2">
        <v>48649</v>
      </c>
      <c r="J4264" s="2">
        <v>0</v>
      </c>
      <c r="K4264" s="2"/>
      <c r="L4264" s="11">
        <v>11265</v>
      </c>
      <c r="M4264" s="11">
        <v>548882</v>
      </c>
      <c r="N4264" s="11"/>
      <c r="O4264" s="8">
        <v>326213</v>
      </c>
      <c r="P4264" s="17">
        <v>3415</v>
      </c>
      <c r="Q4264" s="3">
        <v>534241</v>
      </c>
      <c r="R4264" s="121">
        <v>0.1101717594</v>
      </c>
      <c r="S4264" s="121">
        <v>15.417008039900001</v>
      </c>
      <c r="T4264" s="8"/>
      <c r="U4264" s="8"/>
      <c r="V4264" s="8"/>
      <c r="W4264" s="8"/>
      <c r="X4264" s="8">
        <v>45773453</v>
      </c>
      <c r="Y4264" s="17">
        <v>28341633</v>
      </c>
      <c r="Z4264" s="3">
        <v>13252978</v>
      </c>
      <c r="AA4264" s="140">
        <v>1408.1443819654999</v>
      </c>
      <c r="AB4264" s="121">
        <v>245.77804138559998</v>
      </c>
    </row>
    <row r="4265" spans="1:28" x14ac:dyDescent="0.3">
      <c r="A4265" s="19" t="s">
        <v>12</v>
      </c>
      <c r="B4265" s="65" t="str">
        <f>VLOOKUP(A4265,'bank list with code'!$A$2:$C$114,3,FALSE)</f>
        <v>B093</v>
      </c>
      <c r="C4265" s="65" t="str">
        <f>VLOOKUP(B4265,'bank type'!$A$2:$B$87,2,FALSE)</f>
        <v>Public Sector Banks</v>
      </c>
      <c r="D4265" s="60">
        <f t="shared" si="169"/>
        <v>44620</v>
      </c>
      <c r="E4265" s="19">
        <v>2</v>
      </c>
      <c r="F4265" s="1">
        <v>2022</v>
      </c>
      <c r="G4265" s="2">
        <v>25939</v>
      </c>
      <c r="H4265" s="2">
        <v>38589</v>
      </c>
      <c r="I4265" s="2">
        <v>883707</v>
      </c>
      <c r="J4265" s="2">
        <v>0</v>
      </c>
      <c r="K4265" s="2"/>
      <c r="L4265" s="11">
        <v>49355</v>
      </c>
      <c r="M4265" s="11">
        <v>431846</v>
      </c>
      <c r="N4265" s="11"/>
      <c r="O4265" s="8">
        <v>13521728</v>
      </c>
      <c r="P4265" s="17">
        <v>76291</v>
      </c>
      <c r="Q4265" s="3">
        <v>36003792</v>
      </c>
      <c r="R4265" s="121">
        <v>2.78651173</v>
      </c>
      <c r="S4265" s="121">
        <v>1615.59411589</v>
      </c>
      <c r="T4265" s="8"/>
      <c r="U4265" s="8"/>
      <c r="V4265" s="8"/>
      <c r="W4265" s="8"/>
      <c r="X4265" s="8">
        <v>275398132</v>
      </c>
      <c r="Y4265" s="17">
        <v>174496538</v>
      </c>
      <c r="Z4265" s="3">
        <v>84499588</v>
      </c>
      <c r="AA4265" s="140">
        <v>8787.5222015099989</v>
      </c>
      <c r="AB4265" s="121">
        <v>1522.8857592470999</v>
      </c>
    </row>
    <row r="4266" spans="1:28" x14ac:dyDescent="0.3">
      <c r="A4266" s="19" t="s">
        <v>9</v>
      </c>
      <c r="B4266" s="65" t="str">
        <f>VLOOKUP(A4266,'bank list with code'!$A$2:$C$114,3,FALSE)</f>
        <v>B102</v>
      </c>
      <c r="C4266" s="65" t="str">
        <f>VLOOKUP(B4266,'bank type'!$A$2:$B$87,2,FALSE)</f>
        <v>Public Sector Banks</v>
      </c>
      <c r="D4266" s="60">
        <f t="shared" si="169"/>
        <v>44620</v>
      </c>
      <c r="E4266" s="19">
        <v>2</v>
      </c>
      <c r="F4266" s="1">
        <v>2022</v>
      </c>
      <c r="G4266" s="2">
        <v>2081</v>
      </c>
      <c r="H4266" s="2">
        <v>227</v>
      </c>
      <c r="I4266" s="2">
        <v>8792</v>
      </c>
      <c r="J4266" s="2">
        <v>0</v>
      </c>
      <c r="K4266" s="2"/>
      <c r="L4266" s="11">
        <v>3568</v>
      </c>
      <c r="M4266" s="11">
        <v>1904</v>
      </c>
      <c r="N4266" s="11"/>
      <c r="O4266" s="8">
        <v>0</v>
      </c>
      <c r="P4266" s="17">
        <v>0</v>
      </c>
      <c r="Q4266" s="3">
        <v>0</v>
      </c>
      <c r="R4266" s="121">
        <v>0</v>
      </c>
      <c r="S4266" s="121">
        <v>0</v>
      </c>
      <c r="T4266" s="8"/>
      <c r="U4266" s="8"/>
      <c r="V4266" s="8"/>
      <c r="W4266" s="8"/>
      <c r="X4266" s="8">
        <v>11269881</v>
      </c>
      <c r="Y4266" s="17">
        <v>6120244</v>
      </c>
      <c r="Z4266" s="3">
        <v>2773567</v>
      </c>
      <c r="AA4266" s="140">
        <v>273.03055168970002</v>
      </c>
      <c r="AB4266" s="121">
        <v>49.279375690000002</v>
      </c>
    </row>
    <row r="4267" spans="1:28" x14ac:dyDescent="0.3">
      <c r="A4267" s="19" t="s">
        <v>10</v>
      </c>
      <c r="B4267" s="65" t="str">
        <f>VLOOKUP(A4267,'bank list with code'!$A$2:$C$114,3,FALSE)</f>
        <v>B105</v>
      </c>
      <c r="C4267" s="65" t="str">
        <f>VLOOKUP(B4267,'bank type'!$A$2:$B$87,2,FALSE)</f>
        <v>Public Sector Banks</v>
      </c>
      <c r="D4267" s="60">
        <f t="shared" si="169"/>
        <v>44620</v>
      </c>
      <c r="E4267" s="19">
        <v>2</v>
      </c>
      <c r="F4267" s="1">
        <v>2022</v>
      </c>
      <c r="G4267" s="2">
        <v>8141</v>
      </c>
      <c r="H4267" s="2">
        <v>3195</v>
      </c>
      <c r="I4267" s="2">
        <v>212466</v>
      </c>
      <c r="J4267" s="2">
        <v>0</v>
      </c>
      <c r="K4267" s="2"/>
      <c r="L4267" s="11">
        <v>8049</v>
      </c>
      <c r="M4267" s="11">
        <v>4972</v>
      </c>
      <c r="N4267" s="11"/>
      <c r="O4267" s="8">
        <v>536753</v>
      </c>
      <c r="P4267" s="17">
        <v>5245</v>
      </c>
      <c r="Q4267" s="3">
        <v>753576</v>
      </c>
      <c r="R4267" s="121">
        <v>0.27119936769999997</v>
      </c>
      <c r="S4267" s="121">
        <v>23.716922290599999</v>
      </c>
      <c r="T4267" s="8"/>
      <c r="U4267" s="8"/>
      <c r="V4267" s="8"/>
      <c r="W4267" s="8"/>
      <c r="X4267" s="8">
        <v>47410781</v>
      </c>
      <c r="Y4267" s="17">
        <v>43566998</v>
      </c>
      <c r="Z4267" s="3">
        <v>15682687</v>
      </c>
      <c r="AA4267" s="140">
        <v>1315.1576090597998</v>
      </c>
      <c r="AB4267" s="121">
        <v>249.76107187709999</v>
      </c>
    </row>
    <row r="4268" spans="1:28" x14ac:dyDescent="0.3">
      <c r="A4268" s="19" t="s">
        <v>14</v>
      </c>
      <c r="B4268" s="65" t="str">
        <f>VLOOKUP(A4268,'bank list with code'!$A$2:$C$114,3,FALSE)</f>
        <v>B009</v>
      </c>
      <c r="C4268" s="65" t="str">
        <f>VLOOKUP(B4268,'bank type'!$A$2:$B$87,2,FALSE)</f>
        <v>Private Sector Banks</v>
      </c>
      <c r="D4268" s="60">
        <f t="shared" si="169"/>
        <v>44620</v>
      </c>
      <c r="E4268" s="19">
        <v>2</v>
      </c>
      <c r="F4268" s="1">
        <v>2022</v>
      </c>
      <c r="G4268" s="2">
        <v>5742</v>
      </c>
      <c r="H4268" s="2">
        <v>11208</v>
      </c>
      <c r="I4268" s="2">
        <v>952136</v>
      </c>
      <c r="J4268" s="2">
        <v>0</v>
      </c>
      <c r="K4268" s="2"/>
      <c r="L4268" s="11">
        <v>710</v>
      </c>
      <c r="M4268" s="11">
        <v>318611</v>
      </c>
      <c r="N4268" s="11"/>
      <c r="O4268" s="8">
        <v>8600863</v>
      </c>
      <c r="P4268" s="17">
        <v>36997</v>
      </c>
      <c r="Q4268" s="3">
        <v>19451856</v>
      </c>
      <c r="R4268" s="121">
        <v>1.5080163947</v>
      </c>
      <c r="S4268" s="121">
        <v>774.79652281109998</v>
      </c>
      <c r="T4268" s="8"/>
      <c r="U4268" s="8"/>
      <c r="V4268" s="8"/>
      <c r="W4268" s="8"/>
      <c r="X4268" s="8">
        <v>27314085</v>
      </c>
      <c r="Y4268" s="17">
        <v>19810385</v>
      </c>
      <c r="Z4268" s="3">
        <v>16749061</v>
      </c>
      <c r="AA4268" s="140">
        <v>1224.3557500028001</v>
      </c>
      <c r="AB4268" s="121">
        <v>420.33665471560005</v>
      </c>
    </row>
    <row r="4269" spans="1:28" x14ac:dyDescent="0.3">
      <c r="A4269" s="19" t="s">
        <v>15</v>
      </c>
      <c r="B4269" s="65" t="str">
        <f>VLOOKUP(A4269,'bank list with code'!$A$2:$C$114,3,FALSE)</f>
        <v>B010</v>
      </c>
      <c r="C4269" s="65" t="str">
        <f>VLOOKUP(B4269,'bank type'!$A$2:$B$87,2,FALSE)</f>
        <v>Private Sector Banks</v>
      </c>
      <c r="D4269" s="60">
        <f t="shared" si="169"/>
        <v>44620</v>
      </c>
      <c r="E4269" s="19">
        <v>2</v>
      </c>
      <c r="F4269" s="1">
        <v>2022</v>
      </c>
      <c r="G4269" s="2">
        <v>484</v>
      </c>
      <c r="H4269" s="2">
        <v>5</v>
      </c>
      <c r="I4269" s="2">
        <v>36256</v>
      </c>
      <c r="J4269" s="2">
        <v>0</v>
      </c>
      <c r="K4269" s="2"/>
      <c r="L4269" s="11">
        <v>0</v>
      </c>
      <c r="M4269" s="11">
        <v>0</v>
      </c>
      <c r="N4269" s="11"/>
      <c r="O4269" s="8">
        <v>0</v>
      </c>
      <c r="P4269" s="17">
        <v>0</v>
      </c>
      <c r="Q4269" s="3">
        <v>0</v>
      </c>
      <c r="R4269" s="121">
        <v>0</v>
      </c>
      <c r="S4269" s="121">
        <v>0</v>
      </c>
      <c r="T4269" s="8"/>
      <c r="U4269" s="8"/>
      <c r="V4269" s="8"/>
      <c r="W4269" s="8"/>
      <c r="X4269" s="8">
        <v>5014750</v>
      </c>
      <c r="Y4269" s="17">
        <v>2323165</v>
      </c>
      <c r="Z4269" s="3">
        <v>908529</v>
      </c>
      <c r="AA4269" s="140">
        <v>120.12824451</v>
      </c>
      <c r="AB4269" s="121">
        <v>20.272293057300008</v>
      </c>
    </row>
    <row r="4270" spans="1:28" x14ac:dyDescent="0.3">
      <c r="A4270" s="19" t="s">
        <v>16</v>
      </c>
      <c r="B4270" s="65" t="str">
        <f>VLOOKUP(A4270,'bank list with code'!$A$2:$C$114,3,FALSE)</f>
        <v>B021</v>
      </c>
      <c r="C4270" s="65" t="str">
        <f>VLOOKUP(B4270,'bank type'!$A$2:$B$87,2,FALSE)</f>
        <v>Private Sector Banks</v>
      </c>
      <c r="D4270" s="60">
        <f t="shared" si="169"/>
        <v>44620</v>
      </c>
      <c r="E4270" s="19">
        <v>2</v>
      </c>
      <c r="F4270" s="1">
        <v>2022</v>
      </c>
      <c r="G4270" s="2">
        <v>394</v>
      </c>
      <c r="H4270" s="2">
        <v>51</v>
      </c>
      <c r="I4270" s="2">
        <v>0</v>
      </c>
      <c r="J4270" s="2">
        <v>0</v>
      </c>
      <c r="K4270" s="2"/>
      <c r="L4270" s="11">
        <v>999</v>
      </c>
      <c r="M4270" s="11">
        <v>3731</v>
      </c>
      <c r="N4270" s="11"/>
      <c r="O4270" s="8">
        <v>0</v>
      </c>
      <c r="P4270" s="17">
        <v>0</v>
      </c>
      <c r="Q4270" s="3">
        <v>0</v>
      </c>
      <c r="R4270" s="121">
        <v>0</v>
      </c>
      <c r="S4270" s="121">
        <v>0</v>
      </c>
      <c r="T4270" s="8"/>
      <c r="U4270" s="8"/>
      <c r="V4270" s="8"/>
      <c r="W4270" s="8"/>
      <c r="X4270" s="8">
        <v>807277</v>
      </c>
      <c r="Y4270" s="17">
        <v>447504</v>
      </c>
      <c r="Z4270" s="3">
        <v>281001</v>
      </c>
      <c r="AA4270" s="140">
        <v>21.045825820099999</v>
      </c>
      <c r="AB4270" s="121">
        <v>4.5863219167999993</v>
      </c>
    </row>
    <row r="4271" spans="1:28" x14ac:dyDescent="0.3">
      <c r="A4271" s="19" t="s">
        <v>17</v>
      </c>
      <c r="B4271" s="65" t="str">
        <f>VLOOKUP(A4271,'bank list with code'!$A$2:$C$114,3,FALSE)</f>
        <v>B024</v>
      </c>
      <c r="C4271" s="65" t="str">
        <f>VLOOKUP(B4271,'bank type'!$A$2:$B$87,2,FALSE)</f>
        <v>Private Sector Banks</v>
      </c>
      <c r="D4271" s="60">
        <f t="shared" si="169"/>
        <v>44620</v>
      </c>
      <c r="E4271" s="19">
        <v>2</v>
      </c>
      <c r="F4271" s="1">
        <v>2022</v>
      </c>
      <c r="G4271" s="2">
        <v>1085</v>
      </c>
      <c r="H4271" s="2">
        <v>638</v>
      </c>
      <c r="I4271" s="2">
        <v>8070</v>
      </c>
      <c r="J4271" s="2">
        <v>0</v>
      </c>
      <c r="K4271" s="2"/>
      <c r="L4271" s="11">
        <v>19181</v>
      </c>
      <c r="M4271" s="11">
        <v>0</v>
      </c>
      <c r="N4271" s="11"/>
      <c r="O4271" s="8">
        <v>1865</v>
      </c>
      <c r="P4271" s="17">
        <v>7</v>
      </c>
      <c r="Q4271" s="3">
        <v>1869</v>
      </c>
      <c r="R4271" s="121">
        <v>2.0599999999999999E-4</v>
      </c>
      <c r="S4271" s="121">
        <v>4.7780268100000009E-2</v>
      </c>
      <c r="T4271" s="8"/>
      <c r="U4271" s="8"/>
      <c r="V4271" s="8"/>
      <c r="W4271" s="8"/>
      <c r="X4271" s="8">
        <v>2408889</v>
      </c>
      <c r="Y4271" s="17">
        <v>2406238</v>
      </c>
      <c r="Z4271" s="3">
        <v>1055933</v>
      </c>
      <c r="AA4271" s="140">
        <v>127.5394525578</v>
      </c>
      <c r="AB4271" s="121">
        <v>18.2402346372</v>
      </c>
    </row>
    <row r="4272" spans="1:28" x14ac:dyDescent="0.3">
      <c r="A4272" s="19" t="s">
        <v>18</v>
      </c>
      <c r="B4272" s="65" t="str">
        <f>VLOOKUP(A4272,'bank list with code'!$A$2:$C$114,3,FALSE)</f>
        <v>B032</v>
      </c>
      <c r="C4272" s="65" t="str">
        <f>VLOOKUP(B4272,'bank type'!$A$2:$B$87,2,FALSE)</f>
        <v>Private Sector Banks</v>
      </c>
      <c r="D4272" s="60">
        <f t="shared" si="169"/>
        <v>44620</v>
      </c>
      <c r="E4272" s="19">
        <v>2</v>
      </c>
      <c r="F4272" s="1">
        <v>2022</v>
      </c>
      <c r="G4272" s="2">
        <v>334</v>
      </c>
      <c r="H4272" s="2">
        <v>19</v>
      </c>
      <c r="I4272" s="2">
        <v>8991</v>
      </c>
      <c r="J4272" s="2">
        <v>0</v>
      </c>
      <c r="K4272" s="2"/>
      <c r="L4272" s="11">
        <v>0</v>
      </c>
      <c r="M4272" s="11">
        <v>4794</v>
      </c>
      <c r="N4272" s="11"/>
      <c r="O4272" s="8">
        <v>3888</v>
      </c>
      <c r="P4272" s="17">
        <v>205</v>
      </c>
      <c r="Q4272" s="3">
        <v>9854</v>
      </c>
      <c r="R4272" s="121">
        <v>1.3583360000000001E-2</v>
      </c>
      <c r="S4272" s="121">
        <v>0.29179788209999996</v>
      </c>
      <c r="T4272" s="8"/>
      <c r="U4272" s="8"/>
      <c r="V4272" s="8"/>
      <c r="W4272" s="8"/>
      <c r="X4272" s="8">
        <v>849748</v>
      </c>
      <c r="Y4272" s="17">
        <v>297844</v>
      </c>
      <c r="Z4272" s="3">
        <v>342987</v>
      </c>
      <c r="AA4272" s="140">
        <v>17.5799786149</v>
      </c>
      <c r="AB4272" s="121">
        <v>7.7130294479999995</v>
      </c>
    </row>
    <row r="4273" spans="1:28" x14ac:dyDescent="0.3">
      <c r="A4273" s="19" t="s">
        <v>19</v>
      </c>
      <c r="B4273" s="65" t="str">
        <f>VLOOKUP(A4273,'bank list with code'!$A$2:$C$114,3,FALSE)</f>
        <v>B038</v>
      </c>
      <c r="C4273" s="65" t="str">
        <f>VLOOKUP(B4273,'bank type'!$A$2:$B$87,2,FALSE)</f>
        <v>Private Sector Banks</v>
      </c>
      <c r="D4273" s="60">
        <f t="shared" si="169"/>
        <v>44620</v>
      </c>
      <c r="E4273" s="19">
        <v>2</v>
      </c>
      <c r="F4273" s="1">
        <v>2022</v>
      </c>
      <c r="G4273" s="2">
        <v>214</v>
      </c>
      <c r="H4273" s="2">
        <v>44</v>
      </c>
      <c r="I4273" s="2">
        <v>1462</v>
      </c>
      <c r="J4273" s="2">
        <v>0</v>
      </c>
      <c r="K4273" s="2"/>
      <c r="L4273" s="11">
        <v>0</v>
      </c>
      <c r="M4273" s="11">
        <v>0</v>
      </c>
      <c r="N4273" s="11"/>
      <c r="O4273" s="8">
        <v>7095</v>
      </c>
      <c r="P4273" s="17">
        <v>99</v>
      </c>
      <c r="Q4273" s="3">
        <v>20664</v>
      </c>
      <c r="R4273" s="121">
        <v>3.6617865000000004E-3</v>
      </c>
      <c r="S4273" s="121">
        <v>0.4688487435</v>
      </c>
      <c r="T4273" s="8"/>
      <c r="U4273" s="8"/>
      <c r="V4273" s="8"/>
      <c r="W4273" s="8"/>
      <c r="X4273" s="8">
        <v>507119</v>
      </c>
      <c r="Y4273" s="17">
        <v>419216</v>
      </c>
      <c r="Z4273" s="3">
        <v>276353</v>
      </c>
      <c r="AA4273" s="140">
        <v>18.317181601199998</v>
      </c>
      <c r="AB4273" s="121">
        <v>4.3485684164999991</v>
      </c>
    </row>
    <row r="4274" spans="1:28" x14ac:dyDescent="0.3">
      <c r="A4274" s="19" t="s">
        <v>20</v>
      </c>
      <c r="B4274" s="65" t="str">
        <f>VLOOKUP(A4274,'bank list with code'!$A$2:$C$114,3,FALSE)</f>
        <v>B045</v>
      </c>
      <c r="C4274" s="65" t="str">
        <f>VLOOKUP(B4274,'bank type'!$A$2:$B$87,2,FALSE)</f>
        <v>Private Sector Banks</v>
      </c>
      <c r="D4274" s="60">
        <f t="shared" si="169"/>
        <v>44620</v>
      </c>
      <c r="E4274" s="19">
        <v>2</v>
      </c>
      <c r="F4274" s="1">
        <v>2022</v>
      </c>
      <c r="G4274" s="2">
        <v>1508</v>
      </c>
      <c r="H4274" s="2">
        <v>371</v>
      </c>
      <c r="I4274" s="2">
        <v>17117</v>
      </c>
      <c r="J4274" s="2">
        <v>0</v>
      </c>
      <c r="K4274" s="2"/>
      <c r="L4274" s="11">
        <v>0</v>
      </c>
      <c r="M4274" s="11">
        <v>103279</v>
      </c>
      <c r="N4274" s="11"/>
      <c r="O4274" s="8">
        <v>104232</v>
      </c>
      <c r="P4274" s="17">
        <v>1209</v>
      </c>
      <c r="Q4274" s="3">
        <v>449440</v>
      </c>
      <c r="R4274" s="121">
        <v>7.4306732300000011E-2</v>
      </c>
      <c r="S4274" s="121">
        <v>16.711052645999999</v>
      </c>
      <c r="T4274" s="8"/>
      <c r="U4274" s="8"/>
      <c r="V4274" s="8"/>
      <c r="W4274" s="8"/>
      <c r="X4274" s="8">
        <v>10216668</v>
      </c>
      <c r="Y4274" s="17">
        <v>8031655</v>
      </c>
      <c r="Z4274" s="3">
        <v>6124859</v>
      </c>
      <c r="AA4274" s="140">
        <v>392.80827739</v>
      </c>
      <c r="AB4274" s="121">
        <v>106.84874688180001</v>
      </c>
    </row>
    <row r="4275" spans="1:28" x14ac:dyDescent="0.3">
      <c r="A4275" s="19" t="s">
        <v>21</v>
      </c>
      <c r="B4275" s="65" t="str">
        <f>VLOOKUP(A4275,'bank list with code'!$A$2:$C$114,3,FALSE)</f>
        <v>B050</v>
      </c>
      <c r="C4275" s="65" t="str">
        <f>VLOOKUP(B4275,'bank type'!$A$2:$B$87,2,FALSE)</f>
        <v>Private Sector Banks</v>
      </c>
      <c r="D4275" s="60">
        <f t="shared" si="169"/>
        <v>44620</v>
      </c>
      <c r="E4275" s="19">
        <v>2</v>
      </c>
      <c r="F4275" s="1">
        <v>2022</v>
      </c>
      <c r="G4275" s="2">
        <v>8356</v>
      </c>
      <c r="H4275" s="2">
        <v>9255</v>
      </c>
      <c r="I4275" s="2">
        <v>1037068</v>
      </c>
      <c r="J4275" s="2">
        <v>0</v>
      </c>
      <c r="K4275" s="2"/>
      <c r="L4275" s="11">
        <v>3075</v>
      </c>
      <c r="M4275" s="11">
        <v>1201082</v>
      </c>
      <c r="N4275" s="11"/>
      <c r="O4275" s="8">
        <v>16272871</v>
      </c>
      <c r="P4275" s="17">
        <v>115903</v>
      </c>
      <c r="Q4275" s="3">
        <v>48573872</v>
      </c>
      <c r="R4275" s="121">
        <v>7.3383032008000004</v>
      </c>
      <c r="S4275" s="121">
        <v>2213.5183086000002</v>
      </c>
      <c r="T4275" s="8"/>
      <c r="U4275" s="8"/>
      <c r="V4275" s="8"/>
      <c r="W4275" s="8"/>
      <c r="X4275" s="8">
        <v>42444090</v>
      </c>
      <c r="Y4275" s="17">
        <v>36187933</v>
      </c>
      <c r="Z4275" s="3">
        <v>36982649</v>
      </c>
      <c r="AA4275" s="140">
        <v>2176.9169063900003</v>
      </c>
      <c r="AB4275" s="121">
        <v>831.36348803999999</v>
      </c>
    </row>
    <row r="4276" spans="1:28" x14ac:dyDescent="0.3">
      <c r="A4276" s="19" t="s">
        <v>22</v>
      </c>
      <c r="B4276" s="65" t="str">
        <f>VLOOKUP(A4276,'bank list with code'!$A$2:$C$114,3,FALSE)</f>
        <v>B053</v>
      </c>
      <c r="C4276" s="65" t="str">
        <f>VLOOKUP(B4276,'bank type'!$A$2:$B$87,2,FALSE)</f>
        <v>Private Sector Banks</v>
      </c>
      <c r="D4276" s="60">
        <f t="shared" si="169"/>
        <v>44620</v>
      </c>
      <c r="E4276" s="19">
        <v>2</v>
      </c>
      <c r="F4276" s="1">
        <v>2022</v>
      </c>
      <c r="G4276" s="2">
        <v>8357</v>
      </c>
      <c r="H4276" s="2">
        <v>8277</v>
      </c>
      <c r="I4276" s="2">
        <v>887757</v>
      </c>
      <c r="J4276" s="2">
        <v>0</v>
      </c>
      <c r="K4276" s="2"/>
      <c r="L4276" s="11">
        <v>3706</v>
      </c>
      <c r="M4276" s="11">
        <v>518539</v>
      </c>
      <c r="N4276" s="11"/>
      <c r="O4276" s="8">
        <v>12773465</v>
      </c>
      <c r="P4276" s="17">
        <v>39725</v>
      </c>
      <c r="Q4276" s="3">
        <v>35994506</v>
      </c>
      <c r="R4276" s="121">
        <v>1.85991073</v>
      </c>
      <c r="S4276" s="121">
        <v>1747.3077609099998</v>
      </c>
      <c r="T4276" s="8"/>
      <c r="U4276" s="8"/>
      <c r="V4276" s="8"/>
      <c r="W4276" s="8"/>
      <c r="X4276" s="8">
        <v>36654493</v>
      </c>
      <c r="Y4276" s="17">
        <v>21731849</v>
      </c>
      <c r="Z4276" s="3">
        <v>21930747</v>
      </c>
      <c r="AA4276" s="140">
        <v>1365.2635803100002</v>
      </c>
      <c r="AB4276" s="121">
        <v>558.12430000000006</v>
      </c>
    </row>
    <row r="4277" spans="1:28" x14ac:dyDescent="0.3">
      <c r="A4277" s="19" t="s">
        <v>11</v>
      </c>
      <c r="B4277" s="65" t="str">
        <f>VLOOKUP(A4277,'bank list with code'!$A$2:$C$114,3,FALSE)</f>
        <v>B054</v>
      </c>
      <c r="C4277" s="65" t="str">
        <f>VLOOKUP(B4277,'bank type'!$A$2:$B$87,2,FALSE)</f>
        <v>Private Sector Banks</v>
      </c>
      <c r="D4277" s="60">
        <f t="shared" si="169"/>
        <v>44620</v>
      </c>
      <c r="E4277" s="19">
        <v>2</v>
      </c>
      <c r="F4277" s="1">
        <v>2022</v>
      </c>
      <c r="G4277" s="2">
        <v>2218</v>
      </c>
      <c r="H4277" s="2">
        <v>1182</v>
      </c>
      <c r="I4277" s="2">
        <v>22893</v>
      </c>
      <c r="J4277" s="2">
        <v>0</v>
      </c>
      <c r="K4277" s="2"/>
      <c r="L4277" s="11">
        <v>231</v>
      </c>
      <c r="M4277" s="11">
        <v>4123</v>
      </c>
      <c r="N4277" s="11"/>
      <c r="O4277" s="8">
        <v>40055</v>
      </c>
      <c r="P4277" s="17">
        <v>390</v>
      </c>
      <c r="Q4277" s="3">
        <v>101905</v>
      </c>
      <c r="R4277" s="121">
        <v>2.1462621000000001E-2</v>
      </c>
      <c r="S4277" s="121">
        <v>3.2456993720000007</v>
      </c>
      <c r="T4277" s="8"/>
      <c r="U4277" s="8"/>
      <c r="V4277" s="8"/>
      <c r="W4277" s="8"/>
      <c r="X4277" s="8">
        <v>12853677</v>
      </c>
      <c r="Y4277" s="17">
        <v>6500602</v>
      </c>
      <c r="Z4277" s="3">
        <v>3514958</v>
      </c>
      <c r="AA4277" s="140">
        <v>321.69007455099995</v>
      </c>
      <c r="AB4277" s="121">
        <v>65.00766619529999</v>
      </c>
    </row>
    <row r="4278" spans="1:28" x14ac:dyDescent="0.3">
      <c r="A4278" s="19" t="s">
        <v>23</v>
      </c>
      <c r="B4278" s="65" t="str">
        <f>VLOOKUP(A4278,'bank list with code'!$A$2:$C$114,3,FALSE)</f>
        <v>B056</v>
      </c>
      <c r="C4278" s="65" t="str">
        <f>VLOOKUP(B4278,'bank type'!$A$2:$B$87,2,FALSE)</f>
        <v>Private Sector Banks</v>
      </c>
      <c r="D4278" s="60">
        <f t="shared" si="169"/>
        <v>44620</v>
      </c>
      <c r="E4278" s="19">
        <v>2</v>
      </c>
      <c r="F4278" s="1">
        <v>2022</v>
      </c>
      <c r="G4278" s="2">
        <v>506</v>
      </c>
      <c r="H4278" s="2">
        <v>214</v>
      </c>
      <c r="I4278" s="2">
        <v>25410</v>
      </c>
      <c r="J4278" s="2">
        <v>0</v>
      </c>
      <c r="K4278" s="2"/>
      <c r="L4278" s="11">
        <v>11529</v>
      </c>
      <c r="M4278" s="11">
        <v>0</v>
      </c>
      <c r="N4278" s="11"/>
      <c r="O4278" s="8">
        <v>739541</v>
      </c>
      <c r="P4278" s="17">
        <v>10184</v>
      </c>
      <c r="Q4278" s="3">
        <v>2225377</v>
      </c>
      <c r="R4278" s="121">
        <v>0.38833100000000004</v>
      </c>
      <c r="S4278" s="121">
        <v>105.41005244139983</v>
      </c>
      <c r="T4278" s="8"/>
      <c r="U4278" s="8"/>
      <c r="V4278" s="8"/>
      <c r="W4278" s="8"/>
      <c r="X4278" s="8">
        <v>3930296</v>
      </c>
      <c r="Y4278" s="17">
        <v>2771188</v>
      </c>
      <c r="Z4278" s="3">
        <v>1689964</v>
      </c>
      <c r="AA4278" s="140">
        <v>115.02138142219999</v>
      </c>
      <c r="AB4278" s="121">
        <v>29.936886665000003</v>
      </c>
    </row>
    <row r="4279" spans="1:28" x14ac:dyDescent="0.3">
      <c r="A4279" s="19" t="s">
        <v>24</v>
      </c>
      <c r="B4279" s="65" t="str">
        <f>VLOOKUP(A4279,'bank list with code'!$A$2:$C$114,3,FALSE)</f>
        <v>B062</v>
      </c>
      <c r="C4279" s="65" t="str">
        <f>VLOOKUP(B4279,'bank type'!$A$2:$B$87,2,FALSE)</f>
        <v>Private Sector Banks</v>
      </c>
      <c r="D4279" s="60">
        <f t="shared" si="169"/>
        <v>44620</v>
      </c>
      <c r="E4279" s="19">
        <v>2</v>
      </c>
      <c r="F4279" s="1">
        <v>2022</v>
      </c>
      <c r="G4279" s="2">
        <v>1477</v>
      </c>
      <c r="H4279" s="2">
        <v>1383</v>
      </c>
      <c r="I4279" s="2">
        <v>214411</v>
      </c>
      <c r="J4279" s="2">
        <v>0</v>
      </c>
      <c r="K4279" s="2"/>
      <c r="L4279" s="11">
        <v>164</v>
      </c>
      <c r="M4279" s="11">
        <v>35864</v>
      </c>
      <c r="N4279" s="11"/>
      <c r="O4279" s="8">
        <v>1837032</v>
      </c>
      <c r="P4279" s="17">
        <v>15410</v>
      </c>
      <c r="Q4279" s="3">
        <v>4217389</v>
      </c>
      <c r="R4279" s="121">
        <v>0.79662840000000001</v>
      </c>
      <c r="S4279" s="121">
        <v>426.43119472000001</v>
      </c>
      <c r="T4279" s="8"/>
      <c r="U4279" s="8"/>
      <c r="V4279" s="8"/>
      <c r="W4279" s="8"/>
      <c r="X4279" s="8">
        <v>6859180</v>
      </c>
      <c r="Y4279" s="17">
        <v>4221011</v>
      </c>
      <c r="Z4279" s="3">
        <v>2578765</v>
      </c>
      <c r="AA4279" s="140">
        <v>229.9782243439</v>
      </c>
      <c r="AB4279" s="121">
        <v>60.195808790000001</v>
      </c>
    </row>
    <row r="4280" spans="1:28" x14ac:dyDescent="0.3">
      <c r="A4280" s="19" t="s">
        <v>25</v>
      </c>
      <c r="B4280" s="65" t="str">
        <f>VLOOKUP(A4280,'bank list with code'!$A$2:$C$114,3,FALSE)</f>
        <v>B063</v>
      </c>
      <c r="C4280" s="65" t="str">
        <f>VLOOKUP(B4280,'bank type'!$A$2:$B$87,2,FALSE)</f>
        <v>Private Sector Banks</v>
      </c>
      <c r="D4280" s="60">
        <f t="shared" si="169"/>
        <v>44620</v>
      </c>
      <c r="E4280" s="19">
        <v>2</v>
      </c>
      <c r="F4280" s="1">
        <v>2022</v>
      </c>
      <c r="G4280" s="2">
        <v>839</v>
      </c>
      <c r="H4280" s="2">
        <v>613</v>
      </c>
      <c r="I4280" s="2">
        <v>11023</v>
      </c>
      <c r="J4280" s="2">
        <v>0</v>
      </c>
      <c r="K4280" s="2"/>
      <c r="L4280" s="11">
        <v>942</v>
      </c>
      <c r="M4280" s="11">
        <v>0</v>
      </c>
      <c r="N4280" s="11"/>
      <c r="O4280" s="8">
        <v>81208</v>
      </c>
      <c r="P4280" s="17">
        <v>5877</v>
      </c>
      <c r="Q4280" s="3">
        <v>247444</v>
      </c>
      <c r="R4280" s="121">
        <v>0.241401</v>
      </c>
      <c r="S4280" s="121">
        <v>10.633767842699999</v>
      </c>
      <c r="T4280" s="8"/>
      <c r="U4280" s="8"/>
      <c r="V4280" s="8"/>
      <c r="W4280" s="8"/>
      <c r="X4280" s="8">
        <v>3530610</v>
      </c>
      <c r="Y4280" s="17">
        <v>5340958</v>
      </c>
      <c r="Z4280" s="3">
        <v>4941478</v>
      </c>
      <c r="AA4280" s="140">
        <v>273.01340923999999</v>
      </c>
      <c r="AB4280" s="121">
        <v>43.26139832110001</v>
      </c>
    </row>
    <row r="4281" spans="1:28" x14ac:dyDescent="0.3">
      <c r="A4281" s="19" t="s">
        <v>26</v>
      </c>
      <c r="B4281" s="65" t="str">
        <f>VLOOKUP(A4281,'bank list with code'!$A$2:$C$114,3,FALSE)</f>
        <v>B069</v>
      </c>
      <c r="C4281" s="65" t="str">
        <f>VLOOKUP(B4281,'bank type'!$A$2:$B$87,2,FALSE)</f>
        <v>Private Sector Banks</v>
      </c>
      <c r="D4281" s="60">
        <f t="shared" si="169"/>
        <v>44620</v>
      </c>
      <c r="E4281" s="19">
        <v>2</v>
      </c>
      <c r="F4281" s="1">
        <v>2022</v>
      </c>
      <c r="G4281" s="2">
        <v>803</v>
      </c>
      <c r="H4281" s="2">
        <v>632</v>
      </c>
      <c r="I4281" s="2">
        <v>9233</v>
      </c>
      <c r="J4281" s="2">
        <v>0</v>
      </c>
      <c r="K4281" s="2"/>
      <c r="L4281" s="11">
        <v>0</v>
      </c>
      <c r="M4281" s="11">
        <v>0</v>
      </c>
      <c r="N4281" s="11"/>
      <c r="O4281" s="8">
        <v>0</v>
      </c>
      <c r="P4281" s="17">
        <v>0</v>
      </c>
      <c r="Q4281" s="3">
        <v>0</v>
      </c>
      <c r="R4281" s="121">
        <v>0</v>
      </c>
      <c r="S4281" s="121">
        <v>0</v>
      </c>
      <c r="T4281" s="8"/>
      <c r="U4281" s="8"/>
      <c r="V4281" s="8"/>
      <c r="W4281" s="8"/>
      <c r="X4281" s="8">
        <v>5161405</v>
      </c>
      <c r="Y4281" s="17">
        <v>4038910</v>
      </c>
      <c r="Z4281" s="3">
        <v>2131185</v>
      </c>
      <c r="AA4281" s="140">
        <v>177.08926535000001</v>
      </c>
      <c r="AB4281" s="121">
        <v>31.123093945400001</v>
      </c>
    </row>
    <row r="4282" spans="1:28" x14ac:dyDescent="0.3">
      <c r="A4282" s="19" t="s">
        <v>27</v>
      </c>
      <c r="B4282" s="65" t="str">
        <f>VLOOKUP(A4282,'bank list with code'!$A$2:$C$114,3,FALSE)</f>
        <v>B070</v>
      </c>
      <c r="C4282" s="65" t="str">
        <f>VLOOKUP(B4282,'bank type'!$A$2:$B$87,2,FALSE)</f>
        <v>Private Sector Banks</v>
      </c>
      <c r="D4282" s="60">
        <f t="shared" si="169"/>
        <v>44620</v>
      </c>
      <c r="E4282" s="19">
        <v>2</v>
      </c>
      <c r="F4282" s="1">
        <v>2022</v>
      </c>
      <c r="G4282" s="2">
        <v>1358</v>
      </c>
      <c r="H4282" s="2">
        <v>877</v>
      </c>
      <c r="I4282" s="2">
        <v>9548</v>
      </c>
      <c r="J4282" s="2">
        <v>0</v>
      </c>
      <c r="K4282" s="2"/>
      <c r="L4282" s="11">
        <v>0</v>
      </c>
      <c r="M4282" s="11">
        <v>0</v>
      </c>
      <c r="N4282" s="11"/>
      <c r="O4282" s="8">
        <v>6397</v>
      </c>
      <c r="P4282" s="17">
        <v>225</v>
      </c>
      <c r="Q4282" s="3">
        <v>16347</v>
      </c>
      <c r="R4282" s="121">
        <v>1.5802573100000002E-2</v>
      </c>
      <c r="S4282" s="121">
        <v>0.91326860739999993</v>
      </c>
      <c r="T4282" s="8"/>
      <c r="U4282" s="8"/>
      <c r="V4282" s="8"/>
      <c r="W4282" s="8"/>
      <c r="X4282" s="8">
        <v>4071717</v>
      </c>
      <c r="Y4282" s="17">
        <v>4692747</v>
      </c>
      <c r="Z4282" s="3">
        <v>2302817</v>
      </c>
      <c r="AA4282" s="140">
        <v>230.02418540700012</v>
      </c>
      <c r="AB4282" s="121">
        <v>46.836971571100001</v>
      </c>
    </row>
    <row r="4283" spans="1:28" x14ac:dyDescent="0.3">
      <c r="A4283" s="19" t="s">
        <v>28</v>
      </c>
      <c r="B4283" s="65" t="str">
        <f>VLOOKUP(A4283,'bank list with code'!$A$2:$C$114,3,FALSE)</f>
        <v>B073</v>
      </c>
      <c r="C4283" s="65" t="str">
        <f>VLOOKUP(B4283,'bank type'!$A$2:$B$87,2,FALSE)</f>
        <v>Private Sector Banks</v>
      </c>
      <c r="D4283" s="60">
        <f t="shared" si="169"/>
        <v>44620</v>
      </c>
      <c r="E4283" s="19">
        <v>2</v>
      </c>
      <c r="F4283" s="1">
        <v>2022</v>
      </c>
      <c r="G4283" s="2">
        <v>1370</v>
      </c>
      <c r="H4283" s="2">
        <v>1262</v>
      </c>
      <c r="I4283" s="2">
        <v>53889</v>
      </c>
      <c r="J4283" s="2">
        <v>0</v>
      </c>
      <c r="K4283" s="2"/>
      <c r="L4283" s="11">
        <v>0</v>
      </c>
      <c r="M4283" s="11">
        <v>20023</v>
      </c>
      <c r="N4283" s="11"/>
      <c r="O4283" s="8">
        <v>3034474</v>
      </c>
      <c r="P4283" s="17">
        <v>27929</v>
      </c>
      <c r="Q4283" s="3">
        <v>5616984</v>
      </c>
      <c r="R4283" s="121">
        <v>1.1538039784</v>
      </c>
      <c r="S4283" s="121">
        <v>233.50777089549999</v>
      </c>
      <c r="T4283" s="8"/>
      <c r="U4283" s="8"/>
      <c r="V4283" s="8"/>
      <c r="W4283" s="8"/>
      <c r="X4283" s="8">
        <v>23059908</v>
      </c>
      <c r="Y4283" s="17">
        <v>9203190</v>
      </c>
      <c r="Z4283" s="3">
        <v>8768582</v>
      </c>
      <c r="AA4283" s="140">
        <v>421.84060524620008</v>
      </c>
      <c r="AB4283" s="121">
        <v>165.91797197700024</v>
      </c>
    </row>
    <row r="4284" spans="1:28" x14ac:dyDescent="0.3">
      <c r="A4284" s="19" t="s">
        <v>29</v>
      </c>
      <c r="B4284" s="65" t="str">
        <f>VLOOKUP(A4284,'bank list with code'!$A$2:$C$114,3,FALSE)</f>
        <v>B082</v>
      </c>
      <c r="C4284" s="65" t="str">
        <f>VLOOKUP(B4284,'bank type'!$A$2:$B$87,2,FALSE)</f>
        <v>Private Sector Banks</v>
      </c>
      <c r="D4284" s="60">
        <f t="shared" si="169"/>
        <v>44620</v>
      </c>
      <c r="E4284" s="19">
        <v>2</v>
      </c>
      <c r="F4284" s="1">
        <v>2022</v>
      </c>
      <c r="G4284" s="2">
        <v>372</v>
      </c>
      <c r="H4284" s="2">
        <v>41</v>
      </c>
      <c r="I4284" s="2">
        <v>724492</v>
      </c>
      <c r="J4284" s="2">
        <v>0</v>
      </c>
      <c r="K4284" s="2"/>
      <c r="L4284" s="11">
        <v>0</v>
      </c>
      <c r="M4284" s="11">
        <v>965378</v>
      </c>
      <c r="N4284" s="11"/>
      <c r="O4284" s="8">
        <v>3631509</v>
      </c>
      <c r="P4284" s="17">
        <v>29456</v>
      </c>
      <c r="Q4284" s="3">
        <v>8092042</v>
      </c>
      <c r="R4284" s="121">
        <v>1.0300887757000001</v>
      </c>
      <c r="S4284" s="121">
        <v>385.69273973910003</v>
      </c>
      <c r="T4284" s="8"/>
      <c r="U4284" s="8"/>
      <c r="V4284" s="8"/>
      <c r="W4284" s="8"/>
      <c r="X4284" s="8">
        <v>1282191</v>
      </c>
      <c r="Y4284" s="17">
        <v>564319</v>
      </c>
      <c r="Z4284" s="3">
        <v>446202</v>
      </c>
      <c r="AA4284" s="140">
        <v>28.294229920000003</v>
      </c>
      <c r="AB4284" s="121">
        <v>9.2622477339999438</v>
      </c>
    </row>
    <row r="4285" spans="1:28" x14ac:dyDescent="0.3">
      <c r="A4285" s="19" t="s">
        <v>30</v>
      </c>
      <c r="B4285" s="65" t="str">
        <f>VLOOKUP(A4285,'bank list with code'!$A$2:$C$114,3,FALSE)</f>
        <v>B089</v>
      </c>
      <c r="C4285" s="65" t="str">
        <f>VLOOKUP(B4285,'bank type'!$A$2:$B$87,2,FALSE)</f>
        <v>Private Sector Banks</v>
      </c>
      <c r="D4285" s="60">
        <f t="shared" si="169"/>
        <v>44620</v>
      </c>
      <c r="E4285" s="19">
        <v>2</v>
      </c>
      <c r="F4285" s="1">
        <v>2022</v>
      </c>
      <c r="G4285" s="2">
        <v>854</v>
      </c>
      <c r="H4285" s="2">
        <v>425</v>
      </c>
      <c r="I4285" s="2">
        <v>11468</v>
      </c>
      <c r="J4285" s="2">
        <v>0</v>
      </c>
      <c r="K4285" s="2"/>
      <c r="L4285" s="11">
        <v>0</v>
      </c>
      <c r="M4285" s="11">
        <v>4267</v>
      </c>
      <c r="N4285" s="11"/>
      <c r="O4285" s="8">
        <v>42776</v>
      </c>
      <c r="P4285" s="17">
        <v>0</v>
      </c>
      <c r="Q4285" s="3">
        <v>234492</v>
      </c>
      <c r="R4285" s="121">
        <v>0</v>
      </c>
      <c r="S4285" s="121">
        <v>8.5891280203999987</v>
      </c>
      <c r="T4285" s="8"/>
      <c r="U4285" s="8"/>
      <c r="V4285" s="8"/>
      <c r="W4285" s="8"/>
      <c r="X4285" s="8">
        <v>3601339</v>
      </c>
      <c r="Y4285" s="17">
        <v>2851111</v>
      </c>
      <c r="Z4285" s="3">
        <v>2125604</v>
      </c>
      <c r="AA4285" s="140">
        <v>128.69953212999999</v>
      </c>
      <c r="AB4285" s="121">
        <v>38.252886955000001</v>
      </c>
    </row>
    <row r="4286" spans="1:28" x14ac:dyDescent="0.3">
      <c r="A4286" s="19" t="s">
        <v>31</v>
      </c>
      <c r="B4286" s="65" t="str">
        <f>VLOOKUP(A4286,'bank list with code'!$A$2:$C$114,3,FALSE)</f>
        <v>B100</v>
      </c>
      <c r="C4286" s="65" t="str">
        <f>VLOOKUP(B4286,'bank type'!$A$2:$B$87,2,FALSE)</f>
        <v>Private Sector Banks</v>
      </c>
      <c r="D4286" s="60">
        <f t="shared" si="169"/>
        <v>44620</v>
      </c>
      <c r="E4286" s="19">
        <v>2</v>
      </c>
      <c r="F4286" s="1">
        <v>2022</v>
      </c>
      <c r="G4286" s="2">
        <v>476</v>
      </c>
      <c r="H4286" s="2">
        <v>667</v>
      </c>
      <c r="I4286" s="2">
        <v>4917</v>
      </c>
      <c r="J4286" s="2">
        <v>0</v>
      </c>
      <c r="K4286" s="2"/>
      <c r="L4286" s="11">
        <v>0</v>
      </c>
      <c r="M4286" s="11">
        <v>0</v>
      </c>
      <c r="N4286" s="11"/>
      <c r="O4286" s="8">
        <v>32806</v>
      </c>
      <c r="P4286" s="17">
        <v>1767</v>
      </c>
      <c r="Q4286" s="3">
        <v>56214</v>
      </c>
      <c r="R4286" s="121">
        <v>7.3825000000000002E-2</v>
      </c>
      <c r="S4286" s="121">
        <v>2.4608671389999999</v>
      </c>
      <c r="T4286" s="8"/>
      <c r="U4286" s="8"/>
      <c r="V4286" s="8"/>
      <c r="W4286" s="8"/>
      <c r="X4286" s="8">
        <v>2037529</v>
      </c>
      <c r="Y4286" s="17">
        <v>4691589</v>
      </c>
      <c r="Z4286" s="3">
        <v>499531</v>
      </c>
      <c r="AA4286" s="140">
        <v>198.37937234</v>
      </c>
      <c r="AB4286" s="121">
        <v>9.1563355400000006</v>
      </c>
    </row>
    <row r="4287" spans="1:28" x14ac:dyDescent="0.3">
      <c r="A4287" s="19" t="s">
        <v>33</v>
      </c>
      <c r="B4287" s="65" t="str">
        <f>VLOOKUP(A4287,'bank list with code'!$A$2:$C$114,3,FALSE)</f>
        <v>B113</v>
      </c>
      <c r="C4287" s="65" t="str">
        <f>VLOOKUP(B4287,'bank type'!$A$2:$B$87,2,FALSE)</f>
        <v>Private Sector Banks</v>
      </c>
      <c r="D4287" s="60">
        <f t="shared" si="169"/>
        <v>44620</v>
      </c>
      <c r="E4287" s="19">
        <v>2</v>
      </c>
      <c r="F4287" s="1">
        <v>2022</v>
      </c>
      <c r="G4287" s="2">
        <v>1019</v>
      </c>
      <c r="H4287" s="2">
        <v>196</v>
      </c>
      <c r="I4287" s="2">
        <v>57615</v>
      </c>
      <c r="J4287" s="2">
        <v>0</v>
      </c>
      <c r="K4287" s="2"/>
      <c r="L4287" s="11">
        <v>69626</v>
      </c>
      <c r="M4287" s="11">
        <v>262646</v>
      </c>
      <c r="N4287" s="11"/>
      <c r="O4287" s="8">
        <v>1144367</v>
      </c>
      <c r="P4287" s="17">
        <v>12455</v>
      </c>
      <c r="Q4287" s="3">
        <v>2105526</v>
      </c>
      <c r="R4287" s="121">
        <v>0.52865399999999996</v>
      </c>
      <c r="S4287" s="121">
        <v>82.297961983199997</v>
      </c>
      <c r="T4287" s="8"/>
      <c r="U4287" s="8"/>
      <c r="V4287" s="8"/>
      <c r="W4287" s="8"/>
      <c r="X4287" s="8">
        <v>3521572</v>
      </c>
      <c r="Y4287" s="17">
        <v>2219128</v>
      </c>
      <c r="Z4287" s="3">
        <v>1834180</v>
      </c>
      <c r="AA4287" s="140">
        <v>108.21156338999999</v>
      </c>
      <c r="AB4287" s="121">
        <v>36.610642606700949</v>
      </c>
    </row>
    <row r="4288" spans="1:28" x14ac:dyDescent="0.3">
      <c r="A4288" s="19" t="s">
        <v>35</v>
      </c>
      <c r="B4288" s="65" t="str">
        <f>VLOOKUP(A4288,'bank list with code'!$A$2:$C$114,3,FALSE)</f>
        <v>B004</v>
      </c>
      <c r="C4288" s="65" t="str">
        <f>VLOOKUP(B4288,'bank type'!$A$2:$B$87,2,FALSE)</f>
        <v>Foreign Banks</v>
      </c>
      <c r="D4288" s="60">
        <f t="shared" si="169"/>
        <v>44620</v>
      </c>
      <c r="E4288" s="19">
        <v>2</v>
      </c>
      <c r="F4288" s="1">
        <v>2022</v>
      </c>
      <c r="G4288" s="2">
        <v>0</v>
      </c>
      <c r="H4288" s="2">
        <v>0</v>
      </c>
      <c r="I4288" s="2">
        <v>45020</v>
      </c>
      <c r="J4288" s="2">
        <v>0</v>
      </c>
      <c r="K4288" s="2"/>
      <c r="L4288" s="11">
        <v>0</v>
      </c>
      <c r="M4288" s="11">
        <v>0</v>
      </c>
      <c r="N4288" s="11"/>
      <c r="O4288" s="8">
        <v>1393728</v>
      </c>
      <c r="P4288" s="17">
        <v>0</v>
      </c>
      <c r="Q4288" s="3">
        <v>3846425</v>
      </c>
      <c r="R4288" s="121">
        <v>0</v>
      </c>
      <c r="S4288" s="121">
        <v>241.83593363000003</v>
      </c>
      <c r="T4288" s="8"/>
      <c r="U4288" s="8"/>
      <c r="V4288" s="8"/>
      <c r="W4288" s="8"/>
      <c r="X4288" s="8">
        <v>0</v>
      </c>
      <c r="Y4288" s="17">
        <v>0</v>
      </c>
      <c r="Z4288" s="3">
        <v>0</v>
      </c>
      <c r="AA4288" s="140">
        <v>0</v>
      </c>
      <c r="AB4288" s="121">
        <v>0</v>
      </c>
    </row>
    <row r="4289" spans="1:28" x14ac:dyDescent="0.3">
      <c r="A4289" s="19" t="s">
        <v>36</v>
      </c>
      <c r="B4289" s="65" t="str">
        <f>VLOOKUP(A4289,'bank list with code'!$A$2:$C$114,3,FALSE)</f>
        <v>B011</v>
      </c>
      <c r="C4289" s="65" t="str">
        <f>VLOOKUP(B4289,'bank type'!$A$2:$B$87,2,FALSE)</f>
        <v>Foreign Banks</v>
      </c>
      <c r="D4289" s="60">
        <f t="shared" si="169"/>
        <v>44620</v>
      </c>
      <c r="E4289" s="19">
        <v>2</v>
      </c>
      <c r="F4289" s="1">
        <v>2022</v>
      </c>
      <c r="G4289" s="2">
        <v>0</v>
      </c>
      <c r="H4289" s="2">
        <v>0</v>
      </c>
      <c r="I4289" s="2">
        <v>0</v>
      </c>
      <c r="J4289" s="2">
        <v>0</v>
      </c>
      <c r="K4289" s="2"/>
      <c r="L4289" s="11">
        <v>0</v>
      </c>
      <c r="M4289" s="11">
        <v>0</v>
      </c>
      <c r="N4289" s="11"/>
      <c r="O4289" s="8">
        <v>21955</v>
      </c>
      <c r="P4289" s="17">
        <v>0</v>
      </c>
      <c r="Q4289" s="3">
        <v>27801</v>
      </c>
      <c r="R4289" s="121">
        <v>0</v>
      </c>
      <c r="S4289" s="121">
        <v>1.1847550520000003</v>
      </c>
      <c r="T4289" s="8"/>
      <c r="U4289" s="8"/>
      <c r="V4289" s="8"/>
      <c r="W4289" s="8"/>
      <c r="X4289" s="8">
        <v>0</v>
      </c>
      <c r="Y4289" s="17">
        <v>0</v>
      </c>
      <c r="Z4289" s="3">
        <v>0</v>
      </c>
      <c r="AA4289" s="140">
        <v>0</v>
      </c>
      <c r="AB4289" s="121">
        <v>0</v>
      </c>
    </row>
    <row r="4290" spans="1:28" x14ac:dyDescent="0.3">
      <c r="A4290" s="19" t="s">
        <v>37</v>
      </c>
      <c r="B4290" s="65" t="str">
        <f>VLOOKUP(A4290,'bank list with code'!$A$2:$C$114,3,FALSE)</f>
        <v>B017</v>
      </c>
      <c r="C4290" s="65" t="str">
        <f>VLOOKUP(B4290,'bank type'!$A$2:$B$87,2,FALSE)</f>
        <v>Foreign Banks</v>
      </c>
      <c r="D4290" s="60">
        <f t="shared" si="169"/>
        <v>44620</v>
      </c>
      <c r="E4290" s="19">
        <v>2</v>
      </c>
      <c r="F4290" s="1">
        <v>2022</v>
      </c>
      <c r="G4290" s="2">
        <v>0</v>
      </c>
      <c r="H4290" s="2">
        <v>0</v>
      </c>
      <c r="I4290" s="2">
        <v>0</v>
      </c>
      <c r="J4290" s="2">
        <v>0</v>
      </c>
      <c r="K4290" s="2"/>
      <c r="L4290" s="11">
        <v>0</v>
      </c>
      <c r="M4290" s="11">
        <v>1</v>
      </c>
      <c r="N4290" s="11"/>
      <c r="O4290" s="8">
        <v>0</v>
      </c>
      <c r="P4290" s="17">
        <v>0</v>
      </c>
      <c r="Q4290" s="3">
        <v>0</v>
      </c>
      <c r="R4290" s="121">
        <v>0</v>
      </c>
      <c r="S4290" s="121">
        <v>0</v>
      </c>
      <c r="T4290" s="8"/>
      <c r="U4290" s="8"/>
      <c r="V4290" s="8"/>
      <c r="W4290" s="8"/>
      <c r="X4290" s="8">
        <v>1797</v>
      </c>
      <c r="Y4290" s="17">
        <v>375</v>
      </c>
      <c r="Z4290" s="3">
        <v>106</v>
      </c>
      <c r="AA4290" s="140">
        <v>3.2287999999999997E-2</v>
      </c>
      <c r="AB4290" s="121">
        <v>4.0423519999999999E-3</v>
      </c>
    </row>
    <row r="4291" spans="1:28" x14ac:dyDescent="0.3">
      <c r="A4291" s="19" t="s">
        <v>38</v>
      </c>
      <c r="B4291" s="65" t="str">
        <f>VLOOKUP(A4291,'bank list with code'!$A$2:$C$114,3,FALSE)</f>
        <v>B023</v>
      </c>
      <c r="C4291" s="65" t="str">
        <f>VLOOKUP(B4291,'bank type'!$A$2:$B$87,2,FALSE)</f>
        <v>Foreign Banks</v>
      </c>
      <c r="D4291" s="60">
        <f t="shared" si="169"/>
        <v>44620</v>
      </c>
      <c r="E4291" s="19">
        <v>2</v>
      </c>
      <c r="F4291" s="1">
        <v>2022</v>
      </c>
      <c r="G4291" s="2">
        <v>47</v>
      </c>
      <c r="H4291" s="2">
        <v>443</v>
      </c>
      <c r="I4291" s="2">
        <v>0</v>
      </c>
      <c r="J4291" s="2">
        <v>0</v>
      </c>
      <c r="K4291" s="2"/>
      <c r="L4291" s="11">
        <v>0</v>
      </c>
      <c r="M4291" s="11">
        <v>0</v>
      </c>
      <c r="N4291" s="11"/>
      <c r="O4291" s="8">
        <v>2554833</v>
      </c>
      <c r="P4291" s="17">
        <v>11249</v>
      </c>
      <c r="Q4291" s="3">
        <v>11077457</v>
      </c>
      <c r="R4291" s="121">
        <v>0.67632199999999998</v>
      </c>
      <c r="S4291" s="121">
        <v>354.82997265640051</v>
      </c>
      <c r="T4291" s="8"/>
      <c r="U4291" s="8"/>
      <c r="V4291" s="8"/>
      <c r="W4291" s="8"/>
      <c r="X4291" s="8">
        <v>1444035</v>
      </c>
      <c r="Y4291" s="17">
        <v>906586</v>
      </c>
      <c r="Z4291" s="3">
        <v>1871247</v>
      </c>
      <c r="AA4291" s="140">
        <v>50.423176339999998</v>
      </c>
      <c r="AB4291" s="121">
        <v>44.620340370799994</v>
      </c>
    </row>
    <row r="4292" spans="1:28" x14ac:dyDescent="0.3">
      <c r="A4292" s="19" t="s">
        <v>39</v>
      </c>
      <c r="B4292" s="65" t="str">
        <f>VLOOKUP(A4292,'bank list with code'!$A$2:$C$114,3,FALSE)</f>
        <v>B030</v>
      </c>
      <c r="C4292" s="65" t="str">
        <f>VLOOKUP(B4292,'bank type'!$A$2:$B$87,2,FALSE)</f>
        <v>Foreign Banks</v>
      </c>
      <c r="D4292" s="60">
        <f t="shared" si="169"/>
        <v>44620</v>
      </c>
      <c r="E4292" s="19">
        <v>2</v>
      </c>
      <c r="F4292" s="1">
        <v>2022</v>
      </c>
      <c r="G4292" s="2">
        <v>505</v>
      </c>
      <c r="H4292" s="2">
        <v>521</v>
      </c>
      <c r="I4292" s="2">
        <v>1055</v>
      </c>
      <c r="J4292" s="2">
        <v>0</v>
      </c>
      <c r="K4292" s="2"/>
      <c r="L4292" s="11">
        <v>130</v>
      </c>
      <c r="M4292" s="11">
        <v>0</v>
      </c>
      <c r="N4292" s="11"/>
      <c r="O4292" s="8">
        <v>978</v>
      </c>
      <c r="P4292" s="17">
        <v>4</v>
      </c>
      <c r="Q4292" s="3">
        <v>1848</v>
      </c>
      <c r="R4292" s="121">
        <v>1.2799999999999999E-4</v>
      </c>
      <c r="S4292" s="121">
        <v>5.9258329999999998E-2</v>
      </c>
      <c r="T4292" s="8"/>
      <c r="U4292" s="8"/>
      <c r="V4292" s="8"/>
      <c r="W4292" s="8"/>
      <c r="X4292" s="8">
        <v>2148957</v>
      </c>
      <c r="Y4292" s="17">
        <v>1226040</v>
      </c>
      <c r="Z4292" s="3">
        <v>994038</v>
      </c>
      <c r="AA4292" s="140">
        <v>54.726164508000004</v>
      </c>
      <c r="AB4292" s="121">
        <v>14.5955924483</v>
      </c>
    </row>
    <row r="4293" spans="1:28" x14ac:dyDescent="0.3">
      <c r="A4293" s="19" t="s">
        <v>40</v>
      </c>
      <c r="B4293" s="65" t="str">
        <f>VLOOKUP(A4293,'bank list with code'!$A$2:$C$114,3,FALSE)</f>
        <v>B035</v>
      </c>
      <c r="C4293" s="65" t="str">
        <f>VLOOKUP(B4293,'bank type'!$A$2:$B$87,2,FALSE)</f>
        <v>Foreign Banks</v>
      </c>
      <c r="D4293" s="60">
        <f t="shared" si="169"/>
        <v>44620</v>
      </c>
      <c r="E4293" s="19">
        <v>2</v>
      </c>
      <c r="F4293" s="1">
        <v>2022</v>
      </c>
      <c r="G4293" s="2">
        <v>13</v>
      </c>
      <c r="H4293" s="2">
        <v>19</v>
      </c>
      <c r="I4293" s="2">
        <v>0</v>
      </c>
      <c r="J4293" s="2">
        <v>0</v>
      </c>
      <c r="K4293" s="2"/>
      <c r="L4293" s="11">
        <v>0</v>
      </c>
      <c r="M4293" s="11">
        <v>0</v>
      </c>
      <c r="N4293" s="11"/>
      <c r="O4293" s="8">
        <v>0</v>
      </c>
      <c r="P4293" s="17">
        <v>0</v>
      </c>
      <c r="Q4293" s="3">
        <v>0</v>
      </c>
      <c r="R4293" s="121">
        <v>0</v>
      </c>
      <c r="S4293" s="121">
        <v>0</v>
      </c>
      <c r="T4293" s="8"/>
      <c r="U4293" s="8"/>
      <c r="V4293" s="8"/>
      <c r="W4293" s="8"/>
      <c r="X4293" s="8">
        <v>119597</v>
      </c>
      <c r="Y4293" s="17">
        <v>45481</v>
      </c>
      <c r="Z4293" s="3">
        <v>87591</v>
      </c>
      <c r="AA4293" s="140">
        <v>2.6347698069999996</v>
      </c>
      <c r="AB4293" s="121">
        <v>2.1305380756000001</v>
      </c>
    </row>
    <row r="4294" spans="1:28" x14ac:dyDescent="0.3">
      <c r="A4294" s="19" t="s">
        <v>41</v>
      </c>
      <c r="B4294" s="65" t="str">
        <f>VLOOKUP(A4294,'bank list with code'!$A$2:$C$114,3,FALSE)</f>
        <v>B051</v>
      </c>
      <c r="C4294" s="65" t="str">
        <f>VLOOKUP(B4294,'bank type'!$A$2:$B$87,2,FALSE)</f>
        <v>Foreign Banks</v>
      </c>
      <c r="D4294" s="60">
        <f t="shared" si="169"/>
        <v>44620</v>
      </c>
      <c r="E4294" s="19">
        <v>2</v>
      </c>
      <c r="F4294" s="1">
        <v>2022</v>
      </c>
      <c r="G4294" s="2">
        <v>46</v>
      </c>
      <c r="H4294" s="2">
        <v>30</v>
      </c>
      <c r="I4294" s="2">
        <v>0</v>
      </c>
      <c r="J4294" s="2">
        <v>0</v>
      </c>
      <c r="K4294" s="2"/>
      <c r="L4294" s="11">
        <v>0</v>
      </c>
      <c r="M4294" s="11">
        <v>0</v>
      </c>
      <c r="N4294" s="11"/>
      <c r="O4294" s="8">
        <v>796752</v>
      </c>
      <c r="P4294" s="17">
        <v>1409</v>
      </c>
      <c r="Q4294" s="3">
        <v>1491138</v>
      </c>
      <c r="R4294" s="121">
        <v>0.1139317083</v>
      </c>
      <c r="S4294" s="121">
        <v>62.354880668400241</v>
      </c>
      <c r="T4294" s="8"/>
      <c r="U4294" s="8"/>
      <c r="V4294" s="8"/>
      <c r="W4294" s="8"/>
      <c r="X4294" s="8">
        <v>511987</v>
      </c>
      <c r="Y4294" s="17">
        <v>238080</v>
      </c>
      <c r="Z4294" s="3">
        <v>346257</v>
      </c>
      <c r="AA4294" s="140">
        <v>13.348459444699998</v>
      </c>
      <c r="AB4294" s="121">
        <v>8.8689816615000101</v>
      </c>
    </row>
    <row r="4295" spans="1:28" x14ac:dyDescent="0.3">
      <c r="A4295" s="19" t="s">
        <v>73</v>
      </c>
      <c r="B4295" s="65" t="str">
        <f>VLOOKUP(A4295,'bank list with code'!$A$2:$C$114,3,FALSE)</f>
        <v>B085</v>
      </c>
      <c r="C4295" s="65" t="str">
        <f>VLOOKUP(B4295,'bank type'!$A$2:$B$87,2,FALSE)</f>
        <v>Foreign Banks</v>
      </c>
      <c r="D4295" s="60">
        <f t="shared" si="169"/>
        <v>44620</v>
      </c>
      <c r="E4295" s="19">
        <v>2</v>
      </c>
      <c r="F4295" s="1">
        <v>2022</v>
      </c>
      <c r="G4295" s="2">
        <v>6</v>
      </c>
      <c r="H4295" s="2">
        <v>0</v>
      </c>
      <c r="I4295" s="2">
        <v>0</v>
      </c>
      <c r="J4295" s="2">
        <v>0</v>
      </c>
      <c r="K4295" s="2"/>
      <c r="L4295" s="11">
        <v>138023</v>
      </c>
      <c r="M4295" s="11">
        <v>0</v>
      </c>
      <c r="N4295" s="11"/>
      <c r="O4295" s="8">
        <v>385737</v>
      </c>
      <c r="P4295" s="17">
        <v>46038</v>
      </c>
      <c r="Q4295" s="3">
        <v>795745</v>
      </c>
      <c r="R4295" s="121">
        <v>2.8873323399999999</v>
      </c>
      <c r="S4295" s="121">
        <v>39.385579589999999</v>
      </c>
      <c r="T4295" s="8"/>
      <c r="U4295" s="8"/>
      <c r="V4295" s="8"/>
      <c r="W4295" s="8"/>
      <c r="X4295" s="8">
        <v>46433</v>
      </c>
      <c r="Y4295" s="17">
        <v>4814</v>
      </c>
      <c r="Z4295" s="3">
        <v>10089</v>
      </c>
      <c r="AA4295" s="140">
        <v>0.19902603999999999</v>
      </c>
      <c r="AB4295" s="121">
        <v>0.19512868999999999</v>
      </c>
    </row>
    <row r="4296" spans="1:28" x14ac:dyDescent="0.3">
      <c r="A4296" s="19" t="s">
        <v>42</v>
      </c>
      <c r="B4296" s="65" t="str">
        <f>VLOOKUP(A4296,'bank list with code'!$A$2:$C$114,3,FALSE)</f>
        <v>B090</v>
      </c>
      <c r="C4296" s="65" t="str">
        <f>VLOOKUP(B4296,'bank type'!$A$2:$B$87,2,FALSE)</f>
        <v>Foreign Banks</v>
      </c>
      <c r="D4296" s="60">
        <f t="shared" si="169"/>
        <v>44620</v>
      </c>
      <c r="E4296" s="19">
        <v>2</v>
      </c>
      <c r="F4296" s="1">
        <v>2022</v>
      </c>
      <c r="G4296" s="2">
        <v>88</v>
      </c>
      <c r="H4296" s="2">
        <v>76</v>
      </c>
      <c r="I4296" s="2">
        <v>0</v>
      </c>
      <c r="J4296" s="2">
        <v>0</v>
      </c>
      <c r="K4296" s="2"/>
      <c r="L4296" s="11">
        <v>0</v>
      </c>
      <c r="M4296" s="11">
        <v>0</v>
      </c>
      <c r="N4296" s="11"/>
      <c r="O4296" s="8">
        <v>1340950</v>
      </c>
      <c r="P4296" s="17">
        <v>2892</v>
      </c>
      <c r="Q4296" s="3">
        <v>2833602</v>
      </c>
      <c r="R4296" s="121">
        <v>0.19880019999999998</v>
      </c>
      <c r="S4296" s="121">
        <v>102.83444929999999</v>
      </c>
      <c r="T4296" s="8"/>
      <c r="U4296" s="8"/>
      <c r="V4296" s="8"/>
      <c r="W4296" s="8"/>
      <c r="X4296" s="8">
        <v>1117243</v>
      </c>
      <c r="Y4296" s="17">
        <v>957936</v>
      </c>
      <c r="Z4296" s="3">
        <v>1423689</v>
      </c>
      <c r="AA4296" s="140">
        <v>45.378222409999999</v>
      </c>
      <c r="AB4296" s="121">
        <v>28.667322250000002</v>
      </c>
    </row>
    <row r="4297" spans="1:28" x14ac:dyDescent="0.3">
      <c r="A4297" s="19" t="s">
        <v>45</v>
      </c>
      <c r="B4297" s="65" t="str">
        <f>VLOOKUP(A4297,'bank list with code'!$A$2:$C$114,3,FALSE)</f>
        <v>B002</v>
      </c>
      <c r="C4297" s="65" t="str">
        <f>VLOOKUP(B4297,'bank type'!$A$2:$B$87,2,FALSE)</f>
        <v>Payment Banks</v>
      </c>
      <c r="D4297" s="60">
        <f t="shared" si="169"/>
        <v>44620</v>
      </c>
      <c r="E4297" s="19">
        <v>2</v>
      </c>
      <c r="F4297" s="1">
        <v>2022</v>
      </c>
      <c r="G4297" s="2">
        <v>0</v>
      </c>
      <c r="H4297" s="2">
        <v>0</v>
      </c>
      <c r="I4297" s="2">
        <v>0</v>
      </c>
      <c r="J4297" s="2">
        <v>0</v>
      </c>
      <c r="K4297" s="2"/>
      <c r="L4297" s="11">
        <v>0</v>
      </c>
      <c r="M4297" s="11">
        <v>0</v>
      </c>
      <c r="N4297" s="11"/>
      <c r="O4297" s="8">
        <v>0</v>
      </c>
      <c r="P4297" s="17">
        <v>0</v>
      </c>
      <c r="Q4297" s="3">
        <v>0</v>
      </c>
      <c r="R4297" s="121">
        <v>0</v>
      </c>
      <c r="S4297" s="121">
        <v>0</v>
      </c>
      <c r="T4297" s="8"/>
      <c r="U4297" s="8"/>
      <c r="V4297" s="8"/>
      <c r="W4297" s="8"/>
      <c r="X4297" s="8">
        <v>1965181</v>
      </c>
      <c r="Y4297" s="17">
        <v>0</v>
      </c>
      <c r="Z4297" s="3">
        <v>208256</v>
      </c>
      <c r="AA4297" s="140">
        <v>0</v>
      </c>
      <c r="AB4297" s="121">
        <v>1.5343961042000001</v>
      </c>
    </row>
    <row r="4298" spans="1:28" x14ac:dyDescent="0.3">
      <c r="A4298" s="19" t="s">
        <v>46</v>
      </c>
      <c r="B4298" s="65" t="str">
        <f>VLOOKUP(A4298,'bank list with code'!$A$2:$C$114,3,FALSE)</f>
        <v>B048</v>
      </c>
      <c r="C4298" s="65" t="str">
        <f>VLOOKUP(B4298,'bank type'!$A$2:$B$87,2,FALSE)</f>
        <v>Payment Banks</v>
      </c>
      <c r="D4298" s="60">
        <f t="shared" si="169"/>
        <v>44620</v>
      </c>
      <c r="E4298" s="19">
        <v>2</v>
      </c>
      <c r="F4298" s="1">
        <v>2022</v>
      </c>
      <c r="G4298" s="2">
        <v>0</v>
      </c>
      <c r="H4298" s="2">
        <v>0</v>
      </c>
      <c r="I4298" s="2">
        <v>0</v>
      </c>
      <c r="J4298" s="2">
        <v>0</v>
      </c>
      <c r="K4298" s="2"/>
      <c r="L4298" s="11">
        <v>294770</v>
      </c>
      <c r="M4298" s="11">
        <v>0</v>
      </c>
      <c r="N4298" s="11"/>
      <c r="O4298" s="8">
        <v>0</v>
      </c>
      <c r="P4298" s="17">
        <v>0</v>
      </c>
      <c r="Q4298" s="3">
        <v>0</v>
      </c>
      <c r="R4298" s="121">
        <v>0</v>
      </c>
      <c r="S4298" s="121">
        <v>0</v>
      </c>
      <c r="T4298" s="8"/>
      <c r="U4298" s="8"/>
      <c r="V4298" s="8"/>
      <c r="W4298" s="8"/>
      <c r="X4298" s="8">
        <v>4209492</v>
      </c>
      <c r="Y4298" s="17">
        <v>1090095</v>
      </c>
      <c r="Z4298" s="3">
        <v>191728</v>
      </c>
      <c r="AA4298" s="140">
        <v>33.472148399999995</v>
      </c>
      <c r="AB4298" s="121">
        <v>3.1973712285000002</v>
      </c>
    </row>
    <row r="4299" spans="1:28" x14ac:dyDescent="0.3">
      <c r="A4299" s="19" t="s">
        <v>47</v>
      </c>
      <c r="B4299" s="65" t="str">
        <f>VLOOKUP(A4299,'bank list with code'!$A$2:$C$114,3,FALSE)</f>
        <v>B059</v>
      </c>
      <c r="C4299" s="65" t="str">
        <f>VLOOKUP(B4299,'bank type'!$A$2:$B$87,2,FALSE)</f>
        <v>Payment Banks</v>
      </c>
      <c r="D4299" s="60">
        <f t="shared" si="169"/>
        <v>44620</v>
      </c>
      <c r="E4299" s="19">
        <v>2</v>
      </c>
      <c r="F4299" s="1">
        <v>2022</v>
      </c>
      <c r="G4299" s="2">
        <v>0</v>
      </c>
      <c r="H4299" s="2">
        <v>0</v>
      </c>
      <c r="I4299" s="2">
        <v>0</v>
      </c>
      <c r="J4299" s="2">
        <v>0</v>
      </c>
      <c r="K4299" s="2"/>
      <c r="L4299" s="8">
        <v>135092</v>
      </c>
      <c r="M4299" s="11">
        <v>0</v>
      </c>
      <c r="N4299" s="11"/>
      <c r="O4299" s="8">
        <v>0</v>
      </c>
      <c r="P4299" s="17">
        <v>0</v>
      </c>
      <c r="Q4299" s="3">
        <v>0</v>
      </c>
      <c r="R4299" s="121">
        <v>0</v>
      </c>
      <c r="S4299" s="121">
        <v>0</v>
      </c>
      <c r="T4299" s="8"/>
      <c r="U4299" s="8"/>
      <c r="V4299" s="8"/>
      <c r="W4299" s="8"/>
      <c r="X4299" s="8">
        <v>4496253</v>
      </c>
      <c r="Y4299" s="17">
        <v>0</v>
      </c>
      <c r="Z4299" s="3">
        <v>393292</v>
      </c>
      <c r="AA4299" s="140">
        <v>0</v>
      </c>
      <c r="AB4299" s="121">
        <v>2.1186718088999998</v>
      </c>
    </row>
    <row r="4300" spans="1:28" x14ac:dyDescent="0.3">
      <c r="A4300" s="19" t="s">
        <v>72</v>
      </c>
      <c r="B4300" s="65" t="str">
        <f>VLOOKUP(A4300,'bank list with code'!$A$2:$C$114,3,FALSE)</f>
        <v>B067</v>
      </c>
      <c r="C4300" s="65" t="str">
        <f>VLOOKUP(B4300,'bank type'!$A$2:$B$87,2,FALSE)</f>
        <v>Payment Banks</v>
      </c>
      <c r="D4300" s="60">
        <f t="shared" si="169"/>
        <v>44620</v>
      </c>
      <c r="E4300" s="19">
        <v>2</v>
      </c>
      <c r="F4300" s="1">
        <v>2022</v>
      </c>
      <c r="G4300" s="2">
        <v>0</v>
      </c>
      <c r="H4300" s="2">
        <v>0</v>
      </c>
      <c r="I4300" s="2">
        <v>0</v>
      </c>
      <c r="J4300" s="2">
        <v>0</v>
      </c>
      <c r="K4300" s="2"/>
      <c r="L4300" s="11">
        <v>0</v>
      </c>
      <c r="M4300" s="11">
        <v>0</v>
      </c>
      <c r="N4300" s="11"/>
      <c r="O4300" s="8">
        <v>0</v>
      </c>
      <c r="P4300" s="17">
        <v>0</v>
      </c>
      <c r="Q4300" s="3">
        <v>0</v>
      </c>
      <c r="R4300" s="121">
        <v>0</v>
      </c>
      <c r="S4300" s="121">
        <v>0</v>
      </c>
      <c r="T4300" s="8"/>
      <c r="U4300" s="8"/>
      <c r="V4300" s="8"/>
      <c r="W4300" s="8"/>
      <c r="X4300" s="8">
        <v>0</v>
      </c>
      <c r="Y4300" s="17">
        <v>0</v>
      </c>
      <c r="Z4300" s="3">
        <v>0</v>
      </c>
      <c r="AA4300" s="140">
        <v>0</v>
      </c>
      <c r="AB4300" s="121">
        <v>0</v>
      </c>
    </row>
    <row r="4301" spans="1:28" x14ac:dyDescent="0.3">
      <c r="A4301" s="19" t="s">
        <v>49</v>
      </c>
      <c r="B4301" s="65" t="str">
        <f>VLOOKUP(A4301,'bank list with code'!$A$2:$C$114,3,FALSE)</f>
        <v>B077</v>
      </c>
      <c r="C4301" s="65" t="str">
        <f>VLOOKUP(B4301,'bank type'!$A$2:$B$87,2,FALSE)</f>
        <v>Payment Banks</v>
      </c>
      <c r="D4301" s="60">
        <f t="shared" si="169"/>
        <v>44620</v>
      </c>
      <c r="E4301" s="19">
        <v>2</v>
      </c>
      <c r="F4301" s="1">
        <v>2022</v>
      </c>
      <c r="G4301" s="2">
        <v>0</v>
      </c>
      <c r="H4301" s="2">
        <v>0</v>
      </c>
      <c r="I4301" s="2">
        <v>0</v>
      </c>
      <c r="J4301" s="2">
        <v>0</v>
      </c>
      <c r="K4301" s="2"/>
      <c r="L4301" s="11">
        <v>26161</v>
      </c>
      <c r="M4301" s="11">
        <v>0</v>
      </c>
      <c r="N4301" s="11"/>
      <c r="O4301" s="8">
        <v>0</v>
      </c>
      <c r="P4301" s="17">
        <v>0</v>
      </c>
      <c r="Q4301" s="3">
        <v>0</v>
      </c>
      <c r="R4301" s="121">
        <v>0</v>
      </c>
      <c r="S4301" s="121">
        <v>0</v>
      </c>
      <c r="T4301" s="8"/>
      <c r="U4301" s="8"/>
      <c r="V4301" s="8"/>
      <c r="W4301" s="8"/>
      <c r="X4301" s="8">
        <v>321939</v>
      </c>
      <c r="Y4301" s="17">
        <v>2896</v>
      </c>
      <c r="Z4301" s="3">
        <v>24615</v>
      </c>
      <c r="AA4301" s="140">
        <v>0.11529091</v>
      </c>
      <c r="AB4301" s="121">
        <v>0.12574634409999999</v>
      </c>
    </row>
    <row r="4302" spans="1:28" x14ac:dyDescent="0.3">
      <c r="A4302" s="19" t="s">
        <v>50</v>
      </c>
      <c r="B4302" s="65" t="str">
        <f>VLOOKUP(A4302,'bank list with code'!$A$2:$C$114,3,FALSE)</f>
        <v>B079</v>
      </c>
      <c r="C4302" s="65" t="str">
        <f>VLOOKUP(B4302,'bank type'!$A$2:$B$87,2,FALSE)</f>
        <v>Payment Banks</v>
      </c>
      <c r="D4302" s="60">
        <f t="shared" si="169"/>
        <v>44620</v>
      </c>
      <c r="E4302" s="19">
        <v>2</v>
      </c>
      <c r="F4302" s="1">
        <v>2022</v>
      </c>
      <c r="G4302" s="2">
        <v>1</v>
      </c>
      <c r="H4302" s="2">
        <v>66</v>
      </c>
      <c r="I4302" s="2">
        <v>381535</v>
      </c>
      <c r="J4302" s="2">
        <v>0</v>
      </c>
      <c r="K4302" s="2"/>
      <c r="L4302" s="11">
        <v>0</v>
      </c>
      <c r="M4302" s="11">
        <v>0</v>
      </c>
      <c r="N4302" s="11"/>
      <c r="O4302" s="8">
        <v>0</v>
      </c>
      <c r="P4302" s="17">
        <v>0</v>
      </c>
      <c r="Q4302" s="3">
        <v>0</v>
      </c>
      <c r="R4302" s="121">
        <v>0</v>
      </c>
      <c r="S4302" s="121">
        <v>0</v>
      </c>
      <c r="T4302" s="8"/>
      <c r="U4302" s="8"/>
      <c r="V4302" s="8"/>
      <c r="W4302" s="8"/>
      <c r="X4302" s="8">
        <v>61140286</v>
      </c>
      <c r="Y4302" s="17">
        <v>2314788</v>
      </c>
      <c r="Z4302" s="3">
        <v>2542377</v>
      </c>
      <c r="AA4302" s="140">
        <v>84.774691349999998</v>
      </c>
      <c r="AB4302" s="121">
        <v>28.970443119999999</v>
      </c>
    </row>
    <row r="4303" spans="1:28" x14ac:dyDescent="0.3">
      <c r="A4303" s="19" t="s">
        <v>52</v>
      </c>
      <c r="B4303" s="65" t="str">
        <f>VLOOKUP(A4303,'bank list with code'!$A$2:$C$114,3,FALSE)</f>
        <v>B007</v>
      </c>
      <c r="C4303" s="65" t="str">
        <f>VLOOKUP(B4303,'bank type'!$A$2:$B$87,2,FALSE)</f>
        <v>Small Finance Banks</v>
      </c>
      <c r="D4303" s="60">
        <f t="shared" si="169"/>
        <v>44620</v>
      </c>
      <c r="E4303" s="19">
        <v>2</v>
      </c>
      <c r="F4303" s="1">
        <v>2022</v>
      </c>
      <c r="G4303" s="2">
        <v>403</v>
      </c>
      <c r="H4303" s="2">
        <v>3</v>
      </c>
      <c r="I4303" s="2">
        <v>0</v>
      </c>
      <c r="J4303" s="2">
        <v>0</v>
      </c>
      <c r="K4303" s="2"/>
      <c r="L4303" s="11">
        <v>320</v>
      </c>
      <c r="M4303" s="11">
        <v>0</v>
      </c>
      <c r="N4303" s="11"/>
      <c r="O4303" s="8">
        <v>145847</v>
      </c>
      <c r="P4303" s="17">
        <v>4552</v>
      </c>
      <c r="Q4303" s="3">
        <v>362167</v>
      </c>
      <c r="R4303" s="121">
        <v>0.24618915999999999</v>
      </c>
      <c r="S4303" s="121">
        <v>24.014275529999999</v>
      </c>
      <c r="T4303" s="8"/>
      <c r="U4303" s="8"/>
      <c r="V4303" s="8"/>
      <c r="W4303" s="8"/>
      <c r="X4303" s="8">
        <v>1906046</v>
      </c>
      <c r="Y4303" s="17">
        <v>764909</v>
      </c>
      <c r="Z4303" s="3">
        <v>369343</v>
      </c>
      <c r="AA4303" s="140">
        <v>50.974525719999995</v>
      </c>
      <c r="AB4303" s="121">
        <v>10.132245319999999</v>
      </c>
    </row>
    <row r="4304" spans="1:28" x14ac:dyDescent="0.3">
      <c r="A4304" s="19" t="s">
        <v>53</v>
      </c>
      <c r="B4304" s="65" t="str">
        <f>VLOOKUP(A4304,'bank list with code'!$A$2:$C$114,3,FALSE)</f>
        <v>B019</v>
      </c>
      <c r="C4304" s="65" t="str">
        <f>VLOOKUP(B4304,'bank type'!$A$2:$B$87,2,FALSE)</f>
        <v>Small Finance Banks</v>
      </c>
      <c r="D4304" s="60">
        <f t="shared" si="169"/>
        <v>44620</v>
      </c>
      <c r="E4304" s="19">
        <v>2</v>
      </c>
      <c r="F4304" s="1">
        <v>2022</v>
      </c>
      <c r="G4304" s="2">
        <v>159</v>
      </c>
      <c r="H4304" s="2">
        <v>2</v>
      </c>
      <c r="I4304" s="2">
        <v>0</v>
      </c>
      <c r="J4304" s="2">
        <v>0</v>
      </c>
      <c r="K4304" s="2"/>
      <c r="L4304" s="11">
        <v>0</v>
      </c>
      <c r="M4304" s="11">
        <v>0</v>
      </c>
      <c r="N4304" s="11"/>
      <c r="O4304" s="8">
        <v>0</v>
      </c>
      <c r="P4304" s="17">
        <v>0</v>
      </c>
      <c r="Q4304" s="3">
        <v>0</v>
      </c>
      <c r="R4304" s="121">
        <v>0</v>
      </c>
      <c r="S4304" s="121">
        <v>0</v>
      </c>
      <c r="T4304" s="8"/>
      <c r="U4304" s="8"/>
      <c r="V4304" s="8"/>
      <c r="W4304" s="8"/>
      <c r="X4304" s="8">
        <v>181035</v>
      </c>
      <c r="Y4304" s="17">
        <v>109831</v>
      </c>
      <c r="Z4304" s="3">
        <v>61768</v>
      </c>
      <c r="AA4304" s="140">
        <v>5.9318916000000002</v>
      </c>
      <c r="AB4304" s="121">
        <v>1.5308519071</v>
      </c>
    </row>
    <row r="4305" spans="1:32" x14ac:dyDescent="0.3">
      <c r="A4305" s="19" t="s">
        <v>55</v>
      </c>
      <c r="B4305" s="65" t="str">
        <f>VLOOKUP(A4305,'bank list with code'!$A$2:$C$114,3,FALSE)</f>
        <v>B041</v>
      </c>
      <c r="C4305" s="65" t="str">
        <f>VLOOKUP(B4305,'bank type'!$A$2:$B$87,2,FALSE)</f>
        <v>Small Finance Banks</v>
      </c>
      <c r="D4305" s="60">
        <f t="shared" si="169"/>
        <v>44620</v>
      </c>
      <c r="E4305" s="19">
        <v>2</v>
      </c>
      <c r="F4305" s="1">
        <v>2022</v>
      </c>
      <c r="G4305" s="2">
        <v>334</v>
      </c>
      <c r="H4305" s="2">
        <v>2</v>
      </c>
      <c r="I4305" s="2">
        <v>12547</v>
      </c>
      <c r="J4305" s="2">
        <v>0</v>
      </c>
      <c r="K4305" s="2"/>
      <c r="L4305" s="11">
        <v>294</v>
      </c>
      <c r="M4305" s="11">
        <v>20941</v>
      </c>
      <c r="N4305" s="11"/>
      <c r="O4305" s="8">
        <v>0</v>
      </c>
      <c r="P4305" s="17">
        <v>0</v>
      </c>
      <c r="Q4305" s="3">
        <v>0</v>
      </c>
      <c r="R4305" s="121">
        <v>0</v>
      </c>
      <c r="S4305" s="121">
        <v>0</v>
      </c>
      <c r="T4305" s="8"/>
      <c r="U4305" s="8"/>
      <c r="V4305" s="8"/>
      <c r="W4305" s="8"/>
      <c r="X4305" s="8">
        <v>3149521</v>
      </c>
      <c r="Y4305" s="17">
        <v>800821</v>
      </c>
      <c r="Z4305" s="3">
        <v>375131</v>
      </c>
      <c r="AA4305" s="140">
        <v>29.776835380000001</v>
      </c>
      <c r="AB4305" s="121">
        <v>6.8656177500000002</v>
      </c>
    </row>
    <row r="4306" spans="1:32" x14ac:dyDescent="0.3">
      <c r="A4306" s="19" t="s">
        <v>56</v>
      </c>
      <c r="B4306" s="65" t="str">
        <f>VLOOKUP(A4306,'bank list with code'!$A$2:$C$114,3,FALSE)</f>
        <v>B043</v>
      </c>
      <c r="C4306" s="65" t="str">
        <f>VLOOKUP(B4306,'bank type'!$A$2:$B$87,2,FALSE)</f>
        <v>Small Finance Banks</v>
      </c>
      <c r="D4306" s="60">
        <f t="shared" si="169"/>
        <v>44620</v>
      </c>
      <c r="E4306" s="19">
        <v>2</v>
      </c>
      <c r="F4306" s="1">
        <v>2022</v>
      </c>
      <c r="G4306" s="2">
        <v>378</v>
      </c>
      <c r="H4306" s="2">
        <v>2</v>
      </c>
      <c r="I4306" s="2">
        <v>0</v>
      </c>
      <c r="J4306" s="2">
        <v>0</v>
      </c>
      <c r="K4306" s="2"/>
      <c r="L4306" s="11">
        <v>622</v>
      </c>
      <c r="M4306" s="11">
        <v>0</v>
      </c>
      <c r="N4306" s="11"/>
      <c r="O4306" s="8">
        <v>0</v>
      </c>
      <c r="P4306" s="17">
        <v>0</v>
      </c>
      <c r="Q4306" s="3">
        <v>0</v>
      </c>
      <c r="R4306" s="121">
        <v>0</v>
      </c>
      <c r="S4306" s="121">
        <v>0</v>
      </c>
      <c r="T4306" s="8"/>
      <c r="U4306" s="8"/>
      <c r="V4306" s="8"/>
      <c r="W4306" s="8"/>
      <c r="X4306" s="8">
        <v>4347509</v>
      </c>
      <c r="Y4306" s="17">
        <v>1043370</v>
      </c>
      <c r="Z4306" s="3">
        <v>272210</v>
      </c>
      <c r="AA4306" s="140">
        <v>52.356476199999996</v>
      </c>
      <c r="AB4306" s="121">
        <v>3.2408518934000003</v>
      </c>
    </row>
    <row r="4307" spans="1:32" x14ac:dyDescent="0.3">
      <c r="A4307" s="19" t="s">
        <v>54</v>
      </c>
      <c r="B4307" s="65" t="str">
        <f>VLOOKUP(A4307,'bank list with code'!$A$2:$C$114,3,FALSE)</f>
        <v>B046</v>
      </c>
      <c r="C4307" s="65" t="str">
        <f>VLOOKUP(B4307,'bank type'!$A$2:$B$87,2,FALSE)</f>
        <v>Small Finance Banks</v>
      </c>
      <c r="D4307" s="60">
        <f t="shared" si="169"/>
        <v>44620</v>
      </c>
      <c r="E4307" s="19">
        <v>2</v>
      </c>
      <c r="F4307" s="1">
        <v>2022</v>
      </c>
      <c r="G4307" s="2">
        <v>118</v>
      </c>
      <c r="H4307" s="2">
        <v>0</v>
      </c>
      <c r="I4307" s="2">
        <v>0</v>
      </c>
      <c r="J4307" s="2">
        <v>0</v>
      </c>
      <c r="K4307" s="2"/>
      <c r="L4307" s="11">
        <v>0</v>
      </c>
      <c r="M4307" s="11">
        <v>0</v>
      </c>
      <c r="N4307" s="11"/>
      <c r="O4307" s="8">
        <v>0</v>
      </c>
      <c r="P4307" s="17">
        <v>0</v>
      </c>
      <c r="Q4307" s="3">
        <v>0</v>
      </c>
      <c r="R4307" s="121">
        <v>0</v>
      </c>
      <c r="S4307" s="121">
        <v>0</v>
      </c>
      <c r="T4307" s="8"/>
      <c r="U4307" s="8"/>
      <c r="V4307" s="8"/>
      <c r="W4307" s="8"/>
      <c r="X4307" s="8">
        <v>3217480</v>
      </c>
      <c r="Y4307" s="17">
        <v>651549</v>
      </c>
      <c r="Z4307" s="3">
        <v>61796</v>
      </c>
      <c r="AA4307" s="140">
        <v>31.887934171100003</v>
      </c>
      <c r="AB4307" s="121">
        <v>0.73029943900000005</v>
      </c>
    </row>
    <row r="4308" spans="1:32" x14ac:dyDescent="0.3">
      <c r="A4308" s="19" t="s">
        <v>57</v>
      </c>
      <c r="B4308" s="65" t="str">
        <f>VLOOKUP(A4308,'bank list with code'!$A$2:$C$114,3,FALSE)</f>
        <v>B065</v>
      </c>
      <c r="C4308" s="65" t="str">
        <f>VLOOKUP(B4308,'bank type'!$A$2:$B$87,2,FALSE)</f>
        <v>Small Finance Banks</v>
      </c>
      <c r="D4308" s="60">
        <f t="shared" si="169"/>
        <v>44620</v>
      </c>
      <c r="E4308" s="19">
        <v>2</v>
      </c>
      <c r="F4308" s="1">
        <v>2022</v>
      </c>
      <c r="G4308" s="2">
        <v>65</v>
      </c>
      <c r="H4308" s="2">
        <v>2</v>
      </c>
      <c r="I4308" s="2">
        <v>0</v>
      </c>
      <c r="J4308" s="2">
        <v>0</v>
      </c>
      <c r="K4308" s="2"/>
      <c r="L4308" s="11">
        <v>164</v>
      </c>
      <c r="M4308" s="11">
        <v>0</v>
      </c>
      <c r="N4308" s="11"/>
      <c r="O4308" s="8">
        <v>0</v>
      </c>
      <c r="P4308" s="17">
        <v>0</v>
      </c>
      <c r="Q4308" s="3">
        <v>0</v>
      </c>
      <c r="R4308" s="121">
        <v>0</v>
      </c>
      <c r="S4308" s="121">
        <v>0</v>
      </c>
      <c r="T4308" s="8"/>
      <c r="U4308" s="8"/>
      <c r="V4308" s="8"/>
      <c r="W4308" s="8"/>
      <c r="X4308" s="8">
        <v>2305319</v>
      </c>
      <c r="Y4308" s="17">
        <v>297606</v>
      </c>
      <c r="Z4308" s="3">
        <v>78295</v>
      </c>
      <c r="AA4308" s="140">
        <v>14.775088999999999</v>
      </c>
      <c r="AB4308" s="121">
        <v>1.1553175499999999</v>
      </c>
    </row>
    <row r="4309" spans="1:32" x14ac:dyDescent="0.3">
      <c r="A4309" s="19" t="s">
        <v>58</v>
      </c>
      <c r="B4309" s="65" t="str">
        <f>VLOOKUP(A4309,'bank list with code'!$A$2:$C$114,3,FALSE)</f>
        <v>B075</v>
      </c>
      <c r="C4309" s="65" t="str">
        <f>VLOOKUP(B4309,'bank type'!$A$2:$B$87,2,FALSE)</f>
        <v>Small Finance Banks</v>
      </c>
      <c r="D4309" s="60">
        <f t="shared" si="169"/>
        <v>44620</v>
      </c>
      <c r="E4309" s="19">
        <v>2</v>
      </c>
      <c r="F4309" s="1">
        <v>2022</v>
      </c>
      <c r="G4309" s="2">
        <v>8</v>
      </c>
      <c r="H4309" s="2">
        <v>1</v>
      </c>
      <c r="I4309" s="2">
        <v>0</v>
      </c>
      <c r="J4309" s="2">
        <v>0</v>
      </c>
      <c r="K4309" s="2"/>
      <c r="L4309" s="11">
        <v>0</v>
      </c>
      <c r="M4309" s="11">
        <v>0</v>
      </c>
      <c r="N4309" s="11"/>
      <c r="O4309" s="8">
        <v>0</v>
      </c>
      <c r="P4309" s="17">
        <v>0</v>
      </c>
      <c r="Q4309" s="3">
        <v>0</v>
      </c>
      <c r="R4309" s="121">
        <v>0</v>
      </c>
      <c r="S4309" s="121">
        <v>0</v>
      </c>
      <c r="T4309" s="8"/>
      <c r="U4309" s="8"/>
      <c r="V4309" s="8"/>
      <c r="W4309" s="8"/>
      <c r="X4309" s="8">
        <v>298337</v>
      </c>
      <c r="Y4309" s="17">
        <v>42172</v>
      </c>
      <c r="Z4309" s="3">
        <v>17095</v>
      </c>
      <c r="AA4309" s="140">
        <v>1.6591012300000001</v>
      </c>
      <c r="AB4309" s="121">
        <v>0.22453393530000001</v>
      </c>
    </row>
    <row r="4310" spans="1:32" x14ac:dyDescent="0.3">
      <c r="A4310" s="19" t="s">
        <v>59</v>
      </c>
      <c r="B4310" s="65" t="str">
        <f>VLOOKUP(A4310,'bank list with code'!$A$2:$C$114,3,FALSE)</f>
        <v>B097</v>
      </c>
      <c r="C4310" s="65" t="str">
        <f>VLOOKUP(B4310,'bank type'!$A$2:$B$87,2,FALSE)</f>
        <v>Small Finance Banks</v>
      </c>
      <c r="D4310" s="60">
        <f t="shared" si="169"/>
        <v>44620</v>
      </c>
      <c r="E4310" s="19">
        <v>2</v>
      </c>
      <c r="F4310" s="1">
        <v>2022</v>
      </c>
      <c r="G4310" s="2">
        <v>0</v>
      </c>
      <c r="H4310" s="2">
        <v>0</v>
      </c>
      <c r="I4310" s="2">
        <v>0</v>
      </c>
      <c r="J4310" s="2">
        <v>0</v>
      </c>
      <c r="K4310" s="2"/>
      <c r="L4310" s="11">
        <v>0</v>
      </c>
      <c r="M4310" s="11">
        <v>0</v>
      </c>
      <c r="N4310" s="11"/>
      <c r="O4310" s="8">
        <v>0</v>
      </c>
      <c r="P4310" s="17">
        <v>0</v>
      </c>
      <c r="Q4310" s="3">
        <v>0</v>
      </c>
      <c r="R4310" s="121">
        <v>0</v>
      </c>
      <c r="S4310" s="121">
        <v>0</v>
      </c>
      <c r="T4310" s="8"/>
      <c r="U4310" s="8"/>
      <c r="V4310" s="8"/>
      <c r="W4310" s="8"/>
      <c r="X4310" s="8">
        <v>404428</v>
      </c>
      <c r="Y4310" s="17">
        <v>99998</v>
      </c>
      <c r="Z4310" s="3">
        <v>33369</v>
      </c>
      <c r="AA4310" s="140">
        <v>4.6940359500000008</v>
      </c>
      <c r="AB4310" s="121">
        <v>0.40575396079999998</v>
      </c>
    </row>
    <row r="4311" spans="1:32" x14ac:dyDescent="0.3">
      <c r="A4311" s="19" t="s">
        <v>60</v>
      </c>
      <c r="B4311" s="65" t="str">
        <f>VLOOKUP(A4311,'bank list with code'!$A$2:$C$114,3,FALSE)</f>
        <v>B103</v>
      </c>
      <c r="C4311" s="65" t="str">
        <f>VLOOKUP(B4311,'bank type'!$A$2:$B$87,2,FALSE)</f>
        <v>Small Finance Banks</v>
      </c>
      <c r="D4311" s="60">
        <f t="shared" si="169"/>
        <v>44620</v>
      </c>
      <c r="E4311" s="19">
        <v>2</v>
      </c>
      <c r="F4311" s="1">
        <v>2022</v>
      </c>
      <c r="G4311" s="2">
        <v>488</v>
      </c>
      <c r="H4311" s="2">
        <v>3</v>
      </c>
      <c r="I4311" s="2">
        <v>0</v>
      </c>
      <c r="J4311" s="2">
        <v>0</v>
      </c>
      <c r="K4311" s="2"/>
      <c r="L4311" s="11">
        <v>0</v>
      </c>
      <c r="M4311" s="11">
        <v>0</v>
      </c>
      <c r="N4311" s="11"/>
      <c r="O4311" s="8">
        <v>0</v>
      </c>
      <c r="P4311" s="17">
        <v>0</v>
      </c>
      <c r="Q4311" s="3">
        <v>0</v>
      </c>
      <c r="R4311" s="121">
        <v>0</v>
      </c>
      <c r="S4311" s="121">
        <v>0</v>
      </c>
      <c r="T4311" s="8"/>
      <c r="U4311" s="8"/>
      <c r="V4311" s="8"/>
      <c r="W4311" s="8"/>
      <c r="X4311" s="8">
        <v>7119415</v>
      </c>
      <c r="Y4311" s="17">
        <v>2894702</v>
      </c>
      <c r="Z4311" s="3">
        <v>452772</v>
      </c>
      <c r="AA4311" s="140">
        <v>130.9578571756</v>
      </c>
      <c r="AB4311" s="121">
        <v>7.0084099018000003</v>
      </c>
    </row>
    <row r="4312" spans="1:32" x14ac:dyDescent="0.3">
      <c r="A4312" s="19" t="s">
        <v>78</v>
      </c>
      <c r="B4312" s="65" t="str">
        <f>VLOOKUP(A4312,'bank list with code'!$A$2:$C$114,3,FALSE)</f>
        <v>B107</v>
      </c>
      <c r="C4312" s="65" t="str">
        <f>VLOOKUP(B4312,'bank type'!$A$2:$B$87,2,FALSE)</f>
        <v>Small Finance Banks</v>
      </c>
      <c r="D4312" s="60">
        <f t="shared" si="169"/>
        <v>44620</v>
      </c>
      <c r="E4312" s="19">
        <v>2</v>
      </c>
      <c r="F4312" s="1">
        <v>2022</v>
      </c>
      <c r="G4312" s="2">
        <v>0</v>
      </c>
      <c r="H4312" s="2">
        <v>0</v>
      </c>
      <c r="I4312" s="2">
        <v>0</v>
      </c>
      <c r="J4312" s="2">
        <v>0</v>
      </c>
      <c r="K4312" s="2"/>
      <c r="L4312" s="11">
        <v>0</v>
      </c>
      <c r="M4312" s="11">
        <v>0</v>
      </c>
      <c r="N4312" s="11"/>
      <c r="O4312" s="8">
        <v>0</v>
      </c>
      <c r="P4312" s="17">
        <v>0</v>
      </c>
      <c r="Q4312" s="3">
        <v>0</v>
      </c>
      <c r="R4312" s="121">
        <v>0</v>
      </c>
      <c r="S4312" s="121">
        <v>0</v>
      </c>
      <c r="T4312" s="8"/>
      <c r="U4312" s="8"/>
      <c r="V4312" s="8"/>
      <c r="W4312" s="8"/>
      <c r="X4312" s="8">
        <v>0</v>
      </c>
      <c r="Y4312" s="17">
        <v>0</v>
      </c>
      <c r="Z4312" s="3">
        <v>0</v>
      </c>
      <c r="AA4312" s="140">
        <v>0</v>
      </c>
      <c r="AB4312" s="121">
        <v>0</v>
      </c>
    </row>
    <row r="4313" spans="1:32" x14ac:dyDescent="0.3">
      <c r="A4313" s="19" t="s">
        <v>61</v>
      </c>
      <c r="B4313" s="65" t="str">
        <f>VLOOKUP(A4313,'bank list with code'!$A$2:$C$114,3,FALSE)</f>
        <v>B109</v>
      </c>
      <c r="C4313" s="65" t="str">
        <f>VLOOKUP(B4313,'bank type'!$A$2:$B$87,2,FALSE)</f>
        <v>Small Finance Banks</v>
      </c>
      <c r="D4313" s="60">
        <f t="shared" si="169"/>
        <v>44620</v>
      </c>
      <c r="E4313" s="19">
        <v>2</v>
      </c>
      <c r="F4313" s="1">
        <v>2022</v>
      </c>
      <c r="G4313" s="2">
        <v>204</v>
      </c>
      <c r="H4313" s="2">
        <v>12</v>
      </c>
      <c r="I4313" s="2">
        <v>0</v>
      </c>
      <c r="J4313" s="2">
        <v>0</v>
      </c>
      <c r="K4313" s="2"/>
      <c r="L4313" s="11">
        <v>204</v>
      </c>
      <c r="M4313" s="11">
        <v>0</v>
      </c>
      <c r="N4313" s="11"/>
      <c r="O4313" s="8">
        <v>0</v>
      </c>
      <c r="P4313" s="17">
        <v>0</v>
      </c>
      <c r="Q4313" s="3">
        <v>0</v>
      </c>
      <c r="R4313" s="121">
        <v>0</v>
      </c>
      <c r="S4313" s="121">
        <v>0</v>
      </c>
      <c r="T4313" s="8"/>
      <c r="U4313" s="8"/>
      <c r="V4313" s="8"/>
      <c r="W4313" s="8"/>
      <c r="X4313" s="8">
        <v>1247523</v>
      </c>
      <c r="Y4313" s="17">
        <v>338550</v>
      </c>
      <c r="Z4313" s="3">
        <v>48303</v>
      </c>
      <c r="AA4313" s="140">
        <v>11.843138639999999</v>
      </c>
      <c r="AB4313" s="121">
        <v>0.73478317500000068</v>
      </c>
    </row>
    <row r="4314" spans="1:32" x14ac:dyDescent="0.3">
      <c r="A4314" s="1" t="s">
        <v>0</v>
      </c>
      <c r="B4314" s="65" t="str">
        <f>VLOOKUP(A4314,'bank list with code'!$A$2:$C$114,3,FALSE)</f>
        <v>B014</v>
      </c>
      <c r="C4314" s="65" t="str">
        <f>VLOOKUP(B4314,'bank type'!$A$2:$B$87,2,FALSE)</f>
        <v>Public Sector Banks</v>
      </c>
      <c r="D4314" s="60">
        <f>DATE(2022,3,31)</f>
        <v>44651</v>
      </c>
      <c r="E4314" s="19">
        <v>3</v>
      </c>
      <c r="F4314" s="1">
        <v>2022</v>
      </c>
      <c r="G4314" s="15">
        <v>8757</v>
      </c>
      <c r="H4314" s="23">
        <v>2730</v>
      </c>
      <c r="I4314" s="23"/>
      <c r="J4314" s="23"/>
      <c r="K4314" s="7">
        <v>27074</v>
      </c>
      <c r="L4314" s="7">
        <v>35517</v>
      </c>
      <c r="M4314" s="7">
        <v>12378</v>
      </c>
      <c r="N4314" s="7">
        <v>650416</v>
      </c>
      <c r="O4314" s="7">
        <v>1103921</v>
      </c>
      <c r="P4314" s="7"/>
      <c r="Q4314" s="7">
        <v>1165443</v>
      </c>
      <c r="R4314" s="123"/>
      <c r="S4314" s="123">
        <v>3686.3133539999999</v>
      </c>
      <c r="T4314" s="7">
        <v>1085014</v>
      </c>
      <c r="U4314" s="7">
        <v>4499567.5939999996</v>
      </c>
      <c r="V4314" s="7">
        <v>0</v>
      </c>
      <c r="W4314" s="7">
        <v>0</v>
      </c>
      <c r="X4314" s="7">
        <v>74522207</v>
      </c>
      <c r="Y4314" s="7"/>
      <c r="Z4314" s="7">
        <v>8519967</v>
      </c>
      <c r="AA4314" s="123"/>
      <c r="AB4314" s="123">
        <v>15691.963278000001</v>
      </c>
      <c r="AC4314" s="7">
        <v>4484921</v>
      </c>
      <c r="AD4314" s="7">
        <v>7721120.6869999999</v>
      </c>
      <c r="AE4314" s="7">
        <v>0</v>
      </c>
      <c r="AF4314" s="7">
        <v>0</v>
      </c>
    </row>
    <row r="4315" spans="1:32" x14ac:dyDescent="0.3">
      <c r="A4315" s="1" t="s">
        <v>1</v>
      </c>
      <c r="B4315" s="65" t="str">
        <f>VLOOKUP(A4315,'bank list with code'!$A$2:$C$114,3,FALSE)</f>
        <v>B015</v>
      </c>
      <c r="C4315" s="65" t="str">
        <f>VLOOKUP(B4315,'bank type'!$A$2:$B$87,2,FALSE)</f>
        <v>Public Sector Banks</v>
      </c>
      <c r="D4315" s="60">
        <f t="shared" ref="D4315:D4371" si="170">DATE(2022,3,31)</f>
        <v>44651</v>
      </c>
      <c r="E4315" s="19">
        <v>3</v>
      </c>
      <c r="F4315" s="1">
        <v>2022</v>
      </c>
      <c r="G4315" s="15">
        <v>2507</v>
      </c>
      <c r="H4315" s="23">
        <v>2751</v>
      </c>
      <c r="I4315" s="23"/>
      <c r="J4315" s="23"/>
      <c r="K4315" s="7">
        <v>45542</v>
      </c>
      <c r="L4315" s="7">
        <v>10834</v>
      </c>
      <c r="M4315" s="7">
        <v>104</v>
      </c>
      <c r="N4315" s="7">
        <v>353824</v>
      </c>
      <c r="O4315" s="7">
        <v>166751</v>
      </c>
      <c r="P4315" s="7"/>
      <c r="Q4315" s="7">
        <v>154672</v>
      </c>
      <c r="R4315" s="123"/>
      <c r="S4315" s="123">
        <v>508.94734561999996</v>
      </c>
      <c r="T4315" s="7">
        <v>122496</v>
      </c>
      <c r="U4315" s="7">
        <v>335866.87476999999</v>
      </c>
      <c r="V4315" s="7">
        <v>0</v>
      </c>
      <c r="W4315" s="7">
        <v>0</v>
      </c>
      <c r="X4315" s="7">
        <v>44856938</v>
      </c>
      <c r="Y4315" s="7"/>
      <c r="Z4315" s="7">
        <v>5121057</v>
      </c>
      <c r="AA4315" s="123"/>
      <c r="AB4315" s="123">
        <v>8817.5975512200002</v>
      </c>
      <c r="AC4315" s="7">
        <v>3213983</v>
      </c>
      <c r="AD4315" s="7">
        <v>4057260.80345</v>
      </c>
      <c r="AE4315" s="7">
        <v>0</v>
      </c>
      <c r="AF4315" s="7">
        <v>0</v>
      </c>
    </row>
    <row r="4316" spans="1:32" x14ac:dyDescent="0.3">
      <c r="A4316" s="1" t="s">
        <v>2</v>
      </c>
      <c r="B4316" s="65" t="str">
        <f>VLOOKUP(A4316,'bank list with code'!$A$2:$C$114,3,FALSE)</f>
        <v>B016</v>
      </c>
      <c r="C4316" s="65" t="str">
        <f>VLOOKUP(B4316,'bank type'!$A$2:$B$87,2,FALSE)</f>
        <v>Public Sector Banks</v>
      </c>
      <c r="D4316" s="60">
        <f t="shared" si="170"/>
        <v>44651</v>
      </c>
      <c r="E4316" s="19">
        <v>3</v>
      </c>
      <c r="F4316" s="1">
        <v>2022</v>
      </c>
      <c r="G4316" s="15">
        <v>1694</v>
      </c>
      <c r="H4316" s="23">
        <v>434</v>
      </c>
      <c r="I4316" s="23"/>
      <c r="J4316" s="23"/>
      <c r="K4316" s="7">
        <v>2795</v>
      </c>
      <c r="L4316" s="7">
        <v>0</v>
      </c>
      <c r="M4316" s="7">
        <v>355014</v>
      </c>
      <c r="N4316" s="7">
        <v>433713</v>
      </c>
      <c r="O4316" s="7">
        <v>77677</v>
      </c>
      <c r="P4316" s="7"/>
      <c r="Q4316" s="7">
        <v>96808</v>
      </c>
      <c r="R4316" s="123"/>
      <c r="S4316" s="123">
        <v>407.56418099999996</v>
      </c>
      <c r="T4316" s="7">
        <v>0</v>
      </c>
      <c r="U4316" s="7">
        <v>0</v>
      </c>
      <c r="V4316" s="7">
        <v>0</v>
      </c>
      <c r="W4316" s="7">
        <v>0</v>
      </c>
      <c r="X4316" s="7">
        <v>12264810</v>
      </c>
      <c r="Y4316" s="7"/>
      <c r="Z4316" s="7">
        <v>2889361</v>
      </c>
      <c r="AA4316" s="123"/>
      <c r="AB4316" s="123">
        <v>4340.8173150000002</v>
      </c>
      <c r="AC4316" s="7">
        <v>1131118</v>
      </c>
      <c r="AD4316" s="7">
        <v>1477836.4410000001</v>
      </c>
      <c r="AE4316" s="7">
        <v>10610</v>
      </c>
      <c r="AF4316" s="7">
        <v>128268.90429999999</v>
      </c>
    </row>
    <row r="4317" spans="1:32" x14ac:dyDescent="0.3">
      <c r="A4317" s="1" t="s">
        <v>3</v>
      </c>
      <c r="B4317" s="65" t="str">
        <f>VLOOKUP(A4317,'bank list with code'!$A$2:$C$114,3,FALSE)</f>
        <v>B018</v>
      </c>
      <c r="C4317" s="65" t="str">
        <f>VLOOKUP(B4317,'bank type'!$A$2:$B$87,2,FALSE)</f>
        <v>Public Sector Banks</v>
      </c>
      <c r="D4317" s="60">
        <f t="shared" si="170"/>
        <v>44651</v>
      </c>
      <c r="E4317" s="19">
        <v>3</v>
      </c>
      <c r="F4317" s="1">
        <v>2022</v>
      </c>
      <c r="G4317" s="15">
        <v>8071</v>
      </c>
      <c r="H4317" s="23">
        <v>4139</v>
      </c>
      <c r="I4317" s="23"/>
      <c r="J4317" s="23"/>
      <c r="K4317" s="7">
        <v>50032</v>
      </c>
      <c r="L4317" s="7">
        <v>8096</v>
      </c>
      <c r="M4317" s="7">
        <v>69</v>
      </c>
      <c r="N4317" s="7">
        <v>1264169</v>
      </c>
      <c r="O4317" s="7">
        <v>927694</v>
      </c>
      <c r="P4317" s="7"/>
      <c r="Q4317" s="7">
        <v>662053</v>
      </c>
      <c r="R4317" s="123"/>
      <c r="S4317" s="123">
        <v>1715.13701659</v>
      </c>
      <c r="T4317" s="7">
        <v>305102</v>
      </c>
      <c r="U4317" s="7">
        <v>965897.95201999997</v>
      </c>
      <c r="V4317" s="7">
        <v>0</v>
      </c>
      <c r="W4317" s="7">
        <v>0</v>
      </c>
      <c r="X4317" s="7">
        <v>46459485</v>
      </c>
      <c r="Y4317" s="7"/>
      <c r="Z4317" s="7">
        <v>10233195</v>
      </c>
      <c r="AA4317" s="123"/>
      <c r="AB4317" s="123">
        <v>19323.217079829999</v>
      </c>
      <c r="AC4317" s="7">
        <v>4791270</v>
      </c>
      <c r="AD4317" s="7">
        <v>7906774.6293799998</v>
      </c>
      <c r="AE4317" s="7">
        <v>5255</v>
      </c>
      <c r="AF4317" s="7">
        <v>85017.558000000005</v>
      </c>
    </row>
    <row r="4318" spans="1:32" x14ac:dyDescent="0.3">
      <c r="A4318" s="1" t="s">
        <v>4</v>
      </c>
      <c r="B4318" s="65" t="str">
        <f>VLOOKUP(A4318,'bank list with code'!$A$2:$C$114,3,FALSE)</f>
        <v>B022</v>
      </c>
      <c r="C4318" s="65" t="str">
        <f>VLOOKUP(B4318,'bank type'!$A$2:$B$87,2,FALSE)</f>
        <v>Public Sector Banks</v>
      </c>
      <c r="D4318" s="60">
        <f t="shared" si="170"/>
        <v>44651</v>
      </c>
      <c r="E4318" s="19">
        <v>3</v>
      </c>
      <c r="F4318" s="1">
        <v>2022</v>
      </c>
      <c r="G4318" s="15">
        <v>2389</v>
      </c>
      <c r="H4318" s="23">
        <v>587</v>
      </c>
      <c r="I4318" s="23"/>
      <c r="J4318" s="23"/>
      <c r="K4318" s="7">
        <v>3957</v>
      </c>
      <c r="L4318" s="7">
        <v>8015</v>
      </c>
      <c r="M4318" s="7">
        <v>7543</v>
      </c>
      <c r="N4318" s="7">
        <v>175363</v>
      </c>
      <c r="O4318" s="7">
        <v>0</v>
      </c>
      <c r="P4318" s="7"/>
      <c r="Q4318" s="7">
        <v>0</v>
      </c>
      <c r="R4318" s="123"/>
      <c r="S4318" s="123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30197222</v>
      </c>
      <c r="Y4318" s="7"/>
      <c r="Z4318" s="7">
        <v>2618263</v>
      </c>
      <c r="AA4318" s="123"/>
      <c r="AB4318" s="123">
        <v>5511.2935340000004</v>
      </c>
      <c r="AC4318" s="7">
        <v>486339</v>
      </c>
      <c r="AD4318" s="7">
        <v>946614.00529999996</v>
      </c>
      <c r="AE4318" s="7">
        <v>0</v>
      </c>
      <c r="AF4318" s="7">
        <v>0</v>
      </c>
    </row>
    <row r="4319" spans="1:32" x14ac:dyDescent="0.3">
      <c r="A4319" s="1" t="s">
        <v>5</v>
      </c>
      <c r="B4319" s="65" t="str">
        <f>VLOOKUP(A4319,'bank list with code'!$A$2:$C$114,3,FALSE)</f>
        <v>B060</v>
      </c>
      <c r="C4319" s="65" t="str">
        <f>VLOOKUP(B4319,'bank type'!$A$2:$B$87,2,FALSE)</f>
        <v>Public Sector Banks</v>
      </c>
      <c r="D4319" s="60">
        <f t="shared" si="170"/>
        <v>44651</v>
      </c>
      <c r="E4319" s="19">
        <v>3</v>
      </c>
      <c r="F4319" s="1">
        <v>2022</v>
      </c>
      <c r="G4319" s="15">
        <v>4299</v>
      </c>
      <c r="H4319" s="23">
        <v>626</v>
      </c>
      <c r="I4319" s="23"/>
      <c r="J4319" s="23"/>
      <c r="K4319" s="7">
        <v>14981</v>
      </c>
      <c r="L4319" s="7">
        <v>9322</v>
      </c>
      <c r="M4319" s="7">
        <v>0</v>
      </c>
      <c r="N4319" s="7">
        <v>356603</v>
      </c>
      <c r="O4319" s="7">
        <v>154342</v>
      </c>
      <c r="P4319" s="7"/>
      <c r="Q4319" s="7">
        <v>129022</v>
      </c>
      <c r="R4319" s="123"/>
      <c r="S4319" s="123">
        <v>378.09265999999997</v>
      </c>
      <c r="T4319" s="7">
        <v>73904</v>
      </c>
      <c r="U4319" s="7">
        <v>237320.611</v>
      </c>
      <c r="V4319" s="7">
        <v>0</v>
      </c>
      <c r="W4319" s="7">
        <v>0</v>
      </c>
      <c r="X4319" s="7">
        <v>26961021</v>
      </c>
      <c r="Y4319" s="7"/>
      <c r="Z4319" s="7">
        <v>6087414</v>
      </c>
      <c r="AA4319" s="123"/>
      <c r="AB4319" s="123">
        <v>10556.403979010001</v>
      </c>
      <c r="AC4319" s="7">
        <v>3068094</v>
      </c>
      <c r="AD4319" s="7">
        <v>4255370.4989999998</v>
      </c>
      <c r="AE4319" s="7">
        <v>6422</v>
      </c>
      <c r="AF4319" s="7">
        <v>102363.19076000001</v>
      </c>
    </row>
    <row r="4320" spans="1:32" x14ac:dyDescent="0.3">
      <c r="A4320" s="1" t="s">
        <v>6</v>
      </c>
      <c r="B4320" s="65" t="str">
        <f>VLOOKUP(A4320,'bank list with code'!$A$2:$C$114,3,FALSE)</f>
        <v>B061</v>
      </c>
      <c r="C4320" s="65" t="str">
        <f>VLOOKUP(B4320,'bank type'!$A$2:$B$87,2,FALSE)</f>
        <v>Public Sector Banks</v>
      </c>
      <c r="D4320" s="60">
        <f t="shared" si="170"/>
        <v>44651</v>
      </c>
      <c r="E4320" s="19">
        <v>3</v>
      </c>
      <c r="F4320" s="1">
        <v>2022</v>
      </c>
      <c r="G4320" s="15">
        <v>2742</v>
      </c>
      <c r="H4320" s="23">
        <v>613</v>
      </c>
      <c r="I4320" s="23"/>
      <c r="J4320" s="23"/>
      <c r="K4320" s="7">
        <v>0</v>
      </c>
      <c r="L4320" s="7">
        <v>0</v>
      </c>
      <c r="M4320" s="7">
        <v>0</v>
      </c>
      <c r="N4320" s="7">
        <v>81152</v>
      </c>
      <c r="O4320" s="7">
        <v>74083</v>
      </c>
      <c r="P4320" s="7"/>
      <c r="Q4320" s="7">
        <v>59749</v>
      </c>
      <c r="R4320" s="123"/>
      <c r="S4320" s="123">
        <v>142.49979099999999</v>
      </c>
      <c r="T4320" s="7">
        <v>26426</v>
      </c>
      <c r="U4320" s="7">
        <v>63550.328999999998</v>
      </c>
      <c r="V4320" s="7">
        <v>0</v>
      </c>
      <c r="W4320" s="7">
        <v>0</v>
      </c>
      <c r="X4320" s="7">
        <v>20508718</v>
      </c>
      <c r="Y4320" s="7"/>
      <c r="Z4320" s="7">
        <v>3664568</v>
      </c>
      <c r="AA4320" s="123"/>
      <c r="AB4320" s="123">
        <v>6294.0236109999996</v>
      </c>
      <c r="AC4320" s="7">
        <v>1386870</v>
      </c>
      <c r="AD4320" s="7">
        <v>2078848.13</v>
      </c>
      <c r="AE4320" s="7">
        <v>0</v>
      </c>
      <c r="AF4320" s="7">
        <v>0</v>
      </c>
    </row>
    <row r="4321" spans="1:32" x14ac:dyDescent="0.3">
      <c r="A4321" s="1" t="s">
        <v>7</v>
      </c>
      <c r="B4321" s="65" t="str">
        <f>VLOOKUP(A4321,'bank list with code'!$A$2:$C$114,3,FALSE)</f>
        <v>B080</v>
      </c>
      <c r="C4321" s="65" t="str">
        <f>VLOOKUP(B4321,'bank type'!$A$2:$B$87,2,FALSE)</f>
        <v>Public Sector Banks</v>
      </c>
      <c r="D4321" s="60">
        <f t="shared" si="170"/>
        <v>44651</v>
      </c>
      <c r="E4321" s="19">
        <v>3</v>
      </c>
      <c r="F4321" s="1">
        <v>2022</v>
      </c>
      <c r="G4321" s="15">
        <v>657</v>
      </c>
      <c r="H4321" s="23">
        <v>19</v>
      </c>
      <c r="I4321" s="23"/>
      <c r="J4321" s="23"/>
      <c r="K4321" s="7">
        <v>1091</v>
      </c>
      <c r="L4321" s="7">
        <v>357</v>
      </c>
      <c r="M4321" s="7">
        <v>1159</v>
      </c>
      <c r="N4321" s="7">
        <v>8053</v>
      </c>
      <c r="O4321" s="7">
        <v>0</v>
      </c>
      <c r="P4321" s="7"/>
      <c r="Q4321" s="7">
        <v>0</v>
      </c>
      <c r="R4321" s="123"/>
      <c r="S4321" s="123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3546410</v>
      </c>
      <c r="Y4321" s="7"/>
      <c r="Z4321" s="7">
        <v>591821</v>
      </c>
      <c r="AA4321" s="123"/>
      <c r="AB4321" s="123">
        <v>1291.9907384300002</v>
      </c>
      <c r="AC4321" s="7">
        <v>386245</v>
      </c>
      <c r="AD4321" s="7">
        <v>785117.65673000005</v>
      </c>
      <c r="AE4321" s="7">
        <v>0</v>
      </c>
      <c r="AF4321" s="7">
        <v>0</v>
      </c>
    </row>
    <row r="4322" spans="1:32" x14ac:dyDescent="0.3">
      <c r="A4322" s="1" t="s">
        <v>8</v>
      </c>
      <c r="B4322" s="65" t="str">
        <f>VLOOKUP(A4322,'bank list with code'!$A$2:$C$114,3,FALSE)</f>
        <v>B081</v>
      </c>
      <c r="C4322" s="65" t="str">
        <f>VLOOKUP(B4322,'bank type'!$A$2:$B$87,2,FALSE)</f>
        <v>Public Sector Banks</v>
      </c>
      <c r="D4322" s="60">
        <f t="shared" si="170"/>
        <v>44651</v>
      </c>
      <c r="E4322" s="19">
        <v>3</v>
      </c>
      <c r="F4322" s="1">
        <v>2022</v>
      </c>
      <c r="G4322" s="15">
        <v>8211</v>
      </c>
      <c r="H4322" s="23">
        <v>5143</v>
      </c>
      <c r="I4322" s="23"/>
      <c r="J4322" s="23"/>
      <c r="K4322" s="7">
        <v>49833</v>
      </c>
      <c r="L4322" s="7">
        <v>11265</v>
      </c>
      <c r="M4322" s="7">
        <v>564726</v>
      </c>
      <c r="N4322" s="7">
        <v>56411</v>
      </c>
      <c r="O4322" s="7">
        <v>327893</v>
      </c>
      <c r="P4322" s="7"/>
      <c r="Q4322" s="7">
        <v>443277</v>
      </c>
      <c r="R4322" s="123"/>
      <c r="S4322" s="123">
        <v>1296.8792417899999</v>
      </c>
      <c r="T4322" s="7">
        <v>180344</v>
      </c>
      <c r="U4322" s="7">
        <v>576375.14124000003</v>
      </c>
      <c r="V4322" s="7">
        <v>0</v>
      </c>
      <c r="W4322" s="7">
        <v>0</v>
      </c>
      <c r="X4322" s="7">
        <v>45957631</v>
      </c>
      <c r="Y4322" s="7"/>
      <c r="Z4322" s="7">
        <v>9324599</v>
      </c>
      <c r="AA4322" s="123"/>
      <c r="AB4322" s="123">
        <v>18895.01443983</v>
      </c>
      <c r="AC4322" s="7">
        <v>5918799</v>
      </c>
      <c r="AD4322" s="7">
        <v>8948889.3629899994</v>
      </c>
      <c r="AE4322" s="7">
        <v>0</v>
      </c>
      <c r="AF4322" s="7">
        <v>0</v>
      </c>
    </row>
    <row r="4323" spans="1:32" x14ac:dyDescent="0.3">
      <c r="A4323" s="1" t="s">
        <v>12</v>
      </c>
      <c r="B4323" s="65" t="str">
        <f>VLOOKUP(A4323,'bank list with code'!$A$2:$C$114,3,FALSE)</f>
        <v>B093</v>
      </c>
      <c r="C4323" s="65" t="str">
        <f>VLOOKUP(B4323,'bank type'!$A$2:$B$87,2,FALSE)</f>
        <v>Public Sector Banks</v>
      </c>
      <c r="D4323" s="60">
        <f t="shared" si="170"/>
        <v>44651</v>
      </c>
      <c r="E4323" s="19">
        <v>3</v>
      </c>
      <c r="F4323" s="1">
        <v>2022</v>
      </c>
      <c r="G4323" s="15">
        <v>26189</v>
      </c>
      <c r="H4323" s="23">
        <v>39350</v>
      </c>
      <c r="I4323" s="23"/>
      <c r="J4323" s="23"/>
      <c r="K4323" s="7">
        <v>924374</v>
      </c>
      <c r="L4323" s="7">
        <v>49913</v>
      </c>
      <c r="M4323" s="7">
        <v>472784</v>
      </c>
      <c r="N4323" s="7">
        <v>1558576</v>
      </c>
      <c r="O4323" s="7">
        <v>13766861</v>
      </c>
      <c r="P4323" s="7"/>
      <c r="Q4323" s="7">
        <v>22282182</v>
      </c>
      <c r="R4323" s="123"/>
      <c r="S4323" s="123">
        <v>67147.844138150002</v>
      </c>
      <c r="T4323" s="7">
        <v>20617840</v>
      </c>
      <c r="U4323" s="7">
        <v>137034097.92697999</v>
      </c>
      <c r="V4323" s="7">
        <v>0</v>
      </c>
      <c r="W4323" s="7">
        <v>0</v>
      </c>
      <c r="X4323" s="7">
        <v>275922932</v>
      </c>
      <c r="Y4323" s="7"/>
      <c r="Z4323" s="7">
        <v>59661111</v>
      </c>
      <c r="AA4323" s="123"/>
      <c r="AB4323" s="123">
        <v>114412.09245697</v>
      </c>
      <c r="AC4323" s="7">
        <v>33511927</v>
      </c>
      <c r="AD4323" s="7">
        <v>54276184.370209999</v>
      </c>
      <c r="AE4323" s="7">
        <v>2552</v>
      </c>
      <c r="AF4323" s="7">
        <v>28000.138910000001</v>
      </c>
    </row>
    <row r="4324" spans="1:32" x14ac:dyDescent="0.3">
      <c r="A4324" s="1" t="s">
        <v>9</v>
      </c>
      <c r="B4324" s="65" t="str">
        <f>VLOOKUP(A4324,'bank list with code'!$A$2:$C$114,3,FALSE)</f>
        <v>B102</v>
      </c>
      <c r="C4324" s="65" t="str">
        <f>VLOOKUP(B4324,'bank type'!$A$2:$B$87,2,FALSE)</f>
        <v>Public Sector Banks</v>
      </c>
      <c r="D4324" s="60">
        <f t="shared" si="170"/>
        <v>44651</v>
      </c>
      <c r="E4324" s="19">
        <v>3</v>
      </c>
      <c r="F4324" s="1">
        <v>2022</v>
      </c>
      <c r="G4324" s="15">
        <v>2095</v>
      </c>
      <c r="H4324" s="23">
        <v>222</v>
      </c>
      <c r="I4324" s="23"/>
      <c r="J4324" s="23"/>
      <c r="K4324" s="7">
        <v>11223</v>
      </c>
      <c r="L4324" s="7">
        <v>3568</v>
      </c>
      <c r="M4324" s="7">
        <v>1830</v>
      </c>
      <c r="N4324" s="7">
        <v>354332</v>
      </c>
      <c r="O4324" s="7">
        <v>0</v>
      </c>
      <c r="P4324" s="7"/>
      <c r="Q4324" s="7">
        <v>0</v>
      </c>
      <c r="R4324" s="123"/>
      <c r="S4324" s="123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11300018</v>
      </c>
      <c r="Y4324" s="7"/>
      <c r="Z4324" s="7">
        <v>1838490</v>
      </c>
      <c r="AA4324" s="123"/>
      <c r="AB4324" s="123">
        <v>3647.9455419999999</v>
      </c>
      <c r="AC4324" s="7">
        <v>1283322</v>
      </c>
      <c r="AD4324" s="7">
        <v>1931029.22</v>
      </c>
      <c r="AE4324" s="7">
        <v>798</v>
      </c>
      <c r="AF4324" s="7">
        <v>12973.65</v>
      </c>
    </row>
    <row r="4325" spans="1:32" x14ac:dyDescent="0.3">
      <c r="A4325" s="1" t="s">
        <v>10</v>
      </c>
      <c r="B4325" s="65" t="str">
        <f>VLOOKUP(A4325,'bank list with code'!$A$2:$C$114,3,FALSE)</f>
        <v>B105</v>
      </c>
      <c r="C4325" s="65" t="str">
        <f>VLOOKUP(B4325,'bank type'!$A$2:$B$87,2,FALSE)</f>
        <v>Public Sector Banks</v>
      </c>
      <c r="D4325" s="60">
        <f t="shared" si="170"/>
        <v>44651</v>
      </c>
      <c r="E4325" s="19">
        <v>3</v>
      </c>
      <c r="F4325" s="1">
        <v>2022</v>
      </c>
      <c r="G4325" s="15">
        <v>8042</v>
      </c>
      <c r="H4325" s="23">
        <v>3190</v>
      </c>
      <c r="I4325" s="23"/>
      <c r="J4325" s="23"/>
      <c r="K4325" s="7">
        <v>197533</v>
      </c>
      <c r="L4325" s="7">
        <v>8049</v>
      </c>
      <c r="M4325" s="7">
        <v>5591</v>
      </c>
      <c r="N4325" s="7">
        <v>220221</v>
      </c>
      <c r="O4325" s="7">
        <v>538325</v>
      </c>
      <c r="P4325" s="7"/>
      <c r="Q4325" s="7">
        <v>438865</v>
      </c>
      <c r="R4325" s="123"/>
      <c r="S4325" s="123">
        <v>1307.5588851999998</v>
      </c>
      <c r="T4325" s="7">
        <v>282726</v>
      </c>
      <c r="U4325" s="7">
        <v>950075.40348999994</v>
      </c>
      <c r="V4325" s="7">
        <v>0</v>
      </c>
      <c r="W4325" s="7">
        <v>0</v>
      </c>
      <c r="X4325" s="7">
        <v>47932253</v>
      </c>
      <c r="Y4325" s="7"/>
      <c r="Z4325" s="7">
        <v>10753368</v>
      </c>
      <c r="AA4325" s="123"/>
      <c r="AB4325" s="123">
        <v>18087.630548999998</v>
      </c>
      <c r="AC4325" s="7">
        <v>7606876</v>
      </c>
      <c r="AD4325" s="7">
        <v>10848267.142000001</v>
      </c>
      <c r="AE4325" s="7">
        <v>2319</v>
      </c>
      <c r="AF4325" s="7">
        <v>8568.9549999999999</v>
      </c>
    </row>
    <row r="4326" spans="1:32" x14ac:dyDescent="0.3">
      <c r="A4326" s="1" t="s">
        <v>14</v>
      </c>
      <c r="B4326" s="65" t="str">
        <f>VLOOKUP(A4326,'bank list with code'!$A$2:$C$114,3,FALSE)</f>
        <v>B009</v>
      </c>
      <c r="C4326" s="65" t="str">
        <f>VLOOKUP(B4326,'bank type'!$A$2:$B$87,2,FALSE)</f>
        <v>Private Sector Banks</v>
      </c>
      <c r="D4326" s="60">
        <f t="shared" si="170"/>
        <v>44651</v>
      </c>
      <c r="E4326" s="19">
        <v>3</v>
      </c>
      <c r="F4326" s="1">
        <v>2022</v>
      </c>
      <c r="G4326" s="15">
        <v>5748</v>
      </c>
      <c r="H4326" s="23">
        <v>11174</v>
      </c>
      <c r="I4326" s="23"/>
      <c r="J4326" s="23"/>
      <c r="K4326" s="7">
        <v>1010244</v>
      </c>
      <c r="L4326" s="7">
        <v>710</v>
      </c>
      <c r="M4326" s="7">
        <v>347644</v>
      </c>
      <c r="N4326" s="7">
        <v>36594577</v>
      </c>
      <c r="O4326" s="7">
        <v>9034829</v>
      </c>
      <c r="P4326" s="7"/>
      <c r="Q4326" s="7">
        <v>13841270</v>
      </c>
      <c r="R4326" s="123"/>
      <c r="S4326" s="123">
        <v>41222.880018900003</v>
      </c>
      <c r="T4326" s="7">
        <v>9407975</v>
      </c>
      <c r="U4326" s="7">
        <v>52642162.953559995</v>
      </c>
      <c r="V4326" s="7">
        <v>0</v>
      </c>
      <c r="W4326" s="7">
        <v>0</v>
      </c>
      <c r="X4326" s="7">
        <v>27747647</v>
      </c>
      <c r="Y4326" s="7"/>
      <c r="Z4326" s="7">
        <v>12387481</v>
      </c>
      <c r="AA4326" s="123"/>
      <c r="AB4326" s="123">
        <v>27686.318611330011</v>
      </c>
      <c r="AC4326" s="7">
        <v>6319140</v>
      </c>
      <c r="AD4326" s="7">
        <v>18441049.665090002</v>
      </c>
      <c r="AE4326" s="7">
        <v>26208</v>
      </c>
      <c r="AF4326" s="7">
        <v>658186.03746999998</v>
      </c>
    </row>
    <row r="4327" spans="1:32" x14ac:dyDescent="0.3">
      <c r="A4327" s="1" t="s">
        <v>15</v>
      </c>
      <c r="B4327" s="65" t="str">
        <f>VLOOKUP(A4327,'bank list with code'!$A$2:$C$114,3,FALSE)</f>
        <v>B010</v>
      </c>
      <c r="C4327" s="65" t="str">
        <f>VLOOKUP(B4327,'bank type'!$A$2:$B$87,2,FALSE)</f>
        <v>Private Sector Banks</v>
      </c>
      <c r="D4327" s="60">
        <f t="shared" si="170"/>
        <v>44651</v>
      </c>
      <c r="E4327" s="19">
        <v>3</v>
      </c>
      <c r="F4327" s="1">
        <v>2022</v>
      </c>
      <c r="G4327" s="14">
        <v>466</v>
      </c>
      <c r="H4327" s="5">
        <v>5</v>
      </c>
      <c r="I4327" s="5"/>
      <c r="J4327" s="5"/>
      <c r="K4327" s="7">
        <v>36339</v>
      </c>
      <c r="L4327" s="7">
        <v>0</v>
      </c>
      <c r="M4327" s="7">
        <v>0</v>
      </c>
      <c r="N4327" s="7">
        <v>0</v>
      </c>
      <c r="O4327" s="7">
        <v>0</v>
      </c>
      <c r="P4327" s="7"/>
      <c r="Q4327" s="7">
        <v>0</v>
      </c>
      <c r="R4327" s="123"/>
      <c r="S4327" s="123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4966096</v>
      </c>
      <c r="Y4327" s="7"/>
      <c r="Z4327" s="7">
        <v>592668</v>
      </c>
      <c r="AA4327" s="123"/>
      <c r="AB4327" s="123">
        <v>1405.19</v>
      </c>
      <c r="AC4327" s="7">
        <v>394699</v>
      </c>
      <c r="AD4327" s="7">
        <v>918313</v>
      </c>
      <c r="AE4327" s="7">
        <v>0</v>
      </c>
      <c r="AF4327" s="7">
        <v>0</v>
      </c>
    </row>
    <row r="4328" spans="1:32" x14ac:dyDescent="0.3">
      <c r="A4328" s="1" t="s">
        <v>16</v>
      </c>
      <c r="B4328" s="65" t="str">
        <f>VLOOKUP(A4328,'bank list with code'!$A$2:$C$114,3,FALSE)</f>
        <v>B021</v>
      </c>
      <c r="C4328" s="65" t="str">
        <f>VLOOKUP(B4328,'bank type'!$A$2:$B$87,2,FALSE)</f>
        <v>Private Sector Banks</v>
      </c>
      <c r="D4328" s="60">
        <f t="shared" si="170"/>
        <v>44651</v>
      </c>
      <c r="E4328" s="19">
        <v>3</v>
      </c>
      <c r="F4328" s="1">
        <v>2022</v>
      </c>
      <c r="G4328" s="15">
        <v>1110</v>
      </c>
      <c r="H4328" s="23">
        <v>622</v>
      </c>
      <c r="I4328" s="23"/>
      <c r="J4328" s="23"/>
      <c r="K4328" s="7">
        <v>0</v>
      </c>
      <c r="L4328" s="7">
        <v>1067</v>
      </c>
      <c r="M4328" s="7">
        <v>3835</v>
      </c>
      <c r="N4328" s="7">
        <v>0</v>
      </c>
      <c r="O4328" s="7">
        <v>0</v>
      </c>
      <c r="P4328" s="7"/>
      <c r="Q4328" s="7">
        <v>0</v>
      </c>
      <c r="R4328" s="123"/>
      <c r="S4328" s="123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804171</v>
      </c>
      <c r="Y4328" s="7"/>
      <c r="Z4328" s="7">
        <v>248523</v>
      </c>
      <c r="AA4328" s="123"/>
      <c r="AB4328" s="123">
        <v>408.22375232999997</v>
      </c>
      <c r="AC4328" s="7">
        <v>59475</v>
      </c>
      <c r="AD4328" s="7">
        <v>105540.05187000001</v>
      </c>
      <c r="AE4328" s="7">
        <v>8</v>
      </c>
      <c r="AF4328" s="7">
        <v>24.358000000000001</v>
      </c>
    </row>
    <row r="4329" spans="1:32" x14ac:dyDescent="0.3">
      <c r="A4329" s="1" t="s">
        <v>17</v>
      </c>
      <c r="B4329" s="65" t="str">
        <f>VLOOKUP(A4329,'bank list with code'!$A$2:$C$114,3,FALSE)</f>
        <v>B024</v>
      </c>
      <c r="C4329" s="65" t="str">
        <f>VLOOKUP(B4329,'bank type'!$A$2:$B$87,2,FALSE)</f>
        <v>Private Sector Banks</v>
      </c>
      <c r="D4329" s="60">
        <f t="shared" si="170"/>
        <v>44651</v>
      </c>
      <c r="E4329" s="19">
        <v>3</v>
      </c>
      <c r="F4329" s="1">
        <v>2022</v>
      </c>
      <c r="G4329" s="15">
        <v>407</v>
      </c>
      <c r="H4329" s="23">
        <v>52</v>
      </c>
      <c r="I4329" s="23"/>
      <c r="J4329" s="23"/>
      <c r="K4329" s="7">
        <v>7927</v>
      </c>
      <c r="L4329" s="7">
        <v>20366</v>
      </c>
      <c r="M4329" s="7">
        <v>0</v>
      </c>
      <c r="N4329" s="7">
        <v>29912</v>
      </c>
      <c r="O4329" s="7">
        <v>1834</v>
      </c>
      <c r="P4329" s="7"/>
      <c r="Q4329" s="7">
        <v>1494</v>
      </c>
      <c r="R4329" s="123"/>
      <c r="S4329" s="123">
        <v>4.3343984199999994</v>
      </c>
      <c r="T4329" s="7">
        <v>433</v>
      </c>
      <c r="U4329" s="7">
        <v>1626.48308</v>
      </c>
      <c r="V4329" s="7">
        <v>0</v>
      </c>
      <c r="W4329" s="7">
        <v>0</v>
      </c>
      <c r="X4329" s="7">
        <v>2579284</v>
      </c>
      <c r="Y4329" s="7"/>
      <c r="Z4329" s="7">
        <v>952999</v>
      </c>
      <c r="AA4329" s="123"/>
      <c r="AB4329" s="123">
        <v>1687.0050530399999</v>
      </c>
      <c r="AC4329" s="7">
        <v>257331</v>
      </c>
      <c r="AD4329" s="7">
        <v>409040.23333999998</v>
      </c>
      <c r="AE4329" s="7">
        <v>0</v>
      </c>
      <c r="AF4329" s="7">
        <v>0</v>
      </c>
    </row>
    <row r="4330" spans="1:32" x14ac:dyDescent="0.3">
      <c r="A4330" s="1" t="s">
        <v>18</v>
      </c>
      <c r="B4330" s="65" t="str">
        <f>VLOOKUP(A4330,'bank list with code'!$A$2:$C$114,3,FALSE)</f>
        <v>B032</v>
      </c>
      <c r="C4330" s="65" t="str">
        <f>VLOOKUP(B4330,'bank type'!$A$2:$B$87,2,FALSE)</f>
        <v>Private Sector Banks</v>
      </c>
      <c r="D4330" s="60">
        <f t="shared" si="170"/>
        <v>44651</v>
      </c>
      <c r="E4330" s="19">
        <v>3</v>
      </c>
      <c r="F4330" s="1">
        <v>2022</v>
      </c>
      <c r="G4330" s="15">
        <v>341</v>
      </c>
      <c r="H4330" s="23">
        <v>8</v>
      </c>
      <c r="I4330" s="23"/>
      <c r="J4330" s="23"/>
      <c r="K4330" s="7">
        <v>8980</v>
      </c>
      <c r="L4330" s="7">
        <v>0</v>
      </c>
      <c r="M4330" s="7">
        <v>4944</v>
      </c>
      <c r="N4330" s="7">
        <v>0</v>
      </c>
      <c r="O4330" s="7">
        <v>3778</v>
      </c>
      <c r="P4330" s="7"/>
      <c r="Q4330" s="7">
        <v>6334</v>
      </c>
      <c r="R4330" s="123"/>
      <c r="S4330" s="123">
        <v>13.941522150000001</v>
      </c>
      <c r="T4330" s="7">
        <v>3939</v>
      </c>
      <c r="U4330" s="7">
        <v>14687.33401</v>
      </c>
      <c r="V4330" s="7">
        <v>0</v>
      </c>
      <c r="W4330" s="7">
        <v>0</v>
      </c>
      <c r="X4330" s="7">
        <v>854723</v>
      </c>
      <c r="Y4330" s="7"/>
      <c r="Z4330" s="7">
        <v>273325</v>
      </c>
      <c r="AA4330" s="123"/>
      <c r="AB4330" s="123">
        <v>506.68237800000003</v>
      </c>
      <c r="AC4330" s="7">
        <v>98394</v>
      </c>
      <c r="AD4330" s="7">
        <v>349894.14056999999</v>
      </c>
      <c r="AE4330" s="7">
        <v>703</v>
      </c>
      <c r="AF4330" s="7">
        <v>25257.512999999999</v>
      </c>
    </row>
    <row r="4331" spans="1:32" x14ac:dyDescent="0.3">
      <c r="A4331" s="1" t="s">
        <v>19</v>
      </c>
      <c r="B4331" s="65" t="str">
        <f>VLOOKUP(A4331,'bank list with code'!$A$2:$C$114,3,FALSE)</f>
        <v>B038</v>
      </c>
      <c r="C4331" s="65" t="str">
        <f>VLOOKUP(B4331,'bank type'!$A$2:$B$87,2,FALSE)</f>
        <v>Private Sector Banks</v>
      </c>
      <c r="D4331" s="60">
        <f t="shared" si="170"/>
        <v>44651</v>
      </c>
      <c r="E4331" s="19">
        <v>3</v>
      </c>
      <c r="F4331" s="1">
        <v>2022</v>
      </c>
      <c r="G4331" s="15">
        <v>214</v>
      </c>
      <c r="H4331" s="23">
        <v>44</v>
      </c>
      <c r="I4331" s="23"/>
      <c r="J4331" s="23"/>
      <c r="K4331" s="7">
        <v>1472</v>
      </c>
      <c r="L4331" s="7">
        <v>0</v>
      </c>
      <c r="M4331" s="7">
        <v>0</v>
      </c>
      <c r="N4331" s="7">
        <v>18530</v>
      </c>
      <c r="O4331" s="7">
        <v>7134</v>
      </c>
      <c r="P4331" s="7"/>
      <c r="Q4331" s="7">
        <v>16955</v>
      </c>
      <c r="R4331" s="123"/>
      <c r="S4331" s="123">
        <v>34.97960561</v>
      </c>
      <c r="T4331" s="7">
        <v>6809</v>
      </c>
      <c r="U4331" s="7">
        <v>18950.623579999999</v>
      </c>
      <c r="V4331" s="7">
        <v>7</v>
      </c>
      <c r="W4331" s="7">
        <v>33.828279999999999</v>
      </c>
      <c r="X4331" s="7">
        <v>503775</v>
      </c>
      <c r="Y4331" s="7"/>
      <c r="Z4331" s="7">
        <v>246496</v>
      </c>
      <c r="AA4331" s="123"/>
      <c r="AB4331" s="123">
        <v>393.78985890000001</v>
      </c>
      <c r="AC4331" s="7">
        <v>63706</v>
      </c>
      <c r="AD4331" s="7">
        <v>105083.90549999999</v>
      </c>
      <c r="AE4331" s="7">
        <v>0</v>
      </c>
      <c r="AF4331" s="7">
        <v>0</v>
      </c>
    </row>
    <row r="4332" spans="1:32" x14ac:dyDescent="0.3">
      <c r="A4332" s="1" t="s">
        <v>20</v>
      </c>
      <c r="B4332" s="65" t="str">
        <f>VLOOKUP(A4332,'bank list with code'!$A$2:$C$114,3,FALSE)</f>
        <v>B045</v>
      </c>
      <c r="C4332" s="65" t="str">
        <f>VLOOKUP(B4332,'bank type'!$A$2:$B$87,2,FALSE)</f>
        <v>Private Sector Banks</v>
      </c>
      <c r="D4332" s="60">
        <f t="shared" si="170"/>
        <v>44651</v>
      </c>
      <c r="E4332" s="19">
        <v>3</v>
      </c>
      <c r="F4332" s="1">
        <v>2022</v>
      </c>
      <c r="G4332" s="15">
        <v>1505</v>
      </c>
      <c r="H4332" s="23">
        <v>380</v>
      </c>
      <c r="I4332" s="23"/>
      <c r="J4332" s="23"/>
      <c r="K4332" s="7">
        <v>16569</v>
      </c>
      <c r="L4332" s="7">
        <v>0</v>
      </c>
      <c r="M4332" s="7">
        <v>105113</v>
      </c>
      <c r="N4332" s="7">
        <v>3077952</v>
      </c>
      <c r="O4332" s="7">
        <v>134841</v>
      </c>
      <c r="P4332" s="7"/>
      <c r="Q4332" s="7">
        <v>280863</v>
      </c>
      <c r="R4332" s="123"/>
      <c r="S4332" s="123">
        <v>936.30886950000001</v>
      </c>
      <c r="T4332" s="7">
        <v>381977</v>
      </c>
      <c r="U4332" s="7">
        <v>1532227.487</v>
      </c>
      <c r="V4332" s="7">
        <v>0</v>
      </c>
      <c r="W4332" s="7">
        <v>0</v>
      </c>
      <c r="X4332" s="7">
        <v>11129386</v>
      </c>
      <c r="Y4332" s="7"/>
      <c r="Z4332" s="7">
        <v>5243651</v>
      </c>
      <c r="AA4332" s="123"/>
      <c r="AB4332" s="123">
        <v>8564.5238719999998</v>
      </c>
      <c r="AC4332" s="7">
        <v>2268479</v>
      </c>
      <c r="AD4332" s="7">
        <v>4444410.9749999996</v>
      </c>
      <c r="AE4332" s="7">
        <v>1903</v>
      </c>
      <c r="AF4332" s="7">
        <v>19257.837</v>
      </c>
    </row>
    <row r="4333" spans="1:32" x14ac:dyDescent="0.3">
      <c r="A4333" s="1" t="s">
        <v>21</v>
      </c>
      <c r="B4333" s="65" t="str">
        <f>VLOOKUP(A4333,'bank list with code'!$A$2:$C$114,3,FALSE)</f>
        <v>B050</v>
      </c>
      <c r="C4333" s="65" t="str">
        <f>VLOOKUP(B4333,'bank type'!$A$2:$B$87,2,FALSE)</f>
        <v>Private Sector Banks</v>
      </c>
      <c r="D4333" s="60">
        <f t="shared" si="170"/>
        <v>44651</v>
      </c>
      <c r="E4333" s="19">
        <v>3</v>
      </c>
      <c r="F4333" s="1">
        <v>2022</v>
      </c>
      <c r="G4333" s="15">
        <v>8703</v>
      </c>
      <c r="H4333" s="23">
        <v>9427</v>
      </c>
      <c r="I4333" s="23"/>
      <c r="J4333" s="23"/>
      <c r="K4333" s="7">
        <v>1071935</v>
      </c>
      <c r="L4333" s="7">
        <v>3324</v>
      </c>
      <c r="M4333" s="7">
        <v>1244660</v>
      </c>
      <c r="N4333" s="7">
        <v>0</v>
      </c>
      <c r="O4333" s="7">
        <v>16536735</v>
      </c>
      <c r="P4333" s="7"/>
      <c r="Q4333" s="7">
        <v>29331886</v>
      </c>
      <c r="R4333" s="123"/>
      <c r="S4333" s="123">
        <v>108544.18149668</v>
      </c>
      <c r="T4333" s="7">
        <v>27983613</v>
      </c>
      <c r="U4333" s="7">
        <v>176400101.01232001</v>
      </c>
      <c r="V4333" s="7">
        <v>0</v>
      </c>
      <c r="W4333" s="7">
        <v>0</v>
      </c>
      <c r="X4333" s="7">
        <v>43041155</v>
      </c>
      <c r="Y4333" s="7"/>
      <c r="Z4333" s="7">
        <v>23236053</v>
      </c>
      <c r="AA4333" s="123"/>
      <c r="AB4333" s="123">
        <v>52195.450612540008</v>
      </c>
      <c r="AC4333" s="7">
        <v>16237685</v>
      </c>
      <c r="AD4333" s="7">
        <v>40119274.095020004</v>
      </c>
      <c r="AE4333" s="7">
        <v>600176</v>
      </c>
      <c r="AF4333" s="7">
        <v>4278794.7125900006</v>
      </c>
    </row>
    <row r="4334" spans="1:32" x14ac:dyDescent="0.3">
      <c r="A4334" s="1" t="s">
        <v>22</v>
      </c>
      <c r="B4334" s="65" t="str">
        <f>VLOOKUP(A4334,'bank list with code'!$A$2:$C$114,3,FALSE)</f>
        <v>B053</v>
      </c>
      <c r="C4334" s="65" t="str">
        <f>VLOOKUP(B4334,'bank type'!$A$2:$B$87,2,FALSE)</f>
        <v>Private Sector Banks</v>
      </c>
      <c r="D4334" s="60">
        <f t="shared" si="170"/>
        <v>44651</v>
      </c>
      <c r="E4334" s="19">
        <v>3</v>
      </c>
      <c r="F4334" s="1">
        <v>2022</v>
      </c>
      <c r="G4334" s="15">
        <v>8402</v>
      </c>
      <c r="H4334" s="23">
        <v>8175</v>
      </c>
      <c r="I4334" s="23"/>
      <c r="J4334" s="23"/>
      <c r="K4334" s="7">
        <v>944320</v>
      </c>
      <c r="L4334" s="7">
        <v>3693</v>
      </c>
      <c r="M4334" s="7">
        <v>514398</v>
      </c>
      <c r="N4334" s="7">
        <v>3100255</v>
      </c>
      <c r="O4334" s="7">
        <v>12978825</v>
      </c>
      <c r="P4334" s="7"/>
      <c r="Q4334" s="7">
        <v>19424563</v>
      </c>
      <c r="R4334" s="123"/>
      <c r="S4334" s="123">
        <v>69564.134680000003</v>
      </c>
      <c r="T4334" s="7">
        <v>23318694</v>
      </c>
      <c r="U4334" s="7">
        <v>137741763.02599999</v>
      </c>
      <c r="V4334" s="7">
        <v>0</v>
      </c>
      <c r="W4334" s="7">
        <v>0</v>
      </c>
      <c r="X4334" s="7">
        <v>36655920</v>
      </c>
      <c r="Y4334" s="7"/>
      <c r="Z4334" s="7">
        <v>17199869</v>
      </c>
      <c r="AA4334" s="123"/>
      <c r="AB4334" s="123">
        <v>40590.934086000001</v>
      </c>
      <c r="AC4334" s="7">
        <v>7575836</v>
      </c>
      <c r="AD4334" s="7">
        <v>24577625.116</v>
      </c>
      <c r="AE4334" s="7">
        <v>26071</v>
      </c>
      <c r="AF4334" s="7">
        <v>255784.45300000001</v>
      </c>
    </row>
    <row r="4335" spans="1:32" x14ac:dyDescent="0.3">
      <c r="A4335" s="1" t="s">
        <v>11</v>
      </c>
      <c r="B4335" s="65" t="str">
        <f>VLOOKUP(A4335,'bank list with code'!$A$2:$C$114,3,FALSE)</f>
        <v>B054</v>
      </c>
      <c r="C4335" s="65" t="str">
        <f>VLOOKUP(B4335,'bank type'!$A$2:$B$87,2,FALSE)</f>
        <v>Private Sector Banks</v>
      </c>
      <c r="D4335" s="60">
        <f t="shared" si="170"/>
        <v>44651</v>
      </c>
      <c r="E4335" s="19">
        <v>3</v>
      </c>
      <c r="F4335" s="1">
        <v>2022</v>
      </c>
      <c r="G4335" s="15">
        <v>2221</v>
      </c>
      <c r="H4335" s="23">
        <v>1182</v>
      </c>
      <c r="I4335" s="23"/>
      <c r="J4335" s="23"/>
      <c r="K4335" s="7">
        <v>25385</v>
      </c>
      <c r="L4335" s="7">
        <v>224</v>
      </c>
      <c r="M4335" s="7">
        <v>4738</v>
      </c>
      <c r="N4335" s="7">
        <v>200147</v>
      </c>
      <c r="O4335" s="7">
        <v>41509</v>
      </c>
      <c r="P4335" s="7"/>
      <c r="Q4335" s="7">
        <v>68252</v>
      </c>
      <c r="R4335" s="123"/>
      <c r="S4335" s="123">
        <v>197.50387103</v>
      </c>
      <c r="T4335" s="7">
        <v>51093</v>
      </c>
      <c r="U4335" s="7">
        <v>177028.41553</v>
      </c>
      <c r="V4335" s="7">
        <v>0</v>
      </c>
      <c r="W4335" s="7">
        <v>0</v>
      </c>
      <c r="X4335" s="7">
        <v>13042334</v>
      </c>
      <c r="Y4335" s="7"/>
      <c r="Z4335" s="7">
        <v>2902263</v>
      </c>
      <c r="AA4335" s="123"/>
      <c r="AB4335" s="123">
        <v>5362.6913569999997</v>
      </c>
      <c r="AC4335" s="7">
        <v>1050806</v>
      </c>
      <c r="AD4335" s="7">
        <v>1956517.3670000001</v>
      </c>
      <c r="AE4335" s="7">
        <v>0</v>
      </c>
      <c r="AF4335" s="7">
        <v>0</v>
      </c>
    </row>
    <row r="4336" spans="1:32" x14ac:dyDescent="0.3">
      <c r="A4336" s="1" t="s">
        <v>23</v>
      </c>
      <c r="B4336" s="65" t="str">
        <f>VLOOKUP(A4336,'bank list with code'!$A$2:$C$114,3,FALSE)</f>
        <v>B056</v>
      </c>
      <c r="C4336" s="65" t="str">
        <f>VLOOKUP(B4336,'bank type'!$A$2:$B$87,2,FALSE)</f>
        <v>Private Sector Banks</v>
      </c>
      <c r="D4336" s="60">
        <f t="shared" si="170"/>
        <v>44651</v>
      </c>
      <c r="E4336" s="19">
        <v>3</v>
      </c>
      <c r="F4336" s="1">
        <v>2022</v>
      </c>
      <c r="G4336" s="15">
        <v>505</v>
      </c>
      <c r="H4336" s="23">
        <v>214</v>
      </c>
      <c r="I4336" s="23"/>
      <c r="J4336" s="23"/>
      <c r="K4336" s="7">
        <v>26560</v>
      </c>
      <c r="L4336" s="7">
        <v>11522</v>
      </c>
      <c r="M4336" s="7">
        <v>0</v>
      </c>
      <c r="N4336" s="7">
        <v>38079</v>
      </c>
      <c r="O4336" s="7">
        <v>799219</v>
      </c>
      <c r="P4336" s="7"/>
      <c r="Q4336" s="7">
        <v>1367730</v>
      </c>
      <c r="R4336" s="123"/>
      <c r="S4336" s="123">
        <v>4899.0898116000017</v>
      </c>
      <c r="T4336" s="7">
        <v>1325904</v>
      </c>
      <c r="U4336" s="7">
        <v>7584240.9594300026</v>
      </c>
      <c r="V4336" s="7">
        <v>0</v>
      </c>
      <c r="W4336" s="7">
        <v>0</v>
      </c>
      <c r="X4336" s="7">
        <v>4076204</v>
      </c>
      <c r="Y4336" s="7"/>
      <c r="Z4336" s="7">
        <v>1414101</v>
      </c>
      <c r="AA4336" s="123"/>
      <c r="AB4336" s="123">
        <v>2015.6502696100001</v>
      </c>
      <c r="AC4336" s="7">
        <v>508390</v>
      </c>
      <c r="AD4336" s="7">
        <v>1428377.379</v>
      </c>
      <c r="AE4336" s="7">
        <v>0</v>
      </c>
      <c r="AF4336" s="7">
        <v>0</v>
      </c>
    </row>
    <row r="4337" spans="1:32" x14ac:dyDescent="0.3">
      <c r="A4337" s="1" t="s">
        <v>24</v>
      </c>
      <c r="B4337" s="65" t="str">
        <f>VLOOKUP(A4337,'bank list with code'!$A$2:$C$114,3,FALSE)</f>
        <v>B062</v>
      </c>
      <c r="C4337" s="65" t="str">
        <f>VLOOKUP(B4337,'bank type'!$A$2:$B$87,2,FALSE)</f>
        <v>Private Sector Banks</v>
      </c>
      <c r="D4337" s="60">
        <f t="shared" si="170"/>
        <v>44651</v>
      </c>
      <c r="E4337" s="19">
        <v>3</v>
      </c>
      <c r="F4337" s="1">
        <v>2022</v>
      </c>
      <c r="G4337" s="15">
        <v>1492</v>
      </c>
      <c r="H4337" s="23">
        <v>1275</v>
      </c>
      <c r="I4337" s="23"/>
      <c r="J4337" s="23"/>
      <c r="K4337" s="7">
        <v>220160</v>
      </c>
      <c r="L4337" s="7">
        <v>164</v>
      </c>
      <c r="M4337" s="7">
        <v>35908</v>
      </c>
      <c r="N4337" s="7">
        <v>68715</v>
      </c>
      <c r="O4337" s="7">
        <v>1880393</v>
      </c>
      <c r="P4337" s="7"/>
      <c r="Q4337" s="7">
        <v>2254748</v>
      </c>
      <c r="R4337" s="123"/>
      <c r="S4337" s="123">
        <v>10802.314227000001</v>
      </c>
      <c r="T4337" s="7">
        <v>2542328</v>
      </c>
      <c r="U4337" s="7">
        <v>45782776.383000001</v>
      </c>
      <c r="V4337" s="7">
        <v>0</v>
      </c>
      <c r="W4337" s="7">
        <v>0</v>
      </c>
      <c r="X4337" s="7">
        <v>6910699</v>
      </c>
      <c r="Y4337" s="7"/>
      <c r="Z4337" s="7">
        <v>1758336</v>
      </c>
      <c r="AA4337" s="123"/>
      <c r="AB4337" s="123">
        <v>3496.8114740000001</v>
      </c>
      <c r="AC4337" s="7">
        <v>1170562</v>
      </c>
      <c r="AD4337" s="7">
        <v>3541164.9810000001</v>
      </c>
      <c r="AE4337" s="7">
        <v>1017</v>
      </c>
      <c r="AF4337" s="7">
        <v>83630.755139999994</v>
      </c>
    </row>
    <row r="4338" spans="1:32" x14ac:dyDescent="0.3">
      <c r="A4338" s="1" t="s">
        <v>25</v>
      </c>
      <c r="B4338" s="65" t="str">
        <f>VLOOKUP(A4338,'bank list with code'!$A$2:$C$114,3,FALSE)</f>
        <v>B063</v>
      </c>
      <c r="C4338" s="65" t="str">
        <f>VLOOKUP(B4338,'bank type'!$A$2:$B$87,2,FALSE)</f>
        <v>Private Sector Banks</v>
      </c>
      <c r="D4338" s="60">
        <f t="shared" si="170"/>
        <v>44651</v>
      </c>
      <c r="E4338" s="19">
        <v>3</v>
      </c>
      <c r="F4338" s="1">
        <v>2022</v>
      </c>
      <c r="G4338" s="15">
        <v>840</v>
      </c>
      <c r="H4338" s="23">
        <v>613</v>
      </c>
      <c r="I4338" s="23"/>
      <c r="J4338" s="23"/>
      <c r="K4338" s="7">
        <v>10948</v>
      </c>
      <c r="L4338" s="7">
        <v>945</v>
      </c>
      <c r="M4338" s="7">
        <v>0</v>
      </c>
      <c r="N4338" s="7">
        <v>32064</v>
      </c>
      <c r="O4338" s="7">
        <v>82096</v>
      </c>
      <c r="P4338" s="7"/>
      <c r="Q4338" s="7">
        <v>145394</v>
      </c>
      <c r="R4338" s="123"/>
      <c r="S4338" s="123">
        <v>910.88473469000007</v>
      </c>
      <c r="T4338" s="7">
        <v>112520</v>
      </c>
      <c r="U4338" s="7">
        <v>287848.81624999997</v>
      </c>
      <c r="V4338" s="7">
        <v>0</v>
      </c>
      <c r="W4338" s="7">
        <v>0</v>
      </c>
      <c r="X4338" s="7">
        <v>3457424</v>
      </c>
      <c r="Y4338" s="7"/>
      <c r="Z4338" s="7">
        <v>1236554</v>
      </c>
      <c r="AA4338" s="123"/>
      <c r="AB4338" s="123">
        <v>2919.9498403799998</v>
      </c>
      <c r="AC4338" s="7">
        <v>3462733</v>
      </c>
      <c r="AD4338" s="7">
        <v>1602698.1084200002</v>
      </c>
      <c r="AE4338" s="7">
        <v>0</v>
      </c>
      <c r="AF4338" s="7">
        <v>0</v>
      </c>
    </row>
    <row r="4339" spans="1:32" x14ac:dyDescent="0.3">
      <c r="A4339" s="1" t="s">
        <v>26</v>
      </c>
      <c r="B4339" s="65" t="str">
        <f>VLOOKUP(A4339,'bank list with code'!$A$2:$C$114,3,FALSE)</f>
        <v>B069</v>
      </c>
      <c r="C4339" s="65" t="str">
        <f>VLOOKUP(B4339,'bank type'!$A$2:$B$87,2,FALSE)</f>
        <v>Private Sector Banks</v>
      </c>
      <c r="D4339" s="60">
        <f t="shared" si="170"/>
        <v>44651</v>
      </c>
      <c r="E4339" s="19">
        <v>3</v>
      </c>
      <c r="F4339" s="1">
        <v>2022</v>
      </c>
      <c r="G4339" s="15">
        <v>819</v>
      </c>
      <c r="H4339" s="23">
        <v>629</v>
      </c>
      <c r="I4339" s="23"/>
      <c r="J4339" s="23"/>
      <c r="K4339" s="7">
        <v>9312</v>
      </c>
      <c r="L4339" s="7">
        <v>0</v>
      </c>
      <c r="M4339" s="7">
        <v>0</v>
      </c>
      <c r="N4339" s="7">
        <v>28511</v>
      </c>
      <c r="O4339" s="7">
        <v>0</v>
      </c>
      <c r="P4339" s="7"/>
      <c r="Q4339" s="7">
        <v>0</v>
      </c>
      <c r="R4339" s="123"/>
      <c r="S4339" s="123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5113093</v>
      </c>
      <c r="Y4339" s="7"/>
      <c r="Z4339" s="7">
        <v>1892513</v>
      </c>
      <c r="AA4339" s="123"/>
      <c r="AB4339" s="123">
        <v>2748.661337</v>
      </c>
      <c r="AC4339" s="7">
        <v>491340</v>
      </c>
      <c r="AD4339" s="7">
        <v>758620.53099999996</v>
      </c>
      <c r="AE4339" s="7">
        <v>0</v>
      </c>
      <c r="AF4339" s="7">
        <v>0</v>
      </c>
    </row>
    <row r="4340" spans="1:32" x14ac:dyDescent="0.3">
      <c r="A4340" s="1" t="s">
        <v>27</v>
      </c>
      <c r="B4340" s="65" t="str">
        <f>VLOOKUP(A4340,'bank list with code'!$A$2:$C$114,3,FALSE)</f>
        <v>B070</v>
      </c>
      <c r="C4340" s="65" t="str">
        <f>VLOOKUP(B4340,'bank type'!$A$2:$B$87,2,FALSE)</f>
        <v>Private Sector Banks</v>
      </c>
      <c r="D4340" s="60">
        <f t="shared" si="170"/>
        <v>44651</v>
      </c>
      <c r="E4340" s="19">
        <v>3</v>
      </c>
      <c r="F4340" s="1">
        <v>2022</v>
      </c>
      <c r="G4340" s="15">
        <v>1362</v>
      </c>
      <c r="H4340" s="23">
        <v>861</v>
      </c>
      <c r="I4340" s="23"/>
      <c r="J4340" s="23"/>
      <c r="K4340" s="7">
        <v>8745</v>
      </c>
      <c r="L4340" s="7">
        <v>0</v>
      </c>
      <c r="M4340" s="7">
        <v>0</v>
      </c>
      <c r="N4340" s="7">
        <v>14391</v>
      </c>
      <c r="O4340" s="7">
        <v>6691</v>
      </c>
      <c r="P4340" s="7"/>
      <c r="Q4340" s="7">
        <v>15483</v>
      </c>
      <c r="R4340" s="123"/>
      <c r="S4340" s="123">
        <v>76.127510709999981</v>
      </c>
      <c r="T4340" s="7">
        <v>3962</v>
      </c>
      <c r="U4340" s="7">
        <v>40563.180820000001</v>
      </c>
      <c r="V4340" s="7">
        <v>0</v>
      </c>
      <c r="W4340" s="7">
        <v>0</v>
      </c>
      <c r="X4340" s="7">
        <v>4066117</v>
      </c>
      <c r="Y4340" s="7"/>
      <c r="Z4340" s="7">
        <v>2047824</v>
      </c>
      <c r="AA4340" s="123"/>
      <c r="AB4340" s="123">
        <v>3988.4872740000001</v>
      </c>
      <c r="AC4340" s="7">
        <v>557806</v>
      </c>
      <c r="AD4340" s="7">
        <v>1301885.976</v>
      </c>
      <c r="AE4340" s="7">
        <v>11382</v>
      </c>
      <c r="AF4340" s="7">
        <v>235964.57509999999</v>
      </c>
    </row>
    <row r="4341" spans="1:32" x14ac:dyDescent="0.3">
      <c r="A4341" s="1" t="s">
        <v>28</v>
      </c>
      <c r="B4341" s="65" t="str">
        <f>VLOOKUP(A4341,'bank list with code'!$A$2:$C$114,3,FALSE)</f>
        <v>B073</v>
      </c>
      <c r="C4341" s="65" t="str">
        <f>VLOOKUP(B4341,'bank type'!$A$2:$B$87,2,FALSE)</f>
        <v>Private Sector Banks</v>
      </c>
      <c r="D4341" s="60">
        <f t="shared" si="170"/>
        <v>44651</v>
      </c>
      <c r="E4341" s="19">
        <v>3</v>
      </c>
      <c r="F4341" s="1">
        <v>2022</v>
      </c>
      <c r="G4341" s="15">
        <v>1385</v>
      </c>
      <c r="H4341" s="23">
        <v>1314</v>
      </c>
      <c r="I4341" s="23"/>
      <c r="J4341" s="23"/>
      <c r="K4341" s="7">
        <v>56334</v>
      </c>
      <c r="L4341" s="7">
        <v>5020</v>
      </c>
      <c r="M4341" s="7">
        <v>21849</v>
      </c>
      <c r="N4341" s="7">
        <v>236089</v>
      </c>
      <c r="O4341" s="7">
        <v>3196377</v>
      </c>
      <c r="P4341" s="7"/>
      <c r="Q4341" s="7">
        <v>3697560</v>
      </c>
      <c r="R4341" s="123"/>
      <c r="S4341" s="123">
        <v>11786.279833789999</v>
      </c>
      <c r="T4341" s="7">
        <v>3112625</v>
      </c>
      <c r="U4341" s="7">
        <v>16913066.423909999</v>
      </c>
      <c r="V4341" s="7">
        <v>0</v>
      </c>
      <c r="W4341" s="7">
        <v>0</v>
      </c>
      <c r="X4341" s="7">
        <v>23530754</v>
      </c>
      <c r="Y4341" s="7"/>
      <c r="Z4341" s="7">
        <v>5375357</v>
      </c>
      <c r="AA4341" s="123"/>
      <c r="AB4341" s="123">
        <v>9419.9021422000824</v>
      </c>
      <c r="AC4341" s="7">
        <v>4267271</v>
      </c>
      <c r="AD4341" s="7">
        <v>9021503.3486599792</v>
      </c>
      <c r="AE4341" s="7">
        <v>0</v>
      </c>
      <c r="AF4341" s="7">
        <v>0</v>
      </c>
    </row>
    <row r="4342" spans="1:32" x14ac:dyDescent="0.3">
      <c r="A4342" s="1" t="s">
        <v>29</v>
      </c>
      <c r="B4342" s="65" t="str">
        <f>VLOOKUP(A4342,'bank list with code'!$A$2:$C$114,3,FALSE)</f>
        <v>B082</v>
      </c>
      <c r="C4342" s="65" t="str">
        <f>VLOOKUP(B4342,'bank type'!$A$2:$B$87,2,FALSE)</f>
        <v>Private Sector Banks</v>
      </c>
      <c r="D4342" s="60">
        <f t="shared" si="170"/>
        <v>44651</v>
      </c>
      <c r="E4342" s="19">
        <v>3</v>
      </c>
      <c r="F4342" s="1">
        <v>2022</v>
      </c>
      <c r="G4342" s="15">
        <v>373</v>
      </c>
      <c r="H4342" s="23">
        <v>41</v>
      </c>
      <c r="I4342" s="23"/>
      <c r="J4342" s="23"/>
      <c r="K4342" s="7">
        <v>749865</v>
      </c>
      <c r="L4342" s="7">
        <v>0</v>
      </c>
      <c r="M4342" s="7">
        <v>970367</v>
      </c>
      <c r="N4342" s="7">
        <v>70519</v>
      </c>
      <c r="O4342" s="7">
        <v>3682603</v>
      </c>
      <c r="P4342" s="7"/>
      <c r="Q4342" s="7">
        <v>5168256</v>
      </c>
      <c r="R4342" s="123"/>
      <c r="S4342" s="123">
        <v>19565.031096999999</v>
      </c>
      <c r="T4342" s="7">
        <v>4251459</v>
      </c>
      <c r="U4342" s="7">
        <v>24654000</v>
      </c>
      <c r="V4342" s="7">
        <v>0</v>
      </c>
      <c r="W4342" s="7">
        <v>0</v>
      </c>
      <c r="X4342" s="7">
        <v>1308583</v>
      </c>
      <c r="Y4342" s="7"/>
      <c r="Z4342" s="7">
        <v>331311</v>
      </c>
      <c r="AA4342" s="123"/>
      <c r="AB4342" s="123">
        <v>617.03036399999996</v>
      </c>
      <c r="AC4342" s="7">
        <v>168385</v>
      </c>
      <c r="AD4342" s="7">
        <v>452999.56300000002</v>
      </c>
      <c r="AE4342" s="7">
        <v>165</v>
      </c>
      <c r="AF4342" s="7">
        <v>9805.7459999999992</v>
      </c>
    </row>
    <row r="4343" spans="1:32" x14ac:dyDescent="0.3">
      <c r="A4343" s="1" t="s">
        <v>30</v>
      </c>
      <c r="B4343" s="65" t="str">
        <f>VLOOKUP(A4343,'bank list with code'!$A$2:$C$114,3,FALSE)</f>
        <v>B089</v>
      </c>
      <c r="C4343" s="65" t="str">
        <f>VLOOKUP(B4343,'bank type'!$A$2:$B$87,2,FALSE)</f>
        <v>Private Sector Banks</v>
      </c>
      <c r="D4343" s="60">
        <f t="shared" si="170"/>
        <v>44651</v>
      </c>
      <c r="E4343" s="19">
        <v>3</v>
      </c>
      <c r="F4343" s="1">
        <v>2022</v>
      </c>
      <c r="G4343" s="15">
        <v>854</v>
      </c>
      <c r="H4343" s="23">
        <v>416</v>
      </c>
      <c r="I4343" s="23"/>
      <c r="J4343" s="23"/>
      <c r="K4343" s="7">
        <v>11233</v>
      </c>
      <c r="L4343" s="7">
        <v>0</v>
      </c>
      <c r="M4343" s="7">
        <v>4541</v>
      </c>
      <c r="N4343" s="7">
        <v>51846</v>
      </c>
      <c r="O4343" s="7">
        <v>58365</v>
      </c>
      <c r="P4343" s="7"/>
      <c r="Q4343" s="7">
        <v>170867</v>
      </c>
      <c r="R4343" s="123"/>
      <c r="S4343" s="123">
        <v>501.67461706</v>
      </c>
      <c r="T4343" s="7">
        <v>179945</v>
      </c>
      <c r="U4343" s="7">
        <v>765550.17745000008</v>
      </c>
      <c r="V4343" s="7">
        <v>0</v>
      </c>
      <c r="W4343" s="7">
        <v>0</v>
      </c>
      <c r="X4343" s="7">
        <v>3614563</v>
      </c>
      <c r="Y4343" s="7"/>
      <c r="Z4343" s="7">
        <v>1873897</v>
      </c>
      <c r="AA4343" s="123"/>
      <c r="AB4343" s="123">
        <v>3181.56270425</v>
      </c>
      <c r="AC4343" s="7">
        <v>499923</v>
      </c>
      <c r="AD4343" s="7">
        <v>1064220.3221100001</v>
      </c>
      <c r="AE4343" s="7">
        <v>0</v>
      </c>
      <c r="AF4343" s="7">
        <v>0</v>
      </c>
    </row>
    <row r="4344" spans="1:32" x14ac:dyDescent="0.3">
      <c r="A4344" s="1" t="s">
        <v>31</v>
      </c>
      <c r="B4344" s="65" t="str">
        <f>VLOOKUP(A4344,'bank list with code'!$A$2:$C$114,3,FALSE)</f>
        <v>B100</v>
      </c>
      <c r="C4344" s="65" t="str">
        <f>VLOOKUP(B4344,'bank type'!$A$2:$B$87,2,FALSE)</f>
        <v>Private Sector Banks</v>
      </c>
      <c r="D4344" s="60">
        <f t="shared" si="170"/>
        <v>44651</v>
      </c>
      <c r="E4344" s="19">
        <v>3</v>
      </c>
      <c r="F4344" s="1">
        <v>2022</v>
      </c>
      <c r="G4344" s="15">
        <v>476</v>
      </c>
      <c r="H4344" s="23">
        <v>667</v>
      </c>
      <c r="I4344" s="23"/>
      <c r="J4344" s="23"/>
      <c r="K4344" s="7">
        <v>4792</v>
      </c>
      <c r="L4344" s="7">
        <v>0</v>
      </c>
      <c r="M4344" s="7">
        <v>0</v>
      </c>
      <c r="N4344" s="7">
        <v>0</v>
      </c>
      <c r="O4344" s="7">
        <v>32903</v>
      </c>
      <c r="P4344" s="7"/>
      <c r="Q4344" s="7">
        <v>42267</v>
      </c>
      <c r="R4344" s="123"/>
      <c r="S4344" s="123">
        <v>183.28412700000001</v>
      </c>
      <c r="T4344" s="7">
        <v>21908</v>
      </c>
      <c r="U4344" s="7">
        <v>98216.293099999995</v>
      </c>
      <c r="V4344" s="7">
        <v>0</v>
      </c>
      <c r="W4344" s="7">
        <v>0</v>
      </c>
      <c r="X4344" s="7">
        <v>2051730</v>
      </c>
      <c r="Y4344" s="7"/>
      <c r="Z4344" s="7">
        <v>378819</v>
      </c>
      <c r="AA4344" s="123"/>
      <c r="AB4344" s="123">
        <v>716.81899529999998</v>
      </c>
      <c r="AC4344" s="7">
        <v>140115</v>
      </c>
      <c r="AD4344" s="7">
        <v>213850.13149999999</v>
      </c>
      <c r="AE4344" s="7">
        <v>119</v>
      </c>
      <c r="AF4344" s="7">
        <v>360.24099999999999</v>
      </c>
    </row>
    <row r="4345" spans="1:32" x14ac:dyDescent="0.3">
      <c r="A4345" s="1" t="s">
        <v>33</v>
      </c>
      <c r="B4345" s="65" t="str">
        <f>VLOOKUP(A4345,'bank list with code'!$A$2:$C$114,3,FALSE)</f>
        <v>B113</v>
      </c>
      <c r="C4345" s="65" t="str">
        <f>VLOOKUP(B4345,'bank type'!$A$2:$B$87,2,FALSE)</f>
        <v>Private Sector Banks</v>
      </c>
      <c r="D4345" s="60">
        <f t="shared" si="170"/>
        <v>44651</v>
      </c>
      <c r="E4345" s="19">
        <v>3</v>
      </c>
      <c r="F4345" s="1">
        <v>2022</v>
      </c>
      <c r="G4345" s="15">
        <v>1031</v>
      </c>
      <c r="H4345" s="23">
        <v>190</v>
      </c>
      <c r="I4345" s="23"/>
      <c r="J4345" s="23"/>
      <c r="K4345" s="7">
        <v>57897</v>
      </c>
      <c r="L4345" s="7">
        <v>86356</v>
      </c>
      <c r="M4345" s="7">
        <v>270171</v>
      </c>
      <c r="N4345" s="7">
        <v>97831604</v>
      </c>
      <c r="O4345" s="7">
        <v>1184542</v>
      </c>
      <c r="P4345" s="7"/>
      <c r="Q4345" s="7">
        <v>1391416</v>
      </c>
      <c r="R4345" s="123"/>
      <c r="S4345" s="123">
        <v>3890.0619496799995</v>
      </c>
      <c r="T4345" s="7">
        <v>1095372</v>
      </c>
      <c r="U4345" s="7">
        <v>6029962.5573800001</v>
      </c>
      <c r="V4345" s="7">
        <v>0</v>
      </c>
      <c r="W4345" s="7">
        <v>0</v>
      </c>
      <c r="X4345" s="7">
        <v>3606726</v>
      </c>
      <c r="Y4345" s="7"/>
      <c r="Z4345" s="7">
        <v>1312540</v>
      </c>
      <c r="AA4345" s="123"/>
      <c r="AB4345" s="123">
        <v>2443.3383654600621</v>
      </c>
      <c r="AC4345" s="7">
        <v>790594</v>
      </c>
      <c r="AD4345" s="7">
        <v>1810231.1550701389</v>
      </c>
      <c r="AE4345" s="7">
        <v>73</v>
      </c>
      <c r="AF4345" s="7">
        <v>1085.2087900000001</v>
      </c>
    </row>
    <row r="4346" spans="1:32" x14ac:dyDescent="0.3">
      <c r="A4346" s="1" t="s">
        <v>35</v>
      </c>
      <c r="B4346" s="65" t="str">
        <f>VLOOKUP(A4346,'bank list with code'!$A$2:$C$114,3,FALSE)</f>
        <v>B004</v>
      </c>
      <c r="C4346" s="65" t="str">
        <f>VLOOKUP(B4346,'bank type'!$A$2:$B$87,2,FALSE)</f>
        <v>Foreign Banks</v>
      </c>
      <c r="D4346" s="60">
        <f t="shared" si="170"/>
        <v>44651</v>
      </c>
      <c r="E4346" s="19">
        <v>3</v>
      </c>
      <c r="F4346" s="1">
        <v>2022</v>
      </c>
      <c r="G4346" s="15">
        <v>0</v>
      </c>
      <c r="H4346" s="23">
        <v>0</v>
      </c>
      <c r="I4346" s="23"/>
      <c r="J4346" s="23"/>
      <c r="K4346" s="7">
        <v>45455</v>
      </c>
      <c r="L4346" s="7">
        <v>0</v>
      </c>
      <c r="M4346" s="7">
        <v>0</v>
      </c>
      <c r="N4346" s="7">
        <v>0</v>
      </c>
      <c r="O4346" s="7">
        <v>1383221</v>
      </c>
      <c r="P4346" s="7"/>
      <c r="Q4346" s="7">
        <v>1018513</v>
      </c>
      <c r="R4346" s="123"/>
      <c r="S4346" s="123">
        <v>7369.321277</v>
      </c>
      <c r="T4346" s="7">
        <v>3595970</v>
      </c>
      <c r="U4346" s="7">
        <v>25400772.116</v>
      </c>
      <c r="V4346" s="7">
        <v>0</v>
      </c>
      <c r="W4346" s="7">
        <v>0</v>
      </c>
      <c r="X4346" s="7">
        <v>0</v>
      </c>
      <c r="Y4346" s="7"/>
      <c r="Z4346" s="7">
        <v>0</v>
      </c>
      <c r="AA4346" s="123"/>
      <c r="AB4346" s="123">
        <v>0</v>
      </c>
      <c r="AC4346" s="7">
        <v>0</v>
      </c>
      <c r="AD4346" s="7">
        <v>0</v>
      </c>
      <c r="AE4346" s="7">
        <v>0</v>
      </c>
      <c r="AF4346" s="7">
        <v>0</v>
      </c>
    </row>
    <row r="4347" spans="1:32" x14ac:dyDescent="0.3">
      <c r="A4347" s="1" t="s">
        <v>36</v>
      </c>
      <c r="B4347" s="65" t="str">
        <f>VLOOKUP(A4347,'bank list with code'!$A$2:$C$114,3,FALSE)</f>
        <v>B011</v>
      </c>
      <c r="C4347" s="65" t="str">
        <f>VLOOKUP(B4347,'bank type'!$A$2:$B$87,2,FALSE)</f>
        <v>Foreign Banks</v>
      </c>
      <c r="D4347" s="60">
        <f t="shared" si="170"/>
        <v>44651</v>
      </c>
      <c r="E4347" s="19">
        <v>3</v>
      </c>
      <c r="F4347" s="1">
        <v>2022</v>
      </c>
      <c r="G4347" s="15">
        <v>0</v>
      </c>
      <c r="H4347" s="23">
        <v>0</v>
      </c>
      <c r="I4347" s="23"/>
      <c r="J4347" s="23"/>
      <c r="K4347" s="7">
        <v>0</v>
      </c>
      <c r="L4347" s="7">
        <v>0</v>
      </c>
      <c r="M4347" s="7">
        <v>0</v>
      </c>
      <c r="N4347" s="7">
        <v>0</v>
      </c>
      <c r="O4347" s="7">
        <v>21756</v>
      </c>
      <c r="P4347" s="7"/>
      <c r="Q4347" s="7">
        <v>27052</v>
      </c>
      <c r="R4347" s="123"/>
      <c r="S4347" s="123">
        <v>99.065019830000011</v>
      </c>
      <c r="T4347" s="7">
        <v>12329</v>
      </c>
      <c r="U4347" s="7">
        <v>107630.44831000001</v>
      </c>
      <c r="V4347" s="7">
        <v>0</v>
      </c>
      <c r="W4347" s="7">
        <v>0</v>
      </c>
      <c r="X4347" s="7">
        <v>0</v>
      </c>
      <c r="Y4347" s="7"/>
      <c r="Z4347" s="7">
        <v>0</v>
      </c>
      <c r="AA4347" s="123"/>
      <c r="AB4347" s="123">
        <v>0</v>
      </c>
      <c r="AC4347" s="7">
        <v>0</v>
      </c>
      <c r="AD4347" s="7">
        <v>0</v>
      </c>
      <c r="AE4347" s="7">
        <v>0</v>
      </c>
      <c r="AF4347" s="7">
        <v>0</v>
      </c>
    </row>
    <row r="4348" spans="1:32" x14ac:dyDescent="0.3">
      <c r="A4348" s="1" t="s">
        <v>37</v>
      </c>
      <c r="B4348" s="65" t="str">
        <f>VLOOKUP(A4348,'bank list with code'!$A$2:$C$114,3,FALSE)</f>
        <v>B017</v>
      </c>
      <c r="C4348" s="65" t="str">
        <f>VLOOKUP(B4348,'bank type'!$A$2:$B$87,2,FALSE)</f>
        <v>Foreign Banks</v>
      </c>
      <c r="D4348" s="60">
        <f t="shared" si="170"/>
        <v>44651</v>
      </c>
      <c r="E4348" s="19">
        <v>3</v>
      </c>
      <c r="F4348" s="1">
        <v>2022</v>
      </c>
      <c r="G4348" s="15">
        <v>0</v>
      </c>
      <c r="H4348" s="23">
        <v>0</v>
      </c>
      <c r="I4348" s="23"/>
      <c r="J4348" s="23"/>
      <c r="K4348" s="7">
        <v>0</v>
      </c>
      <c r="L4348" s="7">
        <v>0</v>
      </c>
      <c r="M4348" s="7">
        <v>1</v>
      </c>
      <c r="N4348" s="7">
        <v>0</v>
      </c>
      <c r="O4348" s="7">
        <v>0</v>
      </c>
      <c r="P4348" s="7"/>
      <c r="Q4348" s="7">
        <v>0</v>
      </c>
      <c r="R4348" s="123"/>
      <c r="S4348" s="123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1736</v>
      </c>
      <c r="Y4348" s="7"/>
      <c r="Z4348" s="7">
        <v>100</v>
      </c>
      <c r="AA4348" s="123"/>
      <c r="AB4348" s="123">
        <v>0.90704721999999993</v>
      </c>
      <c r="AC4348" s="7">
        <v>32</v>
      </c>
      <c r="AD4348" s="7">
        <v>28.31775</v>
      </c>
      <c r="AE4348" s="7">
        <v>0</v>
      </c>
      <c r="AF4348" s="7">
        <v>0</v>
      </c>
    </row>
    <row r="4349" spans="1:32" x14ac:dyDescent="0.3">
      <c r="A4349" s="1" t="s">
        <v>38</v>
      </c>
      <c r="B4349" s="65" t="str">
        <f>VLOOKUP(A4349,'bank list with code'!$A$2:$C$114,3,FALSE)</f>
        <v>B023</v>
      </c>
      <c r="C4349" s="65" t="str">
        <f>VLOOKUP(B4349,'bank type'!$A$2:$B$87,2,FALSE)</f>
        <v>Foreign Banks</v>
      </c>
      <c r="D4349" s="60">
        <f t="shared" si="170"/>
        <v>44651</v>
      </c>
      <c r="E4349" s="19">
        <v>3</v>
      </c>
      <c r="F4349" s="1">
        <v>2022</v>
      </c>
      <c r="G4349" s="15">
        <v>47</v>
      </c>
      <c r="H4349" s="23">
        <v>441</v>
      </c>
      <c r="I4349" s="23"/>
      <c r="J4349" s="23"/>
      <c r="K4349" s="7">
        <v>0</v>
      </c>
      <c r="L4349" s="7">
        <v>0</v>
      </c>
      <c r="M4349" s="7">
        <v>0</v>
      </c>
      <c r="N4349" s="7">
        <v>0</v>
      </c>
      <c r="O4349" s="7">
        <v>2551485</v>
      </c>
      <c r="P4349" s="7"/>
      <c r="Q4349" s="7">
        <v>6782388</v>
      </c>
      <c r="R4349" s="123"/>
      <c r="S4349" s="123">
        <v>18646.347263657899</v>
      </c>
      <c r="T4349" s="7">
        <v>6258303</v>
      </c>
      <c r="U4349" s="7">
        <v>25148091.787432138</v>
      </c>
      <c r="V4349" s="7">
        <v>0</v>
      </c>
      <c r="W4349" s="7">
        <v>0</v>
      </c>
      <c r="X4349" s="7">
        <v>1432288</v>
      </c>
      <c r="Y4349" s="7"/>
      <c r="Z4349" s="7">
        <v>1028885</v>
      </c>
      <c r="AA4349" s="123"/>
      <c r="AB4349" s="123">
        <v>2400.2014897600002</v>
      </c>
      <c r="AC4349" s="7">
        <v>1115035</v>
      </c>
      <c r="AD4349" s="7">
        <v>3027062.2828299999</v>
      </c>
      <c r="AE4349" s="7">
        <v>0</v>
      </c>
      <c r="AF4349" s="7">
        <v>0</v>
      </c>
    </row>
    <row r="4350" spans="1:32" x14ac:dyDescent="0.3">
      <c r="A4350" s="1" t="s">
        <v>39</v>
      </c>
      <c r="B4350" s="65" t="str">
        <f>VLOOKUP(A4350,'bank list with code'!$A$2:$C$114,3,FALSE)</f>
        <v>B030</v>
      </c>
      <c r="C4350" s="65" t="str">
        <f>VLOOKUP(B4350,'bank type'!$A$2:$B$87,2,FALSE)</f>
        <v>Foreign Banks</v>
      </c>
      <c r="D4350" s="60">
        <f t="shared" si="170"/>
        <v>44651</v>
      </c>
      <c r="E4350" s="19">
        <v>3</v>
      </c>
      <c r="F4350" s="1">
        <v>2022</v>
      </c>
      <c r="G4350" s="15">
        <v>498</v>
      </c>
      <c r="H4350" s="23">
        <v>518</v>
      </c>
      <c r="I4350" s="23"/>
      <c r="J4350" s="23"/>
      <c r="K4350" s="7">
        <v>1013</v>
      </c>
      <c r="L4350" s="7">
        <v>124</v>
      </c>
      <c r="M4350" s="7">
        <v>0</v>
      </c>
      <c r="N4350" s="7">
        <v>2587</v>
      </c>
      <c r="O4350" s="7">
        <v>1000</v>
      </c>
      <c r="P4350" s="7"/>
      <c r="Q4350" s="7">
        <v>1479</v>
      </c>
      <c r="R4350" s="123"/>
      <c r="S4350" s="123">
        <v>3.5464663300000003</v>
      </c>
      <c r="T4350" s="7">
        <v>634</v>
      </c>
      <c r="U4350" s="7">
        <v>2696.6877400000003</v>
      </c>
      <c r="V4350" s="7">
        <v>0</v>
      </c>
      <c r="W4350" s="7">
        <v>0</v>
      </c>
      <c r="X4350" s="7">
        <v>2125772</v>
      </c>
      <c r="Y4350" s="7"/>
      <c r="Z4350" s="7">
        <v>729424</v>
      </c>
      <c r="AA4350" s="123"/>
      <c r="AB4350" s="123">
        <v>993.39575017000004</v>
      </c>
      <c r="AC4350" s="7">
        <v>356248</v>
      </c>
      <c r="AD4350" s="7">
        <v>576736.09859000007</v>
      </c>
      <c r="AE4350" s="7">
        <v>568</v>
      </c>
      <c r="AF4350" s="7">
        <v>7453.4260000000004</v>
      </c>
    </row>
    <row r="4351" spans="1:32" x14ac:dyDescent="0.3">
      <c r="A4351" s="1" t="s">
        <v>40</v>
      </c>
      <c r="B4351" s="65" t="str">
        <f>VLOOKUP(A4351,'bank list with code'!$A$2:$C$114,3,FALSE)</f>
        <v>B035</v>
      </c>
      <c r="C4351" s="65" t="str">
        <f>VLOOKUP(B4351,'bank type'!$A$2:$B$87,2,FALSE)</f>
        <v>Foreign Banks</v>
      </c>
      <c r="D4351" s="60">
        <f t="shared" si="170"/>
        <v>44651</v>
      </c>
      <c r="E4351" s="19">
        <v>3</v>
      </c>
      <c r="F4351" s="1">
        <v>2022</v>
      </c>
      <c r="G4351" s="15">
        <v>13</v>
      </c>
      <c r="H4351" s="23">
        <v>19</v>
      </c>
      <c r="I4351" s="23"/>
      <c r="J4351" s="23"/>
      <c r="K4351" s="7">
        <v>0</v>
      </c>
      <c r="L4351" s="7">
        <v>0</v>
      </c>
      <c r="M4351" s="7">
        <v>0</v>
      </c>
      <c r="N4351" s="7">
        <v>7</v>
      </c>
      <c r="O4351" s="7">
        <v>0</v>
      </c>
      <c r="P4351" s="7"/>
      <c r="Q4351" s="7">
        <v>0</v>
      </c>
      <c r="R4351" s="123"/>
      <c r="S4351" s="123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121093</v>
      </c>
      <c r="Y4351" s="7"/>
      <c r="Z4351" s="7">
        <v>61475</v>
      </c>
      <c r="AA4351" s="123"/>
      <c r="AB4351" s="123">
        <v>157.09021655999999</v>
      </c>
      <c r="AC4351" s="7">
        <v>39416</v>
      </c>
      <c r="AD4351" s="7">
        <v>97802.39862999905</v>
      </c>
      <c r="AE4351" s="7">
        <v>0</v>
      </c>
      <c r="AF4351" s="7">
        <v>0</v>
      </c>
    </row>
    <row r="4352" spans="1:32" x14ac:dyDescent="0.3">
      <c r="A4352" s="1" t="s">
        <v>41</v>
      </c>
      <c r="B4352" s="65" t="str">
        <f>VLOOKUP(A4352,'bank list with code'!$A$2:$C$114,3,FALSE)</f>
        <v>B051</v>
      </c>
      <c r="C4352" s="65" t="str">
        <f>VLOOKUP(B4352,'bank type'!$A$2:$B$87,2,FALSE)</f>
        <v>Foreign Banks</v>
      </c>
      <c r="D4352" s="60">
        <f t="shared" si="170"/>
        <v>44651</v>
      </c>
      <c r="E4352" s="19">
        <v>3</v>
      </c>
      <c r="F4352" s="1">
        <v>2022</v>
      </c>
      <c r="G4352" s="15">
        <v>46</v>
      </c>
      <c r="H4352" s="23">
        <v>28</v>
      </c>
      <c r="I4352" s="23"/>
      <c r="J4352" s="23"/>
      <c r="K4352" s="7">
        <v>0</v>
      </c>
      <c r="L4352" s="7">
        <v>0</v>
      </c>
      <c r="M4352" s="7">
        <v>0</v>
      </c>
      <c r="N4352" s="7">
        <v>0</v>
      </c>
      <c r="O4352" s="7">
        <v>796103</v>
      </c>
      <c r="P4352" s="7"/>
      <c r="Q4352" s="7">
        <v>613458</v>
      </c>
      <c r="R4352" s="123"/>
      <c r="S4352" s="123">
        <v>3579.6238573800583</v>
      </c>
      <c r="T4352" s="7">
        <v>1155380</v>
      </c>
      <c r="U4352" s="7">
        <v>3986352.8483000002</v>
      </c>
      <c r="V4352" s="7">
        <v>0</v>
      </c>
      <c r="W4352" s="7">
        <v>0</v>
      </c>
      <c r="X4352" s="7">
        <v>515764</v>
      </c>
      <c r="Y4352" s="7"/>
      <c r="Z4352" s="7">
        <v>402555</v>
      </c>
      <c r="AA4352" s="123"/>
      <c r="AB4352" s="123">
        <v>1086.4593098000009</v>
      </c>
      <c r="AC4352" s="7">
        <v>0</v>
      </c>
      <c r="AD4352" s="7">
        <v>0</v>
      </c>
      <c r="AE4352" s="7">
        <v>0</v>
      </c>
      <c r="AF4352" s="7">
        <v>0</v>
      </c>
    </row>
    <row r="4353" spans="1:32" x14ac:dyDescent="0.3">
      <c r="A4353" s="1" t="s">
        <v>73</v>
      </c>
      <c r="B4353" s="65" t="str">
        <f>VLOOKUP(A4353,'bank list with code'!$A$2:$C$114,3,FALSE)</f>
        <v>B085</v>
      </c>
      <c r="C4353" s="65" t="str">
        <f>VLOOKUP(B4353,'bank type'!$A$2:$B$87,2,FALSE)</f>
        <v>Foreign Banks</v>
      </c>
      <c r="D4353" s="60">
        <f t="shared" si="170"/>
        <v>44651</v>
      </c>
      <c r="E4353" s="19">
        <v>3</v>
      </c>
      <c r="F4353" s="1">
        <v>2022</v>
      </c>
      <c r="G4353" s="15">
        <v>6</v>
      </c>
      <c r="H4353" s="23">
        <v>0</v>
      </c>
      <c r="I4353" s="23"/>
      <c r="J4353" s="23"/>
      <c r="K4353" s="7">
        <v>0</v>
      </c>
      <c r="L4353" s="7">
        <v>165938</v>
      </c>
      <c r="M4353" s="7">
        <v>0</v>
      </c>
      <c r="N4353" s="7">
        <v>0</v>
      </c>
      <c r="O4353" s="7">
        <v>562051</v>
      </c>
      <c r="P4353" s="7"/>
      <c r="Q4353" s="7">
        <v>341577</v>
      </c>
      <c r="R4353" s="123"/>
      <c r="S4353" s="123">
        <v>1609.6128529999999</v>
      </c>
      <c r="T4353" s="7">
        <v>1047799</v>
      </c>
      <c r="U4353" s="7">
        <v>4479465.2560000001</v>
      </c>
      <c r="V4353" s="7">
        <v>0</v>
      </c>
      <c r="W4353" s="7">
        <v>0</v>
      </c>
      <c r="X4353" s="7">
        <v>52011</v>
      </c>
      <c r="Y4353" s="7"/>
      <c r="Z4353" s="7">
        <v>2361</v>
      </c>
      <c r="AA4353" s="123"/>
      <c r="AB4353" s="123">
        <v>6.4054120000000001</v>
      </c>
      <c r="AC4353" s="7">
        <v>5323</v>
      </c>
      <c r="AD4353" s="7">
        <v>12178.329</v>
      </c>
      <c r="AE4353" s="7">
        <v>0</v>
      </c>
      <c r="AF4353" s="7">
        <v>0</v>
      </c>
    </row>
    <row r="4354" spans="1:32" x14ac:dyDescent="0.3">
      <c r="A4354" s="15" t="s">
        <v>42</v>
      </c>
      <c r="B4354" s="65" t="str">
        <f>VLOOKUP(A4354,'bank list with code'!$A$2:$C$114,3,FALSE)</f>
        <v>B090</v>
      </c>
      <c r="C4354" s="65" t="str">
        <f>VLOOKUP(B4354,'bank type'!$A$2:$B$87,2,FALSE)</f>
        <v>Foreign Banks</v>
      </c>
      <c r="D4354" s="60">
        <f t="shared" si="170"/>
        <v>44651</v>
      </c>
      <c r="E4354" s="19">
        <v>3</v>
      </c>
      <c r="F4354" s="1">
        <v>2022</v>
      </c>
      <c r="G4354" s="15">
        <v>91</v>
      </c>
      <c r="H4354" s="23">
        <v>76</v>
      </c>
      <c r="I4354" s="23"/>
      <c r="J4354" s="23"/>
      <c r="K4354" s="7">
        <v>0</v>
      </c>
      <c r="L4354" s="7">
        <v>0</v>
      </c>
      <c r="M4354" s="7">
        <v>0</v>
      </c>
      <c r="N4354" s="7">
        <v>0</v>
      </c>
      <c r="O4354" s="7">
        <v>1342023</v>
      </c>
      <c r="P4354" s="7"/>
      <c r="Q4354" s="7">
        <v>1721399</v>
      </c>
      <c r="R4354" s="123"/>
      <c r="S4354" s="123">
        <v>5352.9449979999999</v>
      </c>
      <c r="T4354" s="7">
        <v>1554924</v>
      </c>
      <c r="U4354" s="7">
        <v>6943036.6519999998</v>
      </c>
      <c r="V4354" s="7">
        <v>0</v>
      </c>
      <c r="W4354" s="7">
        <v>0</v>
      </c>
      <c r="X4354" s="7">
        <v>1113075</v>
      </c>
      <c r="Y4354" s="7"/>
      <c r="Z4354" s="7">
        <v>938238</v>
      </c>
      <c r="AA4354" s="123"/>
      <c r="AB4354" s="123">
        <v>2179.4904649999999</v>
      </c>
      <c r="AC4354" s="7">
        <v>735985</v>
      </c>
      <c r="AD4354" s="7">
        <v>1315377.7649999999</v>
      </c>
      <c r="AE4354" s="7">
        <v>39</v>
      </c>
      <c r="AF4354" s="7">
        <v>838.19799999999998</v>
      </c>
    </row>
    <row r="4355" spans="1:32" x14ac:dyDescent="0.3">
      <c r="A4355" s="1" t="s">
        <v>45</v>
      </c>
      <c r="B4355" s="65" t="str">
        <f>VLOOKUP(A4355,'bank list with code'!$A$2:$C$114,3,FALSE)</f>
        <v>B002</v>
      </c>
      <c r="C4355" s="65" t="str">
        <f>VLOOKUP(B4355,'bank type'!$A$2:$B$87,2,FALSE)</f>
        <v>Payment Banks</v>
      </c>
      <c r="D4355" s="60">
        <f t="shared" si="170"/>
        <v>44651</v>
      </c>
      <c r="E4355" s="19">
        <v>3</v>
      </c>
      <c r="F4355" s="1">
        <v>2022</v>
      </c>
      <c r="G4355" s="15">
        <v>0</v>
      </c>
      <c r="H4355" s="23">
        <v>0</v>
      </c>
      <c r="I4355" s="23"/>
      <c r="J4355" s="23"/>
      <c r="K4355" s="7">
        <v>0</v>
      </c>
      <c r="L4355" s="7">
        <v>0</v>
      </c>
      <c r="M4355" s="7">
        <v>0</v>
      </c>
      <c r="N4355" s="7">
        <v>3208634</v>
      </c>
      <c r="O4355" s="7">
        <v>0</v>
      </c>
      <c r="P4355" s="7"/>
      <c r="Q4355" s="7">
        <v>0</v>
      </c>
      <c r="R4355" s="123"/>
      <c r="S4355" s="123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1964142</v>
      </c>
      <c r="Y4355" s="7"/>
      <c r="Z4355" s="7">
        <v>0</v>
      </c>
      <c r="AA4355" s="123"/>
      <c r="AB4355" s="123">
        <v>0</v>
      </c>
      <c r="AC4355" s="7">
        <v>213807</v>
      </c>
      <c r="AD4355" s="7">
        <v>156600.18409</v>
      </c>
      <c r="AE4355" s="7">
        <v>0</v>
      </c>
      <c r="AF4355" s="7">
        <v>0</v>
      </c>
    </row>
    <row r="4356" spans="1:32" x14ac:dyDescent="0.3">
      <c r="A4356" s="1" t="s">
        <v>46</v>
      </c>
      <c r="B4356" s="65" t="str">
        <f>VLOOKUP(A4356,'bank list with code'!$A$2:$C$114,3,FALSE)</f>
        <v>B048</v>
      </c>
      <c r="C4356" s="65" t="str">
        <f>VLOOKUP(B4356,'bank type'!$A$2:$B$87,2,FALSE)</f>
        <v>Payment Banks</v>
      </c>
      <c r="D4356" s="60">
        <f t="shared" si="170"/>
        <v>44651</v>
      </c>
      <c r="E4356" s="19">
        <v>3</v>
      </c>
      <c r="F4356" s="1">
        <v>2022</v>
      </c>
      <c r="G4356" s="15">
        <v>0</v>
      </c>
      <c r="H4356" s="23">
        <v>0</v>
      </c>
      <c r="I4356" s="23"/>
      <c r="J4356" s="23"/>
      <c r="K4356" s="7">
        <v>0</v>
      </c>
      <c r="L4356" s="7">
        <v>304094</v>
      </c>
      <c r="M4356" s="7">
        <v>0</v>
      </c>
      <c r="N4356" s="7">
        <v>12859</v>
      </c>
      <c r="O4356" s="7">
        <v>0</v>
      </c>
      <c r="P4356" s="7"/>
      <c r="Q4356" s="7">
        <v>0</v>
      </c>
      <c r="R4356" s="123"/>
      <c r="S4356" s="123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4415157</v>
      </c>
      <c r="Y4356" s="7"/>
      <c r="Z4356" s="7">
        <v>205483</v>
      </c>
      <c r="AA4356" s="123"/>
      <c r="AB4356" s="123">
        <v>383.49647666999999</v>
      </c>
      <c r="AC4356" s="7">
        <v>27054</v>
      </c>
      <c r="AD4356" s="7">
        <v>22125.717519999998</v>
      </c>
      <c r="AE4356" s="7">
        <v>0</v>
      </c>
      <c r="AF4356" s="7">
        <v>0</v>
      </c>
    </row>
    <row r="4357" spans="1:32" x14ac:dyDescent="0.3">
      <c r="A4357" s="1" t="s">
        <v>47</v>
      </c>
      <c r="B4357" s="65" t="str">
        <f>VLOOKUP(A4357,'bank list with code'!$A$2:$C$114,3,FALSE)</f>
        <v>B059</v>
      </c>
      <c r="C4357" s="65" t="str">
        <f>VLOOKUP(B4357,'bank type'!$A$2:$B$87,2,FALSE)</f>
        <v>Payment Banks</v>
      </c>
      <c r="D4357" s="60">
        <f t="shared" si="170"/>
        <v>44651</v>
      </c>
      <c r="E4357" s="19">
        <v>3</v>
      </c>
      <c r="F4357" s="1">
        <v>2022</v>
      </c>
      <c r="G4357" s="6">
        <v>0</v>
      </c>
      <c r="H4357" s="6">
        <v>0</v>
      </c>
      <c r="I4357" s="6"/>
      <c r="J4357" s="6"/>
      <c r="K4357" s="6">
        <v>0</v>
      </c>
      <c r="L4357" s="6">
        <v>135092</v>
      </c>
      <c r="M4357" s="6">
        <v>0</v>
      </c>
      <c r="N4357" s="6">
        <v>0</v>
      </c>
      <c r="O4357" s="6">
        <v>0</v>
      </c>
      <c r="P4357" s="6"/>
      <c r="Q4357" s="6"/>
      <c r="R4357" s="120"/>
      <c r="S4357" s="120">
        <v>0</v>
      </c>
      <c r="T4357" s="6"/>
      <c r="U4357" s="6"/>
      <c r="V4357" s="6"/>
      <c r="W4357" s="6"/>
      <c r="X4357" s="6">
        <v>4788986</v>
      </c>
      <c r="Y4357" s="6"/>
      <c r="Z4357" s="7">
        <v>0</v>
      </c>
      <c r="AA4357" s="123"/>
      <c r="AB4357" s="123">
        <v>0</v>
      </c>
      <c r="AC4357" s="7">
        <v>389128</v>
      </c>
      <c r="AD4357" s="7">
        <v>240570.97353999998</v>
      </c>
      <c r="AE4357" s="7">
        <v>0</v>
      </c>
      <c r="AF4357" s="7">
        <v>0</v>
      </c>
    </row>
    <row r="4358" spans="1:32" x14ac:dyDescent="0.3">
      <c r="A4358" s="1" t="s">
        <v>72</v>
      </c>
      <c r="B4358" s="65" t="str">
        <f>VLOOKUP(A4358,'bank list with code'!$A$2:$C$114,3,FALSE)</f>
        <v>B067</v>
      </c>
      <c r="C4358" s="65" t="str">
        <f>VLOOKUP(B4358,'bank type'!$A$2:$B$87,2,FALSE)</f>
        <v>Payment Banks</v>
      </c>
      <c r="D4358" s="60">
        <f t="shared" si="170"/>
        <v>44651</v>
      </c>
      <c r="E4358" s="19">
        <v>3</v>
      </c>
      <c r="F4358" s="1">
        <v>2022</v>
      </c>
      <c r="G4358" s="15">
        <v>0</v>
      </c>
      <c r="H4358" s="23">
        <v>0</v>
      </c>
      <c r="I4358" s="23"/>
      <c r="J4358" s="23"/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/>
      <c r="Q4358" s="7">
        <v>0</v>
      </c>
      <c r="R4358" s="123"/>
      <c r="S4358" s="123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/>
      <c r="Z4358" s="7">
        <v>0</v>
      </c>
      <c r="AA4358" s="123"/>
      <c r="AB4358" s="123">
        <v>0</v>
      </c>
      <c r="AC4358" s="7">
        <v>0</v>
      </c>
      <c r="AD4358" s="7">
        <v>0</v>
      </c>
      <c r="AE4358" s="7">
        <v>0</v>
      </c>
      <c r="AF4358" s="7">
        <v>0</v>
      </c>
    </row>
    <row r="4359" spans="1:32" x14ac:dyDescent="0.3">
      <c r="A4359" s="1" t="s">
        <v>49</v>
      </c>
      <c r="B4359" s="65" t="str">
        <f>VLOOKUP(A4359,'bank list with code'!$A$2:$C$114,3,FALSE)</f>
        <v>B077</v>
      </c>
      <c r="C4359" s="65" t="str">
        <f>VLOOKUP(B4359,'bank type'!$A$2:$B$87,2,FALSE)</f>
        <v>Payment Banks</v>
      </c>
      <c r="D4359" s="60">
        <f t="shared" si="170"/>
        <v>44651</v>
      </c>
      <c r="E4359" s="19">
        <v>3</v>
      </c>
      <c r="F4359" s="1">
        <v>2022</v>
      </c>
      <c r="G4359" s="15">
        <v>0</v>
      </c>
      <c r="H4359" s="23">
        <v>0</v>
      </c>
      <c r="I4359" s="23"/>
      <c r="J4359" s="23"/>
      <c r="K4359" s="7">
        <v>0</v>
      </c>
      <c r="L4359" s="7">
        <v>30397</v>
      </c>
      <c r="M4359" s="7">
        <v>0</v>
      </c>
      <c r="N4359" s="7">
        <v>0</v>
      </c>
      <c r="O4359" s="7">
        <v>0</v>
      </c>
      <c r="P4359" s="7"/>
      <c r="Q4359" s="7">
        <v>0</v>
      </c>
      <c r="R4359" s="123"/>
      <c r="S4359" s="123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334371</v>
      </c>
      <c r="Y4359" s="7"/>
      <c r="Z4359" s="7">
        <v>903</v>
      </c>
      <c r="AA4359" s="123"/>
      <c r="AB4359" s="123">
        <v>0.86400731000000008</v>
      </c>
      <c r="AC4359" s="7">
        <v>23785</v>
      </c>
      <c r="AD4359" s="7">
        <v>11512.903199999999</v>
      </c>
      <c r="AE4359" s="7">
        <v>0</v>
      </c>
      <c r="AF4359" s="7">
        <v>0</v>
      </c>
    </row>
    <row r="4360" spans="1:32" x14ac:dyDescent="0.3">
      <c r="A4360" s="15" t="s">
        <v>50</v>
      </c>
      <c r="B4360" s="65" t="str">
        <f>VLOOKUP(A4360,'bank list with code'!$A$2:$C$114,3,FALSE)</f>
        <v>B079</v>
      </c>
      <c r="C4360" s="65" t="str">
        <f>VLOOKUP(B4360,'bank type'!$A$2:$B$87,2,FALSE)</f>
        <v>Payment Banks</v>
      </c>
      <c r="D4360" s="60">
        <f t="shared" si="170"/>
        <v>44651</v>
      </c>
      <c r="E4360" s="19">
        <v>3</v>
      </c>
      <c r="F4360" s="1">
        <v>2022</v>
      </c>
      <c r="G4360" s="15">
        <v>1</v>
      </c>
      <c r="H4360" s="23">
        <v>70</v>
      </c>
      <c r="I4360" s="23"/>
      <c r="J4360" s="23"/>
      <c r="K4360" s="7">
        <v>403006</v>
      </c>
      <c r="L4360" s="7">
        <v>0</v>
      </c>
      <c r="M4360" s="7">
        <v>0</v>
      </c>
      <c r="N4360" s="7">
        <v>21585576</v>
      </c>
      <c r="O4360" s="7">
        <v>0</v>
      </c>
      <c r="P4360" s="7"/>
      <c r="Q4360" s="7">
        <v>0</v>
      </c>
      <c r="R4360" s="123"/>
      <c r="S4360" s="123">
        <v>0</v>
      </c>
      <c r="T4360" s="23">
        <v>0</v>
      </c>
      <c r="U4360" s="7">
        <v>0</v>
      </c>
      <c r="V4360" s="7">
        <v>0</v>
      </c>
      <c r="W4360" s="7">
        <v>0</v>
      </c>
      <c r="X4360" s="7">
        <v>36619887</v>
      </c>
      <c r="Y4360" s="7"/>
      <c r="Z4360" s="7">
        <v>811299</v>
      </c>
      <c r="AA4360" s="123"/>
      <c r="AB4360" s="123">
        <v>954.81608600000004</v>
      </c>
      <c r="AC4360" s="7">
        <v>1830442</v>
      </c>
      <c r="AD4360" s="7">
        <v>2084776.088</v>
      </c>
      <c r="AE4360" s="7">
        <v>0</v>
      </c>
      <c r="AF4360" s="7">
        <v>0</v>
      </c>
    </row>
    <row r="4361" spans="1:32" x14ac:dyDescent="0.3">
      <c r="A4361" s="1" t="s">
        <v>52</v>
      </c>
      <c r="B4361" s="65" t="str">
        <f>VLOOKUP(A4361,'bank list with code'!$A$2:$C$114,3,FALSE)</f>
        <v>B007</v>
      </c>
      <c r="C4361" s="65" t="str">
        <f>VLOOKUP(B4361,'bank type'!$A$2:$B$87,2,FALSE)</f>
        <v>Small Finance Banks</v>
      </c>
      <c r="D4361" s="60">
        <f t="shared" si="170"/>
        <v>44651</v>
      </c>
      <c r="E4361" s="19">
        <v>3</v>
      </c>
      <c r="F4361" s="1">
        <v>2022</v>
      </c>
      <c r="G4361" s="15">
        <v>407</v>
      </c>
      <c r="H4361" s="23">
        <v>3</v>
      </c>
      <c r="I4361" s="23"/>
      <c r="J4361" s="23"/>
      <c r="K4361" s="7">
        <v>0</v>
      </c>
      <c r="L4361" s="7">
        <v>321</v>
      </c>
      <c r="M4361" s="7">
        <v>0</v>
      </c>
      <c r="N4361" s="7">
        <v>487204</v>
      </c>
      <c r="O4361" s="7">
        <v>169470</v>
      </c>
      <c r="P4361" s="7"/>
      <c r="Q4361" s="7">
        <v>269852</v>
      </c>
      <c r="R4361" s="123"/>
      <c r="S4361" s="123">
        <v>1385.1596489999999</v>
      </c>
      <c r="T4361" s="7">
        <v>197587</v>
      </c>
      <c r="U4361" s="7">
        <v>1881923.683</v>
      </c>
      <c r="V4361" s="7">
        <v>744</v>
      </c>
      <c r="W4361" s="7">
        <v>364.017</v>
      </c>
      <c r="X4361" s="7">
        <v>1935173</v>
      </c>
      <c r="Y4361" s="7"/>
      <c r="Z4361" s="7">
        <v>247593</v>
      </c>
      <c r="AA4361" s="123"/>
      <c r="AB4361" s="123">
        <v>602.47402299999999</v>
      </c>
      <c r="AC4361" s="7">
        <v>184714</v>
      </c>
      <c r="AD4361" s="7">
        <v>573932.22900000005</v>
      </c>
      <c r="AE4361" s="7">
        <v>313</v>
      </c>
      <c r="AF4361" s="7">
        <v>3426.5940000000001</v>
      </c>
    </row>
    <row r="4362" spans="1:32" x14ac:dyDescent="0.3">
      <c r="A4362" s="1" t="s">
        <v>53</v>
      </c>
      <c r="B4362" s="65" t="str">
        <f>VLOOKUP(A4362,'bank list with code'!$A$2:$C$114,3,FALSE)</f>
        <v>B019</v>
      </c>
      <c r="C4362" s="65" t="str">
        <f>VLOOKUP(B4362,'bank type'!$A$2:$B$87,2,FALSE)</f>
        <v>Small Finance Banks</v>
      </c>
      <c r="D4362" s="60">
        <f t="shared" si="170"/>
        <v>44651</v>
      </c>
      <c r="E4362" s="19">
        <v>3</v>
      </c>
      <c r="F4362" s="1">
        <v>2022</v>
      </c>
      <c r="G4362" s="15">
        <v>161</v>
      </c>
      <c r="H4362" s="23">
        <v>2</v>
      </c>
      <c r="I4362" s="23"/>
      <c r="J4362" s="23"/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/>
      <c r="Q4362" s="7">
        <v>0</v>
      </c>
      <c r="R4362" s="123"/>
      <c r="S4362" s="123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183510</v>
      </c>
      <c r="Y4362" s="7"/>
      <c r="Z4362" s="7">
        <v>49955</v>
      </c>
      <c r="AA4362" s="123"/>
      <c r="AB4362" s="123">
        <v>135.5114628</v>
      </c>
      <c r="AC4362" s="7">
        <v>20448</v>
      </c>
      <c r="AD4362" s="7">
        <v>40847.141170000003</v>
      </c>
      <c r="AE4362" s="7">
        <v>0</v>
      </c>
      <c r="AF4362" s="7">
        <v>0</v>
      </c>
    </row>
    <row r="4363" spans="1:32" x14ac:dyDescent="0.3">
      <c r="A4363" s="1" t="s">
        <v>54</v>
      </c>
      <c r="B4363" s="65" t="str">
        <f>VLOOKUP(A4363,'bank list with code'!$A$2:$C$114,3,FALSE)</f>
        <v>B046</v>
      </c>
      <c r="C4363" s="65" t="str">
        <f>VLOOKUP(B4363,'bank type'!$A$2:$B$87,2,FALSE)</f>
        <v>Small Finance Banks</v>
      </c>
      <c r="D4363" s="60">
        <f t="shared" si="170"/>
        <v>44651</v>
      </c>
      <c r="E4363" s="19">
        <v>3</v>
      </c>
      <c r="F4363" s="1">
        <v>2022</v>
      </c>
      <c r="G4363" s="15">
        <v>125</v>
      </c>
      <c r="H4363" s="23">
        <v>0</v>
      </c>
      <c r="I4363" s="23"/>
      <c r="J4363" s="23"/>
      <c r="K4363" s="7">
        <v>0</v>
      </c>
      <c r="L4363" s="7">
        <v>0</v>
      </c>
      <c r="M4363" s="7">
        <v>0</v>
      </c>
      <c r="N4363" s="7">
        <v>0</v>
      </c>
      <c r="O4363" s="7">
        <v>0</v>
      </c>
      <c r="P4363" s="7"/>
      <c r="Q4363" s="7">
        <v>0</v>
      </c>
      <c r="R4363" s="123"/>
      <c r="S4363" s="123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3314960</v>
      </c>
      <c r="Y4363" s="7"/>
      <c r="Z4363" s="7">
        <v>55974</v>
      </c>
      <c r="AA4363" s="123"/>
      <c r="AB4363" s="123">
        <v>61.529582950000005</v>
      </c>
      <c r="AC4363" s="7">
        <v>9200</v>
      </c>
      <c r="AD4363" s="7">
        <v>12302.47709</v>
      </c>
      <c r="AE4363" s="7">
        <v>0</v>
      </c>
      <c r="AF4363" s="7">
        <v>0</v>
      </c>
    </row>
    <row r="4364" spans="1:32" x14ac:dyDescent="0.3">
      <c r="A4364" s="1" t="s">
        <v>55</v>
      </c>
      <c r="B4364" s="65" t="str">
        <f>VLOOKUP(A4364,'bank list with code'!$A$2:$C$114,3,FALSE)</f>
        <v>B041</v>
      </c>
      <c r="C4364" s="65" t="str">
        <f>VLOOKUP(B4364,'bank type'!$A$2:$B$87,2,FALSE)</f>
        <v>Small Finance Banks</v>
      </c>
      <c r="D4364" s="60">
        <f t="shared" si="170"/>
        <v>44651</v>
      </c>
      <c r="E4364" s="19">
        <v>3</v>
      </c>
      <c r="F4364" s="1">
        <v>2022</v>
      </c>
      <c r="G4364" s="15">
        <v>336</v>
      </c>
      <c r="H4364" s="23">
        <v>3</v>
      </c>
      <c r="I4364" s="23"/>
      <c r="J4364" s="23"/>
      <c r="K4364" s="7">
        <v>13216</v>
      </c>
      <c r="L4364" s="7">
        <v>304</v>
      </c>
      <c r="M4364" s="7">
        <v>22412</v>
      </c>
      <c r="N4364" s="7">
        <v>0</v>
      </c>
      <c r="O4364" s="7">
        <v>0</v>
      </c>
      <c r="P4364" s="7"/>
      <c r="Q4364" s="7">
        <v>0</v>
      </c>
      <c r="R4364" s="123"/>
      <c r="S4364" s="123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3293094</v>
      </c>
      <c r="Y4364" s="7"/>
      <c r="Z4364" s="7">
        <v>278828</v>
      </c>
      <c r="AA4364" s="123"/>
      <c r="AB4364" s="123">
        <v>407.81644949999998</v>
      </c>
      <c r="AC4364" s="7">
        <v>175995</v>
      </c>
      <c r="AD4364" s="7">
        <v>468444.10399999999</v>
      </c>
      <c r="AE4364" s="7">
        <v>0</v>
      </c>
      <c r="AF4364" s="7">
        <v>0</v>
      </c>
    </row>
    <row r="4365" spans="1:32" x14ac:dyDescent="0.3">
      <c r="A4365" s="1" t="s">
        <v>56</v>
      </c>
      <c r="B4365" s="65" t="str">
        <f>VLOOKUP(A4365,'bank list with code'!$A$2:$C$114,3,FALSE)</f>
        <v>B043</v>
      </c>
      <c r="C4365" s="65" t="str">
        <f>VLOOKUP(B4365,'bank type'!$A$2:$B$87,2,FALSE)</f>
        <v>Small Finance Banks</v>
      </c>
      <c r="D4365" s="60">
        <f t="shared" si="170"/>
        <v>44651</v>
      </c>
      <c r="E4365" s="19">
        <v>3</v>
      </c>
      <c r="F4365" s="1">
        <v>2022</v>
      </c>
      <c r="G4365" s="15">
        <v>384</v>
      </c>
      <c r="H4365" s="23">
        <v>2</v>
      </c>
      <c r="I4365" s="23"/>
      <c r="J4365" s="23"/>
      <c r="K4365" s="7">
        <v>0</v>
      </c>
      <c r="L4365" s="7">
        <v>697</v>
      </c>
      <c r="M4365" s="7">
        <v>0</v>
      </c>
      <c r="N4365" s="7">
        <v>0</v>
      </c>
      <c r="O4365" s="7">
        <v>0</v>
      </c>
      <c r="P4365" s="7"/>
      <c r="Q4365" s="7">
        <v>0</v>
      </c>
      <c r="R4365" s="123"/>
      <c r="S4365" s="123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4391126</v>
      </c>
      <c r="Y4365" s="7"/>
      <c r="Z4365" s="7">
        <v>305368</v>
      </c>
      <c r="AA4365" s="123"/>
      <c r="AB4365" s="123">
        <v>374.81775524999983</v>
      </c>
      <c r="AC4365" s="7">
        <v>0</v>
      </c>
      <c r="AD4365" s="7">
        <v>0</v>
      </c>
      <c r="AE4365" s="7">
        <v>0</v>
      </c>
      <c r="AF4365" s="7">
        <v>0</v>
      </c>
    </row>
    <row r="4366" spans="1:32" x14ac:dyDescent="0.3">
      <c r="A4366" s="1" t="s">
        <v>57</v>
      </c>
      <c r="B4366" s="65" t="str">
        <f>VLOOKUP(A4366,'bank list with code'!$A$2:$C$114,3,FALSE)</f>
        <v>B065</v>
      </c>
      <c r="C4366" s="65" t="str">
        <f>VLOOKUP(B4366,'bank type'!$A$2:$B$87,2,FALSE)</f>
        <v>Small Finance Banks</v>
      </c>
      <c r="D4366" s="60">
        <f t="shared" si="170"/>
        <v>44651</v>
      </c>
      <c r="E4366" s="19">
        <v>3</v>
      </c>
      <c r="F4366" s="1">
        <v>2022</v>
      </c>
      <c r="G4366" s="15">
        <v>65</v>
      </c>
      <c r="H4366" s="23">
        <v>2</v>
      </c>
      <c r="I4366" s="23"/>
      <c r="J4366" s="23"/>
      <c r="K4366" s="7">
        <v>0</v>
      </c>
      <c r="L4366" s="7">
        <v>164</v>
      </c>
      <c r="M4366" s="7">
        <v>0</v>
      </c>
      <c r="N4366" s="7">
        <v>493552</v>
      </c>
      <c r="O4366" s="7">
        <v>0</v>
      </c>
      <c r="P4366" s="7"/>
      <c r="Q4366" s="7">
        <v>0</v>
      </c>
      <c r="R4366" s="123"/>
      <c r="S4366" s="123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2345835</v>
      </c>
      <c r="Y4366" s="7"/>
      <c r="Z4366" s="7">
        <v>66760</v>
      </c>
      <c r="AA4366" s="123"/>
      <c r="AB4366" s="123">
        <v>93.390332000000001</v>
      </c>
      <c r="AC4366" s="7">
        <v>17613</v>
      </c>
      <c r="AD4366" s="7">
        <v>33770.249000000003</v>
      </c>
      <c r="AE4366" s="7">
        <v>0</v>
      </c>
      <c r="AF4366" s="7">
        <v>0</v>
      </c>
    </row>
    <row r="4367" spans="1:32" x14ac:dyDescent="0.3">
      <c r="A4367" s="1" t="s">
        <v>58</v>
      </c>
      <c r="B4367" s="65" t="str">
        <f>VLOOKUP(A4367,'bank list with code'!$A$2:$C$114,3,FALSE)</f>
        <v>B075</v>
      </c>
      <c r="C4367" s="65" t="str">
        <f>VLOOKUP(B4367,'bank type'!$A$2:$B$87,2,FALSE)</f>
        <v>Small Finance Banks</v>
      </c>
      <c r="D4367" s="60">
        <f t="shared" si="170"/>
        <v>44651</v>
      </c>
      <c r="E4367" s="19">
        <v>3</v>
      </c>
      <c r="F4367" s="1">
        <v>2022</v>
      </c>
      <c r="G4367" s="15">
        <v>8</v>
      </c>
      <c r="H4367" s="23">
        <v>1</v>
      </c>
      <c r="I4367" s="23"/>
      <c r="J4367" s="23"/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/>
      <c r="Q4367" s="7">
        <v>0</v>
      </c>
      <c r="R4367" s="123"/>
      <c r="S4367" s="123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303473</v>
      </c>
      <c r="Y4367" s="7"/>
      <c r="Z4367" s="7">
        <v>19390</v>
      </c>
      <c r="AA4367" s="123"/>
      <c r="AB4367" s="123">
        <v>26.156090789999997</v>
      </c>
      <c r="AC4367" s="7">
        <v>0</v>
      </c>
      <c r="AD4367" s="7">
        <v>0</v>
      </c>
      <c r="AE4367" s="7">
        <v>0</v>
      </c>
      <c r="AF4367" s="7">
        <v>0</v>
      </c>
    </row>
    <row r="4368" spans="1:32" x14ac:dyDescent="0.3">
      <c r="A4368" s="1" t="s">
        <v>59</v>
      </c>
      <c r="B4368" s="65" t="str">
        <f>VLOOKUP(A4368,'bank list with code'!$A$2:$C$114,3,FALSE)</f>
        <v>B097</v>
      </c>
      <c r="C4368" s="65" t="str">
        <f>VLOOKUP(B4368,'bank type'!$A$2:$B$87,2,FALSE)</f>
        <v>Small Finance Banks</v>
      </c>
      <c r="D4368" s="60">
        <f t="shared" si="170"/>
        <v>44651</v>
      </c>
      <c r="E4368" s="19">
        <v>3</v>
      </c>
      <c r="F4368" s="1">
        <v>2022</v>
      </c>
      <c r="G4368" s="15">
        <v>0</v>
      </c>
      <c r="H4368" s="23">
        <v>0</v>
      </c>
      <c r="I4368" s="23"/>
      <c r="J4368" s="23"/>
      <c r="K4368" s="7">
        <v>0</v>
      </c>
      <c r="L4368" s="7">
        <v>66</v>
      </c>
      <c r="M4368" s="7">
        <v>0</v>
      </c>
      <c r="N4368" s="7">
        <v>0</v>
      </c>
      <c r="O4368" s="7">
        <v>0</v>
      </c>
      <c r="P4368" s="7"/>
      <c r="Q4368" s="7">
        <v>0</v>
      </c>
      <c r="R4368" s="123"/>
      <c r="S4368" s="123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413877</v>
      </c>
      <c r="Y4368" s="7"/>
      <c r="Z4368" s="7">
        <v>31082</v>
      </c>
      <c r="AA4368" s="123"/>
      <c r="AB4368" s="123">
        <v>32.881060480000002</v>
      </c>
      <c r="AC4368" s="7">
        <v>5881</v>
      </c>
      <c r="AD4368" s="7">
        <v>11362.580619999999</v>
      </c>
      <c r="AE4368" s="7">
        <v>0</v>
      </c>
      <c r="AF4368" s="7">
        <v>0</v>
      </c>
    </row>
    <row r="4369" spans="1:32" x14ac:dyDescent="0.3">
      <c r="A4369" s="1" t="s">
        <v>60</v>
      </c>
      <c r="B4369" s="65" t="str">
        <f>VLOOKUP(A4369,'bank list with code'!$A$2:$C$114,3,FALSE)</f>
        <v>B103</v>
      </c>
      <c r="C4369" s="65" t="str">
        <f>VLOOKUP(B4369,'bank type'!$A$2:$B$87,2,FALSE)</f>
        <v>Small Finance Banks</v>
      </c>
      <c r="D4369" s="60">
        <f t="shared" si="170"/>
        <v>44651</v>
      </c>
      <c r="E4369" s="19">
        <v>3</v>
      </c>
      <c r="F4369" s="1">
        <v>2022</v>
      </c>
      <c r="G4369" s="15">
        <v>489</v>
      </c>
      <c r="H4369" s="23">
        <v>3</v>
      </c>
      <c r="I4369" s="23"/>
      <c r="J4369" s="23"/>
      <c r="K4369" s="7">
        <v>0</v>
      </c>
      <c r="L4369" s="7">
        <v>0</v>
      </c>
      <c r="M4369" s="7">
        <v>0</v>
      </c>
      <c r="N4369" s="7">
        <v>32968</v>
      </c>
      <c r="O4369" s="7">
        <v>0</v>
      </c>
      <c r="P4369" s="7"/>
      <c r="Q4369" s="7">
        <v>0</v>
      </c>
      <c r="R4369" s="123"/>
      <c r="S4369" s="123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7188300</v>
      </c>
      <c r="Y4369" s="7"/>
      <c r="Z4369" s="7">
        <v>360352</v>
      </c>
      <c r="AA4369" s="123"/>
      <c r="AB4369" s="123">
        <v>520.45614654000008</v>
      </c>
      <c r="AC4369" s="7">
        <v>159786</v>
      </c>
      <c r="AD4369" s="7">
        <v>307301.75522000005</v>
      </c>
      <c r="AE4369" s="7">
        <v>0</v>
      </c>
      <c r="AF4369" s="7">
        <v>0</v>
      </c>
    </row>
    <row r="4370" spans="1:32" x14ac:dyDescent="0.3">
      <c r="A4370" s="1" t="s">
        <v>78</v>
      </c>
      <c r="B4370" s="65" t="str">
        <f>VLOOKUP(A4370,'bank list with code'!$A$2:$C$114,3,FALSE)</f>
        <v>B107</v>
      </c>
      <c r="C4370" s="65" t="str">
        <f>VLOOKUP(B4370,'bank type'!$A$2:$B$87,2,FALSE)</f>
        <v>Small Finance Banks</v>
      </c>
      <c r="D4370" s="60">
        <f t="shared" si="170"/>
        <v>44651</v>
      </c>
      <c r="E4370" s="19">
        <v>3</v>
      </c>
      <c r="F4370" s="1">
        <v>2022</v>
      </c>
      <c r="G4370" s="15">
        <v>0</v>
      </c>
      <c r="H4370" s="23">
        <v>0</v>
      </c>
      <c r="I4370" s="23"/>
      <c r="J4370" s="23"/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/>
      <c r="Q4370" s="7">
        <v>0</v>
      </c>
      <c r="R4370" s="123"/>
      <c r="S4370" s="123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/>
      <c r="Z4370" s="7">
        <v>0</v>
      </c>
      <c r="AA4370" s="123"/>
      <c r="AB4370" s="123">
        <v>0</v>
      </c>
      <c r="AC4370" s="7">
        <v>0</v>
      </c>
      <c r="AD4370" s="7">
        <v>0</v>
      </c>
      <c r="AE4370" s="7">
        <v>0</v>
      </c>
      <c r="AF4370" s="7">
        <v>0</v>
      </c>
    </row>
    <row r="4371" spans="1:32" x14ac:dyDescent="0.3">
      <c r="A4371" s="1" t="s">
        <v>61</v>
      </c>
      <c r="B4371" s="65" t="str">
        <f>VLOOKUP(A4371,'bank list with code'!$A$2:$C$114,3,FALSE)</f>
        <v>B109</v>
      </c>
      <c r="C4371" s="65" t="str">
        <f>VLOOKUP(B4371,'bank type'!$A$2:$B$87,2,FALSE)</f>
        <v>Small Finance Banks</v>
      </c>
      <c r="D4371" s="60">
        <f t="shared" si="170"/>
        <v>44651</v>
      </c>
      <c r="E4371" s="19">
        <v>3</v>
      </c>
      <c r="F4371" s="1">
        <v>2022</v>
      </c>
      <c r="G4371" s="15">
        <v>210</v>
      </c>
      <c r="H4371" s="23">
        <v>6</v>
      </c>
      <c r="I4371" s="23"/>
      <c r="J4371" s="23"/>
      <c r="K4371" s="7">
        <v>0</v>
      </c>
      <c r="L4371" s="7">
        <v>310</v>
      </c>
      <c r="M4371" s="7">
        <v>0</v>
      </c>
      <c r="N4371" s="7">
        <v>4204</v>
      </c>
      <c r="O4371" s="7">
        <v>0</v>
      </c>
      <c r="P4371" s="7"/>
      <c r="Q4371" s="7">
        <v>0</v>
      </c>
      <c r="R4371" s="123"/>
      <c r="S4371" s="123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1322048</v>
      </c>
      <c r="Y4371" s="7"/>
      <c r="Z4371" s="7">
        <v>41658</v>
      </c>
      <c r="AA4371" s="123"/>
      <c r="AB4371" s="123">
        <v>62.789482420000169</v>
      </c>
      <c r="AC4371" s="7">
        <v>14410</v>
      </c>
      <c r="AD4371" s="7">
        <v>25286.299869999883</v>
      </c>
      <c r="AE4371" s="7">
        <v>0</v>
      </c>
      <c r="AF4371" s="7">
        <v>0</v>
      </c>
    </row>
    <row r="4372" spans="1:32" x14ac:dyDescent="0.3">
      <c r="A4372" s="1" t="s">
        <v>0</v>
      </c>
      <c r="B4372" s="65" t="str">
        <f>VLOOKUP(A4372,'bank list with code'!$A$2:$C$114,3,FALSE)</f>
        <v>B014</v>
      </c>
      <c r="C4372" s="65" t="str">
        <f>VLOOKUP(B4372,'bank type'!$A$2:$B$87,2,FALSE)</f>
        <v>Public Sector Banks</v>
      </c>
      <c r="D4372" s="60">
        <f>DATE(2022,4,30)</f>
        <v>44681</v>
      </c>
      <c r="E4372" s="19">
        <v>4</v>
      </c>
      <c r="F4372" s="1">
        <v>2022</v>
      </c>
      <c r="G4372" s="14">
        <v>8751</v>
      </c>
      <c r="H4372" s="2">
        <v>2717</v>
      </c>
      <c r="I4372" s="2"/>
      <c r="J4372" s="2"/>
      <c r="K4372" s="3">
        <v>26886</v>
      </c>
      <c r="L4372" s="3">
        <v>36110</v>
      </c>
      <c r="M4372" s="3">
        <v>12344</v>
      </c>
      <c r="N4372" s="3">
        <v>675034</v>
      </c>
      <c r="O4372" s="3">
        <v>1194104</v>
      </c>
      <c r="P4372" s="3"/>
      <c r="Q4372" s="3">
        <v>1333849</v>
      </c>
      <c r="R4372" s="69"/>
      <c r="S4372" s="69">
        <v>4264.2768230000001</v>
      </c>
      <c r="T4372" s="3">
        <v>1222023</v>
      </c>
      <c r="U4372" s="3">
        <v>5024384.1500000004</v>
      </c>
      <c r="V4372" s="3">
        <v>0</v>
      </c>
      <c r="W4372" s="3">
        <v>0</v>
      </c>
      <c r="X4372" s="3">
        <v>75272375</v>
      </c>
      <c r="Y4372" s="3"/>
      <c r="Z4372" s="3">
        <v>8437789</v>
      </c>
      <c r="AA4372" s="69"/>
      <c r="AB4372" s="69">
        <v>16176.289366000001</v>
      </c>
      <c r="AC4372" s="3">
        <v>4282058</v>
      </c>
      <c r="AD4372" s="3">
        <v>6772971.8229999999</v>
      </c>
      <c r="AE4372" s="3">
        <v>6</v>
      </c>
      <c r="AF4372" s="3">
        <v>16.501000000000001</v>
      </c>
    </row>
    <row r="4373" spans="1:32" x14ac:dyDescent="0.3">
      <c r="A4373" s="1" t="s">
        <v>1</v>
      </c>
      <c r="B4373" s="65" t="str">
        <f>VLOOKUP(A4373,'bank list with code'!$A$2:$C$114,3,FALSE)</f>
        <v>B015</v>
      </c>
      <c r="C4373" s="65" t="str">
        <f>VLOOKUP(B4373,'bank type'!$A$2:$B$87,2,FALSE)</f>
        <v>Public Sector Banks</v>
      </c>
      <c r="D4373" s="60">
        <f t="shared" ref="D4373:D4429" si="171">DATE(2022,4,30)</f>
        <v>44681</v>
      </c>
      <c r="E4373" s="19">
        <v>4</v>
      </c>
      <c r="F4373" s="1">
        <v>2022</v>
      </c>
      <c r="G4373" s="14">
        <v>5238</v>
      </c>
      <c r="H4373" s="2">
        <v>2788</v>
      </c>
      <c r="I4373" s="2"/>
      <c r="J4373" s="2"/>
      <c r="K4373" s="3">
        <v>45968</v>
      </c>
      <c r="L4373" s="3">
        <v>11047</v>
      </c>
      <c r="M4373" s="3">
        <v>104</v>
      </c>
      <c r="N4373" s="3">
        <v>365669</v>
      </c>
      <c r="O4373" s="3">
        <v>165625</v>
      </c>
      <c r="P4373" s="3"/>
      <c r="Q4373" s="3">
        <v>151623</v>
      </c>
      <c r="R4373" s="69"/>
      <c r="S4373" s="69">
        <v>513.66795924999997</v>
      </c>
      <c r="T4373" s="3">
        <v>117028</v>
      </c>
      <c r="U4373" s="3">
        <v>304402.53501999995</v>
      </c>
      <c r="V4373" s="3">
        <v>0</v>
      </c>
      <c r="W4373" s="3">
        <v>0</v>
      </c>
      <c r="X4373" s="3">
        <v>44965718</v>
      </c>
      <c r="Y4373" s="3"/>
      <c r="Z4373" s="3">
        <v>5057053</v>
      </c>
      <c r="AA4373" s="69"/>
      <c r="AB4373" s="69">
        <v>9142.1478623999992</v>
      </c>
      <c r="AC4373" s="3">
        <v>3035215</v>
      </c>
      <c r="AD4373" s="3">
        <v>3588190.41823</v>
      </c>
      <c r="AE4373" s="3">
        <v>0</v>
      </c>
      <c r="AF4373" s="3">
        <v>0</v>
      </c>
    </row>
    <row r="4374" spans="1:32" x14ac:dyDescent="0.3">
      <c r="A4374" s="4" t="s">
        <v>2</v>
      </c>
      <c r="B4374" s="65" t="str">
        <f>VLOOKUP(A4374,'bank list with code'!$A$2:$C$114,3,FALSE)</f>
        <v>B016</v>
      </c>
      <c r="C4374" s="65" t="str">
        <f>VLOOKUP(B4374,'bank type'!$A$2:$B$87,2,FALSE)</f>
        <v>Public Sector Banks</v>
      </c>
      <c r="D4374" s="60">
        <f t="shared" si="171"/>
        <v>44681</v>
      </c>
      <c r="E4374" s="19">
        <v>4</v>
      </c>
      <c r="F4374" s="1">
        <v>2022</v>
      </c>
      <c r="G4374" s="9">
        <v>1708</v>
      </c>
      <c r="H4374" s="2">
        <v>437</v>
      </c>
      <c r="I4374" s="2"/>
      <c r="J4374" s="2"/>
      <c r="K4374" s="3">
        <v>2711</v>
      </c>
      <c r="L4374" s="3">
        <v>0</v>
      </c>
      <c r="M4374" s="3">
        <v>355014</v>
      </c>
      <c r="N4374" s="3">
        <v>436252</v>
      </c>
      <c r="O4374" s="3">
        <v>77592</v>
      </c>
      <c r="P4374" s="3"/>
      <c r="Q4374" s="3">
        <v>93486</v>
      </c>
      <c r="R4374" s="69"/>
      <c r="S4374" s="69">
        <v>381.07449200000002</v>
      </c>
      <c r="T4374" s="3">
        <v>0</v>
      </c>
      <c r="U4374" s="3">
        <v>0</v>
      </c>
      <c r="V4374" s="3">
        <v>0</v>
      </c>
      <c r="W4374" s="3">
        <v>0</v>
      </c>
      <c r="X4374" s="3">
        <v>12382388</v>
      </c>
      <c r="Y4374" s="3"/>
      <c r="Z4374" s="3">
        <v>3109508</v>
      </c>
      <c r="AA4374" s="69"/>
      <c r="AB4374" s="69">
        <v>4596.8970719999998</v>
      </c>
      <c r="AC4374" s="3">
        <v>1129497</v>
      </c>
      <c r="AD4374" s="3">
        <v>1383566.075</v>
      </c>
      <c r="AE4374" s="3">
        <v>10068</v>
      </c>
      <c r="AF4374" s="3">
        <v>117930.05059999999</v>
      </c>
    </row>
    <row r="4375" spans="1:32" x14ac:dyDescent="0.3">
      <c r="A4375" s="1" t="s">
        <v>3</v>
      </c>
      <c r="B4375" s="65" t="str">
        <f>VLOOKUP(A4375,'bank list with code'!$A$2:$C$114,3,FALSE)</f>
        <v>B018</v>
      </c>
      <c r="C4375" s="65" t="str">
        <f>VLOOKUP(B4375,'bank type'!$A$2:$B$87,2,FALSE)</f>
        <v>Public Sector Banks</v>
      </c>
      <c r="D4375" s="60">
        <f t="shared" si="171"/>
        <v>44681</v>
      </c>
      <c r="E4375" s="19">
        <v>4</v>
      </c>
      <c r="F4375" s="1">
        <v>2022</v>
      </c>
      <c r="G4375" s="14">
        <v>8074</v>
      </c>
      <c r="H4375" s="2">
        <v>4132</v>
      </c>
      <c r="I4375" s="2"/>
      <c r="J4375" s="2"/>
      <c r="K4375" s="3">
        <v>50234</v>
      </c>
      <c r="L4375" s="3">
        <v>8906</v>
      </c>
      <c r="M4375" s="3">
        <v>67</v>
      </c>
      <c r="N4375" s="3">
        <v>1255497</v>
      </c>
      <c r="O4375" s="3">
        <v>917871</v>
      </c>
      <c r="P4375" s="3"/>
      <c r="Q4375" s="3">
        <v>633273</v>
      </c>
      <c r="R4375" s="69"/>
      <c r="S4375" s="69">
        <v>1659.2892014700003</v>
      </c>
      <c r="T4375" s="3">
        <v>287619</v>
      </c>
      <c r="U4375" s="3">
        <v>902958.62263999996</v>
      </c>
      <c r="V4375" s="3">
        <v>0</v>
      </c>
      <c r="W4375" s="3">
        <v>0</v>
      </c>
      <c r="X4375" s="3">
        <v>47155319</v>
      </c>
      <c r="Y4375" s="3"/>
      <c r="Z4375" s="3">
        <v>10155094</v>
      </c>
      <c r="AA4375" s="69"/>
      <c r="AB4375" s="69">
        <v>20059.942393830002</v>
      </c>
      <c r="AC4375" s="3">
        <v>4636386</v>
      </c>
      <c r="AD4375" s="3">
        <v>7301707.3827200001</v>
      </c>
      <c r="AE4375" s="3">
        <v>4765</v>
      </c>
      <c r="AF4375" s="3">
        <v>78285.126999999993</v>
      </c>
    </row>
    <row r="4376" spans="1:32" x14ac:dyDescent="0.3">
      <c r="A4376" s="1" t="s">
        <v>4</v>
      </c>
      <c r="B4376" s="65" t="str">
        <f>VLOOKUP(A4376,'bank list with code'!$A$2:$C$114,3,FALSE)</f>
        <v>B022</v>
      </c>
      <c r="C4376" s="65" t="str">
        <f>VLOOKUP(B4376,'bank type'!$A$2:$B$87,2,FALSE)</f>
        <v>Public Sector Banks</v>
      </c>
      <c r="D4376" s="60">
        <f t="shared" si="171"/>
        <v>44681</v>
      </c>
      <c r="E4376" s="19">
        <v>4</v>
      </c>
      <c r="F4376" s="1">
        <v>2022</v>
      </c>
      <c r="G4376" s="14">
        <v>2389</v>
      </c>
      <c r="H4376" s="2">
        <v>587</v>
      </c>
      <c r="I4376" s="2"/>
      <c r="J4376" s="2"/>
      <c r="K4376" s="3">
        <v>3946</v>
      </c>
      <c r="L4376" s="3">
        <v>8137</v>
      </c>
      <c r="M4376" s="3">
        <v>7647</v>
      </c>
      <c r="N4376" s="3">
        <v>179790</v>
      </c>
      <c r="O4376" s="3">
        <v>0</v>
      </c>
      <c r="P4376" s="3"/>
      <c r="Q4376" s="3">
        <v>0</v>
      </c>
      <c r="R4376" s="69"/>
      <c r="S4376" s="69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30407359</v>
      </c>
      <c r="Y4376" s="3"/>
      <c r="Z4376" s="3">
        <v>2794644</v>
      </c>
      <c r="AA4376" s="69"/>
      <c r="AB4376" s="69">
        <v>5920.4741270000004</v>
      </c>
      <c r="AC4376" s="3">
        <v>721543</v>
      </c>
      <c r="AD4376" s="3">
        <v>1181989.449</v>
      </c>
      <c r="AE4376" s="3">
        <v>0</v>
      </c>
      <c r="AF4376" s="3">
        <v>0</v>
      </c>
    </row>
    <row r="4377" spans="1:32" x14ac:dyDescent="0.3">
      <c r="A4377" s="1" t="s">
        <v>5</v>
      </c>
      <c r="B4377" s="65" t="str">
        <f>VLOOKUP(A4377,'bank list with code'!$A$2:$C$114,3,FALSE)</f>
        <v>B060</v>
      </c>
      <c r="C4377" s="65" t="str">
        <f>VLOOKUP(B4377,'bank type'!$A$2:$B$87,2,FALSE)</f>
        <v>Public Sector Banks</v>
      </c>
      <c r="D4377" s="60">
        <f t="shared" si="171"/>
        <v>44681</v>
      </c>
      <c r="E4377" s="19">
        <v>4</v>
      </c>
      <c r="F4377" s="1">
        <v>2022</v>
      </c>
      <c r="G4377" s="14">
        <v>4243</v>
      </c>
      <c r="H4377" s="2">
        <v>596</v>
      </c>
      <c r="I4377" s="2"/>
      <c r="J4377" s="2"/>
      <c r="K4377" s="3">
        <v>14905</v>
      </c>
      <c r="L4377" s="3">
        <v>9657</v>
      </c>
      <c r="M4377" s="3">
        <v>0</v>
      </c>
      <c r="N4377" s="3">
        <v>362545</v>
      </c>
      <c r="O4377" s="3">
        <v>154353</v>
      </c>
      <c r="P4377" s="3"/>
      <c r="Q4377" s="3">
        <v>130521</v>
      </c>
      <c r="R4377" s="69"/>
      <c r="S4377" s="69">
        <v>390.56014799999997</v>
      </c>
      <c r="T4377" s="3">
        <v>70857</v>
      </c>
      <c r="U4377" s="3">
        <v>217746.45499999999</v>
      </c>
      <c r="V4377" s="3">
        <v>0</v>
      </c>
      <c r="W4377" s="3">
        <v>0</v>
      </c>
      <c r="X4377" s="3">
        <v>27095159</v>
      </c>
      <c r="Y4377" s="3"/>
      <c r="Z4377" s="3">
        <v>6090631</v>
      </c>
      <c r="AA4377" s="69"/>
      <c r="AB4377" s="69">
        <v>11066.117833</v>
      </c>
      <c r="AC4377" s="3">
        <v>2917766</v>
      </c>
      <c r="AD4377" s="3">
        <v>3853086.6129999999</v>
      </c>
      <c r="AE4377" s="3">
        <v>5916</v>
      </c>
      <c r="AF4377" s="3">
        <v>90230.430250000005</v>
      </c>
    </row>
    <row r="4378" spans="1:32" x14ac:dyDescent="0.3">
      <c r="A4378" s="1" t="s">
        <v>6</v>
      </c>
      <c r="B4378" s="65" t="str">
        <f>VLOOKUP(A4378,'bank list with code'!$A$2:$C$114,3,FALSE)</f>
        <v>B061</v>
      </c>
      <c r="C4378" s="65" t="str">
        <f>VLOOKUP(B4378,'bank type'!$A$2:$B$87,2,FALSE)</f>
        <v>Public Sector Banks</v>
      </c>
      <c r="D4378" s="60">
        <f t="shared" si="171"/>
        <v>44681</v>
      </c>
      <c r="E4378" s="19">
        <v>4</v>
      </c>
      <c r="F4378" s="1">
        <v>2022</v>
      </c>
      <c r="G4378" s="14">
        <v>2732</v>
      </c>
      <c r="H4378" s="2">
        <v>624</v>
      </c>
      <c r="I4378" s="2"/>
      <c r="J4378" s="2"/>
      <c r="K4378" s="3">
        <v>0</v>
      </c>
      <c r="L4378" s="3">
        <v>0</v>
      </c>
      <c r="M4378" s="3">
        <v>0</v>
      </c>
      <c r="N4378" s="3">
        <v>85158</v>
      </c>
      <c r="O4378" s="3">
        <v>74442</v>
      </c>
      <c r="P4378" s="3"/>
      <c r="Q4378" s="3">
        <v>60881</v>
      </c>
      <c r="R4378" s="69"/>
      <c r="S4378" s="69">
        <v>147.019903</v>
      </c>
      <c r="T4378" s="3">
        <v>26039</v>
      </c>
      <c r="U4378" s="3">
        <v>58287.891000000003</v>
      </c>
      <c r="V4378" s="3">
        <v>0</v>
      </c>
      <c r="W4378" s="3">
        <v>0</v>
      </c>
      <c r="X4378" s="3">
        <v>14617281</v>
      </c>
      <c r="Y4378" s="3"/>
      <c r="Z4378" s="3">
        <v>3752265</v>
      </c>
      <c r="AA4378" s="69"/>
      <c r="AB4378" s="69">
        <v>6664.7262790000004</v>
      </c>
      <c r="AC4378" s="3">
        <v>1294963</v>
      </c>
      <c r="AD4378" s="3">
        <v>1862035.11</v>
      </c>
      <c r="AE4378" s="3">
        <v>0</v>
      </c>
      <c r="AF4378" s="3">
        <v>0</v>
      </c>
    </row>
    <row r="4379" spans="1:32" x14ac:dyDescent="0.3">
      <c r="A4379" s="1" t="s">
        <v>7</v>
      </c>
      <c r="B4379" s="65" t="str">
        <f>VLOOKUP(A4379,'bank list with code'!$A$2:$C$114,3,FALSE)</f>
        <v>B080</v>
      </c>
      <c r="C4379" s="65" t="str">
        <f>VLOOKUP(B4379,'bank type'!$A$2:$B$87,2,FALSE)</f>
        <v>Public Sector Banks</v>
      </c>
      <c r="D4379" s="60">
        <f t="shared" si="171"/>
        <v>44681</v>
      </c>
      <c r="E4379" s="19">
        <v>4</v>
      </c>
      <c r="F4379" s="1">
        <v>2022</v>
      </c>
      <c r="G4379" s="14">
        <v>746</v>
      </c>
      <c r="H4379" s="2">
        <v>23</v>
      </c>
      <c r="I4379" s="2"/>
      <c r="J4379" s="2"/>
      <c r="K4379" s="3">
        <v>1073</v>
      </c>
      <c r="L4379" s="3">
        <v>357</v>
      </c>
      <c r="M4379" s="3">
        <v>1142</v>
      </c>
      <c r="N4379" s="3">
        <v>12231</v>
      </c>
      <c r="O4379" s="3">
        <v>0</v>
      </c>
      <c r="P4379" s="3"/>
      <c r="Q4379" s="3">
        <v>0</v>
      </c>
      <c r="R4379" s="69"/>
      <c r="S4379" s="69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3583157</v>
      </c>
      <c r="Y4379" s="3"/>
      <c r="Z4379" s="3">
        <v>587980</v>
      </c>
      <c r="AA4379" s="69"/>
      <c r="AB4379" s="69">
        <v>1244.78206492</v>
      </c>
      <c r="AC4379" s="3">
        <v>370928</v>
      </c>
      <c r="AD4379" s="3">
        <v>720664.11732000008</v>
      </c>
      <c r="AE4379" s="3">
        <v>0</v>
      </c>
      <c r="AF4379" s="3">
        <v>0</v>
      </c>
    </row>
    <row r="4380" spans="1:32" x14ac:dyDescent="0.3">
      <c r="A4380" s="1" t="s">
        <v>8</v>
      </c>
      <c r="B4380" s="65" t="str">
        <f>VLOOKUP(A4380,'bank list with code'!$A$2:$C$114,3,FALSE)</f>
        <v>B081</v>
      </c>
      <c r="C4380" s="65" t="str">
        <f>VLOOKUP(B4380,'bank type'!$A$2:$B$87,2,FALSE)</f>
        <v>Public Sector Banks</v>
      </c>
      <c r="D4380" s="60">
        <f t="shared" si="171"/>
        <v>44681</v>
      </c>
      <c r="E4380" s="19">
        <v>4</v>
      </c>
      <c r="F4380" s="1">
        <v>2022</v>
      </c>
      <c r="G4380" s="14">
        <v>8230</v>
      </c>
      <c r="H4380" s="2">
        <v>5115</v>
      </c>
      <c r="I4380" s="2"/>
      <c r="J4380" s="2"/>
      <c r="K4380" s="3">
        <v>41572</v>
      </c>
      <c r="L4380" s="3">
        <v>11265</v>
      </c>
      <c r="M4380" s="3">
        <v>574425</v>
      </c>
      <c r="N4380" s="3">
        <v>56961</v>
      </c>
      <c r="O4380" s="3">
        <v>328673</v>
      </c>
      <c r="P4380" s="3"/>
      <c r="Q4380" s="3">
        <v>434360</v>
      </c>
      <c r="R4380" s="69"/>
      <c r="S4380" s="69">
        <v>1271.4828324800001</v>
      </c>
      <c r="T4380" s="3">
        <v>174789</v>
      </c>
      <c r="U4380" s="3">
        <v>529403.17556999996</v>
      </c>
      <c r="V4380" s="3">
        <v>0</v>
      </c>
      <c r="W4380" s="3">
        <v>0</v>
      </c>
      <c r="X4380" s="3">
        <v>45677227</v>
      </c>
      <c r="Y4380" s="3"/>
      <c r="Z4380" s="3">
        <v>9509827</v>
      </c>
      <c r="AA4380" s="69"/>
      <c r="AB4380" s="69">
        <v>19275.163959540001</v>
      </c>
      <c r="AC4380" s="3">
        <v>5553769</v>
      </c>
      <c r="AD4380" s="3">
        <v>7996151.8775300002</v>
      </c>
      <c r="AE4380" s="3">
        <v>0</v>
      </c>
      <c r="AF4380" s="3">
        <v>0</v>
      </c>
    </row>
    <row r="4381" spans="1:32" x14ac:dyDescent="0.3">
      <c r="A4381" s="1" t="s">
        <v>12</v>
      </c>
      <c r="B4381" s="65" t="str">
        <f>VLOOKUP(A4381,'bank list with code'!$A$2:$C$114,3,FALSE)</f>
        <v>B093</v>
      </c>
      <c r="C4381" s="65" t="str">
        <f>VLOOKUP(B4381,'bank type'!$A$2:$B$87,2,FALSE)</f>
        <v>Public Sector Banks</v>
      </c>
      <c r="D4381" s="60">
        <f t="shared" si="171"/>
        <v>44681</v>
      </c>
      <c r="E4381" s="19">
        <v>4</v>
      </c>
      <c r="F4381" s="1">
        <v>2022</v>
      </c>
      <c r="G4381" s="14">
        <v>26022</v>
      </c>
      <c r="H4381" s="2">
        <v>39304</v>
      </c>
      <c r="I4381" s="2"/>
      <c r="J4381" s="2"/>
      <c r="K4381" s="3">
        <v>888775</v>
      </c>
      <c r="L4381" s="3">
        <v>50853</v>
      </c>
      <c r="M4381" s="3">
        <v>479407</v>
      </c>
      <c r="N4381" s="3">
        <v>1625080</v>
      </c>
      <c r="O4381" s="3">
        <v>13946540</v>
      </c>
      <c r="P4381" s="3"/>
      <c r="Q4381" s="3">
        <v>22354744</v>
      </c>
      <c r="R4381" s="69"/>
      <c r="S4381" s="69">
        <v>66806.256676999998</v>
      </c>
      <c r="T4381" s="3">
        <v>19516716</v>
      </c>
      <c r="U4381" s="3">
        <v>129190602.961</v>
      </c>
      <c r="V4381" s="3">
        <v>0</v>
      </c>
      <c r="W4381" s="3">
        <v>0</v>
      </c>
      <c r="X4381" s="3">
        <v>279530049</v>
      </c>
      <c r="Y4381" s="3"/>
      <c r="Z4381" s="3">
        <v>61387054</v>
      </c>
      <c r="AA4381" s="69"/>
      <c r="AB4381" s="69">
        <v>123736.45256156</v>
      </c>
      <c r="AC4381" s="3">
        <v>33216767</v>
      </c>
      <c r="AD4381" s="3">
        <v>51869671.140440002</v>
      </c>
      <c r="AE4381" s="3">
        <v>2231</v>
      </c>
      <c r="AF4381" s="3">
        <v>24101.66201</v>
      </c>
    </row>
    <row r="4382" spans="1:32" x14ac:dyDescent="0.3">
      <c r="A4382" s="1" t="s">
        <v>9</v>
      </c>
      <c r="B4382" s="65" t="str">
        <f>VLOOKUP(A4382,'bank list with code'!$A$2:$C$114,3,FALSE)</f>
        <v>B102</v>
      </c>
      <c r="C4382" s="65" t="str">
        <f>VLOOKUP(B4382,'bank type'!$A$2:$B$87,2,FALSE)</f>
        <v>Public Sector Banks</v>
      </c>
      <c r="D4382" s="60">
        <f t="shared" si="171"/>
        <v>44681</v>
      </c>
      <c r="E4382" s="19">
        <v>4</v>
      </c>
      <c r="F4382" s="1">
        <v>2022</v>
      </c>
      <c r="G4382" s="14">
        <v>2087</v>
      </c>
      <c r="H4382" s="2">
        <v>222</v>
      </c>
      <c r="I4382" s="2"/>
      <c r="J4382" s="2"/>
      <c r="K4382" s="3">
        <v>10697</v>
      </c>
      <c r="L4382" s="3">
        <v>3568</v>
      </c>
      <c r="M4382" s="3">
        <v>1776</v>
      </c>
      <c r="N4382" s="3">
        <v>371136</v>
      </c>
      <c r="O4382" s="3">
        <v>0</v>
      </c>
      <c r="P4382" s="3"/>
      <c r="Q4382" s="3">
        <v>0</v>
      </c>
      <c r="R4382" s="69"/>
      <c r="S4382" s="69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11370697</v>
      </c>
      <c r="Y4382" s="3"/>
      <c r="Z4382" s="3">
        <v>1872340</v>
      </c>
      <c r="AA4382" s="69"/>
      <c r="AB4382" s="69">
        <v>3850.761411</v>
      </c>
      <c r="AC4382" s="3">
        <v>1265799</v>
      </c>
      <c r="AD4382" s="3">
        <v>1784847.1229999999</v>
      </c>
      <c r="AE4382" s="3">
        <v>887</v>
      </c>
      <c r="AF4382" s="3">
        <v>15864.047</v>
      </c>
    </row>
    <row r="4383" spans="1:32" x14ac:dyDescent="0.3">
      <c r="A4383" s="1" t="s">
        <v>10</v>
      </c>
      <c r="B4383" s="65" t="str">
        <f>VLOOKUP(A4383,'bank list with code'!$A$2:$C$114,3,FALSE)</f>
        <v>B105</v>
      </c>
      <c r="C4383" s="65" t="str">
        <f>VLOOKUP(B4383,'bank type'!$A$2:$B$87,2,FALSE)</f>
        <v>Public Sector Banks</v>
      </c>
      <c r="D4383" s="60">
        <f t="shared" si="171"/>
        <v>44681</v>
      </c>
      <c r="E4383" s="19">
        <v>4</v>
      </c>
      <c r="F4383" s="1">
        <v>2022</v>
      </c>
      <c r="G4383" s="14">
        <v>8042</v>
      </c>
      <c r="H4383" s="2">
        <v>3190</v>
      </c>
      <c r="I4383" s="2"/>
      <c r="J4383" s="2"/>
      <c r="K4383" s="3">
        <v>185931</v>
      </c>
      <c r="L4383" s="3">
        <v>8049</v>
      </c>
      <c r="M4383" s="3">
        <v>5947</v>
      </c>
      <c r="N4383" s="3">
        <v>221922</v>
      </c>
      <c r="O4383" s="3">
        <v>540048</v>
      </c>
      <c r="P4383" s="3"/>
      <c r="Q4383" s="3">
        <v>524324</v>
      </c>
      <c r="R4383" s="69"/>
      <c r="S4383" s="69">
        <v>1619.5523312</v>
      </c>
      <c r="T4383" s="3">
        <v>302360</v>
      </c>
      <c r="U4383" s="3">
        <v>1018836.9701</v>
      </c>
      <c r="V4383" s="3">
        <v>0</v>
      </c>
      <c r="W4383" s="3">
        <v>0</v>
      </c>
      <c r="X4383" s="3">
        <v>48242120</v>
      </c>
      <c r="Y4383" s="3"/>
      <c r="Z4383" s="3">
        <v>10747107</v>
      </c>
      <c r="AA4383" s="69"/>
      <c r="AB4383" s="69">
        <v>18887.610406</v>
      </c>
      <c r="AC4383" s="3">
        <v>7178161</v>
      </c>
      <c r="AD4383" s="3">
        <v>9930735.6779999994</v>
      </c>
      <c r="AE4383" s="3">
        <v>1891</v>
      </c>
      <c r="AF4383" s="3">
        <v>7130.9794000000002</v>
      </c>
    </row>
    <row r="4384" spans="1:32" x14ac:dyDescent="0.3">
      <c r="A4384" s="1" t="s">
        <v>14</v>
      </c>
      <c r="B4384" s="65" t="str">
        <f>VLOOKUP(A4384,'bank list with code'!$A$2:$C$114,3,FALSE)</f>
        <v>B009</v>
      </c>
      <c r="C4384" s="65" t="str">
        <f>VLOOKUP(B4384,'bank type'!$A$2:$B$87,2,FALSE)</f>
        <v>Private Sector Banks</v>
      </c>
      <c r="D4384" s="60">
        <f t="shared" si="171"/>
        <v>44681</v>
      </c>
      <c r="E4384" s="19">
        <v>4</v>
      </c>
      <c r="F4384" s="1">
        <v>2022</v>
      </c>
      <c r="G4384" s="14">
        <v>5753</v>
      </c>
      <c r="H4384" s="2">
        <v>10848</v>
      </c>
      <c r="I4384" s="2"/>
      <c r="J4384" s="2"/>
      <c r="K4384" s="3">
        <v>1025313</v>
      </c>
      <c r="L4384" s="3">
        <v>710</v>
      </c>
      <c r="M4384" s="3">
        <v>350059</v>
      </c>
      <c r="N4384" s="3">
        <v>37281037</v>
      </c>
      <c r="O4384" s="3">
        <v>9261251</v>
      </c>
      <c r="P4384" s="3"/>
      <c r="Q4384" s="3">
        <v>14458273</v>
      </c>
      <c r="R4384" s="69"/>
      <c r="S4384" s="69">
        <v>41235.128096</v>
      </c>
      <c r="T4384" s="3">
        <v>9932531</v>
      </c>
      <c r="U4384" s="3">
        <v>50521391.545999996</v>
      </c>
      <c r="V4384" s="3">
        <v>0</v>
      </c>
      <c r="W4384" s="3">
        <v>0</v>
      </c>
      <c r="X4384" s="3">
        <v>27912443</v>
      </c>
      <c r="Y4384" s="3"/>
      <c r="Z4384" s="3">
        <v>12507188</v>
      </c>
      <c r="AA4384" s="69"/>
      <c r="AB4384" s="69">
        <v>29082.291396000001</v>
      </c>
      <c r="AC4384" s="3">
        <v>6094942</v>
      </c>
      <c r="AD4384" s="3">
        <v>16432756.472999999</v>
      </c>
      <c r="AE4384" s="3">
        <v>23388</v>
      </c>
      <c r="AF4384" s="3">
        <v>581706.09949000005</v>
      </c>
    </row>
    <row r="4385" spans="1:32" x14ac:dyDescent="0.3">
      <c r="A4385" s="1" t="s">
        <v>15</v>
      </c>
      <c r="B4385" s="65" t="str">
        <f>VLOOKUP(A4385,'bank list with code'!$A$2:$C$114,3,FALSE)</f>
        <v>B010</v>
      </c>
      <c r="C4385" s="65" t="str">
        <f>VLOOKUP(B4385,'bank type'!$A$2:$B$87,2,FALSE)</f>
        <v>Private Sector Banks</v>
      </c>
      <c r="D4385" s="60">
        <f t="shared" si="171"/>
        <v>44681</v>
      </c>
      <c r="E4385" s="19">
        <v>4</v>
      </c>
      <c r="F4385" s="1">
        <v>2022</v>
      </c>
      <c r="G4385" s="14">
        <v>466</v>
      </c>
      <c r="H4385" s="2">
        <v>5</v>
      </c>
      <c r="I4385" s="2"/>
      <c r="J4385" s="2"/>
      <c r="K4385" s="3">
        <v>36433</v>
      </c>
      <c r="L4385" s="3">
        <v>0</v>
      </c>
      <c r="M4385" s="3">
        <v>0</v>
      </c>
      <c r="N4385" s="3">
        <v>0</v>
      </c>
      <c r="O4385" s="3">
        <v>0</v>
      </c>
      <c r="P4385" s="3"/>
      <c r="Q4385" s="3">
        <v>0</v>
      </c>
      <c r="R4385" s="69"/>
      <c r="S4385" s="69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5015559</v>
      </c>
      <c r="Y4385" s="3"/>
      <c r="Z4385" s="3">
        <v>437660</v>
      </c>
      <c r="AA4385" s="69"/>
      <c r="AB4385" s="69">
        <v>986.71</v>
      </c>
      <c r="AC4385" s="3">
        <v>523532</v>
      </c>
      <c r="AD4385" s="3">
        <v>1276842</v>
      </c>
      <c r="AE4385" s="3">
        <v>0</v>
      </c>
      <c r="AF4385" s="3">
        <v>0</v>
      </c>
    </row>
    <row r="4386" spans="1:32" x14ac:dyDescent="0.3">
      <c r="A4386" s="1" t="s">
        <v>81</v>
      </c>
      <c r="B4386" s="65" t="str">
        <f>VLOOKUP(A4386,'bank list with code'!$A$2:$C$114,3,FALSE)</f>
        <v>B027</v>
      </c>
      <c r="C4386" s="65" t="str">
        <f>VLOOKUP(B4386,'bank type'!$A$2:$B$87,2,FALSE)</f>
        <v>Private Sector Banks</v>
      </c>
      <c r="D4386" s="60">
        <f t="shared" si="171"/>
        <v>44681</v>
      </c>
      <c r="E4386" s="19">
        <v>4</v>
      </c>
      <c r="F4386" s="1">
        <v>2022</v>
      </c>
      <c r="G4386" s="14">
        <v>415</v>
      </c>
      <c r="H4386" s="2">
        <v>53</v>
      </c>
      <c r="I4386" s="2"/>
      <c r="J4386" s="2"/>
      <c r="K4386" s="3">
        <v>0</v>
      </c>
      <c r="L4386" s="3">
        <v>1119</v>
      </c>
      <c r="M4386" s="3">
        <v>3937</v>
      </c>
      <c r="N4386" s="3">
        <v>0</v>
      </c>
      <c r="O4386" s="3">
        <v>0</v>
      </c>
      <c r="P4386" s="3"/>
      <c r="Q4386" s="3">
        <v>0</v>
      </c>
      <c r="R4386" s="69"/>
      <c r="S4386" s="69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809076</v>
      </c>
      <c r="Y4386" s="3"/>
      <c r="Z4386" s="3">
        <v>245320</v>
      </c>
      <c r="AA4386" s="69"/>
      <c r="AB4386" s="69">
        <v>427.17733854000005</v>
      </c>
      <c r="AC4386" s="3">
        <v>52317</v>
      </c>
      <c r="AD4386" s="3">
        <v>86656.78456</v>
      </c>
      <c r="AE4386" s="3">
        <v>12</v>
      </c>
      <c r="AF4386" s="3">
        <v>110</v>
      </c>
    </row>
    <row r="4387" spans="1:32" x14ac:dyDescent="0.3">
      <c r="A4387" s="1" t="s">
        <v>17</v>
      </c>
      <c r="B4387" s="65" t="str">
        <f>VLOOKUP(A4387,'bank list with code'!$A$2:$C$114,3,FALSE)</f>
        <v>B024</v>
      </c>
      <c r="C4387" s="65" t="str">
        <f>VLOOKUP(B4387,'bank type'!$A$2:$B$87,2,FALSE)</f>
        <v>Private Sector Banks</v>
      </c>
      <c r="D4387" s="60">
        <f t="shared" si="171"/>
        <v>44681</v>
      </c>
      <c r="E4387" s="19">
        <v>4</v>
      </c>
      <c r="F4387" s="1">
        <v>2022</v>
      </c>
      <c r="G4387" s="14">
        <v>1103</v>
      </c>
      <c r="H4387" s="2">
        <v>613</v>
      </c>
      <c r="I4387" s="2"/>
      <c r="J4387" s="2"/>
      <c r="K4387" s="3">
        <v>7870</v>
      </c>
      <c r="L4387" s="3">
        <v>21874</v>
      </c>
      <c r="M4387" s="3">
        <v>0</v>
      </c>
      <c r="N4387" s="3">
        <v>30608</v>
      </c>
      <c r="O4387" s="3">
        <v>1790</v>
      </c>
      <c r="P4387" s="3"/>
      <c r="Q4387" s="3">
        <v>1429</v>
      </c>
      <c r="R4387" s="69"/>
      <c r="S4387" s="69">
        <v>4.0717620800000001</v>
      </c>
      <c r="T4387" s="3">
        <v>388</v>
      </c>
      <c r="U4387" s="3">
        <v>970.69020999999998</v>
      </c>
      <c r="V4387" s="3">
        <v>0</v>
      </c>
      <c r="W4387" s="3">
        <v>0</v>
      </c>
      <c r="X4387" s="3">
        <v>2617303</v>
      </c>
      <c r="Y4387" s="3"/>
      <c r="Z4387" s="3">
        <v>960150</v>
      </c>
      <c r="AA4387" s="69"/>
      <c r="AB4387" s="69">
        <v>1697.16503137</v>
      </c>
      <c r="AC4387" s="3">
        <v>262980</v>
      </c>
      <c r="AD4387" s="3">
        <v>364467.03818000003</v>
      </c>
      <c r="AE4387" s="3">
        <v>0</v>
      </c>
      <c r="AF4387" s="3">
        <v>0</v>
      </c>
    </row>
    <row r="4388" spans="1:32" x14ac:dyDescent="0.3">
      <c r="A4388" s="1" t="s">
        <v>18</v>
      </c>
      <c r="B4388" s="65" t="str">
        <f>VLOOKUP(A4388,'bank list with code'!$A$2:$C$114,3,FALSE)</f>
        <v>B032</v>
      </c>
      <c r="C4388" s="65" t="str">
        <f>VLOOKUP(B4388,'bank type'!$A$2:$B$87,2,FALSE)</f>
        <v>Private Sector Banks</v>
      </c>
      <c r="D4388" s="60">
        <f t="shared" si="171"/>
        <v>44681</v>
      </c>
      <c r="E4388" s="19">
        <v>4</v>
      </c>
      <c r="F4388" s="1">
        <v>2022</v>
      </c>
      <c r="G4388" s="14">
        <v>353</v>
      </c>
      <c r="H4388" s="2">
        <v>8</v>
      </c>
      <c r="I4388" s="2"/>
      <c r="J4388" s="2"/>
      <c r="K4388" s="3">
        <v>9005</v>
      </c>
      <c r="L4388" s="3">
        <v>0</v>
      </c>
      <c r="M4388" s="3">
        <v>5196</v>
      </c>
      <c r="N4388" s="3">
        <v>0</v>
      </c>
      <c r="O4388" s="3">
        <v>3715</v>
      </c>
      <c r="P4388" s="3"/>
      <c r="Q4388" s="3">
        <v>6173</v>
      </c>
      <c r="R4388" s="69"/>
      <c r="S4388" s="69">
        <v>15.371883669999999</v>
      </c>
      <c r="T4388" s="3">
        <v>3691</v>
      </c>
      <c r="U4388" s="3">
        <v>12574.42117</v>
      </c>
      <c r="V4388" s="3">
        <v>0</v>
      </c>
      <c r="W4388" s="3">
        <v>0</v>
      </c>
      <c r="X4388" s="3">
        <v>864615</v>
      </c>
      <c r="Y4388" s="3"/>
      <c r="Z4388" s="3">
        <v>265208</v>
      </c>
      <c r="AA4388" s="69"/>
      <c r="AB4388" s="69">
        <v>542.97846400000003</v>
      </c>
      <c r="AC4388" s="3">
        <v>93515</v>
      </c>
      <c r="AD4388" s="3">
        <v>349976.587</v>
      </c>
      <c r="AE4388" s="3">
        <v>616</v>
      </c>
      <c r="AF4388" s="3">
        <v>22626.699000000001</v>
      </c>
    </row>
    <row r="4389" spans="1:32" x14ac:dyDescent="0.3">
      <c r="A4389" s="1" t="s">
        <v>19</v>
      </c>
      <c r="B4389" s="65" t="str">
        <f>VLOOKUP(A4389,'bank list with code'!$A$2:$C$114,3,FALSE)</f>
        <v>B038</v>
      </c>
      <c r="C4389" s="65" t="str">
        <f>VLOOKUP(B4389,'bank type'!$A$2:$B$87,2,FALSE)</f>
        <v>Private Sector Banks</v>
      </c>
      <c r="D4389" s="60">
        <f t="shared" si="171"/>
        <v>44681</v>
      </c>
      <c r="E4389" s="19">
        <v>4</v>
      </c>
      <c r="F4389" s="1">
        <v>2022</v>
      </c>
      <c r="G4389" s="14">
        <v>214</v>
      </c>
      <c r="H4389" s="2">
        <v>44</v>
      </c>
      <c r="I4389" s="2"/>
      <c r="J4389" s="2"/>
      <c r="K4389" s="3">
        <v>1490</v>
      </c>
      <c r="L4389" s="3">
        <v>0</v>
      </c>
      <c r="M4389" s="3">
        <v>0</v>
      </c>
      <c r="N4389" s="3">
        <v>19543</v>
      </c>
      <c r="O4389" s="3">
        <v>7155</v>
      </c>
      <c r="P4389" s="3"/>
      <c r="Q4389" s="3">
        <v>16919</v>
      </c>
      <c r="R4389" s="69"/>
      <c r="S4389" s="69">
        <v>36.022960779999998</v>
      </c>
      <c r="T4389" s="3">
        <v>6371</v>
      </c>
      <c r="U4389" s="3">
        <v>22078.24494</v>
      </c>
      <c r="V4389" s="3">
        <v>13</v>
      </c>
      <c r="W4389" s="3">
        <v>272.48428999999999</v>
      </c>
      <c r="X4389" s="3">
        <v>509355</v>
      </c>
      <c r="Y4389" s="3"/>
      <c r="Z4389" s="3">
        <v>256361</v>
      </c>
      <c r="AA4389" s="69"/>
      <c r="AB4389" s="69">
        <v>429.41080313999998</v>
      </c>
      <c r="AC4389" s="3">
        <v>61910</v>
      </c>
      <c r="AD4389" s="3">
        <v>97316.596000000005</v>
      </c>
      <c r="AE4389" s="3">
        <v>0</v>
      </c>
      <c r="AF4389" s="3">
        <v>0</v>
      </c>
    </row>
    <row r="4390" spans="1:32" x14ac:dyDescent="0.3">
      <c r="A4390" s="1" t="s">
        <v>20</v>
      </c>
      <c r="B4390" s="65" t="str">
        <f>VLOOKUP(A4390,'bank list with code'!$A$2:$C$114,3,FALSE)</f>
        <v>B045</v>
      </c>
      <c r="C4390" s="65" t="str">
        <f>VLOOKUP(B4390,'bank type'!$A$2:$B$87,2,FALSE)</f>
        <v>Private Sector Banks</v>
      </c>
      <c r="D4390" s="60">
        <f t="shared" si="171"/>
        <v>44681</v>
      </c>
      <c r="E4390" s="19">
        <v>4</v>
      </c>
      <c r="F4390" s="1">
        <v>2022</v>
      </c>
      <c r="G4390" s="14">
        <v>1505</v>
      </c>
      <c r="H4390" s="2">
        <v>381</v>
      </c>
      <c r="I4390" s="2"/>
      <c r="J4390" s="2"/>
      <c r="K4390" s="3">
        <v>15675</v>
      </c>
      <c r="L4390" s="3">
        <v>0</v>
      </c>
      <c r="M4390" s="3">
        <v>105113</v>
      </c>
      <c r="N4390" s="3">
        <v>3140610</v>
      </c>
      <c r="O4390" s="3">
        <v>170251</v>
      </c>
      <c r="P4390" s="3"/>
      <c r="Q4390" s="3">
        <v>346287</v>
      </c>
      <c r="R4390" s="69"/>
      <c r="S4390" s="69">
        <v>1093.6498389999999</v>
      </c>
      <c r="T4390" s="3">
        <v>426659</v>
      </c>
      <c r="U4390" s="3">
        <v>1615374.1229999999</v>
      </c>
      <c r="V4390" s="3">
        <v>0</v>
      </c>
      <c r="W4390" s="3">
        <v>0</v>
      </c>
      <c r="X4390" s="3">
        <v>11406240</v>
      </c>
      <c r="Y4390" s="3"/>
      <c r="Z4390" s="3">
        <v>5336874</v>
      </c>
      <c r="AA4390" s="69"/>
      <c r="AB4390" s="69">
        <v>9373.8903010000013</v>
      </c>
      <c r="AC4390" s="3">
        <v>2120994</v>
      </c>
      <c r="AD4390" s="3">
        <v>3766522.571</v>
      </c>
      <c r="AE4390" s="3">
        <v>1836</v>
      </c>
      <c r="AF4390" s="3">
        <v>20676.88</v>
      </c>
    </row>
    <row r="4391" spans="1:32" x14ac:dyDescent="0.3">
      <c r="A4391" s="1" t="s">
        <v>21</v>
      </c>
      <c r="B4391" s="65" t="str">
        <f>VLOOKUP(A4391,'bank list with code'!$A$2:$C$114,3,FALSE)</f>
        <v>B050</v>
      </c>
      <c r="C4391" s="65" t="str">
        <f>VLOOKUP(B4391,'bank type'!$A$2:$B$87,2,FALSE)</f>
        <v>Private Sector Banks</v>
      </c>
      <c r="D4391" s="60">
        <f t="shared" si="171"/>
        <v>44681</v>
      </c>
      <c r="E4391" s="19">
        <v>4</v>
      </c>
      <c r="F4391" s="1">
        <v>2022</v>
      </c>
      <c r="G4391" s="14">
        <v>8900</v>
      </c>
      <c r="H4391" s="2">
        <v>9512</v>
      </c>
      <c r="I4391" s="2"/>
      <c r="J4391" s="2"/>
      <c r="K4391" s="3">
        <v>1102829</v>
      </c>
      <c r="L4391" s="3">
        <v>3303</v>
      </c>
      <c r="M4391" s="3">
        <v>1259647</v>
      </c>
      <c r="N4391" s="3">
        <v>0</v>
      </c>
      <c r="O4391" s="3">
        <v>16833724</v>
      </c>
      <c r="P4391" s="3"/>
      <c r="Q4391" s="3">
        <v>29886445</v>
      </c>
      <c r="R4391" s="69"/>
      <c r="S4391" s="69">
        <v>119314.332732</v>
      </c>
      <c r="T4391" s="3">
        <v>26403958</v>
      </c>
      <c r="U4391" s="3">
        <v>171480459.99700001</v>
      </c>
      <c r="V4391" s="3">
        <v>0</v>
      </c>
      <c r="W4391" s="3">
        <v>0</v>
      </c>
      <c r="X4391" s="3">
        <v>43572256</v>
      </c>
      <c r="Y4391" s="3"/>
      <c r="Z4391" s="3">
        <v>25780179</v>
      </c>
      <c r="AA4391" s="69"/>
      <c r="AB4391" s="69">
        <v>60182.984356000001</v>
      </c>
      <c r="AC4391" s="3">
        <v>17313263</v>
      </c>
      <c r="AD4391" s="3">
        <v>39047945.509000003</v>
      </c>
      <c r="AE4391" s="3">
        <v>547665</v>
      </c>
      <c r="AF4391" s="3">
        <v>3833618.5839999998</v>
      </c>
    </row>
    <row r="4392" spans="1:32" x14ac:dyDescent="0.3">
      <c r="A4392" s="1" t="s">
        <v>22</v>
      </c>
      <c r="B4392" s="65" t="str">
        <f>VLOOKUP(A4392,'bank list with code'!$A$2:$C$114,3,FALSE)</f>
        <v>B053</v>
      </c>
      <c r="C4392" s="65" t="str">
        <f>VLOOKUP(B4392,'bank type'!$A$2:$B$87,2,FALSE)</f>
        <v>Private Sector Banks</v>
      </c>
      <c r="D4392" s="60">
        <f t="shared" si="171"/>
        <v>44681</v>
      </c>
      <c r="E4392" s="19">
        <v>4</v>
      </c>
      <c r="F4392" s="1">
        <v>2022</v>
      </c>
      <c r="G4392" s="14">
        <v>8403</v>
      </c>
      <c r="H4392" s="2">
        <v>8138</v>
      </c>
      <c r="I4392" s="2"/>
      <c r="J4392" s="2"/>
      <c r="K4392" s="3">
        <v>966135</v>
      </c>
      <c r="L4392" s="3">
        <v>2720</v>
      </c>
      <c r="M4392" s="3">
        <v>514675</v>
      </c>
      <c r="N4392" s="3">
        <v>3120026</v>
      </c>
      <c r="O4392" s="3">
        <v>13128334</v>
      </c>
      <c r="P4392" s="3"/>
      <c r="Q4392" s="3">
        <v>19723057</v>
      </c>
      <c r="R4392" s="69"/>
      <c r="S4392" s="69">
        <v>67932.720050999997</v>
      </c>
      <c r="T4392" s="3">
        <v>23471276</v>
      </c>
      <c r="U4392" s="3">
        <v>139320624.736</v>
      </c>
      <c r="V4392" s="3">
        <v>0</v>
      </c>
      <c r="W4392" s="3">
        <v>0</v>
      </c>
      <c r="X4392" s="3">
        <v>36751248</v>
      </c>
      <c r="Y4392" s="3"/>
      <c r="Z4392" s="3">
        <v>17712949</v>
      </c>
      <c r="AA4392" s="69"/>
      <c r="AB4392" s="69">
        <v>42782.287589</v>
      </c>
      <c r="AC4392" s="3">
        <v>7223684</v>
      </c>
      <c r="AD4392" s="3">
        <v>21568077.877</v>
      </c>
      <c r="AE4392" s="3">
        <v>18425</v>
      </c>
      <c r="AF4392" s="3">
        <v>158241.81400000001</v>
      </c>
    </row>
    <row r="4393" spans="1:32" x14ac:dyDescent="0.3">
      <c r="A4393" s="1" t="s">
        <v>82</v>
      </c>
      <c r="B4393" s="65" t="str">
        <f>VLOOKUP(A4393,'bank list with code'!$A$2:$C$114,3,FALSE)</f>
        <v>B054</v>
      </c>
      <c r="C4393" s="65" t="str">
        <f>VLOOKUP(B4393,'bank type'!$A$2:$B$87,2,FALSE)</f>
        <v>Private Sector Banks</v>
      </c>
      <c r="D4393" s="60">
        <f t="shared" si="171"/>
        <v>44681</v>
      </c>
      <c r="E4393" s="19">
        <v>4</v>
      </c>
      <c r="F4393" s="1">
        <v>2022</v>
      </c>
      <c r="G4393" s="14">
        <v>2222</v>
      </c>
      <c r="H4393" s="2">
        <v>1180</v>
      </c>
      <c r="I4393" s="2"/>
      <c r="J4393" s="2"/>
      <c r="K4393" s="3">
        <v>22875</v>
      </c>
      <c r="L4393" s="3">
        <v>223</v>
      </c>
      <c r="M4393" s="3">
        <v>5149</v>
      </c>
      <c r="N4393" s="3">
        <v>178776</v>
      </c>
      <c r="O4393" s="3">
        <v>41889</v>
      </c>
      <c r="P4393" s="3"/>
      <c r="Q4393" s="3">
        <v>72536</v>
      </c>
      <c r="R4393" s="69"/>
      <c r="S4393" s="69">
        <v>216.06140775</v>
      </c>
      <c r="T4393" s="3">
        <v>49974</v>
      </c>
      <c r="U4393" s="3">
        <v>168979.85318999999</v>
      </c>
      <c r="V4393" s="3">
        <v>0</v>
      </c>
      <c r="W4393" s="3">
        <v>0</v>
      </c>
      <c r="X4393" s="3">
        <v>12939701</v>
      </c>
      <c r="Y4393" s="3"/>
      <c r="Z4393" s="3">
        <v>2917433</v>
      </c>
      <c r="AA4393" s="69"/>
      <c r="AB4393" s="69">
        <v>5612.5952710000001</v>
      </c>
      <c r="AC4393" s="3">
        <v>969264</v>
      </c>
      <c r="AD4393" s="3">
        <v>1695826.9509999999</v>
      </c>
      <c r="AE4393" s="3">
        <v>0</v>
      </c>
      <c r="AF4393" s="3">
        <v>0</v>
      </c>
    </row>
    <row r="4394" spans="1:32" x14ac:dyDescent="0.3">
      <c r="A4394" s="1" t="s">
        <v>83</v>
      </c>
      <c r="B4394" s="65" t="str">
        <f>VLOOKUP(A4394,'bank list with code'!$A$2:$C$114,3,FALSE)</f>
        <v>B056</v>
      </c>
      <c r="C4394" s="65" t="str">
        <f>VLOOKUP(B4394,'bank type'!$A$2:$B$87,2,FALSE)</f>
        <v>Private Sector Banks</v>
      </c>
      <c r="D4394" s="60">
        <f t="shared" si="171"/>
        <v>44681</v>
      </c>
      <c r="E4394" s="19">
        <v>4</v>
      </c>
      <c r="F4394" s="1">
        <v>2022</v>
      </c>
      <c r="G4394" s="14">
        <v>538</v>
      </c>
      <c r="H4394" s="2">
        <v>217</v>
      </c>
      <c r="I4394" s="2"/>
      <c r="J4394" s="2"/>
      <c r="K4394" s="3">
        <v>27379</v>
      </c>
      <c r="L4394" s="3">
        <v>11522</v>
      </c>
      <c r="M4394" s="3">
        <v>0</v>
      </c>
      <c r="N4394" s="3">
        <v>38079</v>
      </c>
      <c r="O4394" s="3">
        <v>856394</v>
      </c>
      <c r="P4394" s="3"/>
      <c r="Q4394" s="3">
        <v>1387038</v>
      </c>
      <c r="R4394" s="69"/>
      <c r="S4394" s="69">
        <v>4889.4598390000001</v>
      </c>
      <c r="T4394" s="3">
        <v>1233117</v>
      </c>
      <c r="U4394" s="3">
        <v>7122440.9230000004</v>
      </c>
      <c r="V4394" s="3">
        <v>0</v>
      </c>
      <c r="W4394" s="3">
        <v>0</v>
      </c>
      <c r="X4394" s="3">
        <v>4183935</v>
      </c>
      <c r="Y4394" s="3"/>
      <c r="Z4394" s="3">
        <v>1421423</v>
      </c>
      <c r="AA4394" s="69"/>
      <c r="AB4394" s="69">
        <v>2199.0602610000001</v>
      </c>
      <c r="AC4394" s="3">
        <v>475556</v>
      </c>
      <c r="AD4394" s="3">
        <v>1271460.6059999999</v>
      </c>
      <c r="AE4394" s="3">
        <v>0</v>
      </c>
      <c r="AF4394" s="3">
        <v>0</v>
      </c>
    </row>
    <row r="4395" spans="1:32" x14ac:dyDescent="0.3">
      <c r="A4395" s="1" t="s">
        <v>24</v>
      </c>
      <c r="B4395" s="65" t="str">
        <f>VLOOKUP(A4395,'bank list with code'!$A$2:$C$114,3,FALSE)</f>
        <v>B062</v>
      </c>
      <c r="C4395" s="65" t="str">
        <f>VLOOKUP(B4395,'bank type'!$A$2:$B$87,2,FALSE)</f>
        <v>Private Sector Banks</v>
      </c>
      <c r="D4395" s="60">
        <f t="shared" si="171"/>
        <v>44681</v>
      </c>
      <c r="E4395" s="19">
        <v>4</v>
      </c>
      <c r="F4395" s="1">
        <v>2022</v>
      </c>
      <c r="G4395" s="14">
        <v>1499</v>
      </c>
      <c r="H4395" s="2">
        <v>1266</v>
      </c>
      <c r="I4395" s="2"/>
      <c r="J4395" s="2"/>
      <c r="K4395" s="3">
        <v>218935</v>
      </c>
      <c r="L4395" s="3">
        <v>164</v>
      </c>
      <c r="M4395" s="3">
        <v>35950</v>
      </c>
      <c r="N4395" s="3">
        <v>42160</v>
      </c>
      <c r="O4395" s="3">
        <v>1922608</v>
      </c>
      <c r="P4395" s="3"/>
      <c r="Q4395" s="3">
        <v>2266407</v>
      </c>
      <c r="R4395" s="69"/>
      <c r="S4395" s="69">
        <v>10555.163302999999</v>
      </c>
      <c r="T4395" s="3">
        <v>2398443</v>
      </c>
      <c r="U4395" s="3">
        <v>41233029.582999997</v>
      </c>
      <c r="V4395" s="3">
        <v>0</v>
      </c>
      <c r="W4395" s="3">
        <v>0</v>
      </c>
      <c r="X4395" s="3">
        <v>7067037</v>
      </c>
      <c r="Y4395" s="3"/>
      <c r="Z4395" s="3">
        <v>1759985</v>
      </c>
      <c r="AA4395" s="69"/>
      <c r="AB4395" s="69">
        <v>3639.272195</v>
      </c>
      <c r="AC4395" s="3">
        <v>1147265</v>
      </c>
      <c r="AD4395" s="3">
        <v>3150072.5580000002</v>
      </c>
      <c r="AE4395" s="3">
        <v>1077</v>
      </c>
      <c r="AF4395" s="3">
        <v>84399.061000000002</v>
      </c>
    </row>
    <row r="4396" spans="1:32" x14ac:dyDescent="0.3">
      <c r="A4396" s="1" t="s">
        <v>84</v>
      </c>
      <c r="B4396" s="65" t="str">
        <f>VLOOKUP(A4396,'bank list with code'!$A$2:$C$114,3,FALSE)</f>
        <v>B063</v>
      </c>
      <c r="C4396" s="65" t="str">
        <f>VLOOKUP(B4396,'bank type'!$A$2:$B$87,2,FALSE)</f>
        <v>Private Sector Banks</v>
      </c>
      <c r="D4396" s="60">
        <f t="shared" si="171"/>
        <v>44681</v>
      </c>
      <c r="E4396" s="19">
        <v>4</v>
      </c>
      <c r="F4396" s="1">
        <v>2022</v>
      </c>
      <c r="G4396" s="14">
        <v>840</v>
      </c>
      <c r="H4396" s="2">
        <v>614</v>
      </c>
      <c r="I4396" s="2"/>
      <c r="J4396" s="2"/>
      <c r="K4396" s="3">
        <v>10681</v>
      </c>
      <c r="L4396" s="3">
        <v>945</v>
      </c>
      <c r="M4396" s="3">
        <v>0</v>
      </c>
      <c r="N4396" s="3">
        <v>34066</v>
      </c>
      <c r="O4396" s="3">
        <v>82098</v>
      </c>
      <c r="P4396" s="3"/>
      <c r="Q4396" s="3">
        <v>124381</v>
      </c>
      <c r="R4396" s="69"/>
      <c r="S4396" s="69">
        <v>814.56833840000002</v>
      </c>
      <c r="T4396" s="3">
        <v>106545</v>
      </c>
      <c r="U4396" s="3">
        <v>249940.234</v>
      </c>
      <c r="V4396" s="3">
        <v>0</v>
      </c>
      <c r="W4396" s="3">
        <v>0</v>
      </c>
      <c r="X4396" s="3">
        <v>3507929</v>
      </c>
      <c r="Y4396" s="3"/>
      <c r="Z4396" s="3">
        <v>1194471</v>
      </c>
      <c r="AA4396" s="69"/>
      <c r="AB4396" s="69">
        <v>2915.26064176</v>
      </c>
      <c r="AC4396" s="3">
        <v>3811305</v>
      </c>
      <c r="AD4396" s="3">
        <v>1575033.7311199999</v>
      </c>
      <c r="AE4396" s="3">
        <v>0</v>
      </c>
      <c r="AF4396" s="3">
        <v>0</v>
      </c>
    </row>
    <row r="4397" spans="1:32" x14ac:dyDescent="0.3">
      <c r="A4397" s="1" t="s">
        <v>26</v>
      </c>
      <c r="B4397" s="65" t="str">
        <f>VLOOKUP(A4397,'bank list with code'!$A$2:$C$114,3,FALSE)</f>
        <v>B069</v>
      </c>
      <c r="C4397" s="65" t="str">
        <f>VLOOKUP(B4397,'bank type'!$A$2:$B$87,2,FALSE)</f>
        <v>Private Sector Banks</v>
      </c>
      <c r="D4397" s="60">
        <f t="shared" si="171"/>
        <v>44681</v>
      </c>
      <c r="E4397" s="19">
        <v>4</v>
      </c>
      <c r="F4397" s="1">
        <v>2022</v>
      </c>
      <c r="G4397" s="14">
        <v>825</v>
      </c>
      <c r="H4397" s="2">
        <v>626</v>
      </c>
      <c r="I4397" s="2"/>
      <c r="J4397" s="2"/>
      <c r="K4397" s="3">
        <v>9382</v>
      </c>
      <c r="L4397" s="3">
        <v>0</v>
      </c>
      <c r="M4397" s="3">
        <v>0</v>
      </c>
      <c r="N4397" s="3">
        <v>30120</v>
      </c>
      <c r="O4397" s="3">
        <v>0</v>
      </c>
      <c r="P4397" s="3"/>
      <c r="Q4397" s="3">
        <v>0</v>
      </c>
      <c r="R4397" s="69"/>
      <c r="S4397" s="69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5144007</v>
      </c>
      <c r="Y4397" s="3"/>
      <c r="Z4397" s="3">
        <v>1862575</v>
      </c>
      <c r="AA4397" s="69"/>
      <c r="AB4397" s="69">
        <v>2820.2806975200001</v>
      </c>
      <c r="AC4397" s="3">
        <v>424515</v>
      </c>
      <c r="AD4397" s="3">
        <v>674887.40682999999</v>
      </c>
      <c r="AE4397" s="3">
        <v>0</v>
      </c>
      <c r="AF4397" s="3">
        <v>0</v>
      </c>
    </row>
    <row r="4398" spans="1:32" x14ac:dyDescent="0.3">
      <c r="A4398" s="1" t="s">
        <v>27</v>
      </c>
      <c r="B4398" s="65" t="str">
        <f>VLOOKUP(A4398,'bank list with code'!$A$2:$C$114,3,FALSE)</f>
        <v>B070</v>
      </c>
      <c r="C4398" s="65" t="str">
        <f>VLOOKUP(B4398,'bank type'!$A$2:$B$87,2,FALSE)</f>
        <v>Private Sector Banks</v>
      </c>
      <c r="D4398" s="60">
        <f t="shared" si="171"/>
        <v>44681</v>
      </c>
      <c r="E4398" s="19">
        <v>4</v>
      </c>
      <c r="F4398" s="1">
        <v>2022</v>
      </c>
      <c r="G4398" s="14">
        <v>1363</v>
      </c>
      <c r="H4398" s="2">
        <v>856</v>
      </c>
      <c r="I4398" s="2"/>
      <c r="J4398" s="2"/>
      <c r="K4398" s="3">
        <v>8669</v>
      </c>
      <c r="L4398" s="3">
        <v>0</v>
      </c>
      <c r="M4398" s="3">
        <v>0</v>
      </c>
      <c r="N4398" s="3">
        <v>14532</v>
      </c>
      <c r="O4398" s="3">
        <v>6930</v>
      </c>
      <c r="P4398" s="3"/>
      <c r="Q4398" s="3">
        <v>18705</v>
      </c>
      <c r="R4398" s="69"/>
      <c r="S4398" s="69">
        <v>82.484181390000003</v>
      </c>
      <c r="T4398" s="3">
        <v>4367</v>
      </c>
      <c r="U4398" s="3">
        <v>38383.836770000002</v>
      </c>
      <c r="V4398" s="3">
        <v>0</v>
      </c>
      <c r="W4398" s="3">
        <v>0</v>
      </c>
      <c r="X4398" s="3">
        <v>4063846</v>
      </c>
      <c r="Y4398" s="3"/>
      <c r="Z4398" s="3">
        <v>2046250</v>
      </c>
      <c r="AA4398" s="69"/>
      <c r="AB4398" s="69">
        <v>4143.8017820000005</v>
      </c>
      <c r="AC4398" s="3">
        <v>543058</v>
      </c>
      <c r="AD4398" s="3">
        <v>1143808.723</v>
      </c>
      <c r="AE4398" s="3">
        <v>10105</v>
      </c>
      <c r="AF4398" s="3">
        <v>198918.6073</v>
      </c>
    </row>
    <row r="4399" spans="1:32" x14ac:dyDescent="0.3">
      <c r="A4399" s="1" t="s">
        <v>28</v>
      </c>
      <c r="B4399" s="65" t="str">
        <f>VLOOKUP(A4399,'bank list with code'!$A$2:$C$114,3,FALSE)</f>
        <v>B073</v>
      </c>
      <c r="C4399" s="65" t="str">
        <f>VLOOKUP(B4399,'bank type'!$A$2:$B$87,2,FALSE)</f>
        <v>Private Sector Banks</v>
      </c>
      <c r="D4399" s="60">
        <f t="shared" si="171"/>
        <v>44681</v>
      </c>
      <c r="E4399" s="19">
        <v>4</v>
      </c>
      <c r="F4399" s="1">
        <v>2022</v>
      </c>
      <c r="G4399" s="14">
        <v>1384</v>
      </c>
      <c r="H4399" s="2">
        <v>1319</v>
      </c>
      <c r="I4399" s="2"/>
      <c r="J4399" s="2"/>
      <c r="K4399" s="3">
        <v>56647</v>
      </c>
      <c r="L4399" s="3">
        <v>5483</v>
      </c>
      <c r="M4399" s="3">
        <v>22653</v>
      </c>
      <c r="N4399" s="3">
        <v>244101</v>
      </c>
      <c r="O4399" s="3">
        <v>3425409</v>
      </c>
      <c r="P4399" s="3"/>
      <c r="Q4399" s="3">
        <v>3845081</v>
      </c>
      <c r="R4399" s="69"/>
      <c r="S4399" s="69">
        <v>11754.124199009999</v>
      </c>
      <c r="T4399" s="3">
        <v>3129115</v>
      </c>
      <c r="U4399" s="3">
        <v>16658319.706190001</v>
      </c>
      <c r="V4399" s="3">
        <v>0</v>
      </c>
      <c r="W4399" s="3">
        <v>0</v>
      </c>
      <c r="X4399" s="3">
        <v>23883034</v>
      </c>
      <c r="Y4399" s="3"/>
      <c r="Z4399" s="3">
        <v>5384725</v>
      </c>
      <c r="AA4399" s="69"/>
      <c r="AB4399" s="69">
        <v>9284.6250904499993</v>
      </c>
      <c r="AC4399" s="3">
        <v>4116930</v>
      </c>
      <c r="AD4399" s="3">
        <v>7907962.2053399999</v>
      </c>
      <c r="AE4399" s="3">
        <v>0</v>
      </c>
      <c r="AF4399" s="3">
        <v>0</v>
      </c>
    </row>
    <row r="4400" spans="1:32" x14ac:dyDescent="0.3">
      <c r="A4400" s="1" t="s">
        <v>85</v>
      </c>
      <c r="B4400" s="65" t="str">
        <f>VLOOKUP(A4400,'bank list with code'!$A$2:$C$114,3,FALSE)</f>
        <v>B083</v>
      </c>
      <c r="C4400" s="65" t="str">
        <f>VLOOKUP(B4400,'bank type'!$A$2:$B$87,2,FALSE)</f>
        <v>Private Sector Banks</v>
      </c>
      <c r="D4400" s="60">
        <f t="shared" si="171"/>
        <v>44681</v>
      </c>
      <c r="E4400" s="19">
        <v>4</v>
      </c>
      <c r="F4400" s="1">
        <v>2022</v>
      </c>
      <c r="G4400" s="14">
        <v>374</v>
      </c>
      <c r="H4400" s="2">
        <v>41</v>
      </c>
      <c r="I4400" s="2"/>
      <c r="J4400" s="2"/>
      <c r="K4400" s="3">
        <v>775381</v>
      </c>
      <c r="L4400" s="3">
        <v>0</v>
      </c>
      <c r="M4400" s="3">
        <v>46974</v>
      </c>
      <c r="N4400" s="3">
        <v>72094</v>
      </c>
      <c r="O4400" s="3">
        <v>3754269</v>
      </c>
      <c r="P4400" s="3"/>
      <c r="Q4400" s="3">
        <v>5181006</v>
      </c>
      <c r="R4400" s="69"/>
      <c r="S4400" s="69">
        <v>19125.875687259999</v>
      </c>
      <c r="T4400" s="3">
        <v>4122947</v>
      </c>
      <c r="U4400" s="3">
        <v>22790152.585450001</v>
      </c>
      <c r="V4400" s="3">
        <v>0</v>
      </c>
      <c r="W4400" s="3">
        <v>0</v>
      </c>
      <c r="X4400" s="3">
        <v>1333257</v>
      </c>
      <c r="Y4400" s="3"/>
      <c r="Z4400" s="3">
        <v>331224</v>
      </c>
      <c r="AA4400" s="69"/>
      <c r="AB4400" s="69">
        <v>654.49566837999953</v>
      </c>
      <c r="AC4400" s="3">
        <v>142260</v>
      </c>
      <c r="AD4400" s="3">
        <v>372809.15489999502</v>
      </c>
      <c r="AE4400" s="3">
        <v>109</v>
      </c>
      <c r="AF4400" s="3">
        <v>3309.64455</v>
      </c>
    </row>
    <row r="4401" spans="1:32" x14ac:dyDescent="0.3">
      <c r="A4401" s="1" t="s">
        <v>30</v>
      </c>
      <c r="B4401" s="65" t="str">
        <f>VLOOKUP(A4401,'bank list with code'!$A$2:$C$114,3,FALSE)</f>
        <v>B089</v>
      </c>
      <c r="C4401" s="65" t="str">
        <f>VLOOKUP(B4401,'bank type'!$A$2:$B$87,2,FALSE)</f>
        <v>Private Sector Banks</v>
      </c>
      <c r="D4401" s="60">
        <f t="shared" si="171"/>
        <v>44681</v>
      </c>
      <c r="E4401" s="19">
        <v>4</v>
      </c>
      <c r="F4401" s="1">
        <v>2022</v>
      </c>
      <c r="G4401" s="14">
        <v>853</v>
      </c>
      <c r="H4401" s="2">
        <v>416</v>
      </c>
      <c r="I4401" s="2"/>
      <c r="J4401" s="2"/>
      <c r="K4401" s="3">
        <v>11254</v>
      </c>
      <c r="L4401" s="3">
        <v>0</v>
      </c>
      <c r="M4401" s="3">
        <v>3813</v>
      </c>
      <c r="N4401" s="3">
        <v>53006</v>
      </c>
      <c r="O4401" s="3">
        <v>72601</v>
      </c>
      <c r="P4401" s="3"/>
      <c r="Q4401" s="3">
        <v>204326</v>
      </c>
      <c r="R4401" s="69"/>
      <c r="S4401" s="69">
        <v>607.12850582999999</v>
      </c>
      <c r="T4401" s="3">
        <v>214582</v>
      </c>
      <c r="U4401" s="3">
        <v>861619.25249999994</v>
      </c>
      <c r="V4401" s="3">
        <v>0</v>
      </c>
      <c r="W4401" s="3">
        <v>0</v>
      </c>
      <c r="X4401" s="3">
        <v>3608776</v>
      </c>
      <c r="Y4401" s="3"/>
      <c r="Z4401" s="3">
        <v>1914294</v>
      </c>
      <c r="AA4401" s="69"/>
      <c r="AB4401" s="69">
        <v>3533.7801253499997</v>
      </c>
      <c r="AC4401" s="3">
        <v>479658</v>
      </c>
      <c r="AD4401" s="3">
        <v>956256.48935000005</v>
      </c>
      <c r="AE4401" s="3">
        <v>0</v>
      </c>
      <c r="AF4401" s="3">
        <v>0</v>
      </c>
    </row>
    <row r="4402" spans="1:32" x14ac:dyDescent="0.3">
      <c r="A4402" s="1" t="s">
        <v>31</v>
      </c>
      <c r="B4402" s="65" t="str">
        <f>VLOOKUP(A4402,'bank list with code'!$A$2:$C$114,3,FALSE)</f>
        <v>B100</v>
      </c>
      <c r="C4402" s="65" t="str">
        <f>VLOOKUP(B4402,'bank type'!$A$2:$B$87,2,FALSE)</f>
        <v>Private Sector Banks</v>
      </c>
      <c r="D4402" s="60">
        <f t="shared" si="171"/>
        <v>44681</v>
      </c>
      <c r="E4402" s="19">
        <v>4</v>
      </c>
      <c r="F4402" s="1">
        <v>2022</v>
      </c>
      <c r="G4402" s="14">
        <v>476</v>
      </c>
      <c r="H4402" s="2">
        <v>667</v>
      </c>
      <c r="I4402" s="2"/>
      <c r="J4402" s="2"/>
      <c r="K4402" s="3">
        <v>4659</v>
      </c>
      <c r="L4402" s="3">
        <v>0</v>
      </c>
      <c r="M4402" s="3">
        <v>0</v>
      </c>
      <c r="N4402" s="3">
        <v>0</v>
      </c>
      <c r="O4402" s="3">
        <v>33594</v>
      </c>
      <c r="P4402" s="3"/>
      <c r="Q4402" s="3">
        <v>42408</v>
      </c>
      <c r="R4402" s="69"/>
      <c r="S4402" s="69">
        <v>176.26570699999999</v>
      </c>
      <c r="T4402" s="3">
        <v>21403</v>
      </c>
      <c r="U4402" s="3">
        <v>90821.379000000001</v>
      </c>
      <c r="V4402" s="3">
        <v>0</v>
      </c>
      <c r="W4402" s="3">
        <v>0</v>
      </c>
      <c r="X4402" s="3">
        <v>2066200</v>
      </c>
      <c r="Y4402" s="3"/>
      <c r="Z4402" s="3">
        <v>366456</v>
      </c>
      <c r="AA4402" s="69"/>
      <c r="AB4402" s="69">
        <v>726.00381489999995</v>
      </c>
      <c r="AC4402" s="3">
        <v>100105</v>
      </c>
      <c r="AD4402" s="3">
        <v>194497.12540000002</v>
      </c>
      <c r="AE4402" s="3">
        <v>101</v>
      </c>
      <c r="AF4402" s="3">
        <v>301.74</v>
      </c>
    </row>
    <row r="4403" spans="1:32" x14ac:dyDescent="0.3">
      <c r="A4403" s="1" t="s">
        <v>33</v>
      </c>
      <c r="B4403" s="65" t="str">
        <f>VLOOKUP(A4403,'bank list with code'!$A$2:$C$114,3,FALSE)</f>
        <v>B113</v>
      </c>
      <c r="C4403" s="65" t="str">
        <f>VLOOKUP(B4403,'bank type'!$A$2:$B$87,2,FALSE)</f>
        <v>Private Sector Banks</v>
      </c>
      <c r="D4403" s="60">
        <f t="shared" si="171"/>
        <v>44681</v>
      </c>
      <c r="E4403" s="19">
        <v>4</v>
      </c>
      <c r="F4403" s="1">
        <v>2022</v>
      </c>
      <c r="G4403" s="14">
        <v>1057</v>
      </c>
      <c r="H4403" s="2">
        <v>192</v>
      </c>
      <c r="I4403" s="2"/>
      <c r="J4403" s="2"/>
      <c r="K4403" s="3">
        <v>59237</v>
      </c>
      <c r="L4403" s="3">
        <v>87701</v>
      </c>
      <c r="M4403" s="3">
        <v>275999</v>
      </c>
      <c r="N4403" s="3">
        <v>104256160</v>
      </c>
      <c r="O4403" s="3">
        <v>1209178</v>
      </c>
      <c r="P4403" s="3"/>
      <c r="Q4403" s="3">
        <v>1434076</v>
      </c>
      <c r="R4403" s="69"/>
      <c r="S4403" s="69">
        <v>4066.95306721</v>
      </c>
      <c r="T4403" s="3">
        <v>1078276</v>
      </c>
      <c r="U4403" s="3">
        <v>5778573.4554500002</v>
      </c>
      <c r="V4403" s="3">
        <v>0</v>
      </c>
      <c r="W4403" s="3">
        <v>0</v>
      </c>
      <c r="X4403" s="3">
        <v>3682345</v>
      </c>
      <c r="Y4403" s="3"/>
      <c r="Z4403" s="3">
        <v>1340910</v>
      </c>
      <c r="AA4403" s="69"/>
      <c r="AB4403" s="69">
        <v>2574.2992644499996</v>
      </c>
      <c r="AC4403" s="3">
        <v>740660</v>
      </c>
      <c r="AD4403" s="3">
        <v>1599976.6674200001</v>
      </c>
      <c r="AE4403" s="3">
        <v>58</v>
      </c>
      <c r="AF4403" s="3">
        <v>931.32924000000003</v>
      </c>
    </row>
    <row r="4404" spans="1:32" x14ac:dyDescent="0.3">
      <c r="A4404" s="1" t="s">
        <v>86</v>
      </c>
      <c r="B4404" s="65" t="str">
        <f>VLOOKUP(A4404,'bank list with code'!$A$2:$C$114,3,FALSE)</f>
        <v>B004</v>
      </c>
      <c r="C4404" s="65" t="str">
        <f>VLOOKUP(B4404,'bank type'!$A$2:$B$87,2,FALSE)</f>
        <v>Foreign Banks</v>
      </c>
      <c r="D4404" s="60">
        <f t="shared" si="171"/>
        <v>44681</v>
      </c>
      <c r="E4404" s="19">
        <v>4</v>
      </c>
      <c r="F4404" s="1">
        <v>2022</v>
      </c>
      <c r="G4404" s="14">
        <v>0</v>
      </c>
      <c r="H4404" s="14">
        <v>0</v>
      </c>
      <c r="I4404" s="14"/>
      <c r="J4404" s="14"/>
      <c r="K4404" s="3">
        <v>46662</v>
      </c>
      <c r="L4404" s="3">
        <v>0</v>
      </c>
      <c r="M4404" s="3">
        <v>0</v>
      </c>
      <c r="N4404" s="3">
        <v>0</v>
      </c>
      <c r="O4404" s="3">
        <v>1375307</v>
      </c>
      <c r="P4404" s="3"/>
      <c r="Q4404" s="3">
        <v>1048953</v>
      </c>
      <c r="R4404" s="69"/>
      <c r="S4404" s="69">
        <v>7532.8325500000001</v>
      </c>
      <c r="T4404" s="3">
        <v>3345816</v>
      </c>
      <c r="U4404" s="3">
        <v>23437612.333999999</v>
      </c>
      <c r="V4404" s="3">
        <v>0</v>
      </c>
      <c r="W4404" s="3">
        <v>0</v>
      </c>
      <c r="X4404" s="3">
        <v>0</v>
      </c>
      <c r="Y4404" s="3"/>
      <c r="Z4404" s="3">
        <v>0</v>
      </c>
      <c r="AA4404" s="69"/>
      <c r="AB4404" s="69">
        <v>0</v>
      </c>
      <c r="AC4404" s="3">
        <v>0</v>
      </c>
      <c r="AD4404" s="3">
        <v>0</v>
      </c>
      <c r="AE4404" s="3">
        <v>0</v>
      </c>
      <c r="AF4404" s="3">
        <v>0</v>
      </c>
    </row>
    <row r="4405" spans="1:32" x14ac:dyDescent="0.3">
      <c r="A4405" s="1" t="s">
        <v>36</v>
      </c>
      <c r="B4405" s="65" t="str">
        <f>VLOOKUP(A4405,'bank list with code'!$A$2:$C$114,3,FALSE)</f>
        <v>B011</v>
      </c>
      <c r="C4405" s="65" t="str">
        <f>VLOOKUP(B4405,'bank type'!$A$2:$B$87,2,FALSE)</f>
        <v>Foreign Banks</v>
      </c>
      <c r="D4405" s="60">
        <f t="shared" si="171"/>
        <v>44681</v>
      </c>
      <c r="E4405" s="19">
        <v>4</v>
      </c>
      <c r="F4405" s="1">
        <v>2022</v>
      </c>
      <c r="G4405" s="14">
        <v>0</v>
      </c>
      <c r="H4405" s="14">
        <v>0</v>
      </c>
      <c r="I4405" s="14"/>
      <c r="J4405" s="14"/>
      <c r="K4405" s="3">
        <v>0</v>
      </c>
      <c r="L4405" s="3">
        <v>0</v>
      </c>
      <c r="M4405" s="3">
        <v>0</v>
      </c>
      <c r="N4405" s="3">
        <v>0</v>
      </c>
      <c r="O4405" s="3">
        <v>21588</v>
      </c>
      <c r="P4405" s="3"/>
      <c r="Q4405" s="3">
        <v>26619</v>
      </c>
      <c r="R4405" s="69"/>
      <c r="S4405" s="69">
        <v>109.05156393999999</v>
      </c>
      <c r="T4405" s="3">
        <v>13355</v>
      </c>
      <c r="U4405" s="3">
        <v>129305.22547</v>
      </c>
      <c r="V4405" s="3">
        <v>0</v>
      </c>
      <c r="W4405" s="3">
        <v>0</v>
      </c>
      <c r="X4405" s="3">
        <v>0</v>
      </c>
      <c r="Y4405" s="3"/>
      <c r="Z4405" s="3">
        <v>0</v>
      </c>
      <c r="AA4405" s="69"/>
      <c r="AB4405" s="69">
        <v>0</v>
      </c>
      <c r="AC4405" s="3">
        <v>0</v>
      </c>
      <c r="AD4405" s="3">
        <v>0</v>
      </c>
      <c r="AE4405" s="3">
        <v>0</v>
      </c>
      <c r="AF4405" s="3">
        <v>0</v>
      </c>
    </row>
    <row r="4406" spans="1:32" x14ac:dyDescent="0.3">
      <c r="A4406" s="1" t="s">
        <v>37</v>
      </c>
      <c r="B4406" s="65" t="str">
        <f>VLOOKUP(A4406,'bank list with code'!$A$2:$C$114,3,FALSE)</f>
        <v>B017</v>
      </c>
      <c r="C4406" s="65" t="str">
        <f>VLOOKUP(B4406,'bank type'!$A$2:$B$87,2,FALSE)</f>
        <v>Foreign Banks</v>
      </c>
      <c r="D4406" s="60">
        <f t="shared" si="171"/>
        <v>44681</v>
      </c>
      <c r="E4406" s="19">
        <v>4</v>
      </c>
      <c r="F4406" s="1">
        <v>2022</v>
      </c>
      <c r="G4406" s="14">
        <v>0</v>
      </c>
      <c r="H4406" s="14">
        <v>0</v>
      </c>
      <c r="I4406" s="14"/>
      <c r="J4406" s="14"/>
      <c r="K4406" s="3">
        <v>0</v>
      </c>
      <c r="L4406" s="3">
        <v>0</v>
      </c>
      <c r="M4406" s="3">
        <v>1</v>
      </c>
      <c r="N4406" s="3">
        <v>0</v>
      </c>
      <c r="O4406" s="3">
        <v>0</v>
      </c>
      <c r="P4406" s="3"/>
      <c r="Q4406" s="3">
        <v>0</v>
      </c>
      <c r="R4406" s="69"/>
      <c r="S4406" s="69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1702</v>
      </c>
      <c r="Y4406" s="3"/>
      <c r="Z4406" s="3">
        <v>61</v>
      </c>
      <c r="AA4406" s="69"/>
      <c r="AB4406" s="69">
        <v>0.72972599999999999</v>
      </c>
      <c r="AC4406" s="3">
        <v>39</v>
      </c>
      <c r="AD4406" s="3">
        <v>36.9604</v>
      </c>
      <c r="AE4406" s="3">
        <v>0</v>
      </c>
      <c r="AF4406" s="3">
        <v>0</v>
      </c>
    </row>
    <row r="4407" spans="1:32" x14ac:dyDescent="0.3">
      <c r="A4407" s="1" t="s">
        <v>38</v>
      </c>
      <c r="B4407" s="65" t="str">
        <f>VLOOKUP(A4407,'bank list with code'!$A$2:$C$114,3,FALSE)</f>
        <v>B023</v>
      </c>
      <c r="C4407" s="65" t="str">
        <f>VLOOKUP(B4407,'bank type'!$A$2:$B$87,2,FALSE)</f>
        <v>Foreign Banks</v>
      </c>
      <c r="D4407" s="60">
        <f t="shared" si="171"/>
        <v>44681</v>
      </c>
      <c r="E4407" s="19">
        <v>4</v>
      </c>
      <c r="F4407" s="1">
        <v>2022</v>
      </c>
      <c r="G4407" s="14">
        <v>47</v>
      </c>
      <c r="H4407" s="2">
        <v>440</v>
      </c>
      <c r="I4407" s="2"/>
      <c r="J4407" s="2"/>
      <c r="K4407" s="3">
        <v>0</v>
      </c>
      <c r="L4407" s="3">
        <v>0</v>
      </c>
      <c r="M4407" s="3">
        <v>0</v>
      </c>
      <c r="N4407" s="3">
        <v>0</v>
      </c>
      <c r="O4407" s="3">
        <v>2550891</v>
      </c>
      <c r="P4407" s="3"/>
      <c r="Q4407" s="3">
        <v>6803229</v>
      </c>
      <c r="R4407" s="69"/>
      <c r="S4407" s="69">
        <v>19100.0517707</v>
      </c>
      <c r="T4407" s="3">
        <v>6040699</v>
      </c>
      <c r="U4407" s="3">
        <v>23383996.818</v>
      </c>
      <c r="V4407" s="3">
        <v>0</v>
      </c>
      <c r="W4407" s="3">
        <v>0</v>
      </c>
      <c r="X4407" s="3">
        <v>1424091</v>
      </c>
      <c r="Y4407" s="3"/>
      <c r="Z4407" s="3">
        <v>1104419</v>
      </c>
      <c r="AA4407" s="69"/>
      <c r="AB4407" s="69">
        <v>2703.7434225300003</v>
      </c>
      <c r="AC4407" s="3">
        <v>1080565</v>
      </c>
      <c r="AD4407" s="3">
        <v>2981511.3275300004</v>
      </c>
      <c r="AE4407" s="3">
        <v>0</v>
      </c>
      <c r="AF4407" s="3">
        <v>0</v>
      </c>
    </row>
    <row r="4408" spans="1:32" x14ac:dyDescent="0.3">
      <c r="A4408" s="1" t="s">
        <v>87</v>
      </c>
      <c r="B4408" s="65" t="str">
        <f>VLOOKUP(A4408,'bank list with code'!$A$2:$C$114,3,FALSE)</f>
        <v>B030</v>
      </c>
      <c r="C4408" s="65" t="str">
        <f>VLOOKUP(B4408,'bank type'!$A$2:$B$87,2,FALSE)</f>
        <v>Foreign Banks</v>
      </c>
      <c r="D4408" s="60">
        <f t="shared" si="171"/>
        <v>44681</v>
      </c>
      <c r="E4408" s="19">
        <v>4</v>
      </c>
      <c r="F4408" s="1">
        <v>2022</v>
      </c>
      <c r="G4408" s="14">
        <v>493</v>
      </c>
      <c r="H4408" s="2">
        <v>518</v>
      </c>
      <c r="I4408" s="2"/>
      <c r="J4408" s="2"/>
      <c r="K4408" s="3">
        <v>971</v>
      </c>
      <c r="L4408" s="3">
        <v>109</v>
      </c>
      <c r="M4408" s="3">
        <v>0</v>
      </c>
      <c r="N4408" s="3">
        <v>2658</v>
      </c>
      <c r="O4408" s="3">
        <v>4992</v>
      </c>
      <c r="P4408" s="3"/>
      <c r="Q4408" s="3">
        <v>3137</v>
      </c>
      <c r="R4408" s="69"/>
      <c r="S4408" s="69">
        <v>10.196963820000001</v>
      </c>
      <c r="T4408" s="3">
        <v>1738</v>
      </c>
      <c r="U4408" s="3">
        <v>8791.44247</v>
      </c>
      <c r="V4408" s="3">
        <v>0</v>
      </c>
      <c r="W4408" s="3">
        <v>0</v>
      </c>
      <c r="X4408" s="3">
        <v>2115415</v>
      </c>
      <c r="Y4408" s="3"/>
      <c r="Z4408" s="3">
        <v>712923</v>
      </c>
      <c r="AA4408" s="69"/>
      <c r="AB4408" s="69">
        <v>1014.70564959</v>
      </c>
      <c r="AC4408" s="3">
        <v>309814</v>
      </c>
      <c r="AD4408" s="3">
        <v>484675.97292000003</v>
      </c>
      <c r="AE4408" s="3">
        <v>506</v>
      </c>
      <c r="AF4408" s="3">
        <v>7374.0559999999996</v>
      </c>
    </row>
    <row r="4409" spans="1:32" x14ac:dyDescent="0.3">
      <c r="A4409" s="1" t="s">
        <v>40</v>
      </c>
      <c r="B4409" s="65" t="str">
        <f>VLOOKUP(A4409,'bank list with code'!$A$2:$C$114,3,FALSE)</f>
        <v>B035</v>
      </c>
      <c r="C4409" s="65" t="str">
        <f>VLOOKUP(B4409,'bank type'!$A$2:$B$87,2,FALSE)</f>
        <v>Foreign Banks</v>
      </c>
      <c r="D4409" s="60">
        <f t="shared" si="171"/>
        <v>44681</v>
      </c>
      <c r="E4409" s="19">
        <v>4</v>
      </c>
      <c r="F4409" s="1">
        <v>2022</v>
      </c>
      <c r="G4409" s="14">
        <v>13</v>
      </c>
      <c r="H4409" s="2">
        <v>18</v>
      </c>
      <c r="I4409" s="2"/>
      <c r="J4409" s="2"/>
      <c r="K4409" s="3">
        <v>0</v>
      </c>
      <c r="L4409" s="3">
        <v>0</v>
      </c>
      <c r="M4409" s="3">
        <v>0</v>
      </c>
      <c r="N4409" s="3">
        <v>7</v>
      </c>
      <c r="O4409" s="3">
        <v>0</v>
      </c>
      <c r="P4409" s="3"/>
      <c r="Q4409" s="3">
        <v>0</v>
      </c>
      <c r="R4409" s="69"/>
      <c r="S4409" s="69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118492</v>
      </c>
      <c r="Y4409" s="3"/>
      <c r="Z4409" s="3">
        <v>64840</v>
      </c>
      <c r="AA4409" s="69"/>
      <c r="AB4409" s="69">
        <v>169.36553136999984</v>
      </c>
      <c r="AC4409" s="3">
        <v>36863</v>
      </c>
      <c r="AD4409" s="3">
        <v>90348.711439999082</v>
      </c>
      <c r="AE4409" s="3">
        <v>0</v>
      </c>
      <c r="AF4409" s="3">
        <v>0</v>
      </c>
    </row>
    <row r="4410" spans="1:32" x14ac:dyDescent="0.3">
      <c r="A4410" s="1" t="s">
        <v>88</v>
      </c>
      <c r="B4410" s="65" t="str">
        <f>VLOOKUP(A4410,'bank list with code'!$A$2:$C$114,3,FALSE)</f>
        <v>B052</v>
      </c>
      <c r="C4410" s="65" t="str">
        <f>VLOOKUP(B4410,'bank type'!$A$2:$B$87,2,FALSE)</f>
        <v>Foreign Banks</v>
      </c>
      <c r="D4410" s="60">
        <f t="shared" si="171"/>
        <v>44681</v>
      </c>
      <c r="E4410" s="19">
        <v>4</v>
      </c>
      <c r="F4410" s="1">
        <v>2022</v>
      </c>
      <c r="G4410" s="14">
        <v>46</v>
      </c>
      <c r="H4410" s="2">
        <v>28</v>
      </c>
      <c r="I4410" s="2"/>
      <c r="J4410" s="2"/>
      <c r="K4410" s="3">
        <v>0</v>
      </c>
      <c r="L4410" s="3">
        <v>0</v>
      </c>
      <c r="M4410" s="3">
        <v>0</v>
      </c>
      <c r="N4410" s="3">
        <v>0</v>
      </c>
      <c r="O4410" s="3">
        <v>771007</v>
      </c>
      <c r="P4410" s="3"/>
      <c r="Q4410" s="3">
        <v>633374</v>
      </c>
      <c r="R4410" s="69"/>
      <c r="S4410" s="69">
        <v>3311.8501854000001</v>
      </c>
      <c r="T4410" s="3">
        <v>1076071</v>
      </c>
      <c r="U4410" s="3">
        <v>3815668.9850999997</v>
      </c>
      <c r="V4410" s="3">
        <v>0</v>
      </c>
      <c r="W4410" s="3">
        <v>0</v>
      </c>
      <c r="X4410" s="3">
        <v>517950</v>
      </c>
      <c r="Y4410" s="3"/>
      <c r="Z4410" s="3">
        <v>414671</v>
      </c>
      <c r="AA4410" s="69"/>
      <c r="AB4410" s="69">
        <v>1170.0126624000011</v>
      </c>
      <c r="AC4410" s="3">
        <v>0</v>
      </c>
      <c r="AD4410" s="3">
        <v>0</v>
      </c>
      <c r="AE4410" s="3">
        <v>0</v>
      </c>
      <c r="AF4410" s="3">
        <v>0</v>
      </c>
    </row>
    <row r="4411" spans="1:32" x14ac:dyDescent="0.3">
      <c r="A4411" s="1" t="s">
        <v>89</v>
      </c>
      <c r="B4411" s="65" t="str">
        <f>VLOOKUP(A4411,'bank list with code'!$A$2:$C$114,3,FALSE)</f>
        <v>B085</v>
      </c>
      <c r="C4411" s="65" t="str">
        <f>VLOOKUP(B4411,'bank type'!$A$2:$B$87,2,FALSE)</f>
        <v>Foreign Banks</v>
      </c>
      <c r="D4411" s="60">
        <f t="shared" si="171"/>
        <v>44681</v>
      </c>
      <c r="E4411" s="19">
        <v>4</v>
      </c>
      <c r="F4411" s="1">
        <v>2022</v>
      </c>
      <c r="G4411" s="14">
        <v>6</v>
      </c>
      <c r="H4411" s="2">
        <v>0</v>
      </c>
      <c r="I4411" s="2"/>
      <c r="J4411" s="2"/>
      <c r="K4411" s="3">
        <v>0</v>
      </c>
      <c r="L4411" s="3">
        <v>184760</v>
      </c>
      <c r="M4411" s="3">
        <v>0</v>
      </c>
      <c r="N4411" s="3">
        <v>0</v>
      </c>
      <c r="O4411" s="3">
        <v>704385</v>
      </c>
      <c r="P4411" s="3"/>
      <c r="Q4411" s="3">
        <v>271932.25</v>
      </c>
      <c r="R4411" s="69"/>
      <c r="S4411" s="69">
        <v>1233.8447796400035</v>
      </c>
      <c r="T4411" s="3">
        <v>931083.75</v>
      </c>
      <c r="U4411" s="3">
        <v>3547292.6187500148</v>
      </c>
      <c r="V4411" s="3">
        <v>0</v>
      </c>
      <c r="W4411" s="3">
        <v>0</v>
      </c>
      <c r="X4411" s="3">
        <v>57693</v>
      </c>
      <c r="Y4411" s="3"/>
      <c r="Z4411" s="3">
        <v>3079</v>
      </c>
      <c r="AA4411" s="69"/>
      <c r="AB4411" s="69">
        <v>7.8542489875000001</v>
      </c>
      <c r="AC4411" s="3">
        <v>7612</v>
      </c>
      <c r="AD4411" s="3">
        <v>19173.209082499998</v>
      </c>
      <c r="AE4411" s="3">
        <v>0</v>
      </c>
      <c r="AF4411" s="3">
        <v>0</v>
      </c>
    </row>
    <row r="4412" spans="1:32" x14ac:dyDescent="0.3">
      <c r="A4412" s="10" t="s">
        <v>42</v>
      </c>
      <c r="B4412" s="65" t="str">
        <f>VLOOKUP(A4412,'bank list with code'!$A$2:$C$114,3,FALSE)</f>
        <v>B090</v>
      </c>
      <c r="C4412" s="65" t="str">
        <f>VLOOKUP(B4412,'bank type'!$A$2:$B$87,2,FALSE)</f>
        <v>Foreign Banks</v>
      </c>
      <c r="D4412" s="60">
        <f t="shared" si="171"/>
        <v>44681</v>
      </c>
      <c r="E4412" s="19">
        <v>4</v>
      </c>
      <c r="F4412" s="1">
        <v>2022</v>
      </c>
      <c r="G4412" s="14">
        <v>95</v>
      </c>
      <c r="H4412" s="2">
        <v>72</v>
      </c>
      <c r="I4412" s="2"/>
      <c r="J4412" s="2"/>
      <c r="K4412" s="3">
        <v>0</v>
      </c>
      <c r="L4412" s="3">
        <v>0</v>
      </c>
      <c r="M4412" s="3">
        <v>0</v>
      </c>
      <c r="N4412" s="3">
        <v>0</v>
      </c>
      <c r="O4412" s="3">
        <v>1337531</v>
      </c>
      <c r="P4412" s="3"/>
      <c r="Q4412" s="3">
        <v>1480380</v>
      </c>
      <c r="R4412" s="69"/>
      <c r="S4412" s="69">
        <v>6388.8921817103101</v>
      </c>
      <c r="T4412" s="3">
        <v>1703868</v>
      </c>
      <c r="U4412" s="3">
        <v>5228990.8251092536</v>
      </c>
      <c r="V4412" s="3">
        <v>0</v>
      </c>
      <c r="W4412" s="3">
        <v>0</v>
      </c>
      <c r="X4412" s="3">
        <v>1118569</v>
      </c>
      <c r="Y4412" s="3"/>
      <c r="Z4412" s="3">
        <v>914612</v>
      </c>
      <c r="AA4412" s="69"/>
      <c r="AB4412" s="69">
        <v>2256.520626</v>
      </c>
      <c r="AC4412" s="3">
        <v>687596</v>
      </c>
      <c r="AD4412" s="3">
        <v>1155396.9890000001</v>
      </c>
      <c r="AE4412" s="3">
        <v>39</v>
      </c>
      <c r="AF4412" s="3">
        <v>746.11900000000003</v>
      </c>
    </row>
    <row r="4413" spans="1:32" x14ac:dyDescent="0.3">
      <c r="A4413" s="24" t="s">
        <v>45</v>
      </c>
      <c r="B4413" s="65" t="str">
        <f>VLOOKUP(A4413,'bank list with code'!$A$2:$C$114,3,FALSE)</f>
        <v>B002</v>
      </c>
      <c r="C4413" s="65" t="str">
        <f>VLOOKUP(B4413,'bank type'!$A$2:$B$87,2,FALSE)</f>
        <v>Payment Banks</v>
      </c>
      <c r="D4413" s="60">
        <f t="shared" si="171"/>
        <v>44681</v>
      </c>
      <c r="E4413" s="19">
        <v>4</v>
      </c>
      <c r="F4413" s="1">
        <v>2022</v>
      </c>
      <c r="G4413" s="25">
        <v>0</v>
      </c>
      <c r="H4413" s="25">
        <v>0</v>
      </c>
      <c r="I4413" s="25"/>
      <c r="J4413" s="25"/>
      <c r="K4413" s="26">
        <v>0</v>
      </c>
      <c r="L4413" s="26">
        <v>0</v>
      </c>
      <c r="M4413" s="26">
        <v>0</v>
      </c>
      <c r="N4413" s="26">
        <v>3295262</v>
      </c>
      <c r="O4413" s="26">
        <v>0</v>
      </c>
      <c r="P4413" s="26"/>
      <c r="Q4413" s="26">
        <v>0</v>
      </c>
      <c r="R4413" s="133"/>
      <c r="S4413" s="133">
        <v>0</v>
      </c>
      <c r="T4413" s="26">
        <v>0</v>
      </c>
      <c r="U4413" s="26">
        <v>0</v>
      </c>
      <c r="V4413" s="26">
        <v>0</v>
      </c>
      <c r="W4413" s="26">
        <v>0</v>
      </c>
      <c r="X4413" s="26">
        <v>1963575</v>
      </c>
      <c r="Y4413" s="26"/>
      <c r="Z4413" s="26">
        <v>0</v>
      </c>
      <c r="AA4413" s="133"/>
      <c r="AB4413" s="133">
        <v>0</v>
      </c>
      <c r="AC4413" s="26">
        <v>218283</v>
      </c>
      <c r="AD4413" s="26">
        <v>142903.38443000001</v>
      </c>
      <c r="AE4413" s="26">
        <v>0</v>
      </c>
      <c r="AF4413" s="26">
        <v>0</v>
      </c>
    </row>
    <row r="4414" spans="1:32" x14ac:dyDescent="0.3">
      <c r="A4414" s="24" t="s">
        <v>46</v>
      </c>
      <c r="B4414" s="65" t="str">
        <f>VLOOKUP(A4414,'bank list with code'!$A$2:$C$114,3,FALSE)</f>
        <v>B048</v>
      </c>
      <c r="C4414" s="65" t="str">
        <f>VLOOKUP(B4414,'bank type'!$A$2:$B$87,2,FALSE)</f>
        <v>Payment Banks</v>
      </c>
      <c r="D4414" s="60">
        <f t="shared" si="171"/>
        <v>44681</v>
      </c>
      <c r="E4414" s="19">
        <v>4</v>
      </c>
      <c r="F4414" s="1">
        <v>2022</v>
      </c>
      <c r="G4414" s="25">
        <v>0</v>
      </c>
      <c r="H4414" s="25">
        <v>0</v>
      </c>
      <c r="I4414" s="25"/>
      <c r="J4414" s="25"/>
      <c r="K4414" s="26">
        <v>0</v>
      </c>
      <c r="L4414" s="26">
        <v>309670</v>
      </c>
      <c r="M4414" s="26">
        <v>0</v>
      </c>
      <c r="N4414" s="26">
        <v>13415</v>
      </c>
      <c r="O4414" s="26">
        <v>0</v>
      </c>
      <c r="P4414" s="26"/>
      <c r="Q4414" s="26">
        <v>0</v>
      </c>
      <c r="R4414" s="133"/>
      <c r="S4414" s="133">
        <v>0</v>
      </c>
      <c r="T4414" s="26">
        <v>0</v>
      </c>
      <c r="U4414" s="26">
        <v>0</v>
      </c>
      <c r="V4414" s="26">
        <v>0</v>
      </c>
      <c r="W4414" s="26">
        <v>0</v>
      </c>
      <c r="X4414" s="26">
        <v>4588989</v>
      </c>
      <c r="Y4414" s="26"/>
      <c r="Z4414" s="26">
        <v>206072</v>
      </c>
      <c r="AA4414" s="133"/>
      <c r="AB4414" s="133">
        <v>418.11597726000002</v>
      </c>
      <c r="AC4414" s="26">
        <v>29166</v>
      </c>
      <c r="AD4414" s="26">
        <v>21096.720390000002</v>
      </c>
      <c r="AE4414" s="26">
        <v>0</v>
      </c>
      <c r="AF4414" s="26">
        <v>0</v>
      </c>
    </row>
    <row r="4415" spans="1:32" x14ac:dyDescent="0.3">
      <c r="A4415" s="24" t="s">
        <v>47</v>
      </c>
      <c r="B4415" s="65" t="str">
        <f>VLOOKUP(A4415,'bank list with code'!$A$2:$C$114,3,FALSE)</f>
        <v>B059</v>
      </c>
      <c r="C4415" s="65" t="str">
        <f>VLOOKUP(B4415,'bank type'!$A$2:$B$87,2,FALSE)</f>
        <v>Payment Banks</v>
      </c>
      <c r="D4415" s="60">
        <f t="shared" si="171"/>
        <v>44681</v>
      </c>
      <c r="E4415" s="19">
        <v>4</v>
      </c>
      <c r="F4415" s="1">
        <v>2022</v>
      </c>
      <c r="G4415" s="6">
        <v>0</v>
      </c>
      <c r="H4415" s="6">
        <v>0</v>
      </c>
      <c r="I4415" s="6"/>
      <c r="J4415" s="6"/>
      <c r="K4415" s="6">
        <v>0</v>
      </c>
      <c r="L4415" s="6">
        <v>132120</v>
      </c>
      <c r="M4415" s="6">
        <v>0</v>
      </c>
      <c r="N4415" s="6">
        <v>0</v>
      </c>
      <c r="O4415" s="6">
        <v>0</v>
      </c>
      <c r="P4415" s="6"/>
      <c r="Q4415" s="6"/>
      <c r="R4415" s="120"/>
      <c r="S4415" s="120">
        <v>0</v>
      </c>
      <c r="T4415" s="6"/>
      <c r="U4415" s="6"/>
      <c r="V4415" s="6"/>
      <c r="W4415" s="6"/>
      <c r="X4415" s="6">
        <v>5112794</v>
      </c>
      <c r="Y4415" s="6"/>
      <c r="Z4415" s="3">
        <v>0</v>
      </c>
      <c r="AA4415" s="69"/>
      <c r="AB4415" s="69">
        <v>0</v>
      </c>
      <c r="AC4415" s="3">
        <v>447729</v>
      </c>
      <c r="AD4415" s="3">
        <v>247186.00813999999</v>
      </c>
      <c r="AE4415" s="3">
        <v>0</v>
      </c>
      <c r="AF4415" s="3">
        <v>0</v>
      </c>
    </row>
    <row r="4416" spans="1:32" x14ac:dyDescent="0.3">
      <c r="A4416" s="24" t="s">
        <v>72</v>
      </c>
      <c r="B4416" s="65" t="str">
        <f>VLOOKUP(A4416,'bank list with code'!$A$2:$C$114,3,FALSE)</f>
        <v>B067</v>
      </c>
      <c r="C4416" s="65" t="str">
        <f>VLOOKUP(B4416,'bank type'!$A$2:$B$87,2,FALSE)</f>
        <v>Payment Banks</v>
      </c>
      <c r="D4416" s="60">
        <f t="shared" si="171"/>
        <v>44681</v>
      </c>
      <c r="E4416" s="19">
        <v>4</v>
      </c>
      <c r="F4416" s="1">
        <v>2022</v>
      </c>
      <c r="G4416" s="25">
        <v>0</v>
      </c>
      <c r="H4416" s="25">
        <v>0</v>
      </c>
      <c r="I4416" s="25"/>
      <c r="J4416" s="25"/>
      <c r="K4416" s="26">
        <v>0</v>
      </c>
      <c r="L4416" s="26">
        <v>0</v>
      </c>
      <c r="M4416" s="26">
        <v>0</v>
      </c>
      <c r="N4416" s="26">
        <v>0</v>
      </c>
      <c r="O4416" s="26">
        <v>0</v>
      </c>
      <c r="P4416" s="26"/>
      <c r="Q4416" s="26">
        <v>0</v>
      </c>
      <c r="R4416" s="133"/>
      <c r="S4416" s="133">
        <v>0</v>
      </c>
      <c r="T4416" s="26">
        <v>0</v>
      </c>
      <c r="U4416" s="26">
        <v>0</v>
      </c>
      <c r="V4416" s="26">
        <v>0</v>
      </c>
      <c r="W4416" s="26">
        <v>0</v>
      </c>
      <c r="X4416" s="26">
        <v>0</v>
      </c>
      <c r="Y4416" s="26"/>
      <c r="Z4416" s="26">
        <v>0</v>
      </c>
      <c r="AA4416" s="133"/>
      <c r="AB4416" s="133">
        <v>0</v>
      </c>
      <c r="AC4416" s="26">
        <v>0</v>
      </c>
      <c r="AD4416" s="26">
        <v>0</v>
      </c>
      <c r="AE4416" s="26">
        <v>0</v>
      </c>
      <c r="AF4416" s="26">
        <v>0</v>
      </c>
    </row>
    <row r="4417" spans="1:32" x14ac:dyDescent="0.3">
      <c r="A4417" s="24" t="s">
        <v>49</v>
      </c>
      <c r="B4417" s="65" t="str">
        <f>VLOOKUP(A4417,'bank list with code'!$A$2:$C$114,3,FALSE)</f>
        <v>B077</v>
      </c>
      <c r="C4417" s="65" t="str">
        <f>VLOOKUP(B4417,'bank type'!$A$2:$B$87,2,FALSE)</f>
        <v>Payment Banks</v>
      </c>
      <c r="D4417" s="60">
        <f t="shared" si="171"/>
        <v>44681</v>
      </c>
      <c r="E4417" s="19">
        <v>4</v>
      </c>
      <c r="F4417" s="1">
        <v>2022</v>
      </c>
      <c r="G4417" s="25">
        <v>0</v>
      </c>
      <c r="H4417" s="25">
        <v>0</v>
      </c>
      <c r="I4417" s="25"/>
      <c r="J4417" s="25"/>
      <c r="K4417" s="26">
        <v>0</v>
      </c>
      <c r="L4417" s="26">
        <v>36061</v>
      </c>
      <c r="M4417" s="26">
        <v>0</v>
      </c>
      <c r="N4417" s="26">
        <v>0</v>
      </c>
      <c r="O4417" s="26">
        <v>0</v>
      </c>
      <c r="P4417" s="26"/>
      <c r="Q4417" s="26">
        <v>0</v>
      </c>
      <c r="R4417" s="133"/>
      <c r="S4417" s="133">
        <v>0</v>
      </c>
      <c r="T4417" s="26">
        <v>0</v>
      </c>
      <c r="U4417" s="26">
        <v>0</v>
      </c>
      <c r="V4417" s="26">
        <v>0</v>
      </c>
      <c r="W4417" s="26">
        <v>0</v>
      </c>
      <c r="X4417" s="26">
        <v>349949</v>
      </c>
      <c r="Y4417" s="26"/>
      <c r="Z4417" s="26">
        <v>824</v>
      </c>
      <c r="AA4417" s="133"/>
      <c r="AB4417" s="133">
        <v>0.89277728999999995</v>
      </c>
      <c r="AC4417" s="26">
        <v>20435</v>
      </c>
      <c r="AD4417" s="26">
        <v>9925.7802300000003</v>
      </c>
      <c r="AE4417" s="26">
        <v>0</v>
      </c>
      <c r="AF4417" s="26">
        <v>0</v>
      </c>
    </row>
    <row r="4418" spans="1:32" x14ac:dyDescent="0.3">
      <c r="A4418" s="28" t="s">
        <v>50</v>
      </c>
      <c r="B4418" s="65" t="str">
        <f>VLOOKUP(A4418,'bank list with code'!$A$2:$C$114,3,FALSE)</f>
        <v>B079</v>
      </c>
      <c r="C4418" s="65" t="str">
        <f>VLOOKUP(B4418,'bank type'!$A$2:$B$87,2,FALSE)</f>
        <v>Payment Banks</v>
      </c>
      <c r="D4418" s="60">
        <f t="shared" si="171"/>
        <v>44681</v>
      </c>
      <c r="E4418" s="19">
        <v>4</v>
      </c>
      <c r="F4418" s="1">
        <v>2022</v>
      </c>
      <c r="G4418" s="25">
        <v>1</v>
      </c>
      <c r="H4418" s="27">
        <v>66</v>
      </c>
      <c r="I4418" s="27"/>
      <c r="J4418" s="27"/>
      <c r="K4418" s="26">
        <v>421467</v>
      </c>
      <c r="L4418" s="26">
        <v>0</v>
      </c>
      <c r="M4418" s="26">
        <v>0</v>
      </c>
      <c r="N4418" s="26">
        <v>22126800</v>
      </c>
      <c r="O4418" s="26">
        <v>0</v>
      </c>
      <c r="P4418" s="26"/>
      <c r="Q4418" s="26">
        <v>0</v>
      </c>
      <c r="R4418" s="133"/>
      <c r="S4418" s="133">
        <v>0</v>
      </c>
      <c r="T4418" s="26">
        <v>0</v>
      </c>
      <c r="U4418" s="26">
        <v>0</v>
      </c>
      <c r="V4418" s="26">
        <v>0</v>
      </c>
      <c r="W4418" s="26">
        <v>0</v>
      </c>
      <c r="X4418" s="26">
        <v>36856402</v>
      </c>
      <c r="Y4418" s="26"/>
      <c r="Z4418" s="26">
        <v>771840</v>
      </c>
      <c r="AA4418" s="133"/>
      <c r="AB4418" s="133">
        <v>960.76628300000004</v>
      </c>
      <c r="AC4418" s="26">
        <v>1677481</v>
      </c>
      <c r="AD4418" s="26">
        <v>1863914.7560000001</v>
      </c>
      <c r="AE4418" s="26">
        <v>0</v>
      </c>
      <c r="AF4418" s="26">
        <v>0</v>
      </c>
    </row>
    <row r="4419" spans="1:32" x14ac:dyDescent="0.3">
      <c r="A4419" s="1" t="s">
        <v>52</v>
      </c>
      <c r="B4419" s="65" t="str">
        <f>VLOOKUP(A4419,'bank list with code'!$A$2:$C$114,3,FALSE)</f>
        <v>B007</v>
      </c>
      <c r="C4419" s="65" t="str">
        <f>VLOOKUP(B4419,'bank type'!$A$2:$B$87,2,FALSE)</f>
        <v>Small Finance Banks</v>
      </c>
      <c r="D4419" s="60">
        <f t="shared" si="171"/>
        <v>44681</v>
      </c>
      <c r="E4419" s="19">
        <v>4</v>
      </c>
      <c r="F4419" s="1">
        <v>2022</v>
      </c>
      <c r="G4419" s="14">
        <v>420</v>
      </c>
      <c r="H4419" s="2">
        <v>3</v>
      </c>
      <c r="I4419" s="2"/>
      <c r="J4419" s="2"/>
      <c r="K4419" s="3">
        <v>0</v>
      </c>
      <c r="L4419" s="3">
        <v>325</v>
      </c>
      <c r="M4419" s="3">
        <v>0</v>
      </c>
      <c r="N4419" s="3">
        <v>541455</v>
      </c>
      <c r="O4419" s="3">
        <v>189930</v>
      </c>
      <c r="P4419" s="3"/>
      <c r="Q4419" s="3">
        <v>287959</v>
      </c>
      <c r="R4419" s="69"/>
      <c r="S4419" s="69">
        <v>1408.9145370000001</v>
      </c>
      <c r="T4419" s="3">
        <v>207869</v>
      </c>
      <c r="U4419" s="3">
        <v>1758870.825</v>
      </c>
      <c r="V4419" s="3">
        <v>1385</v>
      </c>
      <c r="W4419" s="3">
        <v>672.125</v>
      </c>
      <c r="X4419" s="3">
        <v>1992395</v>
      </c>
      <c r="Y4419" s="3"/>
      <c r="Z4419" s="3">
        <v>253272</v>
      </c>
      <c r="AA4419" s="69"/>
      <c r="AB4419" s="69">
        <v>629.24865150000005</v>
      </c>
      <c r="AC4419" s="3">
        <v>192053</v>
      </c>
      <c r="AD4419" s="3">
        <v>467908.41070000001</v>
      </c>
      <c r="AE4419" s="3">
        <v>336</v>
      </c>
      <c r="AF4419" s="3">
        <v>4640.79</v>
      </c>
    </row>
    <row r="4420" spans="1:32" x14ac:dyDescent="0.3">
      <c r="A4420" s="1" t="s">
        <v>53</v>
      </c>
      <c r="B4420" s="65" t="str">
        <f>VLOOKUP(A4420,'bank list with code'!$A$2:$C$114,3,FALSE)</f>
        <v>B019</v>
      </c>
      <c r="C4420" s="65" t="str">
        <f>VLOOKUP(B4420,'bank type'!$A$2:$B$87,2,FALSE)</f>
        <v>Small Finance Banks</v>
      </c>
      <c r="D4420" s="60">
        <f t="shared" si="171"/>
        <v>44681</v>
      </c>
      <c r="E4420" s="19">
        <v>4</v>
      </c>
      <c r="F4420" s="1">
        <v>2022</v>
      </c>
      <c r="G4420" s="14">
        <v>162</v>
      </c>
      <c r="H4420" s="2">
        <v>2</v>
      </c>
      <c r="I4420" s="2"/>
      <c r="J4420" s="2"/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/>
      <c r="Q4420" s="3">
        <v>0</v>
      </c>
      <c r="R4420" s="69"/>
      <c r="S4420" s="69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185559</v>
      </c>
      <c r="Y4420" s="3"/>
      <c r="Z4420" s="3">
        <v>49355</v>
      </c>
      <c r="AA4420" s="69"/>
      <c r="AB4420" s="69">
        <v>122.1232291</v>
      </c>
      <c r="AC4420" s="3">
        <v>19172</v>
      </c>
      <c r="AD4420" s="3">
        <v>35537.334289999999</v>
      </c>
      <c r="AE4420" s="3">
        <v>0</v>
      </c>
      <c r="AF4420" s="3">
        <v>0</v>
      </c>
    </row>
    <row r="4421" spans="1:32" x14ac:dyDescent="0.3">
      <c r="A4421" s="1" t="s">
        <v>54</v>
      </c>
      <c r="B4421" s="65" t="str">
        <f>VLOOKUP(A4421,'bank list with code'!$A$2:$C$114,3,FALSE)</f>
        <v>B046</v>
      </c>
      <c r="C4421" s="65" t="str">
        <f>VLOOKUP(B4421,'bank type'!$A$2:$B$87,2,FALSE)</f>
        <v>Small Finance Banks</v>
      </c>
      <c r="D4421" s="60">
        <f t="shared" si="171"/>
        <v>44681</v>
      </c>
      <c r="E4421" s="19">
        <v>4</v>
      </c>
      <c r="F4421" s="1">
        <v>2022</v>
      </c>
      <c r="G4421" s="14">
        <v>125</v>
      </c>
      <c r="H4421" s="2">
        <v>0</v>
      </c>
      <c r="I4421" s="2"/>
      <c r="J4421" s="2"/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/>
      <c r="Q4421" s="3">
        <v>0</v>
      </c>
      <c r="R4421" s="69"/>
      <c r="S4421" s="69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3402389</v>
      </c>
      <c r="Y4421" s="3"/>
      <c r="Z4421" s="3">
        <v>57576</v>
      </c>
      <c r="AA4421" s="69"/>
      <c r="AB4421" s="69">
        <v>61.384504319999998</v>
      </c>
      <c r="AC4421" s="3">
        <v>8737</v>
      </c>
      <c r="AD4421" s="3">
        <v>11578.671829999999</v>
      </c>
      <c r="AE4421" s="3">
        <v>0</v>
      </c>
      <c r="AF4421" s="3">
        <v>0</v>
      </c>
    </row>
    <row r="4422" spans="1:32" x14ac:dyDescent="0.3">
      <c r="A4422" s="1" t="s">
        <v>55</v>
      </c>
      <c r="B4422" s="65" t="str">
        <f>VLOOKUP(A4422,'bank list with code'!$A$2:$C$114,3,FALSE)</f>
        <v>B041</v>
      </c>
      <c r="C4422" s="65" t="str">
        <f>VLOOKUP(B4422,'bank type'!$A$2:$B$87,2,FALSE)</f>
        <v>Small Finance Banks</v>
      </c>
      <c r="D4422" s="60">
        <f t="shared" si="171"/>
        <v>44681</v>
      </c>
      <c r="E4422" s="19">
        <v>4</v>
      </c>
      <c r="F4422" s="1">
        <v>2022</v>
      </c>
      <c r="G4422" s="14">
        <v>336</v>
      </c>
      <c r="H4422" s="2">
        <v>3</v>
      </c>
      <c r="I4422" s="2"/>
      <c r="J4422" s="2"/>
      <c r="K4422" s="3">
        <v>14497</v>
      </c>
      <c r="L4422" s="3">
        <v>304</v>
      </c>
      <c r="M4422" s="3">
        <v>23135</v>
      </c>
      <c r="N4422" s="3">
        <v>0</v>
      </c>
      <c r="O4422" s="3">
        <v>0</v>
      </c>
      <c r="P4422" s="3"/>
      <c r="Q4422" s="3">
        <v>0</v>
      </c>
      <c r="R4422" s="69"/>
      <c r="S4422" s="69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3350678</v>
      </c>
      <c r="Y4422" s="3"/>
      <c r="Z4422" s="3">
        <v>273583</v>
      </c>
      <c r="AA4422" s="69"/>
      <c r="AB4422" s="69">
        <v>424.137201</v>
      </c>
      <c r="AC4422" s="3">
        <v>149551</v>
      </c>
      <c r="AD4422" s="3">
        <v>431882.09399999998</v>
      </c>
      <c r="AE4422" s="3">
        <v>0</v>
      </c>
      <c r="AF4422" s="3">
        <v>0</v>
      </c>
    </row>
    <row r="4423" spans="1:32" x14ac:dyDescent="0.3">
      <c r="A4423" s="1" t="s">
        <v>56</v>
      </c>
      <c r="B4423" s="65" t="str">
        <f>VLOOKUP(A4423,'bank list with code'!$A$2:$C$114,3,FALSE)</f>
        <v>B043</v>
      </c>
      <c r="C4423" s="65" t="str">
        <f>VLOOKUP(B4423,'bank type'!$A$2:$B$87,2,FALSE)</f>
        <v>Small Finance Banks</v>
      </c>
      <c r="D4423" s="60">
        <f t="shared" si="171"/>
        <v>44681</v>
      </c>
      <c r="E4423" s="19">
        <v>4</v>
      </c>
      <c r="F4423" s="1">
        <v>2022</v>
      </c>
      <c r="G4423" s="14">
        <v>400</v>
      </c>
      <c r="H4423" s="2">
        <v>3</v>
      </c>
      <c r="I4423" s="2"/>
      <c r="J4423" s="2"/>
      <c r="K4423" s="3">
        <v>0</v>
      </c>
      <c r="L4423" s="3">
        <v>837</v>
      </c>
      <c r="M4423" s="3">
        <v>0</v>
      </c>
      <c r="N4423" s="3">
        <v>0</v>
      </c>
      <c r="O4423" s="3">
        <v>0</v>
      </c>
      <c r="P4423" s="3"/>
      <c r="Q4423" s="3">
        <v>0</v>
      </c>
      <c r="R4423" s="69"/>
      <c r="S4423" s="69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4442808</v>
      </c>
      <c r="Y4423" s="3"/>
      <c r="Z4423" s="3">
        <v>299931</v>
      </c>
      <c r="AA4423" s="69"/>
      <c r="AB4423" s="69">
        <v>388.7063933</v>
      </c>
      <c r="AC4423" s="3">
        <v>0</v>
      </c>
      <c r="AD4423" s="3">
        <v>0</v>
      </c>
      <c r="AE4423" s="3">
        <v>0</v>
      </c>
      <c r="AF4423" s="3">
        <v>0</v>
      </c>
    </row>
    <row r="4424" spans="1:32" x14ac:dyDescent="0.3">
      <c r="A4424" s="1" t="s">
        <v>57</v>
      </c>
      <c r="B4424" s="65" t="str">
        <f>VLOOKUP(A4424,'bank list with code'!$A$2:$C$114,3,FALSE)</f>
        <v>B065</v>
      </c>
      <c r="C4424" s="65" t="str">
        <f>VLOOKUP(B4424,'bank type'!$A$2:$B$87,2,FALSE)</f>
        <v>Small Finance Banks</v>
      </c>
      <c r="D4424" s="60">
        <f t="shared" si="171"/>
        <v>44681</v>
      </c>
      <c r="E4424" s="19">
        <v>4</v>
      </c>
      <c r="F4424" s="1">
        <v>2022</v>
      </c>
      <c r="G4424" s="14">
        <v>65</v>
      </c>
      <c r="H4424" s="2">
        <v>2</v>
      </c>
      <c r="I4424" s="2"/>
      <c r="J4424" s="2"/>
      <c r="K4424" s="3">
        <v>0</v>
      </c>
      <c r="L4424" s="3">
        <v>164</v>
      </c>
      <c r="M4424" s="3">
        <v>0</v>
      </c>
      <c r="N4424" s="3">
        <v>493717</v>
      </c>
      <c r="O4424" s="3">
        <v>0</v>
      </c>
      <c r="P4424" s="3"/>
      <c r="Q4424" s="3">
        <v>0</v>
      </c>
      <c r="R4424" s="69"/>
      <c r="S4424" s="69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2373395</v>
      </c>
      <c r="Y4424" s="3"/>
      <c r="Z4424" s="3">
        <v>66178</v>
      </c>
      <c r="AA4424" s="69"/>
      <c r="AB4424" s="69">
        <v>98.203704999999999</v>
      </c>
      <c r="AC4424" s="3">
        <v>17011</v>
      </c>
      <c r="AD4424" s="3">
        <v>29900.920999999998</v>
      </c>
      <c r="AE4424" s="3">
        <v>0</v>
      </c>
      <c r="AF4424" s="3">
        <v>0</v>
      </c>
    </row>
    <row r="4425" spans="1:32" x14ac:dyDescent="0.3">
      <c r="A4425" s="1" t="s">
        <v>58</v>
      </c>
      <c r="B4425" s="65" t="str">
        <f>VLOOKUP(A4425,'bank list with code'!$A$2:$C$114,3,FALSE)</f>
        <v>B075</v>
      </c>
      <c r="C4425" s="65" t="str">
        <f>VLOOKUP(B4425,'bank type'!$A$2:$B$87,2,FALSE)</f>
        <v>Small Finance Banks</v>
      </c>
      <c r="D4425" s="60">
        <f t="shared" si="171"/>
        <v>44681</v>
      </c>
      <c r="E4425" s="19">
        <v>4</v>
      </c>
      <c r="F4425" s="1">
        <v>2022</v>
      </c>
      <c r="G4425" s="14">
        <v>8</v>
      </c>
      <c r="H4425" s="2">
        <v>1</v>
      </c>
      <c r="I4425" s="2"/>
      <c r="J4425" s="2"/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/>
      <c r="Q4425" s="3">
        <v>0</v>
      </c>
      <c r="R4425" s="69"/>
      <c r="S4425" s="69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306569</v>
      </c>
      <c r="Y4425" s="3"/>
      <c r="Z4425" s="3">
        <v>18858</v>
      </c>
      <c r="AA4425" s="69"/>
      <c r="AB4425" s="69">
        <v>24.887080850000004</v>
      </c>
      <c r="AC4425" s="3">
        <v>0</v>
      </c>
      <c r="AD4425" s="3">
        <v>0</v>
      </c>
      <c r="AE4425" s="3">
        <v>0</v>
      </c>
      <c r="AF4425" s="3">
        <v>0</v>
      </c>
    </row>
    <row r="4426" spans="1:32" x14ac:dyDescent="0.3">
      <c r="A4426" s="1" t="s">
        <v>59</v>
      </c>
      <c r="B4426" s="65" t="str">
        <f>VLOOKUP(A4426,'bank list with code'!$A$2:$C$114,3,FALSE)</f>
        <v>B097</v>
      </c>
      <c r="C4426" s="65" t="str">
        <f>VLOOKUP(B4426,'bank type'!$A$2:$B$87,2,FALSE)</f>
        <v>Small Finance Banks</v>
      </c>
      <c r="D4426" s="60">
        <f t="shared" si="171"/>
        <v>44681</v>
      </c>
      <c r="E4426" s="19">
        <v>4</v>
      </c>
      <c r="F4426" s="1">
        <v>2022</v>
      </c>
      <c r="G4426" s="14">
        <v>0</v>
      </c>
      <c r="H4426" s="2">
        <v>0</v>
      </c>
      <c r="I4426" s="2"/>
      <c r="J4426" s="2"/>
      <c r="K4426" s="3">
        <v>0</v>
      </c>
      <c r="L4426" s="3">
        <v>67</v>
      </c>
      <c r="M4426" s="3">
        <v>0</v>
      </c>
      <c r="N4426" s="3">
        <v>0</v>
      </c>
      <c r="O4426" s="3">
        <v>0</v>
      </c>
      <c r="P4426" s="3"/>
      <c r="Q4426" s="3">
        <v>0</v>
      </c>
      <c r="R4426" s="69"/>
      <c r="S4426" s="69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426261</v>
      </c>
      <c r="Y4426" s="3"/>
      <c r="Z4426" s="3">
        <v>28430</v>
      </c>
      <c r="AA4426" s="69"/>
      <c r="AB4426" s="69">
        <v>32.913230720000001</v>
      </c>
      <c r="AC4426" s="3">
        <v>5318</v>
      </c>
      <c r="AD4426" s="3">
        <v>8268.4223600000005</v>
      </c>
      <c r="AE4426" s="3">
        <v>0</v>
      </c>
      <c r="AF4426" s="3">
        <v>0</v>
      </c>
    </row>
    <row r="4427" spans="1:32" x14ac:dyDescent="0.3">
      <c r="A4427" s="1" t="s">
        <v>60</v>
      </c>
      <c r="B4427" s="65" t="str">
        <f>VLOOKUP(A4427,'bank list with code'!$A$2:$C$114,3,FALSE)</f>
        <v>B103</v>
      </c>
      <c r="C4427" s="65" t="str">
        <f>VLOOKUP(B4427,'bank type'!$A$2:$B$87,2,FALSE)</f>
        <v>Small Finance Banks</v>
      </c>
      <c r="D4427" s="60">
        <f t="shared" si="171"/>
        <v>44681</v>
      </c>
      <c r="E4427" s="19">
        <v>4</v>
      </c>
      <c r="F4427" s="1">
        <v>2022</v>
      </c>
      <c r="G4427" s="14">
        <v>489</v>
      </c>
      <c r="H4427" s="2">
        <v>3</v>
      </c>
      <c r="I4427" s="2"/>
      <c r="J4427" s="2"/>
      <c r="K4427" s="3">
        <v>0</v>
      </c>
      <c r="L4427" s="3">
        <v>0</v>
      </c>
      <c r="M4427" s="3">
        <v>0</v>
      </c>
      <c r="N4427" s="3">
        <v>41480</v>
      </c>
      <c r="O4427" s="3">
        <v>0</v>
      </c>
      <c r="P4427" s="3"/>
      <c r="Q4427" s="3">
        <v>0</v>
      </c>
      <c r="R4427" s="69"/>
      <c r="S4427" s="69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7252817</v>
      </c>
      <c r="Y4427" s="3"/>
      <c r="Z4427" s="3">
        <v>351817</v>
      </c>
      <c r="AA4427" s="69"/>
      <c r="AB4427" s="69">
        <v>520.54467210000007</v>
      </c>
      <c r="AC4427" s="3">
        <v>157434</v>
      </c>
      <c r="AD4427" s="3">
        <v>262886.32311</v>
      </c>
      <c r="AE4427" s="3">
        <v>0</v>
      </c>
      <c r="AF4427" s="3">
        <v>0</v>
      </c>
    </row>
    <row r="4428" spans="1:32" x14ac:dyDescent="0.3">
      <c r="A4428" s="1" t="s">
        <v>78</v>
      </c>
      <c r="B4428" s="65" t="str">
        <f>VLOOKUP(A4428,'bank list with code'!$A$2:$C$114,3,FALSE)</f>
        <v>B107</v>
      </c>
      <c r="C4428" s="65" t="str">
        <f>VLOOKUP(B4428,'bank type'!$A$2:$B$87,2,FALSE)</f>
        <v>Small Finance Banks</v>
      </c>
      <c r="D4428" s="60">
        <f t="shared" si="171"/>
        <v>44681</v>
      </c>
      <c r="E4428" s="19">
        <v>4</v>
      </c>
      <c r="F4428" s="1">
        <v>2022</v>
      </c>
      <c r="G4428" s="14">
        <v>0</v>
      </c>
      <c r="H4428" s="2">
        <v>0</v>
      </c>
      <c r="I4428" s="2"/>
      <c r="J4428" s="2"/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/>
      <c r="Q4428" s="3">
        <v>0</v>
      </c>
      <c r="R4428" s="69"/>
      <c r="S4428" s="69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/>
      <c r="Z4428" s="3">
        <v>0</v>
      </c>
      <c r="AA4428" s="69"/>
      <c r="AB4428" s="69">
        <v>0</v>
      </c>
      <c r="AC4428" s="3">
        <v>0</v>
      </c>
      <c r="AD4428" s="3">
        <v>0</v>
      </c>
      <c r="AE4428" s="3">
        <v>0</v>
      </c>
      <c r="AF4428" s="3">
        <v>0</v>
      </c>
    </row>
    <row r="4429" spans="1:32" x14ac:dyDescent="0.3">
      <c r="A4429" s="1" t="s">
        <v>61</v>
      </c>
      <c r="B4429" s="65" t="str">
        <f>VLOOKUP(A4429,'bank list with code'!$A$2:$C$114,3,FALSE)</f>
        <v>B109</v>
      </c>
      <c r="C4429" s="65" t="str">
        <f>VLOOKUP(B4429,'bank type'!$A$2:$B$87,2,FALSE)</f>
        <v>Small Finance Banks</v>
      </c>
      <c r="D4429" s="60">
        <f t="shared" si="171"/>
        <v>44681</v>
      </c>
      <c r="E4429" s="19">
        <v>4</v>
      </c>
      <c r="F4429" s="1">
        <v>2022</v>
      </c>
      <c r="G4429" s="14">
        <v>216</v>
      </c>
      <c r="H4429" s="2">
        <v>6</v>
      </c>
      <c r="I4429" s="2"/>
      <c r="J4429" s="2"/>
      <c r="K4429" s="3">
        <v>0</v>
      </c>
      <c r="L4429" s="3">
        <v>310</v>
      </c>
      <c r="M4429" s="3">
        <v>0</v>
      </c>
      <c r="N4429" s="3">
        <v>4204</v>
      </c>
      <c r="O4429" s="3">
        <v>0</v>
      </c>
      <c r="P4429" s="3"/>
      <c r="Q4429" s="3">
        <v>0</v>
      </c>
      <c r="R4429" s="69"/>
      <c r="S4429" s="69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1322048</v>
      </c>
      <c r="Y4429" s="3"/>
      <c r="Z4429" s="3">
        <v>41658</v>
      </c>
      <c r="AA4429" s="69"/>
      <c r="AB4429" s="69">
        <v>62.789482000000007</v>
      </c>
      <c r="AC4429" s="3">
        <v>14410</v>
      </c>
      <c r="AD4429" s="3">
        <v>25286.3</v>
      </c>
      <c r="AE4429" s="3">
        <v>0</v>
      </c>
      <c r="AF4429" s="3">
        <v>0</v>
      </c>
    </row>
    <row r="4430" spans="1:32" x14ac:dyDescent="0.3">
      <c r="A4430" s="1" t="s">
        <v>0</v>
      </c>
      <c r="B4430" s="65" t="str">
        <f>VLOOKUP(A4430,'bank list with code'!$A$2:$C$114,3,FALSE)</f>
        <v>B014</v>
      </c>
      <c r="C4430" s="65" t="str">
        <f>VLOOKUP(B4430,'bank type'!$A$2:$B$87,2,FALSE)</f>
        <v>Public Sector Banks</v>
      </c>
      <c r="D4430" s="60">
        <f>DATE(2022,5,31)</f>
        <v>44712</v>
      </c>
      <c r="E4430" s="19">
        <v>5</v>
      </c>
      <c r="F4430" s="1">
        <v>2022</v>
      </c>
      <c r="G4430" s="14">
        <v>8770</v>
      </c>
      <c r="H4430" s="2">
        <v>2718</v>
      </c>
      <c r="I4430" s="2"/>
      <c r="J4430" s="2"/>
      <c r="K4430" s="3">
        <v>26371</v>
      </c>
      <c r="L4430" s="3">
        <v>36720</v>
      </c>
      <c r="M4430" s="3">
        <v>12318</v>
      </c>
      <c r="N4430" s="3">
        <v>701796</v>
      </c>
      <c r="O4430" s="3">
        <v>1267896</v>
      </c>
      <c r="P4430" s="3"/>
      <c r="Q4430" s="3">
        <v>1530161</v>
      </c>
      <c r="R4430" s="69"/>
      <c r="S4430" s="69">
        <v>4796.8984060000003</v>
      </c>
      <c r="T4430" s="3">
        <v>1424440</v>
      </c>
      <c r="U4430" s="3">
        <v>6074427.8899999997</v>
      </c>
      <c r="V4430" s="3">
        <v>0</v>
      </c>
      <c r="W4430" s="3">
        <v>0</v>
      </c>
      <c r="X4430" s="3">
        <v>75630687</v>
      </c>
      <c r="Y4430" s="3"/>
      <c r="Z4430" s="3">
        <v>8566629</v>
      </c>
      <c r="AA4430" s="69"/>
      <c r="AB4430" s="69">
        <v>16273.071770999999</v>
      </c>
      <c r="AC4430" s="3">
        <v>4301660</v>
      </c>
      <c r="AD4430" s="3">
        <v>6802295.1720000003</v>
      </c>
      <c r="AE4430" s="3">
        <v>3</v>
      </c>
      <c r="AF4430" s="3">
        <v>6.15</v>
      </c>
    </row>
    <row r="4431" spans="1:32" x14ac:dyDescent="0.3">
      <c r="A4431" s="1" t="s">
        <v>1</v>
      </c>
      <c r="B4431" s="65" t="str">
        <f>VLOOKUP(A4431,'bank list with code'!$A$2:$C$114,3,FALSE)</f>
        <v>B015</v>
      </c>
      <c r="C4431" s="65" t="str">
        <f>VLOOKUP(B4431,'bank type'!$A$2:$B$87,2,FALSE)</f>
        <v>Public Sector Banks</v>
      </c>
      <c r="D4431" s="60">
        <f t="shared" ref="D4431:D4487" si="172">DATE(2022,5,31)</f>
        <v>44712</v>
      </c>
      <c r="E4431" s="19">
        <v>5</v>
      </c>
      <c r="F4431" s="1">
        <v>2022</v>
      </c>
      <c r="G4431" s="14">
        <v>5259</v>
      </c>
      <c r="H4431" s="2">
        <v>2808</v>
      </c>
      <c r="I4431" s="2"/>
      <c r="J4431" s="2"/>
      <c r="K4431" s="3">
        <v>46189</v>
      </c>
      <c r="L4431" s="3">
        <v>11304</v>
      </c>
      <c r="M4431" s="3">
        <v>103</v>
      </c>
      <c r="N4431" s="3">
        <v>386657</v>
      </c>
      <c r="O4431" s="3">
        <v>165929</v>
      </c>
      <c r="P4431" s="3"/>
      <c r="Q4431" s="3">
        <v>158107</v>
      </c>
      <c r="R4431" s="69"/>
      <c r="S4431" s="69">
        <v>527.62482836000004</v>
      </c>
      <c r="T4431" s="3">
        <v>119527</v>
      </c>
      <c r="U4431" s="3">
        <v>321610.19631000003</v>
      </c>
      <c r="V4431" s="3">
        <v>0</v>
      </c>
      <c r="W4431" s="3">
        <v>0</v>
      </c>
      <c r="X4431" s="3">
        <v>45256890</v>
      </c>
      <c r="Y4431" s="3"/>
      <c r="Z4431" s="3">
        <v>5052581</v>
      </c>
      <c r="AA4431" s="69"/>
      <c r="AB4431" s="69">
        <v>9012.7259852499992</v>
      </c>
      <c r="AC4431" s="3">
        <v>3039827</v>
      </c>
      <c r="AD4431" s="3">
        <v>3685935.33158</v>
      </c>
      <c r="AE4431" s="3">
        <v>0</v>
      </c>
      <c r="AF4431" s="3">
        <v>0</v>
      </c>
    </row>
    <row r="4432" spans="1:32" x14ac:dyDescent="0.3">
      <c r="A4432" s="4" t="s">
        <v>2</v>
      </c>
      <c r="B4432" s="65" t="str">
        <f>VLOOKUP(A4432,'bank list with code'!$A$2:$C$114,3,FALSE)</f>
        <v>B016</v>
      </c>
      <c r="C4432" s="65" t="str">
        <f>VLOOKUP(B4432,'bank type'!$A$2:$B$87,2,FALSE)</f>
        <v>Public Sector Banks</v>
      </c>
      <c r="D4432" s="60">
        <f t="shared" si="172"/>
        <v>44712</v>
      </c>
      <c r="E4432" s="19">
        <v>5</v>
      </c>
      <c r="F4432" s="1">
        <v>2022</v>
      </c>
      <c r="G4432" s="9">
        <v>1718</v>
      </c>
      <c r="H4432" s="2">
        <v>436</v>
      </c>
      <c r="I4432" s="2"/>
      <c r="J4432" s="2"/>
      <c r="K4432" s="3">
        <v>2656</v>
      </c>
      <c r="L4432" s="3">
        <v>0</v>
      </c>
      <c r="M4432" s="3">
        <v>355014</v>
      </c>
      <c r="N4432" s="3">
        <v>503441</v>
      </c>
      <c r="O4432" s="3">
        <v>77291</v>
      </c>
      <c r="P4432" s="3"/>
      <c r="Q4432" s="3">
        <v>91537</v>
      </c>
      <c r="R4432" s="69"/>
      <c r="S4432" s="69">
        <v>377.37940800000001</v>
      </c>
      <c r="T4432" s="3">
        <v>0</v>
      </c>
      <c r="U4432" s="3">
        <v>0</v>
      </c>
      <c r="V4432" s="3">
        <v>0</v>
      </c>
      <c r="W4432" s="3">
        <v>0</v>
      </c>
      <c r="X4432" s="3">
        <v>12523886</v>
      </c>
      <c r="Y4432" s="3"/>
      <c r="Z4432" s="3">
        <v>2754302</v>
      </c>
      <c r="AA4432" s="69"/>
      <c r="AB4432" s="69">
        <v>4330.6698049999995</v>
      </c>
      <c r="AC4432" s="3">
        <v>1116639</v>
      </c>
      <c r="AD4432" s="3">
        <v>1448273.7069999999</v>
      </c>
      <c r="AE4432" s="3">
        <v>9747</v>
      </c>
      <c r="AF4432" s="3">
        <v>113943.8042</v>
      </c>
    </row>
    <row r="4433" spans="1:32" x14ac:dyDescent="0.3">
      <c r="A4433" s="1" t="s">
        <v>3</v>
      </c>
      <c r="B4433" s="65" t="str">
        <f>VLOOKUP(A4433,'bank list with code'!$A$2:$C$114,3,FALSE)</f>
        <v>B018</v>
      </c>
      <c r="C4433" s="65" t="str">
        <f>VLOOKUP(B4433,'bank type'!$A$2:$B$87,2,FALSE)</f>
        <v>Public Sector Banks</v>
      </c>
      <c r="D4433" s="60">
        <f t="shared" si="172"/>
        <v>44712</v>
      </c>
      <c r="E4433" s="19">
        <v>5</v>
      </c>
      <c r="F4433" s="1">
        <v>2022</v>
      </c>
      <c r="G4433" s="14">
        <v>8062</v>
      </c>
      <c r="H4433" s="2">
        <v>4128</v>
      </c>
      <c r="I4433" s="2"/>
      <c r="J4433" s="2"/>
      <c r="K4433" s="3">
        <v>49795</v>
      </c>
      <c r="L4433" s="3">
        <v>8906</v>
      </c>
      <c r="M4433" s="3">
        <v>66</v>
      </c>
      <c r="N4433" s="3">
        <v>1305888</v>
      </c>
      <c r="O4433" s="3">
        <v>915470</v>
      </c>
      <c r="P4433" s="3"/>
      <c r="Q4433" s="3">
        <v>655999</v>
      </c>
      <c r="R4433" s="69"/>
      <c r="S4433" s="69">
        <v>1744.6392305499996</v>
      </c>
      <c r="T4433" s="3">
        <v>300098</v>
      </c>
      <c r="U4433" s="3">
        <v>977784.69517999992</v>
      </c>
      <c r="V4433" s="3">
        <v>0</v>
      </c>
      <c r="W4433" s="3">
        <v>0</v>
      </c>
      <c r="X4433" s="3">
        <v>46959288</v>
      </c>
      <c r="Y4433" s="3"/>
      <c r="Z4433" s="3">
        <v>10225689</v>
      </c>
      <c r="AA4433" s="69"/>
      <c r="AB4433" s="69">
        <v>20691.394040689996</v>
      </c>
      <c r="AC4433" s="3">
        <v>4273410</v>
      </c>
      <c r="AD4433" s="3">
        <v>6895824.7182700001</v>
      </c>
      <c r="AE4433" s="3">
        <v>4277</v>
      </c>
      <c r="AF4433" s="3">
        <v>70393.826000000001</v>
      </c>
    </row>
    <row r="4434" spans="1:32" x14ac:dyDescent="0.3">
      <c r="A4434" s="1" t="s">
        <v>4</v>
      </c>
      <c r="B4434" s="65" t="str">
        <f>VLOOKUP(A4434,'bank list with code'!$A$2:$C$114,3,FALSE)</f>
        <v>B022</v>
      </c>
      <c r="C4434" s="65" t="str">
        <f>VLOOKUP(B4434,'bank type'!$A$2:$B$87,2,FALSE)</f>
        <v>Public Sector Banks</v>
      </c>
      <c r="D4434" s="60">
        <f t="shared" si="172"/>
        <v>44712</v>
      </c>
      <c r="E4434" s="19">
        <v>5</v>
      </c>
      <c r="F4434" s="1">
        <v>2022</v>
      </c>
      <c r="G4434" s="14">
        <v>2389</v>
      </c>
      <c r="H4434" s="2">
        <v>587</v>
      </c>
      <c r="I4434" s="2"/>
      <c r="J4434" s="2"/>
      <c r="K4434" s="3">
        <v>3921</v>
      </c>
      <c r="L4434" s="3">
        <v>8982</v>
      </c>
      <c r="M4434" s="3">
        <v>7727</v>
      </c>
      <c r="N4434" s="3">
        <v>185592</v>
      </c>
      <c r="O4434" s="3">
        <v>0</v>
      </c>
      <c r="P4434" s="3"/>
      <c r="Q4434" s="3">
        <v>0</v>
      </c>
      <c r="R4434" s="69"/>
      <c r="S4434" s="69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28963920</v>
      </c>
      <c r="Y4434" s="3"/>
      <c r="Z4434" s="3">
        <v>2792070</v>
      </c>
      <c r="AA4434" s="69"/>
      <c r="AB4434" s="69">
        <v>5851.0957170000001</v>
      </c>
      <c r="AC4434" s="3">
        <v>757379</v>
      </c>
      <c r="AD4434" s="3">
        <v>1199880.621</v>
      </c>
      <c r="AE4434" s="3">
        <v>0</v>
      </c>
      <c r="AF4434" s="3">
        <v>0</v>
      </c>
    </row>
    <row r="4435" spans="1:32" x14ac:dyDescent="0.3">
      <c r="A4435" s="1" t="s">
        <v>5</v>
      </c>
      <c r="B4435" s="65" t="str">
        <f>VLOOKUP(A4435,'bank list with code'!$A$2:$C$114,3,FALSE)</f>
        <v>B060</v>
      </c>
      <c r="C4435" s="65" t="str">
        <f>VLOOKUP(B4435,'bank type'!$A$2:$B$87,2,FALSE)</f>
        <v>Public Sector Banks</v>
      </c>
      <c r="D4435" s="60">
        <f t="shared" si="172"/>
        <v>44712</v>
      </c>
      <c r="E4435" s="19">
        <v>5</v>
      </c>
      <c r="F4435" s="1">
        <v>2022</v>
      </c>
      <c r="G4435" s="14">
        <v>4237</v>
      </c>
      <c r="H4435" s="2">
        <v>592</v>
      </c>
      <c r="I4435" s="2"/>
      <c r="J4435" s="2"/>
      <c r="K4435" s="3">
        <v>14834</v>
      </c>
      <c r="L4435" s="3">
        <v>9657</v>
      </c>
      <c r="M4435" s="3">
        <v>0</v>
      </c>
      <c r="N4435" s="3">
        <v>368613</v>
      </c>
      <c r="O4435" s="3">
        <v>155411</v>
      </c>
      <c r="P4435" s="3"/>
      <c r="Q4435" s="3">
        <v>136127</v>
      </c>
      <c r="R4435" s="69"/>
      <c r="S4435" s="69">
        <v>423.59275855000004</v>
      </c>
      <c r="T4435" s="3">
        <v>71747</v>
      </c>
      <c r="U4435" s="3">
        <v>288739.53700000001</v>
      </c>
      <c r="V4435" s="3">
        <v>0</v>
      </c>
      <c r="W4435" s="3">
        <v>0</v>
      </c>
      <c r="X4435" s="3">
        <v>27241274</v>
      </c>
      <c r="Y4435" s="3"/>
      <c r="Z4435" s="3">
        <v>6306320</v>
      </c>
      <c r="AA4435" s="69"/>
      <c r="AB4435" s="69">
        <v>11831.39773339</v>
      </c>
      <c r="AC4435" s="3">
        <v>2856489</v>
      </c>
      <c r="AD4435" s="3">
        <v>3959763.5989999999</v>
      </c>
      <c r="AE4435" s="3">
        <v>5124</v>
      </c>
      <c r="AF4435" s="3">
        <v>79656.367459999994</v>
      </c>
    </row>
    <row r="4436" spans="1:32" x14ac:dyDescent="0.3">
      <c r="A4436" s="1" t="s">
        <v>6</v>
      </c>
      <c r="B4436" s="65" t="str">
        <f>VLOOKUP(A4436,'bank list with code'!$A$2:$C$114,3,FALSE)</f>
        <v>B061</v>
      </c>
      <c r="C4436" s="65" t="str">
        <f>VLOOKUP(B4436,'bank type'!$A$2:$B$87,2,FALSE)</f>
        <v>Public Sector Banks</v>
      </c>
      <c r="D4436" s="60">
        <f t="shared" si="172"/>
        <v>44712</v>
      </c>
      <c r="E4436" s="19">
        <v>5</v>
      </c>
      <c r="F4436" s="1">
        <v>2022</v>
      </c>
      <c r="G4436" s="14">
        <v>2731</v>
      </c>
      <c r="H4436" s="2">
        <v>637</v>
      </c>
      <c r="I4436" s="2"/>
      <c r="J4436" s="2"/>
      <c r="K4436" s="3">
        <v>0</v>
      </c>
      <c r="L4436" s="3">
        <v>0</v>
      </c>
      <c r="M4436" s="3">
        <v>0</v>
      </c>
      <c r="N4436" s="3">
        <v>101867</v>
      </c>
      <c r="O4436" s="3">
        <v>76019</v>
      </c>
      <c r="P4436" s="3"/>
      <c r="Q4436" s="3">
        <v>63567</v>
      </c>
      <c r="R4436" s="69"/>
      <c r="S4436" s="69">
        <v>156.60858999999999</v>
      </c>
      <c r="T4436" s="3">
        <v>26449</v>
      </c>
      <c r="U4436" s="3">
        <v>62553.917999999998</v>
      </c>
      <c r="V4436" s="3">
        <v>0</v>
      </c>
      <c r="W4436" s="3">
        <v>0</v>
      </c>
      <c r="X4436" s="3">
        <v>14770053</v>
      </c>
      <c r="Y4436" s="3"/>
      <c r="Z4436" s="3">
        <v>3906927</v>
      </c>
      <c r="AA4436" s="69"/>
      <c r="AB4436" s="69">
        <v>7275.0906394999993</v>
      </c>
      <c r="AC4436" s="3">
        <v>1225514</v>
      </c>
      <c r="AD4436" s="3">
        <v>1840134.0174</v>
      </c>
      <c r="AE4436" s="3">
        <v>0</v>
      </c>
      <c r="AF4436" s="3">
        <v>0</v>
      </c>
    </row>
    <row r="4437" spans="1:32" x14ac:dyDescent="0.3">
      <c r="A4437" s="1" t="s">
        <v>7</v>
      </c>
      <c r="B4437" s="65" t="str">
        <f>VLOOKUP(A4437,'bank list with code'!$A$2:$C$114,3,FALSE)</f>
        <v>B080</v>
      </c>
      <c r="C4437" s="65" t="str">
        <f>VLOOKUP(B4437,'bank type'!$A$2:$B$87,2,FALSE)</f>
        <v>Public Sector Banks</v>
      </c>
      <c r="D4437" s="60">
        <f t="shared" si="172"/>
        <v>44712</v>
      </c>
      <c r="E4437" s="19">
        <v>5</v>
      </c>
      <c r="F4437" s="1">
        <v>2022</v>
      </c>
      <c r="G4437" s="14">
        <v>777</v>
      </c>
      <c r="H4437" s="2">
        <v>25</v>
      </c>
      <c r="I4437" s="2"/>
      <c r="J4437" s="2"/>
      <c r="K4437" s="3">
        <v>1067</v>
      </c>
      <c r="L4437" s="3">
        <v>357</v>
      </c>
      <c r="M4437" s="3">
        <v>1145</v>
      </c>
      <c r="N4437" s="3">
        <v>12685</v>
      </c>
      <c r="O4437" s="3">
        <v>0</v>
      </c>
      <c r="P4437" s="3"/>
      <c r="Q4437" s="3">
        <v>0</v>
      </c>
      <c r="R4437" s="69"/>
      <c r="S4437" s="69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3500716</v>
      </c>
      <c r="Y4437" s="3"/>
      <c r="Z4437" s="3">
        <v>572804</v>
      </c>
      <c r="AA4437" s="69"/>
      <c r="AB4437" s="69">
        <v>1178.9175855199999</v>
      </c>
      <c r="AC4437" s="3">
        <v>363912</v>
      </c>
      <c r="AD4437" s="3">
        <v>715070.74586000096</v>
      </c>
      <c r="AE4437" s="3">
        <v>0</v>
      </c>
      <c r="AF4437" s="3">
        <v>0</v>
      </c>
    </row>
    <row r="4438" spans="1:32" x14ac:dyDescent="0.3">
      <c r="A4438" s="1" t="s">
        <v>8</v>
      </c>
      <c r="B4438" s="65" t="str">
        <f>VLOOKUP(A4438,'bank list with code'!$A$2:$C$114,3,FALSE)</f>
        <v>B081</v>
      </c>
      <c r="C4438" s="65" t="str">
        <f>VLOOKUP(B4438,'bank type'!$A$2:$B$87,2,FALSE)</f>
        <v>Public Sector Banks</v>
      </c>
      <c r="D4438" s="60">
        <f t="shared" si="172"/>
        <v>44712</v>
      </c>
      <c r="E4438" s="19">
        <v>5</v>
      </c>
      <c r="F4438" s="1">
        <v>2022</v>
      </c>
      <c r="G4438" s="14">
        <v>8228</v>
      </c>
      <c r="H4438" s="2">
        <v>5092</v>
      </c>
      <c r="I4438" s="2"/>
      <c r="J4438" s="2"/>
      <c r="K4438" s="3">
        <v>41793</v>
      </c>
      <c r="L4438" s="3">
        <v>11265</v>
      </c>
      <c r="M4438" s="3">
        <v>581778</v>
      </c>
      <c r="N4438" s="3">
        <v>57413</v>
      </c>
      <c r="O4438" s="3">
        <v>329439</v>
      </c>
      <c r="P4438" s="3"/>
      <c r="Q4438" s="3">
        <v>444473</v>
      </c>
      <c r="R4438" s="69"/>
      <c r="S4438" s="69">
        <v>1289.6559756500001</v>
      </c>
      <c r="T4438" s="3">
        <v>179652</v>
      </c>
      <c r="U4438" s="3">
        <v>552103.23673999996</v>
      </c>
      <c r="V4438" s="3">
        <v>0</v>
      </c>
      <c r="W4438" s="3">
        <v>0</v>
      </c>
      <c r="X4438" s="3">
        <v>45920571</v>
      </c>
      <c r="Y4438" s="3"/>
      <c r="Z4438" s="3">
        <v>9694013</v>
      </c>
      <c r="AA4438" s="69"/>
      <c r="AB4438" s="69">
        <v>18331.18999798</v>
      </c>
      <c r="AC4438" s="3">
        <v>6603883</v>
      </c>
      <c r="AD4438" s="3">
        <v>8078639.0332899997</v>
      </c>
      <c r="AE4438" s="3">
        <v>0</v>
      </c>
      <c r="AF4438" s="3">
        <v>0</v>
      </c>
    </row>
    <row r="4439" spans="1:32" x14ac:dyDescent="0.3">
      <c r="A4439" s="1" t="s">
        <v>12</v>
      </c>
      <c r="B4439" s="65" t="str">
        <f>VLOOKUP(A4439,'bank list with code'!$A$2:$C$114,3,FALSE)</f>
        <v>B093</v>
      </c>
      <c r="C4439" s="65" t="str">
        <f>VLOOKUP(B4439,'bank type'!$A$2:$B$87,2,FALSE)</f>
        <v>Public Sector Banks</v>
      </c>
      <c r="D4439" s="60">
        <f t="shared" si="172"/>
        <v>44712</v>
      </c>
      <c r="E4439" s="19">
        <v>5</v>
      </c>
      <c r="F4439" s="1">
        <v>2022</v>
      </c>
      <c r="G4439" s="14">
        <v>26012</v>
      </c>
      <c r="H4439" s="2">
        <v>39456</v>
      </c>
      <c r="I4439" s="2"/>
      <c r="J4439" s="2"/>
      <c r="K4439" s="3">
        <v>876707</v>
      </c>
      <c r="L4439" s="3">
        <v>51206</v>
      </c>
      <c r="M4439" s="3">
        <v>482373</v>
      </c>
      <c r="N4439" s="3">
        <v>1694664</v>
      </c>
      <c r="O4439" s="3">
        <v>14148758</v>
      </c>
      <c r="P4439" s="3"/>
      <c r="Q4439" s="3">
        <v>22132273</v>
      </c>
      <c r="R4439" s="69"/>
      <c r="S4439" s="69">
        <v>66135.452296200005</v>
      </c>
      <c r="T4439" s="3">
        <v>22076473</v>
      </c>
      <c r="U4439" s="3">
        <v>146218839.15233999</v>
      </c>
      <c r="V4439" s="3">
        <v>0</v>
      </c>
      <c r="W4439" s="3">
        <v>0</v>
      </c>
      <c r="X4439" s="3">
        <v>278381730</v>
      </c>
      <c r="Y4439" s="3"/>
      <c r="Z4439" s="3">
        <v>60782293</v>
      </c>
      <c r="AA4439" s="69"/>
      <c r="AB4439" s="69">
        <v>122830.91611895002</v>
      </c>
      <c r="AC4439" s="3">
        <v>31798357</v>
      </c>
      <c r="AD4439" s="3">
        <v>49812250.27978</v>
      </c>
      <c r="AE4439" s="3">
        <v>2377</v>
      </c>
      <c r="AF4439" s="3">
        <v>29206.87761</v>
      </c>
    </row>
    <row r="4440" spans="1:32" x14ac:dyDescent="0.3">
      <c r="A4440" s="1" t="s">
        <v>9</v>
      </c>
      <c r="B4440" s="65" t="str">
        <f>VLOOKUP(A4440,'bank list with code'!$A$2:$C$114,3,FALSE)</f>
        <v>B102</v>
      </c>
      <c r="C4440" s="65" t="str">
        <f>VLOOKUP(B4440,'bank type'!$A$2:$B$87,2,FALSE)</f>
        <v>Public Sector Banks</v>
      </c>
      <c r="D4440" s="60">
        <f t="shared" si="172"/>
        <v>44712</v>
      </c>
      <c r="E4440" s="19">
        <v>5</v>
      </c>
      <c r="F4440" s="1">
        <v>2022</v>
      </c>
      <c r="G4440" s="14">
        <v>2123</v>
      </c>
      <c r="H4440" s="2">
        <v>222</v>
      </c>
      <c r="I4440" s="2"/>
      <c r="J4440" s="2"/>
      <c r="K4440" s="3">
        <v>10629</v>
      </c>
      <c r="L4440" s="3">
        <v>3568</v>
      </c>
      <c r="M4440" s="3">
        <v>1721</v>
      </c>
      <c r="N4440" s="3">
        <v>382935</v>
      </c>
      <c r="O4440" s="3">
        <v>0</v>
      </c>
      <c r="P4440" s="3"/>
      <c r="Q4440" s="3">
        <v>0</v>
      </c>
      <c r="R4440" s="69"/>
      <c r="S4440" s="69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11456060</v>
      </c>
      <c r="Y4440" s="3"/>
      <c r="Z4440" s="3">
        <v>1858991</v>
      </c>
      <c r="AA4440" s="69"/>
      <c r="AB4440" s="69">
        <v>3744.4517900000001</v>
      </c>
      <c r="AC4440" s="3">
        <v>1263796</v>
      </c>
      <c r="AD4440" s="3">
        <v>1802681.9669999999</v>
      </c>
      <c r="AE4440" s="3">
        <v>852</v>
      </c>
      <c r="AF4440" s="3">
        <v>15800.9</v>
      </c>
    </row>
    <row r="4441" spans="1:32" x14ac:dyDescent="0.3">
      <c r="A4441" s="1" t="s">
        <v>10</v>
      </c>
      <c r="B4441" s="65" t="str">
        <f>VLOOKUP(A4441,'bank list with code'!$A$2:$C$114,3,FALSE)</f>
        <v>B105</v>
      </c>
      <c r="C4441" s="65" t="str">
        <f>VLOOKUP(B4441,'bank type'!$A$2:$B$87,2,FALSE)</f>
        <v>Public Sector Banks</v>
      </c>
      <c r="D4441" s="60">
        <f t="shared" si="172"/>
        <v>44712</v>
      </c>
      <c r="E4441" s="19">
        <v>5</v>
      </c>
      <c r="F4441" s="1">
        <v>2022</v>
      </c>
      <c r="G4441" s="14">
        <v>8042</v>
      </c>
      <c r="H4441" s="2">
        <v>3190</v>
      </c>
      <c r="I4441" s="2"/>
      <c r="J4441" s="2"/>
      <c r="K4441" s="3">
        <v>90658</v>
      </c>
      <c r="L4441" s="3">
        <v>8049</v>
      </c>
      <c r="M4441" s="3">
        <v>5417</v>
      </c>
      <c r="N4441" s="3">
        <v>222204</v>
      </c>
      <c r="O4441" s="3">
        <v>545740</v>
      </c>
      <c r="P4441" s="3"/>
      <c r="Q4441" s="3">
        <v>492938</v>
      </c>
      <c r="R4441" s="69"/>
      <c r="S4441" s="69">
        <v>1537.3236259999999</v>
      </c>
      <c r="T4441" s="3">
        <v>284799</v>
      </c>
      <c r="U4441" s="3">
        <v>992537.4672999999</v>
      </c>
      <c r="V4441" s="3">
        <v>0</v>
      </c>
      <c r="W4441" s="3">
        <v>0</v>
      </c>
      <c r="X4441" s="3">
        <v>48623903</v>
      </c>
      <c r="Y4441" s="3"/>
      <c r="Z4441" s="3">
        <v>11022918</v>
      </c>
      <c r="AA4441" s="69"/>
      <c r="AB4441" s="69">
        <v>19448.011440999999</v>
      </c>
      <c r="AC4441" s="3">
        <v>6997117</v>
      </c>
      <c r="AD4441" s="3">
        <v>9998960.2599999998</v>
      </c>
      <c r="AE4441" s="3">
        <v>1515</v>
      </c>
      <c r="AF4441" s="3">
        <v>5749.2820000000002</v>
      </c>
    </row>
    <row r="4442" spans="1:32" x14ac:dyDescent="0.3">
      <c r="A4442" s="1" t="s">
        <v>14</v>
      </c>
      <c r="B4442" s="65" t="str">
        <f>VLOOKUP(A4442,'bank list with code'!$A$2:$C$114,3,FALSE)</f>
        <v>B009</v>
      </c>
      <c r="C4442" s="65" t="str">
        <f>VLOOKUP(B4442,'bank type'!$A$2:$B$87,2,FALSE)</f>
        <v>Private Sector Banks</v>
      </c>
      <c r="D4442" s="60">
        <f t="shared" si="172"/>
        <v>44712</v>
      </c>
      <c r="E4442" s="19">
        <v>5</v>
      </c>
      <c r="F4442" s="1">
        <v>2022</v>
      </c>
      <c r="G4442" s="14">
        <v>5756</v>
      </c>
      <c r="H4442" s="2">
        <v>10644</v>
      </c>
      <c r="I4442" s="2"/>
      <c r="J4442" s="2"/>
      <c r="K4442" s="3">
        <v>1052653</v>
      </c>
      <c r="L4442" s="3">
        <v>710</v>
      </c>
      <c r="M4442" s="3">
        <v>338632</v>
      </c>
      <c r="N4442" s="3">
        <v>38677068</v>
      </c>
      <c r="O4442" s="3">
        <v>9475786</v>
      </c>
      <c r="P4442" s="3"/>
      <c r="Q4442" s="3">
        <v>15584751</v>
      </c>
      <c r="R4442" s="69"/>
      <c r="S4442" s="69">
        <v>44919.025544160002</v>
      </c>
      <c r="T4442" s="3">
        <v>10598060</v>
      </c>
      <c r="U4442" s="3">
        <v>50803169.760980003</v>
      </c>
      <c r="V4442" s="3">
        <v>0</v>
      </c>
      <c r="W4442" s="3">
        <v>0</v>
      </c>
      <c r="X4442" s="3">
        <v>28233123</v>
      </c>
      <c r="Y4442" s="3"/>
      <c r="Z4442" s="3">
        <v>12635517</v>
      </c>
      <c r="AA4442" s="69"/>
      <c r="AB4442" s="69">
        <v>30044.348332369995</v>
      </c>
      <c r="AC4442" s="3">
        <v>6055599</v>
      </c>
      <c r="AD4442" s="3">
        <v>16429505.19038</v>
      </c>
      <c r="AE4442" s="3">
        <v>21748</v>
      </c>
      <c r="AF4442" s="3">
        <v>545062.8909</v>
      </c>
    </row>
    <row r="4443" spans="1:32" x14ac:dyDescent="0.3">
      <c r="A4443" s="1" t="s">
        <v>15</v>
      </c>
      <c r="B4443" s="65" t="str">
        <f>VLOOKUP(A4443,'bank list with code'!$A$2:$C$114,3,FALSE)</f>
        <v>B010</v>
      </c>
      <c r="C4443" s="65" t="str">
        <f>VLOOKUP(B4443,'bank type'!$A$2:$B$87,2,FALSE)</f>
        <v>Private Sector Banks</v>
      </c>
      <c r="D4443" s="60">
        <f t="shared" si="172"/>
        <v>44712</v>
      </c>
      <c r="E4443" s="19">
        <v>5</v>
      </c>
      <c r="F4443" s="1">
        <v>2022</v>
      </c>
      <c r="G4443" s="9">
        <v>466</v>
      </c>
      <c r="H4443" s="2">
        <v>5</v>
      </c>
      <c r="I4443" s="2"/>
      <c r="J4443" s="2"/>
      <c r="K4443" s="3">
        <v>36534</v>
      </c>
      <c r="L4443" s="3">
        <v>0</v>
      </c>
      <c r="M4443" s="3">
        <v>0</v>
      </c>
      <c r="N4443" s="3">
        <v>0</v>
      </c>
      <c r="O4443" s="3">
        <v>0</v>
      </c>
      <c r="P4443" s="3"/>
      <c r="Q4443" s="3">
        <v>0</v>
      </c>
      <c r="R4443" s="69"/>
      <c r="S4443" s="69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5090313</v>
      </c>
      <c r="Y4443" s="3"/>
      <c r="Z4443" s="3">
        <v>605706</v>
      </c>
      <c r="AA4443" s="69"/>
      <c r="AB4443" s="69">
        <v>1415.6890000000001</v>
      </c>
      <c r="AC4443" s="3">
        <v>373822</v>
      </c>
      <c r="AD4443" s="3">
        <v>760351</v>
      </c>
      <c r="AE4443" s="3">
        <v>0</v>
      </c>
      <c r="AF4443" s="3">
        <v>0</v>
      </c>
    </row>
    <row r="4444" spans="1:32" x14ac:dyDescent="0.3">
      <c r="A4444" s="1" t="s">
        <v>17</v>
      </c>
      <c r="B4444" s="65" t="str">
        <f>VLOOKUP(A4444,'bank list with code'!$A$2:$C$114,3,FALSE)</f>
        <v>B024</v>
      </c>
      <c r="C4444" s="65" t="str">
        <f>VLOOKUP(B4444,'bank type'!$A$2:$B$87,2,FALSE)</f>
        <v>Private Sector Banks</v>
      </c>
      <c r="D4444" s="60">
        <f t="shared" si="172"/>
        <v>44712</v>
      </c>
      <c r="E4444" s="19">
        <v>5</v>
      </c>
      <c r="F4444" s="1">
        <v>2022</v>
      </c>
      <c r="G4444" s="14">
        <v>1108</v>
      </c>
      <c r="H4444" s="2">
        <v>596</v>
      </c>
      <c r="I4444" s="2"/>
      <c r="J4444" s="2"/>
      <c r="K4444" s="3">
        <v>7774</v>
      </c>
      <c r="L4444" s="3">
        <v>23089</v>
      </c>
      <c r="M4444" s="3">
        <v>0</v>
      </c>
      <c r="N4444" s="3">
        <v>32250</v>
      </c>
      <c r="O4444" s="3">
        <v>1747</v>
      </c>
      <c r="P4444" s="3"/>
      <c r="Q4444" s="3">
        <v>1559</v>
      </c>
      <c r="R4444" s="69"/>
      <c r="S4444" s="69">
        <v>4.1169772800000004</v>
      </c>
      <c r="T4444" s="3">
        <v>403</v>
      </c>
      <c r="U4444" s="3">
        <v>1985.3642399999999</v>
      </c>
      <c r="V4444" s="3">
        <v>0</v>
      </c>
      <c r="W4444" s="3">
        <v>0</v>
      </c>
      <c r="X4444" s="3">
        <v>2613007</v>
      </c>
      <c r="Y4444" s="3"/>
      <c r="Z4444" s="3">
        <v>945149</v>
      </c>
      <c r="AA4444" s="69"/>
      <c r="AB4444" s="69">
        <v>1814.8606697299999</v>
      </c>
      <c r="AC4444" s="3">
        <v>214155</v>
      </c>
      <c r="AD4444" s="3">
        <v>338641.79337999999</v>
      </c>
      <c r="AE4444" s="3">
        <v>0</v>
      </c>
      <c r="AF4444" s="3">
        <v>0</v>
      </c>
    </row>
    <row r="4445" spans="1:32" x14ac:dyDescent="0.3">
      <c r="A4445" s="1" t="s">
        <v>16</v>
      </c>
      <c r="B4445" s="65" t="str">
        <f>VLOOKUP(A4445,'bank list with code'!$A$2:$C$114,3,FALSE)</f>
        <v>B021</v>
      </c>
      <c r="C4445" s="65" t="str">
        <f>VLOOKUP(B4445,'bank type'!$A$2:$B$87,2,FALSE)</f>
        <v>Private Sector Banks</v>
      </c>
      <c r="D4445" s="60">
        <f t="shared" si="172"/>
        <v>44712</v>
      </c>
      <c r="E4445" s="19">
        <v>5</v>
      </c>
      <c r="F4445" s="1">
        <v>2022</v>
      </c>
      <c r="G4445" s="14">
        <v>423</v>
      </c>
      <c r="H4445" s="2">
        <v>52</v>
      </c>
      <c r="I4445" s="2"/>
      <c r="J4445" s="2"/>
      <c r="K4445" s="3">
        <v>0</v>
      </c>
      <c r="L4445" s="3">
        <v>1150</v>
      </c>
      <c r="M4445" s="3">
        <v>4287</v>
      </c>
      <c r="N4445" s="3">
        <v>0</v>
      </c>
      <c r="O4445" s="3">
        <v>0</v>
      </c>
      <c r="P4445" s="3"/>
      <c r="Q4445" s="3">
        <v>0</v>
      </c>
      <c r="R4445" s="69"/>
      <c r="S4445" s="69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815718</v>
      </c>
      <c r="Y4445" s="3"/>
      <c r="Z4445" s="3">
        <v>266779</v>
      </c>
      <c r="AA4445" s="69"/>
      <c r="AB4445" s="69">
        <v>472.38128893999999</v>
      </c>
      <c r="AC4445" s="3">
        <v>55022</v>
      </c>
      <c r="AD4445" s="3">
        <v>94335.979240000001</v>
      </c>
      <c r="AE4445" s="3">
        <v>2</v>
      </c>
      <c r="AF4445" s="3">
        <v>14</v>
      </c>
    </row>
    <row r="4446" spans="1:32" x14ac:dyDescent="0.3">
      <c r="A4446" s="1" t="s">
        <v>18</v>
      </c>
      <c r="B4446" s="65" t="str">
        <f>VLOOKUP(A4446,'bank list with code'!$A$2:$C$114,3,FALSE)</f>
        <v>B032</v>
      </c>
      <c r="C4446" s="65" t="str">
        <f>VLOOKUP(B4446,'bank type'!$A$2:$B$87,2,FALSE)</f>
        <v>Private Sector Banks</v>
      </c>
      <c r="D4446" s="60">
        <f t="shared" si="172"/>
        <v>44712</v>
      </c>
      <c r="E4446" s="19">
        <v>5</v>
      </c>
      <c r="F4446" s="1">
        <v>2022</v>
      </c>
      <c r="G4446" s="14">
        <v>364</v>
      </c>
      <c r="H4446" s="2">
        <v>8</v>
      </c>
      <c r="I4446" s="2"/>
      <c r="J4446" s="2"/>
      <c r="K4446" s="3">
        <v>9027</v>
      </c>
      <c r="L4446" s="3">
        <v>0</v>
      </c>
      <c r="M4446" s="3">
        <v>5415</v>
      </c>
      <c r="N4446" s="3">
        <v>0</v>
      </c>
      <c r="O4446" s="3">
        <v>3633</v>
      </c>
      <c r="P4446" s="3"/>
      <c r="Q4446" s="3">
        <v>6366</v>
      </c>
      <c r="R4446" s="69"/>
      <c r="S4446" s="69">
        <v>14.827498</v>
      </c>
      <c r="T4446" s="3">
        <v>3599</v>
      </c>
      <c r="U4446" s="3">
        <v>11933.136</v>
      </c>
      <c r="V4446" s="3">
        <v>0</v>
      </c>
      <c r="W4446" s="3">
        <v>0</v>
      </c>
      <c r="X4446" s="3">
        <v>874322</v>
      </c>
      <c r="Y4446" s="3"/>
      <c r="Z4446" s="3">
        <v>295629</v>
      </c>
      <c r="AA4446" s="69"/>
      <c r="AB4446" s="69">
        <v>604.82068800000002</v>
      </c>
      <c r="AC4446" s="3">
        <v>88057</v>
      </c>
      <c r="AD4446" s="3">
        <v>368388.33100000001</v>
      </c>
      <c r="AE4446" s="3">
        <v>481</v>
      </c>
      <c r="AF4446" s="3">
        <v>15266.174999999999</v>
      </c>
    </row>
    <row r="4447" spans="1:32" x14ac:dyDescent="0.3">
      <c r="A4447" s="1" t="s">
        <v>19</v>
      </c>
      <c r="B4447" s="65" t="str">
        <f>VLOOKUP(A4447,'bank list with code'!$A$2:$C$114,3,FALSE)</f>
        <v>B038</v>
      </c>
      <c r="C4447" s="65" t="str">
        <f>VLOOKUP(B4447,'bank type'!$A$2:$B$87,2,FALSE)</f>
        <v>Private Sector Banks</v>
      </c>
      <c r="D4447" s="60">
        <f t="shared" si="172"/>
        <v>44712</v>
      </c>
      <c r="E4447" s="19">
        <v>5</v>
      </c>
      <c r="F4447" s="1">
        <v>2022</v>
      </c>
      <c r="G4447" s="14">
        <v>214</v>
      </c>
      <c r="H4447" s="2">
        <v>44</v>
      </c>
      <c r="I4447" s="2"/>
      <c r="J4447" s="2"/>
      <c r="K4447" s="3">
        <v>1514</v>
      </c>
      <c r="L4447" s="3">
        <v>0</v>
      </c>
      <c r="M4447" s="3">
        <v>0</v>
      </c>
      <c r="N4447" s="3">
        <v>20357</v>
      </c>
      <c r="O4447" s="3">
        <v>7233</v>
      </c>
      <c r="P4447" s="3"/>
      <c r="Q4447" s="3">
        <v>17941</v>
      </c>
      <c r="R4447" s="69"/>
      <c r="S4447" s="69">
        <v>38.447826900000003</v>
      </c>
      <c r="T4447" s="3">
        <v>6364</v>
      </c>
      <c r="U4447" s="3">
        <v>21406.198100000001</v>
      </c>
      <c r="V4447" s="3">
        <v>14</v>
      </c>
      <c r="W4447" s="3">
        <v>79.978999999999999</v>
      </c>
      <c r="X4447" s="3">
        <v>513144</v>
      </c>
      <c r="Y4447" s="3"/>
      <c r="Z4447" s="3">
        <v>265080</v>
      </c>
      <c r="AA4447" s="69"/>
      <c r="AB4447" s="69">
        <v>441.64126377999997</v>
      </c>
      <c r="AC4447" s="3">
        <v>57902</v>
      </c>
      <c r="AD4447" s="3">
        <v>91656.367799999993</v>
      </c>
      <c r="AE4447" s="3">
        <v>0</v>
      </c>
      <c r="AF4447" s="3">
        <v>0</v>
      </c>
    </row>
    <row r="4448" spans="1:32" x14ac:dyDescent="0.3">
      <c r="A4448" s="1" t="s">
        <v>20</v>
      </c>
      <c r="B4448" s="65" t="str">
        <f>VLOOKUP(A4448,'bank list with code'!$A$2:$C$114,3,FALSE)</f>
        <v>B045</v>
      </c>
      <c r="C4448" s="65" t="str">
        <f>VLOOKUP(B4448,'bank type'!$A$2:$B$87,2,FALSE)</f>
        <v>Private Sector Banks</v>
      </c>
      <c r="D4448" s="60">
        <f t="shared" si="172"/>
        <v>44712</v>
      </c>
      <c r="E4448" s="19">
        <v>5</v>
      </c>
      <c r="F4448" s="1">
        <v>2022</v>
      </c>
      <c r="G4448" s="14">
        <v>1504</v>
      </c>
      <c r="H4448" s="2">
        <v>353</v>
      </c>
      <c r="I4448" s="2"/>
      <c r="J4448" s="2"/>
      <c r="K4448" s="3">
        <v>15843</v>
      </c>
      <c r="L4448" s="3">
        <v>0</v>
      </c>
      <c r="M4448" s="3">
        <v>105113</v>
      </c>
      <c r="N4448" s="3">
        <v>3236312</v>
      </c>
      <c r="O4448" s="3">
        <v>205091</v>
      </c>
      <c r="P4448" s="3"/>
      <c r="Q4448" s="3">
        <v>494647</v>
      </c>
      <c r="R4448" s="69"/>
      <c r="S4448" s="69">
        <v>1583.2420260000001</v>
      </c>
      <c r="T4448" s="3">
        <v>502180</v>
      </c>
      <c r="U4448" s="3">
        <v>2283332.8360000001</v>
      </c>
      <c r="V4448" s="3">
        <v>0</v>
      </c>
      <c r="W4448" s="3">
        <v>0</v>
      </c>
      <c r="X4448" s="3">
        <v>11871123</v>
      </c>
      <c r="Y4448" s="3"/>
      <c r="Z4448" s="3">
        <v>5825853</v>
      </c>
      <c r="AA4448" s="69"/>
      <c r="AB4448" s="69">
        <v>9950.5697349999991</v>
      </c>
      <c r="AC4448" s="3">
        <v>2082272</v>
      </c>
      <c r="AD4448" s="3">
        <v>4077134.9739999999</v>
      </c>
      <c r="AE4448" s="3">
        <v>1939</v>
      </c>
      <c r="AF4448" s="3">
        <v>21154.69</v>
      </c>
    </row>
    <row r="4449" spans="1:32" x14ac:dyDescent="0.3">
      <c r="A4449" s="1" t="s">
        <v>21</v>
      </c>
      <c r="B4449" s="65" t="str">
        <f>VLOOKUP(A4449,'bank list with code'!$A$2:$C$114,3,FALSE)</f>
        <v>B050</v>
      </c>
      <c r="C4449" s="65" t="str">
        <f>VLOOKUP(B4449,'bank type'!$A$2:$B$87,2,FALSE)</f>
        <v>Private Sector Banks</v>
      </c>
      <c r="D4449" s="60">
        <f t="shared" si="172"/>
        <v>44712</v>
      </c>
      <c r="E4449" s="19">
        <v>5</v>
      </c>
      <c r="F4449" s="1">
        <v>2022</v>
      </c>
      <c r="G4449" s="14">
        <v>8964</v>
      </c>
      <c r="H4449" s="2">
        <v>9558</v>
      </c>
      <c r="I4449" s="2"/>
      <c r="J4449" s="2"/>
      <c r="K4449" s="3">
        <v>1114459</v>
      </c>
      <c r="L4449" s="3">
        <v>3303</v>
      </c>
      <c r="M4449" s="3">
        <v>1300347</v>
      </c>
      <c r="N4449" s="3">
        <v>0</v>
      </c>
      <c r="O4449" s="3">
        <v>17219010</v>
      </c>
      <c r="P4449" s="3"/>
      <c r="Q4449" s="3">
        <v>32175588</v>
      </c>
      <c r="R4449" s="69"/>
      <c r="S4449" s="69">
        <v>128182.453838</v>
      </c>
      <c r="T4449" s="3">
        <v>28195486</v>
      </c>
      <c r="U4449" s="3">
        <v>186606867.551</v>
      </c>
      <c r="V4449" s="3">
        <v>0</v>
      </c>
      <c r="W4449" s="3">
        <v>0</v>
      </c>
      <c r="X4449" s="3">
        <v>44236727</v>
      </c>
      <c r="Y4449" s="3"/>
      <c r="Z4449" s="3">
        <v>26041856</v>
      </c>
      <c r="AA4449" s="69"/>
      <c r="AB4449" s="69">
        <v>62158.439226999995</v>
      </c>
      <c r="AC4449" s="3">
        <v>17543203</v>
      </c>
      <c r="AD4449" s="3">
        <v>39941483.288999997</v>
      </c>
      <c r="AE4449" s="3">
        <v>574688</v>
      </c>
      <c r="AF4449" s="3">
        <v>4049282.733</v>
      </c>
    </row>
    <row r="4450" spans="1:32" x14ac:dyDescent="0.3">
      <c r="A4450" s="1" t="s">
        <v>22</v>
      </c>
      <c r="B4450" s="65" t="str">
        <f>VLOOKUP(A4450,'bank list with code'!$A$2:$C$114,3,FALSE)</f>
        <v>B053</v>
      </c>
      <c r="C4450" s="65" t="str">
        <f>VLOOKUP(B4450,'bank type'!$A$2:$B$87,2,FALSE)</f>
        <v>Private Sector Banks</v>
      </c>
      <c r="D4450" s="60">
        <f t="shared" si="172"/>
        <v>44712</v>
      </c>
      <c r="E4450" s="19">
        <v>5</v>
      </c>
      <c r="F4450" s="1">
        <v>2022</v>
      </c>
      <c r="G4450" s="14">
        <v>8470</v>
      </c>
      <c r="H4450" s="2">
        <v>8074</v>
      </c>
      <c r="I4450" s="2"/>
      <c r="J4450" s="2"/>
      <c r="K4450" s="3">
        <v>1004716</v>
      </c>
      <c r="L4450" s="3">
        <v>2647</v>
      </c>
      <c r="M4450" s="3">
        <v>515791</v>
      </c>
      <c r="N4450" s="3">
        <v>3142174</v>
      </c>
      <c r="O4450" s="3">
        <v>13340781</v>
      </c>
      <c r="P4450" s="3"/>
      <c r="Q4450" s="3">
        <v>20702689</v>
      </c>
      <c r="R4450" s="69"/>
      <c r="S4450" s="69">
        <v>73993.351967999988</v>
      </c>
      <c r="T4450" s="3">
        <v>24975238</v>
      </c>
      <c r="U4450" s="3">
        <v>144592751.72</v>
      </c>
      <c r="V4450" s="3">
        <v>0</v>
      </c>
      <c r="W4450" s="3">
        <v>0</v>
      </c>
      <c r="X4450" s="3">
        <v>36983226</v>
      </c>
      <c r="Y4450" s="3"/>
      <c r="Z4450" s="3">
        <v>17610606</v>
      </c>
      <c r="AA4450" s="69"/>
      <c r="AB4450" s="69">
        <v>43837.164840000005</v>
      </c>
      <c r="AC4450" s="3">
        <v>7031542</v>
      </c>
      <c r="AD4450" s="3">
        <v>21585246.861000001</v>
      </c>
      <c r="AE4450" s="3">
        <v>23777</v>
      </c>
      <c r="AF4450" s="3">
        <v>234426.30499999999</v>
      </c>
    </row>
    <row r="4451" spans="1:32" x14ac:dyDescent="0.3">
      <c r="A4451" s="1" t="s">
        <v>11</v>
      </c>
      <c r="B4451" s="65" t="str">
        <f>VLOOKUP(A4451,'bank list with code'!$A$2:$C$114,3,FALSE)</f>
        <v>B054</v>
      </c>
      <c r="C4451" s="65" t="str">
        <f>VLOOKUP(B4451,'bank type'!$A$2:$B$87,2,FALSE)</f>
        <v>Private Sector Banks</v>
      </c>
      <c r="D4451" s="60">
        <f t="shared" si="172"/>
        <v>44712</v>
      </c>
      <c r="E4451" s="19">
        <v>5</v>
      </c>
      <c r="F4451" s="1">
        <v>2022</v>
      </c>
      <c r="G4451" s="14">
        <v>2210</v>
      </c>
      <c r="H4451" s="2">
        <v>1182</v>
      </c>
      <c r="I4451" s="2"/>
      <c r="J4451" s="2"/>
      <c r="K4451" s="3">
        <v>22943</v>
      </c>
      <c r="L4451" s="3">
        <v>221</v>
      </c>
      <c r="M4451" s="3">
        <v>5574</v>
      </c>
      <c r="N4451" s="3">
        <v>180825</v>
      </c>
      <c r="O4451" s="3">
        <v>41850</v>
      </c>
      <c r="P4451" s="3"/>
      <c r="Q4451" s="3">
        <v>76399</v>
      </c>
      <c r="R4451" s="69"/>
      <c r="S4451" s="69">
        <v>234.44062700000001</v>
      </c>
      <c r="T4451" s="3">
        <v>52582</v>
      </c>
      <c r="U4451" s="3">
        <v>173172.74752999999</v>
      </c>
      <c r="V4451" s="3">
        <v>0</v>
      </c>
      <c r="W4451" s="3">
        <v>0</v>
      </c>
      <c r="X4451" s="3">
        <v>12779682</v>
      </c>
      <c r="Y4451" s="3"/>
      <c r="Z4451" s="3">
        <v>2927772</v>
      </c>
      <c r="AA4451" s="69"/>
      <c r="AB4451" s="69">
        <v>5671.8106539999999</v>
      </c>
      <c r="AC4451" s="3">
        <v>953353</v>
      </c>
      <c r="AD4451" s="3">
        <v>1685654.483</v>
      </c>
      <c r="AE4451" s="3">
        <v>0</v>
      </c>
      <c r="AF4451" s="3">
        <v>0</v>
      </c>
    </row>
    <row r="4452" spans="1:32" x14ac:dyDescent="0.3">
      <c r="A4452" s="1" t="s">
        <v>23</v>
      </c>
      <c r="B4452" s="65" t="str">
        <f>VLOOKUP(A4452,'bank list with code'!$A$2:$C$114,3,FALSE)</f>
        <v>B056</v>
      </c>
      <c r="C4452" s="65" t="str">
        <f>VLOOKUP(B4452,'bank type'!$A$2:$B$87,2,FALSE)</f>
        <v>Private Sector Banks</v>
      </c>
      <c r="D4452" s="60">
        <f t="shared" si="172"/>
        <v>44712</v>
      </c>
      <c r="E4452" s="19">
        <v>5</v>
      </c>
      <c r="F4452" s="1">
        <v>2022</v>
      </c>
      <c r="G4452" s="14">
        <v>574</v>
      </c>
      <c r="H4452" s="2">
        <v>220</v>
      </c>
      <c r="I4452" s="2"/>
      <c r="J4452" s="2"/>
      <c r="K4452" s="3">
        <v>28546</v>
      </c>
      <c r="L4452" s="3">
        <v>11547</v>
      </c>
      <c r="M4452" s="3">
        <v>0</v>
      </c>
      <c r="N4452" s="3">
        <v>38079</v>
      </c>
      <c r="O4452" s="3">
        <v>887837</v>
      </c>
      <c r="P4452" s="3"/>
      <c r="Q4452" s="3">
        <v>1488223</v>
      </c>
      <c r="R4452" s="69"/>
      <c r="S4452" s="69">
        <v>5213.6912110000003</v>
      </c>
      <c r="T4452" s="3">
        <v>1261250</v>
      </c>
      <c r="U4452" s="3">
        <v>7440294.5710000005</v>
      </c>
      <c r="V4452" s="3">
        <v>0</v>
      </c>
      <c r="W4452" s="3">
        <v>0</v>
      </c>
      <c r="X4452" s="3">
        <v>4309591</v>
      </c>
      <c r="Y4452" s="3"/>
      <c r="Z4452" s="3">
        <v>1461865</v>
      </c>
      <c r="AA4452" s="69"/>
      <c r="AB4452" s="69">
        <v>2327.615303</v>
      </c>
      <c r="AC4452" s="3">
        <v>467803</v>
      </c>
      <c r="AD4452" s="3">
        <v>1299269.165</v>
      </c>
      <c r="AE4452" s="3">
        <v>0</v>
      </c>
      <c r="AF4452" s="3">
        <v>0</v>
      </c>
    </row>
    <row r="4453" spans="1:32" x14ac:dyDescent="0.3">
      <c r="A4453" s="1" t="s">
        <v>24</v>
      </c>
      <c r="B4453" s="65" t="str">
        <f>VLOOKUP(A4453,'bank list with code'!$A$2:$C$114,3,FALSE)</f>
        <v>B062</v>
      </c>
      <c r="C4453" s="65" t="str">
        <f>VLOOKUP(B4453,'bank type'!$A$2:$B$87,2,FALSE)</f>
        <v>Private Sector Banks</v>
      </c>
      <c r="D4453" s="60">
        <f t="shared" si="172"/>
        <v>44712</v>
      </c>
      <c r="E4453" s="19">
        <v>5</v>
      </c>
      <c r="F4453" s="1">
        <v>2022</v>
      </c>
      <c r="G4453" s="14">
        <v>1510</v>
      </c>
      <c r="H4453" s="2">
        <v>1263</v>
      </c>
      <c r="I4453" s="2"/>
      <c r="J4453" s="2"/>
      <c r="K4453" s="3">
        <v>235728</v>
      </c>
      <c r="L4453" s="3">
        <v>164</v>
      </c>
      <c r="M4453" s="3">
        <v>35983</v>
      </c>
      <c r="N4453" s="3">
        <v>57411</v>
      </c>
      <c r="O4453" s="3">
        <v>1972365</v>
      </c>
      <c r="P4453" s="3"/>
      <c r="Q4453" s="3">
        <v>2438142</v>
      </c>
      <c r="R4453" s="69"/>
      <c r="S4453" s="69">
        <v>11487.643800000002</v>
      </c>
      <c r="T4453" s="3">
        <v>2517320</v>
      </c>
      <c r="U4453" s="3">
        <v>49285370.158</v>
      </c>
      <c r="V4453" s="3">
        <v>0</v>
      </c>
      <c r="W4453" s="3">
        <v>0</v>
      </c>
      <c r="X4453" s="3">
        <v>7140280</v>
      </c>
      <c r="Y4453" s="3"/>
      <c r="Z4453" s="3">
        <v>1788880</v>
      </c>
      <c r="AA4453" s="69"/>
      <c r="AB4453" s="69">
        <v>3715.271193</v>
      </c>
      <c r="AC4453" s="3">
        <v>1153156</v>
      </c>
      <c r="AD4453" s="3">
        <v>3201632.7230000002</v>
      </c>
      <c r="AE4453" s="3">
        <v>1213</v>
      </c>
      <c r="AF4453" s="3">
        <v>67213.228560000003</v>
      </c>
    </row>
    <row r="4454" spans="1:32" x14ac:dyDescent="0.3">
      <c r="A4454" s="1" t="s">
        <v>25</v>
      </c>
      <c r="B4454" s="65" t="str">
        <f>VLOOKUP(A4454,'bank list with code'!$A$2:$C$114,3,FALSE)</f>
        <v>B063</v>
      </c>
      <c r="C4454" s="65" t="str">
        <f>VLOOKUP(B4454,'bank type'!$A$2:$B$87,2,FALSE)</f>
        <v>Private Sector Banks</v>
      </c>
      <c r="D4454" s="60">
        <f t="shared" si="172"/>
        <v>44712</v>
      </c>
      <c r="E4454" s="19">
        <v>5</v>
      </c>
      <c r="F4454" s="1">
        <v>2022</v>
      </c>
      <c r="G4454" s="14">
        <v>840</v>
      </c>
      <c r="H4454" s="2">
        <v>614</v>
      </c>
      <c r="I4454" s="2"/>
      <c r="J4454" s="2"/>
      <c r="K4454" s="3">
        <v>10928</v>
      </c>
      <c r="L4454" s="3">
        <v>945</v>
      </c>
      <c r="M4454" s="3">
        <v>0</v>
      </c>
      <c r="N4454" s="3">
        <v>36650</v>
      </c>
      <c r="O4454" s="3">
        <v>81550</v>
      </c>
      <c r="P4454" s="3"/>
      <c r="Q4454" s="3">
        <v>138182</v>
      </c>
      <c r="R4454" s="69"/>
      <c r="S4454" s="69">
        <v>851.53224992000003</v>
      </c>
      <c r="T4454" s="3">
        <v>120102</v>
      </c>
      <c r="U4454" s="3">
        <v>280142.53094999999</v>
      </c>
      <c r="V4454" s="3">
        <v>0</v>
      </c>
      <c r="W4454" s="3">
        <v>0</v>
      </c>
      <c r="X4454" s="3">
        <v>3548259</v>
      </c>
      <c r="Y4454" s="3"/>
      <c r="Z4454" s="3">
        <v>1248972</v>
      </c>
      <c r="AA4454" s="69"/>
      <c r="AB4454" s="69">
        <v>2898.5431917800001</v>
      </c>
      <c r="AC4454" s="3">
        <v>3900341</v>
      </c>
      <c r="AD4454" s="3">
        <v>1516772.8022799999</v>
      </c>
      <c r="AE4454" s="3">
        <v>0</v>
      </c>
      <c r="AF4454" s="3">
        <v>0</v>
      </c>
    </row>
    <row r="4455" spans="1:32" x14ac:dyDescent="0.3">
      <c r="A4455" s="1" t="s">
        <v>26</v>
      </c>
      <c r="B4455" s="65" t="str">
        <f>VLOOKUP(A4455,'bank list with code'!$A$2:$C$114,3,FALSE)</f>
        <v>B069</v>
      </c>
      <c r="C4455" s="65" t="str">
        <f>VLOOKUP(B4455,'bank type'!$A$2:$B$87,2,FALSE)</f>
        <v>Private Sector Banks</v>
      </c>
      <c r="D4455" s="60">
        <f t="shared" si="172"/>
        <v>44712</v>
      </c>
      <c r="E4455" s="19">
        <v>5</v>
      </c>
      <c r="F4455" s="1">
        <v>2022</v>
      </c>
      <c r="G4455" s="14">
        <v>829</v>
      </c>
      <c r="H4455" s="2">
        <v>620</v>
      </c>
      <c r="I4455" s="2"/>
      <c r="J4455" s="2"/>
      <c r="K4455" s="3">
        <v>9577</v>
      </c>
      <c r="L4455" s="3">
        <v>0</v>
      </c>
      <c r="M4455" s="3">
        <v>0</v>
      </c>
      <c r="N4455" s="3">
        <v>31715</v>
      </c>
      <c r="O4455" s="3">
        <v>0</v>
      </c>
      <c r="P4455" s="3"/>
      <c r="Q4455" s="3">
        <v>0</v>
      </c>
      <c r="R4455" s="69"/>
      <c r="S4455" s="69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5159931</v>
      </c>
      <c r="Y4455" s="3"/>
      <c r="Z4455" s="3">
        <v>1954943</v>
      </c>
      <c r="AA4455" s="69"/>
      <c r="AB4455" s="69">
        <v>2998.5066420200001</v>
      </c>
      <c r="AC4455" s="3">
        <v>446088</v>
      </c>
      <c r="AD4455" s="3">
        <v>672518.16428000003</v>
      </c>
      <c r="AE4455" s="3">
        <v>0</v>
      </c>
      <c r="AF4455" s="3">
        <v>0</v>
      </c>
    </row>
    <row r="4456" spans="1:32" x14ac:dyDescent="0.3">
      <c r="A4456" s="1" t="s">
        <v>27</v>
      </c>
      <c r="B4456" s="65" t="str">
        <f>VLOOKUP(A4456,'bank list with code'!$A$2:$C$114,3,FALSE)</f>
        <v>B070</v>
      </c>
      <c r="C4456" s="65" t="str">
        <f>VLOOKUP(B4456,'bank type'!$A$2:$B$87,2,FALSE)</f>
        <v>Private Sector Banks</v>
      </c>
      <c r="D4456" s="60">
        <f t="shared" si="172"/>
        <v>44712</v>
      </c>
      <c r="E4456" s="19">
        <v>5</v>
      </c>
      <c r="F4456" s="1">
        <v>2022</v>
      </c>
      <c r="G4456" s="14">
        <v>1369</v>
      </c>
      <c r="H4456" s="2">
        <v>864</v>
      </c>
      <c r="I4456" s="2"/>
      <c r="J4456" s="2"/>
      <c r="K4456" s="3">
        <v>9285</v>
      </c>
      <c r="L4456" s="3">
        <v>0</v>
      </c>
      <c r="M4456" s="3">
        <v>0</v>
      </c>
      <c r="N4456" s="3">
        <v>14685</v>
      </c>
      <c r="O4456" s="3">
        <v>7430</v>
      </c>
      <c r="P4456" s="3"/>
      <c r="Q4456" s="3">
        <v>19665</v>
      </c>
      <c r="R4456" s="69"/>
      <c r="S4456" s="69">
        <v>100.34874429999999</v>
      </c>
      <c r="T4456" s="3">
        <v>4624</v>
      </c>
      <c r="U4456" s="3">
        <v>41205.776479999993</v>
      </c>
      <c r="V4456" s="3">
        <v>0</v>
      </c>
      <c r="W4456" s="3">
        <v>0</v>
      </c>
      <c r="X4456" s="3">
        <v>4050405</v>
      </c>
      <c r="Y4456" s="3"/>
      <c r="Z4456" s="3">
        <v>2056616</v>
      </c>
      <c r="AA4456" s="69"/>
      <c r="AB4456" s="69">
        <v>4311.6679979999999</v>
      </c>
      <c r="AC4456" s="3">
        <v>454599</v>
      </c>
      <c r="AD4456" s="3">
        <v>1037288.105</v>
      </c>
      <c r="AE4456" s="3">
        <v>16392</v>
      </c>
      <c r="AF4456" s="3">
        <v>219444.9656</v>
      </c>
    </row>
    <row r="4457" spans="1:32" x14ac:dyDescent="0.3">
      <c r="A4457" s="1" t="s">
        <v>28</v>
      </c>
      <c r="B4457" s="65" t="str">
        <f>VLOOKUP(A4457,'bank list with code'!$A$2:$C$114,3,FALSE)</f>
        <v>B073</v>
      </c>
      <c r="C4457" s="65" t="str">
        <f>VLOOKUP(B4457,'bank type'!$A$2:$B$87,2,FALSE)</f>
        <v>Private Sector Banks</v>
      </c>
      <c r="D4457" s="60">
        <f t="shared" si="172"/>
        <v>44712</v>
      </c>
      <c r="E4457" s="19">
        <v>5</v>
      </c>
      <c r="F4457" s="1">
        <v>2022</v>
      </c>
      <c r="G4457" s="14">
        <v>1397</v>
      </c>
      <c r="H4457" s="2">
        <v>1337</v>
      </c>
      <c r="I4457" s="2"/>
      <c r="J4457" s="2"/>
      <c r="K4457" s="3">
        <v>57375</v>
      </c>
      <c r="L4457" s="3">
        <v>6346</v>
      </c>
      <c r="M4457" s="3">
        <v>24558</v>
      </c>
      <c r="N4457" s="3">
        <v>253073</v>
      </c>
      <c r="O4457" s="3">
        <v>3606571</v>
      </c>
      <c r="P4457" s="3"/>
      <c r="Q4457" s="3">
        <v>4398971</v>
      </c>
      <c r="R4457" s="69"/>
      <c r="S4457" s="69">
        <v>13537.860301999999</v>
      </c>
      <c r="T4457" s="3">
        <v>3518928</v>
      </c>
      <c r="U4457" s="3">
        <v>19126241.703000002</v>
      </c>
      <c r="V4457" s="3">
        <v>0</v>
      </c>
      <c r="W4457" s="3">
        <v>0</v>
      </c>
      <c r="X4457" s="3">
        <v>24228289</v>
      </c>
      <c r="Y4457" s="3"/>
      <c r="Z4457" s="3">
        <v>5803817</v>
      </c>
      <c r="AA4457" s="69"/>
      <c r="AB4457" s="69">
        <v>10335.20175</v>
      </c>
      <c r="AC4457" s="3">
        <v>4180390</v>
      </c>
      <c r="AD4457" s="3">
        <v>8666647.3249999993</v>
      </c>
      <c r="AE4457" s="3">
        <v>0</v>
      </c>
      <c r="AF4457" s="3">
        <v>0</v>
      </c>
    </row>
    <row r="4458" spans="1:32" x14ac:dyDescent="0.3">
      <c r="A4458" s="1" t="s">
        <v>29</v>
      </c>
      <c r="B4458" s="65" t="str">
        <f>VLOOKUP(A4458,'bank list with code'!$A$2:$C$114,3,FALSE)</f>
        <v>B082</v>
      </c>
      <c r="C4458" s="65" t="str">
        <f>VLOOKUP(B4458,'bank type'!$A$2:$B$87,2,FALSE)</f>
        <v>Private Sector Banks</v>
      </c>
      <c r="D4458" s="60">
        <f t="shared" si="172"/>
        <v>44712</v>
      </c>
      <c r="E4458" s="19">
        <v>5</v>
      </c>
      <c r="F4458" s="1">
        <v>2022</v>
      </c>
      <c r="G4458" s="14">
        <v>374</v>
      </c>
      <c r="H4458" s="2">
        <v>41</v>
      </c>
      <c r="I4458" s="2"/>
      <c r="J4458" s="2"/>
      <c r="K4458" s="3">
        <v>808257</v>
      </c>
      <c r="L4458" s="3">
        <v>0</v>
      </c>
      <c r="M4458" s="3">
        <v>47023</v>
      </c>
      <c r="N4458" s="3">
        <v>73903</v>
      </c>
      <c r="O4458" s="3">
        <v>3827746</v>
      </c>
      <c r="P4458" s="3"/>
      <c r="Q4458" s="3">
        <v>5463910</v>
      </c>
      <c r="R4458" s="69"/>
      <c r="S4458" s="69">
        <v>20480.92455</v>
      </c>
      <c r="T4458" s="3">
        <v>4467495</v>
      </c>
      <c r="U4458" s="3">
        <v>25394666.693</v>
      </c>
      <c r="V4458" s="3">
        <v>0</v>
      </c>
      <c r="W4458" s="3">
        <v>0</v>
      </c>
      <c r="X4458" s="3">
        <v>1356091</v>
      </c>
      <c r="Y4458" s="3"/>
      <c r="Z4458" s="3">
        <v>326687</v>
      </c>
      <c r="AA4458" s="69"/>
      <c r="AB4458" s="69">
        <v>645.80929979999996</v>
      </c>
      <c r="AC4458" s="3">
        <v>150434</v>
      </c>
      <c r="AD4458" s="3">
        <v>425564.86810000002</v>
      </c>
      <c r="AE4458" s="3">
        <v>100</v>
      </c>
      <c r="AF4458" s="3">
        <v>3820.2352500000002</v>
      </c>
    </row>
    <row r="4459" spans="1:32" x14ac:dyDescent="0.3">
      <c r="A4459" s="1" t="s">
        <v>30</v>
      </c>
      <c r="B4459" s="65" t="str">
        <f>VLOOKUP(A4459,'bank list with code'!$A$2:$C$114,3,FALSE)</f>
        <v>B089</v>
      </c>
      <c r="C4459" s="65" t="str">
        <f>VLOOKUP(B4459,'bank type'!$A$2:$B$87,2,FALSE)</f>
        <v>Private Sector Banks</v>
      </c>
      <c r="D4459" s="60">
        <f t="shared" si="172"/>
        <v>44712</v>
      </c>
      <c r="E4459" s="19">
        <v>5</v>
      </c>
      <c r="F4459" s="1">
        <v>2022</v>
      </c>
      <c r="G4459" s="14">
        <v>854</v>
      </c>
      <c r="H4459" s="2">
        <v>418</v>
      </c>
      <c r="I4459" s="2"/>
      <c r="J4459" s="2"/>
      <c r="K4459" s="3">
        <v>11613</v>
      </c>
      <c r="L4459" s="3">
        <v>0</v>
      </c>
      <c r="M4459" s="3">
        <v>3814</v>
      </c>
      <c r="N4459" s="3">
        <v>55343</v>
      </c>
      <c r="O4459" s="3">
        <v>87173</v>
      </c>
      <c r="P4459" s="3"/>
      <c r="Q4459" s="3">
        <v>262635</v>
      </c>
      <c r="R4459" s="69"/>
      <c r="S4459" s="69">
        <v>801.0793099</v>
      </c>
      <c r="T4459" s="3">
        <v>249052</v>
      </c>
      <c r="U4459" s="3">
        <v>1198075.351</v>
      </c>
      <c r="V4459" s="3">
        <v>0</v>
      </c>
      <c r="W4459" s="3">
        <v>0</v>
      </c>
      <c r="X4459" s="3">
        <v>3696135</v>
      </c>
      <c r="Y4459" s="3"/>
      <c r="Z4459" s="3">
        <v>1997008</v>
      </c>
      <c r="AA4459" s="69"/>
      <c r="AB4459" s="69">
        <v>3658.7790918400005</v>
      </c>
      <c r="AC4459" s="3">
        <v>473716</v>
      </c>
      <c r="AD4459" s="3">
        <v>964730.99547000008</v>
      </c>
      <c r="AE4459" s="3">
        <v>0</v>
      </c>
      <c r="AF4459" s="3">
        <v>0</v>
      </c>
    </row>
    <row r="4460" spans="1:32" x14ac:dyDescent="0.3">
      <c r="A4460" s="1" t="s">
        <v>31</v>
      </c>
      <c r="B4460" s="65" t="str">
        <f>VLOOKUP(A4460,'bank list with code'!$A$2:$C$114,3,FALSE)</f>
        <v>B100</v>
      </c>
      <c r="C4460" s="65" t="str">
        <f>VLOOKUP(B4460,'bank type'!$A$2:$B$87,2,FALSE)</f>
        <v>Private Sector Banks</v>
      </c>
      <c r="D4460" s="60">
        <f t="shared" si="172"/>
        <v>44712</v>
      </c>
      <c r="E4460" s="19">
        <v>5</v>
      </c>
      <c r="F4460" s="1">
        <v>2022</v>
      </c>
      <c r="G4460" s="14">
        <v>476</v>
      </c>
      <c r="H4460" s="2">
        <v>667</v>
      </c>
      <c r="I4460" s="2"/>
      <c r="J4460" s="2"/>
      <c r="K4460" s="3">
        <v>4490</v>
      </c>
      <c r="L4460" s="3">
        <v>0</v>
      </c>
      <c r="M4460" s="3">
        <v>0</v>
      </c>
      <c r="N4460" s="3">
        <v>0</v>
      </c>
      <c r="O4460" s="3">
        <v>37405</v>
      </c>
      <c r="P4460" s="3"/>
      <c r="Q4460" s="3">
        <v>45540</v>
      </c>
      <c r="R4460" s="69"/>
      <c r="S4460" s="69">
        <v>199.73217199999999</v>
      </c>
      <c r="T4460" s="3">
        <v>21968</v>
      </c>
      <c r="U4460" s="3">
        <v>98804.609700000001</v>
      </c>
      <c r="V4460" s="3">
        <v>0</v>
      </c>
      <c r="W4460" s="3">
        <v>0</v>
      </c>
      <c r="X4460" s="3">
        <v>2079096</v>
      </c>
      <c r="Y4460" s="3"/>
      <c r="Z4460" s="3">
        <v>484768</v>
      </c>
      <c r="AA4460" s="69"/>
      <c r="AB4460" s="69">
        <v>1037.4834780000001</v>
      </c>
      <c r="AC4460" s="3">
        <v>154454</v>
      </c>
      <c r="AD4460" s="3">
        <v>230810.6465</v>
      </c>
      <c r="AE4460" s="3">
        <v>124</v>
      </c>
      <c r="AF4460" s="3">
        <v>348.08100000000002</v>
      </c>
    </row>
    <row r="4461" spans="1:32" x14ac:dyDescent="0.3">
      <c r="A4461" s="1" t="s">
        <v>33</v>
      </c>
      <c r="B4461" s="65" t="str">
        <f>VLOOKUP(A4461,'bank list with code'!$A$2:$C$114,3,FALSE)</f>
        <v>B113</v>
      </c>
      <c r="C4461" s="65" t="str">
        <f>VLOOKUP(B4461,'bank type'!$A$2:$B$87,2,FALSE)</f>
        <v>Private Sector Banks</v>
      </c>
      <c r="D4461" s="60">
        <f t="shared" si="172"/>
        <v>44712</v>
      </c>
      <c r="E4461" s="19">
        <v>5</v>
      </c>
      <c r="F4461" s="1">
        <v>2022</v>
      </c>
      <c r="G4461" s="14">
        <v>1060</v>
      </c>
      <c r="H4461" s="2">
        <v>192</v>
      </c>
      <c r="I4461" s="2"/>
      <c r="J4461" s="2"/>
      <c r="K4461" s="3">
        <v>59033</v>
      </c>
      <c r="L4461" s="3">
        <v>71831</v>
      </c>
      <c r="M4461" s="3">
        <v>281037</v>
      </c>
      <c r="N4461" s="3">
        <v>108912995</v>
      </c>
      <c r="O4461" s="3">
        <v>1238367</v>
      </c>
      <c r="P4461" s="3"/>
      <c r="Q4461" s="3">
        <v>1550437</v>
      </c>
      <c r="R4461" s="69"/>
      <c r="S4461" s="69">
        <v>4400.4885622600004</v>
      </c>
      <c r="T4461" s="3">
        <v>1178234</v>
      </c>
      <c r="U4461" s="3">
        <v>6586041.7496099994</v>
      </c>
      <c r="V4461" s="3">
        <v>0</v>
      </c>
      <c r="W4461" s="3">
        <v>0</v>
      </c>
      <c r="X4461" s="3">
        <v>3769309</v>
      </c>
      <c r="Y4461" s="3"/>
      <c r="Z4461" s="3">
        <v>1381162</v>
      </c>
      <c r="AA4461" s="69"/>
      <c r="AB4461" s="69">
        <v>2625.43771001</v>
      </c>
      <c r="AC4461" s="3">
        <v>746849</v>
      </c>
      <c r="AD4461" s="3">
        <v>1616085.9650000001</v>
      </c>
      <c r="AE4461" s="3">
        <v>68</v>
      </c>
      <c r="AF4461" s="3">
        <v>1452.125</v>
      </c>
    </row>
    <row r="4462" spans="1:32" x14ac:dyDescent="0.3">
      <c r="A4462" s="1" t="s">
        <v>35</v>
      </c>
      <c r="B4462" s="65" t="str">
        <f>VLOOKUP(A4462,'bank list with code'!$A$2:$C$114,3,FALSE)</f>
        <v>B004</v>
      </c>
      <c r="C4462" s="65" t="str">
        <f>VLOOKUP(B4462,'bank type'!$A$2:$B$87,2,FALSE)</f>
        <v>Foreign Banks</v>
      </c>
      <c r="D4462" s="60">
        <f t="shared" si="172"/>
        <v>44712</v>
      </c>
      <c r="E4462" s="19">
        <v>5</v>
      </c>
      <c r="F4462" s="1">
        <v>2022</v>
      </c>
      <c r="G4462" s="14">
        <v>0</v>
      </c>
      <c r="H4462" s="14">
        <v>0</v>
      </c>
      <c r="I4462" s="14"/>
      <c r="J4462" s="14"/>
      <c r="K4462" s="3">
        <v>47951</v>
      </c>
      <c r="L4462" s="3">
        <v>0</v>
      </c>
      <c r="M4462" s="3">
        <v>0</v>
      </c>
      <c r="N4462" s="3">
        <v>0</v>
      </c>
      <c r="O4462" s="3">
        <v>1366552</v>
      </c>
      <c r="P4462" s="3"/>
      <c r="Q4462" s="3">
        <v>1034325</v>
      </c>
      <c r="R4462" s="69"/>
      <c r="S4462" s="69">
        <v>7361.0168219999996</v>
      </c>
      <c r="T4462" s="3">
        <v>3420823</v>
      </c>
      <c r="U4462" s="3">
        <v>22946533.420000002</v>
      </c>
      <c r="V4462" s="3">
        <v>0</v>
      </c>
      <c r="W4462" s="3">
        <v>0</v>
      </c>
      <c r="X4462" s="3">
        <v>0</v>
      </c>
      <c r="Y4462" s="3"/>
      <c r="Z4462" s="3">
        <v>0</v>
      </c>
      <c r="AA4462" s="69"/>
      <c r="AB4462" s="69">
        <v>0</v>
      </c>
      <c r="AC4462" s="3">
        <v>0</v>
      </c>
      <c r="AD4462" s="3">
        <v>0</v>
      </c>
      <c r="AE4462" s="3">
        <v>0</v>
      </c>
      <c r="AF4462" s="3">
        <v>0</v>
      </c>
    </row>
    <row r="4463" spans="1:32" x14ac:dyDescent="0.3">
      <c r="A4463" s="1" t="s">
        <v>36</v>
      </c>
      <c r="B4463" s="65" t="str">
        <f>VLOOKUP(A4463,'bank list with code'!$A$2:$C$114,3,FALSE)</f>
        <v>B011</v>
      </c>
      <c r="C4463" s="65" t="str">
        <f>VLOOKUP(B4463,'bank type'!$A$2:$B$87,2,FALSE)</f>
        <v>Foreign Banks</v>
      </c>
      <c r="D4463" s="60">
        <f t="shared" si="172"/>
        <v>44712</v>
      </c>
      <c r="E4463" s="19">
        <v>5</v>
      </c>
      <c r="F4463" s="1">
        <v>2022</v>
      </c>
      <c r="G4463" s="14">
        <v>0</v>
      </c>
      <c r="H4463" s="14">
        <v>0</v>
      </c>
      <c r="I4463" s="14"/>
      <c r="J4463" s="14"/>
      <c r="K4463" s="3">
        <v>0</v>
      </c>
      <c r="L4463" s="3">
        <v>0</v>
      </c>
      <c r="M4463" s="3">
        <v>0</v>
      </c>
      <c r="N4463" s="3">
        <v>0</v>
      </c>
      <c r="O4463" s="3">
        <v>21417</v>
      </c>
      <c r="P4463" s="3"/>
      <c r="Q4463" s="3">
        <v>28869</v>
      </c>
      <c r="R4463" s="69"/>
      <c r="S4463" s="69">
        <v>121.87282711</v>
      </c>
      <c r="T4463" s="3">
        <v>13335</v>
      </c>
      <c r="U4463" s="3">
        <v>147003.2929</v>
      </c>
      <c r="V4463" s="3">
        <v>0</v>
      </c>
      <c r="W4463" s="3">
        <v>0</v>
      </c>
      <c r="X4463" s="3">
        <v>0</v>
      </c>
      <c r="Y4463" s="3"/>
      <c r="Z4463" s="3">
        <v>0</v>
      </c>
      <c r="AA4463" s="69"/>
      <c r="AB4463" s="69">
        <v>0</v>
      </c>
      <c r="AC4463" s="3">
        <v>0</v>
      </c>
      <c r="AD4463" s="3">
        <v>0</v>
      </c>
      <c r="AE4463" s="3">
        <v>0</v>
      </c>
      <c r="AF4463" s="3">
        <v>0</v>
      </c>
    </row>
    <row r="4464" spans="1:32" x14ac:dyDescent="0.3">
      <c r="A4464" s="1" t="s">
        <v>37</v>
      </c>
      <c r="B4464" s="65" t="str">
        <f>VLOOKUP(A4464,'bank list with code'!$A$2:$C$114,3,FALSE)</f>
        <v>B017</v>
      </c>
      <c r="C4464" s="65" t="str">
        <f>VLOOKUP(B4464,'bank type'!$A$2:$B$87,2,FALSE)</f>
        <v>Foreign Banks</v>
      </c>
      <c r="D4464" s="60">
        <f t="shared" si="172"/>
        <v>44712</v>
      </c>
      <c r="E4464" s="19">
        <v>5</v>
      </c>
      <c r="F4464" s="1">
        <v>2022</v>
      </c>
      <c r="G4464" s="14">
        <v>0</v>
      </c>
      <c r="H4464" s="14">
        <v>0</v>
      </c>
      <c r="I4464" s="14"/>
      <c r="J4464" s="14"/>
      <c r="K4464" s="3">
        <v>0</v>
      </c>
      <c r="L4464" s="3">
        <v>0</v>
      </c>
      <c r="M4464" s="3">
        <v>1</v>
      </c>
      <c r="N4464" s="3">
        <v>0</v>
      </c>
      <c r="O4464" s="3">
        <v>0</v>
      </c>
      <c r="P4464" s="3"/>
      <c r="Q4464" s="3">
        <v>0</v>
      </c>
      <c r="R4464" s="69"/>
      <c r="S4464" s="69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1696</v>
      </c>
      <c r="Y4464" s="3"/>
      <c r="Z4464" s="3">
        <v>78</v>
      </c>
      <c r="AA4464" s="69"/>
      <c r="AB4464" s="69">
        <v>0.30283515999999999</v>
      </c>
      <c r="AC4464" s="3">
        <v>12</v>
      </c>
      <c r="AD4464" s="3">
        <v>10.099</v>
      </c>
      <c r="AE4464" s="3">
        <v>0</v>
      </c>
      <c r="AF4464" s="3">
        <v>0</v>
      </c>
    </row>
    <row r="4465" spans="1:32" x14ac:dyDescent="0.3">
      <c r="A4465" s="1" t="s">
        <v>38</v>
      </c>
      <c r="B4465" s="65" t="str">
        <f>VLOOKUP(A4465,'bank list with code'!$A$2:$C$114,3,FALSE)</f>
        <v>B023</v>
      </c>
      <c r="C4465" s="65" t="str">
        <f>VLOOKUP(B4465,'bank type'!$A$2:$B$87,2,FALSE)</f>
        <v>Foreign Banks</v>
      </c>
      <c r="D4465" s="60">
        <f t="shared" si="172"/>
        <v>44712</v>
      </c>
      <c r="E4465" s="19">
        <v>5</v>
      </c>
      <c r="F4465" s="1">
        <v>2022</v>
      </c>
      <c r="G4465" s="14">
        <v>47</v>
      </c>
      <c r="H4465" s="2">
        <v>442</v>
      </c>
      <c r="I4465" s="2"/>
      <c r="J4465" s="2"/>
      <c r="K4465" s="3">
        <v>0</v>
      </c>
      <c r="L4465" s="3">
        <v>0</v>
      </c>
      <c r="M4465" s="3">
        <v>0</v>
      </c>
      <c r="N4465" s="3">
        <v>0</v>
      </c>
      <c r="O4465" s="3">
        <v>2550537</v>
      </c>
      <c r="P4465" s="3"/>
      <c r="Q4465" s="3">
        <v>7259923</v>
      </c>
      <c r="R4465" s="69"/>
      <c r="S4465" s="69">
        <v>20067.989316709998</v>
      </c>
      <c r="T4465" s="3">
        <v>6177768</v>
      </c>
      <c r="U4465" s="3">
        <v>25162043.45496</v>
      </c>
      <c r="V4465" s="3">
        <v>0</v>
      </c>
      <c r="W4465" s="3">
        <v>0</v>
      </c>
      <c r="X4465" s="3">
        <v>1343391</v>
      </c>
      <c r="Y4465" s="3"/>
      <c r="Z4465" s="3">
        <v>1036921</v>
      </c>
      <c r="AA4465" s="69"/>
      <c r="AB4465" s="69">
        <v>2590.0265291799997</v>
      </c>
      <c r="AC4465" s="3">
        <v>1056479</v>
      </c>
      <c r="AD4465" s="3">
        <v>2923788.70915</v>
      </c>
      <c r="AE4465" s="3">
        <v>0</v>
      </c>
      <c r="AF4465" s="3">
        <v>0</v>
      </c>
    </row>
    <row r="4466" spans="1:32" x14ac:dyDescent="0.3">
      <c r="A4466" s="1" t="s">
        <v>39</v>
      </c>
      <c r="B4466" s="65" t="str">
        <f>VLOOKUP(A4466,'bank list with code'!$A$2:$C$114,3,FALSE)</f>
        <v>B030</v>
      </c>
      <c r="C4466" s="65" t="str">
        <f>VLOOKUP(B4466,'bank type'!$A$2:$B$87,2,FALSE)</f>
        <v>Foreign Banks</v>
      </c>
      <c r="D4466" s="60">
        <f t="shared" si="172"/>
        <v>44712</v>
      </c>
      <c r="E4466" s="19">
        <v>5</v>
      </c>
      <c r="F4466" s="1">
        <v>2022</v>
      </c>
      <c r="G4466" s="14">
        <v>482</v>
      </c>
      <c r="H4466" s="2">
        <v>516</v>
      </c>
      <c r="I4466" s="2"/>
      <c r="J4466" s="2"/>
      <c r="K4466" s="3">
        <v>932</v>
      </c>
      <c r="L4466" s="3">
        <v>98</v>
      </c>
      <c r="M4466" s="3">
        <v>0</v>
      </c>
      <c r="N4466" s="3">
        <v>2775</v>
      </c>
      <c r="O4466" s="3">
        <v>12937</v>
      </c>
      <c r="P4466" s="3"/>
      <c r="Q4466" s="3">
        <v>13030</v>
      </c>
      <c r="R4466" s="69"/>
      <c r="S4466" s="69">
        <v>48.718784390000003</v>
      </c>
      <c r="T4466" s="3">
        <v>6898</v>
      </c>
      <c r="U4466" s="3">
        <v>53435.508600000001</v>
      </c>
      <c r="V4466" s="3">
        <v>0</v>
      </c>
      <c r="W4466" s="3">
        <v>0</v>
      </c>
      <c r="X4466" s="3">
        <v>2104736</v>
      </c>
      <c r="Y4466" s="3"/>
      <c r="Z4466" s="3">
        <v>714872</v>
      </c>
      <c r="AA4466" s="69"/>
      <c r="AB4466" s="69">
        <v>1043.5521054599999</v>
      </c>
      <c r="AC4466" s="3">
        <v>291572</v>
      </c>
      <c r="AD4466" s="3">
        <v>472731.09049999999</v>
      </c>
      <c r="AE4466" s="3">
        <v>451</v>
      </c>
      <c r="AF4466" s="3">
        <v>6645.317</v>
      </c>
    </row>
    <row r="4467" spans="1:32" x14ac:dyDescent="0.3">
      <c r="A4467" s="1" t="s">
        <v>40</v>
      </c>
      <c r="B4467" s="65" t="str">
        <f>VLOOKUP(A4467,'bank list with code'!$A$2:$C$114,3,FALSE)</f>
        <v>B035</v>
      </c>
      <c r="C4467" s="65" t="str">
        <f>VLOOKUP(B4467,'bank type'!$A$2:$B$87,2,FALSE)</f>
        <v>Foreign Banks</v>
      </c>
      <c r="D4467" s="60">
        <f t="shared" si="172"/>
        <v>44712</v>
      </c>
      <c r="E4467" s="19">
        <v>5</v>
      </c>
      <c r="F4467" s="1">
        <v>2022</v>
      </c>
      <c r="G4467" s="14">
        <v>13</v>
      </c>
      <c r="H4467" s="2">
        <v>18</v>
      </c>
      <c r="I4467" s="2"/>
      <c r="J4467" s="2"/>
      <c r="K4467" s="3">
        <v>0</v>
      </c>
      <c r="L4467" s="3">
        <v>0</v>
      </c>
      <c r="M4467" s="3">
        <v>0</v>
      </c>
      <c r="N4467" s="3">
        <v>5</v>
      </c>
      <c r="O4467" s="3">
        <v>0</v>
      </c>
      <c r="P4467" s="3"/>
      <c r="Q4467" s="3">
        <v>0</v>
      </c>
      <c r="R4467" s="69"/>
      <c r="S4467" s="69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118513</v>
      </c>
      <c r="Y4467" s="3"/>
      <c r="Z4467" s="3">
        <v>64006</v>
      </c>
      <c r="AA4467" s="69"/>
      <c r="AB4467" s="69">
        <v>160.70399499999974</v>
      </c>
      <c r="AC4467" s="3">
        <v>34738</v>
      </c>
      <c r="AD4467" s="3">
        <v>86216.663659999991</v>
      </c>
      <c r="AE4467" s="3">
        <v>0</v>
      </c>
      <c r="AF4467" s="3">
        <v>0</v>
      </c>
    </row>
    <row r="4468" spans="1:32" x14ac:dyDescent="0.3">
      <c r="A4468" s="1" t="s">
        <v>41</v>
      </c>
      <c r="B4468" s="65" t="str">
        <f>VLOOKUP(A4468,'bank list with code'!$A$2:$C$114,3,FALSE)</f>
        <v>B051</v>
      </c>
      <c r="C4468" s="65" t="str">
        <f>VLOOKUP(B4468,'bank type'!$A$2:$B$87,2,FALSE)</f>
        <v>Foreign Banks</v>
      </c>
      <c r="D4468" s="60">
        <f t="shared" si="172"/>
        <v>44712</v>
      </c>
      <c r="E4468" s="19">
        <v>5</v>
      </c>
      <c r="F4468" s="1">
        <v>2022</v>
      </c>
      <c r="G4468" s="14">
        <v>46</v>
      </c>
      <c r="H4468" s="2">
        <v>28</v>
      </c>
      <c r="I4468" s="2"/>
      <c r="J4468" s="2"/>
      <c r="K4468" s="3">
        <v>0</v>
      </c>
      <c r="L4468" s="3">
        <v>0</v>
      </c>
      <c r="M4468" s="3">
        <v>0</v>
      </c>
      <c r="N4468" s="3">
        <v>0</v>
      </c>
      <c r="O4468" s="3">
        <v>760575</v>
      </c>
      <c r="P4468" s="3"/>
      <c r="Q4468" s="3">
        <v>632672</v>
      </c>
      <c r="R4468" s="69"/>
      <c r="S4468" s="69">
        <v>3531.0581982199997</v>
      </c>
      <c r="T4468" s="3">
        <v>1134108</v>
      </c>
      <c r="U4468" s="3">
        <v>3958680.6675</v>
      </c>
      <c r="V4468" s="3">
        <v>0</v>
      </c>
      <c r="W4468" s="3">
        <v>0</v>
      </c>
      <c r="X4468" s="3">
        <v>522803</v>
      </c>
      <c r="Y4468" s="3"/>
      <c r="Z4468" s="3">
        <v>404764</v>
      </c>
      <c r="AA4468" s="69"/>
      <c r="AB4468" s="69">
        <v>1116.48156941</v>
      </c>
      <c r="AC4468" s="3">
        <v>0</v>
      </c>
      <c r="AD4468" s="3">
        <v>0</v>
      </c>
      <c r="AE4468" s="3">
        <v>0</v>
      </c>
      <c r="AF4468" s="3">
        <v>0</v>
      </c>
    </row>
    <row r="4469" spans="1:32" x14ac:dyDescent="0.3">
      <c r="A4469" s="1" t="s">
        <v>73</v>
      </c>
      <c r="B4469" s="65" t="str">
        <f>VLOOKUP(A4469,'bank list with code'!$A$2:$C$114,3,FALSE)</f>
        <v>B085</v>
      </c>
      <c r="C4469" s="65" t="str">
        <f>VLOOKUP(B4469,'bank type'!$A$2:$B$87,2,FALSE)</f>
        <v>Foreign Banks</v>
      </c>
      <c r="D4469" s="60">
        <f t="shared" si="172"/>
        <v>44712</v>
      </c>
      <c r="E4469" s="19">
        <v>5</v>
      </c>
      <c r="F4469" s="1">
        <v>2022</v>
      </c>
      <c r="G4469" s="29">
        <v>7</v>
      </c>
      <c r="H4469" s="29">
        <v>0</v>
      </c>
      <c r="I4469" s="29"/>
      <c r="J4469" s="29"/>
      <c r="K4469" s="29">
        <v>0</v>
      </c>
      <c r="L4469" s="29">
        <v>207604</v>
      </c>
      <c r="M4469" s="29">
        <v>0</v>
      </c>
      <c r="N4469" s="29">
        <v>0</v>
      </c>
      <c r="O4469" s="29">
        <v>896538</v>
      </c>
      <c r="P4469" s="29"/>
      <c r="Q4469" s="29">
        <v>338592</v>
      </c>
      <c r="R4469" s="134"/>
      <c r="S4469" s="134">
        <v>1306.156696</v>
      </c>
      <c r="T4469" s="29">
        <v>1110627</v>
      </c>
      <c r="U4469" s="29">
        <v>4116362.9470000002</v>
      </c>
      <c r="V4469" s="29">
        <v>0</v>
      </c>
      <c r="W4469" s="29">
        <v>0</v>
      </c>
      <c r="X4469" s="29">
        <v>81778</v>
      </c>
      <c r="Y4469" s="29"/>
      <c r="Z4469" s="29">
        <v>3728</v>
      </c>
      <c r="AA4469" s="134"/>
      <c r="AB4469" s="134">
        <v>7.1883090000000003</v>
      </c>
      <c r="AC4469" s="29">
        <v>9513</v>
      </c>
      <c r="AD4469" s="29">
        <v>18325.291000000001</v>
      </c>
      <c r="AE4469" s="29">
        <v>0</v>
      </c>
      <c r="AF4469" s="29">
        <v>0</v>
      </c>
    </row>
    <row r="4470" spans="1:32" x14ac:dyDescent="0.3">
      <c r="A4470" s="10" t="s">
        <v>42</v>
      </c>
      <c r="B4470" s="65" t="str">
        <f>VLOOKUP(A4470,'bank list with code'!$A$2:$C$114,3,FALSE)</f>
        <v>B090</v>
      </c>
      <c r="C4470" s="65" t="str">
        <f>VLOOKUP(B4470,'bank type'!$A$2:$B$87,2,FALSE)</f>
        <v>Foreign Banks</v>
      </c>
      <c r="D4470" s="60">
        <f t="shared" si="172"/>
        <v>44712</v>
      </c>
      <c r="E4470" s="19">
        <v>5</v>
      </c>
      <c r="F4470" s="1">
        <v>2022</v>
      </c>
      <c r="G4470" s="14">
        <v>95</v>
      </c>
      <c r="H4470" s="2">
        <v>72</v>
      </c>
      <c r="I4470" s="2"/>
      <c r="J4470" s="2"/>
      <c r="K4470" s="3">
        <v>0</v>
      </c>
      <c r="L4470" s="3">
        <v>0</v>
      </c>
      <c r="M4470" s="3">
        <v>0</v>
      </c>
      <c r="N4470" s="3">
        <v>0</v>
      </c>
      <c r="O4470" s="3">
        <v>1328773</v>
      </c>
      <c r="P4470" s="3"/>
      <c r="Q4470" s="3">
        <v>1812644</v>
      </c>
      <c r="R4470" s="69"/>
      <c r="S4470" s="69">
        <v>5531.8668699999998</v>
      </c>
      <c r="T4470" s="3">
        <v>1510611</v>
      </c>
      <c r="U4470" s="3">
        <v>6553706.9069999997</v>
      </c>
      <c r="V4470" s="3">
        <v>0</v>
      </c>
      <c r="W4470" s="3">
        <v>0</v>
      </c>
      <c r="X4470" s="3">
        <v>1121344</v>
      </c>
      <c r="Y4470" s="3"/>
      <c r="Z4470" s="3">
        <v>901177</v>
      </c>
      <c r="AA4470" s="69"/>
      <c r="AB4470" s="69">
        <v>2306.4355649999998</v>
      </c>
      <c r="AC4470" s="3">
        <v>677216</v>
      </c>
      <c r="AD4470" s="3">
        <v>1139290.3659999999</v>
      </c>
      <c r="AE4470" s="3">
        <v>30</v>
      </c>
      <c r="AF4470" s="3">
        <v>942.41899999999998</v>
      </c>
    </row>
    <row r="4471" spans="1:32" x14ac:dyDescent="0.3">
      <c r="A4471" s="24" t="s">
        <v>45</v>
      </c>
      <c r="B4471" s="65" t="str">
        <f>VLOOKUP(A4471,'bank list with code'!$A$2:$C$114,3,FALSE)</f>
        <v>B002</v>
      </c>
      <c r="C4471" s="65" t="str">
        <f>VLOOKUP(B4471,'bank type'!$A$2:$B$87,2,FALSE)</f>
        <v>Payment Banks</v>
      </c>
      <c r="D4471" s="60">
        <f t="shared" si="172"/>
        <v>44712</v>
      </c>
      <c r="E4471" s="19">
        <v>5</v>
      </c>
      <c r="F4471" s="1">
        <v>2022</v>
      </c>
      <c r="G4471" s="25">
        <v>0</v>
      </c>
      <c r="H4471" s="25">
        <v>0</v>
      </c>
      <c r="I4471" s="25"/>
      <c r="J4471" s="25"/>
      <c r="K4471" s="26">
        <v>0</v>
      </c>
      <c r="L4471" s="26">
        <v>0</v>
      </c>
      <c r="M4471" s="26">
        <v>0</v>
      </c>
      <c r="N4471" s="26">
        <v>3430876</v>
      </c>
      <c r="O4471" s="26">
        <v>0</v>
      </c>
      <c r="P4471" s="26"/>
      <c r="Q4471" s="26">
        <v>0</v>
      </c>
      <c r="R4471" s="133"/>
      <c r="S4471" s="133">
        <v>0</v>
      </c>
      <c r="T4471" s="26">
        <v>0</v>
      </c>
      <c r="U4471" s="26">
        <v>0</v>
      </c>
      <c r="V4471" s="26">
        <v>0</v>
      </c>
      <c r="W4471" s="26">
        <v>0</v>
      </c>
      <c r="X4471" s="26">
        <v>1962294</v>
      </c>
      <c r="Y4471" s="26"/>
      <c r="Z4471" s="26">
        <v>0</v>
      </c>
      <c r="AA4471" s="133"/>
      <c r="AB4471" s="133">
        <v>0</v>
      </c>
      <c r="AC4471" s="26">
        <v>226382</v>
      </c>
      <c r="AD4471" s="26">
        <v>157708.56099999999</v>
      </c>
      <c r="AE4471" s="26">
        <v>0</v>
      </c>
      <c r="AF4471" s="26">
        <v>0</v>
      </c>
    </row>
    <row r="4472" spans="1:32" x14ac:dyDescent="0.3">
      <c r="A4472" s="24" t="s">
        <v>46</v>
      </c>
      <c r="B4472" s="65" t="str">
        <f>VLOOKUP(A4472,'bank list with code'!$A$2:$C$114,3,FALSE)</f>
        <v>B048</v>
      </c>
      <c r="C4472" s="65" t="str">
        <f>VLOOKUP(B4472,'bank type'!$A$2:$B$87,2,FALSE)</f>
        <v>Payment Banks</v>
      </c>
      <c r="D4472" s="60">
        <f t="shared" si="172"/>
        <v>44712</v>
      </c>
      <c r="E4472" s="19">
        <v>5</v>
      </c>
      <c r="F4472" s="1">
        <v>2022</v>
      </c>
      <c r="G4472" s="25">
        <v>0</v>
      </c>
      <c r="H4472" s="25">
        <v>0</v>
      </c>
      <c r="I4472" s="25"/>
      <c r="J4472" s="25"/>
      <c r="K4472" s="26">
        <v>0</v>
      </c>
      <c r="L4472" s="26">
        <v>314868</v>
      </c>
      <c r="M4472" s="26">
        <v>0</v>
      </c>
      <c r="N4472" s="26">
        <v>14807</v>
      </c>
      <c r="O4472" s="26">
        <v>0</v>
      </c>
      <c r="P4472" s="26"/>
      <c r="Q4472" s="26">
        <v>0</v>
      </c>
      <c r="R4472" s="133"/>
      <c r="S4472" s="133">
        <v>0</v>
      </c>
      <c r="T4472" s="26">
        <v>0</v>
      </c>
      <c r="U4472" s="26">
        <v>0</v>
      </c>
      <c r="V4472" s="26">
        <v>0</v>
      </c>
      <c r="W4472" s="26">
        <v>0</v>
      </c>
      <c r="X4472" s="26">
        <v>4791704</v>
      </c>
      <c r="Y4472" s="26"/>
      <c r="Z4472" s="26">
        <v>206339</v>
      </c>
      <c r="AA4472" s="133"/>
      <c r="AB4472" s="133">
        <v>381.33888657</v>
      </c>
      <c r="AC4472" s="26">
        <v>27257</v>
      </c>
      <c r="AD4472" s="26">
        <v>19786.061160000001</v>
      </c>
      <c r="AE4472" s="26">
        <v>0</v>
      </c>
      <c r="AF4472" s="26">
        <v>0</v>
      </c>
    </row>
    <row r="4473" spans="1:32" x14ac:dyDescent="0.3">
      <c r="A4473" s="24" t="s">
        <v>47</v>
      </c>
      <c r="B4473" s="65" t="str">
        <f>VLOOKUP(A4473,'bank list with code'!$A$2:$C$114,3,FALSE)</f>
        <v>B059</v>
      </c>
      <c r="C4473" s="65" t="str">
        <f>VLOOKUP(B4473,'bank type'!$A$2:$B$87,2,FALSE)</f>
        <v>Payment Banks</v>
      </c>
      <c r="D4473" s="60">
        <f t="shared" si="172"/>
        <v>44712</v>
      </c>
      <c r="E4473" s="19">
        <v>5</v>
      </c>
      <c r="F4473" s="1">
        <v>2022</v>
      </c>
      <c r="G4473" s="25">
        <v>0</v>
      </c>
      <c r="H4473" s="25">
        <v>0</v>
      </c>
      <c r="I4473" s="25"/>
      <c r="J4473" s="25"/>
      <c r="K4473" s="26">
        <v>0</v>
      </c>
      <c r="L4473" s="26">
        <v>132120</v>
      </c>
      <c r="M4473" s="26">
        <v>0</v>
      </c>
      <c r="N4473" s="26">
        <v>101001</v>
      </c>
      <c r="O4473" s="26">
        <v>0</v>
      </c>
      <c r="P4473" s="26"/>
      <c r="Q4473" s="26">
        <v>0</v>
      </c>
      <c r="R4473" s="133"/>
      <c r="S4473" s="133">
        <v>0</v>
      </c>
      <c r="T4473" s="26">
        <v>0</v>
      </c>
      <c r="U4473" s="26">
        <v>0</v>
      </c>
      <c r="V4473" s="26">
        <v>0</v>
      </c>
      <c r="W4473" s="26">
        <v>0</v>
      </c>
      <c r="X4473" s="26">
        <v>0</v>
      </c>
      <c r="Y4473" s="26"/>
      <c r="Z4473" s="26">
        <v>0</v>
      </c>
      <c r="AA4473" s="133"/>
      <c r="AB4473" s="133">
        <v>0</v>
      </c>
      <c r="AC4473" s="26">
        <v>0</v>
      </c>
      <c r="AD4473" s="26">
        <v>-2.9999995604157448E-5</v>
      </c>
      <c r="AE4473" s="26">
        <v>0</v>
      </c>
      <c r="AF4473" s="26">
        <v>0</v>
      </c>
    </row>
    <row r="4474" spans="1:32" x14ac:dyDescent="0.3">
      <c r="A4474" s="24" t="s">
        <v>72</v>
      </c>
      <c r="B4474" s="65" t="str">
        <f>VLOOKUP(A4474,'bank list with code'!$A$2:$C$114,3,FALSE)</f>
        <v>B067</v>
      </c>
      <c r="C4474" s="65" t="str">
        <f>VLOOKUP(B4474,'bank type'!$A$2:$B$87,2,FALSE)</f>
        <v>Payment Banks</v>
      </c>
      <c r="D4474" s="60">
        <f t="shared" si="172"/>
        <v>44712</v>
      </c>
      <c r="E4474" s="19">
        <v>5</v>
      </c>
      <c r="F4474" s="1">
        <v>2022</v>
      </c>
      <c r="G4474" s="25">
        <v>0</v>
      </c>
      <c r="H4474" s="25">
        <v>0</v>
      </c>
      <c r="I4474" s="25"/>
      <c r="J4474" s="25"/>
      <c r="K4474" s="26">
        <v>0</v>
      </c>
      <c r="L4474" s="26">
        <v>0</v>
      </c>
      <c r="M4474" s="26">
        <v>0</v>
      </c>
      <c r="N4474" s="26">
        <v>0</v>
      </c>
      <c r="O4474" s="26">
        <v>0</v>
      </c>
      <c r="P4474" s="26"/>
      <c r="Q4474" s="26">
        <v>0</v>
      </c>
      <c r="R4474" s="133"/>
      <c r="S4474" s="133">
        <v>0</v>
      </c>
      <c r="T4474" s="26">
        <v>0</v>
      </c>
      <c r="U4474" s="26">
        <v>0</v>
      </c>
      <c r="V4474" s="26">
        <v>0</v>
      </c>
      <c r="W4474" s="26">
        <v>0</v>
      </c>
      <c r="X4474" s="26">
        <v>0</v>
      </c>
      <c r="Y4474" s="26"/>
      <c r="Z4474" s="26">
        <v>0</v>
      </c>
      <c r="AA4474" s="133"/>
      <c r="AB4474" s="133">
        <v>0</v>
      </c>
      <c r="AC4474" s="26">
        <v>0</v>
      </c>
      <c r="AD4474" s="26">
        <v>0</v>
      </c>
      <c r="AE4474" s="26">
        <v>0</v>
      </c>
      <c r="AF4474" s="26">
        <v>0</v>
      </c>
    </row>
    <row r="4475" spans="1:32" x14ac:dyDescent="0.3">
      <c r="A4475" s="24" t="s">
        <v>49</v>
      </c>
      <c r="B4475" s="65" t="str">
        <f>VLOOKUP(A4475,'bank list with code'!$A$2:$C$114,3,FALSE)</f>
        <v>B077</v>
      </c>
      <c r="C4475" s="65" t="str">
        <f>VLOOKUP(B4475,'bank type'!$A$2:$B$87,2,FALSE)</f>
        <v>Payment Banks</v>
      </c>
      <c r="D4475" s="60">
        <f t="shared" si="172"/>
        <v>44712</v>
      </c>
      <c r="E4475" s="19">
        <v>5</v>
      </c>
      <c r="F4475" s="1">
        <v>2022</v>
      </c>
      <c r="G4475" s="25">
        <v>0</v>
      </c>
      <c r="H4475" s="25">
        <v>0</v>
      </c>
      <c r="I4475" s="25"/>
      <c r="J4475" s="25"/>
      <c r="K4475" s="26">
        <v>0</v>
      </c>
      <c r="L4475" s="26">
        <v>84036</v>
      </c>
      <c r="M4475" s="26">
        <v>0</v>
      </c>
      <c r="N4475" s="26">
        <v>0</v>
      </c>
      <c r="O4475" s="26">
        <v>0</v>
      </c>
      <c r="P4475" s="26"/>
      <c r="Q4475" s="26">
        <v>0</v>
      </c>
      <c r="R4475" s="133"/>
      <c r="S4475" s="133">
        <v>0</v>
      </c>
      <c r="T4475" s="26">
        <v>0</v>
      </c>
      <c r="U4475" s="26">
        <v>0</v>
      </c>
      <c r="V4475" s="26">
        <v>0</v>
      </c>
      <c r="W4475" s="26">
        <v>0</v>
      </c>
      <c r="X4475" s="26">
        <v>369029</v>
      </c>
      <c r="Y4475" s="26"/>
      <c r="Z4475" s="26">
        <v>811</v>
      </c>
      <c r="AA4475" s="133"/>
      <c r="AB4475" s="133">
        <v>0.89251360000000002</v>
      </c>
      <c r="AC4475" s="26">
        <v>23215</v>
      </c>
      <c r="AD4475" s="26">
        <v>12530.159619999999</v>
      </c>
      <c r="AE4475" s="26">
        <v>0</v>
      </c>
      <c r="AF4475" s="26">
        <v>0</v>
      </c>
    </row>
    <row r="4476" spans="1:32" x14ac:dyDescent="0.3">
      <c r="A4476" s="28" t="s">
        <v>50</v>
      </c>
      <c r="B4476" s="65" t="str">
        <f>VLOOKUP(A4476,'bank list with code'!$A$2:$C$114,3,FALSE)</f>
        <v>B079</v>
      </c>
      <c r="C4476" s="65" t="str">
        <f>VLOOKUP(B4476,'bank type'!$A$2:$B$87,2,FALSE)</f>
        <v>Payment Banks</v>
      </c>
      <c r="D4476" s="60">
        <f t="shared" si="172"/>
        <v>44712</v>
      </c>
      <c r="E4476" s="19">
        <v>5</v>
      </c>
      <c r="F4476" s="1">
        <v>2022</v>
      </c>
      <c r="G4476" s="14">
        <v>1</v>
      </c>
      <c r="H4476" s="2">
        <v>67</v>
      </c>
      <c r="I4476" s="2"/>
      <c r="J4476" s="2"/>
      <c r="K4476" s="3">
        <v>439894</v>
      </c>
      <c r="L4476" s="3">
        <v>0</v>
      </c>
      <c r="M4476" s="3">
        <v>0</v>
      </c>
      <c r="N4476" s="3">
        <v>22709512</v>
      </c>
      <c r="O4476" s="3">
        <v>0</v>
      </c>
      <c r="P4476" s="3"/>
      <c r="Q4476" s="3">
        <v>0</v>
      </c>
      <c r="R4476" s="69"/>
      <c r="S4476" s="69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37013451</v>
      </c>
      <c r="Y4476" s="3"/>
      <c r="Z4476" s="3">
        <v>748866</v>
      </c>
      <c r="AA4476" s="69"/>
      <c r="AB4476" s="69">
        <v>906.827</v>
      </c>
      <c r="AC4476" s="3">
        <v>1745974</v>
      </c>
      <c r="AD4476" s="3">
        <v>2433192</v>
      </c>
      <c r="AE4476" s="3">
        <v>0</v>
      </c>
      <c r="AF4476" s="3">
        <v>0</v>
      </c>
    </row>
    <row r="4477" spans="1:32" x14ac:dyDescent="0.3">
      <c r="A4477" s="1" t="s">
        <v>52</v>
      </c>
      <c r="B4477" s="65" t="str">
        <f>VLOOKUP(A4477,'bank list with code'!$A$2:$C$114,3,FALSE)</f>
        <v>B007</v>
      </c>
      <c r="C4477" s="65" t="str">
        <f>VLOOKUP(B4477,'bank type'!$A$2:$B$87,2,FALSE)</f>
        <v>Small Finance Banks</v>
      </c>
      <c r="D4477" s="60">
        <f t="shared" si="172"/>
        <v>44712</v>
      </c>
      <c r="E4477" s="19">
        <v>5</v>
      </c>
      <c r="F4477" s="1">
        <v>2022</v>
      </c>
      <c r="G4477" s="14">
        <v>424</v>
      </c>
      <c r="H4477" s="2">
        <v>3</v>
      </c>
      <c r="I4477" s="2"/>
      <c r="J4477" s="2"/>
      <c r="K4477" s="3">
        <v>0</v>
      </c>
      <c r="L4477" s="3">
        <v>330</v>
      </c>
      <c r="M4477" s="3">
        <v>0</v>
      </c>
      <c r="N4477" s="3">
        <v>602791</v>
      </c>
      <c r="O4477" s="3">
        <v>216123</v>
      </c>
      <c r="P4477" s="3"/>
      <c r="Q4477" s="3">
        <v>335343</v>
      </c>
      <c r="R4477" s="69"/>
      <c r="S4477" s="69">
        <v>1655.063821</v>
      </c>
      <c r="T4477" s="3">
        <v>245029</v>
      </c>
      <c r="U4477" s="3">
        <v>1907135.8330000001</v>
      </c>
      <c r="V4477" s="3">
        <v>1599</v>
      </c>
      <c r="W4477" s="3">
        <v>775.51099999999997</v>
      </c>
      <c r="X4477" s="3">
        <v>2047753</v>
      </c>
      <c r="Y4477" s="3"/>
      <c r="Z4477" s="3">
        <v>262413</v>
      </c>
      <c r="AA4477" s="69"/>
      <c r="AB4477" s="69">
        <v>630.52293539999994</v>
      </c>
      <c r="AC4477" s="3">
        <v>205352</v>
      </c>
      <c r="AD4477" s="3">
        <v>487450.41089999996</v>
      </c>
      <c r="AE4477" s="3">
        <v>221</v>
      </c>
      <c r="AF4477" s="3">
        <v>3640.6149999999998</v>
      </c>
    </row>
    <row r="4478" spans="1:32" x14ac:dyDescent="0.3">
      <c r="A4478" s="1" t="s">
        <v>53</v>
      </c>
      <c r="B4478" s="65" t="str">
        <f>VLOOKUP(A4478,'bank list with code'!$A$2:$C$114,3,FALSE)</f>
        <v>B019</v>
      </c>
      <c r="C4478" s="65" t="str">
        <f>VLOOKUP(B4478,'bank type'!$A$2:$B$87,2,FALSE)</f>
        <v>Small Finance Banks</v>
      </c>
      <c r="D4478" s="60">
        <f t="shared" si="172"/>
        <v>44712</v>
      </c>
      <c r="E4478" s="19">
        <v>5</v>
      </c>
      <c r="F4478" s="1">
        <v>2022</v>
      </c>
      <c r="G4478" s="14">
        <v>163</v>
      </c>
      <c r="H4478" s="2">
        <v>2</v>
      </c>
      <c r="I4478" s="2"/>
      <c r="J4478" s="2"/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/>
      <c r="Q4478" s="3">
        <v>0</v>
      </c>
      <c r="R4478" s="69"/>
      <c r="S4478" s="69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188366</v>
      </c>
      <c r="Y4478" s="3"/>
      <c r="Z4478" s="3">
        <v>51030</v>
      </c>
      <c r="AA4478" s="69"/>
      <c r="AB4478" s="69">
        <v>121.9961577</v>
      </c>
      <c r="AC4478" s="3">
        <v>19719</v>
      </c>
      <c r="AD4478" s="3">
        <v>41394.968249999998</v>
      </c>
      <c r="AE4478" s="3">
        <v>0</v>
      </c>
      <c r="AF4478" s="3">
        <v>0</v>
      </c>
    </row>
    <row r="4479" spans="1:32" x14ac:dyDescent="0.3">
      <c r="A4479" s="1" t="s">
        <v>55</v>
      </c>
      <c r="B4479" s="65" t="str">
        <f>VLOOKUP(A4479,'bank list with code'!$A$2:$C$114,3,FALSE)</f>
        <v>B041</v>
      </c>
      <c r="C4479" s="65" t="str">
        <f>VLOOKUP(B4479,'bank type'!$A$2:$B$87,2,FALSE)</f>
        <v>Small Finance Banks</v>
      </c>
      <c r="D4479" s="60">
        <f t="shared" si="172"/>
        <v>44712</v>
      </c>
      <c r="E4479" s="19">
        <v>5</v>
      </c>
      <c r="F4479" s="1">
        <v>2022</v>
      </c>
      <c r="G4479" s="14">
        <v>336</v>
      </c>
      <c r="H4479" s="2">
        <v>3</v>
      </c>
      <c r="I4479" s="2"/>
      <c r="J4479" s="2"/>
      <c r="K4479" s="3">
        <v>15483</v>
      </c>
      <c r="L4479" s="3">
        <v>299</v>
      </c>
      <c r="M4479" s="3">
        <v>22809</v>
      </c>
      <c r="N4479" s="3">
        <v>0</v>
      </c>
      <c r="O4479" s="3">
        <v>0</v>
      </c>
      <c r="P4479" s="3"/>
      <c r="Q4479" s="3">
        <v>0</v>
      </c>
      <c r="R4479" s="69"/>
      <c r="S4479" s="69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3526852</v>
      </c>
      <c r="Y4479" s="3"/>
      <c r="Z4479" s="3">
        <v>283150</v>
      </c>
      <c r="AA4479" s="69"/>
      <c r="AB4479" s="69">
        <v>476.65833800000001</v>
      </c>
      <c r="AC4479" s="3">
        <v>173201</v>
      </c>
      <c r="AD4479" s="3">
        <v>421777.38099999999</v>
      </c>
      <c r="AE4479" s="3">
        <v>0</v>
      </c>
      <c r="AF4479" s="3">
        <v>0</v>
      </c>
    </row>
    <row r="4480" spans="1:32" x14ac:dyDescent="0.3">
      <c r="A4480" s="1" t="s">
        <v>56</v>
      </c>
      <c r="B4480" s="65" t="str">
        <f>VLOOKUP(A4480,'bank list with code'!$A$2:$C$114,3,FALSE)</f>
        <v>B043</v>
      </c>
      <c r="C4480" s="65" t="str">
        <f>VLOOKUP(B4480,'bank type'!$A$2:$B$87,2,FALSE)</f>
        <v>Small Finance Banks</v>
      </c>
      <c r="D4480" s="60">
        <f t="shared" si="172"/>
        <v>44712</v>
      </c>
      <c r="E4480" s="19">
        <v>5</v>
      </c>
      <c r="F4480" s="1">
        <v>2022</v>
      </c>
      <c r="G4480" s="14">
        <v>408</v>
      </c>
      <c r="H4480" s="2">
        <v>3</v>
      </c>
      <c r="I4480" s="2"/>
      <c r="J4480" s="2"/>
      <c r="K4480" s="3">
        <v>0</v>
      </c>
      <c r="L4480" s="3">
        <v>1013</v>
      </c>
      <c r="M4480" s="3">
        <v>0</v>
      </c>
      <c r="N4480" s="3">
        <v>0</v>
      </c>
      <c r="O4480" s="3">
        <v>0</v>
      </c>
      <c r="P4480" s="3"/>
      <c r="Q4480" s="3">
        <v>0</v>
      </c>
      <c r="R4480" s="69"/>
      <c r="S4480" s="69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4493019</v>
      </c>
      <c r="Y4480" s="3"/>
      <c r="Z4480" s="3">
        <v>315486</v>
      </c>
      <c r="AA4480" s="69"/>
      <c r="AB4480" s="69">
        <v>392.82310876999998</v>
      </c>
      <c r="AC4480" s="3">
        <v>0</v>
      </c>
      <c r="AD4480" s="3">
        <v>0</v>
      </c>
      <c r="AE4480" s="3">
        <v>0</v>
      </c>
      <c r="AF4480" s="3">
        <v>0</v>
      </c>
    </row>
    <row r="4481" spans="1:32" x14ac:dyDescent="0.3">
      <c r="A4481" s="1" t="s">
        <v>54</v>
      </c>
      <c r="B4481" s="65" t="str">
        <f>VLOOKUP(A4481,'bank list with code'!$A$2:$C$114,3,FALSE)</f>
        <v>B046</v>
      </c>
      <c r="C4481" s="65" t="str">
        <f>VLOOKUP(B4481,'bank type'!$A$2:$B$87,2,FALSE)</f>
        <v>Small Finance Banks</v>
      </c>
      <c r="D4481" s="60">
        <f t="shared" si="172"/>
        <v>44712</v>
      </c>
      <c r="E4481" s="19">
        <v>5</v>
      </c>
      <c r="F4481" s="1">
        <v>2022</v>
      </c>
      <c r="G4481" s="14">
        <v>125</v>
      </c>
      <c r="H4481" s="2">
        <v>0</v>
      </c>
      <c r="I4481" s="2"/>
      <c r="J4481" s="2"/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/>
      <c r="Q4481" s="3">
        <v>0</v>
      </c>
      <c r="R4481" s="69"/>
      <c r="S4481" s="69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3495704</v>
      </c>
      <c r="Y4481" s="3"/>
      <c r="Z4481" s="3">
        <v>52467</v>
      </c>
      <c r="AA4481" s="69"/>
      <c r="AB4481" s="69">
        <v>58.679683039999993</v>
      </c>
      <c r="AC4481" s="3">
        <v>7712</v>
      </c>
      <c r="AD4481" s="3">
        <v>10543.408230000001</v>
      </c>
      <c r="AE4481" s="3">
        <v>0</v>
      </c>
      <c r="AF4481" s="3">
        <v>0</v>
      </c>
    </row>
    <row r="4482" spans="1:32" x14ac:dyDescent="0.3">
      <c r="A4482" s="1" t="s">
        <v>57</v>
      </c>
      <c r="B4482" s="65" t="str">
        <f>VLOOKUP(A4482,'bank list with code'!$A$2:$C$114,3,FALSE)</f>
        <v>B065</v>
      </c>
      <c r="C4482" s="65" t="str">
        <f>VLOOKUP(B4482,'bank type'!$A$2:$B$87,2,FALSE)</f>
        <v>Small Finance Banks</v>
      </c>
      <c r="D4482" s="60">
        <f t="shared" si="172"/>
        <v>44712</v>
      </c>
      <c r="E4482" s="19">
        <v>5</v>
      </c>
      <c r="F4482" s="1">
        <v>2022</v>
      </c>
      <c r="G4482" s="14">
        <v>65</v>
      </c>
      <c r="H4482" s="2">
        <v>2</v>
      </c>
      <c r="I4482" s="2"/>
      <c r="J4482" s="2"/>
      <c r="K4482" s="3">
        <v>0</v>
      </c>
      <c r="L4482" s="3">
        <v>164</v>
      </c>
      <c r="M4482" s="3">
        <v>0</v>
      </c>
      <c r="N4482" s="3">
        <v>493817</v>
      </c>
      <c r="O4482" s="3">
        <v>0</v>
      </c>
      <c r="P4482" s="3"/>
      <c r="Q4482" s="3">
        <v>0</v>
      </c>
      <c r="R4482" s="69"/>
      <c r="S4482" s="69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2406319</v>
      </c>
      <c r="Y4482" s="3"/>
      <c r="Z4482" s="3">
        <v>68037</v>
      </c>
      <c r="AA4482" s="69"/>
      <c r="AB4482" s="69">
        <v>101.59016</v>
      </c>
      <c r="AC4482" s="3">
        <v>16645</v>
      </c>
      <c r="AD4482" s="3">
        <v>30795.050999999999</v>
      </c>
      <c r="AE4482" s="3">
        <v>0</v>
      </c>
      <c r="AF4482" s="3">
        <v>0</v>
      </c>
    </row>
    <row r="4483" spans="1:32" x14ac:dyDescent="0.3">
      <c r="A4483" s="1" t="s">
        <v>58</v>
      </c>
      <c r="B4483" s="65" t="str">
        <f>VLOOKUP(A4483,'bank list with code'!$A$2:$C$114,3,FALSE)</f>
        <v>B075</v>
      </c>
      <c r="C4483" s="65" t="str">
        <f>VLOOKUP(B4483,'bank type'!$A$2:$B$87,2,FALSE)</f>
        <v>Small Finance Banks</v>
      </c>
      <c r="D4483" s="60">
        <f t="shared" si="172"/>
        <v>44712</v>
      </c>
      <c r="E4483" s="19">
        <v>5</v>
      </c>
      <c r="F4483" s="1">
        <v>2022</v>
      </c>
      <c r="G4483" s="14">
        <v>8</v>
      </c>
      <c r="H4483" s="2">
        <v>1</v>
      </c>
      <c r="I4483" s="2"/>
      <c r="J4483" s="2"/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/>
      <c r="Q4483" s="3">
        <v>0</v>
      </c>
      <c r="R4483" s="69"/>
      <c r="S4483" s="69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311903</v>
      </c>
      <c r="Y4483" s="3"/>
      <c r="Z4483" s="3">
        <v>21163</v>
      </c>
      <c r="AA4483" s="69"/>
      <c r="AB4483" s="69">
        <v>25.38737875</v>
      </c>
      <c r="AC4483" s="3">
        <v>0</v>
      </c>
      <c r="AD4483" s="3">
        <v>0</v>
      </c>
      <c r="AE4483" s="3">
        <v>0</v>
      </c>
      <c r="AF4483" s="3">
        <v>0</v>
      </c>
    </row>
    <row r="4484" spans="1:32" x14ac:dyDescent="0.3">
      <c r="A4484" s="1" t="s">
        <v>59</v>
      </c>
      <c r="B4484" s="65" t="str">
        <f>VLOOKUP(A4484,'bank list with code'!$A$2:$C$114,3,FALSE)</f>
        <v>B097</v>
      </c>
      <c r="C4484" s="65" t="str">
        <f>VLOOKUP(B4484,'bank type'!$A$2:$B$87,2,FALSE)</f>
        <v>Small Finance Banks</v>
      </c>
      <c r="D4484" s="60">
        <f t="shared" si="172"/>
        <v>44712</v>
      </c>
      <c r="E4484" s="19">
        <v>5</v>
      </c>
      <c r="F4484" s="1">
        <v>2022</v>
      </c>
      <c r="G4484" s="14">
        <v>0</v>
      </c>
      <c r="H4484" s="2">
        <v>0</v>
      </c>
      <c r="I4484" s="2"/>
      <c r="J4484" s="2"/>
      <c r="K4484" s="3">
        <v>0</v>
      </c>
      <c r="L4484" s="3">
        <v>67</v>
      </c>
      <c r="M4484" s="3">
        <v>0</v>
      </c>
      <c r="N4484" s="3">
        <v>0</v>
      </c>
      <c r="O4484" s="3">
        <v>0</v>
      </c>
      <c r="P4484" s="3"/>
      <c r="Q4484" s="3">
        <v>0</v>
      </c>
      <c r="R4484" s="69"/>
      <c r="S4484" s="69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439503</v>
      </c>
      <c r="Y4484" s="3"/>
      <c r="Z4484" s="3">
        <v>30343</v>
      </c>
      <c r="AA4484" s="69"/>
      <c r="AB4484" s="69">
        <v>35.958580630000007</v>
      </c>
      <c r="AC4484" s="3">
        <v>4865</v>
      </c>
      <c r="AD4484" s="3">
        <v>7701.2365799999998</v>
      </c>
      <c r="AE4484" s="3">
        <v>0</v>
      </c>
      <c r="AF4484" s="3">
        <v>0</v>
      </c>
    </row>
    <row r="4485" spans="1:32" x14ac:dyDescent="0.3">
      <c r="A4485" s="1" t="s">
        <v>60</v>
      </c>
      <c r="B4485" s="65" t="str">
        <f>VLOOKUP(A4485,'bank list with code'!$A$2:$C$114,3,FALSE)</f>
        <v>B103</v>
      </c>
      <c r="C4485" s="65" t="str">
        <f>VLOOKUP(B4485,'bank type'!$A$2:$B$87,2,FALSE)</f>
        <v>Small Finance Banks</v>
      </c>
      <c r="D4485" s="60">
        <f t="shared" si="172"/>
        <v>44712</v>
      </c>
      <c r="E4485" s="19">
        <v>5</v>
      </c>
      <c r="F4485" s="1">
        <v>2022</v>
      </c>
      <c r="G4485" s="14">
        <v>489</v>
      </c>
      <c r="H4485" s="2">
        <v>3</v>
      </c>
      <c r="I4485" s="2"/>
      <c r="J4485" s="2"/>
      <c r="K4485" s="3">
        <v>0</v>
      </c>
      <c r="L4485" s="3">
        <v>0</v>
      </c>
      <c r="M4485" s="3">
        <v>0</v>
      </c>
      <c r="N4485" s="3">
        <v>68346</v>
      </c>
      <c r="O4485" s="3">
        <v>0</v>
      </c>
      <c r="P4485" s="3"/>
      <c r="Q4485" s="3">
        <v>0</v>
      </c>
      <c r="R4485" s="69"/>
      <c r="S4485" s="69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7337224</v>
      </c>
      <c r="Y4485" s="3"/>
      <c r="Z4485" s="3">
        <v>359806</v>
      </c>
      <c r="AA4485" s="69"/>
      <c r="AB4485" s="69">
        <v>534.00717500000007</v>
      </c>
      <c r="AC4485" s="3">
        <v>157356</v>
      </c>
      <c r="AD4485" s="3">
        <v>263290.87</v>
      </c>
      <c r="AE4485" s="3">
        <v>0</v>
      </c>
      <c r="AF4485" s="3">
        <v>0</v>
      </c>
    </row>
    <row r="4486" spans="1:32" x14ac:dyDescent="0.3">
      <c r="A4486" s="1" t="s">
        <v>78</v>
      </c>
      <c r="B4486" s="65" t="str">
        <f>VLOOKUP(A4486,'bank list with code'!$A$2:$C$114,3,FALSE)</f>
        <v>B107</v>
      </c>
      <c r="C4486" s="65" t="str">
        <f>VLOOKUP(B4486,'bank type'!$A$2:$B$87,2,FALSE)</f>
        <v>Small Finance Banks</v>
      </c>
      <c r="D4486" s="60">
        <f t="shared" si="172"/>
        <v>44712</v>
      </c>
      <c r="E4486" s="19">
        <v>5</v>
      </c>
      <c r="F4486" s="1">
        <v>2022</v>
      </c>
      <c r="G4486" s="14">
        <v>0</v>
      </c>
      <c r="H4486" s="2">
        <v>0</v>
      </c>
      <c r="I4486" s="2"/>
      <c r="J4486" s="2"/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/>
      <c r="Q4486" s="3">
        <v>0</v>
      </c>
      <c r="R4486" s="69"/>
      <c r="S4486" s="69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/>
      <c r="Z4486" s="3">
        <v>0</v>
      </c>
      <c r="AA4486" s="69"/>
      <c r="AB4486" s="69">
        <v>0</v>
      </c>
      <c r="AC4486" s="3">
        <v>0</v>
      </c>
      <c r="AD4486" s="3">
        <v>0</v>
      </c>
      <c r="AE4486" s="3">
        <v>0</v>
      </c>
      <c r="AF4486" s="3">
        <v>0</v>
      </c>
    </row>
    <row r="4487" spans="1:32" x14ac:dyDescent="0.3">
      <c r="A4487" s="1" t="s">
        <v>61</v>
      </c>
      <c r="B4487" s="65" t="str">
        <f>VLOOKUP(A4487,'bank list with code'!$A$2:$C$114,3,FALSE)</f>
        <v>B109</v>
      </c>
      <c r="C4487" s="65" t="str">
        <f>VLOOKUP(B4487,'bank type'!$A$2:$B$87,2,FALSE)</f>
        <v>Small Finance Banks</v>
      </c>
      <c r="D4487" s="60">
        <f t="shared" si="172"/>
        <v>44712</v>
      </c>
      <c r="E4487" s="19">
        <v>5</v>
      </c>
      <c r="F4487" s="1">
        <v>2022</v>
      </c>
      <c r="G4487" s="14">
        <v>225</v>
      </c>
      <c r="H4487" s="2">
        <v>6</v>
      </c>
      <c r="I4487" s="2"/>
      <c r="J4487" s="2"/>
      <c r="K4487" s="3">
        <v>0</v>
      </c>
      <c r="L4487" s="3">
        <v>450</v>
      </c>
      <c r="M4487" s="3">
        <v>0</v>
      </c>
      <c r="N4487" s="3">
        <v>5800</v>
      </c>
      <c r="O4487" s="3">
        <v>0</v>
      </c>
      <c r="P4487" s="3"/>
      <c r="Q4487" s="3">
        <v>0</v>
      </c>
      <c r="R4487" s="69"/>
      <c r="S4487" s="69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1367149</v>
      </c>
      <c r="Y4487" s="3"/>
      <c r="Z4487" s="3">
        <v>42456</v>
      </c>
      <c r="AA4487" s="69"/>
      <c r="AB4487" s="69">
        <v>69.134391000000008</v>
      </c>
      <c r="AC4487" s="3">
        <v>13583</v>
      </c>
      <c r="AD4487" s="3">
        <v>20162.312999999998</v>
      </c>
      <c r="AE4487" s="3">
        <v>0</v>
      </c>
      <c r="AF4487" s="3">
        <v>0</v>
      </c>
    </row>
    <row r="4488" spans="1:32" x14ac:dyDescent="0.3">
      <c r="A4488" s="31" t="s">
        <v>0</v>
      </c>
      <c r="B4488" s="65" t="str">
        <f>VLOOKUP(A4488,'bank list with code'!$A$2:$C$114,3,FALSE)</f>
        <v>B014</v>
      </c>
      <c r="C4488" s="65" t="str">
        <f>VLOOKUP(B4488,'bank type'!$A$2:$B$87,2,FALSE)</f>
        <v>Public Sector Banks</v>
      </c>
      <c r="D4488" s="60">
        <f>DATE(2022,6,30)</f>
        <v>44742</v>
      </c>
      <c r="E4488" s="115">
        <v>6</v>
      </c>
      <c r="F4488" s="1">
        <v>2022</v>
      </c>
      <c r="G4488" s="14">
        <v>8770</v>
      </c>
      <c r="H4488" s="5">
        <v>2705</v>
      </c>
      <c r="I4488" s="5"/>
      <c r="J4488" s="5"/>
      <c r="K4488" s="7">
        <v>26029</v>
      </c>
      <c r="L4488" s="7">
        <v>37381</v>
      </c>
      <c r="M4488" s="7">
        <v>12269</v>
      </c>
      <c r="N4488" s="7">
        <v>757538</v>
      </c>
      <c r="O4488" s="7">
        <v>1348264</v>
      </c>
      <c r="P4488" s="7"/>
      <c r="Q4488" s="7">
        <v>1500306</v>
      </c>
      <c r="R4488" s="123"/>
      <c r="S4488" s="123">
        <v>4646.45227488</v>
      </c>
      <c r="T4488" s="7">
        <v>1435986</v>
      </c>
      <c r="U4488" s="7">
        <v>6872526.6689499998</v>
      </c>
      <c r="V4488" s="7">
        <v>0</v>
      </c>
      <c r="W4488" s="7">
        <v>0</v>
      </c>
      <c r="X4488" s="7">
        <v>75993816</v>
      </c>
      <c r="Y4488" s="7"/>
      <c r="Z4488" s="7">
        <v>7963708</v>
      </c>
      <c r="AA4488" s="123"/>
      <c r="AB4488" s="123">
        <v>14469.083155279954</v>
      </c>
      <c r="AC4488" s="7">
        <v>4008434</v>
      </c>
      <c r="AD4488" s="7">
        <v>6822458.1782898428</v>
      </c>
      <c r="AE4488" s="7">
        <v>5</v>
      </c>
      <c r="AF4488" s="7">
        <v>19.5</v>
      </c>
    </row>
    <row r="4489" spans="1:32" x14ac:dyDescent="0.3">
      <c r="A4489" s="31" t="s">
        <v>1</v>
      </c>
      <c r="B4489" s="65" t="str">
        <f>VLOOKUP(A4489,'bank list with code'!$A$2:$C$114,3,FALSE)</f>
        <v>B015</v>
      </c>
      <c r="C4489" s="65" t="str">
        <f>VLOOKUP(B4489,'bank type'!$A$2:$B$87,2,FALSE)</f>
        <v>Public Sector Banks</v>
      </c>
      <c r="D4489" s="60">
        <f t="shared" ref="D4489:D4545" si="173">DATE(2022,6,30)</f>
        <v>44742</v>
      </c>
      <c r="E4489" s="115">
        <v>6</v>
      </c>
      <c r="F4489" s="1">
        <v>2022</v>
      </c>
      <c r="G4489" s="14">
        <v>5220</v>
      </c>
      <c r="H4489" s="5">
        <v>2753</v>
      </c>
      <c r="I4489" s="5"/>
      <c r="J4489" s="5"/>
      <c r="K4489" s="7">
        <v>46345</v>
      </c>
      <c r="L4489" s="7">
        <v>11445</v>
      </c>
      <c r="M4489" s="7">
        <v>103</v>
      </c>
      <c r="N4489" s="7">
        <v>409807</v>
      </c>
      <c r="O4489" s="7">
        <v>169240</v>
      </c>
      <c r="P4489" s="7"/>
      <c r="Q4489" s="7">
        <v>142335</v>
      </c>
      <c r="R4489" s="123"/>
      <c r="S4489" s="123">
        <v>479.32905723000005</v>
      </c>
      <c r="T4489" s="7">
        <v>108444</v>
      </c>
      <c r="U4489" s="7">
        <v>302268.09308999998</v>
      </c>
      <c r="V4489" s="7">
        <v>0</v>
      </c>
      <c r="W4489" s="7">
        <v>0</v>
      </c>
      <c r="X4489" s="7">
        <v>45402570</v>
      </c>
      <c r="Y4489" s="7"/>
      <c r="Z4489" s="7">
        <v>4704501</v>
      </c>
      <c r="AA4489" s="123"/>
      <c r="AB4489" s="123">
        <v>8053.4869068599992</v>
      </c>
      <c r="AC4489" s="7">
        <v>2764782</v>
      </c>
      <c r="AD4489" s="7">
        <v>3514421.7234800002</v>
      </c>
      <c r="AE4489" s="7">
        <v>0</v>
      </c>
      <c r="AF4489" s="7">
        <v>0</v>
      </c>
    </row>
    <row r="4490" spans="1:32" x14ac:dyDescent="0.3">
      <c r="A4490" s="31" t="s">
        <v>2</v>
      </c>
      <c r="B4490" s="65" t="str">
        <f>VLOOKUP(A4490,'bank list with code'!$A$2:$C$114,3,FALSE)</f>
        <v>B016</v>
      </c>
      <c r="C4490" s="65" t="str">
        <f>VLOOKUP(B4490,'bank type'!$A$2:$B$87,2,FALSE)</f>
        <v>Public Sector Banks</v>
      </c>
      <c r="D4490" s="60">
        <f t="shared" si="173"/>
        <v>44742</v>
      </c>
      <c r="E4490" s="115">
        <v>6</v>
      </c>
      <c r="F4490" s="1">
        <v>2022</v>
      </c>
      <c r="G4490" s="14">
        <v>1731</v>
      </c>
      <c r="H4490" s="5">
        <v>434</v>
      </c>
      <c r="I4490" s="5"/>
      <c r="J4490" s="5"/>
      <c r="K4490" s="7">
        <v>2852</v>
      </c>
      <c r="L4490" s="7">
        <v>0</v>
      </c>
      <c r="M4490" s="7">
        <v>355014</v>
      </c>
      <c r="N4490" s="7">
        <v>557608</v>
      </c>
      <c r="O4490" s="7">
        <v>77017</v>
      </c>
      <c r="P4490" s="7"/>
      <c r="Q4490" s="7">
        <v>83933</v>
      </c>
      <c r="R4490" s="123"/>
      <c r="S4490" s="123">
        <v>349.38961399999999</v>
      </c>
      <c r="T4490" s="7">
        <v>0</v>
      </c>
      <c r="U4490" s="7">
        <v>0</v>
      </c>
      <c r="V4490" s="7">
        <v>0</v>
      </c>
      <c r="W4490" s="7">
        <v>0</v>
      </c>
      <c r="X4490" s="7">
        <v>12651775</v>
      </c>
      <c r="Y4490" s="7"/>
      <c r="Z4490" s="7">
        <v>2447945</v>
      </c>
      <c r="AA4490" s="123"/>
      <c r="AB4490" s="123">
        <v>3610.6113560000003</v>
      </c>
      <c r="AC4490" s="7">
        <v>1007201</v>
      </c>
      <c r="AD4490" s="7">
        <v>1341509.6029999999</v>
      </c>
      <c r="AE4490" s="7">
        <v>9059</v>
      </c>
      <c r="AF4490" s="7">
        <v>102256.03379999999</v>
      </c>
    </row>
    <row r="4491" spans="1:32" x14ac:dyDescent="0.3">
      <c r="A4491" s="31" t="s">
        <v>3</v>
      </c>
      <c r="B4491" s="65" t="str">
        <f>VLOOKUP(A4491,'bank list with code'!$A$2:$C$114,3,FALSE)</f>
        <v>B018</v>
      </c>
      <c r="C4491" s="65" t="str">
        <f>VLOOKUP(B4491,'bank type'!$A$2:$B$87,2,FALSE)</f>
        <v>Public Sector Banks</v>
      </c>
      <c r="D4491" s="60">
        <f t="shared" si="173"/>
        <v>44742</v>
      </c>
      <c r="E4491" s="115">
        <v>6</v>
      </c>
      <c r="F4491" s="1">
        <v>2022</v>
      </c>
      <c r="G4491" s="14">
        <v>8071</v>
      </c>
      <c r="H4491" s="5">
        <v>4130</v>
      </c>
      <c r="I4491" s="5"/>
      <c r="J4491" s="5"/>
      <c r="K4491" s="7">
        <v>49824</v>
      </c>
      <c r="L4491" s="7">
        <v>8906</v>
      </c>
      <c r="M4491" s="7">
        <v>66</v>
      </c>
      <c r="N4491" s="7">
        <v>1426442</v>
      </c>
      <c r="O4491" s="7">
        <v>922700</v>
      </c>
      <c r="P4491" s="7"/>
      <c r="Q4491" s="7">
        <v>636586</v>
      </c>
      <c r="R4491" s="123"/>
      <c r="S4491" s="123">
        <v>1677.7292320000001</v>
      </c>
      <c r="T4491" s="7">
        <v>292789</v>
      </c>
      <c r="U4491" s="7">
        <v>989769.52879999997</v>
      </c>
      <c r="V4491" s="7">
        <v>0</v>
      </c>
      <c r="W4491" s="7">
        <v>0</v>
      </c>
      <c r="X4491" s="7">
        <v>46100836</v>
      </c>
      <c r="Y4491" s="7"/>
      <c r="Z4491" s="7">
        <v>9520319</v>
      </c>
      <c r="AA4491" s="123"/>
      <c r="AB4491" s="123">
        <v>18282.217811999999</v>
      </c>
      <c r="AC4491" s="7">
        <v>3889247</v>
      </c>
      <c r="AD4491" s="7">
        <v>6711685.0640000002</v>
      </c>
      <c r="AE4491" s="7">
        <v>4185</v>
      </c>
      <c r="AF4491" s="7">
        <v>69015.884000000005</v>
      </c>
    </row>
    <row r="4492" spans="1:32" x14ac:dyDescent="0.3">
      <c r="A4492" s="31" t="s">
        <v>4</v>
      </c>
      <c r="B4492" s="65" t="str">
        <f>VLOOKUP(A4492,'bank list with code'!$A$2:$C$114,3,FALSE)</f>
        <v>B022</v>
      </c>
      <c r="C4492" s="65" t="str">
        <f>VLOOKUP(B4492,'bank type'!$A$2:$B$87,2,FALSE)</f>
        <v>Public Sector Banks</v>
      </c>
      <c r="D4492" s="60">
        <f t="shared" si="173"/>
        <v>44742</v>
      </c>
      <c r="E4492" s="115">
        <v>6</v>
      </c>
      <c r="F4492" s="1">
        <v>2022</v>
      </c>
      <c r="G4492" s="14">
        <v>2418</v>
      </c>
      <c r="H4492" s="5">
        <v>581</v>
      </c>
      <c r="I4492" s="5"/>
      <c r="J4492" s="5"/>
      <c r="K4492" s="7">
        <v>3424</v>
      </c>
      <c r="L4492" s="7">
        <v>8982</v>
      </c>
      <c r="M4492" s="7">
        <v>7846</v>
      </c>
      <c r="N4492" s="7">
        <v>190305</v>
      </c>
      <c r="O4492" s="7">
        <v>0</v>
      </c>
      <c r="P4492" s="7"/>
      <c r="Q4492" s="7">
        <v>0</v>
      </c>
      <c r="R4492" s="123"/>
      <c r="S4492" s="123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27038530</v>
      </c>
      <c r="Y4492" s="7"/>
      <c r="Z4492" s="7">
        <v>2622310</v>
      </c>
      <c r="AA4492" s="123"/>
      <c r="AB4492" s="123">
        <v>5259.0618059999997</v>
      </c>
      <c r="AC4492" s="7">
        <v>711967</v>
      </c>
      <c r="AD4492" s="7">
        <v>1183201.2819999999</v>
      </c>
      <c r="AE4492" s="7">
        <v>0</v>
      </c>
      <c r="AF4492" s="7">
        <v>0</v>
      </c>
    </row>
    <row r="4493" spans="1:32" x14ac:dyDescent="0.3">
      <c r="A4493" s="31" t="s">
        <v>5</v>
      </c>
      <c r="B4493" s="65" t="str">
        <f>VLOOKUP(A4493,'bank list with code'!$A$2:$C$114,3,FALSE)</f>
        <v>B060</v>
      </c>
      <c r="C4493" s="65" t="str">
        <f>VLOOKUP(B4493,'bank type'!$A$2:$B$87,2,FALSE)</f>
        <v>Public Sector Banks</v>
      </c>
      <c r="D4493" s="60">
        <f t="shared" si="173"/>
        <v>44742</v>
      </c>
      <c r="E4493" s="115">
        <v>6</v>
      </c>
      <c r="F4493" s="1">
        <v>2022</v>
      </c>
      <c r="G4493" s="14">
        <v>4228</v>
      </c>
      <c r="H4493" s="5">
        <v>596</v>
      </c>
      <c r="I4493" s="5"/>
      <c r="J4493" s="5"/>
      <c r="K4493" s="7">
        <v>14750</v>
      </c>
      <c r="L4493" s="7">
        <v>9657</v>
      </c>
      <c r="M4493" s="7">
        <v>0</v>
      </c>
      <c r="N4493" s="7">
        <v>377986</v>
      </c>
      <c r="O4493" s="7">
        <v>156312</v>
      </c>
      <c r="P4493" s="7"/>
      <c r="Q4493" s="7">
        <v>125038</v>
      </c>
      <c r="R4493" s="123"/>
      <c r="S4493" s="123">
        <v>283.483294</v>
      </c>
      <c r="T4493" s="7">
        <v>61221</v>
      </c>
      <c r="U4493" s="7">
        <v>283729.36800000002</v>
      </c>
      <c r="V4493" s="7">
        <v>0</v>
      </c>
      <c r="W4493" s="7">
        <v>0</v>
      </c>
      <c r="X4493" s="7">
        <v>27703669</v>
      </c>
      <c r="Y4493" s="7"/>
      <c r="Z4493" s="7">
        <v>5896214</v>
      </c>
      <c r="AA4493" s="123"/>
      <c r="AB4493" s="123">
        <v>10750.901975999999</v>
      </c>
      <c r="AC4493" s="7">
        <v>2728229</v>
      </c>
      <c r="AD4493" s="7">
        <v>3959054.6970000002</v>
      </c>
      <c r="AE4493" s="7">
        <v>4788</v>
      </c>
      <c r="AF4493" s="7">
        <v>73404.645180000007</v>
      </c>
    </row>
    <row r="4494" spans="1:32" x14ac:dyDescent="0.3">
      <c r="A4494" s="31" t="s">
        <v>6</v>
      </c>
      <c r="B4494" s="65" t="str">
        <f>VLOOKUP(A4494,'bank list with code'!$A$2:$C$114,3,FALSE)</f>
        <v>B061</v>
      </c>
      <c r="C4494" s="65" t="str">
        <f>VLOOKUP(B4494,'bank type'!$A$2:$B$87,2,FALSE)</f>
        <v>Public Sector Banks</v>
      </c>
      <c r="D4494" s="60">
        <f t="shared" si="173"/>
        <v>44742</v>
      </c>
      <c r="E4494" s="115">
        <v>6</v>
      </c>
      <c r="F4494" s="1">
        <v>2022</v>
      </c>
      <c r="G4494" s="14">
        <v>2735</v>
      </c>
      <c r="H4494" s="5">
        <v>646</v>
      </c>
      <c r="I4494" s="5"/>
      <c r="J4494" s="5"/>
      <c r="K4494" s="7">
        <v>0</v>
      </c>
      <c r="L4494" s="7">
        <v>0</v>
      </c>
      <c r="M4494" s="7">
        <v>0</v>
      </c>
      <c r="N4494" s="7">
        <v>108609</v>
      </c>
      <c r="O4494" s="7">
        <v>77236</v>
      </c>
      <c r="P4494" s="7"/>
      <c r="Q4494" s="7">
        <v>61667</v>
      </c>
      <c r="R4494" s="123"/>
      <c r="S4494" s="123">
        <v>143.09213600000001</v>
      </c>
      <c r="T4494" s="7">
        <v>23770</v>
      </c>
      <c r="U4494" s="7">
        <v>62948.381000000001</v>
      </c>
      <c r="V4494" s="7">
        <v>0</v>
      </c>
      <c r="W4494" s="7">
        <v>0</v>
      </c>
      <c r="X4494" s="7">
        <v>14886914</v>
      </c>
      <c r="Y4494" s="7"/>
      <c r="Z4494" s="7">
        <v>3694785</v>
      </c>
      <c r="AA4494" s="123"/>
      <c r="AB4494" s="123">
        <v>6619.4683349999996</v>
      </c>
      <c r="AC4494" s="7">
        <v>1155888</v>
      </c>
      <c r="AD4494" s="7">
        <v>1844257.1510000001</v>
      </c>
      <c r="AE4494" s="7">
        <v>0</v>
      </c>
      <c r="AF4494" s="7">
        <v>0</v>
      </c>
    </row>
    <row r="4495" spans="1:32" x14ac:dyDescent="0.3">
      <c r="A4495" s="31" t="s">
        <v>7</v>
      </c>
      <c r="B4495" s="65" t="str">
        <f>VLOOKUP(A4495,'bank list with code'!$A$2:$C$114,3,FALSE)</f>
        <v>B080</v>
      </c>
      <c r="C4495" s="65" t="str">
        <f>VLOOKUP(B4495,'bank type'!$A$2:$B$87,2,FALSE)</f>
        <v>Public Sector Banks</v>
      </c>
      <c r="D4495" s="60">
        <f t="shared" si="173"/>
        <v>44742</v>
      </c>
      <c r="E4495" s="115">
        <v>6</v>
      </c>
      <c r="F4495" s="1">
        <v>2022</v>
      </c>
      <c r="G4495" s="14">
        <v>777</v>
      </c>
      <c r="H4495" s="5">
        <v>25</v>
      </c>
      <c r="I4495" s="5"/>
      <c r="J4495" s="5"/>
      <c r="K4495" s="7">
        <v>1051</v>
      </c>
      <c r="L4495" s="7">
        <v>357</v>
      </c>
      <c r="M4495" s="7">
        <v>1131</v>
      </c>
      <c r="N4495" s="7">
        <v>13555</v>
      </c>
      <c r="O4495" s="7">
        <v>0</v>
      </c>
      <c r="P4495" s="7"/>
      <c r="Q4495" s="7">
        <v>0</v>
      </c>
      <c r="R4495" s="123"/>
      <c r="S4495" s="123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3517700</v>
      </c>
      <c r="Y4495" s="7"/>
      <c r="Z4495" s="7">
        <v>550715</v>
      </c>
      <c r="AA4495" s="123"/>
      <c r="AB4495" s="123">
        <v>1124.0052079499999</v>
      </c>
      <c r="AC4495" s="7">
        <v>340230</v>
      </c>
      <c r="AD4495" s="7">
        <v>709140.78662999999</v>
      </c>
      <c r="AE4495" s="7">
        <v>0</v>
      </c>
      <c r="AF4495" s="7">
        <v>0</v>
      </c>
    </row>
    <row r="4496" spans="1:32" x14ac:dyDescent="0.3">
      <c r="A4496" s="31" t="s">
        <v>8</v>
      </c>
      <c r="B4496" s="65" t="str">
        <f>VLOOKUP(A4496,'bank list with code'!$A$2:$C$114,3,FALSE)</f>
        <v>B081</v>
      </c>
      <c r="C4496" s="65" t="str">
        <f>VLOOKUP(B4496,'bank type'!$A$2:$B$87,2,FALSE)</f>
        <v>Public Sector Banks</v>
      </c>
      <c r="D4496" s="60">
        <f t="shared" si="173"/>
        <v>44742</v>
      </c>
      <c r="E4496" s="115">
        <v>6</v>
      </c>
      <c r="F4496" s="1">
        <v>2022</v>
      </c>
      <c r="G4496" s="14">
        <v>8206</v>
      </c>
      <c r="H4496" s="5">
        <v>5013</v>
      </c>
      <c r="I4496" s="5"/>
      <c r="J4496" s="5"/>
      <c r="K4496" s="7">
        <v>42944</v>
      </c>
      <c r="L4496" s="7">
        <v>11265</v>
      </c>
      <c r="M4496" s="7">
        <v>586124</v>
      </c>
      <c r="N4496" s="7">
        <v>57863</v>
      </c>
      <c r="O4496" s="7">
        <v>330315</v>
      </c>
      <c r="P4496" s="7"/>
      <c r="Q4496" s="7">
        <v>418321</v>
      </c>
      <c r="R4496" s="123"/>
      <c r="S4496" s="123">
        <v>1225.9155116500001</v>
      </c>
      <c r="T4496" s="7">
        <v>167738</v>
      </c>
      <c r="U4496" s="7">
        <v>547302.18247</v>
      </c>
      <c r="V4496" s="7">
        <v>0</v>
      </c>
      <c r="W4496" s="7">
        <v>0</v>
      </c>
      <c r="X4496" s="7">
        <v>46296504</v>
      </c>
      <c r="Y4496" s="7"/>
      <c r="Z4496" s="7">
        <v>8690853</v>
      </c>
      <c r="AA4496" s="123"/>
      <c r="AB4496" s="123">
        <v>16735.928623569998</v>
      </c>
      <c r="AC4496" s="7">
        <v>5428500</v>
      </c>
      <c r="AD4496" s="7">
        <v>7925228.8855600003</v>
      </c>
      <c r="AE4496" s="7">
        <v>0</v>
      </c>
      <c r="AF4496" s="7">
        <v>0</v>
      </c>
    </row>
    <row r="4497" spans="1:32" x14ac:dyDescent="0.3">
      <c r="A4497" s="31" t="s">
        <v>12</v>
      </c>
      <c r="B4497" s="65" t="str">
        <f>VLOOKUP(A4497,'bank list with code'!$A$2:$C$114,3,FALSE)</f>
        <v>B093</v>
      </c>
      <c r="C4497" s="65" t="str">
        <f>VLOOKUP(B4497,'bank type'!$A$2:$B$87,2,FALSE)</f>
        <v>Public Sector Banks</v>
      </c>
      <c r="D4497" s="60">
        <f t="shared" si="173"/>
        <v>44742</v>
      </c>
      <c r="E4497" s="115">
        <v>6</v>
      </c>
      <c r="F4497" s="1">
        <v>2022</v>
      </c>
      <c r="G4497" s="14">
        <v>26022</v>
      </c>
      <c r="H4497" s="5">
        <v>39548</v>
      </c>
      <c r="I4497" s="5"/>
      <c r="J4497" s="5"/>
      <c r="K4497" s="7">
        <v>953970</v>
      </c>
      <c r="L4497" s="7">
        <v>51544</v>
      </c>
      <c r="M4497" s="7">
        <v>518815</v>
      </c>
      <c r="N4497" s="7">
        <v>1749438</v>
      </c>
      <c r="O4497" s="7">
        <v>14315734</v>
      </c>
      <c r="P4497" s="7"/>
      <c r="Q4497" s="7">
        <v>23705628</v>
      </c>
      <c r="R4497" s="123"/>
      <c r="S4497" s="123">
        <v>68309.259271999996</v>
      </c>
      <c r="T4497" s="7">
        <v>18159026</v>
      </c>
      <c r="U4497" s="7">
        <v>120052406.29000001</v>
      </c>
      <c r="V4497" s="7">
        <v>0</v>
      </c>
      <c r="W4497" s="7">
        <v>0</v>
      </c>
      <c r="X4497" s="7">
        <v>274069731</v>
      </c>
      <c r="Y4497" s="7"/>
      <c r="Z4497" s="7">
        <v>57507759</v>
      </c>
      <c r="AA4497" s="123"/>
      <c r="AB4497" s="123">
        <v>110756.85420648001</v>
      </c>
      <c r="AC4497" s="7">
        <v>29873680</v>
      </c>
      <c r="AD4497" s="7">
        <v>47622743.680630006</v>
      </c>
      <c r="AE4497" s="7">
        <v>2132</v>
      </c>
      <c r="AF4497" s="7">
        <v>26272.012289999999</v>
      </c>
    </row>
    <row r="4498" spans="1:32" x14ac:dyDescent="0.3">
      <c r="A4498" s="31" t="s">
        <v>9</v>
      </c>
      <c r="B4498" s="65" t="str">
        <f>VLOOKUP(A4498,'bank list with code'!$A$2:$C$114,3,FALSE)</f>
        <v>B102</v>
      </c>
      <c r="C4498" s="65" t="str">
        <f>VLOOKUP(B4498,'bank type'!$A$2:$B$87,2,FALSE)</f>
        <v>Public Sector Banks</v>
      </c>
      <c r="D4498" s="60">
        <f t="shared" si="173"/>
        <v>44742</v>
      </c>
      <c r="E4498" s="115">
        <v>6</v>
      </c>
      <c r="F4498" s="1">
        <v>2022</v>
      </c>
      <c r="G4498" s="14">
        <v>2144</v>
      </c>
      <c r="H4498" s="5">
        <v>222</v>
      </c>
      <c r="I4498" s="5"/>
      <c r="J4498" s="5"/>
      <c r="K4498" s="7">
        <v>10331</v>
      </c>
      <c r="L4498" s="7">
        <v>3568</v>
      </c>
      <c r="M4498" s="7">
        <v>1651</v>
      </c>
      <c r="N4498" s="7">
        <v>400905</v>
      </c>
      <c r="O4498" s="7">
        <v>0</v>
      </c>
      <c r="P4498" s="7"/>
      <c r="Q4498" s="7">
        <v>0</v>
      </c>
      <c r="R4498" s="123"/>
      <c r="S4498" s="123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11542722</v>
      </c>
      <c r="Y4498" s="7"/>
      <c r="Z4498" s="7">
        <v>1754992</v>
      </c>
      <c r="AA4498" s="123"/>
      <c r="AB4498" s="123">
        <v>3440.8000059999999</v>
      </c>
      <c r="AC4498" s="7">
        <v>1117238</v>
      </c>
      <c r="AD4498" s="7">
        <v>1704470.933</v>
      </c>
      <c r="AE4498" s="7">
        <v>1518</v>
      </c>
      <c r="AF4498" s="7">
        <v>22984.383379999999</v>
      </c>
    </row>
    <row r="4499" spans="1:32" x14ac:dyDescent="0.3">
      <c r="A4499" s="31" t="s">
        <v>10</v>
      </c>
      <c r="B4499" s="65" t="str">
        <f>VLOOKUP(A4499,'bank list with code'!$A$2:$C$114,3,FALSE)</f>
        <v>B105</v>
      </c>
      <c r="C4499" s="65" t="str">
        <f>VLOOKUP(B4499,'bank type'!$A$2:$B$87,2,FALSE)</f>
        <v>Public Sector Banks</v>
      </c>
      <c r="D4499" s="60">
        <f t="shared" si="173"/>
        <v>44742</v>
      </c>
      <c r="E4499" s="115">
        <v>6</v>
      </c>
      <c r="F4499" s="1">
        <v>2022</v>
      </c>
      <c r="G4499" s="14">
        <v>8042</v>
      </c>
      <c r="H4499" s="5">
        <v>3190</v>
      </c>
      <c r="I4499" s="5"/>
      <c r="J4499" s="5"/>
      <c r="K4499" s="7">
        <v>49108</v>
      </c>
      <c r="L4499" s="7">
        <v>8032</v>
      </c>
      <c r="M4499" s="7">
        <v>6097</v>
      </c>
      <c r="N4499" s="7">
        <v>231730</v>
      </c>
      <c r="O4499" s="7">
        <v>552143</v>
      </c>
      <c r="P4499" s="7"/>
      <c r="Q4499" s="7">
        <v>486792</v>
      </c>
      <c r="R4499" s="123"/>
      <c r="S4499" s="123">
        <v>1505.2717930000001</v>
      </c>
      <c r="T4499" s="7">
        <v>266186</v>
      </c>
      <c r="U4499" s="7">
        <v>996496.46074000001</v>
      </c>
      <c r="V4499" s="7">
        <v>0</v>
      </c>
      <c r="W4499" s="7">
        <v>0</v>
      </c>
      <c r="X4499" s="7">
        <v>49044522</v>
      </c>
      <c r="Y4499" s="7"/>
      <c r="Z4499" s="7">
        <v>10361312</v>
      </c>
      <c r="AA4499" s="123"/>
      <c r="AB4499" s="123">
        <v>17596.073561999998</v>
      </c>
      <c r="AC4499" s="7">
        <v>6435536</v>
      </c>
      <c r="AD4499" s="7">
        <v>9922865.2440000009</v>
      </c>
      <c r="AE4499" s="7">
        <v>2583</v>
      </c>
      <c r="AF4499" s="7">
        <v>9573.8846999999987</v>
      </c>
    </row>
    <row r="4500" spans="1:32" x14ac:dyDescent="0.3">
      <c r="A4500" s="31" t="s">
        <v>14</v>
      </c>
      <c r="B4500" s="65" t="str">
        <f>VLOOKUP(A4500,'bank list with code'!$A$2:$C$114,3,FALSE)</f>
        <v>B009</v>
      </c>
      <c r="C4500" s="65" t="str">
        <f>VLOOKUP(B4500,'bank type'!$A$2:$B$87,2,FALSE)</f>
        <v>Private Sector Banks</v>
      </c>
      <c r="D4500" s="60">
        <f t="shared" si="173"/>
        <v>44742</v>
      </c>
      <c r="E4500" s="115">
        <v>6</v>
      </c>
      <c r="F4500" s="1">
        <v>2022</v>
      </c>
      <c r="G4500" s="14">
        <v>5761</v>
      </c>
      <c r="H4500" s="5">
        <v>10423</v>
      </c>
      <c r="I4500" s="5"/>
      <c r="J4500" s="5"/>
      <c r="K4500" s="7">
        <v>1069086</v>
      </c>
      <c r="L4500" s="7">
        <v>710</v>
      </c>
      <c r="M4500" s="7">
        <v>338652</v>
      </c>
      <c r="N4500" s="7">
        <v>40363081</v>
      </c>
      <c r="O4500" s="7">
        <v>9704719</v>
      </c>
      <c r="P4500" s="7"/>
      <c r="Q4500" s="7">
        <v>15714717</v>
      </c>
      <c r="R4500" s="123"/>
      <c r="S4500" s="123">
        <v>45625.455753559996</v>
      </c>
      <c r="T4500" s="7">
        <v>10724976</v>
      </c>
      <c r="U4500" s="7">
        <v>55332633.389669999</v>
      </c>
      <c r="V4500" s="7">
        <v>0</v>
      </c>
      <c r="W4500" s="7">
        <v>0</v>
      </c>
      <c r="X4500" s="7">
        <v>28729313</v>
      </c>
      <c r="Y4500" s="7"/>
      <c r="Z4500" s="7">
        <v>11872656</v>
      </c>
      <c r="AA4500" s="123"/>
      <c r="AB4500" s="123">
        <v>27350.542580959995</v>
      </c>
      <c r="AC4500" s="7">
        <v>5675321</v>
      </c>
      <c r="AD4500" s="7">
        <v>16612903.037320003</v>
      </c>
      <c r="AE4500" s="7">
        <v>21117</v>
      </c>
      <c r="AF4500" s="7">
        <v>521046.58267000003</v>
      </c>
    </row>
    <row r="4501" spans="1:32" x14ac:dyDescent="0.3">
      <c r="A4501" s="31" t="s">
        <v>15</v>
      </c>
      <c r="B4501" s="65" t="str">
        <f>VLOOKUP(A4501,'bank list with code'!$A$2:$C$114,3,FALSE)</f>
        <v>B010</v>
      </c>
      <c r="C4501" s="65" t="str">
        <f>VLOOKUP(B4501,'bank type'!$A$2:$B$87,2,FALSE)</f>
        <v>Private Sector Banks</v>
      </c>
      <c r="D4501" s="60">
        <f t="shared" si="173"/>
        <v>44742</v>
      </c>
      <c r="E4501" s="115">
        <v>6</v>
      </c>
      <c r="F4501" s="1">
        <v>2022</v>
      </c>
      <c r="G4501" s="14">
        <v>424</v>
      </c>
      <c r="H4501" s="2">
        <v>5</v>
      </c>
      <c r="I4501" s="2"/>
      <c r="J4501" s="2"/>
      <c r="K4501" s="3">
        <v>36639</v>
      </c>
      <c r="L4501" s="3">
        <v>0</v>
      </c>
      <c r="M4501" s="3">
        <v>0</v>
      </c>
      <c r="N4501" s="3">
        <v>0</v>
      </c>
      <c r="O4501" s="3">
        <v>0</v>
      </c>
      <c r="P4501" s="3"/>
      <c r="Q4501" s="3">
        <v>0</v>
      </c>
      <c r="R4501" s="69"/>
      <c r="S4501" s="69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5059874</v>
      </c>
      <c r="Y4501" s="3"/>
      <c r="Z4501" s="3">
        <v>556798</v>
      </c>
      <c r="AA4501" s="69"/>
      <c r="AB4501" s="69">
        <v>1262.681</v>
      </c>
      <c r="AC4501" s="3">
        <v>344015</v>
      </c>
      <c r="AD4501" s="3">
        <v>750875</v>
      </c>
      <c r="AE4501" s="3">
        <v>0</v>
      </c>
      <c r="AF4501" s="3">
        <v>0</v>
      </c>
    </row>
    <row r="4502" spans="1:32" x14ac:dyDescent="0.3">
      <c r="A4502" s="31" t="s">
        <v>90</v>
      </c>
      <c r="B4502" s="65" t="str">
        <f>VLOOKUP(A4502,'bank list with code'!$A$2:$C$114,3,FALSE)</f>
        <v>B024</v>
      </c>
      <c r="C4502" s="65" t="str">
        <f>VLOOKUP(B4502,'bank type'!$A$2:$B$87,2,FALSE)</f>
        <v>Private Sector Banks</v>
      </c>
      <c r="D4502" s="60">
        <f t="shared" si="173"/>
        <v>44742</v>
      </c>
      <c r="E4502" s="115">
        <v>6</v>
      </c>
      <c r="F4502" s="1">
        <v>2022</v>
      </c>
      <c r="G4502" s="14">
        <v>1114</v>
      </c>
      <c r="H4502" s="5">
        <v>577</v>
      </c>
      <c r="I4502" s="5"/>
      <c r="J4502" s="5"/>
      <c r="K4502" s="7">
        <v>7682</v>
      </c>
      <c r="L4502" s="7">
        <v>24598</v>
      </c>
      <c r="M4502" s="7">
        <v>0</v>
      </c>
      <c r="N4502" s="7">
        <v>34560</v>
      </c>
      <c r="O4502" s="7">
        <v>1725</v>
      </c>
      <c r="P4502" s="7"/>
      <c r="Q4502" s="7">
        <v>1415</v>
      </c>
      <c r="R4502" s="123"/>
      <c r="S4502" s="123">
        <v>3.54031048</v>
      </c>
      <c r="T4502" s="7">
        <v>374</v>
      </c>
      <c r="U4502" s="7">
        <v>1123.76117</v>
      </c>
      <c r="V4502" s="7">
        <v>0</v>
      </c>
      <c r="W4502" s="7">
        <v>0</v>
      </c>
      <c r="X4502" s="7">
        <v>2621852</v>
      </c>
      <c r="Y4502" s="7"/>
      <c r="Z4502" s="7">
        <v>896857</v>
      </c>
      <c r="AA4502" s="123"/>
      <c r="AB4502" s="123">
        <v>1694.0957571199999</v>
      </c>
      <c r="AC4502" s="7">
        <v>184063</v>
      </c>
      <c r="AD4502" s="7">
        <v>319827.28181000001</v>
      </c>
      <c r="AE4502" s="7">
        <v>0</v>
      </c>
      <c r="AF4502" s="7">
        <v>0</v>
      </c>
    </row>
    <row r="4503" spans="1:32" x14ac:dyDescent="0.3">
      <c r="A4503" s="31" t="s">
        <v>91</v>
      </c>
      <c r="B4503" s="65" t="str">
        <f>VLOOKUP(A4503,'bank list with code'!$A$2:$C$114,3,FALSE)</f>
        <v>B027</v>
      </c>
      <c r="C4503" s="65" t="str">
        <f>VLOOKUP(B4503,'bank type'!$A$2:$B$87,2,FALSE)</f>
        <v>Private Sector Banks</v>
      </c>
      <c r="D4503" s="60">
        <f t="shared" si="173"/>
        <v>44742</v>
      </c>
      <c r="E4503" s="115">
        <v>6</v>
      </c>
      <c r="F4503" s="1">
        <v>2022</v>
      </c>
      <c r="G4503" s="14">
        <v>435</v>
      </c>
      <c r="H4503" s="5">
        <v>52</v>
      </c>
      <c r="I4503" s="5"/>
      <c r="J4503" s="5"/>
      <c r="K4503" s="7">
        <v>0</v>
      </c>
      <c r="L4503" s="7">
        <v>1164</v>
      </c>
      <c r="M4503" s="7">
        <v>4646</v>
      </c>
      <c r="N4503" s="7">
        <v>0</v>
      </c>
      <c r="O4503" s="7">
        <v>0</v>
      </c>
      <c r="P4503" s="7"/>
      <c r="Q4503" s="7">
        <v>0</v>
      </c>
      <c r="R4503" s="123"/>
      <c r="S4503" s="123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822990</v>
      </c>
      <c r="Y4503" s="7"/>
      <c r="Z4503" s="7">
        <v>248488</v>
      </c>
      <c r="AA4503" s="123"/>
      <c r="AB4503" s="123">
        <v>429.76134923000001</v>
      </c>
      <c r="AC4503" s="7">
        <v>50082</v>
      </c>
      <c r="AD4503" s="7">
        <v>92778.647649999999</v>
      </c>
      <c r="AE4503" s="7">
        <v>16</v>
      </c>
      <c r="AF4503" s="7">
        <v>115.6</v>
      </c>
    </row>
    <row r="4504" spans="1:32" x14ac:dyDescent="0.3">
      <c r="A4504" s="31" t="s">
        <v>18</v>
      </c>
      <c r="B4504" s="65" t="str">
        <f>VLOOKUP(A4504,'bank list with code'!$A$2:$C$114,3,FALSE)</f>
        <v>B032</v>
      </c>
      <c r="C4504" s="65" t="str">
        <f>VLOOKUP(B4504,'bank type'!$A$2:$B$87,2,FALSE)</f>
        <v>Private Sector Banks</v>
      </c>
      <c r="D4504" s="60">
        <f t="shared" si="173"/>
        <v>44742</v>
      </c>
      <c r="E4504" s="115">
        <v>6</v>
      </c>
      <c r="F4504" s="1">
        <v>2022</v>
      </c>
      <c r="G4504" s="14">
        <v>365</v>
      </c>
      <c r="H4504" s="5">
        <v>8</v>
      </c>
      <c r="I4504" s="5"/>
      <c r="J4504" s="5"/>
      <c r="K4504" s="7">
        <v>9041</v>
      </c>
      <c r="L4504" s="7">
        <v>0</v>
      </c>
      <c r="M4504" s="7">
        <v>5688</v>
      </c>
      <c r="N4504" s="7">
        <v>0</v>
      </c>
      <c r="O4504" s="7">
        <v>3530</v>
      </c>
      <c r="P4504" s="7"/>
      <c r="Q4504" s="7">
        <v>6071</v>
      </c>
      <c r="R4504" s="123"/>
      <c r="S4504" s="123">
        <v>14.481517</v>
      </c>
      <c r="T4504" s="7">
        <v>2754</v>
      </c>
      <c r="U4504" s="7">
        <v>10385.370000000001</v>
      </c>
      <c r="V4504" s="7">
        <v>0</v>
      </c>
      <c r="W4504" s="7">
        <v>0</v>
      </c>
      <c r="X4504" s="7">
        <v>886534</v>
      </c>
      <c r="Y4504" s="7"/>
      <c r="Z4504" s="7">
        <v>300432</v>
      </c>
      <c r="AA4504" s="123"/>
      <c r="AB4504" s="123">
        <v>610.00365599999998</v>
      </c>
      <c r="AC4504" s="7">
        <v>69719</v>
      </c>
      <c r="AD4504" s="7">
        <v>328808.08299999998</v>
      </c>
      <c r="AE4504" s="7">
        <v>478</v>
      </c>
      <c r="AF4504" s="7">
        <v>15950.108</v>
      </c>
    </row>
    <row r="4505" spans="1:32" x14ac:dyDescent="0.3">
      <c r="A4505" s="31" t="s">
        <v>19</v>
      </c>
      <c r="B4505" s="65" t="str">
        <f>VLOOKUP(A4505,'bank list with code'!$A$2:$C$114,3,FALSE)</f>
        <v>B038</v>
      </c>
      <c r="C4505" s="65" t="str">
        <f>VLOOKUP(B4505,'bank type'!$A$2:$B$87,2,FALSE)</f>
        <v>Private Sector Banks</v>
      </c>
      <c r="D4505" s="60">
        <f t="shared" si="173"/>
        <v>44742</v>
      </c>
      <c r="E4505" s="115">
        <v>6</v>
      </c>
      <c r="F4505" s="1">
        <v>2022</v>
      </c>
      <c r="G4505" s="14">
        <v>214</v>
      </c>
      <c r="H4505" s="5">
        <v>44</v>
      </c>
      <c r="I4505" s="5"/>
      <c r="J4505" s="5"/>
      <c r="K4505" s="7">
        <v>1521</v>
      </c>
      <c r="L4505" s="7">
        <v>0</v>
      </c>
      <c r="M4505" s="7">
        <v>0</v>
      </c>
      <c r="N4505" s="7">
        <v>21644</v>
      </c>
      <c r="O4505" s="7">
        <v>7471</v>
      </c>
      <c r="P4505" s="7"/>
      <c r="Q4505" s="7">
        <v>17244</v>
      </c>
      <c r="R4505" s="123"/>
      <c r="S4505" s="123">
        <v>33.827993520000007</v>
      </c>
      <c r="T4505" s="7">
        <v>5545</v>
      </c>
      <c r="U4505" s="7">
        <v>18815.78847</v>
      </c>
      <c r="V4505" s="7">
        <v>9</v>
      </c>
      <c r="W4505" s="7">
        <v>145.12651</v>
      </c>
      <c r="X4505" s="7">
        <v>513243</v>
      </c>
      <c r="Y4505" s="7"/>
      <c r="Z4505" s="7">
        <v>249638</v>
      </c>
      <c r="AA4505" s="123"/>
      <c r="AB4505" s="123">
        <v>395.85896319</v>
      </c>
      <c r="AC4505" s="7">
        <v>47766</v>
      </c>
      <c r="AD4505" s="7">
        <v>85252.722519999996</v>
      </c>
      <c r="AE4505" s="7">
        <v>0</v>
      </c>
      <c r="AF4505" s="7">
        <v>0</v>
      </c>
    </row>
    <row r="4506" spans="1:32" x14ac:dyDescent="0.3">
      <c r="A4506" s="31" t="s">
        <v>20</v>
      </c>
      <c r="B4506" s="65" t="str">
        <f>VLOOKUP(A4506,'bank list with code'!$A$2:$C$114,3,FALSE)</f>
        <v>B045</v>
      </c>
      <c r="C4506" s="65" t="str">
        <f>VLOOKUP(B4506,'bank type'!$A$2:$B$87,2,FALSE)</f>
        <v>Private Sector Banks</v>
      </c>
      <c r="D4506" s="60">
        <f t="shared" si="173"/>
        <v>44742</v>
      </c>
      <c r="E4506" s="115">
        <v>6</v>
      </c>
      <c r="F4506" s="1">
        <v>2022</v>
      </c>
      <c r="G4506" s="14">
        <v>1509</v>
      </c>
      <c r="H4506" s="5">
        <v>351</v>
      </c>
      <c r="I4506" s="5"/>
      <c r="J4506" s="5"/>
      <c r="K4506" s="7">
        <v>16090</v>
      </c>
      <c r="L4506" s="7">
        <v>0</v>
      </c>
      <c r="M4506" s="7">
        <v>102143</v>
      </c>
      <c r="N4506" s="7">
        <v>3259467</v>
      </c>
      <c r="O4506" s="7">
        <v>234580</v>
      </c>
      <c r="P4506" s="7"/>
      <c r="Q4506" s="7">
        <v>511619</v>
      </c>
      <c r="R4506" s="123"/>
      <c r="S4506" s="123">
        <v>1619.3958789999999</v>
      </c>
      <c r="T4506" s="7">
        <v>476811</v>
      </c>
      <c r="U4506" s="7">
        <v>2456157.0040000002</v>
      </c>
      <c r="V4506" s="7">
        <v>0</v>
      </c>
      <c r="W4506" s="7">
        <v>0</v>
      </c>
      <c r="X4506" s="7">
        <v>12155305</v>
      </c>
      <c r="Y4506" s="7"/>
      <c r="Z4506" s="7">
        <v>5331384</v>
      </c>
      <c r="AA4506" s="123"/>
      <c r="AB4506" s="123">
        <v>8834.3680710000008</v>
      </c>
      <c r="AC4506" s="7">
        <v>2073852</v>
      </c>
      <c r="AD4506" s="7">
        <v>4080285.6150000002</v>
      </c>
      <c r="AE4506" s="7">
        <v>2069</v>
      </c>
      <c r="AF4506" s="7">
        <v>21408.761999999999</v>
      </c>
    </row>
    <row r="4507" spans="1:32" x14ac:dyDescent="0.3">
      <c r="A4507" s="31" t="s">
        <v>21</v>
      </c>
      <c r="B4507" s="65" t="str">
        <f>VLOOKUP(A4507,'bank list with code'!$A$2:$C$114,3,FALSE)</f>
        <v>B050</v>
      </c>
      <c r="C4507" s="65" t="str">
        <f>VLOOKUP(B4507,'bank type'!$A$2:$B$87,2,FALSE)</f>
        <v>Private Sector Banks</v>
      </c>
      <c r="D4507" s="60">
        <f t="shared" si="173"/>
        <v>44742</v>
      </c>
      <c r="E4507" s="115">
        <v>6</v>
      </c>
      <c r="F4507" s="1">
        <v>2022</v>
      </c>
      <c r="G4507" s="14">
        <v>9030</v>
      </c>
      <c r="H4507" s="5">
        <v>9590</v>
      </c>
      <c r="I4507" s="5"/>
      <c r="J4507" s="5"/>
      <c r="K4507" s="7">
        <v>1306431</v>
      </c>
      <c r="L4507" s="7">
        <v>3318</v>
      </c>
      <c r="M4507" s="7">
        <v>1385589</v>
      </c>
      <c r="N4507" s="7">
        <v>0</v>
      </c>
      <c r="O4507" s="7">
        <v>17605497</v>
      </c>
      <c r="P4507" s="7"/>
      <c r="Q4507" s="7">
        <v>30307249</v>
      </c>
      <c r="R4507" s="123"/>
      <c r="S4507" s="123">
        <v>113608.134597</v>
      </c>
      <c r="T4507" s="7">
        <v>27077748</v>
      </c>
      <c r="U4507" s="7">
        <v>182174415.63299999</v>
      </c>
      <c r="V4507" s="7">
        <v>0</v>
      </c>
      <c r="W4507" s="7">
        <v>0</v>
      </c>
      <c r="X4507" s="7">
        <v>45013206</v>
      </c>
      <c r="Y4507" s="7"/>
      <c r="Z4507" s="7">
        <v>24352758</v>
      </c>
      <c r="AA4507" s="123"/>
      <c r="AB4507" s="123">
        <v>55451.232009000007</v>
      </c>
      <c r="AC4507" s="7">
        <v>16604725</v>
      </c>
      <c r="AD4507" s="7">
        <v>39021548.660999998</v>
      </c>
      <c r="AE4507" s="7">
        <v>616836</v>
      </c>
      <c r="AF4507" s="7">
        <v>4162124.5989999999</v>
      </c>
    </row>
    <row r="4508" spans="1:32" x14ac:dyDescent="0.3">
      <c r="A4508" s="31" t="s">
        <v>22</v>
      </c>
      <c r="B4508" s="65" t="str">
        <f>VLOOKUP(A4508,'bank list with code'!$A$2:$C$114,3,FALSE)</f>
        <v>B053</v>
      </c>
      <c r="C4508" s="65" t="str">
        <f>VLOOKUP(B4508,'bank type'!$A$2:$B$87,2,FALSE)</f>
        <v>Private Sector Banks</v>
      </c>
      <c r="D4508" s="60">
        <f t="shared" si="173"/>
        <v>44742</v>
      </c>
      <c r="E4508" s="115">
        <v>6</v>
      </c>
      <c r="F4508" s="1">
        <v>2022</v>
      </c>
      <c r="G4508" s="14">
        <v>8523</v>
      </c>
      <c r="H4508" s="5">
        <v>7986</v>
      </c>
      <c r="I4508" s="5"/>
      <c r="J4508" s="5"/>
      <c r="K4508" s="7">
        <v>1032490</v>
      </c>
      <c r="L4508" s="7">
        <v>2560</v>
      </c>
      <c r="M4508" s="7">
        <v>516862</v>
      </c>
      <c r="N4508" s="7">
        <v>3163945</v>
      </c>
      <c r="O4508" s="7">
        <v>13531271</v>
      </c>
      <c r="P4508" s="7"/>
      <c r="Q4508" s="7">
        <v>20632299</v>
      </c>
      <c r="R4508" s="123"/>
      <c r="S4508" s="123">
        <v>72107.608944000007</v>
      </c>
      <c r="T4508" s="7">
        <v>22846725</v>
      </c>
      <c r="U4508" s="7">
        <v>144574883.47999999</v>
      </c>
      <c r="V4508" s="7">
        <v>0</v>
      </c>
      <c r="W4508" s="7">
        <v>0</v>
      </c>
      <c r="X4508" s="7">
        <v>36545077</v>
      </c>
      <c r="Y4508" s="7"/>
      <c r="Z4508" s="7">
        <v>16704040</v>
      </c>
      <c r="AA4508" s="123"/>
      <c r="AB4508" s="123">
        <v>40092.861052</v>
      </c>
      <c r="AC4508" s="7">
        <v>6543711</v>
      </c>
      <c r="AD4508" s="7">
        <v>21940429.920000002</v>
      </c>
      <c r="AE4508" s="7">
        <v>26616</v>
      </c>
      <c r="AF4508" s="7">
        <v>247219.33499999999</v>
      </c>
    </row>
    <row r="4509" spans="1:32" x14ac:dyDescent="0.3">
      <c r="A4509" s="31" t="s">
        <v>82</v>
      </c>
      <c r="B4509" s="65" t="str">
        <f>VLOOKUP(A4509,'bank list with code'!$A$2:$C$114,3,FALSE)</f>
        <v>B054</v>
      </c>
      <c r="C4509" s="65" t="str">
        <f>VLOOKUP(B4509,'bank type'!$A$2:$B$87,2,FALSE)</f>
        <v>Private Sector Banks</v>
      </c>
      <c r="D4509" s="60">
        <f t="shared" si="173"/>
        <v>44742</v>
      </c>
      <c r="E4509" s="115">
        <v>6</v>
      </c>
      <c r="F4509" s="1">
        <v>2022</v>
      </c>
      <c r="G4509" s="14">
        <v>2210</v>
      </c>
      <c r="H4509" s="5">
        <v>1176</v>
      </c>
      <c r="I4509" s="5"/>
      <c r="J4509" s="5"/>
      <c r="K4509" s="7">
        <v>22602</v>
      </c>
      <c r="L4509" s="7">
        <v>217</v>
      </c>
      <c r="M4509" s="7">
        <v>5928</v>
      </c>
      <c r="N4509" s="7">
        <v>183022</v>
      </c>
      <c r="O4509" s="7">
        <v>41815</v>
      </c>
      <c r="P4509" s="7"/>
      <c r="Q4509" s="7">
        <v>70290</v>
      </c>
      <c r="R4509" s="123"/>
      <c r="S4509" s="123">
        <v>215.92889908999999</v>
      </c>
      <c r="T4509" s="7">
        <v>45978</v>
      </c>
      <c r="U4509" s="7">
        <v>159232.78012000001</v>
      </c>
      <c r="V4509" s="7">
        <v>0</v>
      </c>
      <c r="W4509" s="7">
        <v>0</v>
      </c>
      <c r="X4509" s="7">
        <v>12812177</v>
      </c>
      <c r="Y4509" s="7"/>
      <c r="Z4509" s="7">
        <v>2684224</v>
      </c>
      <c r="AA4509" s="123"/>
      <c r="AB4509" s="123">
        <v>5064.0079989999995</v>
      </c>
      <c r="AC4509" s="7">
        <v>859950</v>
      </c>
      <c r="AD4509" s="7">
        <v>1597091.966</v>
      </c>
      <c r="AE4509" s="7">
        <v>0</v>
      </c>
      <c r="AF4509" s="7">
        <v>0</v>
      </c>
    </row>
    <row r="4510" spans="1:32" x14ac:dyDescent="0.3">
      <c r="A4510" s="31" t="s">
        <v>83</v>
      </c>
      <c r="B4510" s="65" t="str">
        <f>VLOOKUP(A4510,'bank list with code'!$A$2:$C$114,3,FALSE)</f>
        <v>B056</v>
      </c>
      <c r="C4510" s="65" t="str">
        <f>VLOOKUP(B4510,'bank type'!$A$2:$B$87,2,FALSE)</f>
        <v>Private Sector Banks</v>
      </c>
      <c r="D4510" s="60">
        <f t="shared" si="173"/>
        <v>44742</v>
      </c>
      <c r="E4510" s="115">
        <v>6</v>
      </c>
      <c r="F4510" s="1">
        <v>2022</v>
      </c>
      <c r="G4510" s="14">
        <v>588</v>
      </c>
      <c r="H4510" s="5">
        <v>219</v>
      </c>
      <c r="I4510" s="5"/>
      <c r="J4510" s="5"/>
      <c r="K4510" s="7">
        <v>30104</v>
      </c>
      <c r="L4510" s="7">
        <v>11584</v>
      </c>
      <c r="M4510" s="7">
        <v>0</v>
      </c>
      <c r="N4510" s="7">
        <v>38079</v>
      </c>
      <c r="O4510" s="7">
        <v>962792</v>
      </c>
      <c r="P4510" s="7"/>
      <c r="Q4510" s="7">
        <v>1449506</v>
      </c>
      <c r="R4510" s="123"/>
      <c r="S4510" s="123">
        <v>4998.4298493199967</v>
      </c>
      <c r="T4510" s="7">
        <v>1204519</v>
      </c>
      <c r="U4510" s="7">
        <v>7766493.4816200044</v>
      </c>
      <c r="V4510" s="7">
        <v>0</v>
      </c>
      <c r="W4510" s="7">
        <v>0</v>
      </c>
      <c r="X4510" s="7">
        <v>4458810</v>
      </c>
      <c r="Y4510" s="7"/>
      <c r="Z4510" s="7">
        <v>1395658</v>
      </c>
      <c r="AA4510" s="123"/>
      <c r="AB4510" s="123">
        <v>2101.4444210000001</v>
      </c>
      <c r="AC4510" s="7">
        <v>447501</v>
      </c>
      <c r="AD4510" s="7">
        <v>1288141.6330500001</v>
      </c>
      <c r="AE4510" s="7">
        <v>0</v>
      </c>
      <c r="AF4510" s="7">
        <v>0</v>
      </c>
    </row>
    <row r="4511" spans="1:32" x14ac:dyDescent="0.3">
      <c r="A4511" s="31" t="s">
        <v>24</v>
      </c>
      <c r="B4511" s="65" t="str">
        <f>VLOOKUP(A4511,'bank list with code'!$A$2:$C$114,3,FALSE)</f>
        <v>B062</v>
      </c>
      <c r="C4511" s="65" t="str">
        <f>VLOOKUP(B4511,'bank type'!$A$2:$B$87,2,FALSE)</f>
        <v>Private Sector Banks</v>
      </c>
      <c r="D4511" s="60">
        <f t="shared" si="173"/>
        <v>44742</v>
      </c>
      <c r="E4511" s="115">
        <v>6</v>
      </c>
      <c r="F4511" s="1">
        <v>2022</v>
      </c>
      <c r="G4511" s="14">
        <v>1525</v>
      </c>
      <c r="H4511" s="5">
        <v>1258</v>
      </c>
      <c r="I4511" s="5"/>
      <c r="J4511" s="5"/>
      <c r="K4511" s="7">
        <v>230746</v>
      </c>
      <c r="L4511" s="7">
        <v>164</v>
      </c>
      <c r="M4511" s="7">
        <v>36052</v>
      </c>
      <c r="N4511" s="7">
        <v>66303</v>
      </c>
      <c r="O4511" s="7">
        <v>2029218</v>
      </c>
      <c r="P4511" s="7"/>
      <c r="Q4511" s="7">
        <v>2375590</v>
      </c>
      <c r="R4511" s="123"/>
      <c r="S4511" s="123">
        <v>10600.126429</v>
      </c>
      <c r="T4511" s="7">
        <v>2426773</v>
      </c>
      <c r="U4511" s="7">
        <v>44890662.475000001</v>
      </c>
      <c r="V4511" s="7">
        <v>0</v>
      </c>
      <c r="W4511" s="7">
        <v>0</v>
      </c>
      <c r="X4511" s="7">
        <v>7255130</v>
      </c>
      <c r="Y4511" s="7"/>
      <c r="Z4511" s="7">
        <v>1684156</v>
      </c>
      <c r="AA4511" s="123"/>
      <c r="AB4511" s="123">
        <v>3397.5739900000003</v>
      </c>
      <c r="AC4511" s="7">
        <v>1055122</v>
      </c>
      <c r="AD4511" s="7">
        <v>3110302.7549999999</v>
      </c>
      <c r="AE4511" s="7">
        <v>1023</v>
      </c>
      <c r="AF4511" s="7">
        <v>75398.756970000002</v>
      </c>
    </row>
    <row r="4512" spans="1:32" x14ac:dyDescent="0.3">
      <c r="A4512" s="31" t="s">
        <v>84</v>
      </c>
      <c r="B4512" s="65" t="str">
        <f>VLOOKUP(A4512,'bank list with code'!$A$2:$C$114,3,FALSE)</f>
        <v>B063</v>
      </c>
      <c r="C4512" s="65" t="str">
        <f>VLOOKUP(B4512,'bank type'!$A$2:$B$87,2,FALSE)</f>
        <v>Private Sector Banks</v>
      </c>
      <c r="D4512" s="60">
        <f t="shared" si="173"/>
        <v>44742</v>
      </c>
      <c r="E4512" s="115">
        <v>6</v>
      </c>
      <c r="F4512" s="1">
        <v>2022</v>
      </c>
      <c r="G4512" s="14">
        <v>840</v>
      </c>
      <c r="H4512" s="5">
        <v>617</v>
      </c>
      <c r="I4512" s="5"/>
      <c r="J4512" s="5"/>
      <c r="K4512" s="7">
        <v>11463</v>
      </c>
      <c r="L4512" s="7">
        <v>945</v>
      </c>
      <c r="M4512" s="7">
        <v>0</v>
      </c>
      <c r="N4512" s="7">
        <v>36761</v>
      </c>
      <c r="O4512" s="7">
        <v>81054</v>
      </c>
      <c r="P4512" s="7"/>
      <c r="Q4512" s="7">
        <v>121753</v>
      </c>
      <c r="R4512" s="123"/>
      <c r="S4512" s="123">
        <v>804.7157575</v>
      </c>
      <c r="T4512" s="7">
        <v>104589</v>
      </c>
      <c r="U4512" s="7">
        <v>269494.73460000003</v>
      </c>
      <c r="V4512" s="7">
        <v>0</v>
      </c>
      <c r="W4512" s="7">
        <v>0</v>
      </c>
      <c r="X4512" s="7">
        <v>3527294</v>
      </c>
      <c r="Y4512" s="7"/>
      <c r="Z4512" s="7">
        <v>1094508</v>
      </c>
      <c r="AA4512" s="123"/>
      <c r="AB4512" s="123">
        <v>2567.743892</v>
      </c>
      <c r="AC4512" s="7">
        <v>3094565</v>
      </c>
      <c r="AD4512" s="7">
        <v>1410257.6077100001</v>
      </c>
      <c r="AE4512" s="7">
        <v>0</v>
      </c>
      <c r="AF4512" s="7">
        <v>0</v>
      </c>
    </row>
    <row r="4513" spans="1:32" x14ac:dyDescent="0.3">
      <c r="A4513" s="31" t="s">
        <v>26</v>
      </c>
      <c r="B4513" s="65" t="str">
        <f>VLOOKUP(A4513,'bank list with code'!$A$2:$C$114,3,FALSE)</f>
        <v>B069</v>
      </c>
      <c r="C4513" s="65" t="str">
        <f>VLOOKUP(B4513,'bank type'!$A$2:$B$87,2,FALSE)</f>
        <v>Private Sector Banks</v>
      </c>
      <c r="D4513" s="60">
        <f t="shared" si="173"/>
        <v>44742</v>
      </c>
      <c r="E4513" s="115">
        <v>6</v>
      </c>
      <c r="F4513" s="1">
        <v>2022</v>
      </c>
      <c r="G4513" s="14">
        <v>832</v>
      </c>
      <c r="H4513" s="5">
        <v>619</v>
      </c>
      <c r="I4513" s="5"/>
      <c r="J4513" s="5"/>
      <c r="K4513" s="7">
        <v>9724</v>
      </c>
      <c r="L4513" s="7">
        <v>0</v>
      </c>
      <c r="M4513" s="7">
        <v>0</v>
      </c>
      <c r="N4513" s="7">
        <v>35065</v>
      </c>
      <c r="O4513" s="7">
        <v>0</v>
      </c>
      <c r="P4513" s="7"/>
      <c r="Q4513" s="7">
        <v>0</v>
      </c>
      <c r="R4513" s="123"/>
      <c r="S4513" s="123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5184924</v>
      </c>
      <c r="Y4513" s="7"/>
      <c r="Z4513" s="7">
        <v>1889987</v>
      </c>
      <c r="AA4513" s="123"/>
      <c r="AB4513" s="123">
        <v>2668.0130674500001</v>
      </c>
      <c r="AC4513" s="7">
        <v>406645</v>
      </c>
      <c r="AD4513" s="7">
        <v>632889.37199999997</v>
      </c>
      <c r="AE4513" s="7">
        <v>0</v>
      </c>
      <c r="AF4513" s="7">
        <v>0</v>
      </c>
    </row>
    <row r="4514" spans="1:32" x14ac:dyDescent="0.3">
      <c r="A4514" s="31" t="s">
        <v>27</v>
      </c>
      <c r="B4514" s="65" t="str">
        <f>VLOOKUP(A4514,'bank list with code'!$A$2:$C$114,3,FALSE)</f>
        <v>B070</v>
      </c>
      <c r="C4514" s="65" t="str">
        <f>VLOOKUP(B4514,'bank type'!$A$2:$B$87,2,FALSE)</f>
        <v>Private Sector Banks</v>
      </c>
      <c r="D4514" s="60">
        <f t="shared" si="173"/>
        <v>44742</v>
      </c>
      <c r="E4514" s="115">
        <v>6</v>
      </c>
      <c r="F4514" s="1">
        <v>2022</v>
      </c>
      <c r="G4514" s="14">
        <v>1371</v>
      </c>
      <c r="H4514" s="5">
        <v>866</v>
      </c>
      <c r="I4514" s="5"/>
      <c r="J4514" s="5"/>
      <c r="K4514" s="7">
        <v>9322</v>
      </c>
      <c r="L4514" s="7">
        <v>0</v>
      </c>
      <c r="M4514" s="7">
        <v>0</v>
      </c>
      <c r="N4514" s="7">
        <v>16398</v>
      </c>
      <c r="O4514" s="7">
        <v>9169</v>
      </c>
      <c r="P4514" s="7"/>
      <c r="Q4514" s="7">
        <v>19787</v>
      </c>
      <c r="R4514" s="123"/>
      <c r="S4514" s="123">
        <v>94.939011969999996</v>
      </c>
      <c r="T4514" s="7">
        <v>4981</v>
      </c>
      <c r="U4514" s="7">
        <v>44322.07576</v>
      </c>
      <c r="V4514" s="7">
        <v>0</v>
      </c>
      <c r="W4514" s="7">
        <v>0</v>
      </c>
      <c r="X4514" s="7">
        <v>4040127</v>
      </c>
      <c r="Y4514" s="7"/>
      <c r="Z4514" s="7">
        <v>1926506</v>
      </c>
      <c r="AA4514" s="123"/>
      <c r="AB4514" s="123">
        <v>3955.186991</v>
      </c>
      <c r="AC4514" s="7">
        <v>418511</v>
      </c>
      <c r="AD4514" s="7">
        <v>1030384.505</v>
      </c>
      <c r="AE4514" s="7">
        <v>10712</v>
      </c>
      <c r="AF4514" s="7">
        <v>218658.95380000002</v>
      </c>
    </row>
    <row r="4515" spans="1:32" x14ac:dyDescent="0.3">
      <c r="A4515" s="31" t="s">
        <v>28</v>
      </c>
      <c r="B4515" s="65" t="str">
        <f>VLOOKUP(A4515,'bank list with code'!$A$2:$C$114,3,FALSE)</f>
        <v>B073</v>
      </c>
      <c r="C4515" s="65" t="str">
        <f>VLOOKUP(B4515,'bank type'!$A$2:$B$87,2,FALSE)</f>
        <v>Private Sector Banks</v>
      </c>
      <c r="D4515" s="60">
        <f t="shared" si="173"/>
        <v>44742</v>
      </c>
      <c r="E4515" s="115">
        <v>6</v>
      </c>
      <c r="F4515" s="1">
        <v>2022</v>
      </c>
      <c r="G4515" s="14">
        <v>1413</v>
      </c>
      <c r="H4515" s="5">
        <v>1342</v>
      </c>
      <c r="I4515" s="5"/>
      <c r="J4515" s="5"/>
      <c r="K4515" s="7">
        <v>59652</v>
      </c>
      <c r="L4515" s="7">
        <v>6471</v>
      </c>
      <c r="M4515" s="7">
        <v>26947</v>
      </c>
      <c r="N4515" s="7">
        <v>260816</v>
      </c>
      <c r="O4515" s="7">
        <v>3869513</v>
      </c>
      <c r="P4515" s="7"/>
      <c r="Q4515" s="7">
        <v>4337101</v>
      </c>
      <c r="R4515" s="123"/>
      <c r="S4515" s="123">
        <v>13610.453443</v>
      </c>
      <c r="T4515" s="7">
        <v>3397624</v>
      </c>
      <c r="U4515" s="7">
        <v>19248176.936000001</v>
      </c>
      <c r="V4515" s="7">
        <v>0</v>
      </c>
      <c r="W4515" s="7">
        <v>0</v>
      </c>
      <c r="X4515" s="7">
        <v>24587521</v>
      </c>
      <c r="Y4515" s="7"/>
      <c r="Z4515" s="7">
        <v>5057518</v>
      </c>
      <c r="AA4515" s="123"/>
      <c r="AB4515" s="123">
        <v>8696.8333060000004</v>
      </c>
      <c r="AC4515" s="7">
        <v>3806527</v>
      </c>
      <c r="AD4515" s="7">
        <v>8056739.1339999996</v>
      </c>
      <c r="AE4515" s="7">
        <v>0</v>
      </c>
      <c r="AF4515" s="7">
        <v>0</v>
      </c>
    </row>
    <row r="4516" spans="1:32" x14ac:dyDescent="0.3">
      <c r="A4516" s="31" t="s">
        <v>85</v>
      </c>
      <c r="B4516" s="65" t="str">
        <f>VLOOKUP(A4516,'bank list with code'!$A$2:$C$114,3,FALSE)</f>
        <v>B083</v>
      </c>
      <c r="C4516" s="65" t="str">
        <f>VLOOKUP(B4516,'bank type'!$A$2:$B$87,2,FALSE)</f>
        <v>Private Sector Banks</v>
      </c>
      <c r="D4516" s="60">
        <f t="shared" si="173"/>
        <v>44742</v>
      </c>
      <c r="E4516" s="115">
        <v>6</v>
      </c>
      <c r="F4516" s="1">
        <v>2022</v>
      </c>
      <c r="G4516" s="14">
        <v>376</v>
      </c>
      <c r="H4516" s="5">
        <v>41</v>
      </c>
      <c r="I4516" s="5"/>
      <c r="J4516" s="5"/>
      <c r="K4516" s="7">
        <v>943093</v>
      </c>
      <c r="L4516" s="7">
        <v>0</v>
      </c>
      <c r="M4516" s="7">
        <v>47114</v>
      </c>
      <c r="N4516" s="7">
        <v>72410</v>
      </c>
      <c r="O4516" s="7">
        <v>3914742</v>
      </c>
      <c r="P4516" s="7"/>
      <c r="Q4516" s="7">
        <v>5343936</v>
      </c>
      <c r="R4516" s="123"/>
      <c r="S4516" s="123">
        <v>19603.091933</v>
      </c>
      <c r="T4516" s="7">
        <v>4144164</v>
      </c>
      <c r="U4516" s="7">
        <v>24512259.241</v>
      </c>
      <c r="V4516" s="7">
        <v>0</v>
      </c>
      <c r="W4516" s="7">
        <v>0</v>
      </c>
      <c r="X4516" s="7">
        <v>1383312</v>
      </c>
      <c r="Y4516" s="7"/>
      <c r="Z4516" s="7">
        <v>315582</v>
      </c>
      <c r="AA4516" s="123"/>
      <c r="AB4516" s="123">
        <v>610.51940509999997</v>
      </c>
      <c r="AC4516" s="7">
        <v>144991</v>
      </c>
      <c r="AD4516" s="7">
        <v>399867.08380000002</v>
      </c>
      <c r="AE4516" s="7">
        <v>136</v>
      </c>
      <c r="AF4516" s="7">
        <v>6715.1106300000001</v>
      </c>
    </row>
    <row r="4517" spans="1:32" x14ac:dyDescent="0.3">
      <c r="A4517" s="31" t="s">
        <v>30</v>
      </c>
      <c r="B4517" s="65" t="str">
        <f>VLOOKUP(A4517,'bank list with code'!$A$2:$C$114,3,FALSE)</f>
        <v>B089</v>
      </c>
      <c r="C4517" s="65" t="str">
        <f>VLOOKUP(B4517,'bank type'!$A$2:$B$87,2,FALSE)</f>
        <v>Private Sector Banks</v>
      </c>
      <c r="D4517" s="60">
        <f t="shared" si="173"/>
        <v>44742</v>
      </c>
      <c r="E4517" s="115">
        <v>6</v>
      </c>
      <c r="F4517" s="1">
        <v>2022</v>
      </c>
      <c r="G4517" s="14">
        <v>855</v>
      </c>
      <c r="H4517" s="5">
        <v>417</v>
      </c>
      <c r="I4517" s="5"/>
      <c r="J4517" s="5"/>
      <c r="K4517" s="7">
        <v>11940</v>
      </c>
      <c r="L4517" s="7">
        <v>0</v>
      </c>
      <c r="M4517" s="7">
        <v>4437</v>
      </c>
      <c r="N4517" s="7">
        <v>56841</v>
      </c>
      <c r="O4517" s="7">
        <v>102132</v>
      </c>
      <c r="P4517" s="7"/>
      <c r="Q4517" s="7">
        <v>277896</v>
      </c>
      <c r="R4517" s="123"/>
      <c r="S4517" s="123">
        <v>855.27913220000005</v>
      </c>
      <c r="T4517" s="7">
        <v>241172</v>
      </c>
      <c r="U4517" s="7">
        <v>1326851.6029999999</v>
      </c>
      <c r="V4517" s="7">
        <v>0</v>
      </c>
      <c r="W4517" s="7">
        <v>0</v>
      </c>
      <c r="X4517" s="7">
        <v>3645317</v>
      </c>
      <c r="Y4517" s="7"/>
      <c r="Z4517" s="7">
        <v>1863522</v>
      </c>
      <c r="AA4517" s="123"/>
      <c r="AB4517" s="123">
        <v>3266.9368020000002</v>
      </c>
      <c r="AC4517" s="7">
        <v>428732</v>
      </c>
      <c r="AD4517" s="7">
        <v>976925.6507</v>
      </c>
      <c r="AE4517" s="7">
        <v>0</v>
      </c>
      <c r="AF4517" s="7">
        <v>0</v>
      </c>
    </row>
    <row r="4518" spans="1:32" x14ac:dyDescent="0.3">
      <c r="A4518" s="31" t="s">
        <v>31</v>
      </c>
      <c r="B4518" s="65" t="str">
        <f>VLOOKUP(A4518,'bank list with code'!$A$2:$C$114,3,FALSE)</f>
        <v>B100</v>
      </c>
      <c r="C4518" s="65" t="str">
        <f>VLOOKUP(B4518,'bank type'!$A$2:$B$87,2,FALSE)</f>
        <v>Private Sector Banks</v>
      </c>
      <c r="D4518" s="60">
        <f t="shared" si="173"/>
        <v>44742</v>
      </c>
      <c r="E4518" s="115">
        <v>6</v>
      </c>
      <c r="F4518" s="1">
        <v>2022</v>
      </c>
      <c r="G4518" s="14">
        <v>476</v>
      </c>
      <c r="H4518" s="5">
        <v>668</v>
      </c>
      <c r="I4518" s="5"/>
      <c r="J4518" s="5"/>
      <c r="K4518" s="7">
        <v>4490</v>
      </c>
      <c r="L4518" s="7">
        <v>0</v>
      </c>
      <c r="M4518" s="7">
        <v>0</v>
      </c>
      <c r="N4518" s="7">
        <v>0</v>
      </c>
      <c r="O4518" s="7">
        <v>40660</v>
      </c>
      <c r="P4518" s="7"/>
      <c r="Q4518" s="7">
        <v>44698</v>
      </c>
      <c r="R4518" s="123"/>
      <c r="S4518" s="123">
        <v>198.10502700000001</v>
      </c>
      <c r="T4518" s="7">
        <v>21073</v>
      </c>
      <c r="U4518" s="7">
        <v>103363.427</v>
      </c>
      <c r="V4518" s="7">
        <v>0</v>
      </c>
      <c r="W4518" s="7">
        <v>0</v>
      </c>
      <c r="X4518" s="7">
        <v>2089014</v>
      </c>
      <c r="Y4518" s="7"/>
      <c r="Z4518" s="7">
        <v>487441</v>
      </c>
      <c r="AA4518" s="123"/>
      <c r="AB4518" s="123">
        <v>1027.16933868</v>
      </c>
      <c r="AC4518" s="7">
        <v>140320</v>
      </c>
      <c r="AD4518" s="7">
        <v>229581.84417</v>
      </c>
      <c r="AE4518" s="7">
        <v>113</v>
      </c>
      <c r="AF4518" s="7">
        <v>298.69299999999998</v>
      </c>
    </row>
    <row r="4519" spans="1:32" x14ac:dyDescent="0.3">
      <c r="A4519" s="31" t="s">
        <v>33</v>
      </c>
      <c r="B4519" s="65" t="str">
        <f>VLOOKUP(A4519,'bank list with code'!$A$2:$C$114,3,FALSE)</f>
        <v>B113</v>
      </c>
      <c r="C4519" s="65" t="str">
        <f>VLOOKUP(B4519,'bank type'!$A$2:$B$87,2,FALSE)</f>
        <v>Private Sector Banks</v>
      </c>
      <c r="D4519" s="60">
        <f t="shared" si="173"/>
        <v>44742</v>
      </c>
      <c r="E4519" s="115">
        <v>6</v>
      </c>
      <c r="F4519" s="1">
        <v>2022</v>
      </c>
      <c r="G4519" s="14">
        <v>1060</v>
      </c>
      <c r="H4519" s="5">
        <v>192</v>
      </c>
      <c r="I4519" s="5"/>
      <c r="J4519" s="5"/>
      <c r="K4519" s="7">
        <v>58297</v>
      </c>
      <c r="L4519" s="7">
        <v>91584</v>
      </c>
      <c r="M4519" s="7">
        <v>292441</v>
      </c>
      <c r="N4519" s="7">
        <v>113196471</v>
      </c>
      <c r="O4519" s="7">
        <v>1294496</v>
      </c>
      <c r="P4519" s="7"/>
      <c r="Q4519" s="7">
        <v>1533286</v>
      </c>
      <c r="R4519" s="123"/>
      <c r="S4519" s="123">
        <v>4385.3309589300006</v>
      </c>
      <c r="T4519" s="7">
        <v>1079647</v>
      </c>
      <c r="U4519" s="7">
        <v>6597157.8322099997</v>
      </c>
      <c r="V4519" s="7">
        <v>0</v>
      </c>
      <c r="W4519" s="7">
        <v>0</v>
      </c>
      <c r="X4519" s="7">
        <v>3861792</v>
      </c>
      <c r="Y4519" s="7"/>
      <c r="Z4519" s="7">
        <v>1324133</v>
      </c>
      <c r="AA4519" s="123"/>
      <c r="AB4519" s="123">
        <v>2433.5489485500002</v>
      </c>
      <c r="AC4519" s="7">
        <v>701552</v>
      </c>
      <c r="AD4519" s="7">
        <v>1579811.0039300001</v>
      </c>
      <c r="AE4519" s="7">
        <v>51</v>
      </c>
      <c r="AF4519" s="7">
        <v>859.97900000000004</v>
      </c>
    </row>
    <row r="4520" spans="1:32" x14ac:dyDescent="0.3">
      <c r="A4520" s="31" t="s">
        <v>86</v>
      </c>
      <c r="B4520" s="65" t="str">
        <f>VLOOKUP(A4520,'bank list with code'!$A$2:$C$114,3,FALSE)</f>
        <v>B004</v>
      </c>
      <c r="C4520" s="65" t="str">
        <f>VLOOKUP(B4520,'bank type'!$A$2:$B$87,2,FALSE)</f>
        <v>Foreign Banks</v>
      </c>
      <c r="D4520" s="60">
        <f t="shared" si="173"/>
        <v>44742</v>
      </c>
      <c r="E4520" s="115">
        <v>6</v>
      </c>
      <c r="F4520" s="1">
        <v>2022</v>
      </c>
      <c r="G4520" s="14">
        <v>0</v>
      </c>
      <c r="H4520" s="14">
        <v>0</v>
      </c>
      <c r="I4520" s="14"/>
      <c r="J4520" s="14"/>
      <c r="K4520" s="7">
        <v>47445</v>
      </c>
      <c r="L4520" s="7">
        <v>0</v>
      </c>
      <c r="M4520" s="7">
        <v>0</v>
      </c>
      <c r="N4520" s="7">
        <v>0</v>
      </c>
      <c r="O4520" s="7">
        <v>1360776</v>
      </c>
      <c r="P4520" s="7"/>
      <c r="Q4520" s="7">
        <v>962033</v>
      </c>
      <c r="R4520" s="123"/>
      <c r="S4520" s="123">
        <v>6878.3492460000007</v>
      </c>
      <c r="T4520" s="7">
        <v>3304815</v>
      </c>
      <c r="U4520" s="7">
        <v>22914079.699000001</v>
      </c>
      <c r="V4520" s="7">
        <v>0</v>
      </c>
      <c r="W4520" s="7">
        <v>0</v>
      </c>
      <c r="X4520" s="7">
        <v>0</v>
      </c>
      <c r="Y4520" s="7"/>
      <c r="Z4520" s="7">
        <v>0</v>
      </c>
      <c r="AA4520" s="123"/>
      <c r="AB4520" s="123">
        <v>0</v>
      </c>
      <c r="AC4520" s="7">
        <v>0</v>
      </c>
      <c r="AD4520" s="7">
        <v>0</v>
      </c>
      <c r="AE4520" s="7">
        <v>0</v>
      </c>
      <c r="AF4520" s="7">
        <v>0</v>
      </c>
    </row>
    <row r="4521" spans="1:32" x14ac:dyDescent="0.3">
      <c r="A4521" s="31" t="s">
        <v>36</v>
      </c>
      <c r="B4521" s="65" t="str">
        <f>VLOOKUP(A4521,'bank list with code'!$A$2:$C$114,3,FALSE)</f>
        <v>B011</v>
      </c>
      <c r="C4521" s="65" t="str">
        <f>VLOOKUP(B4521,'bank type'!$A$2:$B$87,2,FALSE)</f>
        <v>Foreign Banks</v>
      </c>
      <c r="D4521" s="60">
        <f t="shared" si="173"/>
        <v>44742</v>
      </c>
      <c r="E4521" s="115">
        <v>6</v>
      </c>
      <c r="F4521" s="1">
        <v>2022</v>
      </c>
      <c r="G4521" s="14">
        <v>0</v>
      </c>
      <c r="H4521" s="14">
        <v>0</v>
      </c>
      <c r="I4521" s="14"/>
      <c r="J4521" s="14"/>
      <c r="K4521" s="7">
        <v>0</v>
      </c>
      <c r="L4521" s="7">
        <v>0</v>
      </c>
      <c r="M4521" s="7">
        <v>0</v>
      </c>
      <c r="N4521" s="7">
        <v>0</v>
      </c>
      <c r="O4521" s="7">
        <v>21274</v>
      </c>
      <c r="P4521" s="7"/>
      <c r="Q4521" s="7">
        <v>30132</v>
      </c>
      <c r="R4521" s="123"/>
      <c r="S4521" s="123">
        <v>128.73614562</v>
      </c>
      <c r="T4521" s="7">
        <v>13795</v>
      </c>
      <c r="U4521" s="7">
        <v>157313.49361999996</v>
      </c>
      <c r="V4521" s="7">
        <v>0</v>
      </c>
      <c r="W4521" s="7">
        <v>0</v>
      </c>
      <c r="X4521" s="7">
        <v>0</v>
      </c>
      <c r="Y4521" s="7"/>
      <c r="Z4521" s="7">
        <v>0</v>
      </c>
      <c r="AA4521" s="123"/>
      <c r="AB4521" s="123">
        <v>0</v>
      </c>
      <c r="AC4521" s="7">
        <v>0</v>
      </c>
      <c r="AD4521" s="7">
        <v>0</v>
      </c>
      <c r="AE4521" s="7">
        <v>0</v>
      </c>
      <c r="AF4521" s="7">
        <v>0</v>
      </c>
    </row>
    <row r="4522" spans="1:32" x14ac:dyDescent="0.3">
      <c r="A4522" s="31" t="s">
        <v>37</v>
      </c>
      <c r="B4522" s="65" t="str">
        <f>VLOOKUP(A4522,'bank list with code'!$A$2:$C$114,3,FALSE)</f>
        <v>B017</v>
      </c>
      <c r="C4522" s="65" t="str">
        <f>VLOOKUP(B4522,'bank type'!$A$2:$B$87,2,FALSE)</f>
        <v>Foreign Banks</v>
      </c>
      <c r="D4522" s="60">
        <f t="shared" si="173"/>
        <v>44742</v>
      </c>
      <c r="E4522" s="115">
        <v>6</v>
      </c>
      <c r="F4522" s="1">
        <v>2022</v>
      </c>
      <c r="G4522" s="14">
        <v>0</v>
      </c>
      <c r="H4522" s="14">
        <v>0</v>
      </c>
      <c r="I4522" s="14"/>
      <c r="J4522" s="14"/>
      <c r="K4522" s="7">
        <v>0</v>
      </c>
      <c r="L4522" s="7">
        <v>0</v>
      </c>
      <c r="M4522" s="7">
        <v>1</v>
      </c>
      <c r="N4522" s="7">
        <v>0</v>
      </c>
      <c r="O4522" s="7">
        <v>0</v>
      </c>
      <c r="P4522" s="7"/>
      <c r="Q4522" s="7">
        <v>0</v>
      </c>
      <c r="R4522" s="123"/>
      <c r="S4522" s="123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1679</v>
      </c>
      <c r="Y4522" s="7"/>
      <c r="Z4522" s="7">
        <v>66</v>
      </c>
      <c r="AA4522" s="123"/>
      <c r="AB4522" s="123">
        <v>0.50316699999999992</v>
      </c>
      <c r="AC4522" s="7">
        <v>19</v>
      </c>
      <c r="AD4522" s="7">
        <v>11.797000000000001</v>
      </c>
      <c r="AE4522" s="7">
        <v>0</v>
      </c>
      <c r="AF4522" s="7">
        <v>0</v>
      </c>
    </row>
    <row r="4523" spans="1:32" x14ac:dyDescent="0.3">
      <c r="A4523" s="31" t="s">
        <v>38</v>
      </c>
      <c r="B4523" s="65" t="str">
        <f>VLOOKUP(A4523,'bank list with code'!$A$2:$C$114,3,FALSE)</f>
        <v>B023</v>
      </c>
      <c r="C4523" s="65" t="str">
        <f>VLOOKUP(B4523,'bank type'!$A$2:$B$87,2,FALSE)</f>
        <v>Foreign Banks</v>
      </c>
      <c r="D4523" s="60">
        <f t="shared" si="173"/>
        <v>44742</v>
      </c>
      <c r="E4523" s="115">
        <v>6</v>
      </c>
      <c r="F4523" s="1">
        <v>2022</v>
      </c>
      <c r="G4523" s="14">
        <v>47</v>
      </c>
      <c r="H4523" s="5">
        <v>443</v>
      </c>
      <c r="I4523" s="5"/>
      <c r="J4523" s="5"/>
      <c r="K4523" s="7">
        <v>0</v>
      </c>
      <c r="L4523" s="7">
        <v>0</v>
      </c>
      <c r="M4523" s="7">
        <v>0</v>
      </c>
      <c r="N4523" s="7">
        <v>0</v>
      </c>
      <c r="O4523" s="7">
        <v>2556297</v>
      </c>
      <c r="P4523" s="7"/>
      <c r="Q4523" s="7">
        <v>7077220</v>
      </c>
      <c r="R4523" s="123"/>
      <c r="S4523" s="123">
        <v>18751.070971990001</v>
      </c>
      <c r="T4523" s="7">
        <v>5414247</v>
      </c>
      <c r="U4523" s="7">
        <v>23355517.65887</v>
      </c>
      <c r="V4523" s="7">
        <v>0</v>
      </c>
      <c r="W4523" s="7">
        <v>0</v>
      </c>
      <c r="X4523" s="7">
        <v>1337043</v>
      </c>
      <c r="Y4523" s="7"/>
      <c r="Z4523" s="7">
        <v>978138</v>
      </c>
      <c r="AA4523" s="123"/>
      <c r="AB4523" s="123">
        <v>2367.6301788699998</v>
      </c>
      <c r="AC4523" s="7">
        <v>995668</v>
      </c>
      <c r="AD4523" s="7">
        <v>2723971.7291999999</v>
      </c>
      <c r="AE4523" s="7">
        <v>0</v>
      </c>
      <c r="AF4523" s="7">
        <v>0</v>
      </c>
    </row>
    <row r="4524" spans="1:32" x14ac:dyDescent="0.3">
      <c r="A4524" s="31" t="s">
        <v>87</v>
      </c>
      <c r="B4524" s="65" t="str">
        <f>VLOOKUP(A4524,'bank list with code'!$A$2:$C$114,3,FALSE)</f>
        <v>B030</v>
      </c>
      <c r="C4524" s="65" t="str">
        <f>VLOOKUP(B4524,'bank type'!$A$2:$B$87,2,FALSE)</f>
        <v>Foreign Banks</v>
      </c>
      <c r="D4524" s="60">
        <f t="shared" si="173"/>
        <v>44742</v>
      </c>
      <c r="E4524" s="115">
        <v>6</v>
      </c>
      <c r="F4524" s="1">
        <v>2022</v>
      </c>
      <c r="G4524" s="14">
        <v>476</v>
      </c>
      <c r="H4524" s="5">
        <v>506</v>
      </c>
      <c r="I4524" s="5"/>
      <c r="J4524" s="5"/>
      <c r="K4524" s="7">
        <v>801</v>
      </c>
      <c r="L4524" s="7">
        <v>93</v>
      </c>
      <c r="M4524" s="7">
        <v>0</v>
      </c>
      <c r="N4524" s="7">
        <v>2811</v>
      </c>
      <c r="O4524" s="7">
        <v>22031</v>
      </c>
      <c r="P4524" s="7"/>
      <c r="Q4524" s="7">
        <v>23322</v>
      </c>
      <c r="R4524" s="123"/>
      <c r="S4524" s="123">
        <v>80.563639249997749</v>
      </c>
      <c r="T4524" s="7">
        <v>12254</v>
      </c>
      <c r="U4524" s="7">
        <v>97226.167819999493</v>
      </c>
      <c r="V4524" s="7">
        <v>0</v>
      </c>
      <c r="W4524" s="7">
        <v>0</v>
      </c>
      <c r="X4524" s="7">
        <v>2060166</v>
      </c>
      <c r="Y4524" s="7"/>
      <c r="Z4524" s="7">
        <v>661703</v>
      </c>
      <c r="AA4524" s="123"/>
      <c r="AB4524" s="123">
        <v>965.59393441999998</v>
      </c>
      <c r="AC4524" s="7">
        <v>267737</v>
      </c>
      <c r="AD4524" s="7">
        <v>458302.17035999993</v>
      </c>
      <c r="AE4524" s="7">
        <v>473</v>
      </c>
      <c r="AF4524" s="7">
        <v>7037.5379999999996</v>
      </c>
    </row>
    <row r="4525" spans="1:32" x14ac:dyDescent="0.3">
      <c r="A4525" s="31" t="s">
        <v>40</v>
      </c>
      <c r="B4525" s="65" t="str">
        <f>VLOOKUP(A4525,'bank list with code'!$A$2:$C$114,3,FALSE)</f>
        <v>B035</v>
      </c>
      <c r="C4525" s="65" t="str">
        <f>VLOOKUP(B4525,'bank type'!$A$2:$B$87,2,FALSE)</f>
        <v>Foreign Banks</v>
      </c>
      <c r="D4525" s="60">
        <f t="shared" si="173"/>
        <v>44742</v>
      </c>
      <c r="E4525" s="115">
        <v>6</v>
      </c>
      <c r="F4525" s="1">
        <v>2022</v>
      </c>
      <c r="G4525" s="14">
        <v>13</v>
      </c>
      <c r="H4525" s="5">
        <v>18</v>
      </c>
      <c r="I4525" s="5"/>
      <c r="J4525" s="5"/>
      <c r="K4525" s="7">
        <v>0</v>
      </c>
      <c r="L4525" s="7">
        <v>0</v>
      </c>
      <c r="M4525" s="7">
        <v>0</v>
      </c>
      <c r="N4525" s="7">
        <v>7</v>
      </c>
      <c r="O4525" s="7">
        <v>0</v>
      </c>
      <c r="P4525" s="7"/>
      <c r="Q4525" s="7">
        <v>0</v>
      </c>
      <c r="R4525" s="123"/>
      <c r="S4525" s="123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120095</v>
      </c>
      <c r="Y4525" s="7"/>
      <c r="Z4525" s="7">
        <v>62865</v>
      </c>
      <c r="AA4525" s="123"/>
      <c r="AB4525" s="123">
        <v>151.22457467000015</v>
      </c>
      <c r="AC4525" s="7">
        <v>28728</v>
      </c>
      <c r="AD4525" s="7">
        <v>78236.008620000008</v>
      </c>
      <c r="AE4525" s="7">
        <v>0</v>
      </c>
      <c r="AF4525" s="7">
        <v>0</v>
      </c>
    </row>
    <row r="4526" spans="1:32" x14ac:dyDescent="0.3">
      <c r="A4526" s="31" t="s">
        <v>88</v>
      </c>
      <c r="B4526" s="65" t="str">
        <f>VLOOKUP(A4526,'bank list with code'!$A$2:$C$114,3,FALSE)</f>
        <v>B052</v>
      </c>
      <c r="C4526" s="65" t="str">
        <f>VLOOKUP(B4526,'bank type'!$A$2:$B$87,2,FALSE)</f>
        <v>Foreign Banks</v>
      </c>
      <c r="D4526" s="60">
        <f t="shared" si="173"/>
        <v>44742</v>
      </c>
      <c r="E4526" s="115">
        <v>6</v>
      </c>
      <c r="F4526" s="1">
        <v>2022</v>
      </c>
      <c r="G4526" s="14">
        <v>46</v>
      </c>
      <c r="H4526" s="5">
        <v>28</v>
      </c>
      <c r="I4526" s="5"/>
      <c r="J4526" s="5"/>
      <c r="K4526" s="7">
        <v>0</v>
      </c>
      <c r="L4526" s="7">
        <v>0</v>
      </c>
      <c r="M4526" s="7">
        <v>0</v>
      </c>
      <c r="N4526" s="7">
        <v>0</v>
      </c>
      <c r="O4526" s="7">
        <v>762412</v>
      </c>
      <c r="P4526" s="7"/>
      <c r="Q4526" s="7">
        <v>610907</v>
      </c>
      <c r="R4526" s="123"/>
      <c r="S4526" s="123">
        <v>3335.531567</v>
      </c>
      <c r="T4526" s="7">
        <v>1066791</v>
      </c>
      <c r="U4526" s="7">
        <v>3913692.7710000002</v>
      </c>
      <c r="V4526" s="7">
        <v>0</v>
      </c>
      <c r="W4526" s="7">
        <v>0</v>
      </c>
      <c r="X4526" s="7">
        <v>523995</v>
      </c>
      <c r="Y4526" s="7"/>
      <c r="Z4526" s="7">
        <v>379483</v>
      </c>
      <c r="AA4526" s="123"/>
      <c r="AB4526" s="123">
        <v>1035.718118</v>
      </c>
      <c r="AC4526" s="7">
        <v>0</v>
      </c>
      <c r="AD4526" s="7">
        <v>0</v>
      </c>
      <c r="AE4526" s="7">
        <v>0</v>
      </c>
      <c r="AF4526" s="7">
        <v>0</v>
      </c>
    </row>
    <row r="4527" spans="1:32" x14ac:dyDescent="0.3">
      <c r="A4527" s="31" t="s">
        <v>89</v>
      </c>
      <c r="B4527" s="65" t="str">
        <f>VLOOKUP(A4527,'bank list with code'!$A$2:$C$114,3,FALSE)</f>
        <v>B085</v>
      </c>
      <c r="C4527" s="65" t="str">
        <f>VLOOKUP(B4527,'bank type'!$A$2:$B$87,2,FALSE)</f>
        <v>Foreign Banks</v>
      </c>
      <c r="D4527" s="60">
        <f t="shared" si="173"/>
        <v>44742</v>
      </c>
      <c r="E4527" s="115">
        <v>6</v>
      </c>
      <c r="F4527" s="1">
        <v>2022</v>
      </c>
      <c r="G4527" s="14">
        <v>8</v>
      </c>
      <c r="H4527" s="5"/>
      <c r="I4527" s="5"/>
      <c r="J4527" s="5"/>
      <c r="K4527" s="7">
        <v>0</v>
      </c>
      <c r="L4527" s="7">
        <v>230651</v>
      </c>
      <c r="M4527" s="7">
        <v>0</v>
      </c>
      <c r="N4527" s="7">
        <v>0</v>
      </c>
      <c r="O4527" s="7">
        <v>1048914</v>
      </c>
      <c r="P4527" s="7"/>
      <c r="Q4527" s="7">
        <v>374874</v>
      </c>
      <c r="R4527" s="123"/>
      <c r="S4527" s="123">
        <v>1534.7639187474904</v>
      </c>
      <c r="T4527" s="7">
        <v>1089788</v>
      </c>
      <c r="U4527" s="7">
        <v>4650711.0427624397</v>
      </c>
      <c r="V4527" s="7">
        <v>0</v>
      </c>
      <c r="W4527" s="7">
        <v>0</v>
      </c>
      <c r="X4527" s="7">
        <v>112254</v>
      </c>
      <c r="Y4527" s="7"/>
      <c r="Z4527" s="7">
        <v>5590</v>
      </c>
      <c r="AA4527" s="123"/>
      <c r="AB4527" s="123">
        <v>10.527472822499851</v>
      </c>
      <c r="AC4527" s="7">
        <v>14985</v>
      </c>
      <c r="AD4527" s="7">
        <v>26624.954017499553</v>
      </c>
      <c r="AE4527" s="7">
        <v>0</v>
      </c>
      <c r="AF4527" s="7">
        <v>0</v>
      </c>
    </row>
    <row r="4528" spans="1:32" x14ac:dyDescent="0.3">
      <c r="A4528" s="30" t="s">
        <v>42</v>
      </c>
      <c r="B4528" s="65" t="str">
        <f>VLOOKUP(A4528,'bank list with code'!$A$2:$C$114,3,FALSE)</f>
        <v>B090</v>
      </c>
      <c r="C4528" s="65" t="str">
        <f>VLOOKUP(B4528,'bank type'!$A$2:$B$87,2,FALSE)</f>
        <v>Foreign Banks</v>
      </c>
      <c r="D4528" s="60">
        <f t="shared" si="173"/>
        <v>44742</v>
      </c>
      <c r="E4528" s="115">
        <v>6</v>
      </c>
      <c r="F4528" s="1">
        <v>2022</v>
      </c>
      <c r="G4528" s="14">
        <v>97</v>
      </c>
      <c r="H4528" s="5">
        <v>71</v>
      </c>
      <c r="I4528" s="5"/>
      <c r="J4528" s="5"/>
      <c r="K4528" s="7">
        <v>0</v>
      </c>
      <c r="L4528" s="7">
        <v>0</v>
      </c>
      <c r="M4528" s="7">
        <v>0</v>
      </c>
      <c r="N4528" s="7">
        <v>0</v>
      </c>
      <c r="O4528" s="7">
        <v>1325750</v>
      </c>
      <c r="P4528" s="7"/>
      <c r="Q4528" s="7">
        <v>1676090</v>
      </c>
      <c r="R4528" s="123"/>
      <c r="S4528" s="123">
        <v>5045.0672470000009</v>
      </c>
      <c r="T4528" s="7">
        <v>1404270</v>
      </c>
      <c r="U4528" s="7">
        <v>6328385.0140000004</v>
      </c>
      <c r="V4528" s="7">
        <v>0</v>
      </c>
      <c r="W4528" s="7">
        <v>0</v>
      </c>
      <c r="X4528" s="7">
        <v>1124313</v>
      </c>
      <c r="Y4528" s="7"/>
      <c r="Z4528" s="7">
        <v>850733</v>
      </c>
      <c r="AA4528" s="123"/>
      <c r="AB4528" s="123">
        <v>2056.0094480000002</v>
      </c>
      <c r="AC4528" s="7">
        <v>597666</v>
      </c>
      <c r="AD4528" s="7">
        <v>1084012.4350000001</v>
      </c>
      <c r="AE4528" s="7">
        <v>21</v>
      </c>
      <c r="AF4528" s="7">
        <v>458.12299999999999</v>
      </c>
    </row>
    <row r="4529" spans="1:32" x14ac:dyDescent="0.3">
      <c r="A4529" s="32" t="s">
        <v>45</v>
      </c>
      <c r="B4529" s="65" t="str">
        <f>VLOOKUP(A4529,'bank list with code'!$A$2:$C$114,3,FALSE)</f>
        <v>B002</v>
      </c>
      <c r="C4529" s="65" t="str">
        <f>VLOOKUP(B4529,'bank type'!$A$2:$B$87,2,FALSE)</f>
        <v>Payment Banks</v>
      </c>
      <c r="D4529" s="60">
        <f t="shared" si="173"/>
        <v>44742</v>
      </c>
      <c r="E4529" s="115">
        <v>6</v>
      </c>
      <c r="F4529" s="1">
        <v>2022</v>
      </c>
      <c r="G4529" s="25">
        <v>0</v>
      </c>
      <c r="H4529" s="25">
        <v>0</v>
      </c>
      <c r="I4529" s="25"/>
      <c r="J4529" s="25"/>
      <c r="K4529" s="33">
        <v>0</v>
      </c>
      <c r="L4529" s="33">
        <v>0</v>
      </c>
      <c r="M4529" s="33">
        <v>0</v>
      </c>
      <c r="N4529" s="33">
        <v>3521867</v>
      </c>
      <c r="O4529" s="33">
        <v>0</v>
      </c>
      <c r="P4529" s="33"/>
      <c r="Q4529" s="33">
        <v>0</v>
      </c>
      <c r="R4529" s="135"/>
      <c r="S4529" s="135">
        <v>0</v>
      </c>
      <c r="T4529" s="33">
        <v>0</v>
      </c>
      <c r="U4529" s="33">
        <v>0</v>
      </c>
      <c r="V4529" s="33">
        <v>0</v>
      </c>
      <c r="W4529" s="33">
        <v>0</v>
      </c>
      <c r="X4529" s="33">
        <v>2069252</v>
      </c>
      <c r="Y4529" s="33"/>
      <c r="Z4529" s="33">
        <v>0</v>
      </c>
      <c r="AA4529" s="135"/>
      <c r="AB4529" s="135">
        <v>0</v>
      </c>
      <c r="AC4529" s="33">
        <v>217719</v>
      </c>
      <c r="AD4529" s="33">
        <v>144190.89287000001</v>
      </c>
      <c r="AE4529" s="33">
        <v>0</v>
      </c>
      <c r="AF4529" s="33">
        <v>0</v>
      </c>
    </row>
    <row r="4530" spans="1:32" x14ac:dyDescent="0.3">
      <c r="A4530" s="32" t="s">
        <v>46</v>
      </c>
      <c r="B4530" s="65" t="str">
        <f>VLOOKUP(A4530,'bank list with code'!$A$2:$C$114,3,FALSE)</f>
        <v>B048</v>
      </c>
      <c r="C4530" s="65" t="str">
        <f>VLOOKUP(B4530,'bank type'!$A$2:$B$87,2,FALSE)</f>
        <v>Payment Banks</v>
      </c>
      <c r="D4530" s="60">
        <f t="shared" si="173"/>
        <v>44742</v>
      </c>
      <c r="E4530" s="115">
        <v>6</v>
      </c>
      <c r="F4530" s="1">
        <v>2022</v>
      </c>
      <c r="G4530" s="25">
        <v>0</v>
      </c>
      <c r="H4530" s="25">
        <v>0</v>
      </c>
      <c r="I4530" s="25"/>
      <c r="J4530" s="25"/>
      <c r="K4530" s="33">
        <v>0</v>
      </c>
      <c r="L4530" s="33">
        <v>320914</v>
      </c>
      <c r="M4530" s="33">
        <v>0</v>
      </c>
      <c r="N4530" s="33">
        <v>14964</v>
      </c>
      <c r="O4530" s="33">
        <v>0</v>
      </c>
      <c r="P4530" s="33"/>
      <c r="Q4530" s="33">
        <v>0</v>
      </c>
      <c r="R4530" s="135"/>
      <c r="S4530" s="135">
        <v>0</v>
      </c>
      <c r="T4530" s="33">
        <v>0</v>
      </c>
      <c r="U4530" s="33">
        <v>0</v>
      </c>
      <c r="V4530" s="33">
        <v>0</v>
      </c>
      <c r="W4530" s="33">
        <v>0</v>
      </c>
      <c r="X4530" s="33">
        <v>4997770</v>
      </c>
      <c r="Y4530" s="33"/>
      <c r="Z4530" s="33">
        <v>222472</v>
      </c>
      <c r="AA4530" s="135"/>
      <c r="AB4530" s="135">
        <v>436.00608662999997</v>
      </c>
      <c r="AC4530" s="33">
        <v>29897</v>
      </c>
      <c r="AD4530" s="33">
        <v>31842.64345</v>
      </c>
      <c r="AE4530" s="33">
        <v>0</v>
      </c>
      <c r="AF4530" s="33">
        <v>0</v>
      </c>
    </row>
    <row r="4531" spans="1:32" x14ac:dyDescent="0.3">
      <c r="A4531" s="32" t="s">
        <v>47</v>
      </c>
      <c r="B4531" s="65" t="str">
        <f>VLOOKUP(A4531,'bank list with code'!$A$2:$C$114,3,FALSE)</f>
        <v>B059</v>
      </c>
      <c r="C4531" s="65" t="str">
        <f>VLOOKUP(B4531,'bank type'!$A$2:$B$87,2,FALSE)</f>
        <v>Payment Banks</v>
      </c>
      <c r="D4531" s="60">
        <f t="shared" si="173"/>
        <v>44742</v>
      </c>
      <c r="E4531" s="115">
        <v>6</v>
      </c>
      <c r="F4531" s="1">
        <v>2022</v>
      </c>
      <c r="G4531" s="25">
        <v>0</v>
      </c>
      <c r="H4531" s="25">
        <v>0</v>
      </c>
      <c r="I4531" s="25"/>
      <c r="J4531" s="25"/>
      <c r="K4531" s="33">
        <v>0</v>
      </c>
      <c r="L4531" s="33">
        <v>132120</v>
      </c>
      <c r="M4531" s="33">
        <v>0</v>
      </c>
      <c r="N4531" s="33">
        <v>120247</v>
      </c>
      <c r="O4531" s="33">
        <v>0</v>
      </c>
      <c r="P4531" s="33"/>
      <c r="Q4531" s="33">
        <v>0</v>
      </c>
      <c r="R4531" s="135"/>
      <c r="S4531" s="135">
        <v>0</v>
      </c>
      <c r="T4531" s="33">
        <v>0</v>
      </c>
      <c r="U4531" s="33">
        <v>0</v>
      </c>
      <c r="V4531" s="33">
        <v>0</v>
      </c>
      <c r="W4531" s="33">
        <v>0</v>
      </c>
      <c r="X4531" s="33">
        <v>0</v>
      </c>
      <c r="Y4531" s="33"/>
      <c r="Z4531" s="33">
        <v>0</v>
      </c>
      <c r="AA4531" s="135"/>
      <c r="AB4531" s="135">
        <v>0</v>
      </c>
      <c r="AC4531" s="33">
        <v>0</v>
      </c>
      <c r="AD4531" s="33">
        <v>0.39491999999154359</v>
      </c>
      <c r="AE4531" s="33">
        <v>0</v>
      </c>
      <c r="AF4531" s="33">
        <v>0</v>
      </c>
    </row>
    <row r="4532" spans="1:32" x14ac:dyDescent="0.3">
      <c r="A4532" s="32" t="s">
        <v>72</v>
      </c>
      <c r="B4532" s="65" t="str">
        <f>VLOOKUP(A4532,'bank list with code'!$A$2:$C$114,3,FALSE)</f>
        <v>B067</v>
      </c>
      <c r="C4532" s="65" t="str">
        <f>VLOOKUP(B4532,'bank type'!$A$2:$B$87,2,FALSE)</f>
        <v>Payment Banks</v>
      </c>
      <c r="D4532" s="60">
        <f t="shared" si="173"/>
        <v>44742</v>
      </c>
      <c r="E4532" s="115">
        <v>6</v>
      </c>
      <c r="F4532" s="1">
        <v>2022</v>
      </c>
      <c r="G4532" s="25">
        <v>0</v>
      </c>
      <c r="H4532" s="25">
        <v>0</v>
      </c>
      <c r="I4532" s="25"/>
      <c r="J4532" s="25"/>
      <c r="K4532" s="33">
        <v>0</v>
      </c>
      <c r="L4532" s="33">
        <v>0</v>
      </c>
      <c r="M4532" s="33">
        <v>0</v>
      </c>
      <c r="N4532" s="33">
        <v>0</v>
      </c>
      <c r="O4532" s="33">
        <v>0</v>
      </c>
      <c r="P4532" s="33"/>
      <c r="Q4532" s="33">
        <v>0</v>
      </c>
      <c r="R4532" s="135"/>
      <c r="S4532" s="135">
        <v>0</v>
      </c>
      <c r="T4532" s="33">
        <v>0</v>
      </c>
      <c r="U4532" s="33">
        <v>0</v>
      </c>
      <c r="V4532" s="33">
        <v>0</v>
      </c>
      <c r="W4532" s="33">
        <v>0</v>
      </c>
      <c r="X4532" s="33">
        <v>0</v>
      </c>
      <c r="Y4532" s="33"/>
      <c r="Z4532" s="33">
        <v>0</v>
      </c>
      <c r="AA4532" s="135"/>
      <c r="AB4532" s="135">
        <v>0</v>
      </c>
      <c r="AC4532" s="33">
        <v>0</v>
      </c>
      <c r="AD4532" s="33">
        <v>0</v>
      </c>
      <c r="AE4532" s="33">
        <v>0</v>
      </c>
      <c r="AF4532" s="33">
        <v>0</v>
      </c>
    </row>
    <row r="4533" spans="1:32" x14ac:dyDescent="0.3">
      <c r="A4533" s="32" t="s">
        <v>49</v>
      </c>
      <c r="B4533" s="65" t="str">
        <f>VLOOKUP(A4533,'bank list with code'!$A$2:$C$114,3,FALSE)</f>
        <v>B077</v>
      </c>
      <c r="C4533" s="65" t="str">
        <f>VLOOKUP(B4533,'bank type'!$A$2:$B$87,2,FALSE)</f>
        <v>Payment Banks</v>
      </c>
      <c r="D4533" s="60">
        <f t="shared" si="173"/>
        <v>44742</v>
      </c>
      <c r="E4533" s="115">
        <v>6</v>
      </c>
      <c r="F4533" s="1">
        <v>2022</v>
      </c>
      <c r="G4533" s="25">
        <v>0</v>
      </c>
      <c r="H4533" s="25">
        <v>0</v>
      </c>
      <c r="I4533" s="25"/>
      <c r="J4533" s="25"/>
      <c r="K4533" s="33">
        <v>0</v>
      </c>
      <c r="L4533" s="33">
        <v>91000</v>
      </c>
      <c r="M4533" s="33">
        <v>0</v>
      </c>
      <c r="N4533" s="33">
        <v>0</v>
      </c>
      <c r="O4533" s="33">
        <v>0</v>
      </c>
      <c r="P4533" s="33"/>
      <c r="Q4533" s="33">
        <v>0</v>
      </c>
      <c r="R4533" s="135"/>
      <c r="S4533" s="135">
        <v>0</v>
      </c>
      <c r="T4533" s="33">
        <v>0</v>
      </c>
      <c r="U4533" s="33">
        <v>0</v>
      </c>
      <c r="V4533" s="33">
        <v>0</v>
      </c>
      <c r="W4533" s="33">
        <v>0</v>
      </c>
      <c r="X4533" s="33">
        <v>375333</v>
      </c>
      <c r="Y4533" s="33"/>
      <c r="Z4533" s="33">
        <v>693</v>
      </c>
      <c r="AA4533" s="135"/>
      <c r="AB4533" s="135">
        <v>0.65652600999999999</v>
      </c>
      <c r="AC4533" s="33">
        <v>24948</v>
      </c>
      <c r="AD4533" s="33">
        <v>13173.327230000001</v>
      </c>
      <c r="AE4533" s="33">
        <v>0</v>
      </c>
      <c r="AF4533" s="33">
        <v>0</v>
      </c>
    </row>
    <row r="4534" spans="1:32" x14ac:dyDescent="0.3">
      <c r="A4534" s="34" t="s">
        <v>50</v>
      </c>
      <c r="B4534" s="65" t="str">
        <f>VLOOKUP(A4534,'bank list with code'!$A$2:$C$114,3,FALSE)</f>
        <v>B079</v>
      </c>
      <c r="C4534" s="65" t="str">
        <f>VLOOKUP(B4534,'bank type'!$A$2:$B$87,2,FALSE)</f>
        <v>Payment Banks</v>
      </c>
      <c r="D4534" s="60">
        <f t="shared" si="173"/>
        <v>44742</v>
      </c>
      <c r="E4534" s="115">
        <v>6</v>
      </c>
      <c r="F4534" s="1">
        <v>2022</v>
      </c>
      <c r="G4534" s="14">
        <v>1</v>
      </c>
      <c r="H4534" s="2">
        <v>65</v>
      </c>
      <c r="I4534" s="2"/>
      <c r="J4534" s="2"/>
      <c r="K4534" s="3">
        <v>455330</v>
      </c>
      <c r="L4534" s="3">
        <v>0</v>
      </c>
      <c r="M4534" s="3">
        <v>0</v>
      </c>
      <c r="N4534" s="3">
        <v>23289342</v>
      </c>
      <c r="O4534" s="3">
        <v>0</v>
      </c>
      <c r="P4534" s="3"/>
      <c r="Q4534" s="3">
        <v>0</v>
      </c>
      <c r="R4534" s="69"/>
      <c r="S4534" s="69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37239918</v>
      </c>
      <c r="Y4534" s="3"/>
      <c r="Z4534" s="3">
        <v>681101</v>
      </c>
      <c r="AA4534" s="69"/>
      <c r="AB4534" s="69">
        <v>780.08900000000006</v>
      </c>
      <c r="AC4534" s="3">
        <v>1745075</v>
      </c>
      <c r="AD4534" s="3">
        <v>1912820</v>
      </c>
      <c r="AE4534" s="3">
        <v>0</v>
      </c>
      <c r="AF4534" s="3">
        <v>0</v>
      </c>
    </row>
    <row r="4535" spans="1:32" x14ac:dyDescent="0.3">
      <c r="A4535" s="31" t="s">
        <v>52</v>
      </c>
      <c r="B4535" s="65" t="str">
        <f>VLOOKUP(A4535,'bank list with code'!$A$2:$C$114,3,FALSE)</f>
        <v>B007</v>
      </c>
      <c r="C4535" s="65" t="str">
        <f>VLOOKUP(B4535,'bank type'!$A$2:$B$87,2,FALSE)</f>
        <v>Small Finance Banks</v>
      </c>
      <c r="D4535" s="60">
        <f t="shared" si="173"/>
        <v>44742</v>
      </c>
      <c r="E4535" s="115">
        <v>6</v>
      </c>
      <c r="F4535" s="1">
        <v>2022</v>
      </c>
      <c r="G4535" s="14">
        <v>434</v>
      </c>
      <c r="H4535" s="5">
        <v>3</v>
      </c>
      <c r="I4535" s="5"/>
      <c r="J4535" s="5"/>
      <c r="K4535" s="7">
        <v>0</v>
      </c>
      <c r="L4535" s="7">
        <v>337</v>
      </c>
      <c r="M4535" s="7">
        <v>0</v>
      </c>
      <c r="N4535" s="7">
        <v>661110</v>
      </c>
      <c r="O4535" s="7">
        <v>241818</v>
      </c>
      <c r="P4535" s="7"/>
      <c r="Q4535" s="7">
        <v>371073</v>
      </c>
      <c r="R4535" s="123"/>
      <c r="S4535" s="123">
        <v>1902.2829862191998</v>
      </c>
      <c r="T4535" s="7">
        <v>266830</v>
      </c>
      <c r="U4535" s="7">
        <v>1849424.9085599799</v>
      </c>
      <c r="V4535" s="7">
        <v>1602</v>
      </c>
      <c r="W4535" s="7">
        <v>831.29</v>
      </c>
      <c r="X4535" s="7">
        <v>2103740</v>
      </c>
      <c r="Y4535" s="7"/>
      <c r="Z4535" s="7">
        <v>254369</v>
      </c>
      <c r="AA4535" s="123"/>
      <c r="AB4535" s="123">
        <v>602.45938359999707</v>
      </c>
      <c r="AC4535" s="7">
        <v>212391</v>
      </c>
      <c r="AD4535" s="7">
        <v>500092.07005998353</v>
      </c>
      <c r="AE4535" s="7">
        <v>212</v>
      </c>
      <c r="AF4535" s="7">
        <v>3887.3429999999998</v>
      </c>
    </row>
    <row r="4536" spans="1:32" x14ac:dyDescent="0.3">
      <c r="A4536" s="31" t="s">
        <v>53</v>
      </c>
      <c r="B4536" s="65" t="str">
        <f>VLOOKUP(A4536,'bank list with code'!$A$2:$C$114,3,FALSE)</f>
        <v>B019</v>
      </c>
      <c r="C4536" s="65" t="str">
        <f>VLOOKUP(B4536,'bank type'!$A$2:$B$87,2,FALSE)</f>
        <v>Small Finance Banks</v>
      </c>
      <c r="D4536" s="60">
        <f t="shared" si="173"/>
        <v>44742</v>
      </c>
      <c r="E4536" s="115">
        <v>6</v>
      </c>
      <c r="F4536" s="1">
        <v>2022</v>
      </c>
      <c r="G4536" s="14">
        <v>165</v>
      </c>
      <c r="H4536" s="5">
        <v>2</v>
      </c>
      <c r="I4536" s="5"/>
      <c r="J4536" s="5"/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/>
      <c r="Q4536" s="7">
        <v>0</v>
      </c>
      <c r="R4536" s="123"/>
      <c r="S4536" s="123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190939</v>
      </c>
      <c r="Y4536" s="7"/>
      <c r="Z4536" s="7">
        <v>48425</v>
      </c>
      <c r="AA4536" s="123"/>
      <c r="AB4536" s="123">
        <v>117.547804</v>
      </c>
      <c r="AC4536" s="7">
        <v>17386</v>
      </c>
      <c r="AD4536" s="7">
        <v>34976.7791</v>
      </c>
      <c r="AE4536" s="7">
        <v>0</v>
      </c>
      <c r="AF4536" s="7">
        <v>0</v>
      </c>
    </row>
    <row r="4537" spans="1:32" x14ac:dyDescent="0.3">
      <c r="A4537" s="31" t="s">
        <v>55</v>
      </c>
      <c r="B4537" s="65" t="str">
        <f>VLOOKUP(A4537,'bank list with code'!$A$2:$C$114,3,FALSE)</f>
        <v>B041</v>
      </c>
      <c r="C4537" s="65" t="str">
        <f>VLOOKUP(B4537,'bank type'!$A$2:$B$87,2,FALSE)</f>
        <v>Small Finance Banks</v>
      </c>
      <c r="D4537" s="60">
        <f t="shared" si="173"/>
        <v>44742</v>
      </c>
      <c r="E4537" s="115">
        <v>6</v>
      </c>
      <c r="F4537" s="1">
        <v>2022</v>
      </c>
      <c r="G4537" s="14">
        <v>339</v>
      </c>
      <c r="H4537" s="5">
        <v>3</v>
      </c>
      <c r="I4537" s="5"/>
      <c r="J4537" s="5"/>
      <c r="K4537" s="7">
        <v>16273</v>
      </c>
      <c r="L4537" s="7">
        <v>299</v>
      </c>
      <c r="M4537" s="7">
        <v>24776</v>
      </c>
      <c r="N4537" s="7">
        <v>0</v>
      </c>
      <c r="O4537" s="7">
        <v>0</v>
      </c>
      <c r="P4537" s="7"/>
      <c r="Q4537" s="7">
        <v>0</v>
      </c>
      <c r="R4537" s="123"/>
      <c r="S4537" s="123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3603362</v>
      </c>
      <c r="Y4537" s="7"/>
      <c r="Z4537" s="7">
        <v>282873</v>
      </c>
      <c r="AA4537" s="123"/>
      <c r="AB4537" s="123">
        <v>473.927528</v>
      </c>
      <c r="AC4537" s="7">
        <v>162521</v>
      </c>
      <c r="AD4537" s="7">
        <v>400023.95299999998</v>
      </c>
      <c r="AE4537" s="7">
        <v>0</v>
      </c>
      <c r="AF4537" s="7">
        <v>0</v>
      </c>
    </row>
    <row r="4538" spans="1:32" x14ac:dyDescent="0.3">
      <c r="A4538" s="31" t="s">
        <v>56</v>
      </c>
      <c r="B4538" s="65" t="str">
        <f>VLOOKUP(A4538,'bank list with code'!$A$2:$C$114,3,FALSE)</f>
        <v>B043</v>
      </c>
      <c r="C4538" s="65" t="str">
        <f>VLOOKUP(B4538,'bank type'!$A$2:$B$87,2,FALSE)</f>
        <v>Small Finance Banks</v>
      </c>
      <c r="D4538" s="60">
        <f t="shared" si="173"/>
        <v>44742</v>
      </c>
      <c r="E4538" s="115">
        <v>6</v>
      </c>
      <c r="F4538" s="1">
        <v>2022</v>
      </c>
      <c r="G4538" s="14">
        <v>411</v>
      </c>
      <c r="H4538" s="2">
        <v>2</v>
      </c>
      <c r="I4538" s="2"/>
      <c r="J4538" s="2"/>
      <c r="K4538" s="3">
        <v>0</v>
      </c>
      <c r="L4538" s="3">
        <v>1084</v>
      </c>
      <c r="M4538" s="3">
        <v>0</v>
      </c>
      <c r="N4538" s="3">
        <v>0</v>
      </c>
      <c r="O4538" s="3">
        <v>0</v>
      </c>
      <c r="P4538" s="3"/>
      <c r="Q4538" s="3">
        <v>0</v>
      </c>
      <c r="R4538" s="69"/>
      <c r="S4538" s="69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4544773</v>
      </c>
      <c r="Y4538" s="3"/>
      <c r="Z4538" s="3">
        <v>289716</v>
      </c>
      <c r="AA4538" s="69"/>
      <c r="AB4538" s="69">
        <v>346.12429419</v>
      </c>
      <c r="AC4538" s="3">
        <v>0</v>
      </c>
      <c r="AD4538" s="3">
        <v>0</v>
      </c>
      <c r="AE4538" s="3">
        <v>0</v>
      </c>
      <c r="AF4538" s="3">
        <v>0</v>
      </c>
    </row>
    <row r="4539" spans="1:32" x14ac:dyDescent="0.3">
      <c r="A4539" s="31" t="s">
        <v>54</v>
      </c>
      <c r="B4539" s="65" t="str">
        <f>VLOOKUP(A4539,'bank list with code'!$A$2:$C$114,3,FALSE)</f>
        <v>B046</v>
      </c>
      <c r="C4539" s="65" t="str">
        <f>VLOOKUP(B4539,'bank type'!$A$2:$B$87,2,FALSE)</f>
        <v>Small Finance Banks</v>
      </c>
      <c r="D4539" s="60">
        <f t="shared" si="173"/>
        <v>44742</v>
      </c>
      <c r="E4539" s="115">
        <v>6</v>
      </c>
      <c r="F4539" s="1">
        <v>2022</v>
      </c>
      <c r="G4539" s="14">
        <v>126</v>
      </c>
      <c r="H4539" s="5"/>
      <c r="I4539" s="5"/>
      <c r="J4539" s="5"/>
      <c r="K4539" s="7">
        <v>0</v>
      </c>
      <c r="L4539" s="7">
        <v>0</v>
      </c>
      <c r="M4539" s="7">
        <v>0</v>
      </c>
      <c r="N4539" s="7">
        <v>0</v>
      </c>
      <c r="O4539" s="7">
        <v>0</v>
      </c>
      <c r="P4539" s="7"/>
      <c r="Q4539" s="7">
        <v>0</v>
      </c>
      <c r="R4539" s="123"/>
      <c r="S4539" s="123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3563554</v>
      </c>
      <c r="Y4539" s="7"/>
      <c r="Z4539" s="7">
        <v>52583</v>
      </c>
      <c r="AA4539" s="123"/>
      <c r="AB4539" s="123">
        <v>55.097225649999999</v>
      </c>
      <c r="AC4539" s="7">
        <v>7974</v>
      </c>
      <c r="AD4539" s="7">
        <v>10664.431480000001</v>
      </c>
      <c r="AE4539" s="7">
        <v>0</v>
      </c>
      <c r="AF4539" s="7">
        <v>0</v>
      </c>
    </row>
    <row r="4540" spans="1:32" x14ac:dyDescent="0.3">
      <c r="A4540" s="31" t="s">
        <v>57</v>
      </c>
      <c r="B4540" s="65" t="str">
        <f>VLOOKUP(A4540,'bank list with code'!$A$2:$C$114,3,FALSE)</f>
        <v>B065</v>
      </c>
      <c r="C4540" s="65" t="str">
        <f>VLOOKUP(B4540,'bank type'!$A$2:$B$87,2,FALSE)</f>
        <v>Small Finance Banks</v>
      </c>
      <c r="D4540" s="60">
        <f t="shared" si="173"/>
        <v>44742</v>
      </c>
      <c r="E4540" s="115">
        <v>6</v>
      </c>
      <c r="F4540" s="1">
        <v>2022</v>
      </c>
      <c r="G4540" s="14">
        <v>65</v>
      </c>
      <c r="H4540" s="5">
        <v>2</v>
      </c>
      <c r="I4540" s="5"/>
      <c r="J4540" s="5"/>
      <c r="K4540" s="7">
        <v>0</v>
      </c>
      <c r="L4540" s="7">
        <v>164</v>
      </c>
      <c r="M4540" s="7">
        <v>0</v>
      </c>
      <c r="N4540" s="7">
        <v>493924</v>
      </c>
      <c r="O4540" s="7">
        <v>0</v>
      </c>
      <c r="P4540" s="7"/>
      <c r="Q4540" s="7">
        <v>0</v>
      </c>
      <c r="R4540" s="123"/>
      <c r="S4540" s="123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2438818</v>
      </c>
      <c r="Y4540" s="7"/>
      <c r="Z4540" s="7">
        <v>62189</v>
      </c>
      <c r="AA4540" s="123"/>
      <c r="AB4540" s="123">
        <v>89.059139000000002</v>
      </c>
      <c r="AC4540" s="7">
        <v>15104</v>
      </c>
      <c r="AD4540" s="7">
        <v>29583.4</v>
      </c>
      <c r="AE4540" s="7">
        <v>0</v>
      </c>
      <c r="AF4540" s="7">
        <v>0</v>
      </c>
    </row>
    <row r="4541" spans="1:32" x14ac:dyDescent="0.3">
      <c r="A4541" s="31" t="s">
        <v>58</v>
      </c>
      <c r="B4541" s="65" t="str">
        <f>VLOOKUP(A4541,'bank list with code'!$A$2:$C$114,3,FALSE)</f>
        <v>B075</v>
      </c>
      <c r="C4541" s="65" t="str">
        <f>VLOOKUP(B4541,'bank type'!$A$2:$B$87,2,FALSE)</f>
        <v>Small Finance Banks</v>
      </c>
      <c r="D4541" s="60">
        <f t="shared" si="173"/>
        <v>44742</v>
      </c>
      <c r="E4541" s="115">
        <v>6</v>
      </c>
      <c r="F4541" s="1">
        <v>2022</v>
      </c>
      <c r="G4541" s="14">
        <v>8</v>
      </c>
      <c r="H4541" s="5">
        <v>1</v>
      </c>
      <c r="I4541" s="5"/>
      <c r="J4541" s="5"/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/>
      <c r="Q4541" s="7">
        <v>0</v>
      </c>
      <c r="R4541" s="123"/>
      <c r="S4541" s="123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317945</v>
      </c>
      <c r="Y4541" s="7"/>
      <c r="Z4541" s="7">
        <v>18312</v>
      </c>
      <c r="AA4541" s="123"/>
      <c r="AB4541" s="123">
        <v>21.519177800000001</v>
      </c>
      <c r="AC4541" s="7">
        <v>0</v>
      </c>
      <c r="AD4541" s="7">
        <v>0</v>
      </c>
      <c r="AE4541" s="7">
        <v>0</v>
      </c>
      <c r="AF4541" s="7">
        <v>0</v>
      </c>
    </row>
    <row r="4542" spans="1:32" x14ac:dyDescent="0.3">
      <c r="A4542" s="31" t="s">
        <v>59</v>
      </c>
      <c r="B4542" s="65" t="str">
        <f>VLOOKUP(A4542,'bank list with code'!$A$2:$C$114,3,FALSE)</f>
        <v>B097</v>
      </c>
      <c r="C4542" s="65" t="str">
        <f>VLOOKUP(B4542,'bank type'!$A$2:$B$87,2,FALSE)</f>
        <v>Small Finance Banks</v>
      </c>
      <c r="D4542" s="60">
        <f t="shared" si="173"/>
        <v>44742</v>
      </c>
      <c r="E4542" s="115">
        <v>6</v>
      </c>
      <c r="F4542" s="1">
        <v>2022</v>
      </c>
      <c r="G4542" s="14">
        <v>0</v>
      </c>
      <c r="H4542" s="5">
        <v>0</v>
      </c>
      <c r="I4542" s="5"/>
      <c r="J4542" s="5"/>
      <c r="K4542" s="7">
        <v>0</v>
      </c>
      <c r="L4542" s="7">
        <v>67</v>
      </c>
      <c r="M4542" s="7">
        <v>0</v>
      </c>
      <c r="N4542" s="7">
        <v>0</v>
      </c>
      <c r="O4542" s="7">
        <v>0</v>
      </c>
      <c r="P4542" s="7"/>
      <c r="Q4542" s="7">
        <v>0</v>
      </c>
      <c r="R4542" s="123"/>
      <c r="S4542" s="123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472353</v>
      </c>
      <c r="Y4542" s="7"/>
      <c r="Z4542" s="7">
        <v>26999</v>
      </c>
      <c r="AA4542" s="123"/>
      <c r="AB4542" s="123">
        <v>31.868146620000001</v>
      </c>
      <c r="AC4542" s="7">
        <v>4081</v>
      </c>
      <c r="AD4542" s="7">
        <v>7878.2681199999997</v>
      </c>
      <c r="AE4542" s="7">
        <v>0</v>
      </c>
      <c r="AF4542" s="7">
        <v>0</v>
      </c>
    </row>
    <row r="4543" spans="1:32" x14ac:dyDescent="0.3">
      <c r="A4543" s="31" t="s">
        <v>60</v>
      </c>
      <c r="B4543" s="65" t="str">
        <f>VLOOKUP(A4543,'bank list with code'!$A$2:$C$114,3,FALSE)</f>
        <v>B103</v>
      </c>
      <c r="C4543" s="65" t="str">
        <f>VLOOKUP(B4543,'bank type'!$A$2:$B$87,2,FALSE)</f>
        <v>Small Finance Banks</v>
      </c>
      <c r="D4543" s="60">
        <f t="shared" si="173"/>
        <v>44742</v>
      </c>
      <c r="E4543" s="115">
        <v>6</v>
      </c>
      <c r="F4543" s="1">
        <v>2022</v>
      </c>
      <c r="G4543" s="14">
        <v>489</v>
      </c>
      <c r="H4543" s="5">
        <v>3</v>
      </c>
      <c r="I4543" s="5"/>
      <c r="J4543" s="5"/>
      <c r="K4543" s="7">
        <v>0</v>
      </c>
      <c r="L4543" s="7">
        <v>0</v>
      </c>
      <c r="M4543" s="7">
        <v>0</v>
      </c>
      <c r="N4543" s="7">
        <v>92922</v>
      </c>
      <c r="O4543" s="7">
        <v>0</v>
      </c>
      <c r="P4543" s="7"/>
      <c r="Q4543" s="7">
        <v>0</v>
      </c>
      <c r="R4543" s="123"/>
      <c r="S4543" s="123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7418764</v>
      </c>
      <c r="Y4543" s="7"/>
      <c r="Z4543" s="7">
        <v>356884</v>
      </c>
      <c r="AA4543" s="123"/>
      <c r="AB4543" s="123">
        <v>494.10895718</v>
      </c>
      <c r="AC4543" s="7">
        <v>154428</v>
      </c>
      <c r="AD4543" s="7">
        <v>275034.40469</v>
      </c>
      <c r="AE4543" s="7">
        <v>0</v>
      </c>
      <c r="AF4543" s="7">
        <v>0</v>
      </c>
    </row>
    <row r="4544" spans="1:32" x14ac:dyDescent="0.3">
      <c r="A4544" s="31" t="s">
        <v>78</v>
      </c>
      <c r="B4544" s="65" t="str">
        <f>VLOOKUP(A4544,'bank list with code'!$A$2:$C$114,3,FALSE)</f>
        <v>B107</v>
      </c>
      <c r="C4544" s="65" t="str">
        <f>VLOOKUP(B4544,'bank type'!$A$2:$B$87,2,FALSE)</f>
        <v>Small Finance Banks</v>
      </c>
      <c r="D4544" s="60">
        <f t="shared" si="173"/>
        <v>44742</v>
      </c>
      <c r="E4544" s="115">
        <v>6</v>
      </c>
      <c r="F4544" s="1">
        <v>2022</v>
      </c>
      <c r="G4544" s="14">
        <v>0</v>
      </c>
      <c r="H4544" s="5">
        <v>0</v>
      </c>
      <c r="I4544" s="5"/>
      <c r="J4544" s="5"/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/>
      <c r="Q4544" s="7">
        <v>0</v>
      </c>
      <c r="R4544" s="123"/>
      <c r="S4544" s="123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/>
      <c r="Z4544" s="7">
        <v>0</v>
      </c>
      <c r="AA4544" s="123"/>
      <c r="AB4544" s="123">
        <v>0</v>
      </c>
      <c r="AC4544" s="7">
        <v>0</v>
      </c>
      <c r="AD4544" s="7">
        <v>0</v>
      </c>
      <c r="AE4544" s="7">
        <v>0</v>
      </c>
      <c r="AF4544" s="7">
        <v>0</v>
      </c>
    </row>
    <row r="4545" spans="1:32" x14ac:dyDescent="0.3">
      <c r="A4545" s="31" t="s">
        <v>61</v>
      </c>
      <c r="B4545" s="65" t="str">
        <f>VLOOKUP(A4545,'bank list with code'!$A$2:$C$114,3,FALSE)</f>
        <v>B109</v>
      </c>
      <c r="C4545" s="65" t="str">
        <f>VLOOKUP(B4545,'bank type'!$A$2:$B$87,2,FALSE)</f>
        <v>Small Finance Banks</v>
      </c>
      <c r="D4545" s="60">
        <f t="shared" si="173"/>
        <v>44742</v>
      </c>
      <c r="E4545" s="115">
        <v>6</v>
      </c>
      <c r="F4545" s="1">
        <v>2022</v>
      </c>
      <c r="G4545" s="14">
        <v>231</v>
      </c>
      <c r="H4545" s="5">
        <v>6</v>
      </c>
      <c r="I4545" s="5"/>
      <c r="J4545" s="5"/>
      <c r="K4545" s="7">
        <v>0</v>
      </c>
      <c r="L4545" s="7">
        <v>450</v>
      </c>
      <c r="M4545" s="7">
        <v>0</v>
      </c>
      <c r="N4545" s="7">
        <v>7572</v>
      </c>
      <c r="O4545" s="7">
        <v>0</v>
      </c>
      <c r="P4545" s="7"/>
      <c r="Q4545" s="7">
        <v>0</v>
      </c>
      <c r="R4545" s="123"/>
      <c r="S4545" s="123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1392937</v>
      </c>
      <c r="Y4545" s="7"/>
      <c r="Z4545" s="7">
        <v>40122</v>
      </c>
      <c r="AA4545" s="123"/>
      <c r="AB4545" s="123">
        <v>61.15878746999995</v>
      </c>
      <c r="AC4545" s="7">
        <v>12566</v>
      </c>
      <c r="AD4545" s="7">
        <v>20338.312759999892</v>
      </c>
      <c r="AE4545" s="7">
        <v>0</v>
      </c>
      <c r="AF4545" s="7">
        <v>0</v>
      </c>
    </row>
    <row r="4546" spans="1:32" x14ac:dyDescent="0.3">
      <c r="A4546" s="31" t="s">
        <v>0</v>
      </c>
      <c r="B4546" s="65" t="str">
        <f>VLOOKUP(A4546,'bank list with code'!$A$2:$C$114,3,FALSE)</f>
        <v>B014</v>
      </c>
      <c r="C4546" s="65" t="str">
        <f>VLOOKUP(B4546,'bank type'!$A$2:$B$87,2,FALSE)</f>
        <v>Public Sector Banks</v>
      </c>
      <c r="D4546" s="60">
        <f t="shared" ref="D4546:D4603" si="174">DATE(2022,7,31)</f>
        <v>44773</v>
      </c>
      <c r="E4546" s="115">
        <v>7</v>
      </c>
      <c r="F4546" s="1">
        <v>2022</v>
      </c>
      <c r="G4546" s="14">
        <v>8760</v>
      </c>
      <c r="H4546" s="2">
        <v>2683</v>
      </c>
      <c r="I4546" s="2"/>
      <c r="J4546" s="2"/>
      <c r="K4546" s="3">
        <v>25758</v>
      </c>
      <c r="L4546" s="3">
        <v>37816</v>
      </c>
      <c r="M4546" s="3">
        <v>11907</v>
      </c>
      <c r="N4546" s="3">
        <v>802773</v>
      </c>
      <c r="O4546" s="3">
        <v>1416927</v>
      </c>
      <c r="P4546" s="3"/>
      <c r="Q4546" s="3">
        <v>1595737</v>
      </c>
      <c r="R4546" s="69"/>
      <c r="S4546" s="69">
        <v>4965.0480390000002</v>
      </c>
      <c r="T4546" s="3">
        <v>1591195</v>
      </c>
      <c r="U4546" s="3">
        <v>7782340.4419999998</v>
      </c>
      <c r="V4546" s="3">
        <v>0</v>
      </c>
      <c r="W4546" s="3">
        <v>0</v>
      </c>
      <c r="X4546" s="3">
        <v>76491940</v>
      </c>
      <c r="Y4546" s="3"/>
      <c r="Z4546" s="3">
        <v>7928069</v>
      </c>
      <c r="AA4546" s="69"/>
      <c r="AB4546" s="69">
        <v>14477.324877000001</v>
      </c>
      <c r="AC4546" s="3">
        <v>4041585</v>
      </c>
      <c r="AD4546" s="3">
        <v>6982928.4369999999</v>
      </c>
      <c r="AE4546" s="3">
        <v>4</v>
      </c>
      <c r="AF4546" s="3">
        <v>7.04</v>
      </c>
    </row>
    <row r="4547" spans="1:32" x14ac:dyDescent="0.3">
      <c r="A4547" s="31" t="s">
        <v>1</v>
      </c>
      <c r="B4547" s="65" t="str">
        <f>VLOOKUP(A4547,'bank list with code'!$A$2:$C$114,3,FALSE)</f>
        <v>B015</v>
      </c>
      <c r="C4547" s="65" t="str">
        <f>VLOOKUP(B4547,'bank type'!$A$2:$B$87,2,FALSE)</f>
        <v>Public Sector Banks</v>
      </c>
      <c r="D4547" s="60">
        <f t="shared" si="174"/>
        <v>44773</v>
      </c>
      <c r="E4547" s="115">
        <v>7</v>
      </c>
      <c r="F4547" s="1">
        <v>2022</v>
      </c>
      <c r="G4547" s="14">
        <v>5161</v>
      </c>
      <c r="H4547" s="2">
        <v>2658</v>
      </c>
      <c r="I4547" s="2"/>
      <c r="J4547" s="2"/>
      <c r="K4547" s="3">
        <v>46857</v>
      </c>
      <c r="L4547" s="3">
        <v>11956</v>
      </c>
      <c r="M4547" s="3">
        <v>103</v>
      </c>
      <c r="N4547" s="3">
        <v>425143</v>
      </c>
      <c r="O4547" s="3">
        <v>161832</v>
      </c>
      <c r="P4547" s="3"/>
      <c r="Q4547" s="3">
        <v>140706</v>
      </c>
      <c r="R4547" s="69"/>
      <c r="S4547" s="69">
        <v>475.26253662000005</v>
      </c>
      <c r="T4547" s="3">
        <v>106785</v>
      </c>
      <c r="U4547" s="3">
        <v>314510.91344999999</v>
      </c>
      <c r="V4547" s="3">
        <v>0</v>
      </c>
      <c r="W4547" s="3">
        <v>0</v>
      </c>
      <c r="X4547" s="3">
        <v>45431685</v>
      </c>
      <c r="Y4547" s="3"/>
      <c r="Z4547" s="3">
        <v>4755844</v>
      </c>
      <c r="AA4547" s="69"/>
      <c r="AB4547" s="69">
        <v>8048.2591480100009</v>
      </c>
      <c r="AC4547" s="3">
        <v>2760930</v>
      </c>
      <c r="AD4547" s="3">
        <v>3697356.0625300002</v>
      </c>
      <c r="AE4547" s="3">
        <v>0</v>
      </c>
      <c r="AF4547" s="3">
        <v>0</v>
      </c>
    </row>
    <row r="4548" spans="1:32" x14ac:dyDescent="0.3">
      <c r="A4548" s="35" t="s">
        <v>2</v>
      </c>
      <c r="B4548" s="65" t="str">
        <f>VLOOKUP(A4548,'bank list with code'!$A$2:$C$114,3,FALSE)</f>
        <v>B016</v>
      </c>
      <c r="C4548" s="65" t="str">
        <f>VLOOKUP(B4548,'bank type'!$A$2:$B$87,2,FALSE)</f>
        <v>Public Sector Banks</v>
      </c>
      <c r="D4548" s="60">
        <f t="shared" si="174"/>
        <v>44773</v>
      </c>
      <c r="E4548" s="115">
        <v>7</v>
      </c>
      <c r="F4548" s="1">
        <v>2022</v>
      </c>
      <c r="G4548" s="9">
        <v>1747</v>
      </c>
      <c r="H4548" s="2">
        <v>434</v>
      </c>
      <c r="I4548" s="2"/>
      <c r="J4548" s="2"/>
      <c r="K4548" s="3">
        <v>2871</v>
      </c>
      <c r="L4548" s="3">
        <v>0</v>
      </c>
      <c r="M4548" s="3">
        <v>355014</v>
      </c>
      <c r="N4548" s="3">
        <v>601845</v>
      </c>
      <c r="O4548" s="3">
        <v>76761</v>
      </c>
      <c r="P4548" s="3"/>
      <c r="Q4548" s="3">
        <v>79760</v>
      </c>
      <c r="R4548" s="69"/>
      <c r="S4548" s="69">
        <v>328.78854210000003</v>
      </c>
      <c r="T4548" s="3">
        <v>0</v>
      </c>
      <c r="U4548" s="3">
        <v>0</v>
      </c>
      <c r="V4548" s="3">
        <v>0</v>
      </c>
      <c r="W4548" s="3">
        <v>0</v>
      </c>
      <c r="X4548" s="3">
        <v>12784888</v>
      </c>
      <c r="Y4548" s="3"/>
      <c r="Z4548" s="3">
        <v>2377708</v>
      </c>
      <c r="AA4548" s="69"/>
      <c r="AB4548" s="69">
        <v>3483.8418160000001</v>
      </c>
      <c r="AC4548" s="3">
        <v>1062916</v>
      </c>
      <c r="AD4548" s="3">
        <v>1492120.422</v>
      </c>
      <c r="AE4548" s="3">
        <v>8809</v>
      </c>
      <c r="AF4548" s="3">
        <v>96675.173900000009</v>
      </c>
    </row>
    <row r="4549" spans="1:32" x14ac:dyDescent="0.3">
      <c r="A4549" s="31" t="s">
        <v>3</v>
      </c>
      <c r="B4549" s="65" t="str">
        <f>VLOOKUP(A4549,'bank list with code'!$A$2:$C$114,3,FALSE)</f>
        <v>B018</v>
      </c>
      <c r="C4549" s="65" t="str">
        <f>VLOOKUP(B4549,'bank type'!$A$2:$B$87,2,FALSE)</f>
        <v>Public Sector Banks</v>
      </c>
      <c r="D4549" s="60">
        <f t="shared" si="174"/>
        <v>44773</v>
      </c>
      <c r="E4549" s="115">
        <v>7</v>
      </c>
      <c r="F4549" s="1">
        <v>2022</v>
      </c>
      <c r="G4549" s="14">
        <v>8063</v>
      </c>
      <c r="H4549" s="2">
        <v>4127</v>
      </c>
      <c r="I4549" s="2"/>
      <c r="J4549" s="2"/>
      <c r="K4549" s="3">
        <v>50362</v>
      </c>
      <c r="L4549" s="3">
        <v>8906</v>
      </c>
      <c r="M4549" s="3">
        <v>66</v>
      </c>
      <c r="N4549" s="3">
        <v>1504456</v>
      </c>
      <c r="O4549" s="3">
        <v>913399</v>
      </c>
      <c r="P4549" s="3"/>
      <c r="Q4549" s="3">
        <v>669447</v>
      </c>
      <c r="R4549" s="69"/>
      <c r="S4549" s="69">
        <v>1750.36993611</v>
      </c>
      <c r="T4549" s="3">
        <v>304917</v>
      </c>
      <c r="U4549" s="3">
        <v>1057839.26104</v>
      </c>
      <c r="V4549" s="3">
        <v>0</v>
      </c>
      <c r="W4549" s="3">
        <v>0</v>
      </c>
      <c r="X4549" s="3">
        <v>46819589</v>
      </c>
      <c r="Y4549" s="3"/>
      <c r="Z4549" s="3">
        <v>9643828</v>
      </c>
      <c r="AA4549" s="69"/>
      <c r="AB4549" s="69">
        <v>18907.587066110002</v>
      </c>
      <c r="AC4549" s="3">
        <v>3901673</v>
      </c>
      <c r="AD4549" s="3">
        <v>7081912.42141</v>
      </c>
      <c r="AE4549" s="3">
        <v>4387</v>
      </c>
      <c r="AF4549" s="3">
        <v>67096.413</v>
      </c>
    </row>
    <row r="4550" spans="1:32" x14ac:dyDescent="0.3">
      <c r="A4550" s="31" t="s">
        <v>4</v>
      </c>
      <c r="B4550" s="65" t="str">
        <f>VLOOKUP(A4550,'bank list with code'!$A$2:$C$114,3,FALSE)</f>
        <v>B022</v>
      </c>
      <c r="C4550" s="65" t="str">
        <f>VLOOKUP(B4550,'bank type'!$A$2:$B$87,2,FALSE)</f>
        <v>Public Sector Banks</v>
      </c>
      <c r="D4550" s="60">
        <f t="shared" si="174"/>
        <v>44773</v>
      </c>
      <c r="E4550" s="115">
        <v>7</v>
      </c>
      <c r="F4550" s="1">
        <v>2022</v>
      </c>
      <c r="G4550" s="14">
        <v>2414</v>
      </c>
      <c r="H4550" s="2">
        <v>425</v>
      </c>
      <c r="I4550" s="2"/>
      <c r="J4550" s="2"/>
      <c r="K4550" s="3">
        <v>2588</v>
      </c>
      <c r="L4550" s="3">
        <v>8982</v>
      </c>
      <c r="M4550" s="3">
        <v>8154</v>
      </c>
      <c r="N4550" s="3">
        <v>195055</v>
      </c>
      <c r="O4550" s="3">
        <v>0</v>
      </c>
      <c r="P4550" s="3"/>
      <c r="Q4550" s="3">
        <v>0</v>
      </c>
      <c r="R4550" s="69"/>
      <c r="S4550" s="69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27305718</v>
      </c>
      <c r="Y4550" s="3"/>
      <c r="Z4550" s="3">
        <v>2788601</v>
      </c>
      <c r="AA4550" s="69"/>
      <c r="AB4550" s="69">
        <v>5735.3535539999993</v>
      </c>
      <c r="AC4550" s="3">
        <v>779735</v>
      </c>
      <c r="AD4550" s="3">
        <v>1416751.35</v>
      </c>
      <c r="AE4550" s="3">
        <v>0</v>
      </c>
      <c r="AF4550" s="3">
        <v>0</v>
      </c>
    </row>
    <row r="4551" spans="1:32" x14ac:dyDescent="0.3">
      <c r="A4551" s="31" t="s">
        <v>5</v>
      </c>
      <c r="B4551" s="65" t="str">
        <f>VLOOKUP(A4551,'bank list with code'!$A$2:$C$114,3,FALSE)</f>
        <v>B060</v>
      </c>
      <c r="C4551" s="65" t="str">
        <f>VLOOKUP(B4551,'bank type'!$A$2:$B$87,2,FALSE)</f>
        <v>Public Sector Banks</v>
      </c>
      <c r="D4551" s="60">
        <f t="shared" si="174"/>
        <v>44773</v>
      </c>
      <c r="E4551" s="115">
        <v>7</v>
      </c>
      <c r="F4551" s="1">
        <v>2022</v>
      </c>
      <c r="G4551" s="14">
        <v>4239</v>
      </c>
      <c r="H4551" s="2">
        <v>593</v>
      </c>
      <c r="I4551" s="2"/>
      <c r="J4551" s="2"/>
      <c r="K4551" s="3">
        <v>14871</v>
      </c>
      <c r="L4551" s="3">
        <v>9657</v>
      </c>
      <c r="M4551" s="3">
        <v>0</v>
      </c>
      <c r="N4551" s="3">
        <v>384662</v>
      </c>
      <c r="O4551" s="3">
        <v>157121</v>
      </c>
      <c r="P4551" s="3"/>
      <c r="Q4551" s="3">
        <v>129222</v>
      </c>
      <c r="R4551" s="69"/>
      <c r="S4551" s="69">
        <v>381.326953</v>
      </c>
      <c r="T4551" s="3">
        <v>69997</v>
      </c>
      <c r="U4551" s="3">
        <v>304786.45899999997</v>
      </c>
      <c r="V4551" s="3">
        <v>0</v>
      </c>
      <c r="W4551" s="3">
        <v>0</v>
      </c>
      <c r="X4551" s="3">
        <v>28168095</v>
      </c>
      <c r="Y4551" s="3"/>
      <c r="Z4551" s="3">
        <v>5885682</v>
      </c>
      <c r="AA4551" s="69"/>
      <c r="AB4551" s="69">
        <v>10751.459102000001</v>
      </c>
      <c r="AC4551" s="3">
        <v>2777357</v>
      </c>
      <c r="AD4551" s="3">
        <v>4217590.5290000001</v>
      </c>
      <c r="AE4551" s="3">
        <v>4980</v>
      </c>
      <c r="AF4551" s="3">
        <v>74590.611780000007</v>
      </c>
    </row>
    <row r="4552" spans="1:32" x14ac:dyDescent="0.3">
      <c r="A4552" s="31" t="s">
        <v>6</v>
      </c>
      <c r="B4552" s="65" t="str">
        <f>VLOOKUP(A4552,'bank list with code'!$A$2:$C$114,3,FALSE)</f>
        <v>B061</v>
      </c>
      <c r="C4552" s="65" t="str">
        <f>VLOOKUP(B4552,'bank type'!$A$2:$B$87,2,FALSE)</f>
        <v>Public Sector Banks</v>
      </c>
      <c r="D4552" s="60">
        <f t="shared" si="174"/>
        <v>44773</v>
      </c>
      <c r="E4552" s="115">
        <v>7</v>
      </c>
      <c r="F4552" s="1">
        <v>2022</v>
      </c>
      <c r="G4552" s="14">
        <v>2734</v>
      </c>
      <c r="H4552" s="2">
        <v>674</v>
      </c>
      <c r="I4552" s="2"/>
      <c r="J4552" s="2"/>
      <c r="K4552" s="3">
        <v>0</v>
      </c>
      <c r="L4552" s="3">
        <v>0</v>
      </c>
      <c r="M4552" s="3">
        <v>0</v>
      </c>
      <c r="N4552" s="3">
        <v>112593</v>
      </c>
      <c r="O4552" s="3">
        <v>78878</v>
      </c>
      <c r="P4552" s="3"/>
      <c r="Q4552" s="3">
        <v>64615</v>
      </c>
      <c r="R4552" s="69"/>
      <c r="S4552" s="69">
        <v>156.91356999999999</v>
      </c>
      <c r="T4552" s="3">
        <v>21577</v>
      </c>
      <c r="U4552" s="3">
        <v>60707.322999999997</v>
      </c>
      <c r="V4552" s="3">
        <v>0</v>
      </c>
      <c r="W4552" s="3">
        <v>0</v>
      </c>
      <c r="X4552" s="3">
        <v>15101912</v>
      </c>
      <c r="Y4552" s="3"/>
      <c r="Z4552" s="3">
        <v>3764432</v>
      </c>
      <c r="AA4552" s="69"/>
      <c r="AB4552" s="69">
        <v>6702.4385863500002</v>
      </c>
      <c r="AC4552" s="3">
        <v>1121903</v>
      </c>
      <c r="AD4552" s="3">
        <v>1880929.0744100001</v>
      </c>
      <c r="AE4552" s="3">
        <v>0</v>
      </c>
      <c r="AF4552" s="3">
        <v>0</v>
      </c>
    </row>
    <row r="4553" spans="1:32" x14ac:dyDescent="0.3">
      <c r="A4553" s="31" t="s">
        <v>7</v>
      </c>
      <c r="B4553" s="65" t="str">
        <f>VLOOKUP(A4553,'bank list with code'!$A$2:$C$114,3,FALSE)</f>
        <v>B080</v>
      </c>
      <c r="C4553" s="65" t="str">
        <f>VLOOKUP(B4553,'bank type'!$A$2:$B$87,2,FALSE)</f>
        <v>Public Sector Banks</v>
      </c>
      <c r="D4553" s="60">
        <f t="shared" si="174"/>
        <v>44773</v>
      </c>
      <c r="E4553" s="115">
        <v>7</v>
      </c>
      <c r="F4553" s="1">
        <v>2022</v>
      </c>
      <c r="G4553" s="14">
        <v>776</v>
      </c>
      <c r="H4553" s="2">
        <v>25</v>
      </c>
      <c r="I4553" s="2"/>
      <c r="J4553" s="2"/>
      <c r="K4553" s="3">
        <v>1055</v>
      </c>
      <c r="L4553" s="3">
        <v>357</v>
      </c>
      <c r="M4553" s="3">
        <v>1139</v>
      </c>
      <c r="N4553" s="3">
        <v>13794</v>
      </c>
      <c r="O4553" s="3">
        <v>0</v>
      </c>
      <c r="P4553" s="3"/>
      <c r="Q4553" s="3">
        <v>0</v>
      </c>
      <c r="R4553" s="69"/>
      <c r="S4553" s="69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3525744</v>
      </c>
      <c r="Y4553" s="3"/>
      <c r="Z4553" s="3">
        <v>553806</v>
      </c>
      <c r="AA4553" s="69"/>
      <c r="AB4553" s="69">
        <v>1111.02639742</v>
      </c>
      <c r="AC4553" s="3">
        <v>347351</v>
      </c>
      <c r="AD4553" s="3">
        <v>773234.96325000003</v>
      </c>
      <c r="AE4553" s="3">
        <v>0</v>
      </c>
      <c r="AF4553" s="3">
        <v>0</v>
      </c>
    </row>
    <row r="4554" spans="1:32" x14ac:dyDescent="0.3">
      <c r="A4554" s="31" t="s">
        <v>8</v>
      </c>
      <c r="B4554" s="65" t="str">
        <f>VLOOKUP(A4554,'bank list with code'!$A$2:$C$114,3,FALSE)</f>
        <v>B081</v>
      </c>
      <c r="C4554" s="65" t="str">
        <f>VLOOKUP(B4554,'bank type'!$A$2:$B$87,2,FALSE)</f>
        <v>Public Sector Banks</v>
      </c>
      <c r="D4554" s="60">
        <f t="shared" si="174"/>
        <v>44773</v>
      </c>
      <c r="E4554" s="115">
        <v>7</v>
      </c>
      <c r="F4554" s="1">
        <v>2022</v>
      </c>
      <c r="G4554" s="14">
        <v>8218</v>
      </c>
      <c r="H4554" s="2">
        <v>4908</v>
      </c>
      <c r="I4554" s="2"/>
      <c r="J4554" s="2"/>
      <c r="K4554" s="3">
        <v>43978</v>
      </c>
      <c r="L4554" s="3">
        <v>11265</v>
      </c>
      <c r="M4554" s="3">
        <v>601551</v>
      </c>
      <c r="N4554" s="3">
        <v>58560</v>
      </c>
      <c r="O4554" s="3">
        <v>334350</v>
      </c>
      <c r="P4554" s="3"/>
      <c r="Q4554" s="3">
        <v>429276</v>
      </c>
      <c r="R4554" s="69"/>
      <c r="S4554" s="69">
        <v>1311.7195614</v>
      </c>
      <c r="T4554" s="3">
        <v>176772</v>
      </c>
      <c r="U4554" s="3">
        <v>600418.95600000001</v>
      </c>
      <c r="V4554" s="3">
        <v>0</v>
      </c>
      <c r="W4554" s="3">
        <v>0</v>
      </c>
      <c r="X4554" s="3">
        <v>46524689</v>
      </c>
      <c r="Y4554" s="3"/>
      <c r="Z4554" s="3">
        <v>8318698</v>
      </c>
      <c r="AA4554" s="69"/>
      <c r="AB4554" s="69">
        <v>16578.987586610001</v>
      </c>
      <c r="AC4554" s="3">
        <v>5097474</v>
      </c>
      <c r="AD4554" s="3">
        <v>8974772.0460000001</v>
      </c>
      <c r="AE4554" s="3">
        <v>0</v>
      </c>
      <c r="AF4554" s="3">
        <v>0</v>
      </c>
    </row>
    <row r="4555" spans="1:32" x14ac:dyDescent="0.3">
      <c r="A4555" s="31" t="s">
        <v>12</v>
      </c>
      <c r="B4555" s="65" t="str">
        <f>VLOOKUP(A4555,'bank list with code'!$A$2:$C$114,3,FALSE)</f>
        <v>B093</v>
      </c>
      <c r="C4555" s="65" t="str">
        <f>VLOOKUP(B4555,'bank type'!$A$2:$B$87,2,FALSE)</f>
        <v>Public Sector Banks</v>
      </c>
      <c r="D4555" s="60">
        <f t="shared" si="174"/>
        <v>44773</v>
      </c>
      <c r="E4555" s="115">
        <v>7</v>
      </c>
      <c r="F4555" s="1">
        <v>2022</v>
      </c>
      <c r="G4555" s="14">
        <v>25993</v>
      </c>
      <c r="H4555" s="2">
        <v>39646</v>
      </c>
      <c r="I4555" s="2"/>
      <c r="J4555" s="2"/>
      <c r="K4555" s="3">
        <v>960482</v>
      </c>
      <c r="L4555" s="3">
        <v>51824</v>
      </c>
      <c r="M4555" s="3">
        <v>523555</v>
      </c>
      <c r="N4555" s="3">
        <v>1798015</v>
      </c>
      <c r="O4555" s="3">
        <v>14534667</v>
      </c>
      <c r="P4555" s="3"/>
      <c r="Q4555" s="3">
        <v>23252233</v>
      </c>
      <c r="R4555" s="69"/>
      <c r="S4555" s="69">
        <v>68104.072180999996</v>
      </c>
      <c r="T4555" s="3">
        <v>18555938</v>
      </c>
      <c r="U4555" s="3">
        <v>125573667.42900001</v>
      </c>
      <c r="V4555" s="3">
        <v>0</v>
      </c>
      <c r="W4555" s="3">
        <v>0</v>
      </c>
      <c r="X4555" s="3">
        <v>274637296</v>
      </c>
      <c r="Y4555" s="3"/>
      <c r="Z4555" s="3">
        <v>58908663</v>
      </c>
      <c r="AA4555" s="69"/>
      <c r="AB4555" s="69">
        <v>115134.64798225001</v>
      </c>
      <c r="AC4555" s="3">
        <v>29102002</v>
      </c>
      <c r="AD4555" s="3">
        <v>51503012.101790003</v>
      </c>
      <c r="AE4555" s="3">
        <v>2035</v>
      </c>
      <c r="AF4555" s="3">
        <v>25099.826579999997</v>
      </c>
    </row>
    <row r="4556" spans="1:32" x14ac:dyDescent="0.3">
      <c r="A4556" s="31" t="s">
        <v>9</v>
      </c>
      <c r="B4556" s="65" t="str">
        <f>VLOOKUP(A4556,'bank list with code'!$A$2:$C$114,3,FALSE)</f>
        <v>B102</v>
      </c>
      <c r="C4556" s="65" t="str">
        <f>VLOOKUP(B4556,'bank type'!$A$2:$B$87,2,FALSE)</f>
        <v>Public Sector Banks</v>
      </c>
      <c r="D4556" s="60">
        <f t="shared" si="174"/>
        <v>44773</v>
      </c>
      <c r="E4556" s="115">
        <v>7</v>
      </c>
      <c r="F4556" s="1">
        <v>2022</v>
      </c>
      <c r="G4556" s="14">
        <v>2155</v>
      </c>
      <c r="H4556" s="2">
        <v>221</v>
      </c>
      <c r="I4556" s="2"/>
      <c r="J4556" s="2"/>
      <c r="K4556" s="3">
        <v>10165</v>
      </c>
      <c r="L4556" s="3">
        <v>3568</v>
      </c>
      <c r="M4556" s="3">
        <v>1598</v>
      </c>
      <c r="N4556" s="3">
        <v>418339</v>
      </c>
      <c r="O4556" s="3">
        <v>0</v>
      </c>
      <c r="P4556" s="3"/>
      <c r="Q4556" s="3">
        <v>0</v>
      </c>
      <c r="R4556" s="69"/>
      <c r="S4556" s="69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11643639</v>
      </c>
      <c r="Y4556" s="3"/>
      <c r="Z4556" s="3">
        <v>1918027</v>
      </c>
      <c r="AA4556" s="69"/>
      <c r="AB4556" s="69">
        <v>3548.0202000000004</v>
      </c>
      <c r="AC4556" s="3">
        <v>1015585</v>
      </c>
      <c r="AD4556" s="3">
        <v>1745968.2350000001</v>
      </c>
      <c r="AE4556" s="3">
        <v>1271</v>
      </c>
      <c r="AF4556" s="3">
        <v>18338.516</v>
      </c>
    </row>
    <row r="4557" spans="1:32" x14ac:dyDescent="0.3">
      <c r="A4557" s="31" t="s">
        <v>10</v>
      </c>
      <c r="B4557" s="65" t="str">
        <f>VLOOKUP(A4557,'bank list with code'!$A$2:$C$114,3,FALSE)</f>
        <v>B105</v>
      </c>
      <c r="C4557" s="65" t="str">
        <f>VLOOKUP(B4557,'bank type'!$A$2:$B$87,2,FALSE)</f>
        <v>Public Sector Banks</v>
      </c>
      <c r="D4557" s="60">
        <f t="shared" si="174"/>
        <v>44773</v>
      </c>
      <c r="E4557" s="115">
        <v>7</v>
      </c>
      <c r="F4557" s="1">
        <v>2022</v>
      </c>
      <c r="G4557" s="14">
        <v>8042</v>
      </c>
      <c r="H4557" s="2">
        <v>3190</v>
      </c>
      <c r="I4557" s="2"/>
      <c r="J4557" s="2"/>
      <c r="K4557" s="3">
        <v>39115</v>
      </c>
      <c r="L4557" s="3">
        <v>8032</v>
      </c>
      <c r="M4557" s="3">
        <v>8936</v>
      </c>
      <c r="N4557" s="3">
        <v>234203</v>
      </c>
      <c r="O4557" s="3">
        <v>560409</v>
      </c>
      <c r="P4557" s="3"/>
      <c r="Q4557" s="3">
        <v>486951</v>
      </c>
      <c r="R4557" s="69"/>
      <c r="S4557" s="69">
        <v>1500.8692389299999</v>
      </c>
      <c r="T4557" s="3">
        <v>250338</v>
      </c>
      <c r="U4557" s="3">
        <v>999098.26433999999</v>
      </c>
      <c r="V4557" s="3">
        <v>0</v>
      </c>
      <c r="W4557" s="3">
        <v>0</v>
      </c>
      <c r="X4557" s="3">
        <v>49339980</v>
      </c>
      <c r="Y4557" s="3"/>
      <c r="Z4557" s="3">
        <v>10446474</v>
      </c>
      <c r="AA4557" s="69"/>
      <c r="AB4557" s="69">
        <v>17968.749789999998</v>
      </c>
      <c r="AC4557" s="3">
        <v>6589816</v>
      </c>
      <c r="AD4557" s="3">
        <v>10497583.561000001</v>
      </c>
      <c r="AE4557" s="3">
        <v>2257</v>
      </c>
      <c r="AF4557" s="3">
        <v>8203.8739999999998</v>
      </c>
    </row>
    <row r="4558" spans="1:32" x14ac:dyDescent="0.3">
      <c r="A4558" s="31" t="s">
        <v>14</v>
      </c>
      <c r="B4558" s="65" t="str">
        <f>VLOOKUP(A4558,'bank list with code'!$A$2:$C$114,3,FALSE)</f>
        <v>B009</v>
      </c>
      <c r="C4558" s="65" t="str">
        <f>VLOOKUP(B4558,'bank type'!$A$2:$B$87,2,FALSE)</f>
        <v>Private Sector Banks</v>
      </c>
      <c r="D4558" s="60">
        <f t="shared" si="174"/>
        <v>44773</v>
      </c>
      <c r="E4558" s="115">
        <v>7</v>
      </c>
      <c r="F4558" s="1">
        <v>2022</v>
      </c>
      <c r="G4558" s="14">
        <v>5779</v>
      </c>
      <c r="H4558" s="2">
        <v>10399</v>
      </c>
      <c r="I4558" s="2"/>
      <c r="J4558" s="2"/>
      <c r="K4558" s="3">
        <v>1131376</v>
      </c>
      <c r="L4558" s="3">
        <v>710</v>
      </c>
      <c r="M4558" s="3">
        <v>393450</v>
      </c>
      <c r="N4558" s="3">
        <v>41167353</v>
      </c>
      <c r="O4558" s="3">
        <v>9932333</v>
      </c>
      <c r="P4558" s="3"/>
      <c r="Q4558" s="3">
        <v>15514532</v>
      </c>
      <c r="R4558" s="69"/>
      <c r="S4558" s="69">
        <v>46531.243710000002</v>
      </c>
      <c r="T4558" s="3">
        <v>11195923</v>
      </c>
      <c r="U4558" s="3">
        <v>54121093.678000003</v>
      </c>
      <c r="V4558" s="3">
        <v>0</v>
      </c>
      <c r="W4558" s="3">
        <v>0</v>
      </c>
      <c r="X4558" s="3">
        <v>29034253</v>
      </c>
      <c r="Y4558" s="3"/>
      <c r="Z4558" s="3">
        <v>12178597</v>
      </c>
      <c r="AA4558" s="69"/>
      <c r="AB4558" s="69">
        <v>27115.687845</v>
      </c>
      <c r="AC4558" s="3">
        <v>5705569</v>
      </c>
      <c r="AD4558" s="3">
        <v>17532249.528000001</v>
      </c>
      <c r="AE4558" s="3">
        <v>20684</v>
      </c>
      <c r="AF4558" s="3">
        <v>511520.58694000001</v>
      </c>
    </row>
    <row r="4559" spans="1:32" x14ac:dyDescent="0.3">
      <c r="A4559" s="31" t="s">
        <v>15</v>
      </c>
      <c r="B4559" s="65" t="str">
        <f>VLOOKUP(A4559,'bank list with code'!$A$2:$C$114,3,FALSE)</f>
        <v>B010</v>
      </c>
      <c r="C4559" s="65" t="str">
        <f>VLOOKUP(B4559,'bank type'!$A$2:$B$87,2,FALSE)</f>
        <v>Private Sector Banks</v>
      </c>
      <c r="D4559" s="60">
        <f t="shared" si="174"/>
        <v>44773</v>
      </c>
      <c r="E4559" s="115">
        <v>7</v>
      </c>
      <c r="F4559" s="1">
        <v>2022</v>
      </c>
      <c r="G4559" s="14">
        <v>423</v>
      </c>
      <c r="H4559" s="2">
        <v>5</v>
      </c>
      <c r="I4559" s="2"/>
      <c r="J4559" s="2"/>
      <c r="K4559" s="3">
        <v>36762</v>
      </c>
      <c r="L4559" s="3">
        <v>0</v>
      </c>
      <c r="M4559" s="3">
        <v>0</v>
      </c>
      <c r="N4559" s="3">
        <v>0</v>
      </c>
      <c r="O4559" s="3">
        <v>0</v>
      </c>
      <c r="P4559" s="3"/>
      <c r="Q4559" s="3">
        <v>0</v>
      </c>
      <c r="R4559" s="69"/>
      <c r="S4559" s="69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5096560</v>
      </c>
      <c r="Y4559" s="3"/>
      <c r="Z4559" s="3">
        <v>564058</v>
      </c>
      <c r="AA4559" s="69"/>
      <c r="AB4559" s="69">
        <v>1268.99863579</v>
      </c>
      <c r="AC4559" s="3">
        <v>306908</v>
      </c>
      <c r="AD4559" s="3">
        <v>756678.65638000006</v>
      </c>
      <c r="AE4559" s="3">
        <v>0</v>
      </c>
      <c r="AF4559" s="3">
        <v>0</v>
      </c>
    </row>
    <row r="4560" spans="1:32" x14ac:dyDescent="0.3">
      <c r="A4560" s="31" t="s">
        <v>90</v>
      </c>
      <c r="B4560" s="65" t="str">
        <f>VLOOKUP(A4560,'bank list with code'!$A$2:$C$114,3,FALSE)</f>
        <v>B024</v>
      </c>
      <c r="C4560" s="65" t="str">
        <f>VLOOKUP(B4560,'bank type'!$A$2:$B$87,2,FALSE)</f>
        <v>Private Sector Banks</v>
      </c>
      <c r="D4560" s="60">
        <f t="shared" si="174"/>
        <v>44773</v>
      </c>
      <c r="E4560" s="115">
        <v>7</v>
      </c>
      <c r="F4560" s="1">
        <v>2022</v>
      </c>
      <c r="G4560" s="14">
        <v>1114</v>
      </c>
      <c r="H4560" s="2">
        <v>573</v>
      </c>
      <c r="I4560" s="2"/>
      <c r="J4560" s="2"/>
      <c r="K4560" s="3">
        <v>7260</v>
      </c>
      <c r="L4560" s="3">
        <v>26236</v>
      </c>
      <c r="M4560" s="3">
        <v>0</v>
      </c>
      <c r="N4560" s="3">
        <v>35633</v>
      </c>
      <c r="O4560" s="3">
        <v>1671</v>
      </c>
      <c r="P4560" s="3"/>
      <c r="Q4560" s="3">
        <v>1508</v>
      </c>
      <c r="R4560" s="69"/>
      <c r="S4560" s="69">
        <v>3.8979103999999998</v>
      </c>
      <c r="T4560" s="3">
        <v>335</v>
      </c>
      <c r="U4560" s="3">
        <v>1060.1924299999998</v>
      </c>
      <c r="V4560" s="3">
        <v>0</v>
      </c>
      <c r="W4560" s="3">
        <v>0</v>
      </c>
      <c r="X4560" s="3">
        <v>2623101</v>
      </c>
      <c r="Y4560" s="3"/>
      <c r="Z4560" s="3">
        <v>922452</v>
      </c>
      <c r="AA4560" s="69"/>
      <c r="AB4560" s="69">
        <v>1733.7989548699998</v>
      </c>
      <c r="AC4560" s="3">
        <v>187973</v>
      </c>
      <c r="AD4560" s="3">
        <v>342149.67241</v>
      </c>
      <c r="AE4560" s="3">
        <v>0</v>
      </c>
      <c r="AF4560" s="3">
        <v>0</v>
      </c>
    </row>
    <row r="4561" spans="1:32" x14ac:dyDescent="0.3">
      <c r="A4561" s="31" t="s">
        <v>91</v>
      </c>
      <c r="B4561" s="65" t="str">
        <f>VLOOKUP(A4561,'bank list with code'!$A$2:$C$114,3,FALSE)</f>
        <v>B027</v>
      </c>
      <c r="C4561" s="65" t="str">
        <f>VLOOKUP(B4561,'bank type'!$A$2:$B$87,2,FALSE)</f>
        <v>Private Sector Banks</v>
      </c>
      <c r="D4561" s="60">
        <f t="shared" si="174"/>
        <v>44773</v>
      </c>
      <c r="E4561" s="115">
        <v>7</v>
      </c>
      <c r="F4561" s="1">
        <v>2022</v>
      </c>
      <c r="G4561" s="14">
        <v>446</v>
      </c>
      <c r="H4561" s="2">
        <v>53</v>
      </c>
      <c r="I4561" s="2"/>
      <c r="J4561" s="2"/>
      <c r="K4561" s="3">
        <v>0</v>
      </c>
      <c r="L4561" s="3">
        <v>1174</v>
      </c>
      <c r="M4561" s="3">
        <v>4934</v>
      </c>
      <c r="N4561" s="3">
        <v>0</v>
      </c>
      <c r="O4561" s="3">
        <v>0</v>
      </c>
      <c r="P4561" s="3"/>
      <c r="Q4561" s="3">
        <v>0</v>
      </c>
      <c r="R4561" s="69"/>
      <c r="S4561" s="69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833519</v>
      </c>
      <c r="Y4561" s="3"/>
      <c r="Z4561" s="3">
        <v>264522</v>
      </c>
      <c r="AA4561" s="69"/>
      <c r="AB4561" s="69">
        <v>448.37600703999999</v>
      </c>
      <c r="AC4561" s="3">
        <v>47562</v>
      </c>
      <c r="AD4561" s="3">
        <v>92575.220260000002</v>
      </c>
      <c r="AE4561" s="3">
        <v>2</v>
      </c>
      <c r="AF4561" s="3">
        <v>0.3</v>
      </c>
    </row>
    <row r="4562" spans="1:32" x14ac:dyDescent="0.3">
      <c r="A4562" s="31" t="s">
        <v>18</v>
      </c>
      <c r="B4562" s="65" t="str">
        <f>VLOOKUP(A4562,'bank list with code'!$A$2:$C$114,3,FALSE)</f>
        <v>B032</v>
      </c>
      <c r="C4562" s="65" t="str">
        <f>VLOOKUP(B4562,'bank type'!$A$2:$B$87,2,FALSE)</f>
        <v>Private Sector Banks</v>
      </c>
      <c r="D4562" s="60">
        <f t="shared" si="174"/>
        <v>44773</v>
      </c>
      <c r="E4562" s="115">
        <v>7</v>
      </c>
      <c r="F4562" s="1">
        <v>2022</v>
      </c>
      <c r="G4562" s="14">
        <v>372</v>
      </c>
      <c r="H4562" s="2">
        <v>8</v>
      </c>
      <c r="I4562" s="2"/>
      <c r="J4562" s="2"/>
      <c r="K4562" s="3">
        <v>8983</v>
      </c>
      <c r="L4562" s="3">
        <v>0</v>
      </c>
      <c r="M4562" s="3">
        <v>5976</v>
      </c>
      <c r="N4562" s="3">
        <v>0</v>
      </c>
      <c r="O4562" s="3">
        <v>3469</v>
      </c>
      <c r="P4562" s="3"/>
      <c r="Q4562" s="3">
        <v>5914</v>
      </c>
      <c r="R4562" s="69"/>
      <c r="S4562" s="69">
        <v>13.843308</v>
      </c>
      <c r="T4562" s="3">
        <v>2417</v>
      </c>
      <c r="U4562" s="3">
        <v>11122.882</v>
      </c>
      <c r="V4562" s="3">
        <v>0</v>
      </c>
      <c r="W4562" s="3">
        <v>0</v>
      </c>
      <c r="X4562" s="3">
        <v>895555</v>
      </c>
      <c r="Y4562" s="3"/>
      <c r="Z4562" s="3">
        <v>282514</v>
      </c>
      <c r="AA4562" s="69"/>
      <c r="AB4562" s="69">
        <v>540.237618</v>
      </c>
      <c r="AC4562" s="3">
        <v>61642</v>
      </c>
      <c r="AD4562" s="3">
        <v>200136.70499999999</v>
      </c>
      <c r="AE4562" s="3">
        <v>433</v>
      </c>
      <c r="AF4562" s="3">
        <v>14002.418</v>
      </c>
    </row>
    <row r="4563" spans="1:32" x14ac:dyDescent="0.3">
      <c r="A4563" s="31" t="s">
        <v>19</v>
      </c>
      <c r="B4563" s="65" t="str">
        <f>VLOOKUP(A4563,'bank list with code'!$A$2:$C$114,3,FALSE)</f>
        <v>B038</v>
      </c>
      <c r="C4563" s="65" t="str">
        <f>VLOOKUP(B4563,'bank type'!$A$2:$B$87,2,FALSE)</f>
        <v>Private Sector Banks</v>
      </c>
      <c r="D4563" s="60">
        <f t="shared" si="174"/>
        <v>44773</v>
      </c>
      <c r="E4563" s="115">
        <v>7</v>
      </c>
      <c r="F4563" s="1">
        <v>2022</v>
      </c>
      <c r="G4563" s="14">
        <v>216</v>
      </c>
      <c r="H4563" s="2">
        <v>43</v>
      </c>
      <c r="I4563" s="2"/>
      <c r="J4563" s="2"/>
      <c r="K4563" s="3">
        <v>1547</v>
      </c>
      <c r="L4563" s="3">
        <v>0</v>
      </c>
      <c r="M4563" s="3">
        <v>0</v>
      </c>
      <c r="N4563" s="3">
        <v>22467</v>
      </c>
      <c r="O4563" s="3">
        <v>7645</v>
      </c>
      <c r="P4563" s="3"/>
      <c r="Q4563" s="3">
        <v>18374</v>
      </c>
      <c r="R4563" s="69"/>
      <c r="S4563" s="69">
        <v>38.37652147</v>
      </c>
      <c r="T4563" s="3">
        <v>5594</v>
      </c>
      <c r="U4563" s="3">
        <v>18654.921690000003</v>
      </c>
      <c r="V4563" s="3">
        <v>4</v>
      </c>
      <c r="W4563" s="3">
        <v>54.322780000000002</v>
      </c>
      <c r="X4563" s="3">
        <v>515156</v>
      </c>
      <c r="Y4563" s="3"/>
      <c r="Z4563" s="3">
        <v>260315</v>
      </c>
      <c r="AA4563" s="69"/>
      <c r="AB4563" s="69">
        <v>411.89726993999994</v>
      </c>
      <c r="AC4563" s="3">
        <v>46748</v>
      </c>
      <c r="AD4563" s="3">
        <v>86798.03628</v>
      </c>
      <c r="AE4563" s="3">
        <v>0</v>
      </c>
      <c r="AF4563" s="3">
        <v>0</v>
      </c>
    </row>
    <row r="4564" spans="1:32" x14ac:dyDescent="0.3">
      <c r="A4564" s="31" t="s">
        <v>20</v>
      </c>
      <c r="B4564" s="65" t="str">
        <f>VLOOKUP(A4564,'bank list with code'!$A$2:$C$114,3,FALSE)</f>
        <v>B045</v>
      </c>
      <c r="C4564" s="65" t="str">
        <f>VLOOKUP(B4564,'bank type'!$A$2:$B$87,2,FALSE)</f>
        <v>Private Sector Banks</v>
      </c>
      <c r="D4564" s="60">
        <f t="shared" si="174"/>
        <v>44773</v>
      </c>
      <c r="E4564" s="115">
        <v>7</v>
      </c>
      <c r="F4564" s="1">
        <v>2022</v>
      </c>
      <c r="G4564" s="14">
        <v>1511</v>
      </c>
      <c r="H4564" s="2">
        <v>353</v>
      </c>
      <c r="I4564" s="2"/>
      <c r="J4564" s="2"/>
      <c r="K4564" s="3">
        <v>16175</v>
      </c>
      <c r="L4564" s="3">
        <v>0</v>
      </c>
      <c r="M4564" s="3">
        <v>98818</v>
      </c>
      <c r="N4564" s="3">
        <v>3358314</v>
      </c>
      <c r="O4564" s="3">
        <v>264497</v>
      </c>
      <c r="P4564" s="3"/>
      <c r="Q4564" s="3">
        <v>595999</v>
      </c>
      <c r="R4564" s="69"/>
      <c r="S4564" s="69">
        <v>1914.9367609999999</v>
      </c>
      <c r="T4564" s="3">
        <v>568934</v>
      </c>
      <c r="U4564" s="3">
        <v>3089047.054</v>
      </c>
      <c r="V4564" s="3">
        <v>0</v>
      </c>
      <c r="W4564" s="3">
        <v>0</v>
      </c>
      <c r="X4564" s="3">
        <v>12437294</v>
      </c>
      <c r="Y4564" s="3"/>
      <c r="Z4564" s="3">
        <v>5727724</v>
      </c>
      <c r="AA4564" s="69"/>
      <c r="AB4564" s="69">
        <v>9972.8392590000003</v>
      </c>
      <c r="AC4564" s="3">
        <v>2124085</v>
      </c>
      <c r="AD4564" s="3">
        <v>4549081.0580000002</v>
      </c>
      <c r="AE4564" s="3">
        <v>2232</v>
      </c>
      <c r="AF4564" s="3">
        <v>25108.678</v>
      </c>
    </row>
    <row r="4565" spans="1:32" x14ac:dyDescent="0.3">
      <c r="A4565" s="31" t="s">
        <v>21</v>
      </c>
      <c r="B4565" s="65" t="str">
        <f>VLOOKUP(A4565,'bank list with code'!$A$2:$C$114,3,FALSE)</f>
        <v>B050</v>
      </c>
      <c r="C4565" s="65" t="str">
        <f>VLOOKUP(B4565,'bank type'!$A$2:$B$87,2,FALSE)</f>
        <v>Private Sector Banks</v>
      </c>
      <c r="D4565" s="60">
        <f t="shared" si="174"/>
        <v>44773</v>
      </c>
      <c r="E4565" s="115">
        <v>7</v>
      </c>
      <c r="F4565" s="1">
        <v>2022</v>
      </c>
      <c r="G4565" s="14">
        <v>9106</v>
      </c>
      <c r="H4565" s="2">
        <v>9639</v>
      </c>
      <c r="I4565" s="2"/>
      <c r="J4565" s="2"/>
      <c r="K4565" s="3">
        <v>1343923</v>
      </c>
      <c r="L4565" s="3">
        <v>3318</v>
      </c>
      <c r="M4565" s="3">
        <v>1533482</v>
      </c>
      <c r="N4565" s="3">
        <v>0</v>
      </c>
      <c r="O4565" s="3">
        <v>17949861</v>
      </c>
      <c r="P4565" s="3"/>
      <c r="Q4565" s="3">
        <v>31106524</v>
      </c>
      <c r="R4565" s="69"/>
      <c r="S4565" s="69">
        <v>118646.62768799999</v>
      </c>
      <c r="T4565" s="3">
        <v>28419157</v>
      </c>
      <c r="U4565" s="3">
        <v>209802098.90799999</v>
      </c>
      <c r="V4565" s="3">
        <v>0</v>
      </c>
      <c r="W4565" s="3">
        <v>0</v>
      </c>
      <c r="X4565" s="3">
        <v>45803977</v>
      </c>
      <c r="Y4565" s="3"/>
      <c r="Z4565" s="3">
        <v>25061455</v>
      </c>
      <c r="AA4565" s="69"/>
      <c r="AB4565" s="69">
        <v>58117.716318000006</v>
      </c>
      <c r="AC4565" s="3">
        <v>17162436</v>
      </c>
      <c r="AD4565" s="3">
        <v>47619427.906999998</v>
      </c>
      <c r="AE4565" s="3">
        <v>575356</v>
      </c>
      <c r="AF4565" s="3">
        <v>3337232.2710000002</v>
      </c>
    </row>
    <row r="4566" spans="1:32" x14ac:dyDescent="0.3">
      <c r="A4566" s="31" t="s">
        <v>22</v>
      </c>
      <c r="B4566" s="65" t="str">
        <f>VLOOKUP(A4566,'bank list with code'!$A$2:$C$114,3,FALSE)</f>
        <v>B053</v>
      </c>
      <c r="C4566" s="65" t="str">
        <f>VLOOKUP(B4566,'bank type'!$A$2:$B$87,2,FALSE)</f>
        <v>Private Sector Banks</v>
      </c>
      <c r="D4566" s="60">
        <f t="shared" si="174"/>
        <v>44773</v>
      </c>
      <c r="E4566" s="115">
        <v>7</v>
      </c>
      <c r="F4566" s="1">
        <v>2022</v>
      </c>
      <c r="G4566" s="14">
        <v>8611</v>
      </c>
      <c r="H4566" s="2">
        <v>7968</v>
      </c>
      <c r="I4566" s="2"/>
      <c r="J4566" s="2"/>
      <c r="K4566" s="3">
        <v>1058189</v>
      </c>
      <c r="L4566" s="3">
        <v>2553</v>
      </c>
      <c r="M4566" s="3">
        <v>518525</v>
      </c>
      <c r="N4566" s="3">
        <v>3189402</v>
      </c>
      <c r="O4566" s="3">
        <v>13725493</v>
      </c>
      <c r="P4566" s="3"/>
      <c r="Q4566" s="3">
        <v>21235622</v>
      </c>
      <c r="R4566" s="69"/>
      <c r="S4566" s="69">
        <v>76230.295828939838</v>
      </c>
      <c r="T4566" s="3">
        <v>24997303</v>
      </c>
      <c r="U4566" s="3">
        <v>157232089.33514205</v>
      </c>
      <c r="V4566" s="3">
        <v>0</v>
      </c>
      <c r="W4566" s="3">
        <v>0</v>
      </c>
      <c r="X4566" s="3">
        <v>35712273</v>
      </c>
      <c r="Y4566" s="3"/>
      <c r="Z4566" s="3">
        <v>17163013</v>
      </c>
      <c r="AA4566" s="69"/>
      <c r="AB4566" s="69">
        <v>42593.664891760294</v>
      </c>
      <c r="AC4566" s="3">
        <v>6638948</v>
      </c>
      <c r="AD4566" s="3">
        <v>27082859.153079733</v>
      </c>
      <c r="AE4566" s="3">
        <v>26648</v>
      </c>
      <c r="AF4566" s="3">
        <v>252042.39840000001</v>
      </c>
    </row>
    <row r="4567" spans="1:32" x14ac:dyDescent="0.3">
      <c r="A4567" s="31" t="s">
        <v>82</v>
      </c>
      <c r="B4567" s="65" t="str">
        <f>VLOOKUP(A4567,'bank list with code'!$A$2:$C$114,3,FALSE)</f>
        <v>B054</v>
      </c>
      <c r="C4567" s="65" t="str">
        <f>VLOOKUP(B4567,'bank type'!$A$2:$B$87,2,FALSE)</f>
        <v>Private Sector Banks</v>
      </c>
      <c r="D4567" s="60">
        <f t="shared" si="174"/>
        <v>44773</v>
      </c>
      <c r="E4567" s="115">
        <v>7</v>
      </c>
      <c r="F4567" s="1">
        <v>2022</v>
      </c>
      <c r="G4567" s="14">
        <v>2210</v>
      </c>
      <c r="H4567" s="2">
        <v>1178</v>
      </c>
      <c r="I4567" s="2"/>
      <c r="J4567" s="2"/>
      <c r="K4567" s="3">
        <v>22711</v>
      </c>
      <c r="L4567" s="3">
        <v>216</v>
      </c>
      <c r="M4567" s="3">
        <v>6232</v>
      </c>
      <c r="N4567" s="3">
        <v>185996</v>
      </c>
      <c r="O4567" s="3">
        <v>42508</v>
      </c>
      <c r="P4567" s="3"/>
      <c r="Q4567" s="3">
        <v>67843</v>
      </c>
      <c r="R4567" s="69"/>
      <c r="S4567" s="69">
        <v>204.0603327</v>
      </c>
      <c r="T4567" s="3">
        <v>46345</v>
      </c>
      <c r="U4567" s="3">
        <v>167407.2415</v>
      </c>
      <c r="V4567" s="3">
        <v>0</v>
      </c>
      <c r="W4567" s="3">
        <v>0</v>
      </c>
      <c r="X4567" s="3">
        <v>12779200</v>
      </c>
      <c r="Y4567" s="3"/>
      <c r="Z4567" s="3">
        <v>2657426</v>
      </c>
      <c r="AA4567" s="69"/>
      <c r="AB4567" s="69">
        <v>5004.7930080000006</v>
      </c>
      <c r="AC4567" s="3">
        <v>828357</v>
      </c>
      <c r="AD4567" s="3">
        <v>1654087.9129999999</v>
      </c>
      <c r="AE4567" s="3">
        <v>0</v>
      </c>
      <c r="AF4567" s="3">
        <v>0</v>
      </c>
    </row>
    <row r="4568" spans="1:32" x14ac:dyDescent="0.3">
      <c r="A4568" s="31" t="s">
        <v>83</v>
      </c>
      <c r="B4568" s="65" t="str">
        <f>VLOOKUP(A4568,'bank list with code'!$A$2:$C$114,3,FALSE)</f>
        <v>B056</v>
      </c>
      <c r="C4568" s="65" t="str">
        <f>VLOOKUP(B4568,'bank type'!$A$2:$B$87,2,FALSE)</f>
        <v>Private Sector Banks</v>
      </c>
      <c r="D4568" s="60">
        <f t="shared" si="174"/>
        <v>44773</v>
      </c>
      <c r="E4568" s="115">
        <v>7</v>
      </c>
      <c r="F4568" s="1">
        <v>2022</v>
      </c>
      <c r="G4568" s="14">
        <v>593</v>
      </c>
      <c r="H4568" s="2">
        <v>215</v>
      </c>
      <c r="I4568" s="2"/>
      <c r="J4568" s="2"/>
      <c r="K4568" s="3">
        <v>32032</v>
      </c>
      <c r="L4568" s="3">
        <v>11637</v>
      </c>
      <c r="M4568" s="3">
        <v>0</v>
      </c>
      <c r="N4568" s="3">
        <v>38079</v>
      </c>
      <c r="O4568" s="3">
        <v>1042747</v>
      </c>
      <c r="P4568" s="3"/>
      <c r="Q4568" s="3">
        <v>1513732</v>
      </c>
      <c r="R4568" s="69"/>
      <c r="S4568" s="69">
        <v>5222.8115931400007</v>
      </c>
      <c r="T4568" s="3">
        <v>1269475</v>
      </c>
      <c r="U4568" s="3">
        <v>8475636.4321400002</v>
      </c>
      <c r="V4568" s="3">
        <v>0</v>
      </c>
      <c r="W4568" s="3">
        <v>0</v>
      </c>
      <c r="X4568" s="3">
        <v>4579140</v>
      </c>
      <c r="Y4568" s="3"/>
      <c r="Z4568" s="3">
        <v>1435524</v>
      </c>
      <c r="AA4568" s="69"/>
      <c r="AB4568" s="69">
        <v>2211.6966310000003</v>
      </c>
      <c r="AC4568" s="3">
        <v>450999</v>
      </c>
      <c r="AD4568" s="3">
        <v>1492307.557</v>
      </c>
      <c r="AE4568" s="3">
        <v>0</v>
      </c>
      <c r="AF4568" s="3">
        <v>0</v>
      </c>
    </row>
    <row r="4569" spans="1:32" x14ac:dyDescent="0.3">
      <c r="A4569" s="31" t="s">
        <v>24</v>
      </c>
      <c r="B4569" s="65" t="str">
        <f>VLOOKUP(A4569,'bank list with code'!$A$2:$C$114,3,FALSE)</f>
        <v>B062</v>
      </c>
      <c r="C4569" s="65" t="str">
        <f>VLOOKUP(B4569,'bank type'!$A$2:$B$87,2,FALSE)</f>
        <v>Private Sector Banks</v>
      </c>
      <c r="D4569" s="60">
        <f t="shared" si="174"/>
        <v>44773</v>
      </c>
      <c r="E4569" s="115">
        <v>7</v>
      </c>
      <c r="F4569" s="1">
        <v>2022</v>
      </c>
      <c r="G4569" s="14">
        <v>1534</v>
      </c>
      <c r="H4569" s="2">
        <v>1256</v>
      </c>
      <c r="I4569" s="2"/>
      <c r="J4569" s="2"/>
      <c r="K4569" s="3">
        <v>234311</v>
      </c>
      <c r="L4569" s="3">
        <v>164</v>
      </c>
      <c r="M4569" s="3">
        <v>36081</v>
      </c>
      <c r="N4569" s="3">
        <v>65571</v>
      </c>
      <c r="O4569" s="3">
        <v>1822569</v>
      </c>
      <c r="P4569" s="3"/>
      <c r="Q4569" s="3">
        <v>2428119</v>
      </c>
      <c r="R4569" s="69"/>
      <c r="S4569" s="69">
        <v>10579.315316</v>
      </c>
      <c r="T4569" s="3">
        <v>2634284</v>
      </c>
      <c r="U4569" s="3">
        <v>46249642.601999998</v>
      </c>
      <c r="V4569" s="3">
        <v>0</v>
      </c>
      <c r="W4569" s="3">
        <v>0</v>
      </c>
      <c r="X4569" s="3">
        <v>7412670</v>
      </c>
      <c r="Y4569" s="3"/>
      <c r="Z4569" s="3">
        <v>1680339</v>
      </c>
      <c r="AA4569" s="69"/>
      <c r="AB4569" s="69">
        <v>3441.222315</v>
      </c>
      <c r="AC4569" s="3">
        <v>1035879</v>
      </c>
      <c r="AD4569" s="3">
        <v>3129713.0580000002</v>
      </c>
      <c r="AE4569" s="3">
        <v>946</v>
      </c>
      <c r="AF4569" s="3">
        <v>56791.857799999998</v>
      </c>
    </row>
    <row r="4570" spans="1:32" x14ac:dyDescent="0.3">
      <c r="A4570" s="31" t="s">
        <v>84</v>
      </c>
      <c r="B4570" s="65" t="str">
        <f>VLOOKUP(A4570,'bank list with code'!$A$2:$C$114,3,FALSE)</f>
        <v>B063</v>
      </c>
      <c r="C4570" s="65" t="str">
        <f>VLOOKUP(B4570,'bank type'!$A$2:$B$87,2,FALSE)</f>
        <v>Private Sector Banks</v>
      </c>
      <c r="D4570" s="60">
        <f t="shared" si="174"/>
        <v>44773</v>
      </c>
      <c r="E4570" s="115">
        <v>7</v>
      </c>
      <c r="F4570" s="1">
        <v>2022</v>
      </c>
      <c r="G4570" s="14">
        <v>842</v>
      </c>
      <c r="H4570" s="2">
        <v>618</v>
      </c>
      <c r="I4570" s="2"/>
      <c r="J4570" s="2"/>
      <c r="K4570" s="3">
        <v>11574</v>
      </c>
      <c r="L4570" s="3">
        <v>945</v>
      </c>
      <c r="M4570" s="3">
        <v>0</v>
      </c>
      <c r="N4570" s="3">
        <v>37622</v>
      </c>
      <c r="O4570" s="3">
        <v>81101</v>
      </c>
      <c r="P4570" s="3"/>
      <c r="Q4570" s="3">
        <v>122521</v>
      </c>
      <c r="R4570" s="69"/>
      <c r="S4570" s="69">
        <v>762.69628940999996</v>
      </c>
      <c r="T4570" s="3">
        <v>100480</v>
      </c>
      <c r="U4570" s="3">
        <v>264449.75597</v>
      </c>
      <c r="V4570" s="3">
        <v>0</v>
      </c>
      <c r="W4570" s="3">
        <v>0</v>
      </c>
      <c r="X4570" s="3">
        <v>3574096</v>
      </c>
      <c r="Y4570" s="3"/>
      <c r="Z4570" s="3">
        <v>1168365</v>
      </c>
      <c r="AA4570" s="69"/>
      <c r="AB4570" s="69">
        <v>2650.7189135200001</v>
      </c>
      <c r="AC4570" s="3">
        <v>3250074</v>
      </c>
      <c r="AD4570" s="3">
        <v>1525872.3641700002</v>
      </c>
      <c r="AE4570" s="3">
        <v>0</v>
      </c>
      <c r="AF4570" s="3">
        <v>0</v>
      </c>
    </row>
    <row r="4571" spans="1:32" x14ac:dyDescent="0.3">
      <c r="A4571" s="31" t="s">
        <v>26</v>
      </c>
      <c r="B4571" s="65" t="str">
        <f>VLOOKUP(A4571,'bank list with code'!$A$2:$C$114,3,FALSE)</f>
        <v>B069</v>
      </c>
      <c r="C4571" s="65" t="str">
        <f>VLOOKUP(B4571,'bank type'!$A$2:$B$87,2,FALSE)</f>
        <v>Private Sector Banks</v>
      </c>
      <c r="D4571" s="60">
        <f t="shared" si="174"/>
        <v>44773</v>
      </c>
      <c r="E4571" s="115">
        <v>7</v>
      </c>
      <c r="F4571" s="1">
        <v>2022</v>
      </c>
      <c r="G4571" s="14">
        <v>835</v>
      </c>
      <c r="H4571" s="2">
        <v>619</v>
      </c>
      <c r="I4571" s="2"/>
      <c r="J4571" s="2"/>
      <c r="K4571" s="3">
        <v>9103</v>
      </c>
      <c r="L4571" s="3">
        <v>0</v>
      </c>
      <c r="M4571" s="3">
        <v>0</v>
      </c>
      <c r="N4571" s="3">
        <v>36423</v>
      </c>
      <c r="O4571" s="3">
        <v>0</v>
      </c>
      <c r="P4571" s="3"/>
      <c r="Q4571" s="3">
        <v>0</v>
      </c>
      <c r="R4571" s="69"/>
      <c r="S4571" s="69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5186059</v>
      </c>
      <c r="Y4571" s="3"/>
      <c r="Z4571" s="3">
        <v>1954061</v>
      </c>
      <c r="AA4571" s="69"/>
      <c r="AB4571" s="69">
        <v>2772.8020816100002</v>
      </c>
      <c r="AC4571" s="3">
        <v>398693</v>
      </c>
      <c r="AD4571" s="3">
        <v>643224.80501000001</v>
      </c>
      <c r="AE4571" s="3">
        <v>0</v>
      </c>
      <c r="AF4571" s="3">
        <v>0</v>
      </c>
    </row>
    <row r="4572" spans="1:32" x14ac:dyDescent="0.3">
      <c r="A4572" s="31" t="s">
        <v>27</v>
      </c>
      <c r="B4572" s="65" t="str">
        <f>VLOOKUP(A4572,'bank list with code'!$A$2:$C$114,3,FALSE)</f>
        <v>B070</v>
      </c>
      <c r="C4572" s="65" t="str">
        <f>VLOOKUP(B4572,'bank type'!$A$2:$B$87,2,FALSE)</f>
        <v>Private Sector Banks</v>
      </c>
      <c r="D4572" s="60">
        <f t="shared" si="174"/>
        <v>44773</v>
      </c>
      <c r="E4572" s="115">
        <v>7</v>
      </c>
      <c r="F4572" s="1">
        <v>2022</v>
      </c>
      <c r="G4572" s="14">
        <v>1376</v>
      </c>
      <c r="H4572" s="2">
        <v>860</v>
      </c>
      <c r="I4572" s="2"/>
      <c r="J4572" s="2"/>
      <c r="K4572" s="3">
        <v>12216</v>
      </c>
      <c r="L4572" s="3">
        <v>0</v>
      </c>
      <c r="M4572" s="3">
        <v>0</v>
      </c>
      <c r="N4572" s="3">
        <v>18515</v>
      </c>
      <c r="O4572" s="3">
        <v>9680</v>
      </c>
      <c r="P4572" s="3"/>
      <c r="Q4572" s="3">
        <v>19715</v>
      </c>
      <c r="R4572" s="69"/>
      <c r="S4572" s="69">
        <v>105.24635960000001</v>
      </c>
      <c r="T4572" s="3">
        <v>5541</v>
      </c>
      <c r="U4572" s="3">
        <v>53971.944720000007</v>
      </c>
      <c r="V4572" s="3">
        <v>0</v>
      </c>
      <c r="W4572" s="3">
        <v>0</v>
      </c>
      <c r="X4572" s="3">
        <v>3991619</v>
      </c>
      <c r="Y4572" s="3"/>
      <c r="Z4572" s="3">
        <v>1975517</v>
      </c>
      <c r="AA4572" s="69"/>
      <c r="AB4572" s="69">
        <v>4055.6954244299986</v>
      </c>
      <c r="AC4572" s="3">
        <v>410368</v>
      </c>
      <c r="AD4572" s="3">
        <v>1135651.4587099997</v>
      </c>
      <c r="AE4572" s="3">
        <v>10337</v>
      </c>
      <c r="AF4572" s="3">
        <v>206385.01647000003</v>
      </c>
    </row>
    <row r="4573" spans="1:32" x14ac:dyDescent="0.3">
      <c r="A4573" s="31" t="s">
        <v>28</v>
      </c>
      <c r="B4573" s="65" t="str">
        <f>VLOOKUP(A4573,'bank list with code'!$A$2:$C$114,3,FALSE)</f>
        <v>B073</v>
      </c>
      <c r="C4573" s="65" t="str">
        <f>VLOOKUP(B4573,'bank type'!$A$2:$B$87,2,FALSE)</f>
        <v>Private Sector Banks</v>
      </c>
      <c r="D4573" s="60">
        <f t="shared" si="174"/>
        <v>44773</v>
      </c>
      <c r="E4573" s="115">
        <v>7</v>
      </c>
      <c r="F4573" s="1">
        <v>2022</v>
      </c>
      <c r="G4573" s="14">
        <v>1434</v>
      </c>
      <c r="H4573" s="2">
        <v>1348</v>
      </c>
      <c r="I4573" s="2"/>
      <c r="J4573" s="2"/>
      <c r="K4573" s="3">
        <v>61547</v>
      </c>
      <c r="L4573" s="3">
        <v>6715</v>
      </c>
      <c r="M4573" s="3">
        <v>28802</v>
      </c>
      <c r="N4573" s="3">
        <v>285595</v>
      </c>
      <c r="O4573" s="3">
        <v>4052093</v>
      </c>
      <c r="P4573" s="3"/>
      <c r="Q4573" s="3">
        <v>4441587</v>
      </c>
      <c r="R4573" s="69"/>
      <c r="S4573" s="69">
        <v>14361.016554</v>
      </c>
      <c r="T4573" s="3">
        <v>3628302</v>
      </c>
      <c r="U4573" s="3">
        <v>21958720.866</v>
      </c>
      <c r="V4573" s="3">
        <v>0</v>
      </c>
      <c r="W4573" s="3">
        <v>0</v>
      </c>
      <c r="X4573" s="3">
        <v>24983429</v>
      </c>
      <c r="Y4573" s="3"/>
      <c r="Z4573" s="3">
        <v>5237184</v>
      </c>
      <c r="AA4573" s="69"/>
      <c r="AB4573" s="69">
        <v>9182.0853660000012</v>
      </c>
      <c r="AC4573" s="3">
        <v>3811352</v>
      </c>
      <c r="AD4573" s="3">
        <v>8280605.625</v>
      </c>
      <c r="AE4573" s="3">
        <v>0</v>
      </c>
      <c r="AF4573" s="3">
        <v>0</v>
      </c>
    </row>
    <row r="4574" spans="1:32" x14ac:dyDescent="0.3">
      <c r="A4574" s="31" t="s">
        <v>85</v>
      </c>
      <c r="B4574" s="65" t="str">
        <f>VLOOKUP(A4574,'bank list with code'!$A$2:$C$114,3,FALSE)</f>
        <v>B083</v>
      </c>
      <c r="C4574" s="65" t="str">
        <f>VLOOKUP(B4574,'bank type'!$A$2:$B$87,2,FALSE)</f>
        <v>Private Sector Banks</v>
      </c>
      <c r="D4574" s="60">
        <f t="shared" si="174"/>
        <v>44773</v>
      </c>
      <c r="E4574" s="115">
        <v>7</v>
      </c>
      <c r="F4574" s="1">
        <v>2022</v>
      </c>
      <c r="G4574" s="14">
        <v>375</v>
      </c>
      <c r="H4574" s="2">
        <v>41</v>
      </c>
      <c r="I4574" s="2"/>
      <c r="J4574" s="2"/>
      <c r="K4574" s="3">
        <v>1022066</v>
      </c>
      <c r="L4574" s="3">
        <v>0</v>
      </c>
      <c r="M4574" s="3">
        <v>47147</v>
      </c>
      <c r="N4574" s="3">
        <v>62244</v>
      </c>
      <c r="O4574" s="3">
        <v>4005255</v>
      </c>
      <c r="P4574" s="3"/>
      <c r="Q4574" s="3">
        <v>5500699</v>
      </c>
      <c r="R4574" s="69"/>
      <c r="S4574" s="69">
        <v>20506.67613</v>
      </c>
      <c r="T4574" s="3">
        <v>4230708</v>
      </c>
      <c r="U4574" s="3">
        <v>26244885.261999998</v>
      </c>
      <c r="V4574" s="3">
        <v>0</v>
      </c>
      <c r="W4574" s="3">
        <v>0</v>
      </c>
      <c r="X4574" s="3">
        <v>1404224</v>
      </c>
      <c r="Y4574" s="3"/>
      <c r="Z4574" s="3">
        <v>320132</v>
      </c>
      <c r="AA4574" s="69"/>
      <c r="AB4574" s="69">
        <v>625.69194370000002</v>
      </c>
      <c r="AC4574" s="3">
        <v>148382</v>
      </c>
      <c r="AD4574" s="3">
        <v>466511.54560000001</v>
      </c>
      <c r="AE4574" s="3">
        <v>138</v>
      </c>
      <c r="AF4574" s="3">
        <v>5680.3021200000003</v>
      </c>
    </row>
    <row r="4575" spans="1:32" x14ac:dyDescent="0.3">
      <c r="A4575" s="31" t="s">
        <v>30</v>
      </c>
      <c r="B4575" s="65" t="str">
        <f>VLOOKUP(A4575,'bank list with code'!$A$2:$C$114,3,FALSE)</f>
        <v>B089</v>
      </c>
      <c r="C4575" s="65" t="str">
        <f>VLOOKUP(B4575,'bank type'!$A$2:$B$87,2,FALSE)</f>
        <v>Private Sector Banks</v>
      </c>
      <c r="D4575" s="60">
        <f t="shared" si="174"/>
        <v>44773</v>
      </c>
      <c r="E4575" s="115">
        <v>7</v>
      </c>
      <c r="F4575" s="1">
        <v>2022</v>
      </c>
      <c r="G4575" s="14">
        <v>856</v>
      </c>
      <c r="H4575" s="2">
        <v>417</v>
      </c>
      <c r="I4575" s="2"/>
      <c r="J4575" s="2"/>
      <c r="K4575" s="3">
        <v>12296</v>
      </c>
      <c r="L4575" s="3">
        <v>0</v>
      </c>
      <c r="M4575" s="3">
        <v>4794</v>
      </c>
      <c r="N4575" s="3">
        <v>59220</v>
      </c>
      <c r="O4575" s="3">
        <v>115538</v>
      </c>
      <c r="P4575" s="3"/>
      <c r="Q4575" s="3">
        <v>319340</v>
      </c>
      <c r="R4575" s="69"/>
      <c r="S4575" s="69">
        <v>1009.0140289999999</v>
      </c>
      <c r="T4575" s="3">
        <v>291038</v>
      </c>
      <c r="U4575" s="3">
        <v>1659152.9950000001</v>
      </c>
      <c r="V4575" s="3">
        <v>0</v>
      </c>
      <c r="W4575" s="3">
        <v>0</v>
      </c>
      <c r="X4575" s="3">
        <v>3668438</v>
      </c>
      <c r="Y4575" s="3"/>
      <c r="Z4575" s="3">
        <v>1969550</v>
      </c>
      <c r="AA4575" s="69"/>
      <c r="AB4575" s="69">
        <v>3568.3248060000001</v>
      </c>
      <c r="AC4575" s="3">
        <v>424386</v>
      </c>
      <c r="AD4575" s="3">
        <v>1013287.319</v>
      </c>
      <c r="AE4575" s="3">
        <v>0</v>
      </c>
      <c r="AF4575" s="3">
        <v>0</v>
      </c>
    </row>
    <row r="4576" spans="1:32" x14ac:dyDescent="0.3">
      <c r="A4576" s="31" t="s">
        <v>31</v>
      </c>
      <c r="B4576" s="65" t="str">
        <f>VLOOKUP(A4576,'bank list with code'!$A$2:$C$114,3,FALSE)</f>
        <v>B100</v>
      </c>
      <c r="C4576" s="65" t="str">
        <f>VLOOKUP(B4576,'bank type'!$A$2:$B$87,2,FALSE)</f>
        <v>Private Sector Banks</v>
      </c>
      <c r="D4576" s="60">
        <f t="shared" si="174"/>
        <v>44773</v>
      </c>
      <c r="E4576" s="115">
        <v>7</v>
      </c>
      <c r="F4576" s="1">
        <v>2022</v>
      </c>
      <c r="G4576" s="14">
        <v>477</v>
      </c>
      <c r="H4576" s="2">
        <v>670</v>
      </c>
      <c r="I4576" s="2"/>
      <c r="J4576" s="2"/>
      <c r="K4576" s="3">
        <v>4704</v>
      </c>
      <c r="L4576" s="3">
        <v>0</v>
      </c>
      <c r="M4576" s="3">
        <v>0</v>
      </c>
      <c r="N4576" s="3">
        <v>0</v>
      </c>
      <c r="O4576" s="3">
        <v>40991</v>
      </c>
      <c r="P4576" s="3"/>
      <c r="Q4576" s="3">
        <v>49344</v>
      </c>
      <c r="R4576" s="69"/>
      <c r="S4576" s="69">
        <v>215.15410999999997</v>
      </c>
      <c r="T4576" s="3">
        <v>21653</v>
      </c>
      <c r="U4576" s="3">
        <v>106219.681</v>
      </c>
      <c r="V4576" s="3">
        <v>0</v>
      </c>
      <c r="W4576" s="3">
        <v>0</v>
      </c>
      <c r="X4576" s="3">
        <v>2105557</v>
      </c>
      <c r="Y4576" s="3"/>
      <c r="Z4576" s="3">
        <v>486404</v>
      </c>
      <c r="AA4576" s="69"/>
      <c r="AB4576" s="69">
        <v>1001.04885466</v>
      </c>
      <c r="AC4576" s="3">
        <v>136359</v>
      </c>
      <c r="AD4576" s="3">
        <v>239329.04822999999</v>
      </c>
      <c r="AE4576" s="3">
        <v>123</v>
      </c>
      <c r="AF4576" s="3">
        <v>353.27499999999998</v>
      </c>
    </row>
    <row r="4577" spans="1:32" x14ac:dyDescent="0.3">
      <c r="A4577" s="31" t="s">
        <v>33</v>
      </c>
      <c r="B4577" s="65" t="str">
        <f>VLOOKUP(A4577,'bank list with code'!$A$2:$C$114,3,FALSE)</f>
        <v>B113</v>
      </c>
      <c r="C4577" s="65" t="str">
        <f>VLOOKUP(B4577,'bank type'!$A$2:$B$87,2,FALSE)</f>
        <v>Private Sector Banks</v>
      </c>
      <c r="D4577" s="60">
        <f t="shared" si="174"/>
        <v>44773</v>
      </c>
      <c r="E4577" s="115">
        <v>7</v>
      </c>
      <c r="F4577" s="1">
        <v>2022</v>
      </c>
      <c r="G4577" s="14">
        <v>1066</v>
      </c>
      <c r="H4577" s="2">
        <v>190</v>
      </c>
      <c r="I4577" s="2"/>
      <c r="J4577" s="2"/>
      <c r="K4577" s="3">
        <v>57662</v>
      </c>
      <c r="L4577" s="3">
        <v>95630</v>
      </c>
      <c r="M4577" s="3">
        <v>303938</v>
      </c>
      <c r="N4577" s="3">
        <v>117226656</v>
      </c>
      <c r="O4577" s="3">
        <v>1331990</v>
      </c>
      <c r="P4577" s="3"/>
      <c r="Q4577" s="3">
        <v>1591393</v>
      </c>
      <c r="R4577" s="69"/>
      <c r="S4577" s="69">
        <v>4619.9257254200002</v>
      </c>
      <c r="T4577" s="3">
        <v>1089753</v>
      </c>
      <c r="U4577" s="3">
        <v>7168965.0726000005</v>
      </c>
      <c r="V4577" s="3">
        <v>0</v>
      </c>
      <c r="W4577" s="3">
        <v>0</v>
      </c>
      <c r="X4577" s="3">
        <v>3958870</v>
      </c>
      <c r="Y4577" s="3"/>
      <c r="Z4577" s="3">
        <v>1326752</v>
      </c>
      <c r="AA4577" s="69"/>
      <c r="AB4577" s="69">
        <v>2479.8971645900001</v>
      </c>
      <c r="AC4577" s="3">
        <v>685565</v>
      </c>
      <c r="AD4577" s="3">
        <v>1648316.9237500001</v>
      </c>
      <c r="AE4577" s="3">
        <v>56</v>
      </c>
      <c r="AF4577" s="3">
        <v>1114.277</v>
      </c>
    </row>
    <row r="4578" spans="1:32" x14ac:dyDescent="0.3">
      <c r="A4578" s="31" t="s">
        <v>86</v>
      </c>
      <c r="B4578" s="65" t="str">
        <f>VLOOKUP(A4578,'bank list with code'!$A$2:$C$114,3,FALSE)</f>
        <v>B004</v>
      </c>
      <c r="C4578" s="65" t="str">
        <f>VLOOKUP(B4578,'bank type'!$A$2:$B$87,2,FALSE)</f>
        <v>Foreign Banks</v>
      </c>
      <c r="D4578" s="60">
        <f t="shared" si="174"/>
        <v>44773</v>
      </c>
      <c r="E4578" s="115">
        <v>7</v>
      </c>
      <c r="F4578" s="1">
        <v>2022</v>
      </c>
      <c r="G4578" s="14">
        <v>0</v>
      </c>
      <c r="H4578" s="14">
        <v>0</v>
      </c>
      <c r="I4578" s="14"/>
      <c r="J4578" s="14"/>
      <c r="K4578" s="3">
        <v>47948</v>
      </c>
      <c r="L4578" s="3">
        <v>0</v>
      </c>
      <c r="M4578" s="3">
        <v>0</v>
      </c>
      <c r="N4578" s="3">
        <v>0</v>
      </c>
      <c r="O4578" s="3">
        <v>1356420</v>
      </c>
      <c r="P4578" s="3"/>
      <c r="Q4578" s="3">
        <v>1005261</v>
      </c>
      <c r="R4578" s="69"/>
      <c r="S4578" s="69">
        <v>7204.7022690000003</v>
      </c>
      <c r="T4578" s="3">
        <v>3246269</v>
      </c>
      <c r="U4578" s="3">
        <v>22976105.784000002</v>
      </c>
      <c r="V4578" s="3">
        <v>0</v>
      </c>
      <c r="W4578" s="3">
        <v>0</v>
      </c>
      <c r="X4578" s="3">
        <v>0</v>
      </c>
      <c r="Y4578" s="3"/>
      <c r="Z4578" s="3">
        <v>0</v>
      </c>
      <c r="AA4578" s="69"/>
      <c r="AB4578" s="69">
        <v>0</v>
      </c>
      <c r="AC4578" s="3">
        <v>0</v>
      </c>
      <c r="AD4578" s="3">
        <v>0</v>
      </c>
      <c r="AE4578" s="3">
        <v>0</v>
      </c>
      <c r="AF4578" s="3">
        <v>0</v>
      </c>
    </row>
    <row r="4579" spans="1:32" x14ac:dyDescent="0.3">
      <c r="A4579" s="31" t="s">
        <v>36</v>
      </c>
      <c r="B4579" s="65" t="str">
        <f>VLOOKUP(A4579,'bank list with code'!$A$2:$C$114,3,FALSE)</f>
        <v>B011</v>
      </c>
      <c r="C4579" s="65" t="str">
        <f>VLOOKUP(B4579,'bank type'!$A$2:$B$87,2,FALSE)</f>
        <v>Foreign Banks</v>
      </c>
      <c r="D4579" s="60">
        <f t="shared" si="174"/>
        <v>44773</v>
      </c>
      <c r="E4579" s="115">
        <v>7</v>
      </c>
      <c r="F4579" s="1">
        <v>2022</v>
      </c>
      <c r="G4579" s="14">
        <v>0</v>
      </c>
      <c r="H4579" s="14">
        <v>0</v>
      </c>
      <c r="I4579" s="14"/>
      <c r="J4579" s="14"/>
      <c r="K4579" s="3">
        <v>0</v>
      </c>
      <c r="L4579" s="3">
        <v>0</v>
      </c>
      <c r="M4579" s="3">
        <v>0</v>
      </c>
      <c r="N4579" s="3">
        <v>0</v>
      </c>
      <c r="O4579" s="3">
        <v>21092</v>
      </c>
      <c r="P4579" s="3"/>
      <c r="Q4579" s="3">
        <v>29471</v>
      </c>
      <c r="R4579" s="69"/>
      <c r="S4579" s="69">
        <v>125.09909194999999</v>
      </c>
      <c r="T4579" s="3">
        <v>13528</v>
      </c>
      <c r="U4579" s="3">
        <v>171900.57734999998</v>
      </c>
      <c r="V4579" s="3">
        <v>0</v>
      </c>
      <c r="W4579" s="3">
        <v>0</v>
      </c>
      <c r="X4579" s="3">
        <v>0</v>
      </c>
      <c r="Y4579" s="3"/>
      <c r="Z4579" s="3">
        <v>0</v>
      </c>
      <c r="AA4579" s="69"/>
      <c r="AB4579" s="69">
        <v>0</v>
      </c>
      <c r="AC4579" s="3">
        <v>0</v>
      </c>
      <c r="AD4579" s="3">
        <v>0</v>
      </c>
      <c r="AE4579" s="3">
        <v>0</v>
      </c>
      <c r="AF4579" s="3">
        <v>0</v>
      </c>
    </row>
    <row r="4580" spans="1:32" x14ac:dyDescent="0.3">
      <c r="A4580" s="31" t="s">
        <v>37</v>
      </c>
      <c r="B4580" s="65" t="str">
        <f>VLOOKUP(A4580,'bank list with code'!$A$2:$C$114,3,FALSE)</f>
        <v>B017</v>
      </c>
      <c r="C4580" s="65" t="str">
        <f>VLOOKUP(B4580,'bank type'!$A$2:$B$87,2,FALSE)</f>
        <v>Foreign Banks</v>
      </c>
      <c r="D4580" s="60">
        <f t="shared" si="174"/>
        <v>44773</v>
      </c>
      <c r="E4580" s="115">
        <v>7</v>
      </c>
      <c r="F4580" s="1">
        <v>2022</v>
      </c>
      <c r="G4580" s="14">
        <v>0</v>
      </c>
      <c r="H4580" s="14">
        <v>0</v>
      </c>
      <c r="I4580" s="14"/>
      <c r="J4580" s="14"/>
      <c r="K4580" s="3">
        <v>0</v>
      </c>
      <c r="L4580" s="3">
        <v>0</v>
      </c>
      <c r="M4580" s="3">
        <v>1</v>
      </c>
      <c r="N4580" s="3">
        <v>0</v>
      </c>
      <c r="O4580" s="3">
        <v>0</v>
      </c>
      <c r="P4580" s="3"/>
      <c r="Q4580" s="3">
        <v>0</v>
      </c>
      <c r="R4580" s="69"/>
      <c r="S4580" s="69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1645</v>
      </c>
      <c r="Y4580" s="3"/>
      <c r="Z4580" s="3">
        <v>50</v>
      </c>
      <c r="AA4580" s="69"/>
      <c r="AB4580" s="69">
        <v>0.211538</v>
      </c>
      <c r="AC4580" s="3">
        <v>19</v>
      </c>
      <c r="AD4580" s="3">
        <v>14.129799999999999</v>
      </c>
      <c r="AE4580" s="3">
        <v>0</v>
      </c>
      <c r="AF4580" s="3">
        <v>0</v>
      </c>
    </row>
    <row r="4581" spans="1:32" x14ac:dyDescent="0.3">
      <c r="A4581" s="31" t="s">
        <v>38</v>
      </c>
      <c r="B4581" s="65" t="str">
        <f>VLOOKUP(A4581,'bank list with code'!$A$2:$C$114,3,FALSE)</f>
        <v>B023</v>
      </c>
      <c r="C4581" s="65" t="str">
        <f>VLOOKUP(B4581,'bank type'!$A$2:$B$87,2,FALSE)</f>
        <v>Foreign Banks</v>
      </c>
      <c r="D4581" s="60">
        <f t="shared" si="174"/>
        <v>44773</v>
      </c>
      <c r="E4581" s="115">
        <v>7</v>
      </c>
      <c r="F4581" s="1">
        <v>2022</v>
      </c>
      <c r="G4581" s="14">
        <v>47</v>
      </c>
      <c r="H4581" s="2">
        <v>439</v>
      </c>
      <c r="I4581" s="2"/>
      <c r="J4581" s="2"/>
      <c r="K4581" s="3">
        <v>0</v>
      </c>
      <c r="L4581" s="3">
        <v>0</v>
      </c>
      <c r="M4581" s="3">
        <v>0</v>
      </c>
      <c r="N4581" s="3">
        <v>0</v>
      </c>
      <c r="O4581" s="3">
        <v>2545671</v>
      </c>
      <c r="P4581" s="3"/>
      <c r="Q4581" s="3">
        <v>6427826</v>
      </c>
      <c r="R4581" s="69"/>
      <c r="S4581" s="69">
        <v>17346.416224699999</v>
      </c>
      <c r="T4581" s="3">
        <v>5721055</v>
      </c>
      <c r="U4581" s="3">
        <v>24657323.492259998</v>
      </c>
      <c r="V4581" s="3">
        <v>0</v>
      </c>
      <c r="W4581" s="3">
        <v>0</v>
      </c>
      <c r="X4581" s="3">
        <v>1333354</v>
      </c>
      <c r="Y4581" s="3"/>
      <c r="Z4581" s="3">
        <v>972795</v>
      </c>
      <c r="AA4581" s="69"/>
      <c r="AB4581" s="69">
        <v>2416.6457958700003</v>
      </c>
      <c r="AC4581" s="3">
        <v>988675</v>
      </c>
      <c r="AD4581" s="3">
        <v>2907840.2211000002</v>
      </c>
      <c r="AE4581" s="3">
        <v>0</v>
      </c>
      <c r="AF4581" s="3">
        <v>0</v>
      </c>
    </row>
    <row r="4582" spans="1:32" x14ac:dyDescent="0.3">
      <c r="A4582" s="31" t="s">
        <v>87</v>
      </c>
      <c r="B4582" s="65" t="str">
        <f>VLOOKUP(A4582,'bank list with code'!$A$2:$C$114,3,FALSE)</f>
        <v>B030</v>
      </c>
      <c r="C4582" s="65" t="str">
        <f>VLOOKUP(B4582,'bank type'!$A$2:$B$87,2,FALSE)</f>
        <v>Foreign Banks</v>
      </c>
      <c r="D4582" s="60">
        <f t="shared" si="174"/>
        <v>44773</v>
      </c>
      <c r="E4582" s="115">
        <v>7</v>
      </c>
      <c r="F4582" s="1">
        <v>2022</v>
      </c>
      <c r="G4582" s="14">
        <v>453</v>
      </c>
      <c r="H4582" s="2">
        <v>515</v>
      </c>
      <c r="I4582" s="2"/>
      <c r="J4582" s="2"/>
      <c r="K4582" s="3">
        <v>389</v>
      </c>
      <c r="L4582" s="3">
        <v>99</v>
      </c>
      <c r="M4582" s="3">
        <v>0</v>
      </c>
      <c r="N4582" s="3">
        <v>2400</v>
      </c>
      <c r="O4582" s="3">
        <v>34686</v>
      </c>
      <c r="P4582" s="3"/>
      <c r="Q4582" s="3">
        <v>33022</v>
      </c>
      <c r="R4582" s="69"/>
      <c r="S4582" s="69">
        <v>113.66488695</v>
      </c>
      <c r="T4582" s="3">
        <v>22266</v>
      </c>
      <c r="U4582" s="3">
        <v>167807.90788999997</v>
      </c>
      <c r="V4582" s="3">
        <v>0</v>
      </c>
      <c r="W4582" s="3">
        <v>0</v>
      </c>
      <c r="X4582" s="3">
        <v>2038403</v>
      </c>
      <c r="Y4582" s="3"/>
      <c r="Z4582" s="3">
        <v>649780</v>
      </c>
      <c r="AA4582" s="69"/>
      <c r="AB4582" s="69">
        <v>952.84637138999994</v>
      </c>
      <c r="AC4582" s="3">
        <v>262948</v>
      </c>
      <c r="AD4582" s="3">
        <v>483032.69485000003</v>
      </c>
      <c r="AE4582" s="3">
        <v>441</v>
      </c>
      <c r="AF4582" s="3">
        <v>7276.3180000000002</v>
      </c>
    </row>
    <row r="4583" spans="1:32" x14ac:dyDescent="0.3">
      <c r="A4583" s="31" t="s">
        <v>40</v>
      </c>
      <c r="B4583" s="65" t="str">
        <f>VLOOKUP(A4583,'bank list with code'!$A$2:$C$114,3,FALSE)</f>
        <v>B035</v>
      </c>
      <c r="C4583" s="65" t="str">
        <f>VLOOKUP(B4583,'bank type'!$A$2:$B$87,2,FALSE)</f>
        <v>Foreign Banks</v>
      </c>
      <c r="D4583" s="60">
        <f t="shared" si="174"/>
        <v>44773</v>
      </c>
      <c r="E4583" s="115">
        <v>7</v>
      </c>
      <c r="F4583" s="1">
        <v>2022</v>
      </c>
      <c r="G4583" s="14">
        <v>13</v>
      </c>
      <c r="H4583" s="2">
        <v>18</v>
      </c>
      <c r="I4583" s="2"/>
      <c r="J4583" s="2"/>
      <c r="K4583" s="3">
        <v>0</v>
      </c>
      <c r="L4583" s="3">
        <v>0</v>
      </c>
      <c r="M4583" s="3">
        <v>0</v>
      </c>
      <c r="N4583" s="3">
        <v>6</v>
      </c>
      <c r="O4583" s="3">
        <v>0</v>
      </c>
      <c r="P4583" s="3"/>
      <c r="Q4583" s="3">
        <v>0</v>
      </c>
      <c r="R4583" s="69"/>
      <c r="S4583" s="69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121353</v>
      </c>
      <c r="Y4583" s="3"/>
      <c r="Z4583" s="3">
        <v>66553</v>
      </c>
      <c r="AA4583" s="69"/>
      <c r="AB4583" s="69">
        <v>163.65693610999958</v>
      </c>
      <c r="AC4583" s="3">
        <v>26256</v>
      </c>
      <c r="AD4583" s="3">
        <v>77109.086230000001</v>
      </c>
      <c r="AE4583" s="3">
        <v>0</v>
      </c>
      <c r="AF4583" s="3">
        <v>0</v>
      </c>
    </row>
    <row r="4584" spans="1:32" x14ac:dyDescent="0.3">
      <c r="A4584" s="31" t="s">
        <v>88</v>
      </c>
      <c r="B4584" s="65" t="str">
        <f>VLOOKUP(A4584,'bank list with code'!$A$2:$C$114,3,FALSE)</f>
        <v>B052</v>
      </c>
      <c r="C4584" s="65" t="str">
        <f>VLOOKUP(B4584,'bank type'!$A$2:$B$87,2,FALSE)</f>
        <v>Foreign Banks</v>
      </c>
      <c r="D4584" s="60">
        <f t="shared" si="174"/>
        <v>44773</v>
      </c>
      <c r="E4584" s="115">
        <v>7</v>
      </c>
      <c r="F4584" s="1">
        <v>2022</v>
      </c>
      <c r="G4584" s="14">
        <v>46</v>
      </c>
      <c r="H4584" s="2">
        <v>28</v>
      </c>
      <c r="I4584" s="2"/>
      <c r="J4584" s="2"/>
      <c r="K4584" s="3">
        <v>0</v>
      </c>
      <c r="L4584" s="3">
        <v>0</v>
      </c>
      <c r="M4584" s="3">
        <v>0</v>
      </c>
      <c r="N4584" s="3">
        <v>0</v>
      </c>
      <c r="O4584" s="3">
        <v>762067</v>
      </c>
      <c r="P4584" s="3"/>
      <c r="Q4584" s="3">
        <v>664528</v>
      </c>
      <c r="R4584" s="69"/>
      <c r="S4584" s="69">
        <v>3621.7717613700001</v>
      </c>
      <c r="T4584" s="3">
        <v>1055283</v>
      </c>
      <c r="U4584" s="3">
        <v>3878482.8190000001</v>
      </c>
      <c r="V4584" s="3">
        <v>0</v>
      </c>
      <c r="W4584" s="3">
        <v>0</v>
      </c>
      <c r="X4584" s="3">
        <v>530747</v>
      </c>
      <c r="Y4584" s="3"/>
      <c r="Z4584" s="3">
        <v>383322</v>
      </c>
      <c r="AA4584" s="69"/>
      <c r="AB4584" s="69">
        <v>1095.0288880399999</v>
      </c>
      <c r="AC4584" s="3">
        <v>0</v>
      </c>
      <c r="AD4584" s="3">
        <v>0</v>
      </c>
      <c r="AE4584" s="3">
        <v>0</v>
      </c>
      <c r="AF4584" s="3">
        <v>0</v>
      </c>
    </row>
    <row r="4585" spans="1:32" x14ac:dyDescent="0.3">
      <c r="A4585" s="31" t="s">
        <v>89</v>
      </c>
      <c r="B4585" s="65" t="str">
        <f>VLOOKUP(A4585,'bank list with code'!$A$2:$C$114,3,FALSE)</f>
        <v>B085</v>
      </c>
      <c r="C4585" s="65" t="str">
        <f>VLOOKUP(B4585,'bank type'!$A$2:$B$87,2,FALSE)</f>
        <v>Foreign Banks</v>
      </c>
      <c r="D4585" s="60">
        <f t="shared" si="174"/>
        <v>44773</v>
      </c>
      <c r="E4585" s="115">
        <v>7</v>
      </c>
      <c r="F4585" s="1">
        <v>2022</v>
      </c>
      <c r="G4585" s="14">
        <v>8</v>
      </c>
      <c r="H4585" s="2">
        <v>0</v>
      </c>
      <c r="I4585" s="2"/>
      <c r="J4585" s="2"/>
      <c r="K4585" s="3">
        <v>0</v>
      </c>
      <c r="L4585" s="3">
        <v>230651</v>
      </c>
      <c r="M4585" s="3">
        <v>0</v>
      </c>
      <c r="N4585" s="3">
        <v>0</v>
      </c>
      <c r="O4585" s="3">
        <v>1275573</v>
      </c>
      <c r="P4585" s="3"/>
      <c r="Q4585" s="3">
        <v>510945</v>
      </c>
      <c r="R4585" s="69"/>
      <c r="S4585" s="69">
        <v>2386.8801819999999</v>
      </c>
      <c r="T4585" s="3">
        <v>1429038</v>
      </c>
      <c r="U4585" s="3">
        <v>7030080.5470000003</v>
      </c>
      <c r="V4585" s="3">
        <v>0</v>
      </c>
      <c r="W4585" s="3">
        <v>0</v>
      </c>
      <c r="X4585" s="3">
        <v>134661</v>
      </c>
      <c r="Y4585" s="3"/>
      <c r="Z4585" s="3">
        <v>7516</v>
      </c>
      <c r="AA4585" s="69"/>
      <c r="AB4585" s="69">
        <v>15.774655167500001</v>
      </c>
      <c r="AC4585" s="3">
        <v>20762</v>
      </c>
      <c r="AD4585" s="3">
        <v>42366.501052500003</v>
      </c>
      <c r="AE4585" s="3">
        <v>0</v>
      </c>
      <c r="AF4585" s="3">
        <v>0</v>
      </c>
    </row>
    <row r="4586" spans="1:32" x14ac:dyDescent="0.3">
      <c r="A4586" s="36" t="s">
        <v>42</v>
      </c>
      <c r="B4586" s="65" t="str">
        <f>VLOOKUP(A4586,'bank list with code'!$A$2:$C$114,3,FALSE)</f>
        <v>B090</v>
      </c>
      <c r="C4586" s="65" t="str">
        <f>VLOOKUP(B4586,'bank type'!$A$2:$B$87,2,FALSE)</f>
        <v>Foreign Banks</v>
      </c>
      <c r="D4586" s="60">
        <f t="shared" si="174"/>
        <v>44773</v>
      </c>
      <c r="E4586" s="115">
        <v>7</v>
      </c>
      <c r="F4586" s="1">
        <v>2022</v>
      </c>
      <c r="G4586" s="14">
        <v>99</v>
      </c>
      <c r="H4586" s="2">
        <v>73</v>
      </c>
      <c r="I4586" s="2"/>
      <c r="J4586" s="2"/>
      <c r="K4586" s="3">
        <v>0</v>
      </c>
      <c r="L4586" s="3">
        <v>0</v>
      </c>
      <c r="M4586" s="3">
        <v>0</v>
      </c>
      <c r="N4586" s="3">
        <v>0</v>
      </c>
      <c r="O4586" s="3">
        <v>1321772</v>
      </c>
      <c r="P4586" s="3"/>
      <c r="Q4586" s="3">
        <v>1617835</v>
      </c>
      <c r="R4586" s="69"/>
      <c r="S4586" s="69">
        <v>4840.8117339999999</v>
      </c>
      <c r="T4586" s="3">
        <v>1381403</v>
      </c>
      <c r="U4586" s="3">
        <v>6461998.9589999998</v>
      </c>
      <c r="V4586" s="3">
        <v>0</v>
      </c>
      <c r="W4586" s="3">
        <v>0</v>
      </c>
      <c r="X4586" s="3">
        <v>1166145</v>
      </c>
      <c r="Y4586" s="3"/>
      <c r="Z4586" s="3">
        <v>911279</v>
      </c>
      <c r="AA4586" s="69"/>
      <c r="AB4586" s="69">
        <v>2192.4018480000004</v>
      </c>
      <c r="AC4586" s="3">
        <v>546969</v>
      </c>
      <c r="AD4586" s="3">
        <v>1141747.8829999999</v>
      </c>
      <c r="AE4586" s="3">
        <v>35</v>
      </c>
      <c r="AF4586" s="3">
        <v>622.65300000000002</v>
      </c>
    </row>
    <row r="4587" spans="1:32" x14ac:dyDescent="0.3">
      <c r="A4587" s="32" t="s">
        <v>45</v>
      </c>
      <c r="B4587" s="65" t="str">
        <f>VLOOKUP(A4587,'bank list with code'!$A$2:$C$114,3,FALSE)</f>
        <v>B002</v>
      </c>
      <c r="C4587" s="65" t="str">
        <f>VLOOKUP(B4587,'bank type'!$A$2:$B$87,2,FALSE)</f>
        <v>Payment Banks</v>
      </c>
      <c r="D4587" s="60">
        <f t="shared" si="174"/>
        <v>44773</v>
      </c>
      <c r="E4587" s="115">
        <v>7</v>
      </c>
      <c r="F4587" s="1">
        <v>2022</v>
      </c>
      <c r="G4587" s="25">
        <v>0</v>
      </c>
      <c r="H4587" s="25">
        <v>0</v>
      </c>
      <c r="I4587" s="25"/>
      <c r="J4587" s="25"/>
      <c r="K4587" s="26">
        <v>0</v>
      </c>
      <c r="L4587" s="26">
        <v>0</v>
      </c>
      <c r="M4587" s="26">
        <v>0</v>
      </c>
      <c r="N4587" s="26">
        <v>3682568</v>
      </c>
      <c r="O4587" s="26">
        <v>0</v>
      </c>
      <c r="P4587" s="26"/>
      <c r="Q4587" s="26">
        <v>0</v>
      </c>
      <c r="R4587" s="133"/>
      <c r="S4587" s="133">
        <v>0</v>
      </c>
      <c r="T4587" s="26">
        <v>0</v>
      </c>
      <c r="U4587" s="26">
        <v>0</v>
      </c>
      <c r="V4587" s="26">
        <v>0</v>
      </c>
      <c r="W4587" s="26">
        <v>0</v>
      </c>
      <c r="X4587" s="26">
        <v>2348434</v>
      </c>
      <c r="Y4587" s="26"/>
      <c r="Z4587" s="26">
        <v>0</v>
      </c>
      <c r="AA4587" s="133"/>
      <c r="AB4587" s="133">
        <v>0</v>
      </c>
      <c r="AC4587" s="26">
        <v>241706</v>
      </c>
      <c r="AD4587" s="26">
        <v>180149.84170999998</v>
      </c>
      <c r="AE4587" s="26">
        <v>0</v>
      </c>
      <c r="AF4587" s="26">
        <v>0</v>
      </c>
    </row>
    <row r="4588" spans="1:32" x14ac:dyDescent="0.3">
      <c r="A4588" s="32" t="s">
        <v>46</v>
      </c>
      <c r="B4588" s="65" t="str">
        <f>VLOOKUP(A4588,'bank list with code'!$A$2:$C$114,3,FALSE)</f>
        <v>B048</v>
      </c>
      <c r="C4588" s="65" t="str">
        <f>VLOOKUP(B4588,'bank type'!$A$2:$B$87,2,FALSE)</f>
        <v>Payment Banks</v>
      </c>
      <c r="D4588" s="60">
        <f t="shared" si="174"/>
        <v>44773</v>
      </c>
      <c r="E4588" s="115">
        <v>7</v>
      </c>
      <c r="F4588" s="1">
        <v>2022</v>
      </c>
      <c r="G4588" s="25">
        <v>0</v>
      </c>
      <c r="H4588" s="25">
        <v>0</v>
      </c>
      <c r="I4588" s="25"/>
      <c r="J4588" s="25"/>
      <c r="K4588" s="26">
        <v>0</v>
      </c>
      <c r="L4588" s="26">
        <v>327162</v>
      </c>
      <c r="M4588" s="26">
        <v>0</v>
      </c>
      <c r="N4588" s="26">
        <v>15526</v>
      </c>
      <c r="O4588" s="26">
        <v>0</v>
      </c>
      <c r="P4588" s="26"/>
      <c r="Q4588" s="26">
        <v>0</v>
      </c>
      <c r="R4588" s="133"/>
      <c r="S4588" s="133">
        <v>0</v>
      </c>
      <c r="T4588" s="26">
        <v>0</v>
      </c>
      <c r="U4588" s="26">
        <v>0</v>
      </c>
      <c r="V4588" s="26">
        <v>0</v>
      </c>
      <c r="W4588" s="26">
        <v>0</v>
      </c>
      <c r="X4588" s="26">
        <v>4987071</v>
      </c>
      <c r="Y4588" s="26"/>
      <c r="Z4588" s="26">
        <v>214322</v>
      </c>
      <c r="AA4588" s="133"/>
      <c r="AB4588" s="133">
        <v>427.01679263</v>
      </c>
      <c r="AC4588" s="26">
        <v>25535</v>
      </c>
      <c r="AD4588" s="26">
        <v>26542.76123</v>
      </c>
      <c r="AE4588" s="26">
        <v>0</v>
      </c>
      <c r="AF4588" s="26">
        <v>0</v>
      </c>
    </row>
    <row r="4589" spans="1:32" x14ac:dyDescent="0.3">
      <c r="A4589" s="32" t="s">
        <v>47</v>
      </c>
      <c r="B4589" s="65" t="str">
        <f>VLOOKUP(A4589,'bank list with code'!$A$2:$C$114,3,FALSE)</f>
        <v>B059</v>
      </c>
      <c r="C4589" s="65" t="str">
        <f>VLOOKUP(B4589,'bank type'!$A$2:$B$87,2,FALSE)</f>
        <v>Payment Banks</v>
      </c>
      <c r="D4589" s="60">
        <f t="shared" si="174"/>
        <v>44773</v>
      </c>
      <c r="E4589" s="115">
        <v>7</v>
      </c>
      <c r="F4589" s="1">
        <v>2022</v>
      </c>
      <c r="G4589" s="25">
        <v>0</v>
      </c>
      <c r="H4589" s="25">
        <v>0</v>
      </c>
      <c r="I4589" s="25"/>
      <c r="J4589" s="25"/>
      <c r="K4589" s="26">
        <v>0</v>
      </c>
      <c r="L4589" s="26">
        <v>171343</v>
      </c>
      <c r="M4589" s="26">
        <v>0</v>
      </c>
      <c r="N4589" s="26">
        <v>0</v>
      </c>
      <c r="O4589" s="26">
        <v>0</v>
      </c>
      <c r="P4589" s="26"/>
      <c r="Q4589" s="26">
        <v>0</v>
      </c>
      <c r="R4589" s="133"/>
      <c r="S4589" s="133">
        <v>0</v>
      </c>
      <c r="T4589" s="26">
        <v>0</v>
      </c>
      <c r="U4589" s="26">
        <v>0</v>
      </c>
      <c r="V4589" s="26">
        <v>0</v>
      </c>
      <c r="W4589" s="26">
        <v>0</v>
      </c>
      <c r="X4589" s="26">
        <v>6116946</v>
      </c>
      <c r="Y4589" s="26"/>
      <c r="Z4589" s="26">
        <v>0</v>
      </c>
      <c r="AA4589" s="133"/>
      <c r="AB4589" s="133">
        <v>0</v>
      </c>
      <c r="AC4589" s="26">
        <v>557270</v>
      </c>
      <c r="AD4589" s="26">
        <v>334070.533</v>
      </c>
      <c r="AE4589" s="26">
        <v>0</v>
      </c>
      <c r="AF4589" s="26">
        <v>0</v>
      </c>
    </row>
    <row r="4590" spans="1:32" x14ac:dyDescent="0.3">
      <c r="A4590" s="32" t="s">
        <v>72</v>
      </c>
      <c r="B4590" s="65" t="str">
        <f>VLOOKUP(A4590,'bank list with code'!$A$2:$C$114,3,FALSE)</f>
        <v>B067</v>
      </c>
      <c r="C4590" s="65" t="str">
        <f>VLOOKUP(B4590,'bank type'!$A$2:$B$87,2,FALSE)</f>
        <v>Payment Banks</v>
      </c>
      <c r="D4590" s="60">
        <f t="shared" si="174"/>
        <v>44773</v>
      </c>
      <c r="E4590" s="115">
        <v>7</v>
      </c>
      <c r="F4590" s="1">
        <v>2022</v>
      </c>
      <c r="G4590" s="25">
        <v>0</v>
      </c>
      <c r="H4590" s="25">
        <v>0</v>
      </c>
      <c r="I4590" s="25"/>
      <c r="J4590" s="25"/>
      <c r="K4590" s="26">
        <v>0</v>
      </c>
      <c r="L4590" s="26">
        <v>0</v>
      </c>
      <c r="M4590" s="26">
        <v>0</v>
      </c>
      <c r="N4590" s="26">
        <v>0</v>
      </c>
      <c r="O4590" s="26">
        <v>0</v>
      </c>
      <c r="P4590" s="26"/>
      <c r="Q4590" s="26">
        <v>0</v>
      </c>
      <c r="R4590" s="133"/>
      <c r="S4590" s="133">
        <v>0</v>
      </c>
      <c r="T4590" s="26">
        <v>0</v>
      </c>
      <c r="U4590" s="26">
        <v>0</v>
      </c>
      <c r="V4590" s="26">
        <v>0</v>
      </c>
      <c r="W4590" s="26">
        <v>0</v>
      </c>
      <c r="X4590" s="26">
        <v>0</v>
      </c>
      <c r="Y4590" s="26"/>
      <c r="Z4590" s="26">
        <v>0</v>
      </c>
      <c r="AA4590" s="133"/>
      <c r="AB4590" s="133">
        <v>0</v>
      </c>
      <c r="AC4590" s="26">
        <v>0</v>
      </c>
      <c r="AD4590" s="26">
        <v>0</v>
      </c>
      <c r="AE4590" s="26">
        <v>0</v>
      </c>
      <c r="AF4590" s="26">
        <v>0</v>
      </c>
    </row>
    <row r="4591" spans="1:32" x14ac:dyDescent="0.3">
      <c r="A4591" s="32" t="s">
        <v>49</v>
      </c>
      <c r="B4591" s="65" t="str">
        <f>VLOOKUP(A4591,'bank list with code'!$A$2:$C$114,3,FALSE)</f>
        <v>B077</v>
      </c>
      <c r="C4591" s="65" t="str">
        <f>VLOOKUP(B4591,'bank type'!$A$2:$B$87,2,FALSE)</f>
        <v>Payment Banks</v>
      </c>
      <c r="D4591" s="60">
        <f t="shared" si="174"/>
        <v>44773</v>
      </c>
      <c r="E4591" s="115">
        <v>7</v>
      </c>
      <c r="F4591" s="1">
        <v>2022</v>
      </c>
      <c r="G4591" s="25">
        <v>0</v>
      </c>
      <c r="H4591" s="25">
        <v>0</v>
      </c>
      <c r="I4591" s="25"/>
      <c r="J4591" s="25"/>
      <c r="K4591" s="26">
        <v>0</v>
      </c>
      <c r="L4591" s="26">
        <v>102468</v>
      </c>
      <c r="M4591" s="26">
        <v>0</v>
      </c>
      <c r="N4591" s="26">
        <v>0</v>
      </c>
      <c r="O4591" s="26">
        <v>0</v>
      </c>
      <c r="P4591" s="26"/>
      <c r="Q4591" s="26">
        <v>0</v>
      </c>
      <c r="R4591" s="133"/>
      <c r="S4591" s="133">
        <v>0</v>
      </c>
      <c r="T4591" s="26">
        <v>0</v>
      </c>
      <c r="U4591" s="26">
        <v>0</v>
      </c>
      <c r="V4591" s="26">
        <v>0</v>
      </c>
      <c r="W4591" s="26">
        <v>0</v>
      </c>
      <c r="X4591" s="26">
        <v>387176</v>
      </c>
      <c r="Y4591" s="26"/>
      <c r="Z4591" s="26">
        <v>751</v>
      </c>
      <c r="AA4591" s="133"/>
      <c r="AB4591" s="133">
        <v>0.59490562000000002</v>
      </c>
      <c r="AC4591" s="26">
        <v>21852</v>
      </c>
      <c r="AD4591" s="26">
        <v>11406.910810000001</v>
      </c>
      <c r="AE4591" s="26">
        <v>0</v>
      </c>
      <c r="AF4591" s="26">
        <v>0</v>
      </c>
    </row>
    <row r="4592" spans="1:32" x14ac:dyDescent="0.3">
      <c r="A4592" s="37" t="s">
        <v>50</v>
      </c>
      <c r="B4592" s="65" t="str">
        <f>VLOOKUP(A4592,'bank list with code'!$A$2:$C$114,3,FALSE)</f>
        <v>B079</v>
      </c>
      <c r="C4592" s="65" t="str">
        <f>VLOOKUP(B4592,'bank type'!$A$2:$B$87,2,FALSE)</f>
        <v>Payment Banks</v>
      </c>
      <c r="D4592" s="60">
        <f t="shared" si="174"/>
        <v>44773</v>
      </c>
      <c r="E4592" s="115">
        <v>7</v>
      </c>
      <c r="F4592" s="1">
        <v>2022</v>
      </c>
      <c r="G4592" s="25">
        <v>1</v>
      </c>
      <c r="H4592" s="27">
        <v>65</v>
      </c>
      <c r="I4592" s="27"/>
      <c r="J4592" s="27"/>
      <c r="K4592" s="26">
        <v>469429</v>
      </c>
      <c r="L4592" s="26">
        <v>0</v>
      </c>
      <c r="M4592" s="26">
        <v>0</v>
      </c>
      <c r="N4592" s="26">
        <v>23905927</v>
      </c>
      <c r="O4592" s="26">
        <v>0</v>
      </c>
      <c r="P4592" s="26"/>
      <c r="Q4592" s="26">
        <v>0</v>
      </c>
      <c r="R4592" s="133"/>
      <c r="S4592" s="133">
        <v>0</v>
      </c>
      <c r="T4592" s="26">
        <v>0</v>
      </c>
      <c r="U4592" s="26">
        <v>0</v>
      </c>
      <c r="V4592" s="26">
        <v>0</v>
      </c>
      <c r="W4592" s="26">
        <v>0</v>
      </c>
      <c r="X4592" s="26">
        <v>38074943</v>
      </c>
      <c r="Y4592" s="26"/>
      <c r="Z4592" s="26">
        <v>654257</v>
      </c>
      <c r="AA4592" s="133"/>
      <c r="AB4592" s="133">
        <v>758.45152000000007</v>
      </c>
      <c r="AC4592" s="26">
        <v>1765013</v>
      </c>
      <c r="AD4592" s="26">
        <v>2137780.7370000002</v>
      </c>
      <c r="AE4592" s="26">
        <v>0</v>
      </c>
      <c r="AF4592" s="26">
        <v>0</v>
      </c>
    </row>
    <row r="4593" spans="1:32" x14ac:dyDescent="0.3">
      <c r="A4593" s="31" t="s">
        <v>52</v>
      </c>
      <c r="B4593" s="65" t="str">
        <f>VLOOKUP(A4593,'bank list with code'!$A$2:$C$114,3,FALSE)</f>
        <v>B007</v>
      </c>
      <c r="C4593" s="65" t="str">
        <f>VLOOKUP(B4593,'bank type'!$A$2:$B$87,2,FALSE)</f>
        <v>Small Finance Banks</v>
      </c>
      <c r="D4593" s="60">
        <f t="shared" si="174"/>
        <v>44773</v>
      </c>
      <c r="E4593" s="115">
        <v>7</v>
      </c>
      <c r="F4593" s="1">
        <v>2022</v>
      </c>
      <c r="G4593" s="14">
        <v>439</v>
      </c>
      <c r="H4593" s="2">
        <v>3</v>
      </c>
      <c r="I4593" s="2"/>
      <c r="J4593" s="2"/>
      <c r="K4593" s="3">
        <v>0</v>
      </c>
      <c r="L4593" s="3">
        <v>338</v>
      </c>
      <c r="M4593" s="3">
        <v>0</v>
      </c>
      <c r="N4593" s="3">
        <v>718238</v>
      </c>
      <c r="O4593" s="3">
        <v>274656</v>
      </c>
      <c r="P4593" s="3"/>
      <c r="Q4593" s="3">
        <v>399701</v>
      </c>
      <c r="R4593" s="69"/>
      <c r="S4593" s="69">
        <v>2087.334672</v>
      </c>
      <c r="T4593" s="3">
        <v>309557</v>
      </c>
      <c r="U4593" s="3">
        <v>2229132.12</v>
      </c>
      <c r="V4593" s="3">
        <v>1295</v>
      </c>
      <c r="W4593" s="3">
        <v>651.16499999999996</v>
      </c>
      <c r="X4593" s="3">
        <v>2158365</v>
      </c>
      <c r="Y4593" s="3"/>
      <c r="Z4593" s="3">
        <v>259927</v>
      </c>
      <c r="AA4593" s="69"/>
      <c r="AB4593" s="69">
        <v>607.30068229999995</v>
      </c>
      <c r="AC4593" s="3">
        <v>194402</v>
      </c>
      <c r="AD4593" s="3">
        <v>562329.13339999993</v>
      </c>
      <c r="AE4593" s="3">
        <v>237</v>
      </c>
      <c r="AF4593" s="3">
        <v>3235.2840000000001</v>
      </c>
    </row>
    <row r="4594" spans="1:32" x14ac:dyDescent="0.3">
      <c r="A4594" s="31" t="s">
        <v>53</v>
      </c>
      <c r="B4594" s="65" t="str">
        <f>VLOOKUP(A4594,'bank list with code'!$A$2:$C$114,3,FALSE)</f>
        <v>B019</v>
      </c>
      <c r="C4594" s="65" t="str">
        <f>VLOOKUP(B4594,'bank type'!$A$2:$B$87,2,FALSE)</f>
        <v>Small Finance Banks</v>
      </c>
      <c r="D4594" s="60">
        <f t="shared" si="174"/>
        <v>44773</v>
      </c>
      <c r="E4594" s="115">
        <v>7</v>
      </c>
      <c r="F4594" s="1">
        <v>2022</v>
      </c>
      <c r="G4594" s="14">
        <v>165</v>
      </c>
      <c r="H4594" s="2">
        <v>2</v>
      </c>
      <c r="I4594" s="2"/>
      <c r="J4594" s="2"/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/>
      <c r="Q4594" s="3">
        <v>0</v>
      </c>
      <c r="R4594" s="69"/>
      <c r="S4594" s="69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193436</v>
      </c>
      <c r="Y4594" s="3"/>
      <c r="Z4594" s="3">
        <v>47116</v>
      </c>
      <c r="AA4594" s="69"/>
      <c r="AB4594" s="69">
        <v>108.0256256</v>
      </c>
      <c r="AC4594" s="3">
        <v>17721</v>
      </c>
      <c r="AD4594" s="3">
        <v>39319.612700000005</v>
      </c>
      <c r="AE4594" s="3">
        <v>0</v>
      </c>
      <c r="AF4594" s="3">
        <v>0</v>
      </c>
    </row>
    <row r="4595" spans="1:32" x14ac:dyDescent="0.3">
      <c r="A4595" s="31" t="s">
        <v>55</v>
      </c>
      <c r="B4595" s="65" t="str">
        <f>VLOOKUP(A4595,'bank list with code'!$A$2:$C$114,3,FALSE)</f>
        <v>B041</v>
      </c>
      <c r="C4595" s="65" t="str">
        <f>VLOOKUP(B4595,'bank type'!$A$2:$B$87,2,FALSE)</f>
        <v>Small Finance Banks</v>
      </c>
      <c r="D4595" s="60">
        <f t="shared" si="174"/>
        <v>44773</v>
      </c>
      <c r="E4595" s="115">
        <v>7</v>
      </c>
      <c r="F4595" s="1">
        <v>2022</v>
      </c>
      <c r="G4595" s="14">
        <v>339</v>
      </c>
      <c r="H4595" s="2">
        <v>3</v>
      </c>
      <c r="I4595" s="2"/>
      <c r="J4595" s="2"/>
      <c r="K4595" s="3">
        <v>19183</v>
      </c>
      <c r="L4595" s="3">
        <v>299</v>
      </c>
      <c r="M4595" s="3">
        <v>26890</v>
      </c>
      <c r="N4595" s="3">
        <v>0</v>
      </c>
      <c r="O4595" s="3">
        <v>0</v>
      </c>
      <c r="P4595" s="3"/>
      <c r="Q4595" s="3">
        <v>0</v>
      </c>
      <c r="R4595" s="69"/>
      <c r="S4595" s="69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3741667</v>
      </c>
      <c r="Y4595" s="3"/>
      <c r="Z4595" s="3">
        <v>285662</v>
      </c>
      <c r="AA4595" s="69"/>
      <c r="AB4595" s="69">
        <v>481.98905400000001</v>
      </c>
      <c r="AC4595" s="3">
        <v>146765</v>
      </c>
      <c r="AD4595" s="3">
        <v>415522.81199999998</v>
      </c>
      <c r="AE4595" s="3">
        <v>0</v>
      </c>
      <c r="AF4595" s="3">
        <v>0</v>
      </c>
    </row>
    <row r="4596" spans="1:32" x14ac:dyDescent="0.3">
      <c r="A4596" s="31" t="s">
        <v>56</v>
      </c>
      <c r="B4596" s="65" t="str">
        <f>VLOOKUP(A4596,'bank list with code'!$A$2:$C$114,3,FALSE)</f>
        <v>B043</v>
      </c>
      <c r="C4596" s="65" t="str">
        <f>VLOOKUP(B4596,'bank type'!$A$2:$B$87,2,FALSE)</f>
        <v>Small Finance Banks</v>
      </c>
      <c r="D4596" s="60">
        <f t="shared" si="174"/>
        <v>44773</v>
      </c>
      <c r="E4596" s="115">
        <v>7</v>
      </c>
      <c r="F4596" s="1">
        <v>2022</v>
      </c>
      <c r="G4596" s="14">
        <v>424</v>
      </c>
      <c r="H4596" s="2">
        <v>2</v>
      </c>
      <c r="I4596" s="2"/>
      <c r="J4596" s="2"/>
      <c r="K4596" s="3">
        <v>0</v>
      </c>
      <c r="L4596" s="3">
        <v>1130</v>
      </c>
      <c r="M4596" s="3">
        <v>0</v>
      </c>
      <c r="N4596" s="3">
        <v>0</v>
      </c>
      <c r="O4596" s="3">
        <v>0</v>
      </c>
      <c r="P4596" s="3"/>
      <c r="Q4596" s="3">
        <v>0</v>
      </c>
      <c r="R4596" s="69"/>
      <c r="S4596" s="69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4592274</v>
      </c>
      <c r="Y4596" s="3"/>
      <c r="Z4596" s="3">
        <v>287288</v>
      </c>
      <c r="AA4596" s="69"/>
      <c r="AB4596" s="69">
        <v>347.37242281000005</v>
      </c>
      <c r="AC4596" s="3">
        <v>0</v>
      </c>
      <c r="AD4596" s="3">
        <v>0</v>
      </c>
      <c r="AE4596" s="3">
        <v>0</v>
      </c>
      <c r="AF4596" s="3">
        <v>0</v>
      </c>
    </row>
    <row r="4597" spans="1:32" x14ac:dyDescent="0.3">
      <c r="A4597" s="31" t="s">
        <v>54</v>
      </c>
      <c r="B4597" s="65" t="str">
        <f>VLOOKUP(A4597,'bank list with code'!$A$2:$C$114,3,FALSE)</f>
        <v>B046</v>
      </c>
      <c r="C4597" s="65" t="str">
        <f>VLOOKUP(B4597,'bank type'!$A$2:$B$87,2,FALSE)</f>
        <v>Small Finance Banks</v>
      </c>
      <c r="D4597" s="60">
        <f t="shared" si="174"/>
        <v>44773</v>
      </c>
      <c r="E4597" s="115">
        <v>7</v>
      </c>
      <c r="F4597" s="1">
        <v>2022</v>
      </c>
      <c r="G4597" s="14">
        <v>126</v>
      </c>
      <c r="H4597" s="2">
        <v>0</v>
      </c>
      <c r="I4597" s="2"/>
      <c r="J4597" s="2"/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/>
      <c r="Q4597" s="3">
        <v>0</v>
      </c>
      <c r="R4597" s="69"/>
      <c r="S4597" s="69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3631296</v>
      </c>
      <c r="Y4597" s="3"/>
      <c r="Z4597" s="3">
        <v>53116</v>
      </c>
      <c r="AA4597" s="69"/>
      <c r="AB4597" s="69">
        <v>58.13656168</v>
      </c>
      <c r="AC4597" s="3">
        <v>5810</v>
      </c>
      <c r="AD4597" s="3">
        <v>9469.2621099999997</v>
      </c>
      <c r="AE4597" s="3">
        <v>0</v>
      </c>
      <c r="AF4597" s="3">
        <v>0</v>
      </c>
    </row>
    <row r="4598" spans="1:32" x14ac:dyDescent="0.3">
      <c r="A4598" s="31" t="s">
        <v>57</v>
      </c>
      <c r="B4598" s="65" t="str">
        <f>VLOOKUP(A4598,'bank list with code'!$A$2:$C$114,3,FALSE)</f>
        <v>B065</v>
      </c>
      <c r="C4598" s="65" t="str">
        <f>VLOOKUP(B4598,'bank type'!$A$2:$B$87,2,FALSE)</f>
        <v>Small Finance Banks</v>
      </c>
      <c r="D4598" s="60">
        <f t="shared" si="174"/>
        <v>44773</v>
      </c>
      <c r="E4598" s="115">
        <v>7</v>
      </c>
      <c r="F4598" s="1">
        <v>2022</v>
      </c>
      <c r="G4598" s="14">
        <v>60</v>
      </c>
      <c r="H4598" s="2">
        <v>2</v>
      </c>
      <c r="I4598" s="2"/>
      <c r="J4598" s="2"/>
      <c r="K4598" s="3">
        <v>0</v>
      </c>
      <c r="L4598" s="3">
        <v>164</v>
      </c>
      <c r="M4598" s="3">
        <v>0</v>
      </c>
      <c r="N4598" s="3">
        <v>494034</v>
      </c>
      <c r="O4598" s="3">
        <v>0</v>
      </c>
      <c r="P4598" s="3"/>
      <c r="Q4598" s="3">
        <v>0</v>
      </c>
      <c r="R4598" s="69"/>
      <c r="S4598" s="69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2472660</v>
      </c>
      <c r="Y4598" s="3"/>
      <c r="Z4598" s="3">
        <v>60263</v>
      </c>
      <c r="AA4598" s="69"/>
      <c r="AB4598" s="69">
        <v>90.08771539</v>
      </c>
      <c r="AC4598" s="3">
        <v>10810</v>
      </c>
      <c r="AD4598" s="3">
        <v>23190.06566</v>
      </c>
      <c r="AE4598" s="3">
        <v>0</v>
      </c>
      <c r="AF4598" s="3">
        <v>0</v>
      </c>
    </row>
    <row r="4599" spans="1:32" x14ac:dyDescent="0.3">
      <c r="A4599" s="31" t="s">
        <v>58</v>
      </c>
      <c r="B4599" s="65" t="str">
        <f>VLOOKUP(A4599,'bank list with code'!$A$2:$C$114,3,FALSE)</f>
        <v>B075</v>
      </c>
      <c r="C4599" s="65" t="str">
        <f>VLOOKUP(B4599,'bank type'!$A$2:$B$87,2,FALSE)</f>
        <v>Small Finance Banks</v>
      </c>
      <c r="D4599" s="60">
        <f t="shared" si="174"/>
        <v>44773</v>
      </c>
      <c r="E4599" s="115">
        <v>7</v>
      </c>
      <c r="F4599" s="1">
        <v>2022</v>
      </c>
      <c r="G4599" s="14">
        <v>8</v>
      </c>
      <c r="H4599" s="2">
        <v>1</v>
      </c>
      <c r="I4599" s="2"/>
      <c r="J4599" s="2"/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/>
      <c r="Q4599" s="3">
        <v>0</v>
      </c>
      <c r="R4599" s="69"/>
      <c r="S4599" s="69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326990</v>
      </c>
      <c r="Y4599" s="3"/>
      <c r="Z4599" s="3">
        <v>18464</v>
      </c>
      <c r="AA4599" s="69"/>
      <c r="AB4599" s="69">
        <v>23.235568960000002</v>
      </c>
      <c r="AC4599" s="3">
        <v>0</v>
      </c>
      <c r="AD4599" s="3">
        <v>0</v>
      </c>
      <c r="AE4599" s="3">
        <v>0</v>
      </c>
      <c r="AF4599" s="3">
        <v>0</v>
      </c>
    </row>
    <row r="4600" spans="1:32" x14ac:dyDescent="0.3">
      <c r="A4600" s="31" t="s">
        <v>59</v>
      </c>
      <c r="B4600" s="65" t="str">
        <f>VLOOKUP(A4600,'bank list with code'!$A$2:$C$114,3,FALSE)</f>
        <v>B097</v>
      </c>
      <c r="C4600" s="65" t="str">
        <f>VLOOKUP(B4600,'bank type'!$A$2:$B$87,2,FALSE)</f>
        <v>Small Finance Banks</v>
      </c>
      <c r="D4600" s="60">
        <f t="shared" si="174"/>
        <v>44773</v>
      </c>
      <c r="E4600" s="115">
        <v>7</v>
      </c>
      <c r="F4600" s="1">
        <v>2022</v>
      </c>
      <c r="G4600" s="14">
        <v>0</v>
      </c>
      <c r="H4600" s="2">
        <v>0</v>
      </c>
      <c r="I4600" s="2"/>
      <c r="J4600" s="2"/>
      <c r="K4600" s="3">
        <v>0</v>
      </c>
      <c r="L4600" s="3">
        <v>67</v>
      </c>
      <c r="M4600" s="3">
        <v>0</v>
      </c>
      <c r="N4600" s="3">
        <v>0</v>
      </c>
      <c r="O4600" s="3">
        <v>0</v>
      </c>
      <c r="P4600" s="3"/>
      <c r="Q4600" s="3">
        <v>0</v>
      </c>
      <c r="R4600" s="69"/>
      <c r="S4600" s="69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495938</v>
      </c>
      <c r="Y4600" s="3"/>
      <c r="Z4600" s="3">
        <v>29337</v>
      </c>
      <c r="AA4600" s="69"/>
      <c r="AB4600" s="69">
        <v>36.718247430000005</v>
      </c>
      <c r="AC4600" s="3">
        <v>2887</v>
      </c>
      <c r="AD4600" s="3">
        <v>5856.0176900000006</v>
      </c>
      <c r="AE4600" s="3">
        <v>0</v>
      </c>
      <c r="AF4600" s="3">
        <v>0</v>
      </c>
    </row>
    <row r="4601" spans="1:32" x14ac:dyDescent="0.3">
      <c r="A4601" s="31" t="s">
        <v>60</v>
      </c>
      <c r="B4601" s="65" t="str">
        <f>VLOOKUP(A4601,'bank list with code'!$A$2:$C$114,3,FALSE)</f>
        <v>B103</v>
      </c>
      <c r="C4601" s="65" t="str">
        <f>VLOOKUP(B4601,'bank type'!$A$2:$B$87,2,FALSE)</f>
        <v>Small Finance Banks</v>
      </c>
      <c r="D4601" s="60">
        <f t="shared" si="174"/>
        <v>44773</v>
      </c>
      <c r="E4601" s="115">
        <v>7</v>
      </c>
      <c r="F4601" s="1">
        <v>2022</v>
      </c>
      <c r="G4601" s="14">
        <v>490</v>
      </c>
      <c r="H4601" s="2">
        <v>3</v>
      </c>
      <c r="I4601" s="2"/>
      <c r="J4601" s="2"/>
      <c r="K4601" s="3">
        <v>0</v>
      </c>
      <c r="L4601" s="3">
        <v>0</v>
      </c>
      <c r="M4601" s="3">
        <v>0</v>
      </c>
      <c r="N4601" s="3">
        <v>135451</v>
      </c>
      <c r="O4601" s="3">
        <v>0</v>
      </c>
      <c r="P4601" s="3"/>
      <c r="Q4601" s="3">
        <v>0</v>
      </c>
      <c r="R4601" s="69"/>
      <c r="S4601" s="69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7504016</v>
      </c>
      <c r="Y4601" s="3"/>
      <c r="Z4601" s="3">
        <v>356014</v>
      </c>
      <c r="AA4601" s="69"/>
      <c r="AB4601" s="69">
        <v>489.39814455000004</v>
      </c>
      <c r="AC4601" s="3">
        <v>148929</v>
      </c>
      <c r="AD4601" s="3">
        <v>287765.44156999997</v>
      </c>
      <c r="AE4601" s="3">
        <v>0</v>
      </c>
      <c r="AF4601" s="3">
        <v>0</v>
      </c>
    </row>
    <row r="4602" spans="1:32" x14ac:dyDescent="0.3">
      <c r="A4602" s="31" t="s">
        <v>78</v>
      </c>
      <c r="B4602" s="65" t="str">
        <f>VLOOKUP(A4602,'bank list with code'!$A$2:$C$114,3,FALSE)</f>
        <v>B107</v>
      </c>
      <c r="C4602" s="65" t="str">
        <f>VLOOKUP(B4602,'bank type'!$A$2:$B$87,2,FALSE)</f>
        <v>Small Finance Banks</v>
      </c>
      <c r="D4602" s="60">
        <f t="shared" si="174"/>
        <v>44773</v>
      </c>
      <c r="E4602" s="115">
        <v>7</v>
      </c>
      <c r="F4602" s="1">
        <v>2022</v>
      </c>
      <c r="G4602" s="14">
        <v>231</v>
      </c>
      <c r="H4602" s="2">
        <v>0</v>
      </c>
      <c r="I4602" s="2"/>
      <c r="J4602" s="2"/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/>
      <c r="Q4602" s="3">
        <v>0</v>
      </c>
      <c r="R4602" s="69"/>
      <c r="S4602" s="69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/>
      <c r="Z4602" s="3">
        <v>0</v>
      </c>
      <c r="AA4602" s="69"/>
      <c r="AB4602" s="69">
        <v>0</v>
      </c>
      <c r="AC4602" s="3">
        <v>0</v>
      </c>
      <c r="AD4602" s="3">
        <v>0</v>
      </c>
      <c r="AE4602" s="3">
        <v>0</v>
      </c>
      <c r="AF4602" s="3">
        <v>0</v>
      </c>
    </row>
    <row r="4603" spans="1:32" x14ac:dyDescent="0.3">
      <c r="A4603" s="31" t="s">
        <v>61</v>
      </c>
      <c r="B4603" s="65" t="str">
        <f>VLOOKUP(A4603,'bank list with code'!$A$2:$C$114,3,FALSE)</f>
        <v>B109</v>
      </c>
      <c r="C4603" s="65" t="str">
        <f>VLOOKUP(B4603,'bank type'!$A$2:$B$87,2,FALSE)</f>
        <v>Small Finance Banks</v>
      </c>
      <c r="D4603" s="60">
        <f t="shared" si="174"/>
        <v>44773</v>
      </c>
      <c r="E4603" s="115">
        <v>7</v>
      </c>
      <c r="F4603" s="1">
        <v>2022</v>
      </c>
      <c r="G4603" s="14">
        <v>232</v>
      </c>
      <c r="H4603" s="2">
        <v>7</v>
      </c>
      <c r="I4603" s="2"/>
      <c r="J4603" s="2"/>
      <c r="K4603" s="3">
        <v>0</v>
      </c>
      <c r="L4603" s="3">
        <v>450</v>
      </c>
      <c r="M4603" s="3">
        <v>0</v>
      </c>
      <c r="N4603" s="3">
        <v>8962</v>
      </c>
      <c r="O4603" s="3">
        <v>0</v>
      </c>
      <c r="P4603" s="3"/>
      <c r="Q4603" s="3">
        <v>0</v>
      </c>
      <c r="R4603" s="69"/>
      <c r="S4603" s="69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1406809</v>
      </c>
      <c r="Y4603" s="3"/>
      <c r="Z4603" s="3">
        <v>42925</v>
      </c>
      <c r="AA4603" s="69"/>
      <c r="AB4603" s="69">
        <v>66.079059999999998</v>
      </c>
      <c r="AC4603" s="3">
        <v>13703</v>
      </c>
      <c r="AD4603" s="3">
        <v>21839.557000000001</v>
      </c>
      <c r="AE4603" s="3">
        <v>0</v>
      </c>
      <c r="AF4603" s="3">
        <v>0</v>
      </c>
    </row>
    <row r="4604" spans="1:32" x14ac:dyDescent="0.3">
      <c r="A4604" s="31" t="s">
        <v>0</v>
      </c>
      <c r="B4604" s="65" t="str">
        <f>VLOOKUP(A4604,'bank list with code'!$A$2:$C$114,3,FALSE)</f>
        <v>B014</v>
      </c>
      <c r="C4604" s="65" t="str">
        <f>VLOOKUP(B4604,'bank type'!$A$2:$B$87,2,FALSE)</f>
        <v>Public Sector Banks</v>
      </c>
      <c r="D4604" s="60">
        <f>DATE(2022,8,31)</f>
        <v>44804</v>
      </c>
      <c r="E4604" s="115">
        <v>8</v>
      </c>
      <c r="F4604" s="1">
        <v>2022</v>
      </c>
      <c r="G4604" s="14">
        <v>8769</v>
      </c>
      <c r="H4604" s="2">
        <v>2684</v>
      </c>
      <c r="I4604" s="2"/>
      <c r="J4604" s="2"/>
      <c r="K4604" s="3">
        <v>25570</v>
      </c>
      <c r="L4604" s="3">
        <v>38158</v>
      </c>
      <c r="M4604" s="3">
        <v>11850</v>
      </c>
      <c r="N4604" s="3">
        <v>847136</v>
      </c>
      <c r="O4604" s="3">
        <v>1428072</v>
      </c>
      <c r="P4604" s="3"/>
      <c r="Q4604" s="3">
        <v>1768815</v>
      </c>
      <c r="R4604" s="69"/>
      <c r="S4604" s="69">
        <v>5406.6446059999998</v>
      </c>
      <c r="T4604" s="3">
        <v>1740382</v>
      </c>
      <c r="U4604" s="3">
        <v>8280836.949</v>
      </c>
      <c r="V4604" s="3">
        <v>0</v>
      </c>
      <c r="W4604" s="3">
        <v>0</v>
      </c>
      <c r="X4604" s="3">
        <v>76893503</v>
      </c>
      <c r="Y4604" s="3"/>
      <c r="Z4604" s="3">
        <v>7795514</v>
      </c>
      <c r="AA4604" s="69"/>
      <c r="AB4604" s="69">
        <v>14280.028582000001</v>
      </c>
      <c r="AC4604" s="3">
        <v>3752514</v>
      </c>
      <c r="AD4604" s="3">
        <v>6577446.7060000002</v>
      </c>
      <c r="AE4604" s="3">
        <v>9</v>
      </c>
      <c r="AF4604" s="3">
        <v>28.4</v>
      </c>
    </row>
    <row r="4605" spans="1:32" x14ac:dyDescent="0.3">
      <c r="A4605" s="31" t="s">
        <v>1</v>
      </c>
      <c r="B4605" s="65" t="str">
        <f>VLOOKUP(A4605,'bank list with code'!$A$2:$C$114,3,FALSE)</f>
        <v>B015</v>
      </c>
      <c r="C4605" s="65" t="str">
        <f>VLOOKUP(B4605,'bank type'!$A$2:$B$87,2,FALSE)</f>
        <v>Public Sector Banks</v>
      </c>
      <c r="D4605" s="60">
        <f t="shared" ref="D4605:D4661" si="175">DATE(2022,8,31)</f>
        <v>44804</v>
      </c>
      <c r="E4605" s="115">
        <v>8</v>
      </c>
      <c r="F4605" s="1">
        <v>2022</v>
      </c>
      <c r="G4605" s="14">
        <v>5159</v>
      </c>
      <c r="H4605" s="2">
        <v>2695</v>
      </c>
      <c r="I4605" s="2"/>
      <c r="J4605" s="2"/>
      <c r="K4605" s="3">
        <v>47271</v>
      </c>
      <c r="L4605" s="3">
        <v>11956</v>
      </c>
      <c r="M4605" s="3">
        <v>103</v>
      </c>
      <c r="N4605" s="3">
        <v>470903</v>
      </c>
      <c r="O4605" s="3">
        <v>150601</v>
      </c>
      <c r="P4605" s="3"/>
      <c r="Q4605" s="3">
        <v>151042</v>
      </c>
      <c r="R4605" s="69"/>
      <c r="S4605" s="69">
        <v>497.94783348000004</v>
      </c>
      <c r="T4605" s="3">
        <v>104820</v>
      </c>
      <c r="U4605" s="3">
        <v>304069.37293999997</v>
      </c>
      <c r="V4605" s="3">
        <v>0</v>
      </c>
      <c r="W4605" s="3">
        <v>0</v>
      </c>
      <c r="X4605" s="3">
        <v>45494860</v>
      </c>
      <c r="Y4605" s="3"/>
      <c r="Z4605" s="3">
        <v>4897791</v>
      </c>
      <c r="AA4605" s="69"/>
      <c r="AB4605" s="69">
        <v>8225.7225968999992</v>
      </c>
      <c r="AC4605" s="3">
        <v>2341569</v>
      </c>
      <c r="AD4605" s="3">
        <v>3254500.0774099999</v>
      </c>
      <c r="AE4605" s="3">
        <v>0</v>
      </c>
      <c r="AF4605" s="3">
        <v>0</v>
      </c>
    </row>
    <row r="4606" spans="1:32" x14ac:dyDescent="0.3">
      <c r="A4606" s="35" t="s">
        <v>2</v>
      </c>
      <c r="B4606" s="65" t="str">
        <f>VLOOKUP(A4606,'bank list with code'!$A$2:$C$114,3,FALSE)</f>
        <v>B016</v>
      </c>
      <c r="C4606" s="65" t="str">
        <f>VLOOKUP(B4606,'bank type'!$A$2:$B$87,2,FALSE)</f>
        <v>Public Sector Banks</v>
      </c>
      <c r="D4606" s="60">
        <f t="shared" si="175"/>
        <v>44804</v>
      </c>
      <c r="E4606" s="115">
        <v>8</v>
      </c>
      <c r="F4606" s="1">
        <v>2022</v>
      </c>
      <c r="G4606" s="9">
        <v>1771</v>
      </c>
      <c r="H4606" s="2">
        <v>433</v>
      </c>
      <c r="I4606" s="2"/>
      <c r="J4606" s="2"/>
      <c r="K4606" s="3">
        <v>2963</v>
      </c>
      <c r="L4606" s="3">
        <v>0</v>
      </c>
      <c r="M4606" s="3">
        <v>355014</v>
      </c>
      <c r="N4606" s="3">
        <v>941703</v>
      </c>
      <c r="O4606" s="3">
        <v>76504</v>
      </c>
      <c r="P4606" s="3"/>
      <c r="Q4606" s="3">
        <v>86079</v>
      </c>
      <c r="R4606" s="69"/>
      <c r="S4606" s="69">
        <v>350.76189250000004</v>
      </c>
      <c r="T4606" s="3">
        <v>0</v>
      </c>
      <c r="U4606" s="3">
        <v>0</v>
      </c>
      <c r="V4606" s="3">
        <v>0</v>
      </c>
      <c r="W4606" s="3">
        <v>0</v>
      </c>
      <c r="X4606" s="3">
        <v>12915821</v>
      </c>
      <c r="Y4606" s="3"/>
      <c r="Z4606" s="3">
        <v>2343844</v>
      </c>
      <c r="AA4606" s="69"/>
      <c r="AB4606" s="69">
        <v>3501.6581438099997</v>
      </c>
      <c r="AC4606" s="3">
        <v>955955</v>
      </c>
      <c r="AD4606" s="3">
        <v>1286687.47218</v>
      </c>
      <c r="AE4606" s="3">
        <v>8567</v>
      </c>
      <c r="AF4606" s="3">
        <v>94084.072840000008</v>
      </c>
    </row>
    <row r="4607" spans="1:32" x14ac:dyDescent="0.3">
      <c r="A4607" s="31" t="s">
        <v>3</v>
      </c>
      <c r="B4607" s="65" t="str">
        <f>VLOOKUP(A4607,'bank list with code'!$A$2:$C$114,3,FALSE)</f>
        <v>B018</v>
      </c>
      <c r="C4607" s="65" t="str">
        <f>VLOOKUP(B4607,'bank type'!$A$2:$B$87,2,FALSE)</f>
        <v>Public Sector Banks</v>
      </c>
      <c r="D4607" s="60">
        <f t="shared" si="175"/>
        <v>44804</v>
      </c>
      <c r="E4607" s="115">
        <v>8</v>
      </c>
      <c r="F4607" s="1">
        <v>2022</v>
      </c>
      <c r="G4607" s="14">
        <v>8088</v>
      </c>
      <c r="H4607" s="2">
        <v>4107</v>
      </c>
      <c r="I4607" s="2"/>
      <c r="J4607" s="2"/>
      <c r="K4607" s="3">
        <v>50792</v>
      </c>
      <c r="L4607" s="3">
        <v>8906</v>
      </c>
      <c r="M4607" s="3">
        <v>66</v>
      </c>
      <c r="N4607" s="3">
        <v>1641626</v>
      </c>
      <c r="O4607" s="3">
        <v>527272</v>
      </c>
      <c r="P4607" s="3"/>
      <c r="Q4607" s="3">
        <v>680723</v>
      </c>
      <c r="R4607" s="69"/>
      <c r="S4607" s="69">
        <v>1775.3186310900001</v>
      </c>
      <c r="T4607" s="3">
        <v>298825</v>
      </c>
      <c r="U4607" s="3">
        <v>1045190.07969</v>
      </c>
      <c r="V4607" s="3">
        <v>0</v>
      </c>
      <c r="W4607" s="3">
        <v>0</v>
      </c>
      <c r="X4607" s="3">
        <v>47715491</v>
      </c>
      <c r="Y4607" s="3"/>
      <c r="Z4607" s="3">
        <v>9614683</v>
      </c>
      <c r="AA4607" s="69"/>
      <c r="AB4607" s="69">
        <v>19132.177332730003</v>
      </c>
      <c r="AC4607" s="3">
        <v>3643427</v>
      </c>
      <c r="AD4607" s="3">
        <v>6594791.1517999992</v>
      </c>
      <c r="AE4607" s="3">
        <v>4379</v>
      </c>
      <c r="AF4607" s="3">
        <v>69357.433000000005</v>
      </c>
    </row>
    <row r="4608" spans="1:32" x14ac:dyDescent="0.3">
      <c r="A4608" s="31" t="s">
        <v>4</v>
      </c>
      <c r="B4608" s="65" t="str">
        <f>VLOOKUP(A4608,'bank list with code'!$A$2:$C$114,3,FALSE)</f>
        <v>B022</v>
      </c>
      <c r="C4608" s="65" t="str">
        <f>VLOOKUP(B4608,'bank type'!$A$2:$B$87,2,FALSE)</f>
        <v>Public Sector Banks</v>
      </c>
      <c r="D4608" s="60">
        <f t="shared" si="175"/>
        <v>44804</v>
      </c>
      <c r="E4608" s="115">
        <v>8</v>
      </c>
      <c r="F4608" s="1">
        <v>2022</v>
      </c>
      <c r="G4608" s="14">
        <v>1788</v>
      </c>
      <c r="H4608" s="2">
        <v>342</v>
      </c>
      <c r="I4608" s="2"/>
      <c r="J4608" s="2"/>
      <c r="K4608" s="3">
        <v>2592</v>
      </c>
      <c r="L4608" s="3">
        <v>8982</v>
      </c>
      <c r="M4608" s="3">
        <v>8448</v>
      </c>
      <c r="N4608" s="3">
        <v>198295</v>
      </c>
      <c r="O4608" s="3">
        <v>0</v>
      </c>
      <c r="P4608" s="3"/>
      <c r="Q4608" s="3">
        <v>0</v>
      </c>
      <c r="R4608" s="69"/>
      <c r="S4608" s="69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27556286</v>
      </c>
      <c r="Y4608" s="3"/>
      <c r="Z4608" s="3">
        <v>2740197</v>
      </c>
      <c r="AA4608" s="69"/>
      <c r="AB4608" s="69">
        <v>5530.7199259999998</v>
      </c>
      <c r="AC4608" s="3">
        <v>758067</v>
      </c>
      <c r="AD4608" s="3">
        <v>1367011.672</v>
      </c>
      <c r="AE4608" s="3">
        <v>0</v>
      </c>
      <c r="AF4608" s="3">
        <v>0</v>
      </c>
    </row>
    <row r="4609" spans="1:32" x14ac:dyDescent="0.3">
      <c r="A4609" s="31" t="s">
        <v>5</v>
      </c>
      <c r="B4609" s="65" t="str">
        <f>VLOOKUP(A4609,'bank list with code'!$A$2:$C$114,3,FALSE)</f>
        <v>B060</v>
      </c>
      <c r="C4609" s="65" t="str">
        <f>VLOOKUP(B4609,'bank type'!$A$2:$B$87,2,FALSE)</f>
        <v>Public Sector Banks</v>
      </c>
      <c r="D4609" s="60">
        <f t="shared" si="175"/>
        <v>44804</v>
      </c>
      <c r="E4609" s="115">
        <v>8</v>
      </c>
      <c r="F4609" s="1">
        <v>2022</v>
      </c>
      <c r="G4609" s="14">
        <v>4233</v>
      </c>
      <c r="H4609" s="2">
        <v>592</v>
      </c>
      <c r="I4609" s="2"/>
      <c r="J4609" s="2"/>
      <c r="K4609" s="3">
        <v>14545</v>
      </c>
      <c r="L4609" s="3">
        <v>9759</v>
      </c>
      <c r="M4609" s="3">
        <v>0</v>
      </c>
      <c r="N4609" s="3">
        <v>404911</v>
      </c>
      <c r="O4609" s="3">
        <v>163346</v>
      </c>
      <c r="P4609" s="3"/>
      <c r="Q4609" s="3">
        <v>132517</v>
      </c>
      <c r="R4609" s="69"/>
      <c r="S4609" s="69">
        <v>392.80037800000002</v>
      </c>
      <c r="T4609" s="3">
        <v>69212</v>
      </c>
      <c r="U4609" s="3">
        <v>315741.94</v>
      </c>
      <c r="V4609" s="3">
        <v>0</v>
      </c>
      <c r="W4609" s="3">
        <v>0</v>
      </c>
      <c r="X4609" s="3">
        <v>28371703</v>
      </c>
      <c r="Y4609" s="3"/>
      <c r="Z4609" s="3">
        <v>5912361</v>
      </c>
      <c r="AA4609" s="69"/>
      <c r="AB4609" s="69">
        <v>11008.81101908</v>
      </c>
      <c r="AC4609" s="3">
        <v>2685725</v>
      </c>
      <c r="AD4609" s="3">
        <v>4123347.895</v>
      </c>
      <c r="AE4609" s="3">
        <v>5048</v>
      </c>
      <c r="AF4609" s="3">
        <v>75390.299150000006</v>
      </c>
    </row>
    <row r="4610" spans="1:32" x14ac:dyDescent="0.3">
      <c r="A4610" s="31" t="s">
        <v>6</v>
      </c>
      <c r="B4610" s="65" t="str">
        <f>VLOOKUP(A4610,'bank list with code'!$A$2:$C$114,3,FALSE)</f>
        <v>B061</v>
      </c>
      <c r="C4610" s="65" t="str">
        <f>VLOOKUP(B4610,'bank type'!$A$2:$B$87,2,FALSE)</f>
        <v>Public Sector Banks</v>
      </c>
      <c r="D4610" s="60">
        <f t="shared" si="175"/>
        <v>44804</v>
      </c>
      <c r="E4610" s="115">
        <v>8</v>
      </c>
      <c r="F4610" s="1">
        <v>2022</v>
      </c>
      <c r="G4610" s="14">
        <v>2719</v>
      </c>
      <c r="H4610" s="2">
        <v>693</v>
      </c>
      <c r="I4610" s="2"/>
      <c r="J4610" s="2"/>
      <c r="K4610" s="3">
        <v>0</v>
      </c>
      <c r="L4610" s="3">
        <v>0</v>
      </c>
      <c r="M4610" s="3">
        <v>0</v>
      </c>
      <c r="N4610" s="3">
        <v>120593</v>
      </c>
      <c r="O4610" s="3">
        <v>80651</v>
      </c>
      <c r="P4610" s="3"/>
      <c r="Q4610" s="3">
        <v>65761</v>
      </c>
      <c r="R4610" s="69"/>
      <c r="S4610" s="69">
        <v>159.05824799999999</v>
      </c>
      <c r="T4610" s="3">
        <v>22073</v>
      </c>
      <c r="U4610" s="3">
        <v>59982.478000000003</v>
      </c>
      <c r="V4610" s="3">
        <v>0</v>
      </c>
      <c r="W4610" s="3">
        <v>0</v>
      </c>
      <c r="X4610" s="3">
        <v>15263223</v>
      </c>
      <c r="Y4610" s="3"/>
      <c r="Z4610" s="3">
        <v>3779083</v>
      </c>
      <c r="AA4610" s="69"/>
      <c r="AB4610" s="69">
        <v>6903.1294756099996</v>
      </c>
      <c r="AC4610" s="3">
        <v>1109388</v>
      </c>
      <c r="AD4610" s="3">
        <v>1835459.8232499999</v>
      </c>
      <c r="AE4610" s="3">
        <v>0</v>
      </c>
      <c r="AF4610" s="3">
        <v>0</v>
      </c>
    </row>
    <row r="4611" spans="1:32" x14ac:dyDescent="0.3">
      <c r="A4611" s="31" t="s">
        <v>7</v>
      </c>
      <c r="B4611" s="65" t="str">
        <f>VLOOKUP(A4611,'bank list with code'!$A$2:$C$114,3,FALSE)</f>
        <v>B080</v>
      </c>
      <c r="C4611" s="65" t="str">
        <f>VLOOKUP(B4611,'bank type'!$A$2:$B$87,2,FALSE)</f>
        <v>Public Sector Banks</v>
      </c>
      <c r="D4611" s="60">
        <f t="shared" si="175"/>
        <v>44804</v>
      </c>
      <c r="E4611" s="115">
        <v>8</v>
      </c>
      <c r="F4611" s="1">
        <v>2022</v>
      </c>
      <c r="G4611" s="14">
        <v>777</v>
      </c>
      <c r="H4611" s="2">
        <v>25</v>
      </c>
      <c r="I4611" s="2"/>
      <c r="J4611" s="2"/>
      <c r="K4611" s="3">
        <v>1059</v>
      </c>
      <c r="L4611" s="3">
        <v>357</v>
      </c>
      <c r="M4611" s="3">
        <v>1145</v>
      </c>
      <c r="N4611" s="3">
        <v>20160</v>
      </c>
      <c r="O4611" s="3">
        <v>0</v>
      </c>
      <c r="P4611" s="3"/>
      <c r="Q4611" s="3">
        <v>0</v>
      </c>
      <c r="R4611" s="69"/>
      <c r="S4611" s="69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3540893</v>
      </c>
      <c r="Y4611" s="3"/>
      <c r="Z4611" s="3">
        <v>552844</v>
      </c>
      <c r="AA4611" s="69"/>
      <c r="AB4611" s="69">
        <v>1127.32067319</v>
      </c>
      <c r="AC4611" s="3">
        <v>333136</v>
      </c>
      <c r="AD4611" s="3">
        <v>774272.24119000009</v>
      </c>
      <c r="AE4611" s="3">
        <v>0</v>
      </c>
      <c r="AF4611" s="3">
        <v>0</v>
      </c>
    </row>
    <row r="4612" spans="1:32" x14ac:dyDescent="0.3">
      <c r="A4612" s="31" t="s">
        <v>8</v>
      </c>
      <c r="B4612" s="65" t="str">
        <f>VLOOKUP(A4612,'bank list with code'!$A$2:$C$114,3,FALSE)</f>
        <v>B081</v>
      </c>
      <c r="C4612" s="65" t="str">
        <f>VLOOKUP(B4612,'bank type'!$A$2:$B$87,2,FALSE)</f>
        <v>Public Sector Banks</v>
      </c>
      <c r="D4612" s="60">
        <f t="shared" si="175"/>
        <v>44804</v>
      </c>
      <c r="E4612" s="115">
        <v>8</v>
      </c>
      <c r="F4612" s="1">
        <v>2022</v>
      </c>
      <c r="G4612" s="14">
        <v>8209</v>
      </c>
      <c r="H4612" s="2">
        <v>4840</v>
      </c>
      <c r="I4612" s="2"/>
      <c r="J4612" s="2"/>
      <c r="K4612" s="3">
        <v>44856</v>
      </c>
      <c r="L4612" s="3">
        <v>11265</v>
      </c>
      <c r="M4612" s="3">
        <v>608453</v>
      </c>
      <c r="N4612" s="3">
        <v>58560</v>
      </c>
      <c r="O4612" s="3">
        <v>339352</v>
      </c>
      <c r="P4612" s="3"/>
      <c r="Q4612" s="3">
        <v>470266</v>
      </c>
      <c r="R4612" s="69"/>
      <c r="S4612" s="69">
        <v>1416.2376076800001</v>
      </c>
      <c r="T4612" s="3">
        <v>179524</v>
      </c>
      <c r="U4612" s="3">
        <v>610443.15891999996</v>
      </c>
      <c r="V4612" s="3">
        <v>0</v>
      </c>
      <c r="W4612" s="3">
        <v>0</v>
      </c>
      <c r="X4612" s="3">
        <v>45499411</v>
      </c>
      <c r="Y4612" s="3"/>
      <c r="Z4612" s="3">
        <v>7656358</v>
      </c>
      <c r="AA4612" s="69"/>
      <c r="AB4612" s="69">
        <v>15432.32473522</v>
      </c>
      <c r="AC4612" s="3">
        <v>4444680</v>
      </c>
      <c r="AD4612" s="3">
        <v>7744252.0111999996</v>
      </c>
      <c r="AE4612" s="3">
        <v>0</v>
      </c>
      <c r="AF4612" s="3">
        <v>0</v>
      </c>
    </row>
    <row r="4613" spans="1:32" x14ac:dyDescent="0.3">
      <c r="A4613" s="31" t="s">
        <v>12</v>
      </c>
      <c r="B4613" s="65" t="str">
        <f>VLOOKUP(A4613,'bank list with code'!$A$2:$C$114,3,FALSE)</f>
        <v>B093</v>
      </c>
      <c r="C4613" s="65" t="str">
        <f>VLOOKUP(B4613,'bank type'!$A$2:$B$87,2,FALSE)</f>
        <v>Public Sector Banks</v>
      </c>
      <c r="D4613" s="60">
        <f t="shared" si="175"/>
        <v>44804</v>
      </c>
      <c r="E4613" s="115">
        <v>8</v>
      </c>
      <c r="F4613" s="1">
        <v>2022</v>
      </c>
      <c r="G4613" s="14">
        <v>25721</v>
      </c>
      <c r="H4613" s="2">
        <v>39969</v>
      </c>
      <c r="I4613" s="2"/>
      <c r="J4613" s="2"/>
      <c r="K4613" s="3">
        <v>965920</v>
      </c>
      <c r="L4613" s="3">
        <v>51926</v>
      </c>
      <c r="M4613" s="3">
        <v>534747</v>
      </c>
      <c r="N4613" s="3">
        <v>1832983</v>
      </c>
      <c r="O4613" s="3">
        <v>14830926</v>
      </c>
      <c r="P4613" s="3"/>
      <c r="Q4613" s="3">
        <v>24874157</v>
      </c>
      <c r="R4613" s="69"/>
      <c r="S4613" s="69">
        <v>73273.040261999995</v>
      </c>
      <c r="T4613" s="3">
        <v>19272201</v>
      </c>
      <c r="U4613" s="3">
        <v>122755468.59</v>
      </c>
      <c r="V4613" s="3">
        <v>0</v>
      </c>
      <c r="W4613" s="3">
        <v>0</v>
      </c>
      <c r="X4613" s="3">
        <v>277159959</v>
      </c>
      <c r="Y4613" s="3"/>
      <c r="Z4613" s="3">
        <v>57842497</v>
      </c>
      <c r="AA4613" s="69"/>
      <c r="AB4613" s="69">
        <v>113792.38394597</v>
      </c>
      <c r="AC4613" s="3">
        <v>27311820</v>
      </c>
      <c r="AD4613" s="3">
        <v>48475518.832779996</v>
      </c>
      <c r="AE4613" s="3">
        <v>1995</v>
      </c>
      <c r="AF4613" s="3">
        <v>25212.066999999999</v>
      </c>
    </row>
    <row r="4614" spans="1:32" x14ac:dyDescent="0.3">
      <c r="A4614" s="31" t="s">
        <v>9</v>
      </c>
      <c r="B4614" s="65" t="str">
        <f>VLOOKUP(A4614,'bank list with code'!$A$2:$C$114,3,FALSE)</f>
        <v>B102</v>
      </c>
      <c r="C4614" s="65" t="str">
        <f>VLOOKUP(B4614,'bank type'!$A$2:$B$87,2,FALSE)</f>
        <v>Public Sector Banks</v>
      </c>
      <c r="D4614" s="60">
        <f t="shared" si="175"/>
        <v>44804</v>
      </c>
      <c r="E4614" s="115">
        <v>8</v>
      </c>
      <c r="F4614" s="1">
        <v>2022</v>
      </c>
      <c r="G4614" s="14">
        <v>2164</v>
      </c>
      <c r="H4614" s="2">
        <v>219</v>
      </c>
      <c r="I4614" s="2"/>
      <c r="J4614" s="2"/>
      <c r="K4614" s="3">
        <v>10205</v>
      </c>
      <c r="L4614" s="3">
        <v>3568</v>
      </c>
      <c r="M4614" s="3">
        <v>1596</v>
      </c>
      <c r="N4614" s="3">
        <v>437419</v>
      </c>
      <c r="O4614" s="3">
        <v>0</v>
      </c>
      <c r="P4614" s="3"/>
      <c r="Q4614" s="3">
        <v>0</v>
      </c>
      <c r="R4614" s="69"/>
      <c r="S4614" s="69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11753993</v>
      </c>
      <c r="Y4614" s="3"/>
      <c r="Z4614" s="3">
        <v>2018089</v>
      </c>
      <c r="AA4614" s="69"/>
      <c r="AB4614" s="69">
        <v>3742.2468309999999</v>
      </c>
      <c r="AC4614" s="3">
        <v>818529</v>
      </c>
      <c r="AD4614" s="3">
        <v>1451450.5549999999</v>
      </c>
      <c r="AE4614" s="3">
        <v>1155</v>
      </c>
      <c r="AF4614" s="3">
        <v>16199.839</v>
      </c>
    </row>
    <row r="4615" spans="1:32" x14ac:dyDescent="0.3">
      <c r="A4615" s="31" t="s">
        <v>10</v>
      </c>
      <c r="B4615" s="65" t="str">
        <f>VLOOKUP(A4615,'bank list with code'!$A$2:$C$114,3,FALSE)</f>
        <v>B105</v>
      </c>
      <c r="C4615" s="65" t="str">
        <f>VLOOKUP(B4615,'bank type'!$A$2:$B$87,2,FALSE)</f>
        <v>Public Sector Banks</v>
      </c>
      <c r="D4615" s="60">
        <f t="shared" si="175"/>
        <v>44804</v>
      </c>
      <c r="E4615" s="115">
        <v>8</v>
      </c>
      <c r="F4615" s="1">
        <v>2022</v>
      </c>
      <c r="G4615" s="14">
        <v>8042</v>
      </c>
      <c r="H4615" s="2">
        <v>3190</v>
      </c>
      <c r="I4615" s="2"/>
      <c r="J4615" s="2"/>
      <c r="K4615" s="3">
        <v>42695</v>
      </c>
      <c r="L4615" s="3">
        <v>8032</v>
      </c>
      <c r="M4615" s="3">
        <v>15977</v>
      </c>
      <c r="N4615" s="3">
        <v>234546</v>
      </c>
      <c r="O4615" s="3">
        <v>563047</v>
      </c>
      <c r="P4615" s="3"/>
      <c r="Q4615" s="3">
        <v>506381</v>
      </c>
      <c r="R4615" s="69"/>
      <c r="S4615" s="69">
        <v>1560.30348635</v>
      </c>
      <c r="T4615" s="3">
        <v>265760</v>
      </c>
      <c r="U4615" s="3">
        <v>1014019.8793200001</v>
      </c>
      <c r="V4615" s="3">
        <v>0</v>
      </c>
      <c r="W4615" s="3">
        <v>0</v>
      </c>
      <c r="X4615" s="3">
        <v>49647373</v>
      </c>
      <c r="Y4615" s="3"/>
      <c r="Z4615" s="3">
        <v>10277219</v>
      </c>
      <c r="AA4615" s="69"/>
      <c r="AB4615" s="69">
        <v>17543.980665999999</v>
      </c>
      <c r="AC4615" s="3">
        <v>6236821</v>
      </c>
      <c r="AD4615" s="3">
        <v>10004856.932</v>
      </c>
      <c r="AE4615" s="3">
        <v>3302</v>
      </c>
      <c r="AF4615" s="3">
        <v>12534.436159999999</v>
      </c>
    </row>
    <row r="4616" spans="1:32" x14ac:dyDescent="0.3">
      <c r="A4616" s="31" t="s">
        <v>14</v>
      </c>
      <c r="B4616" s="65" t="str">
        <f>VLOOKUP(A4616,'bank list with code'!$A$2:$C$114,3,FALSE)</f>
        <v>B009</v>
      </c>
      <c r="C4616" s="65" t="str">
        <f>VLOOKUP(B4616,'bank type'!$A$2:$B$87,2,FALSE)</f>
        <v>Private Sector Banks</v>
      </c>
      <c r="D4616" s="60">
        <f t="shared" si="175"/>
        <v>44804</v>
      </c>
      <c r="E4616" s="115">
        <v>8</v>
      </c>
      <c r="F4616" s="1">
        <v>2022</v>
      </c>
      <c r="G4616" s="14">
        <v>5783</v>
      </c>
      <c r="H4616" s="2">
        <v>10341</v>
      </c>
      <c r="I4616" s="2"/>
      <c r="J4616" s="2"/>
      <c r="K4616" s="3">
        <v>1188081</v>
      </c>
      <c r="L4616" s="3">
        <v>847</v>
      </c>
      <c r="M4616" s="3">
        <v>468639</v>
      </c>
      <c r="N4616" s="3">
        <v>43691913</v>
      </c>
      <c r="O4616" s="3">
        <v>8879353</v>
      </c>
      <c r="P4616" s="3"/>
      <c r="Q4616" s="3">
        <v>17689105</v>
      </c>
      <c r="R4616" s="69"/>
      <c r="S4616" s="69">
        <v>50535.667402999999</v>
      </c>
      <c r="T4616" s="3">
        <v>11713077</v>
      </c>
      <c r="U4616" s="3">
        <v>52678106.329000004</v>
      </c>
      <c r="V4616" s="3">
        <v>0</v>
      </c>
      <c r="W4616" s="3">
        <v>0</v>
      </c>
      <c r="X4616" s="3">
        <v>28975119</v>
      </c>
      <c r="Y4616" s="3"/>
      <c r="Z4616" s="3">
        <v>11841298</v>
      </c>
      <c r="AA4616" s="69"/>
      <c r="AB4616" s="69">
        <v>26026.183836</v>
      </c>
      <c r="AC4616" s="3">
        <v>5452481</v>
      </c>
      <c r="AD4616" s="3">
        <v>16299792.955</v>
      </c>
      <c r="AE4616" s="3">
        <v>20135</v>
      </c>
      <c r="AF4616" s="3">
        <v>485373.55348</v>
      </c>
    </row>
    <row r="4617" spans="1:32" x14ac:dyDescent="0.3">
      <c r="A4617" s="31" t="s">
        <v>15</v>
      </c>
      <c r="B4617" s="65" t="str">
        <f>VLOOKUP(A4617,'bank list with code'!$A$2:$C$114,3,FALSE)</f>
        <v>B010</v>
      </c>
      <c r="C4617" s="65" t="str">
        <f>VLOOKUP(B4617,'bank type'!$A$2:$B$87,2,FALSE)</f>
        <v>Private Sector Banks</v>
      </c>
      <c r="D4617" s="60">
        <f t="shared" si="175"/>
        <v>44804</v>
      </c>
      <c r="E4617" s="115">
        <v>8</v>
      </c>
      <c r="F4617" s="1">
        <v>2022</v>
      </c>
      <c r="G4617" s="14">
        <v>423</v>
      </c>
      <c r="H4617" s="2">
        <v>5</v>
      </c>
      <c r="I4617" s="2"/>
      <c r="J4617" s="2"/>
      <c r="K4617" s="3">
        <v>36878</v>
      </c>
      <c r="L4617" s="3">
        <v>0</v>
      </c>
      <c r="M4617" s="3">
        <v>0</v>
      </c>
      <c r="N4617" s="3">
        <v>0</v>
      </c>
      <c r="O4617" s="3">
        <v>0</v>
      </c>
      <c r="P4617" s="3"/>
      <c r="Q4617" s="3">
        <v>0</v>
      </c>
      <c r="R4617" s="69"/>
      <c r="S4617" s="69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5200062</v>
      </c>
      <c r="Y4617" s="3"/>
      <c r="Z4617" s="3">
        <v>553270</v>
      </c>
      <c r="AA4617" s="69"/>
      <c r="AB4617" s="69">
        <v>1254.0672974699999</v>
      </c>
      <c r="AC4617" s="3">
        <v>273819</v>
      </c>
      <c r="AD4617" s="3">
        <v>701250.29489000014</v>
      </c>
      <c r="AE4617" s="3">
        <v>0</v>
      </c>
      <c r="AF4617" s="3">
        <v>0</v>
      </c>
    </row>
    <row r="4618" spans="1:32" x14ac:dyDescent="0.3">
      <c r="A4618" s="31" t="s">
        <v>90</v>
      </c>
      <c r="B4618" s="65" t="str">
        <f>VLOOKUP(A4618,'bank list with code'!$A$2:$C$114,3,FALSE)</f>
        <v>B024</v>
      </c>
      <c r="C4618" s="65" t="str">
        <f>VLOOKUP(B4618,'bank type'!$A$2:$B$87,2,FALSE)</f>
        <v>Private Sector Banks</v>
      </c>
      <c r="D4618" s="60">
        <f t="shared" si="175"/>
        <v>44804</v>
      </c>
      <c r="E4618" s="115">
        <v>8</v>
      </c>
      <c r="F4618" s="1">
        <v>2022</v>
      </c>
      <c r="G4618" s="14">
        <v>1120</v>
      </c>
      <c r="H4618" s="2">
        <v>573</v>
      </c>
      <c r="I4618" s="2"/>
      <c r="J4618" s="2"/>
      <c r="K4618" s="3">
        <v>7199</v>
      </c>
      <c r="L4618" s="3">
        <v>23491</v>
      </c>
      <c r="M4618" s="3">
        <v>0</v>
      </c>
      <c r="N4618" s="3">
        <v>39290</v>
      </c>
      <c r="O4618" s="3">
        <v>1644</v>
      </c>
      <c r="P4618" s="3"/>
      <c r="Q4618" s="3">
        <v>1611</v>
      </c>
      <c r="R4618" s="69"/>
      <c r="S4618" s="69">
        <v>3.45892233</v>
      </c>
      <c r="T4618" s="3">
        <v>306</v>
      </c>
      <c r="U4618" s="3">
        <v>843.03300999999999</v>
      </c>
      <c r="V4618" s="3">
        <v>0</v>
      </c>
      <c r="W4618" s="3">
        <v>0</v>
      </c>
      <c r="X4618" s="3">
        <v>2622921</v>
      </c>
      <c r="Y4618" s="3"/>
      <c r="Z4618" s="3">
        <v>938013</v>
      </c>
      <c r="AA4618" s="69"/>
      <c r="AB4618" s="69">
        <v>1814.1399800700001</v>
      </c>
      <c r="AC4618" s="3">
        <v>180523</v>
      </c>
      <c r="AD4618" s="3">
        <v>323391.01779000001</v>
      </c>
      <c r="AE4618" s="3">
        <v>0</v>
      </c>
      <c r="AF4618" s="3">
        <v>0</v>
      </c>
    </row>
    <row r="4619" spans="1:32" x14ac:dyDescent="0.3">
      <c r="A4619" s="31" t="s">
        <v>91</v>
      </c>
      <c r="B4619" s="65" t="str">
        <f>VLOOKUP(A4619,'bank list with code'!$A$2:$C$114,3,FALSE)</f>
        <v>B027</v>
      </c>
      <c r="C4619" s="65" t="str">
        <f>VLOOKUP(B4619,'bank type'!$A$2:$B$87,2,FALSE)</f>
        <v>Private Sector Banks</v>
      </c>
      <c r="D4619" s="60">
        <f t="shared" si="175"/>
        <v>44804</v>
      </c>
      <c r="E4619" s="115">
        <v>8</v>
      </c>
      <c r="F4619" s="1">
        <v>2022</v>
      </c>
      <c r="G4619" s="14">
        <v>451</v>
      </c>
      <c r="H4619" s="2">
        <v>53</v>
      </c>
      <c r="I4619" s="2"/>
      <c r="J4619" s="2"/>
      <c r="K4619" s="3">
        <v>0</v>
      </c>
      <c r="L4619" s="3">
        <v>1180</v>
      </c>
      <c r="M4619" s="3">
        <v>5124</v>
      </c>
      <c r="N4619" s="3">
        <v>0</v>
      </c>
      <c r="O4619" s="3">
        <v>0</v>
      </c>
      <c r="P4619" s="3"/>
      <c r="Q4619" s="3">
        <v>0</v>
      </c>
      <c r="R4619" s="69"/>
      <c r="S4619" s="69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831219</v>
      </c>
      <c r="Y4619" s="3"/>
      <c r="Z4619" s="3">
        <v>265347</v>
      </c>
      <c r="AA4619" s="69"/>
      <c r="AB4619" s="69">
        <v>476.07869240000002</v>
      </c>
      <c r="AC4619" s="3">
        <v>47706</v>
      </c>
      <c r="AD4619" s="3">
        <v>89804.872090000004</v>
      </c>
      <c r="AE4619" s="3">
        <v>14</v>
      </c>
      <c r="AF4619" s="3">
        <v>120.358</v>
      </c>
    </row>
    <row r="4620" spans="1:32" x14ac:dyDescent="0.3">
      <c r="A4620" s="31" t="s">
        <v>18</v>
      </c>
      <c r="B4620" s="65" t="str">
        <f>VLOOKUP(A4620,'bank list with code'!$A$2:$C$114,3,FALSE)</f>
        <v>B032</v>
      </c>
      <c r="C4620" s="65" t="str">
        <f>VLOOKUP(B4620,'bank type'!$A$2:$B$87,2,FALSE)</f>
        <v>Private Sector Banks</v>
      </c>
      <c r="D4620" s="60">
        <f t="shared" si="175"/>
        <v>44804</v>
      </c>
      <c r="E4620" s="115">
        <v>8</v>
      </c>
      <c r="F4620" s="1">
        <v>2022</v>
      </c>
      <c r="G4620" s="14">
        <v>373</v>
      </c>
      <c r="H4620" s="2">
        <v>8</v>
      </c>
      <c r="I4620" s="2"/>
      <c r="J4620" s="2"/>
      <c r="K4620" s="3">
        <v>8925</v>
      </c>
      <c r="L4620" s="3">
        <v>0</v>
      </c>
      <c r="M4620" s="3">
        <v>6188</v>
      </c>
      <c r="N4620" s="3">
        <v>0</v>
      </c>
      <c r="O4620" s="3">
        <v>3382</v>
      </c>
      <c r="P4620" s="3"/>
      <c r="Q4620" s="3">
        <v>5329</v>
      </c>
      <c r="R4620" s="69"/>
      <c r="S4620" s="69">
        <v>13.046426</v>
      </c>
      <c r="T4620" s="3">
        <v>1493</v>
      </c>
      <c r="U4620" s="3">
        <v>5893.7835800000003</v>
      </c>
      <c r="V4620" s="3">
        <v>0</v>
      </c>
      <c r="W4620" s="3">
        <v>0</v>
      </c>
      <c r="X4620" s="3">
        <v>914406</v>
      </c>
      <c r="Y4620" s="3"/>
      <c r="Z4620" s="3">
        <v>289092</v>
      </c>
      <c r="AA4620" s="69"/>
      <c r="AB4620" s="69">
        <v>567.33435099999997</v>
      </c>
      <c r="AC4620" s="3">
        <v>45740</v>
      </c>
      <c r="AD4620" s="3">
        <v>158719.78816999999</v>
      </c>
      <c r="AE4620" s="3">
        <v>453</v>
      </c>
      <c r="AF4620" s="3">
        <v>17528.653999999999</v>
      </c>
    </row>
    <row r="4621" spans="1:32" x14ac:dyDescent="0.3">
      <c r="A4621" s="31" t="s">
        <v>19</v>
      </c>
      <c r="B4621" s="65" t="str">
        <f>VLOOKUP(A4621,'bank list with code'!$A$2:$C$114,3,FALSE)</f>
        <v>B038</v>
      </c>
      <c r="C4621" s="65" t="str">
        <f>VLOOKUP(B4621,'bank type'!$A$2:$B$87,2,FALSE)</f>
        <v>Private Sector Banks</v>
      </c>
      <c r="D4621" s="60">
        <f t="shared" si="175"/>
        <v>44804</v>
      </c>
      <c r="E4621" s="115">
        <v>8</v>
      </c>
      <c r="F4621" s="1">
        <v>2022</v>
      </c>
      <c r="G4621" s="14">
        <v>217</v>
      </c>
      <c r="H4621" s="2">
        <v>42</v>
      </c>
      <c r="I4621" s="2"/>
      <c r="J4621" s="2"/>
      <c r="K4621" s="3">
        <v>1423</v>
      </c>
      <c r="L4621" s="3">
        <v>0</v>
      </c>
      <c r="M4621" s="3">
        <v>0</v>
      </c>
      <c r="N4621" s="3">
        <v>23078</v>
      </c>
      <c r="O4621" s="3">
        <v>7760</v>
      </c>
      <c r="P4621" s="3"/>
      <c r="Q4621" s="3">
        <v>20165</v>
      </c>
      <c r="R4621" s="69"/>
      <c r="S4621" s="69">
        <v>43.557592210000003</v>
      </c>
      <c r="T4621" s="3">
        <v>5457</v>
      </c>
      <c r="U4621" s="3">
        <v>17325.953010000001</v>
      </c>
      <c r="V4621" s="3">
        <v>3</v>
      </c>
      <c r="W4621" s="3">
        <v>53.020629999999997</v>
      </c>
      <c r="X4621" s="3">
        <v>518391</v>
      </c>
      <c r="Y4621" s="3"/>
      <c r="Z4621" s="3">
        <v>273101</v>
      </c>
      <c r="AA4621" s="69"/>
      <c r="AB4621" s="69">
        <v>450.08414648000002</v>
      </c>
      <c r="AC4621" s="3">
        <v>36181</v>
      </c>
      <c r="AD4621" s="3">
        <v>75753.437459999986</v>
      </c>
      <c r="AE4621" s="3">
        <v>0</v>
      </c>
      <c r="AF4621" s="3">
        <v>0</v>
      </c>
    </row>
    <row r="4622" spans="1:32" x14ac:dyDescent="0.3">
      <c r="A4622" s="31" t="s">
        <v>20</v>
      </c>
      <c r="B4622" s="65" t="str">
        <f>VLOOKUP(A4622,'bank list with code'!$A$2:$C$114,3,FALSE)</f>
        <v>B045</v>
      </c>
      <c r="C4622" s="65" t="str">
        <f>VLOOKUP(B4622,'bank type'!$A$2:$B$87,2,FALSE)</f>
        <v>Private Sector Banks</v>
      </c>
      <c r="D4622" s="60">
        <f t="shared" si="175"/>
        <v>44804</v>
      </c>
      <c r="E4622" s="115">
        <v>8</v>
      </c>
      <c r="F4622" s="1">
        <v>2022</v>
      </c>
      <c r="G4622" s="14">
        <v>1518</v>
      </c>
      <c r="H4622" s="2">
        <v>350</v>
      </c>
      <c r="I4622" s="2"/>
      <c r="J4622" s="2"/>
      <c r="K4622" s="3">
        <v>16271</v>
      </c>
      <c r="L4622" s="3">
        <v>0</v>
      </c>
      <c r="M4622" s="3">
        <v>98818</v>
      </c>
      <c r="N4622" s="3">
        <v>3504116</v>
      </c>
      <c r="O4622" s="3">
        <v>297437</v>
      </c>
      <c r="P4622" s="3"/>
      <c r="Q4622" s="3">
        <v>689121</v>
      </c>
      <c r="R4622" s="69"/>
      <c r="S4622" s="69">
        <v>2135.2374530000002</v>
      </c>
      <c r="T4622" s="3">
        <v>659639</v>
      </c>
      <c r="U4622" s="3">
        <v>3466844.497</v>
      </c>
      <c r="V4622" s="3">
        <v>0</v>
      </c>
      <c r="W4622" s="3">
        <v>0</v>
      </c>
      <c r="X4622" s="3">
        <v>12559380</v>
      </c>
      <c r="Y4622" s="3"/>
      <c r="Z4622" s="3">
        <v>5632127</v>
      </c>
      <c r="AA4622" s="69"/>
      <c r="AB4622" s="69">
        <v>10277.720577</v>
      </c>
      <c r="AC4622" s="3">
        <v>2204953</v>
      </c>
      <c r="AD4622" s="3">
        <v>5128946.5990000004</v>
      </c>
      <c r="AE4622" s="3">
        <v>2167</v>
      </c>
      <c r="AF4622" s="3">
        <v>25908.580999999998</v>
      </c>
    </row>
    <row r="4623" spans="1:32" x14ac:dyDescent="0.3">
      <c r="A4623" s="31" t="s">
        <v>21</v>
      </c>
      <c r="B4623" s="65" t="str">
        <f>VLOOKUP(A4623,'bank list with code'!$A$2:$C$114,3,FALSE)</f>
        <v>B050</v>
      </c>
      <c r="C4623" s="65" t="str">
        <f>VLOOKUP(B4623,'bank type'!$A$2:$B$87,2,FALSE)</f>
        <v>Private Sector Banks</v>
      </c>
      <c r="D4623" s="60">
        <f t="shared" si="175"/>
        <v>44804</v>
      </c>
      <c r="E4623" s="115">
        <v>8</v>
      </c>
      <c r="F4623" s="1">
        <v>2022</v>
      </c>
      <c r="G4623" s="14">
        <v>9154</v>
      </c>
      <c r="H4623" s="2">
        <v>9574</v>
      </c>
      <c r="I4623" s="2"/>
      <c r="J4623" s="2"/>
      <c r="K4623" s="3">
        <v>1378893</v>
      </c>
      <c r="L4623" s="3">
        <v>3890</v>
      </c>
      <c r="M4623" s="3">
        <v>1626320</v>
      </c>
      <c r="N4623" s="3">
        <v>0</v>
      </c>
      <c r="O4623" s="3">
        <v>16428971</v>
      </c>
      <c r="P4623" s="3"/>
      <c r="Q4623" s="3">
        <v>32595041</v>
      </c>
      <c r="R4623" s="69"/>
      <c r="S4623" s="69">
        <v>122873.65401100001</v>
      </c>
      <c r="T4623" s="3">
        <v>28606021</v>
      </c>
      <c r="U4623" s="3">
        <v>201431280.678</v>
      </c>
      <c r="V4623" s="3">
        <v>0</v>
      </c>
      <c r="W4623" s="3">
        <v>0</v>
      </c>
      <c r="X4623" s="3">
        <v>46582533</v>
      </c>
      <c r="Y4623" s="3"/>
      <c r="Z4623" s="3">
        <v>24262461</v>
      </c>
      <c r="AA4623" s="69"/>
      <c r="AB4623" s="69">
        <v>56484.724395000005</v>
      </c>
      <c r="AC4623" s="3">
        <v>16553392</v>
      </c>
      <c r="AD4623" s="3">
        <v>43088638.217</v>
      </c>
      <c r="AE4623" s="3">
        <v>551589</v>
      </c>
      <c r="AF4623" s="3">
        <v>3156926.8369999998</v>
      </c>
    </row>
    <row r="4624" spans="1:32" x14ac:dyDescent="0.3">
      <c r="A4624" s="31" t="s">
        <v>22</v>
      </c>
      <c r="B4624" s="65" t="str">
        <f>VLOOKUP(A4624,'bank list with code'!$A$2:$C$114,3,FALSE)</f>
        <v>B053</v>
      </c>
      <c r="C4624" s="65" t="str">
        <f>VLOOKUP(B4624,'bank type'!$A$2:$B$87,2,FALSE)</f>
        <v>Private Sector Banks</v>
      </c>
      <c r="D4624" s="60">
        <f t="shared" si="175"/>
        <v>44804</v>
      </c>
      <c r="E4624" s="115">
        <v>8</v>
      </c>
      <c r="F4624" s="1">
        <v>2022</v>
      </c>
      <c r="G4624" s="14">
        <v>8640</v>
      </c>
      <c r="H4624" s="2">
        <v>7911</v>
      </c>
      <c r="I4624" s="2"/>
      <c r="J4624" s="2"/>
      <c r="K4624" s="3">
        <v>1130982</v>
      </c>
      <c r="L4624" s="3">
        <v>2558</v>
      </c>
      <c r="M4624" s="3">
        <v>540483</v>
      </c>
      <c r="N4624" s="3">
        <v>3210875</v>
      </c>
      <c r="O4624" s="3">
        <v>13937013</v>
      </c>
      <c r="P4624" s="3"/>
      <c r="Q4624" s="3">
        <v>23681939</v>
      </c>
      <c r="R4624" s="69"/>
      <c r="S4624" s="69">
        <v>85946.749746999994</v>
      </c>
      <c r="T4624" s="3">
        <v>22695833</v>
      </c>
      <c r="U4624" s="3">
        <v>114759019.641</v>
      </c>
      <c r="V4624" s="3">
        <v>0</v>
      </c>
      <c r="W4624" s="3">
        <v>0</v>
      </c>
      <c r="X4624" s="3">
        <v>35594187</v>
      </c>
      <c r="Y4624" s="3"/>
      <c r="Z4624" s="3">
        <v>16447131</v>
      </c>
      <c r="AA4624" s="69"/>
      <c r="AB4624" s="69">
        <v>40629.267200000002</v>
      </c>
      <c r="AC4624" s="3">
        <v>6494338</v>
      </c>
      <c r="AD4624" s="3">
        <v>22719151.456999999</v>
      </c>
      <c r="AE4624" s="3">
        <v>20148</v>
      </c>
      <c r="AF4624" s="3">
        <v>195125.818</v>
      </c>
    </row>
    <row r="4625" spans="1:32" x14ac:dyDescent="0.3">
      <c r="A4625" s="31" t="s">
        <v>82</v>
      </c>
      <c r="B4625" s="65" t="str">
        <f>VLOOKUP(A4625,'bank list with code'!$A$2:$C$114,3,FALSE)</f>
        <v>B054</v>
      </c>
      <c r="C4625" s="65" t="str">
        <f>VLOOKUP(B4625,'bank type'!$A$2:$B$87,2,FALSE)</f>
        <v>Private Sector Banks</v>
      </c>
      <c r="D4625" s="60">
        <f t="shared" si="175"/>
        <v>44804</v>
      </c>
      <c r="E4625" s="115">
        <v>8</v>
      </c>
      <c r="F4625" s="1">
        <v>2022</v>
      </c>
      <c r="G4625" s="14">
        <v>2212</v>
      </c>
      <c r="H4625" s="2">
        <v>1182</v>
      </c>
      <c r="I4625" s="2"/>
      <c r="J4625" s="2"/>
      <c r="K4625" s="3">
        <v>22583</v>
      </c>
      <c r="L4625" s="3">
        <v>213</v>
      </c>
      <c r="M4625" s="3">
        <v>6598</v>
      </c>
      <c r="N4625" s="3">
        <v>188310</v>
      </c>
      <c r="O4625" s="3">
        <v>42743</v>
      </c>
      <c r="P4625" s="3"/>
      <c r="Q4625" s="3">
        <v>77889</v>
      </c>
      <c r="R4625" s="69"/>
      <c r="S4625" s="69">
        <v>234.48551690000002</v>
      </c>
      <c r="T4625" s="3">
        <v>49836</v>
      </c>
      <c r="U4625" s="3">
        <v>173280.02930000002</v>
      </c>
      <c r="V4625" s="3">
        <v>0</v>
      </c>
      <c r="W4625" s="3">
        <v>0</v>
      </c>
      <c r="X4625" s="3">
        <v>12725526</v>
      </c>
      <c r="Y4625" s="3"/>
      <c r="Z4625" s="3">
        <v>2605827</v>
      </c>
      <c r="AA4625" s="69"/>
      <c r="AB4625" s="69">
        <v>4937.1580711300048</v>
      </c>
      <c r="AC4625" s="3">
        <v>745658</v>
      </c>
      <c r="AD4625" s="3">
        <v>1470743.5634199951</v>
      </c>
      <c r="AE4625" s="3">
        <v>0</v>
      </c>
      <c r="AF4625" s="3">
        <v>0</v>
      </c>
    </row>
    <row r="4626" spans="1:32" x14ac:dyDescent="0.3">
      <c r="A4626" s="31" t="s">
        <v>83</v>
      </c>
      <c r="B4626" s="65" t="str">
        <f>VLOOKUP(A4626,'bank list with code'!$A$2:$C$114,3,FALSE)</f>
        <v>B056</v>
      </c>
      <c r="C4626" s="65" t="str">
        <f>VLOOKUP(B4626,'bank type'!$A$2:$B$87,2,FALSE)</f>
        <v>Private Sector Banks</v>
      </c>
      <c r="D4626" s="60">
        <f t="shared" si="175"/>
        <v>44804</v>
      </c>
      <c r="E4626" s="115">
        <v>8</v>
      </c>
      <c r="F4626" s="1">
        <v>2022</v>
      </c>
      <c r="G4626" s="14">
        <v>586</v>
      </c>
      <c r="H4626" s="2">
        <v>208</v>
      </c>
      <c r="I4626" s="2"/>
      <c r="J4626" s="2"/>
      <c r="K4626" s="3">
        <v>33260</v>
      </c>
      <c r="L4626" s="3">
        <v>11637</v>
      </c>
      <c r="M4626" s="3">
        <v>0</v>
      </c>
      <c r="N4626" s="3">
        <v>38079</v>
      </c>
      <c r="O4626" s="3">
        <v>1113545</v>
      </c>
      <c r="P4626" s="3"/>
      <c r="Q4626" s="3">
        <v>1677973</v>
      </c>
      <c r="R4626" s="69"/>
      <c r="S4626" s="69">
        <v>5545.7466634799994</v>
      </c>
      <c r="T4626" s="3">
        <v>1348715</v>
      </c>
      <c r="U4626" s="3">
        <v>8608663.8571800012</v>
      </c>
      <c r="V4626" s="3">
        <v>0</v>
      </c>
      <c r="W4626" s="3">
        <v>0</v>
      </c>
      <c r="X4626" s="3">
        <v>4785111</v>
      </c>
      <c r="Y4626" s="3"/>
      <c r="Z4626" s="3">
        <v>1423273</v>
      </c>
      <c r="AA4626" s="69"/>
      <c r="AB4626" s="69">
        <v>2181.6230329999999</v>
      </c>
      <c r="AC4626" s="3">
        <v>435684</v>
      </c>
      <c r="AD4626" s="3">
        <v>1458685.6710000001</v>
      </c>
      <c r="AE4626" s="3">
        <v>0</v>
      </c>
      <c r="AF4626" s="3">
        <v>0</v>
      </c>
    </row>
    <row r="4627" spans="1:32" x14ac:dyDescent="0.3">
      <c r="A4627" s="31" t="s">
        <v>24</v>
      </c>
      <c r="B4627" s="65" t="str">
        <f>VLOOKUP(A4627,'bank list with code'!$A$2:$C$114,3,FALSE)</f>
        <v>B062</v>
      </c>
      <c r="C4627" s="65" t="str">
        <f>VLOOKUP(B4627,'bank type'!$A$2:$B$87,2,FALSE)</f>
        <v>Private Sector Banks</v>
      </c>
      <c r="D4627" s="60">
        <f t="shared" si="175"/>
        <v>44804</v>
      </c>
      <c r="E4627" s="115">
        <v>8</v>
      </c>
      <c r="F4627" s="1">
        <v>2022</v>
      </c>
      <c r="G4627" s="14">
        <v>1555</v>
      </c>
      <c r="H4627" s="2">
        <v>1252</v>
      </c>
      <c r="I4627" s="2"/>
      <c r="J4627" s="2"/>
      <c r="K4627" s="3">
        <v>240416</v>
      </c>
      <c r="L4627" s="3">
        <v>164</v>
      </c>
      <c r="M4627" s="3">
        <v>35496</v>
      </c>
      <c r="N4627" s="3">
        <v>70346</v>
      </c>
      <c r="O4627" s="3">
        <v>1869104</v>
      </c>
      <c r="P4627" s="3"/>
      <c r="Q4627" s="3">
        <v>2578264</v>
      </c>
      <c r="R4627" s="69"/>
      <c r="S4627" s="69">
        <v>10898.945258</v>
      </c>
      <c r="T4627" s="3">
        <v>2671862</v>
      </c>
      <c r="U4627" s="3">
        <v>36800265.976999998</v>
      </c>
      <c r="V4627" s="3">
        <v>0</v>
      </c>
      <c r="W4627" s="3">
        <v>0</v>
      </c>
      <c r="X4627" s="3">
        <v>7543316</v>
      </c>
      <c r="Y4627" s="3"/>
      <c r="Z4627" s="3">
        <v>1639256</v>
      </c>
      <c r="AA4627" s="69"/>
      <c r="AB4627" s="69">
        <v>3396.672673</v>
      </c>
      <c r="AC4627" s="3">
        <v>982947</v>
      </c>
      <c r="AD4627" s="3">
        <v>3029094.429</v>
      </c>
      <c r="AE4627" s="3">
        <v>962</v>
      </c>
      <c r="AF4627" s="3">
        <v>55860.756299999994</v>
      </c>
    </row>
    <row r="4628" spans="1:32" x14ac:dyDescent="0.3">
      <c r="A4628" s="31" t="s">
        <v>84</v>
      </c>
      <c r="B4628" s="65" t="str">
        <f>VLOOKUP(A4628,'bank list with code'!$A$2:$C$114,3,FALSE)</f>
        <v>B063</v>
      </c>
      <c r="C4628" s="65" t="str">
        <f>VLOOKUP(B4628,'bank type'!$A$2:$B$87,2,FALSE)</f>
        <v>Private Sector Banks</v>
      </c>
      <c r="D4628" s="60">
        <f t="shared" si="175"/>
        <v>44804</v>
      </c>
      <c r="E4628" s="115">
        <v>8</v>
      </c>
      <c r="F4628" s="1">
        <v>2022</v>
      </c>
      <c r="G4628" s="14">
        <v>848</v>
      </c>
      <c r="H4628" s="2">
        <v>619</v>
      </c>
      <c r="I4628" s="2"/>
      <c r="J4628" s="2"/>
      <c r="K4628" s="3">
        <v>11580</v>
      </c>
      <c r="L4628" s="3">
        <v>945</v>
      </c>
      <c r="M4628" s="3">
        <v>0</v>
      </c>
      <c r="N4628" s="3">
        <v>44042</v>
      </c>
      <c r="O4628" s="3">
        <v>81315</v>
      </c>
      <c r="P4628" s="3"/>
      <c r="Q4628" s="3">
        <v>128776</v>
      </c>
      <c r="R4628" s="69"/>
      <c r="S4628" s="69">
        <v>811.89062713999999</v>
      </c>
      <c r="T4628" s="3">
        <v>113216</v>
      </c>
      <c r="U4628" s="3">
        <v>287369.95624999999</v>
      </c>
      <c r="V4628" s="3">
        <v>0</v>
      </c>
      <c r="W4628" s="3">
        <v>0</v>
      </c>
      <c r="X4628" s="3">
        <v>3623676</v>
      </c>
      <c r="Y4628" s="3"/>
      <c r="Z4628" s="3">
        <v>1136913</v>
      </c>
      <c r="AA4628" s="69"/>
      <c r="AB4628" s="69">
        <v>2573.0891553299998</v>
      </c>
      <c r="AC4628" s="3">
        <v>3390549</v>
      </c>
      <c r="AD4628" s="3">
        <v>1477630.8802400001</v>
      </c>
      <c r="AE4628" s="3">
        <v>0</v>
      </c>
      <c r="AF4628" s="3">
        <v>0</v>
      </c>
    </row>
    <row r="4629" spans="1:32" x14ac:dyDescent="0.3">
      <c r="A4629" s="31" t="s">
        <v>26</v>
      </c>
      <c r="B4629" s="65" t="str">
        <f>VLOOKUP(A4629,'bank list with code'!$A$2:$C$114,3,FALSE)</f>
        <v>B069</v>
      </c>
      <c r="C4629" s="65" t="str">
        <f>VLOOKUP(B4629,'bank type'!$A$2:$B$87,2,FALSE)</f>
        <v>Private Sector Banks</v>
      </c>
      <c r="D4629" s="60">
        <f t="shared" si="175"/>
        <v>44804</v>
      </c>
      <c r="E4629" s="115">
        <v>8</v>
      </c>
      <c r="F4629" s="1">
        <v>2022</v>
      </c>
      <c r="G4629" s="14">
        <v>839</v>
      </c>
      <c r="H4629" s="2">
        <v>615</v>
      </c>
      <c r="I4629" s="2"/>
      <c r="J4629" s="2"/>
      <c r="K4629" s="3">
        <v>9228</v>
      </c>
      <c r="L4629" s="3">
        <v>0</v>
      </c>
      <c r="M4629" s="3">
        <v>0</v>
      </c>
      <c r="N4629" s="3">
        <v>37551</v>
      </c>
      <c r="O4629" s="3">
        <v>0</v>
      </c>
      <c r="P4629" s="3"/>
      <c r="Q4629" s="3">
        <v>0</v>
      </c>
      <c r="R4629" s="69"/>
      <c r="S4629" s="69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5196347</v>
      </c>
      <c r="Y4629" s="3"/>
      <c r="Z4629" s="3">
        <v>1864590</v>
      </c>
      <c r="AA4629" s="69"/>
      <c r="AB4629" s="69">
        <v>2666.6380622399997</v>
      </c>
      <c r="AC4629" s="3">
        <v>336545</v>
      </c>
      <c r="AD4629" s="3">
        <v>562606.37682</v>
      </c>
      <c r="AE4629" s="3">
        <v>0</v>
      </c>
      <c r="AF4629" s="3">
        <v>0</v>
      </c>
    </row>
    <row r="4630" spans="1:32" x14ac:dyDescent="0.3">
      <c r="A4630" s="31" t="s">
        <v>27</v>
      </c>
      <c r="B4630" s="65" t="str">
        <f>VLOOKUP(A4630,'bank list with code'!$A$2:$C$114,3,FALSE)</f>
        <v>B070</v>
      </c>
      <c r="C4630" s="65" t="str">
        <f>VLOOKUP(B4630,'bank type'!$A$2:$B$87,2,FALSE)</f>
        <v>Private Sector Banks</v>
      </c>
      <c r="D4630" s="60">
        <f t="shared" si="175"/>
        <v>44804</v>
      </c>
      <c r="E4630" s="115">
        <v>8</v>
      </c>
      <c r="F4630" s="1">
        <v>2022</v>
      </c>
      <c r="G4630" s="14">
        <v>1377</v>
      </c>
      <c r="H4630" s="2">
        <v>861</v>
      </c>
      <c r="I4630" s="2"/>
      <c r="J4630" s="2"/>
      <c r="K4630" s="3">
        <v>12265</v>
      </c>
      <c r="L4630" s="3">
        <v>0</v>
      </c>
      <c r="M4630" s="3">
        <v>0</v>
      </c>
      <c r="N4630" s="3">
        <v>19316</v>
      </c>
      <c r="O4630" s="3">
        <v>9934</v>
      </c>
      <c r="P4630" s="3"/>
      <c r="Q4630" s="3">
        <v>20274</v>
      </c>
      <c r="R4630" s="69"/>
      <c r="S4630" s="69">
        <v>117.02925949999999</v>
      </c>
      <c r="T4630" s="3">
        <v>5984</v>
      </c>
      <c r="U4630" s="3">
        <v>65753.84332</v>
      </c>
      <c r="V4630" s="3">
        <v>0</v>
      </c>
      <c r="W4630" s="3">
        <v>0</v>
      </c>
      <c r="X4630" s="3">
        <v>3957336</v>
      </c>
      <c r="Y4630" s="3"/>
      <c r="Z4630" s="3">
        <v>1986944</v>
      </c>
      <c r="AA4630" s="69"/>
      <c r="AB4630" s="69">
        <v>4098.9968600000002</v>
      </c>
      <c r="AC4630" s="3">
        <v>397820</v>
      </c>
      <c r="AD4630" s="3">
        <v>1088506.442</v>
      </c>
      <c r="AE4630" s="3">
        <v>10171</v>
      </c>
      <c r="AF4630" s="3">
        <v>218365.85500000001</v>
      </c>
    </row>
    <row r="4631" spans="1:32" x14ac:dyDescent="0.3">
      <c r="A4631" s="31" t="s">
        <v>28</v>
      </c>
      <c r="B4631" s="65" t="str">
        <f>VLOOKUP(A4631,'bank list with code'!$A$2:$C$114,3,FALSE)</f>
        <v>B073</v>
      </c>
      <c r="C4631" s="65" t="str">
        <f>VLOOKUP(B4631,'bank type'!$A$2:$B$87,2,FALSE)</f>
        <v>Private Sector Banks</v>
      </c>
      <c r="D4631" s="60">
        <f t="shared" si="175"/>
        <v>44804</v>
      </c>
      <c r="E4631" s="115">
        <v>8</v>
      </c>
      <c r="F4631" s="1">
        <v>2022</v>
      </c>
      <c r="G4631" s="14">
        <v>1447</v>
      </c>
      <c r="H4631" s="2">
        <v>1353</v>
      </c>
      <c r="I4631" s="2"/>
      <c r="J4631" s="2"/>
      <c r="K4631" s="3">
        <v>62724</v>
      </c>
      <c r="L4631" s="3">
        <v>6866</v>
      </c>
      <c r="M4631" s="3">
        <v>30944</v>
      </c>
      <c r="N4631" s="3">
        <v>303792</v>
      </c>
      <c r="O4631" s="3">
        <v>4107595</v>
      </c>
      <c r="P4631" s="3"/>
      <c r="Q4631" s="3">
        <v>4737029</v>
      </c>
      <c r="R4631" s="69"/>
      <c r="S4631" s="69">
        <v>15075.331341999999</v>
      </c>
      <c r="T4631" s="3">
        <v>3832617</v>
      </c>
      <c r="U4631" s="3">
        <v>23021366.899999999</v>
      </c>
      <c r="V4631" s="3">
        <v>0</v>
      </c>
      <c r="W4631" s="3">
        <v>0</v>
      </c>
      <c r="X4631" s="3">
        <v>25526683</v>
      </c>
      <c r="Y4631" s="3"/>
      <c r="Z4631" s="3">
        <v>5034956</v>
      </c>
      <c r="AA4631" s="69"/>
      <c r="AB4631" s="69">
        <v>9144.9632629999996</v>
      </c>
      <c r="AC4631" s="3">
        <v>3802259</v>
      </c>
      <c r="AD4631" s="3">
        <v>8643113.9890000001</v>
      </c>
      <c r="AE4631" s="3">
        <v>0</v>
      </c>
      <c r="AF4631" s="3">
        <v>0</v>
      </c>
    </row>
    <row r="4632" spans="1:32" x14ac:dyDescent="0.3">
      <c r="A4632" s="31" t="s">
        <v>85</v>
      </c>
      <c r="B4632" s="65" t="str">
        <f>VLOOKUP(A4632,'bank list with code'!$A$2:$C$114,3,FALSE)</f>
        <v>B083</v>
      </c>
      <c r="C4632" s="65" t="str">
        <f>VLOOKUP(B4632,'bank type'!$A$2:$B$87,2,FALSE)</f>
        <v>Private Sector Banks</v>
      </c>
      <c r="D4632" s="60">
        <f t="shared" si="175"/>
        <v>44804</v>
      </c>
      <c r="E4632" s="115">
        <v>8</v>
      </c>
      <c r="F4632" s="1">
        <v>2022</v>
      </c>
      <c r="G4632" s="14">
        <v>373</v>
      </c>
      <c r="H4632" s="2">
        <v>41</v>
      </c>
      <c r="I4632" s="2"/>
      <c r="J4632" s="2"/>
      <c r="K4632" s="3">
        <v>1058325</v>
      </c>
      <c r="L4632" s="3">
        <v>0</v>
      </c>
      <c r="M4632" s="3">
        <v>47223</v>
      </c>
      <c r="N4632" s="3">
        <v>65335</v>
      </c>
      <c r="O4632" s="3">
        <v>4044789</v>
      </c>
      <c r="P4632" s="3"/>
      <c r="Q4632" s="3">
        <v>6038326</v>
      </c>
      <c r="R4632" s="69"/>
      <c r="S4632" s="69">
        <v>21665.725497000003</v>
      </c>
      <c r="T4632" s="3">
        <v>4076781</v>
      </c>
      <c r="U4632" s="3">
        <v>24870439.647999998</v>
      </c>
      <c r="V4632" s="3">
        <v>0</v>
      </c>
      <c r="W4632" s="3">
        <v>0</v>
      </c>
      <c r="X4632" s="3">
        <v>1432029</v>
      </c>
      <c r="Y4632" s="3"/>
      <c r="Z4632" s="3">
        <v>312464</v>
      </c>
      <c r="AA4632" s="69"/>
      <c r="AB4632" s="69">
        <v>611.48058690000005</v>
      </c>
      <c r="AC4632" s="3">
        <v>143706</v>
      </c>
      <c r="AD4632" s="3">
        <v>440062.07380000001</v>
      </c>
      <c r="AE4632" s="3">
        <v>128</v>
      </c>
      <c r="AF4632" s="3">
        <v>5777.0479699999996</v>
      </c>
    </row>
    <row r="4633" spans="1:32" x14ac:dyDescent="0.3">
      <c r="A4633" s="31" t="s">
        <v>30</v>
      </c>
      <c r="B4633" s="65" t="str">
        <f>VLOOKUP(A4633,'bank list with code'!$A$2:$C$114,3,FALSE)</f>
        <v>B089</v>
      </c>
      <c r="C4633" s="65" t="str">
        <f>VLOOKUP(B4633,'bank type'!$A$2:$B$87,2,FALSE)</f>
        <v>Private Sector Banks</v>
      </c>
      <c r="D4633" s="60">
        <f t="shared" si="175"/>
        <v>44804</v>
      </c>
      <c r="E4633" s="115">
        <v>8</v>
      </c>
      <c r="F4633" s="1">
        <v>2022</v>
      </c>
      <c r="G4633" s="14">
        <v>856</v>
      </c>
      <c r="H4633" s="2">
        <v>416</v>
      </c>
      <c r="I4633" s="2"/>
      <c r="J4633" s="2"/>
      <c r="K4633" s="3">
        <v>12837</v>
      </c>
      <c r="L4633" s="3">
        <v>0</v>
      </c>
      <c r="M4633" s="3">
        <v>5111</v>
      </c>
      <c r="N4633" s="3">
        <v>61526</v>
      </c>
      <c r="O4633" s="3">
        <v>128960</v>
      </c>
      <c r="P4633" s="3"/>
      <c r="Q4633" s="3">
        <v>350957</v>
      </c>
      <c r="R4633" s="69"/>
      <c r="S4633" s="69">
        <v>1076.7700560000001</v>
      </c>
      <c r="T4633" s="3">
        <v>319554</v>
      </c>
      <c r="U4633" s="3">
        <v>1816907.6240000001</v>
      </c>
      <c r="V4633" s="3">
        <v>0</v>
      </c>
      <c r="W4633" s="3">
        <v>0</v>
      </c>
      <c r="X4633" s="3">
        <v>3646976</v>
      </c>
      <c r="Y4633" s="3"/>
      <c r="Z4633" s="3">
        <v>1979183</v>
      </c>
      <c r="AA4633" s="69"/>
      <c r="AB4633" s="69">
        <v>3708.4926329999998</v>
      </c>
      <c r="AC4633" s="3">
        <v>405185</v>
      </c>
      <c r="AD4633" s="3">
        <v>1010768.205</v>
      </c>
      <c r="AE4633" s="3">
        <v>0</v>
      </c>
      <c r="AF4633" s="3">
        <v>0</v>
      </c>
    </row>
    <row r="4634" spans="1:32" x14ac:dyDescent="0.3">
      <c r="A4634" s="31" t="s">
        <v>31</v>
      </c>
      <c r="B4634" s="65" t="str">
        <f>VLOOKUP(A4634,'bank list with code'!$A$2:$C$114,3,FALSE)</f>
        <v>B100</v>
      </c>
      <c r="C4634" s="65" t="str">
        <f>VLOOKUP(B4634,'bank type'!$A$2:$B$87,2,FALSE)</f>
        <v>Private Sector Banks</v>
      </c>
      <c r="D4634" s="60">
        <f t="shared" si="175"/>
        <v>44804</v>
      </c>
      <c r="E4634" s="115">
        <v>8</v>
      </c>
      <c r="F4634" s="1">
        <v>2022</v>
      </c>
      <c r="G4634" s="14">
        <v>477</v>
      </c>
      <c r="H4634" s="2">
        <v>670</v>
      </c>
      <c r="I4634" s="2"/>
      <c r="J4634" s="2"/>
      <c r="K4634" s="3">
        <v>4607</v>
      </c>
      <c r="L4634" s="3">
        <v>0</v>
      </c>
      <c r="M4634" s="3">
        <v>0</v>
      </c>
      <c r="N4634" s="3">
        <v>0</v>
      </c>
      <c r="O4634" s="3">
        <v>40979</v>
      </c>
      <c r="P4634" s="3"/>
      <c r="Q4634" s="3">
        <v>50184</v>
      </c>
      <c r="R4634" s="69"/>
      <c r="S4634" s="69">
        <v>212.43328700000001</v>
      </c>
      <c r="T4634" s="3">
        <v>21084</v>
      </c>
      <c r="U4634" s="3">
        <v>106147.304</v>
      </c>
      <c r="V4634" s="3">
        <v>0</v>
      </c>
      <c r="W4634" s="3">
        <v>0</v>
      </c>
      <c r="X4634" s="3">
        <v>2105582</v>
      </c>
      <c r="Y4634" s="3"/>
      <c r="Z4634" s="3">
        <v>497077</v>
      </c>
      <c r="AA4634" s="69"/>
      <c r="AB4634" s="69">
        <v>1088.6804562099999</v>
      </c>
      <c r="AC4634" s="3">
        <v>134404</v>
      </c>
      <c r="AD4634" s="3">
        <v>225927.86925999998</v>
      </c>
      <c r="AE4634" s="3">
        <v>125</v>
      </c>
      <c r="AF4634" s="3">
        <v>356.43700000000001</v>
      </c>
    </row>
    <row r="4635" spans="1:32" x14ac:dyDescent="0.3">
      <c r="A4635" s="31" t="s">
        <v>33</v>
      </c>
      <c r="B4635" s="65" t="str">
        <f>VLOOKUP(A4635,'bank list with code'!$A$2:$C$114,3,FALSE)</f>
        <v>B113</v>
      </c>
      <c r="C4635" s="65" t="str">
        <f>VLOOKUP(B4635,'bank type'!$A$2:$B$87,2,FALSE)</f>
        <v>Private Sector Banks</v>
      </c>
      <c r="D4635" s="60">
        <f t="shared" si="175"/>
        <v>44804</v>
      </c>
      <c r="E4635" s="115">
        <v>8</v>
      </c>
      <c r="F4635" s="1">
        <v>2022</v>
      </c>
      <c r="G4635" s="14">
        <v>1067</v>
      </c>
      <c r="H4635" s="2">
        <v>189</v>
      </c>
      <c r="I4635" s="2"/>
      <c r="J4635" s="2"/>
      <c r="K4635" s="3">
        <v>58617</v>
      </c>
      <c r="L4635" s="3">
        <v>84421</v>
      </c>
      <c r="M4635" s="3">
        <v>311655</v>
      </c>
      <c r="N4635" s="3">
        <v>120760703</v>
      </c>
      <c r="O4635" s="3">
        <v>1246243</v>
      </c>
      <c r="P4635" s="3"/>
      <c r="Q4635" s="3">
        <v>1758113</v>
      </c>
      <c r="R4635" s="69"/>
      <c r="S4635" s="69">
        <v>5155.6118566000005</v>
      </c>
      <c r="T4635" s="3">
        <v>1074701</v>
      </c>
      <c r="U4635" s="3">
        <v>6975967.9429399995</v>
      </c>
      <c r="V4635" s="3">
        <v>0</v>
      </c>
      <c r="W4635" s="3">
        <v>0</v>
      </c>
      <c r="X4635" s="3">
        <v>4046276</v>
      </c>
      <c r="Y4635" s="3"/>
      <c r="Z4635" s="3">
        <v>1286833</v>
      </c>
      <c r="AA4635" s="69"/>
      <c r="AB4635" s="69">
        <v>2454.5118759699999</v>
      </c>
      <c r="AC4635" s="3">
        <v>670589</v>
      </c>
      <c r="AD4635" s="3">
        <v>1584327.5107400001</v>
      </c>
      <c r="AE4635" s="3">
        <v>53</v>
      </c>
      <c r="AF4635" s="3">
        <v>837.38099999999997</v>
      </c>
    </row>
    <row r="4636" spans="1:32" x14ac:dyDescent="0.3">
      <c r="A4636" s="31" t="s">
        <v>86</v>
      </c>
      <c r="B4636" s="65" t="str">
        <f>VLOOKUP(A4636,'bank list with code'!$A$2:$C$114,3,FALSE)</f>
        <v>B004</v>
      </c>
      <c r="C4636" s="65" t="str">
        <f>VLOOKUP(B4636,'bank type'!$A$2:$B$87,2,FALSE)</f>
        <v>Foreign Banks</v>
      </c>
      <c r="D4636" s="60">
        <f t="shared" si="175"/>
        <v>44804</v>
      </c>
      <c r="E4636" s="115">
        <v>8</v>
      </c>
      <c r="F4636" s="1">
        <v>2022</v>
      </c>
      <c r="G4636" s="14">
        <v>0</v>
      </c>
      <c r="H4636" s="14">
        <v>0</v>
      </c>
      <c r="I4636" s="14"/>
      <c r="J4636" s="14"/>
      <c r="K4636" s="3">
        <v>48756</v>
      </c>
      <c r="L4636" s="3">
        <v>0</v>
      </c>
      <c r="M4636" s="3">
        <v>0</v>
      </c>
      <c r="N4636" s="3">
        <v>0</v>
      </c>
      <c r="O4636" s="3">
        <v>1353402</v>
      </c>
      <c r="P4636" s="3"/>
      <c r="Q4636" s="3">
        <v>966362</v>
      </c>
      <c r="R4636" s="69"/>
      <c r="S4636" s="69">
        <v>7054.4449160000004</v>
      </c>
      <c r="T4636" s="3">
        <v>3218916</v>
      </c>
      <c r="U4636" s="3">
        <v>23895948.094000001</v>
      </c>
      <c r="V4636" s="3">
        <v>0</v>
      </c>
      <c r="W4636" s="3">
        <v>0</v>
      </c>
      <c r="X4636" s="3">
        <v>0</v>
      </c>
      <c r="Y4636" s="3"/>
      <c r="Z4636" s="3">
        <v>0</v>
      </c>
      <c r="AA4636" s="69"/>
      <c r="AB4636" s="69">
        <v>0</v>
      </c>
      <c r="AC4636" s="3">
        <v>0</v>
      </c>
      <c r="AD4636" s="3">
        <v>0</v>
      </c>
      <c r="AE4636" s="3">
        <v>0</v>
      </c>
      <c r="AF4636" s="3">
        <v>0</v>
      </c>
    </row>
    <row r="4637" spans="1:32" x14ac:dyDescent="0.3">
      <c r="A4637" s="31" t="s">
        <v>36</v>
      </c>
      <c r="B4637" s="65" t="str">
        <f>VLOOKUP(A4637,'bank list with code'!$A$2:$C$114,3,FALSE)</f>
        <v>B011</v>
      </c>
      <c r="C4637" s="65" t="str">
        <f>VLOOKUP(B4637,'bank type'!$A$2:$B$87,2,FALSE)</f>
        <v>Foreign Banks</v>
      </c>
      <c r="D4637" s="60">
        <f t="shared" si="175"/>
        <v>44804</v>
      </c>
      <c r="E4637" s="115">
        <v>8</v>
      </c>
      <c r="F4637" s="1">
        <v>2022</v>
      </c>
      <c r="G4637" s="14">
        <v>0</v>
      </c>
      <c r="H4637" s="14">
        <v>0</v>
      </c>
      <c r="I4637" s="14"/>
      <c r="J4637" s="14"/>
      <c r="K4637" s="3">
        <v>0</v>
      </c>
      <c r="L4637" s="3">
        <v>0</v>
      </c>
      <c r="M4637" s="3">
        <v>0</v>
      </c>
      <c r="N4637" s="3">
        <v>0</v>
      </c>
      <c r="O4637" s="3">
        <v>19589</v>
      </c>
      <c r="P4637" s="3"/>
      <c r="Q4637" s="3">
        <v>26838</v>
      </c>
      <c r="R4637" s="69"/>
      <c r="S4637" s="69">
        <v>117.21601937000001</v>
      </c>
      <c r="T4637" s="3">
        <v>13693</v>
      </c>
      <c r="U4637" s="3">
        <v>185893.22893000001</v>
      </c>
      <c r="V4637" s="3">
        <v>0</v>
      </c>
      <c r="W4637" s="3">
        <v>0</v>
      </c>
      <c r="X4637" s="3">
        <v>0</v>
      </c>
      <c r="Y4637" s="3"/>
      <c r="Z4637" s="3">
        <v>0</v>
      </c>
      <c r="AA4637" s="69"/>
      <c r="AB4637" s="69">
        <v>0</v>
      </c>
      <c r="AC4637" s="3">
        <v>0</v>
      </c>
      <c r="AD4637" s="3">
        <v>0</v>
      </c>
      <c r="AE4637" s="3">
        <v>0</v>
      </c>
      <c r="AF4637" s="3">
        <v>0</v>
      </c>
    </row>
    <row r="4638" spans="1:32" x14ac:dyDescent="0.3">
      <c r="A4638" s="31" t="s">
        <v>37</v>
      </c>
      <c r="B4638" s="65" t="str">
        <f>VLOOKUP(A4638,'bank list with code'!$A$2:$C$114,3,FALSE)</f>
        <v>B017</v>
      </c>
      <c r="C4638" s="65" t="str">
        <f>VLOOKUP(B4638,'bank type'!$A$2:$B$87,2,FALSE)</f>
        <v>Foreign Banks</v>
      </c>
      <c r="D4638" s="60">
        <f t="shared" si="175"/>
        <v>44804</v>
      </c>
      <c r="E4638" s="115">
        <v>8</v>
      </c>
      <c r="F4638" s="1">
        <v>2022</v>
      </c>
      <c r="G4638" s="14">
        <v>0</v>
      </c>
      <c r="H4638" s="14">
        <v>0</v>
      </c>
      <c r="I4638" s="14"/>
      <c r="J4638" s="14"/>
      <c r="K4638" s="3">
        <v>0</v>
      </c>
      <c r="L4638" s="3">
        <v>0</v>
      </c>
      <c r="M4638" s="3">
        <v>1</v>
      </c>
      <c r="N4638" s="3">
        <v>0</v>
      </c>
      <c r="O4638" s="3">
        <v>0</v>
      </c>
      <c r="P4638" s="3"/>
      <c r="Q4638" s="3">
        <v>0</v>
      </c>
      <c r="R4638" s="69"/>
      <c r="S4638" s="69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1650</v>
      </c>
      <c r="Y4638" s="3"/>
      <c r="Z4638" s="3">
        <v>25</v>
      </c>
      <c r="AA4638" s="69"/>
      <c r="AB4638" s="69">
        <v>0.24819300000000002</v>
      </c>
      <c r="AC4638" s="3">
        <v>8</v>
      </c>
      <c r="AD4638" s="3">
        <v>3.0510000000000002</v>
      </c>
      <c r="AE4638" s="3">
        <v>0</v>
      </c>
      <c r="AF4638" s="3">
        <v>0</v>
      </c>
    </row>
    <row r="4639" spans="1:32" x14ac:dyDescent="0.3">
      <c r="A4639" s="31" t="s">
        <v>38</v>
      </c>
      <c r="B4639" s="65" t="str">
        <f>VLOOKUP(A4639,'bank list with code'!$A$2:$C$114,3,FALSE)</f>
        <v>B023</v>
      </c>
      <c r="C4639" s="65" t="str">
        <f>VLOOKUP(B4639,'bank type'!$A$2:$B$87,2,FALSE)</f>
        <v>Foreign Banks</v>
      </c>
      <c r="D4639" s="60">
        <f t="shared" si="175"/>
        <v>44804</v>
      </c>
      <c r="E4639" s="115">
        <v>8</v>
      </c>
      <c r="F4639" s="1">
        <v>2022</v>
      </c>
      <c r="G4639" s="14">
        <v>47</v>
      </c>
      <c r="H4639" s="2">
        <v>438</v>
      </c>
      <c r="I4639" s="2"/>
      <c r="J4639" s="2"/>
      <c r="K4639" s="3">
        <v>0</v>
      </c>
      <c r="L4639" s="3">
        <v>0</v>
      </c>
      <c r="M4639" s="3">
        <v>0</v>
      </c>
      <c r="N4639" s="3">
        <v>0</v>
      </c>
      <c r="O4639" s="3">
        <v>2561253</v>
      </c>
      <c r="P4639" s="3"/>
      <c r="Q4639" s="3">
        <v>7770130</v>
      </c>
      <c r="R4639" s="69"/>
      <c r="S4639" s="69">
        <v>21286.154688767088</v>
      </c>
      <c r="T4639" s="3">
        <v>5206147</v>
      </c>
      <c r="U4639" s="3">
        <v>21726056.432522856</v>
      </c>
      <c r="V4639" s="3">
        <v>0</v>
      </c>
      <c r="W4639" s="3">
        <v>0</v>
      </c>
      <c r="X4639" s="3">
        <v>1331815</v>
      </c>
      <c r="Y4639" s="3"/>
      <c r="Z4639" s="3">
        <v>995684</v>
      </c>
      <c r="AA4639" s="69"/>
      <c r="AB4639" s="69">
        <v>2466.309665199999</v>
      </c>
      <c r="AC4639" s="3">
        <v>1005905</v>
      </c>
      <c r="AD4639" s="3">
        <v>2823867.4807699993</v>
      </c>
      <c r="AE4639" s="3">
        <v>0</v>
      </c>
      <c r="AF4639" s="3">
        <v>0</v>
      </c>
    </row>
    <row r="4640" spans="1:32" x14ac:dyDescent="0.3">
      <c r="A4640" s="31" t="s">
        <v>87</v>
      </c>
      <c r="B4640" s="65" t="str">
        <f>VLOOKUP(A4640,'bank list with code'!$A$2:$C$114,3,FALSE)</f>
        <v>B030</v>
      </c>
      <c r="C4640" s="65" t="str">
        <f>VLOOKUP(B4640,'bank type'!$A$2:$B$87,2,FALSE)</f>
        <v>Foreign Banks</v>
      </c>
      <c r="D4640" s="60">
        <f t="shared" si="175"/>
        <v>44804</v>
      </c>
      <c r="E4640" s="115">
        <v>8</v>
      </c>
      <c r="F4640" s="1">
        <v>2022</v>
      </c>
      <c r="G4640" s="14">
        <v>457</v>
      </c>
      <c r="H4640" s="2">
        <v>520</v>
      </c>
      <c r="I4640" s="2"/>
      <c r="J4640" s="2"/>
      <c r="K4640" s="3">
        <v>454</v>
      </c>
      <c r="L4640" s="3">
        <v>92</v>
      </c>
      <c r="M4640" s="3">
        <v>0</v>
      </c>
      <c r="N4640" s="3">
        <v>2618</v>
      </c>
      <c r="O4640" s="3">
        <v>52882</v>
      </c>
      <c r="P4640" s="3"/>
      <c r="Q4640" s="3">
        <v>56572</v>
      </c>
      <c r="R4640" s="69"/>
      <c r="S4640" s="69">
        <v>185.64427186999998</v>
      </c>
      <c r="T4640" s="3">
        <v>42323</v>
      </c>
      <c r="U4640" s="3">
        <v>298853.69774000003</v>
      </c>
      <c r="V4640" s="3">
        <v>0</v>
      </c>
      <c r="W4640" s="3">
        <v>0</v>
      </c>
      <c r="X4640" s="3">
        <v>1977414</v>
      </c>
      <c r="Y4640" s="3"/>
      <c r="Z4640" s="3">
        <v>617754</v>
      </c>
      <c r="AA4640" s="69"/>
      <c r="AB4640" s="69">
        <v>935.61247779999997</v>
      </c>
      <c r="AC4640" s="3">
        <v>257745</v>
      </c>
      <c r="AD4640" s="3">
        <v>458512.30020999996</v>
      </c>
      <c r="AE4640" s="3">
        <v>467</v>
      </c>
      <c r="AF4640" s="3">
        <v>6716.1679999999997</v>
      </c>
    </row>
    <row r="4641" spans="1:32" x14ac:dyDescent="0.3">
      <c r="A4641" s="31" t="s">
        <v>40</v>
      </c>
      <c r="B4641" s="65" t="str">
        <f>VLOOKUP(A4641,'bank list with code'!$A$2:$C$114,3,FALSE)</f>
        <v>B035</v>
      </c>
      <c r="C4641" s="65" t="str">
        <f>VLOOKUP(B4641,'bank type'!$A$2:$B$87,2,FALSE)</f>
        <v>Foreign Banks</v>
      </c>
      <c r="D4641" s="60">
        <f t="shared" si="175"/>
        <v>44804</v>
      </c>
      <c r="E4641" s="115">
        <v>8</v>
      </c>
      <c r="F4641" s="1">
        <v>2022</v>
      </c>
      <c r="G4641" s="14">
        <v>13</v>
      </c>
      <c r="H4641" s="2">
        <v>18</v>
      </c>
      <c r="I4641" s="2"/>
      <c r="J4641" s="2"/>
      <c r="K4641" s="3">
        <v>0</v>
      </c>
      <c r="L4641" s="3">
        <v>0</v>
      </c>
      <c r="M4641" s="3">
        <v>0</v>
      </c>
      <c r="N4641" s="3">
        <v>7</v>
      </c>
      <c r="O4641" s="3">
        <v>0</v>
      </c>
      <c r="P4641" s="3"/>
      <c r="Q4641" s="3">
        <v>0</v>
      </c>
      <c r="R4641" s="69"/>
      <c r="S4641" s="69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118747</v>
      </c>
      <c r="Y4641" s="3"/>
      <c r="Z4641" s="3">
        <v>71832</v>
      </c>
      <c r="AA4641" s="69"/>
      <c r="AB4641" s="69">
        <v>167.46409029</v>
      </c>
      <c r="AC4641" s="3">
        <v>19361</v>
      </c>
      <c r="AD4641" s="3">
        <v>64186.090080000002</v>
      </c>
      <c r="AE4641" s="3">
        <v>0</v>
      </c>
      <c r="AF4641" s="3">
        <v>0</v>
      </c>
    </row>
    <row r="4642" spans="1:32" x14ac:dyDescent="0.3">
      <c r="A4642" s="31" t="s">
        <v>88</v>
      </c>
      <c r="B4642" s="65" t="str">
        <f>VLOOKUP(A4642,'bank list with code'!$A$2:$C$114,3,FALSE)</f>
        <v>B052</v>
      </c>
      <c r="C4642" s="65" t="str">
        <f>VLOOKUP(B4642,'bank type'!$A$2:$B$87,2,FALSE)</f>
        <v>Foreign Banks</v>
      </c>
      <c r="D4642" s="60">
        <f t="shared" si="175"/>
        <v>44804</v>
      </c>
      <c r="E4642" s="115">
        <v>8</v>
      </c>
      <c r="F4642" s="1">
        <v>2022</v>
      </c>
      <c r="G4642" s="14">
        <v>46</v>
      </c>
      <c r="H4642" s="2">
        <v>28</v>
      </c>
      <c r="I4642" s="2"/>
      <c r="J4642" s="2"/>
      <c r="K4642" s="3">
        <v>0</v>
      </c>
      <c r="L4642" s="3">
        <v>0</v>
      </c>
      <c r="M4642" s="3">
        <v>0</v>
      </c>
      <c r="N4642" s="3">
        <v>0</v>
      </c>
      <c r="O4642" s="3">
        <v>765095</v>
      </c>
      <c r="P4642" s="3"/>
      <c r="Q4642" s="3">
        <v>611280</v>
      </c>
      <c r="R4642" s="69"/>
      <c r="S4642" s="69">
        <v>3744.9553936199995</v>
      </c>
      <c r="T4642" s="3">
        <v>1110080</v>
      </c>
      <c r="U4642" s="3">
        <v>3791691.3406999996</v>
      </c>
      <c r="V4642" s="3">
        <v>0</v>
      </c>
      <c r="W4642" s="3">
        <v>0</v>
      </c>
      <c r="X4642" s="3">
        <v>537794</v>
      </c>
      <c r="Y4642" s="3"/>
      <c r="Z4642" s="3">
        <v>374794</v>
      </c>
      <c r="AA4642" s="69"/>
      <c r="AB4642" s="69">
        <v>1110.61176441</v>
      </c>
      <c r="AC4642" s="3">
        <v>0</v>
      </c>
      <c r="AD4642" s="3">
        <v>0</v>
      </c>
      <c r="AE4642" s="3">
        <v>0</v>
      </c>
      <c r="AF4642" s="3">
        <v>0</v>
      </c>
    </row>
    <row r="4643" spans="1:32" x14ac:dyDescent="0.3">
      <c r="A4643" s="31" t="s">
        <v>89</v>
      </c>
      <c r="B4643" s="65" t="str">
        <f>VLOOKUP(A4643,'bank list with code'!$A$2:$C$114,3,FALSE)</f>
        <v>B085</v>
      </c>
      <c r="C4643" s="65" t="str">
        <f>VLOOKUP(B4643,'bank type'!$A$2:$B$87,2,FALSE)</f>
        <v>Foreign Banks</v>
      </c>
      <c r="D4643" s="60">
        <f t="shared" si="175"/>
        <v>44804</v>
      </c>
      <c r="E4643" s="115">
        <v>8</v>
      </c>
      <c r="F4643" s="1">
        <v>2022</v>
      </c>
      <c r="G4643" s="14"/>
      <c r="H4643" s="2"/>
      <c r="I4643" s="2"/>
      <c r="J4643" s="2"/>
      <c r="K4643" s="3">
        <v>0</v>
      </c>
      <c r="L4643" s="3">
        <v>267925</v>
      </c>
      <c r="M4643" s="3">
        <v>0</v>
      </c>
      <c r="N4643" s="3">
        <v>0</v>
      </c>
      <c r="O4643" s="3">
        <v>1222172</v>
      </c>
      <c r="P4643" s="3"/>
      <c r="Q4643" s="3">
        <v>458298</v>
      </c>
      <c r="R4643" s="69"/>
      <c r="S4643" s="69">
        <v>2042.8877648625528</v>
      </c>
      <c r="T4643" s="3">
        <v>1185280</v>
      </c>
      <c r="U4643" s="3">
        <v>5734958.2818376468</v>
      </c>
      <c r="V4643" s="3">
        <v>0</v>
      </c>
      <c r="W4643" s="3">
        <v>0</v>
      </c>
      <c r="X4643" s="3">
        <v>248119</v>
      </c>
      <c r="Y4643" s="3"/>
      <c r="Z4643" s="3">
        <v>10088.5</v>
      </c>
      <c r="AA4643" s="69"/>
      <c r="AB4643" s="69">
        <v>27.026532697500002</v>
      </c>
      <c r="AC4643" s="3">
        <v>28920.5</v>
      </c>
      <c r="AD4643" s="3">
        <v>77236.610182500008</v>
      </c>
      <c r="AE4643" s="3">
        <v>0</v>
      </c>
      <c r="AF4643" s="3">
        <v>0</v>
      </c>
    </row>
    <row r="4644" spans="1:32" x14ac:dyDescent="0.3">
      <c r="A4644" s="36" t="s">
        <v>42</v>
      </c>
      <c r="B4644" s="65" t="str">
        <f>VLOOKUP(A4644,'bank list with code'!$A$2:$C$114,3,FALSE)</f>
        <v>B090</v>
      </c>
      <c r="C4644" s="65" t="str">
        <f>VLOOKUP(B4644,'bank type'!$A$2:$B$87,2,FALSE)</f>
        <v>Foreign Banks</v>
      </c>
      <c r="D4644" s="60">
        <f t="shared" si="175"/>
        <v>44804</v>
      </c>
      <c r="E4644" s="115">
        <v>8</v>
      </c>
      <c r="F4644" s="1">
        <v>2022</v>
      </c>
      <c r="G4644" s="14">
        <v>99</v>
      </c>
      <c r="H4644" s="2">
        <v>74</v>
      </c>
      <c r="I4644" s="2"/>
      <c r="J4644" s="2"/>
      <c r="K4644" s="3">
        <v>0</v>
      </c>
      <c r="L4644" s="3">
        <v>0</v>
      </c>
      <c r="M4644" s="3">
        <v>0</v>
      </c>
      <c r="N4644" s="3">
        <v>0</v>
      </c>
      <c r="O4644" s="3">
        <v>1319608</v>
      </c>
      <c r="P4644" s="3"/>
      <c r="Q4644" s="3">
        <v>1880615</v>
      </c>
      <c r="R4644" s="69"/>
      <c r="S4644" s="69">
        <v>5597.285664</v>
      </c>
      <c r="T4644" s="3">
        <v>1404190</v>
      </c>
      <c r="U4644" s="3">
        <v>6437526.9249999998</v>
      </c>
      <c r="V4644" s="3">
        <v>0</v>
      </c>
      <c r="W4644" s="3">
        <v>0</v>
      </c>
      <c r="X4644" s="3">
        <v>1167038</v>
      </c>
      <c r="Y4644" s="3"/>
      <c r="Z4644" s="3">
        <v>939559</v>
      </c>
      <c r="AA4644" s="69"/>
      <c r="AB4644" s="69">
        <v>2289.9157650000002</v>
      </c>
      <c r="AC4644" s="3">
        <v>424743</v>
      </c>
      <c r="AD4644" s="3">
        <v>895438.09499999997</v>
      </c>
      <c r="AE4644" s="3">
        <v>30</v>
      </c>
      <c r="AF4644" s="3">
        <v>532.30600000000004</v>
      </c>
    </row>
    <row r="4645" spans="1:32" x14ac:dyDescent="0.3">
      <c r="A4645" s="32" t="s">
        <v>45</v>
      </c>
      <c r="B4645" s="65" t="str">
        <f>VLOOKUP(A4645,'bank list with code'!$A$2:$C$114,3,FALSE)</f>
        <v>B002</v>
      </c>
      <c r="C4645" s="65" t="str">
        <f>VLOOKUP(B4645,'bank type'!$A$2:$B$87,2,FALSE)</f>
        <v>Payment Banks</v>
      </c>
      <c r="D4645" s="60">
        <f t="shared" si="175"/>
        <v>44804</v>
      </c>
      <c r="E4645" s="115">
        <v>8</v>
      </c>
      <c r="F4645" s="1">
        <v>2022</v>
      </c>
      <c r="G4645" s="25">
        <v>0</v>
      </c>
      <c r="H4645" s="25">
        <v>0</v>
      </c>
      <c r="I4645" s="25"/>
      <c r="J4645" s="25"/>
      <c r="K4645" s="26">
        <v>0</v>
      </c>
      <c r="L4645" s="26">
        <v>0</v>
      </c>
      <c r="M4645" s="26">
        <v>0</v>
      </c>
      <c r="N4645" s="26">
        <v>3896369</v>
      </c>
      <c r="O4645" s="26">
        <v>0</v>
      </c>
      <c r="P4645" s="26"/>
      <c r="Q4645" s="26">
        <v>0</v>
      </c>
      <c r="R4645" s="133"/>
      <c r="S4645" s="133">
        <v>0</v>
      </c>
      <c r="T4645" s="26">
        <v>0</v>
      </c>
      <c r="U4645" s="26">
        <v>0</v>
      </c>
      <c r="V4645" s="26">
        <v>0</v>
      </c>
      <c r="W4645" s="26">
        <v>0</v>
      </c>
      <c r="X4645" s="26">
        <v>2719008</v>
      </c>
      <c r="Y4645" s="26"/>
      <c r="Z4645" s="26">
        <v>0</v>
      </c>
      <c r="AA4645" s="133"/>
      <c r="AB4645" s="133">
        <v>0</v>
      </c>
      <c r="AC4645" s="26">
        <v>232499</v>
      </c>
      <c r="AD4645" s="26">
        <v>197556.24</v>
      </c>
      <c r="AE4645" s="26">
        <v>0</v>
      </c>
      <c r="AF4645" s="26">
        <v>0</v>
      </c>
    </row>
    <row r="4646" spans="1:32" x14ac:dyDescent="0.3">
      <c r="A4646" s="32" t="s">
        <v>46</v>
      </c>
      <c r="B4646" s="65" t="str">
        <f>VLOOKUP(A4646,'bank list with code'!$A$2:$C$114,3,FALSE)</f>
        <v>B048</v>
      </c>
      <c r="C4646" s="65" t="str">
        <f>VLOOKUP(B4646,'bank type'!$A$2:$B$87,2,FALSE)</f>
        <v>Payment Banks</v>
      </c>
      <c r="D4646" s="60">
        <f t="shared" si="175"/>
        <v>44804</v>
      </c>
      <c r="E4646" s="115">
        <v>8</v>
      </c>
      <c r="F4646" s="1">
        <v>2022</v>
      </c>
      <c r="G4646" s="25">
        <v>0</v>
      </c>
      <c r="H4646" s="25">
        <v>0</v>
      </c>
      <c r="I4646" s="25"/>
      <c r="J4646" s="25"/>
      <c r="K4646" s="26">
        <v>0</v>
      </c>
      <c r="L4646" s="26">
        <v>333219</v>
      </c>
      <c r="M4646" s="26">
        <v>0</v>
      </c>
      <c r="N4646" s="26">
        <v>15997</v>
      </c>
      <c r="O4646" s="26">
        <v>0</v>
      </c>
      <c r="P4646" s="26"/>
      <c r="Q4646" s="26">
        <v>0</v>
      </c>
      <c r="R4646" s="133"/>
      <c r="S4646" s="133">
        <v>0</v>
      </c>
      <c r="T4646" s="26">
        <v>0</v>
      </c>
      <c r="U4646" s="26">
        <v>0</v>
      </c>
      <c r="V4646" s="26">
        <v>0</v>
      </c>
      <c r="W4646" s="26">
        <v>0</v>
      </c>
      <c r="X4646" s="26">
        <v>5159768</v>
      </c>
      <c r="Y4646" s="26"/>
      <c r="Z4646" s="26">
        <v>213137</v>
      </c>
      <c r="AA4646" s="133"/>
      <c r="AB4646" s="133">
        <v>390.67481963</v>
      </c>
      <c r="AC4646" s="26">
        <v>22787</v>
      </c>
      <c r="AD4646" s="26">
        <v>26213.699210000002</v>
      </c>
      <c r="AE4646" s="26">
        <v>0</v>
      </c>
      <c r="AF4646" s="26">
        <v>0</v>
      </c>
    </row>
    <row r="4647" spans="1:32" x14ac:dyDescent="0.3">
      <c r="A4647" s="32" t="s">
        <v>47</v>
      </c>
      <c r="B4647" s="65" t="str">
        <f>VLOOKUP(A4647,'bank list with code'!$A$2:$C$114,3,FALSE)</f>
        <v>B059</v>
      </c>
      <c r="C4647" s="65" t="str">
        <f>VLOOKUP(B4647,'bank type'!$A$2:$B$87,2,FALSE)</f>
        <v>Payment Banks</v>
      </c>
      <c r="D4647" s="60">
        <f t="shared" si="175"/>
        <v>44804</v>
      </c>
      <c r="E4647" s="115">
        <v>8</v>
      </c>
      <c r="F4647" s="1">
        <v>2022</v>
      </c>
      <c r="G4647" s="25">
        <v>0</v>
      </c>
      <c r="H4647" s="25">
        <v>0</v>
      </c>
      <c r="I4647" s="25"/>
      <c r="J4647" s="25"/>
      <c r="K4647" s="26">
        <v>0</v>
      </c>
      <c r="L4647" s="26">
        <v>171355</v>
      </c>
      <c r="M4647" s="26">
        <v>0</v>
      </c>
      <c r="N4647" s="26">
        <v>120412</v>
      </c>
      <c r="O4647" s="26">
        <v>0</v>
      </c>
      <c r="P4647" s="26"/>
      <c r="Q4647" s="26">
        <v>0</v>
      </c>
      <c r="R4647" s="133"/>
      <c r="S4647" s="133">
        <v>0</v>
      </c>
      <c r="T4647" s="26">
        <v>0</v>
      </c>
      <c r="U4647" s="26">
        <v>0</v>
      </c>
      <c r="V4647" s="26">
        <v>0</v>
      </c>
      <c r="W4647" s="26">
        <v>0</v>
      </c>
      <c r="X4647" s="26">
        <v>6558032</v>
      </c>
      <c r="Y4647" s="26"/>
      <c r="Z4647" s="26">
        <v>0</v>
      </c>
      <c r="AA4647" s="133"/>
      <c r="AB4647" s="133">
        <v>0</v>
      </c>
      <c r="AC4647" s="26">
        <v>415821</v>
      </c>
      <c r="AD4647" s="26">
        <v>282806.47570000001</v>
      </c>
      <c r="AE4647" s="26">
        <v>0</v>
      </c>
      <c r="AF4647" s="26">
        <v>0</v>
      </c>
    </row>
    <row r="4648" spans="1:32" x14ac:dyDescent="0.3">
      <c r="A4648" s="32" t="s">
        <v>72</v>
      </c>
      <c r="B4648" s="65" t="str">
        <f>VLOOKUP(A4648,'bank list with code'!$A$2:$C$114,3,FALSE)</f>
        <v>B067</v>
      </c>
      <c r="C4648" s="65" t="str">
        <f>VLOOKUP(B4648,'bank type'!$A$2:$B$87,2,FALSE)</f>
        <v>Payment Banks</v>
      </c>
      <c r="D4648" s="60">
        <f t="shared" si="175"/>
        <v>44804</v>
      </c>
      <c r="E4648" s="115">
        <v>8</v>
      </c>
      <c r="F4648" s="1">
        <v>2022</v>
      </c>
      <c r="G4648" s="25">
        <v>0</v>
      </c>
      <c r="H4648" s="25">
        <v>0</v>
      </c>
      <c r="I4648" s="25"/>
      <c r="J4648" s="25"/>
      <c r="K4648" s="26">
        <v>0</v>
      </c>
      <c r="L4648" s="26">
        <v>0</v>
      </c>
      <c r="M4648" s="26">
        <v>0</v>
      </c>
      <c r="N4648" s="26">
        <v>0</v>
      </c>
      <c r="O4648" s="26">
        <v>0</v>
      </c>
      <c r="P4648" s="26"/>
      <c r="Q4648" s="26">
        <v>0</v>
      </c>
      <c r="R4648" s="133"/>
      <c r="S4648" s="133">
        <v>0</v>
      </c>
      <c r="T4648" s="26">
        <v>0</v>
      </c>
      <c r="U4648" s="26">
        <v>0</v>
      </c>
      <c r="V4648" s="26">
        <v>0</v>
      </c>
      <c r="W4648" s="26">
        <v>0</v>
      </c>
      <c r="X4648" s="26">
        <v>0</v>
      </c>
      <c r="Y4648" s="26"/>
      <c r="Z4648" s="26">
        <v>0</v>
      </c>
      <c r="AA4648" s="133"/>
      <c r="AB4648" s="133">
        <v>0</v>
      </c>
      <c r="AC4648" s="26">
        <v>0</v>
      </c>
      <c r="AD4648" s="26">
        <v>0</v>
      </c>
      <c r="AE4648" s="26">
        <v>0</v>
      </c>
      <c r="AF4648" s="26">
        <v>0</v>
      </c>
    </row>
    <row r="4649" spans="1:32" x14ac:dyDescent="0.3">
      <c r="A4649" s="32" t="s">
        <v>49</v>
      </c>
      <c r="B4649" s="65" t="str">
        <f>VLOOKUP(A4649,'bank list with code'!$A$2:$C$114,3,FALSE)</f>
        <v>B077</v>
      </c>
      <c r="C4649" s="65" t="str">
        <f>VLOOKUP(B4649,'bank type'!$A$2:$B$87,2,FALSE)</f>
        <v>Payment Banks</v>
      </c>
      <c r="D4649" s="60">
        <f t="shared" si="175"/>
        <v>44804</v>
      </c>
      <c r="E4649" s="115">
        <v>8</v>
      </c>
      <c r="F4649" s="1">
        <v>2022</v>
      </c>
      <c r="G4649" s="25">
        <v>0</v>
      </c>
      <c r="H4649" s="25">
        <v>0</v>
      </c>
      <c r="I4649" s="25"/>
      <c r="J4649" s="25"/>
      <c r="K4649" s="26">
        <v>0</v>
      </c>
      <c r="L4649" s="26">
        <v>106422</v>
      </c>
      <c r="M4649" s="26">
        <v>0</v>
      </c>
      <c r="N4649" s="26">
        <v>0</v>
      </c>
      <c r="O4649" s="26">
        <v>0</v>
      </c>
      <c r="P4649" s="26"/>
      <c r="Q4649" s="26">
        <v>0</v>
      </c>
      <c r="R4649" s="133"/>
      <c r="S4649" s="133">
        <v>0</v>
      </c>
      <c r="T4649" s="26">
        <v>0</v>
      </c>
      <c r="U4649" s="26">
        <v>0</v>
      </c>
      <c r="V4649" s="26">
        <v>0</v>
      </c>
      <c r="W4649" s="26">
        <v>0</v>
      </c>
      <c r="X4649" s="26">
        <v>397854</v>
      </c>
      <c r="Y4649" s="26"/>
      <c r="Z4649" s="26">
        <v>806</v>
      </c>
      <c r="AA4649" s="133"/>
      <c r="AB4649" s="133">
        <v>0.8020463000000001</v>
      </c>
      <c r="AC4649" s="26">
        <v>18305</v>
      </c>
      <c r="AD4649" s="26">
        <v>10351.6049</v>
      </c>
      <c r="AE4649" s="26">
        <v>0</v>
      </c>
      <c r="AF4649" s="26">
        <v>0</v>
      </c>
    </row>
    <row r="4650" spans="1:32" x14ac:dyDescent="0.3">
      <c r="A4650" s="37" t="s">
        <v>50</v>
      </c>
      <c r="B4650" s="65" t="str">
        <f>VLOOKUP(A4650,'bank list with code'!$A$2:$C$114,3,FALSE)</f>
        <v>B079</v>
      </c>
      <c r="C4650" s="65" t="str">
        <f>VLOOKUP(B4650,'bank type'!$A$2:$B$87,2,FALSE)</f>
        <v>Payment Banks</v>
      </c>
      <c r="D4650" s="60">
        <f t="shared" si="175"/>
        <v>44804</v>
      </c>
      <c r="E4650" s="115">
        <v>8</v>
      </c>
      <c r="F4650" s="1">
        <v>2022</v>
      </c>
      <c r="G4650" s="25">
        <v>1</v>
      </c>
      <c r="H4650" s="27">
        <v>64</v>
      </c>
      <c r="I4650" s="27"/>
      <c r="J4650" s="27"/>
      <c r="K4650" s="26">
        <v>485578</v>
      </c>
      <c r="L4650" s="26">
        <v>0</v>
      </c>
      <c r="M4650" s="26">
        <v>0</v>
      </c>
      <c r="N4650" s="26">
        <v>24520697</v>
      </c>
      <c r="O4650" s="26">
        <v>0</v>
      </c>
      <c r="P4650" s="26"/>
      <c r="Q4650" s="26">
        <v>0</v>
      </c>
      <c r="R4650" s="133"/>
      <c r="S4650" s="133">
        <v>0</v>
      </c>
      <c r="T4650" s="26">
        <v>0</v>
      </c>
      <c r="U4650" s="26">
        <v>0</v>
      </c>
      <c r="V4650" s="26">
        <v>0</v>
      </c>
      <c r="W4650" s="26">
        <v>0</v>
      </c>
      <c r="X4650" s="26">
        <v>37559643</v>
      </c>
      <c r="Y4650" s="26"/>
      <c r="Z4650" s="26">
        <v>670583</v>
      </c>
      <c r="AA4650" s="133"/>
      <c r="AB4650" s="133">
        <v>777.51296765000018</v>
      </c>
      <c r="AC4650" s="26">
        <v>1643497</v>
      </c>
      <c r="AD4650" s="26">
        <v>2361830.9169900003</v>
      </c>
      <c r="AE4650" s="26">
        <v>0</v>
      </c>
      <c r="AF4650" s="26">
        <v>0</v>
      </c>
    </row>
    <row r="4651" spans="1:32" x14ac:dyDescent="0.3">
      <c r="A4651" s="31" t="s">
        <v>52</v>
      </c>
      <c r="B4651" s="65" t="str">
        <f>VLOOKUP(A4651,'bank list with code'!$A$2:$C$114,3,FALSE)</f>
        <v>B007</v>
      </c>
      <c r="C4651" s="65" t="str">
        <f>VLOOKUP(B4651,'bank type'!$A$2:$B$87,2,FALSE)</f>
        <v>Small Finance Banks</v>
      </c>
      <c r="D4651" s="60">
        <f t="shared" si="175"/>
        <v>44804</v>
      </c>
      <c r="E4651" s="115">
        <v>8</v>
      </c>
      <c r="F4651" s="1">
        <v>2022</v>
      </c>
      <c r="G4651" s="14">
        <v>452</v>
      </c>
      <c r="H4651" s="2">
        <v>3</v>
      </c>
      <c r="I4651" s="2"/>
      <c r="J4651" s="2"/>
      <c r="K4651" s="3">
        <v>0</v>
      </c>
      <c r="L4651" s="3">
        <v>340</v>
      </c>
      <c r="M4651" s="3">
        <v>0</v>
      </c>
      <c r="N4651" s="3">
        <v>771197</v>
      </c>
      <c r="O4651" s="3">
        <v>296930</v>
      </c>
      <c r="P4651" s="3"/>
      <c r="Q4651" s="3">
        <v>447660</v>
      </c>
      <c r="R4651" s="69"/>
      <c r="S4651" s="69">
        <v>2225.6121069999999</v>
      </c>
      <c r="T4651" s="3">
        <v>398735</v>
      </c>
      <c r="U4651" s="3">
        <v>2601119.247</v>
      </c>
      <c r="V4651" s="3">
        <v>1180</v>
      </c>
      <c r="W4651" s="3">
        <v>577.173</v>
      </c>
      <c r="X4651" s="3">
        <v>2207838</v>
      </c>
      <c r="Y4651" s="3"/>
      <c r="Z4651" s="3">
        <v>256322</v>
      </c>
      <c r="AA4651" s="69"/>
      <c r="AB4651" s="69">
        <v>594.29314239999997</v>
      </c>
      <c r="AC4651" s="3">
        <v>208781</v>
      </c>
      <c r="AD4651" s="3">
        <v>552802.9622999999</v>
      </c>
      <c r="AE4651" s="3">
        <v>214</v>
      </c>
      <c r="AF4651" s="3">
        <v>4559.5879999999997</v>
      </c>
    </row>
    <row r="4652" spans="1:32" x14ac:dyDescent="0.3">
      <c r="A4652" s="31" t="s">
        <v>53</v>
      </c>
      <c r="B4652" s="65" t="str">
        <f>VLOOKUP(A4652,'bank list with code'!$A$2:$C$114,3,FALSE)</f>
        <v>B019</v>
      </c>
      <c r="C4652" s="65" t="str">
        <f>VLOOKUP(B4652,'bank type'!$A$2:$B$87,2,FALSE)</f>
        <v>Small Finance Banks</v>
      </c>
      <c r="D4652" s="60">
        <f t="shared" si="175"/>
        <v>44804</v>
      </c>
      <c r="E4652" s="115">
        <v>8</v>
      </c>
      <c r="F4652" s="1">
        <v>2022</v>
      </c>
      <c r="G4652" s="14">
        <v>165</v>
      </c>
      <c r="H4652" s="2">
        <v>2</v>
      </c>
      <c r="I4652" s="2"/>
      <c r="J4652" s="2"/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/>
      <c r="Q4652" s="3">
        <v>0</v>
      </c>
      <c r="R4652" s="69"/>
      <c r="S4652" s="69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195956</v>
      </c>
      <c r="Y4652" s="3"/>
      <c r="Z4652" s="3">
        <v>47533</v>
      </c>
      <c r="AA4652" s="69"/>
      <c r="AB4652" s="69">
        <v>105.22667079999999</v>
      </c>
      <c r="AC4652" s="3">
        <v>17310</v>
      </c>
      <c r="AD4652" s="3">
        <v>36484.887560000003</v>
      </c>
      <c r="AE4652" s="3">
        <v>0</v>
      </c>
      <c r="AF4652" s="3">
        <v>0</v>
      </c>
    </row>
    <row r="4653" spans="1:32" x14ac:dyDescent="0.3">
      <c r="A4653" s="31" t="s">
        <v>55</v>
      </c>
      <c r="B4653" s="65" t="str">
        <f>VLOOKUP(A4653,'bank list with code'!$A$2:$C$114,3,FALSE)</f>
        <v>B041</v>
      </c>
      <c r="C4653" s="65" t="str">
        <f>VLOOKUP(B4653,'bank type'!$A$2:$B$87,2,FALSE)</f>
        <v>Small Finance Banks</v>
      </c>
      <c r="D4653" s="60">
        <f t="shared" si="175"/>
        <v>44804</v>
      </c>
      <c r="E4653" s="115">
        <v>8</v>
      </c>
      <c r="F4653" s="1">
        <v>2022</v>
      </c>
      <c r="G4653" s="14">
        <v>340</v>
      </c>
      <c r="H4653" s="2">
        <v>3</v>
      </c>
      <c r="I4653" s="2"/>
      <c r="J4653" s="2"/>
      <c r="K4653" s="3">
        <v>19184</v>
      </c>
      <c r="L4653" s="3">
        <v>299</v>
      </c>
      <c r="M4653" s="3">
        <v>29104</v>
      </c>
      <c r="N4653" s="3">
        <v>0</v>
      </c>
      <c r="O4653" s="3">
        <v>0</v>
      </c>
      <c r="P4653" s="3"/>
      <c r="Q4653" s="3">
        <v>0</v>
      </c>
      <c r="R4653" s="69"/>
      <c r="S4653" s="69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3855299</v>
      </c>
      <c r="Y4653" s="3"/>
      <c r="Z4653" s="3">
        <v>284151</v>
      </c>
      <c r="AA4653" s="69"/>
      <c r="AB4653" s="69">
        <v>508.86138900000003</v>
      </c>
      <c r="AC4653" s="3">
        <v>141797</v>
      </c>
      <c r="AD4653" s="3">
        <v>410789.641</v>
      </c>
      <c r="AE4653" s="3">
        <v>0</v>
      </c>
      <c r="AF4653" s="3">
        <v>0</v>
      </c>
    </row>
    <row r="4654" spans="1:32" x14ac:dyDescent="0.3">
      <c r="A4654" s="31" t="s">
        <v>56</v>
      </c>
      <c r="B4654" s="65" t="str">
        <f>VLOOKUP(A4654,'bank list with code'!$A$2:$C$114,3,FALSE)</f>
        <v>B043</v>
      </c>
      <c r="C4654" s="65" t="str">
        <f>VLOOKUP(B4654,'bank type'!$A$2:$B$87,2,FALSE)</f>
        <v>Small Finance Banks</v>
      </c>
      <c r="D4654" s="60">
        <f t="shared" si="175"/>
        <v>44804</v>
      </c>
      <c r="E4654" s="115">
        <v>8</v>
      </c>
      <c r="F4654" s="1">
        <v>2022</v>
      </c>
      <c r="G4654" s="14">
        <v>439</v>
      </c>
      <c r="H4654" s="2">
        <v>2</v>
      </c>
      <c r="I4654" s="2"/>
      <c r="J4654" s="2"/>
      <c r="K4654" s="3">
        <v>0</v>
      </c>
      <c r="L4654" s="3">
        <v>1155</v>
      </c>
      <c r="M4654" s="3">
        <v>0</v>
      </c>
      <c r="N4654" s="3">
        <v>0</v>
      </c>
      <c r="O4654" s="3">
        <v>0</v>
      </c>
      <c r="P4654" s="3"/>
      <c r="Q4654" s="3">
        <v>0</v>
      </c>
      <c r="R4654" s="69"/>
      <c r="S4654" s="69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4629416</v>
      </c>
      <c r="Y4654" s="3"/>
      <c r="Z4654" s="3">
        <v>279742</v>
      </c>
      <c r="AA4654" s="69"/>
      <c r="AB4654" s="69">
        <v>351.12973677999997</v>
      </c>
      <c r="AC4654" s="3">
        <v>0</v>
      </c>
      <c r="AD4654" s="3">
        <v>0</v>
      </c>
      <c r="AE4654" s="3">
        <v>0</v>
      </c>
      <c r="AF4654" s="3">
        <v>0</v>
      </c>
    </row>
    <row r="4655" spans="1:32" x14ac:dyDescent="0.3">
      <c r="A4655" s="31" t="s">
        <v>54</v>
      </c>
      <c r="B4655" s="65" t="str">
        <f>VLOOKUP(A4655,'bank list with code'!$A$2:$C$114,3,FALSE)</f>
        <v>B046</v>
      </c>
      <c r="C4655" s="65" t="str">
        <f>VLOOKUP(B4655,'bank type'!$A$2:$B$87,2,FALSE)</f>
        <v>Small Finance Banks</v>
      </c>
      <c r="D4655" s="60">
        <f t="shared" si="175"/>
        <v>44804</v>
      </c>
      <c r="E4655" s="115">
        <v>8</v>
      </c>
      <c r="F4655" s="1">
        <v>2022</v>
      </c>
      <c r="G4655" s="14">
        <v>129</v>
      </c>
      <c r="H4655" s="2">
        <v>0</v>
      </c>
      <c r="I4655" s="2"/>
      <c r="J4655" s="2"/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/>
      <c r="Q4655" s="3">
        <v>0</v>
      </c>
      <c r="R4655" s="69"/>
      <c r="S4655" s="69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3714230</v>
      </c>
      <c r="Y4655" s="3"/>
      <c r="Z4655" s="3">
        <v>51072</v>
      </c>
      <c r="AA4655" s="69"/>
      <c r="AB4655" s="69">
        <v>56.705827649999996</v>
      </c>
      <c r="AC4655" s="3">
        <v>4301</v>
      </c>
      <c r="AD4655" s="3">
        <v>8061.4070300000003</v>
      </c>
      <c r="AE4655" s="3">
        <v>0</v>
      </c>
      <c r="AF4655" s="3">
        <v>0</v>
      </c>
    </row>
    <row r="4656" spans="1:32" x14ac:dyDescent="0.3">
      <c r="A4656" s="31" t="s">
        <v>57</v>
      </c>
      <c r="B4656" s="65" t="str">
        <f>VLOOKUP(A4656,'bank list with code'!$A$2:$C$114,3,FALSE)</f>
        <v>B065</v>
      </c>
      <c r="C4656" s="65" t="str">
        <f>VLOOKUP(B4656,'bank type'!$A$2:$B$87,2,FALSE)</f>
        <v>Small Finance Banks</v>
      </c>
      <c r="D4656" s="60">
        <f t="shared" si="175"/>
        <v>44804</v>
      </c>
      <c r="E4656" s="115">
        <v>8</v>
      </c>
      <c r="F4656" s="1">
        <v>2022</v>
      </c>
      <c r="G4656" s="14">
        <v>59</v>
      </c>
      <c r="H4656" s="2">
        <v>2</v>
      </c>
      <c r="I4656" s="2"/>
      <c r="J4656" s="2"/>
      <c r="K4656" s="3">
        <v>0</v>
      </c>
      <c r="L4656" s="3">
        <v>164</v>
      </c>
      <c r="M4656" s="3">
        <v>0</v>
      </c>
      <c r="N4656" s="3">
        <v>494158</v>
      </c>
      <c r="O4656" s="3">
        <v>0</v>
      </c>
      <c r="P4656" s="3"/>
      <c r="Q4656" s="3">
        <v>0</v>
      </c>
      <c r="R4656" s="69"/>
      <c r="S4656" s="69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2507403</v>
      </c>
      <c r="Y4656" s="3"/>
      <c r="Z4656" s="3">
        <v>56195</v>
      </c>
      <c r="AA4656" s="69"/>
      <c r="AB4656" s="69">
        <v>85.99540300000001</v>
      </c>
      <c r="AC4656" s="3">
        <v>7225</v>
      </c>
      <c r="AD4656" s="3">
        <v>15704.213</v>
      </c>
      <c r="AE4656" s="3">
        <v>0</v>
      </c>
      <c r="AF4656" s="3">
        <v>0</v>
      </c>
    </row>
    <row r="4657" spans="1:32" x14ac:dyDescent="0.3">
      <c r="A4657" s="31" t="s">
        <v>58</v>
      </c>
      <c r="B4657" s="65" t="str">
        <f>VLOOKUP(A4657,'bank list with code'!$A$2:$C$114,3,FALSE)</f>
        <v>B075</v>
      </c>
      <c r="C4657" s="65" t="str">
        <f>VLOOKUP(B4657,'bank type'!$A$2:$B$87,2,FALSE)</f>
        <v>Small Finance Banks</v>
      </c>
      <c r="D4657" s="60">
        <f t="shared" si="175"/>
        <v>44804</v>
      </c>
      <c r="E4657" s="115">
        <v>8</v>
      </c>
      <c r="F4657" s="1">
        <v>2022</v>
      </c>
      <c r="G4657" s="14">
        <v>8</v>
      </c>
      <c r="H4657" s="2">
        <v>1</v>
      </c>
      <c r="I4657" s="2"/>
      <c r="J4657" s="2"/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/>
      <c r="Q4657" s="3">
        <v>0</v>
      </c>
      <c r="R4657" s="69"/>
      <c r="S4657" s="69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335069</v>
      </c>
      <c r="Y4657" s="3"/>
      <c r="Z4657" s="3">
        <v>16770</v>
      </c>
      <c r="AA4657" s="69"/>
      <c r="AB4657" s="69">
        <v>21.615756870000002</v>
      </c>
      <c r="AC4657" s="3">
        <v>0</v>
      </c>
      <c r="AD4657" s="3">
        <v>0</v>
      </c>
      <c r="AE4657" s="3">
        <v>0</v>
      </c>
      <c r="AF4657" s="3">
        <v>0</v>
      </c>
    </row>
    <row r="4658" spans="1:32" x14ac:dyDescent="0.3">
      <c r="A4658" s="31" t="s">
        <v>59</v>
      </c>
      <c r="B4658" s="65" t="str">
        <f>VLOOKUP(A4658,'bank list with code'!$A$2:$C$114,3,FALSE)</f>
        <v>B097</v>
      </c>
      <c r="C4658" s="65" t="str">
        <f>VLOOKUP(B4658,'bank type'!$A$2:$B$87,2,FALSE)</f>
        <v>Small Finance Banks</v>
      </c>
      <c r="D4658" s="60">
        <f t="shared" si="175"/>
        <v>44804</v>
      </c>
      <c r="E4658" s="115">
        <v>8</v>
      </c>
      <c r="F4658" s="1">
        <v>2022</v>
      </c>
      <c r="G4658" s="14">
        <v>0</v>
      </c>
      <c r="H4658" s="2">
        <v>0</v>
      </c>
      <c r="I4658" s="2"/>
      <c r="J4658" s="2"/>
      <c r="K4658" s="3">
        <v>0</v>
      </c>
      <c r="L4658" s="3">
        <v>67</v>
      </c>
      <c r="M4658" s="3">
        <v>0</v>
      </c>
      <c r="N4658" s="3">
        <v>0</v>
      </c>
      <c r="O4658" s="3">
        <v>0</v>
      </c>
      <c r="P4658" s="3"/>
      <c r="Q4658" s="3">
        <v>0</v>
      </c>
      <c r="R4658" s="69"/>
      <c r="S4658" s="69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501612</v>
      </c>
      <c r="Y4658" s="3"/>
      <c r="Z4658" s="3">
        <v>12089</v>
      </c>
      <c r="AA4658" s="69"/>
      <c r="AB4658" s="69">
        <v>15.353465310000001</v>
      </c>
      <c r="AC4658" s="3">
        <v>924</v>
      </c>
      <c r="AD4658" s="3">
        <v>2392.0584399999998</v>
      </c>
      <c r="AE4658" s="3">
        <v>0</v>
      </c>
      <c r="AF4658" s="3">
        <v>0</v>
      </c>
    </row>
    <row r="4659" spans="1:32" x14ac:dyDescent="0.3">
      <c r="A4659" s="31" t="s">
        <v>60</v>
      </c>
      <c r="B4659" s="65" t="str">
        <f>VLOOKUP(A4659,'bank list with code'!$A$2:$C$114,3,FALSE)</f>
        <v>B103</v>
      </c>
      <c r="C4659" s="65" t="str">
        <f>VLOOKUP(B4659,'bank type'!$A$2:$B$87,2,FALSE)</f>
        <v>Small Finance Banks</v>
      </c>
      <c r="D4659" s="60">
        <f t="shared" si="175"/>
        <v>44804</v>
      </c>
      <c r="E4659" s="115">
        <v>8</v>
      </c>
      <c r="F4659" s="1">
        <v>2022</v>
      </c>
      <c r="G4659" s="14">
        <v>494</v>
      </c>
      <c r="H4659" s="2">
        <v>3</v>
      </c>
      <c r="I4659" s="2"/>
      <c r="J4659" s="2"/>
      <c r="K4659" s="3">
        <v>0</v>
      </c>
      <c r="L4659" s="3">
        <v>0</v>
      </c>
      <c r="M4659" s="3">
        <v>0</v>
      </c>
      <c r="N4659" s="3">
        <v>155878</v>
      </c>
      <c r="O4659" s="3">
        <v>0</v>
      </c>
      <c r="P4659" s="3"/>
      <c r="Q4659" s="3">
        <v>0</v>
      </c>
      <c r="R4659" s="69"/>
      <c r="S4659" s="69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7680056</v>
      </c>
      <c r="Y4659" s="3"/>
      <c r="Z4659" s="3">
        <v>342867</v>
      </c>
      <c r="AA4659" s="69"/>
      <c r="AB4659" s="69">
        <v>489.53788338999999</v>
      </c>
      <c r="AC4659" s="3">
        <v>145031</v>
      </c>
      <c r="AD4659" s="3">
        <v>285360.54161000001</v>
      </c>
      <c r="AE4659" s="3">
        <v>0</v>
      </c>
      <c r="AF4659" s="3">
        <v>0</v>
      </c>
    </row>
    <row r="4660" spans="1:32" x14ac:dyDescent="0.3">
      <c r="A4660" s="31" t="s">
        <v>78</v>
      </c>
      <c r="B4660" s="65" t="str">
        <f>VLOOKUP(A4660,'bank list with code'!$A$2:$C$114,3,FALSE)</f>
        <v>B107</v>
      </c>
      <c r="C4660" s="65" t="str">
        <f>VLOOKUP(B4660,'bank type'!$A$2:$B$87,2,FALSE)</f>
        <v>Small Finance Banks</v>
      </c>
      <c r="D4660" s="60">
        <f t="shared" si="175"/>
        <v>44804</v>
      </c>
      <c r="E4660" s="115">
        <v>8</v>
      </c>
      <c r="F4660" s="1">
        <v>2022</v>
      </c>
      <c r="G4660" s="14">
        <v>231</v>
      </c>
      <c r="H4660" s="2">
        <v>0</v>
      </c>
      <c r="I4660" s="2"/>
      <c r="J4660" s="2"/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/>
      <c r="Q4660" s="3">
        <v>0</v>
      </c>
      <c r="R4660" s="69"/>
      <c r="S4660" s="69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/>
      <c r="Z4660" s="3">
        <v>0</v>
      </c>
      <c r="AA4660" s="69"/>
      <c r="AB4660" s="69">
        <v>0</v>
      </c>
      <c r="AC4660" s="3">
        <v>0</v>
      </c>
      <c r="AD4660" s="3">
        <v>0</v>
      </c>
      <c r="AE4660" s="3">
        <v>0</v>
      </c>
      <c r="AF4660" s="3">
        <v>0</v>
      </c>
    </row>
    <row r="4661" spans="1:32" x14ac:dyDescent="0.3">
      <c r="A4661" s="31" t="s">
        <v>61</v>
      </c>
      <c r="B4661" s="65" t="str">
        <f>VLOOKUP(A4661,'bank list with code'!$A$2:$C$114,3,FALSE)</f>
        <v>B109</v>
      </c>
      <c r="C4661" s="65" t="str">
        <f>VLOOKUP(B4661,'bank type'!$A$2:$B$87,2,FALSE)</f>
        <v>Small Finance Banks</v>
      </c>
      <c r="D4661" s="60">
        <f t="shared" si="175"/>
        <v>44804</v>
      </c>
      <c r="E4661" s="115">
        <v>8</v>
      </c>
      <c r="F4661" s="1">
        <v>2022</v>
      </c>
      <c r="G4661" s="14">
        <v>234</v>
      </c>
      <c r="H4661" s="2">
        <v>7</v>
      </c>
      <c r="I4661" s="2"/>
      <c r="J4661" s="2"/>
      <c r="K4661" s="3">
        <v>0</v>
      </c>
      <c r="L4661" s="3">
        <v>450</v>
      </c>
      <c r="M4661" s="3">
        <v>0</v>
      </c>
      <c r="N4661" s="3">
        <v>10005</v>
      </c>
      <c r="O4661" s="3">
        <v>0</v>
      </c>
      <c r="P4661" s="3"/>
      <c r="Q4661" s="3">
        <v>0</v>
      </c>
      <c r="R4661" s="69"/>
      <c r="S4661" s="69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1422606</v>
      </c>
      <c r="Y4661" s="3"/>
      <c r="Z4661" s="3">
        <v>42406</v>
      </c>
      <c r="AA4661" s="69"/>
      <c r="AB4661" s="69">
        <v>67.055039999999991</v>
      </c>
      <c r="AC4661" s="3">
        <v>11711</v>
      </c>
      <c r="AD4661" s="3">
        <v>19281.182000000001</v>
      </c>
      <c r="AE4661" s="3">
        <v>0</v>
      </c>
      <c r="AF4661" s="3">
        <v>0</v>
      </c>
    </row>
    <row r="4662" spans="1:32" x14ac:dyDescent="0.3">
      <c r="A4662" s="31" t="s">
        <v>0</v>
      </c>
      <c r="B4662" s="65" t="str">
        <f>VLOOKUP(A4662,'bank list with code'!$A$2:$C$114,3,FALSE)</f>
        <v>B014</v>
      </c>
      <c r="C4662" s="65" t="str">
        <f>VLOOKUP(B4662,'bank type'!$A$2:$B$87,2,FALSE)</f>
        <v>Public Sector Banks</v>
      </c>
      <c r="D4662" s="60">
        <f>DATE(2022,9,30)</f>
        <v>44834</v>
      </c>
      <c r="E4662" s="115">
        <v>9</v>
      </c>
      <c r="F4662" s="1">
        <v>2022</v>
      </c>
      <c r="G4662" s="14">
        <v>8777</v>
      </c>
      <c r="H4662" s="2">
        <v>2684</v>
      </c>
      <c r="I4662" s="2"/>
      <c r="J4662" s="2"/>
      <c r="K4662" s="3">
        <v>25558</v>
      </c>
      <c r="L4662" s="3">
        <v>38968</v>
      </c>
      <c r="M4662" s="3">
        <v>11798</v>
      </c>
      <c r="N4662" s="3">
        <v>889692</v>
      </c>
      <c r="O4662" s="3">
        <v>1502964</v>
      </c>
      <c r="P4662" s="3"/>
      <c r="Q4662" s="3">
        <v>1753063</v>
      </c>
      <c r="R4662" s="69"/>
      <c r="S4662" s="69">
        <v>5523.1259687800011</v>
      </c>
      <c r="T4662" s="3">
        <v>1806990</v>
      </c>
      <c r="U4662" s="3">
        <v>8788232.3271399997</v>
      </c>
      <c r="V4662" s="3">
        <v>0</v>
      </c>
      <c r="W4662" s="3">
        <v>0</v>
      </c>
      <c r="X4662" s="3">
        <v>77708499</v>
      </c>
      <c r="Y4662" s="3"/>
      <c r="Z4662" s="3">
        <v>7296348</v>
      </c>
      <c r="AA4662" s="69"/>
      <c r="AB4662" s="69">
        <v>13449.405474830002</v>
      </c>
      <c r="AC4662" s="3">
        <v>3594070</v>
      </c>
      <c r="AD4662" s="3">
        <v>6470476.5498100035</v>
      </c>
      <c r="AE4662" s="3">
        <v>8</v>
      </c>
      <c r="AF4662" s="3">
        <v>22.87</v>
      </c>
    </row>
    <row r="4663" spans="1:32" x14ac:dyDescent="0.3">
      <c r="A4663" s="31" t="s">
        <v>1</v>
      </c>
      <c r="B4663" s="65" t="str">
        <f>VLOOKUP(A4663,'bank list with code'!$A$2:$C$114,3,FALSE)</f>
        <v>B015</v>
      </c>
      <c r="C4663" s="65" t="str">
        <f>VLOOKUP(B4663,'bank type'!$A$2:$B$87,2,FALSE)</f>
        <v>Public Sector Banks</v>
      </c>
      <c r="D4663" s="60">
        <f t="shared" ref="D4663:D4719" si="176">DATE(2022,9,30)</f>
        <v>44834</v>
      </c>
      <c r="E4663" s="115">
        <v>9</v>
      </c>
      <c r="F4663" s="1">
        <v>2022</v>
      </c>
      <c r="G4663" s="14">
        <v>5274</v>
      </c>
      <c r="H4663" s="2">
        <v>2798</v>
      </c>
      <c r="I4663" s="2"/>
      <c r="J4663" s="2"/>
      <c r="K4663" s="3">
        <v>47196</v>
      </c>
      <c r="L4663" s="3">
        <v>14770</v>
      </c>
      <c r="M4663" s="3">
        <v>103</v>
      </c>
      <c r="N4663" s="3">
        <v>491276</v>
      </c>
      <c r="O4663" s="3">
        <v>138964</v>
      </c>
      <c r="P4663" s="3"/>
      <c r="Q4663" s="3">
        <v>134113</v>
      </c>
      <c r="R4663" s="69"/>
      <c r="S4663" s="69">
        <v>470.46446657000007</v>
      </c>
      <c r="T4663" s="3">
        <v>95147</v>
      </c>
      <c r="U4663" s="3">
        <v>301709.39828000002</v>
      </c>
      <c r="V4663" s="3">
        <v>0</v>
      </c>
      <c r="W4663" s="3">
        <v>0</v>
      </c>
      <c r="X4663" s="3">
        <v>45593205</v>
      </c>
      <c r="Y4663" s="3"/>
      <c r="Z4663" s="3">
        <v>4526379</v>
      </c>
      <c r="AA4663" s="69"/>
      <c r="AB4663" s="69">
        <v>7582.8563595899996</v>
      </c>
      <c r="AC4663" s="3">
        <v>2081878</v>
      </c>
      <c r="AD4663" s="3">
        <v>3049357.2736499999</v>
      </c>
      <c r="AE4663" s="3">
        <v>0</v>
      </c>
      <c r="AF4663" s="3">
        <v>0</v>
      </c>
    </row>
    <row r="4664" spans="1:32" x14ac:dyDescent="0.3">
      <c r="A4664" s="35" t="s">
        <v>2</v>
      </c>
      <c r="B4664" s="65" t="str">
        <f>VLOOKUP(A4664,'bank list with code'!$A$2:$C$114,3,FALSE)</f>
        <v>B016</v>
      </c>
      <c r="C4664" s="65" t="str">
        <f>VLOOKUP(B4664,'bank type'!$A$2:$B$87,2,FALSE)</f>
        <v>Public Sector Banks</v>
      </c>
      <c r="D4664" s="60">
        <f t="shared" si="176"/>
        <v>44834</v>
      </c>
      <c r="E4664" s="115">
        <v>9</v>
      </c>
      <c r="F4664" s="1">
        <v>2022</v>
      </c>
      <c r="G4664" s="9">
        <v>1786</v>
      </c>
      <c r="H4664" s="2">
        <v>434</v>
      </c>
      <c r="I4664" s="2"/>
      <c r="J4664" s="2"/>
      <c r="K4664" s="3">
        <v>2908</v>
      </c>
      <c r="L4664" s="3">
        <v>3341</v>
      </c>
      <c r="M4664" s="3">
        <v>355014</v>
      </c>
      <c r="N4664" s="3">
        <v>1013533</v>
      </c>
      <c r="O4664" s="3">
        <v>78338</v>
      </c>
      <c r="P4664" s="3"/>
      <c r="Q4664" s="3">
        <v>56819</v>
      </c>
      <c r="R4664" s="69"/>
      <c r="S4664" s="69">
        <v>219.88061594001195</v>
      </c>
      <c r="T4664" s="3">
        <v>24300</v>
      </c>
      <c r="U4664" s="3">
        <v>122001.4529199993</v>
      </c>
      <c r="V4664" s="3">
        <v>0</v>
      </c>
      <c r="W4664" s="3">
        <v>0</v>
      </c>
      <c r="X4664" s="3">
        <v>13037906</v>
      </c>
      <c r="Y4664" s="3"/>
      <c r="Z4664" s="3">
        <v>2163077</v>
      </c>
      <c r="AA4664" s="69"/>
      <c r="AB4664" s="69">
        <v>3111.3608277200001</v>
      </c>
      <c r="AC4664" s="3">
        <v>880943</v>
      </c>
      <c r="AD4664" s="3">
        <v>1249053.8044</v>
      </c>
      <c r="AE4664" s="3">
        <v>8096</v>
      </c>
      <c r="AF4664" s="3">
        <v>86689.926670000001</v>
      </c>
    </row>
    <row r="4665" spans="1:32" x14ac:dyDescent="0.3">
      <c r="A4665" s="31" t="s">
        <v>3</v>
      </c>
      <c r="B4665" s="65" t="str">
        <f>VLOOKUP(A4665,'bank list with code'!$A$2:$C$114,3,FALSE)</f>
        <v>B018</v>
      </c>
      <c r="C4665" s="65" t="str">
        <f>VLOOKUP(B4665,'bank type'!$A$2:$B$87,2,FALSE)</f>
        <v>Public Sector Banks</v>
      </c>
      <c r="D4665" s="60">
        <f t="shared" si="176"/>
        <v>44834</v>
      </c>
      <c r="E4665" s="115">
        <v>9</v>
      </c>
      <c r="F4665" s="1">
        <v>2022</v>
      </c>
      <c r="G4665" s="14">
        <v>8087</v>
      </c>
      <c r="H4665" s="2">
        <v>4071</v>
      </c>
      <c r="I4665" s="2"/>
      <c r="J4665" s="2"/>
      <c r="K4665" s="3">
        <v>54098</v>
      </c>
      <c r="L4665" s="3">
        <v>8906</v>
      </c>
      <c r="M4665" s="3">
        <v>66</v>
      </c>
      <c r="N4665" s="3">
        <v>1895308</v>
      </c>
      <c r="O4665" s="3">
        <v>558886</v>
      </c>
      <c r="P4665" s="3"/>
      <c r="Q4665" s="3">
        <v>652456</v>
      </c>
      <c r="R4665" s="69"/>
      <c r="S4665" s="69">
        <v>1735.7834797599999</v>
      </c>
      <c r="T4665" s="3">
        <v>306912</v>
      </c>
      <c r="U4665" s="3">
        <v>1110786.3929999999</v>
      </c>
      <c r="V4665" s="3">
        <v>0</v>
      </c>
      <c r="W4665" s="3">
        <v>0</v>
      </c>
      <c r="X4665" s="3">
        <v>48539815</v>
      </c>
      <c r="Y4665" s="3"/>
      <c r="Z4665" s="3">
        <v>9205632</v>
      </c>
      <c r="AA4665" s="69"/>
      <c r="AB4665" s="69">
        <v>18393.881903230002</v>
      </c>
      <c r="AC4665" s="3">
        <v>3623689</v>
      </c>
      <c r="AD4665" s="3">
        <v>6653561.3339999998</v>
      </c>
      <c r="AE4665" s="3">
        <v>4907</v>
      </c>
      <c r="AF4665" s="3">
        <v>79977.437000000005</v>
      </c>
    </row>
    <row r="4666" spans="1:32" x14ac:dyDescent="0.3">
      <c r="A4666" s="31" t="s">
        <v>4</v>
      </c>
      <c r="B4666" s="65" t="str">
        <f>VLOOKUP(A4666,'bank list with code'!$A$2:$C$114,3,FALSE)</f>
        <v>B022</v>
      </c>
      <c r="C4666" s="65" t="str">
        <f>VLOOKUP(B4666,'bank type'!$A$2:$B$87,2,FALSE)</f>
        <v>Public Sector Banks</v>
      </c>
      <c r="D4666" s="60">
        <f t="shared" si="176"/>
        <v>44834</v>
      </c>
      <c r="E4666" s="115">
        <v>9</v>
      </c>
      <c r="F4666" s="1">
        <v>2022</v>
      </c>
      <c r="G4666" s="14">
        <v>1688</v>
      </c>
      <c r="H4666" s="2">
        <v>328</v>
      </c>
      <c r="I4666" s="2"/>
      <c r="J4666" s="2"/>
      <c r="K4666" s="3">
        <v>2536</v>
      </c>
      <c r="L4666" s="3">
        <v>8982</v>
      </c>
      <c r="M4666" s="3">
        <v>8666</v>
      </c>
      <c r="N4666" s="3">
        <v>201681</v>
      </c>
      <c r="O4666" s="3">
        <v>0</v>
      </c>
      <c r="P4666" s="3"/>
      <c r="Q4666" s="3">
        <v>0</v>
      </c>
      <c r="R4666" s="69"/>
      <c r="S4666" s="69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27340402</v>
      </c>
      <c r="Y4666" s="3"/>
      <c r="Z4666" s="3">
        <v>2481155</v>
      </c>
      <c r="AA4666" s="69"/>
      <c r="AB4666" s="69">
        <v>5128.5924809999997</v>
      </c>
      <c r="AC4666" s="3">
        <v>676812</v>
      </c>
      <c r="AD4666" s="3">
        <v>1293512.9680000001</v>
      </c>
      <c r="AE4666" s="3">
        <v>0</v>
      </c>
      <c r="AF4666" s="3">
        <v>0</v>
      </c>
    </row>
    <row r="4667" spans="1:32" x14ac:dyDescent="0.3">
      <c r="A4667" s="31" t="s">
        <v>5</v>
      </c>
      <c r="B4667" s="65" t="str">
        <f>VLOOKUP(A4667,'bank list with code'!$A$2:$C$114,3,FALSE)</f>
        <v>B060</v>
      </c>
      <c r="C4667" s="65" t="str">
        <f>VLOOKUP(B4667,'bank type'!$A$2:$B$87,2,FALSE)</f>
        <v>Public Sector Banks</v>
      </c>
      <c r="D4667" s="60">
        <f t="shared" si="176"/>
        <v>44834</v>
      </c>
      <c r="E4667" s="115">
        <v>9</v>
      </c>
      <c r="F4667" s="1">
        <v>2022</v>
      </c>
      <c r="G4667" s="14">
        <v>4230</v>
      </c>
      <c r="H4667" s="2">
        <v>595</v>
      </c>
      <c r="I4667" s="2"/>
      <c r="J4667" s="2"/>
      <c r="K4667" s="3">
        <v>15104</v>
      </c>
      <c r="L4667" s="3">
        <v>9968</v>
      </c>
      <c r="M4667" s="3">
        <v>0</v>
      </c>
      <c r="N4667" s="3">
        <v>419435</v>
      </c>
      <c r="O4667" s="3">
        <v>160881</v>
      </c>
      <c r="P4667" s="3"/>
      <c r="Q4667" s="3">
        <v>122400</v>
      </c>
      <c r="R4667" s="69"/>
      <c r="S4667" s="69">
        <v>378.70173999999997</v>
      </c>
      <c r="T4667" s="3">
        <v>69802</v>
      </c>
      <c r="U4667" s="3">
        <v>330701.17599999998</v>
      </c>
      <c r="V4667" s="3">
        <v>0</v>
      </c>
      <c r="W4667" s="3">
        <v>0</v>
      </c>
      <c r="X4667" s="3">
        <v>28656557</v>
      </c>
      <c r="Y4667" s="3"/>
      <c r="Z4667" s="3">
        <v>5425748</v>
      </c>
      <c r="AA4667" s="69"/>
      <c r="AB4667" s="69">
        <v>10038.288387080001</v>
      </c>
      <c r="AC4667" s="3">
        <v>2515758</v>
      </c>
      <c r="AD4667" s="3">
        <v>4011049.8169999998</v>
      </c>
      <c r="AE4667" s="3">
        <v>4784</v>
      </c>
      <c r="AF4667" s="3">
        <v>72291.184120000005</v>
      </c>
    </row>
    <row r="4668" spans="1:32" x14ac:dyDescent="0.3">
      <c r="A4668" s="31" t="s">
        <v>6</v>
      </c>
      <c r="B4668" s="65" t="str">
        <f>VLOOKUP(A4668,'bank list with code'!$A$2:$C$114,3,FALSE)</f>
        <v>B061</v>
      </c>
      <c r="C4668" s="65" t="str">
        <f>VLOOKUP(B4668,'bank type'!$A$2:$B$87,2,FALSE)</f>
        <v>Public Sector Banks</v>
      </c>
      <c r="D4668" s="60">
        <f t="shared" si="176"/>
        <v>44834</v>
      </c>
      <c r="E4668" s="115">
        <v>9</v>
      </c>
      <c r="F4668" s="1">
        <v>2022</v>
      </c>
      <c r="G4668" s="14">
        <v>2716</v>
      </c>
      <c r="H4668" s="2">
        <v>721</v>
      </c>
      <c r="I4668" s="2"/>
      <c r="J4668" s="2"/>
      <c r="K4668" s="3">
        <v>0</v>
      </c>
      <c r="L4668" s="3">
        <v>0</v>
      </c>
      <c r="M4668" s="3">
        <v>0</v>
      </c>
      <c r="N4668" s="3">
        <v>223998</v>
      </c>
      <c r="O4668" s="3">
        <v>83125</v>
      </c>
      <c r="P4668" s="3"/>
      <c r="Q4668" s="3">
        <v>62582</v>
      </c>
      <c r="R4668" s="69"/>
      <c r="S4668" s="69">
        <v>155.30675600000001</v>
      </c>
      <c r="T4668" s="3">
        <v>26120</v>
      </c>
      <c r="U4668" s="3">
        <v>71210.698999999993</v>
      </c>
      <c r="V4668" s="3">
        <v>0</v>
      </c>
      <c r="W4668" s="3">
        <v>0</v>
      </c>
      <c r="X4668" s="3">
        <v>15445034</v>
      </c>
      <c r="Y4668" s="3"/>
      <c r="Z4668" s="3">
        <v>3372727</v>
      </c>
      <c r="AA4668" s="69"/>
      <c r="AB4668" s="69">
        <v>6128.9327350000003</v>
      </c>
      <c r="AC4668" s="3">
        <v>1056827</v>
      </c>
      <c r="AD4668" s="3">
        <v>1859947.673</v>
      </c>
      <c r="AE4668" s="3">
        <v>0</v>
      </c>
      <c r="AF4668" s="3">
        <v>0</v>
      </c>
    </row>
    <row r="4669" spans="1:32" x14ac:dyDescent="0.3">
      <c r="A4669" s="31" t="s">
        <v>7</v>
      </c>
      <c r="B4669" s="65" t="str">
        <f>VLOOKUP(A4669,'bank list with code'!$A$2:$C$114,3,FALSE)</f>
        <v>B080</v>
      </c>
      <c r="C4669" s="65" t="str">
        <f>VLOOKUP(B4669,'bank type'!$A$2:$B$87,2,FALSE)</f>
        <v>Public Sector Banks</v>
      </c>
      <c r="D4669" s="60">
        <f t="shared" si="176"/>
        <v>44834</v>
      </c>
      <c r="E4669" s="115">
        <v>9</v>
      </c>
      <c r="F4669" s="1">
        <v>2022</v>
      </c>
      <c r="G4669" s="14">
        <v>778</v>
      </c>
      <c r="H4669" s="2">
        <v>25</v>
      </c>
      <c r="I4669" s="2"/>
      <c r="J4669" s="2"/>
      <c r="K4669" s="3">
        <v>1065</v>
      </c>
      <c r="L4669" s="3">
        <v>357</v>
      </c>
      <c r="M4669" s="3">
        <v>1156</v>
      </c>
      <c r="N4669" s="3">
        <v>23005</v>
      </c>
      <c r="O4669" s="3">
        <v>0</v>
      </c>
      <c r="P4669" s="3"/>
      <c r="Q4669" s="3">
        <v>0</v>
      </c>
      <c r="R4669" s="69"/>
      <c r="S4669" s="69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3562651</v>
      </c>
      <c r="Y4669" s="3"/>
      <c r="Z4669" s="3">
        <v>544304</v>
      </c>
      <c r="AA4669" s="69"/>
      <c r="AB4669" s="69">
        <v>1130.0768192600001</v>
      </c>
      <c r="AC4669" s="3">
        <v>304590</v>
      </c>
      <c r="AD4669" s="3">
        <v>725414.34423000005</v>
      </c>
      <c r="AE4669" s="3">
        <v>0</v>
      </c>
      <c r="AF4669" s="3">
        <v>0</v>
      </c>
    </row>
    <row r="4670" spans="1:32" x14ac:dyDescent="0.3">
      <c r="A4670" s="31" t="s">
        <v>8</v>
      </c>
      <c r="B4670" s="65" t="str">
        <f>VLOOKUP(A4670,'bank list with code'!$A$2:$C$114,3,FALSE)</f>
        <v>B081</v>
      </c>
      <c r="C4670" s="65" t="str">
        <f>VLOOKUP(B4670,'bank type'!$A$2:$B$87,2,FALSE)</f>
        <v>Public Sector Banks</v>
      </c>
      <c r="D4670" s="60">
        <f t="shared" si="176"/>
        <v>44834</v>
      </c>
      <c r="E4670" s="115">
        <v>9</v>
      </c>
      <c r="F4670" s="1">
        <v>2022</v>
      </c>
      <c r="G4670" s="14">
        <v>8152</v>
      </c>
      <c r="H4670" s="2">
        <v>4814</v>
      </c>
      <c r="I4670" s="2"/>
      <c r="J4670" s="2"/>
      <c r="K4670" s="3">
        <v>45829</v>
      </c>
      <c r="L4670" s="3">
        <v>14951</v>
      </c>
      <c r="M4670" s="3">
        <v>610911</v>
      </c>
      <c r="N4670" s="3">
        <v>58560</v>
      </c>
      <c r="O4670" s="3">
        <v>346683</v>
      </c>
      <c r="P4670" s="3"/>
      <c r="Q4670" s="3">
        <v>452161</v>
      </c>
      <c r="R4670" s="69"/>
      <c r="S4670" s="69">
        <v>1409.6257406500001</v>
      </c>
      <c r="T4670" s="3">
        <v>192790</v>
      </c>
      <c r="U4670" s="3">
        <v>682200.64369000006</v>
      </c>
      <c r="V4670" s="3">
        <v>0</v>
      </c>
      <c r="W4670" s="3">
        <v>0</v>
      </c>
      <c r="X4670" s="3">
        <v>45758496</v>
      </c>
      <c r="Y4670" s="3"/>
      <c r="Z4670" s="3">
        <v>7577670</v>
      </c>
      <c r="AA4670" s="69"/>
      <c r="AB4670" s="69">
        <v>15633.89151007</v>
      </c>
      <c r="AC4670" s="3">
        <v>4439036</v>
      </c>
      <c r="AD4670" s="3">
        <v>7766873.7682600003</v>
      </c>
      <c r="AE4670" s="3">
        <v>0</v>
      </c>
      <c r="AF4670" s="3">
        <v>0</v>
      </c>
    </row>
    <row r="4671" spans="1:32" x14ac:dyDescent="0.3">
      <c r="A4671" s="31" t="s">
        <v>12</v>
      </c>
      <c r="B4671" s="65" t="str">
        <f>VLOOKUP(A4671,'bank list with code'!$A$2:$C$114,3,FALSE)</f>
        <v>B093</v>
      </c>
      <c r="C4671" s="65" t="str">
        <f>VLOOKUP(B4671,'bank type'!$A$2:$B$87,2,FALSE)</f>
        <v>Public Sector Banks</v>
      </c>
      <c r="D4671" s="60">
        <f t="shared" si="176"/>
        <v>44834</v>
      </c>
      <c r="E4671" s="115">
        <v>9</v>
      </c>
      <c r="F4671" s="1">
        <v>2022</v>
      </c>
      <c r="G4671" s="14">
        <v>25780</v>
      </c>
      <c r="H4671" s="2">
        <v>40016</v>
      </c>
      <c r="I4671" s="2"/>
      <c r="J4671" s="2"/>
      <c r="K4671" s="3">
        <v>972221</v>
      </c>
      <c r="L4671" s="3">
        <v>51806</v>
      </c>
      <c r="M4671" s="3">
        <v>541496</v>
      </c>
      <c r="N4671" s="3">
        <v>1877143</v>
      </c>
      <c r="O4671" s="3">
        <v>14828035</v>
      </c>
      <c r="P4671" s="3"/>
      <c r="Q4671" s="3">
        <v>23801172</v>
      </c>
      <c r="R4671" s="69"/>
      <c r="S4671" s="69">
        <v>70734.824761000011</v>
      </c>
      <c r="T4671" s="3">
        <v>20973260</v>
      </c>
      <c r="U4671" s="3">
        <v>162618118.229</v>
      </c>
      <c r="V4671" s="3">
        <v>0</v>
      </c>
      <c r="W4671" s="3">
        <v>0</v>
      </c>
      <c r="X4671" s="3">
        <v>275397426</v>
      </c>
      <c r="Y4671" s="3"/>
      <c r="Z4671" s="3">
        <v>55892902</v>
      </c>
      <c r="AA4671" s="69"/>
      <c r="AB4671" s="69">
        <v>110091.78148770999</v>
      </c>
      <c r="AC4671" s="3">
        <v>27362577</v>
      </c>
      <c r="AD4671" s="3">
        <v>54554680.538440004</v>
      </c>
      <c r="AE4671" s="3">
        <v>1904</v>
      </c>
      <c r="AF4671" s="3">
        <v>23789.94328</v>
      </c>
    </row>
    <row r="4672" spans="1:32" x14ac:dyDescent="0.3">
      <c r="A4672" s="31" t="s">
        <v>9</v>
      </c>
      <c r="B4672" s="65" t="str">
        <f>VLOOKUP(A4672,'bank list with code'!$A$2:$C$114,3,FALSE)</f>
        <v>B102</v>
      </c>
      <c r="C4672" s="65" t="str">
        <f>VLOOKUP(B4672,'bank type'!$A$2:$B$87,2,FALSE)</f>
        <v>Public Sector Banks</v>
      </c>
      <c r="D4672" s="60">
        <f t="shared" si="176"/>
        <v>44834</v>
      </c>
      <c r="E4672" s="115">
        <v>9</v>
      </c>
      <c r="F4672" s="1">
        <v>2022</v>
      </c>
      <c r="G4672" s="14">
        <v>2179</v>
      </c>
      <c r="H4672" s="2">
        <v>217</v>
      </c>
      <c r="I4672" s="2"/>
      <c r="J4672" s="2"/>
      <c r="K4672" s="3">
        <v>10145</v>
      </c>
      <c r="L4672" s="3">
        <v>3568</v>
      </c>
      <c r="M4672" s="3">
        <v>1563</v>
      </c>
      <c r="N4672" s="3">
        <v>460928</v>
      </c>
      <c r="O4672" s="3">
        <v>0</v>
      </c>
      <c r="P4672" s="3"/>
      <c r="Q4672" s="3">
        <v>0</v>
      </c>
      <c r="R4672" s="69"/>
      <c r="S4672" s="69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11879159</v>
      </c>
      <c r="Y4672" s="3"/>
      <c r="Z4672" s="3">
        <v>2010373</v>
      </c>
      <c r="AA4672" s="69"/>
      <c r="AB4672" s="69">
        <v>3726.3075199999998</v>
      </c>
      <c r="AC4672" s="3">
        <v>701675</v>
      </c>
      <c r="AD4672" s="3">
        <v>1315907.507</v>
      </c>
      <c r="AE4672" s="3">
        <v>1062</v>
      </c>
      <c r="AF4672" s="3">
        <v>14619.191999999999</v>
      </c>
    </row>
    <row r="4673" spans="1:32" x14ac:dyDescent="0.3">
      <c r="A4673" s="31" t="s">
        <v>10</v>
      </c>
      <c r="B4673" s="65" t="str">
        <f>VLOOKUP(A4673,'bank list with code'!$A$2:$C$114,3,FALSE)</f>
        <v>B105</v>
      </c>
      <c r="C4673" s="65" t="str">
        <f>VLOOKUP(B4673,'bank type'!$A$2:$B$87,2,FALSE)</f>
        <v>Public Sector Banks</v>
      </c>
      <c r="D4673" s="60">
        <f t="shared" si="176"/>
        <v>44834</v>
      </c>
      <c r="E4673" s="115">
        <v>9</v>
      </c>
      <c r="F4673" s="1">
        <v>2022</v>
      </c>
      <c r="G4673" s="14">
        <v>8042</v>
      </c>
      <c r="H4673" s="2">
        <v>3190</v>
      </c>
      <c r="I4673" s="2"/>
      <c r="J4673" s="2"/>
      <c r="K4673" s="3">
        <v>42458</v>
      </c>
      <c r="L4673" s="3">
        <v>8032</v>
      </c>
      <c r="M4673" s="3">
        <v>19636</v>
      </c>
      <c r="N4673" s="3">
        <v>234562</v>
      </c>
      <c r="O4673" s="3">
        <v>555212</v>
      </c>
      <c r="P4673" s="3"/>
      <c r="Q4673" s="3">
        <v>448212</v>
      </c>
      <c r="R4673" s="69"/>
      <c r="S4673" s="69">
        <v>1396.1173596799999</v>
      </c>
      <c r="T4673" s="3">
        <v>253431</v>
      </c>
      <c r="U4673" s="3">
        <v>980026.55622999999</v>
      </c>
      <c r="V4673" s="3">
        <v>0</v>
      </c>
      <c r="W4673" s="3">
        <v>0</v>
      </c>
      <c r="X4673" s="3">
        <v>50217508</v>
      </c>
      <c r="Y4673" s="3"/>
      <c r="Z4673" s="3">
        <v>9621500</v>
      </c>
      <c r="AA4673" s="69"/>
      <c r="AB4673" s="69">
        <v>16260.224330000001</v>
      </c>
      <c r="AC4673" s="3">
        <v>6087540</v>
      </c>
      <c r="AD4673" s="3">
        <v>9899039.8640000001</v>
      </c>
      <c r="AE4673" s="3">
        <v>3030</v>
      </c>
      <c r="AF4673" s="3">
        <v>11553.017</v>
      </c>
    </row>
    <row r="4674" spans="1:32" x14ac:dyDescent="0.3">
      <c r="A4674" s="31" t="s">
        <v>14</v>
      </c>
      <c r="B4674" s="65" t="str">
        <f>VLOOKUP(A4674,'bank list with code'!$A$2:$C$114,3,FALSE)</f>
        <v>B009</v>
      </c>
      <c r="C4674" s="65" t="str">
        <f>VLOOKUP(B4674,'bank type'!$A$2:$B$87,2,FALSE)</f>
        <v>Private Sector Banks</v>
      </c>
      <c r="D4674" s="60">
        <f t="shared" si="176"/>
        <v>44834</v>
      </c>
      <c r="E4674" s="115">
        <v>9</v>
      </c>
      <c r="F4674" s="1">
        <v>2022</v>
      </c>
      <c r="G4674" s="14">
        <v>5799</v>
      </c>
      <c r="H4674" s="2">
        <v>10209</v>
      </c>
      <c r="I4674" s="2"/>
      <c r="J4674" s="2"/>
      <c r="K4674" s="3">
        <v>1249672</v>
      </c>
      <c r="L4674" s="3">
        <v>847</v>
      </c>
      <c r="M4674" s="3">
        <v>512803</v>
      </c>
      <c r="N4674" s="3">
        <v>45483322</v>
      </c>
      <c r="O4674" s="3">
        <v>8824819</v>
      </c>
      <c r="P4674" s="3"/>
      <c r="Q4674" s="22">
        <v>17845190</v>
      </c>
      <c r="R4674" s="124"/>
      <c r="S4674" s="124">
        <v>54193.911984099999</v>
      </c>
      <c r="T4674" s="22">
        <v>13846422</v>
      </c>
      <c r="U4674" s="22">
        <v>73688804.956689999</v>
      </c>
      <c r="V4674" s="22">
        <v>0</v>
      </c>
      <c r="W4674" s="22">
        <v>0</v>
      </c>
      <c r="X4674" s="3">
        <v>28744562</v>
      </c>
      <c r="Y4674" s="3"/>
      <c r="Z4674" s="22">
        <v>10392648</v>
      </c>
      <c r="AA4674" s="124"/>
      <c r="AB4674" s="124">
        <v>23483.734471</v>
      </c>
      <c r="AC4674" s="22">
        <v>5401291</v>
      </c>
      <c r="AD4674" s="22">
        <v>19907247.511999998</v>
      </c>
      <c r="AE4674" s="3">
        <v>20618</v>
      </c>
      <c r="AF4674" s="3">
        <v>505016.37199000001</v>
      </c>
    </row>
    <row r="4675" spans="1:32" x14ac:dyDescent="0.3">
      <c r="A4675" s="31" t="s">
        <v>15</v>
      </c>
      <c r="B4675" s="65" t="str">
        <f>VLOOKUP(A4675,'bank list with code'!$A$2:$C$114,3,FALSE)</f>
        <v>B010</v>
      </c>
      <c r="C4675" s="65" t="str">
        <f>VLOOKUP(B4675,'bank type'!$A$2:$B$87,2,FALSE)</f>
        <v>Private Sector Banks</v>
      </c>
      <c r="D4675" s="60">
        <f t="shared" si="176"/>
        <v>44834</v>
      </c>
      <c r="E4675" s="115">
        <v>9</v>
      </c>
      <c r="F4675" s="1">
        <v>2022</v>
      </c>
      <c r="G4675" s="14">
        <v>427</v>
      </c>
      <c r="H4675" s="2">
        <v>5</v>
      </c>
      <c r="I4675" s="2"/>
      <c r="J4675" s="2"/>
      <c r="K4675" s="3">
        <v>36984</v>
      </c>
      <c r="L4675" s="3">
        <v>0</v>
      </c>
      <c r="M4675" s="3">
        <v>0</v>
      </c>
      <c r="N4675" s="3">
        <v>0</v>
      </c>
      <c r="O4675" s="3">
        <v>0</v>
      </c>
      <c r="P4675" s="3"/>
      <c r="Q4675" s="3">
        <v>0</v>
      </c>
      <c r="R4675" s="69"/>
      <c r="S4675" s="69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5173422</v>
      </c>
      <c r="Y4675" s="3"/>
      <c r="Z4675" s="3">
        <v>602190</v>
      </c>
      <c r="AA4675" s="69"/>
      <c r="AB4675" s="69">
        <v>1372.9249467599998</v>
      </c>
      <c r="AC4675" s="3">
        <v>288895</v>
      </c>
      <c r="AD4675" s="3">
        <v>725784.88601000037</v>
      </c>
      <c r="AE4675" s="3">
        <v>0</v>
      </c>
      <c r="AF4675" s="3">
        <v>0</v>
      </c>
    </row>
    <row r="4676" spans="1:32" x14ac:dyDescent="0.3">
      <c r="A4676" s="31" t="s">
        <v>90</v>
      </c>
      <c r="B4676" s="65" t="str">
        <f>VLOOKUP(A4676,'bank list with code'!$A$2:$C$114,3,FALSE)</f>
        <v>B024</v>
      </c>
      <c r="C4676" s="65" t="str">
        <f>VLOOKUP(B4676,'bank type'!$A$2:$B$87,2,FALSE)</f>
        <v>Private Sector Banks</v>
      </c>
      <c r="D4676" s="60">
        <f t="shared" si="176"/>
        <v>44834</v>
      </c>
      <c r="E4676" s="115">
        <v>9</v>
      </c>
      <c r="F4676" s="1">
        <v>2022</v>
      </c>
      <c r="G4676" s="14">
        <v>1122</v>
      </c>
      <c r="H4676" s="2">
        <v>571</v>
      </c>
      <c r="I4676" s="2"/>
      <c r="J4676" s="2"/>
      <c r="K4676" s="3">
        <v>7243</v>
      </c>
      <c r="L4676" s="3">
        <v>25391</v>
      </c>
      <c r="M4676" s="3">
        <v>0</v>
      </c>
      <c r="N4676" s="3">
        <v>37345</v>
      </c>
      <c r="O4676" s="3">
        <v>1618</v>
      </c>
      <c r="P4676" s="3"/>
      <c r="Q4676" s="3">
        <v>1356</v>
      </c>
      <c r="R4676" s="69"/>
      <c r="S4676" s="69">
        <v>4.0508673599999998</v>
      </c>
      <c r="T4676" s="3">
        <v>350</v>
      </c>
      <c r="U4676" s="3">
        <v>1161.7654199999999</v>
      </c>
      <c r="V4676" s="3">
        <v>0</v>
      </c>
      <c r="W4676" s="3">
        <v>0</v>
      </c>
      <c r="X4676" s="3">
        <v>2651655</v>
      </c>
      <c r="Y4676" s="3"/>
      <c r="Z4676" s="3">
        <v>870444</v>
      </c>
      <c r="AA4676" s="69"/>
      <c r="AB4676" s="69">
        <v>1686.0257042199999</v>
      </c>
      <c r="AC4676" s="3">
        <v>163335</v>
      </c>
      <c r="AD4676" s="3">
        <v>315425.76760000002</v>
      </c>
      <c r="AE4676" s="3">
        <v>0</v>
      </c>
      <c r="AF4676" s="3">
        <v>0</v>
      </c>
    </row>
    <row r="4677" spans="1:32" x14ac:dyDescent="0.3">
      <c r="A4677" s="31" t="s">
        <v>91</v>
      </c>
      <c r="B4677" s="65" t="str">
        <f>VLOOKUP(A4677,'bank list with code'!$A$2:$C$114,3,FALSE)</f>
        <v>B027</v>
      </c>
      <c r="C4677" s="65" t="str">
        <f>VLOOKUP(B4677,'bank type'!$A$2:$B$87,2,FALSE)</f>
        <v>Private Sector Banks</v>
      </c>
      <c r="D4677" s="60">
        <f t="shared" si="176"/>
        <v>44834</v>
      </c>
      <c r="E4677" s="115">
        <v>9</v>
      </c>
      <c r="F4677" s="1">
        <v>2022</v>
      </c>
      <c r="G4677" s="14">
        <v>454</v>
      </c>
      <c r="H4677" s="2">
        <v>53</v>
      </c>
      <c r="I4677" s="2"/>
      <c r="J4677" s="2"/>
      <c r="K4677" s="3">
        <v>0</v>
      </c>
      <c r="L4677" s="3">
        <v>1183</v>
      </c>
      <c r="M4677" s="3">
        <v>5332</v>
      </c>
      <c r="N4677" s="3">
        <v>0</v>
      </c>
      <c r="O4677" s="3">
        <v>0</v>
      </c>
      <c r="P4677" s="3"/>
      <c r="Q4677" s="3">
        <v>0</v>
      </c>
      <c r="R4677" s="69"/>
      <c r="S4677" s="69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837083</v>
      </c>
      <c r="Y4677" s="3"/>
      <c r="Z4677" s="3">
        <v>242735</v>
      </c>
      <c r="AA4677" s="69"/>
      <c r="AB4677" s="69">
        <v>430.03798748000003</v>
      </c>
      <c r="AC4677" s="3">
        <v>44604</v>
      </c>
      <c r="AD4677" s="3">
        <v>89844.010410000003</v>
      </c>
      <c r="AE4677" s="3">
        <v>6</v>
      </c>
      <c r="AF4677" s="3">
        <v>60</v>
      </c>
    </row>
    <row r="4678" spans="1:32" x14ac:dyDescent="0.3">
      <c r="A4678" s="31" t="s">
        <v>18</v>
      </c>
      <c r="B4678" s="65" t="str">
        <f>VLOOKUP(A4678,'bank list with code'!$A$2:$C$114,3,FALSE)</f>
        <v>B032</v>
      </c>
      <c r="C4678" s="65" t="str">
        <f>VLOOKUP(B4678,'bank type'!$A$2:$B$87,2,FALSE)</f>
        <v>Private Sector Banks</v>
      </c>
      <c r="D4678" s="60">
        <f t="shared" si="176"/>
        <v>44834</v>
      </c>
      <c r="E4678" s="115">
        <v>9</v>
      </c>
      <c r="F4678" s="1">
        <v>2022</v>
      </c>
      <c r="G4678" s="14">
        <v>373</v>
      </c>
      <c r="H4678" s="2">
        <v>8</v>
      </c>
      <c r="I4678" s="2"/>
      <c r="J4678" s="2"/>
      <c r="K4678" s="3">
        <v>8870</v>
      </c>
      <c r="L4678" s="3">
        <v>0</v>
      </c>
      <c r="M4678" s="3">
        <v>6434</v>
      </c>
      <c r="N4678" s="3">
        <v>0</v>
      </c>
      <c r="O4678" s="3">
        <v>0</v>
      </c>
      <c r="P4678" s="3"/>
      <c r="Q4678" s="3">
        <v>3817</v>
      </c>
      <c r="R4678" s="69"/>
      <c r="S4678" s="69">
        <v>9.6556239999999995</v>
      </c>
      <c r="T4678" s="3">
        <v>970</v>
      </c>
      <c r="U4678" s="3">
        <v>3606.5279999999998</v>
      </c>
      <c r="V4678" s="3">
        <v>0</v>
      </c>
      <c r="W4678" s="3">
        <v>0</v>
      </c>
      <c r="X4678" s="3">
        <v>926092</v>
      </c>
      <c r="Y4678" s="3"/>
      <c r="Z4678" s="3">
        <v>285028</v>
      </c>
      <c r="AA4678" s="69"/>
      <c r="AB4678" s="69">
        <v>533.45886699999994</v>
      </c>
      <c r="AC4678" s="3">
        <v>38091</v>
      </c>
      <c r="AD4678" s="3">
        <v>139963.54800000001</v>
      </c>
      <c r="AE4678" s="3">
        <v>428</v>
      </c>
      <c r="AF4678" s="3">
        <v>14658.071</v>
      </c>
    </row>
    <row r="4679" spans="1:32" x14ac:dyDescent="0.3">
      <c r="A4679" s="31" t="s">
        <v>19</v>
      </c>
      <c r="B4679" s="65" t="str">
        <f>VLOOKUP(A4679,'bank list with code'!$A$2:$C$114,3,FALSE)</f>
        <v>B038</v>
      </c>
      <c r="C4679" s="65" t="str">
        <f>VLOOKUP(B4679,'bank type'!$A$2:$B$87,2,FALSE)</f>
        <v>Private Sector Banks</v>
      </c>
      <c r="D4679" s="60">
        <f t="shared" si="176"/>
        <v>44834</v>
      </c>
      <c r="E4679" s="115">
        <v>9</v>
      </c>
      <c r="F4679" s="1">
        <v>2022</v>
      </c>
      <c r="G4679" s="14">
        <v>219</v>
      </c>
      <c r="H4679" s="2">
        <v>42</v>
      </c>
      <c r="I4679" s="2"/>
      <c r="J4679" s="2"/>
      <c r="K4679" s="3">
        <v>1418</v>
      </c>
      <c r="L4679" s="3">
        <v>0</v>
      </c>
      <c r="M4679" s="3">
        <v>0</v>
      </c>
      <c r="N4679" s="3">
        <v>23667</v>
      </c>
      <c r="O4679" s="3">
        <v>8025</v>
      </c>
      <c r="P4679" s="3"/>
      <c r="Q4679" s="3">
        <v>19951</v>
      </c>
      <c r="R4679" s="69"/>
      <c r="S4679" s="69">
        <v>40.4891626</v>
      </c>
      <c r="T4679" s="3">
        <v>5022</v>
      </c>
      <c r="U4679" s="3">
        <v>18117.665270000001</v>
      </c>
      <c r="V4679" s="3">
        <v>8</v>
      </c>
      <c r="W4679" s="3">
        <v>40.375529999999998</v>
      </c>
      <c r="X4679" s="3">
        <v>518467</v>
      </c>
      <c r="Y4679" s="3"/>
      <c r="Z4679" s="3">
        <v>265609</v>
      </c>
      <c r="AA4679" s="69"/>
      <c r="AB4679" s="69">
        <v>436.68562175999966</v>
      </c>
      <c r="AC4679" s="3">
        <v>31164</v>
      </c>
      <c r="AD4679" s="3">
        <v>71684.62748000001</v>
      </c>
      <c r="AE4679" s="3">
        <v>0</v>
      </c>
      <c r="AF4679" s="3">
        <v>0</v>
      </c>
    </row>
    <row r="4680" spans="1:32" x14ac:dyDescent="0.3">
      <c r="A4680" s="31" t="s">
        <v>20</v>
      </c>
      <c r="B4680" s="65" t="str">
        <f>VLOOKUP(A4680,'bank list with code'!$A$2:$C$114,3,FALSE)</f>
        <v>B045</v>
      </c>
      <c r="C4680" s="65" t="str">
        <f>VLOOKUP(B4680,'bank type'!$A$2:$B$87,2,FALSE)</f>
        <v>Private Sector Banks</v>
      </c>
      <c r="D4680" s="60">
        <f t="shared" si="176"/>
        <v>44834</v>
      </c>
      <c r="E4680" s="115">
        <v>9</v>
      </c>
      <c r="F4680" s="1">
        <v>2022</v>
      </c>
      <c r="G4680" s="14">
        <v>1525</v>
      </c>
      <c r="H4680" s="2">
        <v>350</v>
      </c>
      <c r="I4680" s="2"/>
      <c r="J4680" s="2"/>
      <c r="K4680" s="3">
        <v>16191</v>
      </c>
      <c r="L4680" s="3">
        <v>0</v>
      </c>
      <c r="M4680" s="3">
        <v>94494</v>
      </c>
      <c r="N4680" s="3">
        <v>3617366</v>
      </c>
      <c r="O4680" s="3">
        <v>332823</v>
      </c>
      <c r="P4680" s="3"/>
      <c r="Q4680" s="3">
        <v>705959</v>
      </c>
      <c r="R4680" s="69"/>
      <c r="S4680" s="69">
        <v>2242.367499</v>
      </c>
      <c r="T4680" s="3">
        <v>686769</v>
      </c>
      <c r="U4680" s="3">
        <v>3831014.335</v>
      </c>
      <c r="V4680" s="3">
        <v>0</v>
      </c>
      <c r="W4680" s="3">
        <v>0</v>
      </c>
      <c r="X4680" s="3">
        <v>12197238</v>
      </c>
      <c r="Y4680" s="3"/>
      <c r="Z4680" s="3">
        <v>5283182</v>
      </c>
      <c r="AA4680" s="69"/>
      <c r="AB4680" s="69">
        <v>9668.7800429999988</v>
      </c>
      <c r="AC4680" s="3">
        <v>1982612</v>
      </c>
      <c r="AD4680" s="3">
        <v>4832150.5630000001</v>
      </c>
      <c r="AE4680" s="3">
        <v>2319</v>
      </c>
      <c r="AF4680" s="3">
        <v>27487.023000000001</v>
      </c>
    </row>
    <row r="4681" spans="1:32" x14ac:dyDescent="0.3">
      <c r="A4681" s="31" t="s">
        <v>21</v>
      </c>
      <c r="B4681" s="65" t="str">
        <f>VLOOKUP(A4681,'bank list with code'!$A$2:$C$114,3,FALSE)</f>
        <v>B050</v>
      </c>
      <c r="C4681" s="65" t="str">
        <f>VLOOKUP(B4681,'bank type'!$A$2:$B$87,2,FALSE)</f>
        <v>Private Sector Banks</v>
      </c>
      <c r="D4681" s="60">
        <f t="shared" si="176"/>
        <v>44834</v>
      </c>
      <c r="E4681" s="115">
        <v>9</v>
      </c>
      <c r="F4681" s="1">
        <v>2022</v>
      </c>
      <c r="G4681" s="14">
        <v>9229</v>
      </c>
      <c r="H4681" s="2">
        <v>9639</v>
      </c>
      <c r="I4681" s="2"/>
      <c r="J4681" s="2"/>
      <c r="K4681" s="3">
        <v>1423021</v>
      </c>
      <c r="L4681" s="3">
        <v>4232</v>
      </c>
      <c r="M4681" s="3">
        <v>1666911</v>
      </c>
      <c r="N4681" s="3">
        <v>0</v>
      </c>
      <c r="O4681" s="3">
        <v>16328522</v>
      </c>
      <c r="P4681" s="3"/>
      <c r="Q4681" s="3">
        <v>30269038</v>
      </c>
      <c r="R4681" s="69"/>
      <c r="S4681" s="69">
        <v>116795.71475</v>
      </c>
      <c r="T4681" s="3">
        <v>28534968</v>
      </c>
      <c r="U4681" s="3">
        <v>208222954.84999999</v>
      </c>
      <c r="V4681" s="3">
        <v>0</v>
      </c>
      <c r="W4681" s="3">
        <v>0</v>
      </c>
      <c r="X4681" s="3">
        <v>47410153</v>
      </c>
      <c r="Y4681" s="3"/>
      <c r="Z4681" s="3">
        <v>22247157</v>
      </c>
      <c r="AA4681" s="69"/>
      <c r="AB4681" s="69">
        <v>52310.457454999996</v>
      </c>
      <c r="AC4681" s="3">
        <v>16940674</v>
      </c>
      <c r="AD4681" s="3">
        <v>43296503.978</v>
      </c>
      <c r="AE4681" s="3">
        <v>520727</v>
      </c>
      <c r="AF4681" s="3">
        <v>3095331.8089999999</v>
      </c>
    </row>
    <row r="4682" spans="1:32" x14ac:dyDescent="0.3">
      <c r="A4682" s="31" t="s">
        <v>22</v>
      </c>
      <c r="B4682" s="65" t="str">
        <f>VLOOKUP(A4682,'bank list with code'!$A$2:$C$114,3,FALSE)</f>
        <v>B053</v>
      </c>
      <c r="C4682" s="65" t="str">
        <f>VLOOKUP(B4682,'bank type'!$A$2:$B$87,2,FALSE)</f>
        <v>Private Sector Banks</v>
      </c>
      <c r="D4682" s="60">
        <f t="shared" si="176"/>
        <v>44834</v>
      </c>
      <c r="E4682" s="115">
        <v>9</v>
      </c>
      <c r="F4682" s="1">
        <v>2022</v>
      </c>
      <c r="G4682" s="14">
        <v>8687</v>
      </c>
      <c r="H4682" s="2">
        <v>7790</v>
      </c>
      <c r="I4682" s="2"/>
      <c r="J4682" s="2"/>
      <c r="K4682" s="3">
        <v>1155529</v>
      </c>
      <c r="L4682" s="3">
        <v>2543</v>
      </c>
      <c r="M4682" s="3">
        <v>543693</v>
      </c>
      <c r="N4682" s="3">
        <v>3233747</v>
      </c>
      <c r="O4682" s="3">
        <v>13316346</v>
      </c>
      <c r="P4682" s="3"/>
      <c r="Q4682" s="3">
        <v>26146920</v>
      </c>
      <c r="R4682" s="69"/>
      <c r="S4682" s="69">
        <v>91002.086900999988</v>
      </c>
      <c r="T4682" s="3">
        <v>22525898</v>
      </c>
      <c r="U4682" s="3">
        <v>145310272.57100001</v>
      </c>
      <c r="V4682" s="3">
        <v>0</v>
      </c>
      <c r="W4682" s="3">
        <v>0</v>
      </c>
      <c r="X4682" s="3">
        <v>35633467</v>
      </c>
      <c r="Y4682" s="3"/>
      <c r="Z4682" s="3">
        <v>14796212</v>
      </c>
      <c r="AA4682" s="69"/>
      <c r="AB4682" s="69">
        <v>36039.102225000002</v>
      </c>
      <c r="AC4682" s="3">
        <v>6753562</v>
      </c>
      <c r="AD4682" s="3">
        <v>29362586.662999999</v>
      </c>
      <c r="AE4682" s="3">
        <v>21536</v>
      </c>
      <c r="AF4682" s="3">
        <v>197954.74799999999</v>
      </c>
    </row>
    <row r="4683" spans="1:32" x14ac:dyDescent="0.3">
      <c r="A4683" s="31" t="s">
        <v>82</v>
      </c>
      <c r="B4683" s="65" t="str">
        <f>VLOOKUP(A4683,'bank list with code'!$A$2:$C$114,3,FALSE)</f>
        <v>B054</v>
      </c>
      <c r="C4683" s="65" t="str">
        <f>VLOOKUP(B4683,'bank type'!$A$2:$B$87,2,FALSE)</f>
        <v>Private Sector Banks</v>
      </c>
      <c r="D4683" s="60">
        <f t="shared" si="176"/>
        <v>44834</v>
      </c>
      <c r="E4683" s="115">
        <v>9</v>
      </c>
      <c r="F4683" s="1">
        <v>2022</v>
      </c>
      <c r="G4683" s="14">
        <v>2211</v>
      </c>
      <c r="H4683" s="2">
        <v>1134</v>
      </c>
      <c r="I4683" s="2"/>
      <c r="J4683" s="2"/>
      <c r="K4683" s="3">
        <v>22546</v>
      </c>
      <c r="L4683" s="3">
        <v>210</v>
      </c>
      <c r="M4683" s="3">
        <v>7114</v>
      </c>
      <c r="N4683" s="3">
        <v>191135</v>
      </c>
      <c r="O4683" s="3">
        <v>43232</v>
      </c>
      <c r="P4683" s="3"/>
      <c r="Q4683" s="3">
        <v>69018</v>
      </c>
      <c r="R4683" s="69"/>
      <c r="S4683" s="69">
        <v>212.43987369000001</v>
      </c>
      <c r="T4683" s="3">
        <v>45597</v>
      </c>
      <c r="U4683" s="3">
        <v>165897.71049999999</v>
      </c>
      <c r="V4683" s="3">
        <v>0</v>
      </c>
      <c r="W4683" s="3">
        <v>0</v>
      </c>
      <c r="X4683" s="3">
        <v>12507547</v>
      </c>
      <c r="Y4683" s="3"/>
      <c r="Z4683" s="3">
        <v>2440661</v>
      </c>
      <c r="AA4683" s="69"/>
      <c r="AB4683" s="69">
        <v>4597.1988179999998</v>
      </c>
      <c r="AC4683" s="3">
        <v>690237</v>
      </c>
      <c r="AD4683" s="3">
        <v>1412638.1640000001</v>
      </c>
      <c r="AE4683" s="3">
        <v>0</v>
      </c>
      <c r="AF4683" s="3">
        <v>0</v>
      </c>
    </row>
    <row r="4684" spans="1:32" x14ac:dyDescent="0.3">
      <c r="A4684" s="31" t="s">
        <v>83</v>
      </c>
      <c r="B4684" s="65" t="str">
        <f>VLOOKUP(A4684,'bank list with code'!$A$2:$C$114,3,FALSE)</f>
        <v>B056</v>
      </c>
      <c r="C4684" s="65" t="str">
        <f>VLOOKUP(B4684,'bank type'!$A$2:$B$87,2,FALSE)</f>
        <v>Private Sector Banks</v>
      </c>
      <c r="D4684" s="60">
        <f t="shared" si="176"/>
        <v>44834</v>
      </c>
      <c r="E4684" s="115">
        <v>9</v>
      </c>
      <c r="F4684" s="1">
        <v>2022</v>
      </c>
      <c r="G4684" s="14">
        <v>602</v>
      </c>
      <c r="H4684" s="2">
        <v>210</v>
      </c>
      <c r="I4684" s="2"/>
      <c r="J4684" s="2"/>
      <c r="K4684" s="3">
        <v>34593</v>
      </c>
      <c r="L4684" s="3">
        <v>11549</v>
      </c>
      <c r="M4684" s="3">
        <v>0</v>
      </c>
      <c r="N4684" s="3">
        <v>38079</v>
      </c>
      <c r="O4684" s="3">
        <v>1204190</v>
      </c>
      <c r="P4684" s="3"/>
      <c r="Q4684" s="3">
        <v>1649188</v>
      </c>
      <c r="R4684" s="69"/>
      <c r="S4684" s="69">
        <v>5559.6707741099999</v>
      </c>
      <c r="T4684" s="3">
        <v>1394789</v>
      </c>
      <c r="U4684" s="3">
        <v>9208151.3039699998</v>
      </c>
      <c r="V4684" s="3">
        <v>0</v>
      </c>
      <c r="W4684" s="3">
        <v>0</v>
      </c>
      <c r="X4684" s="3">
        <v>5007516</v>
      </c>
      <c r="Y4684" s="3"/>
      <c r="Z4684" s="3">
        <v>1410670</v>
      </c>
      <c r="AA4684" s="69"/>
      <c r="AB4684" s="69">
        <v>2081.0002340000001</v>
      </c>
      <c r="AC4684" s="3">
        <v>429377</v>
      </c>
      <c r="AD4684" s="3">
        <v>1467695.55397</v>
      </c>
      <c r="AE4684" s="3">
        <v>0</v>
      </c>
      <c r="AF4684" s="3">
        <v>0</v>
      </c>
    </row>
    <row r="4685" spans="1:32" x14ac:dyDescent="0.3">
      <c r="A4685" s="31" t="s">
        <v>24</v>
      </c>
      <c r="B4685" s="65" t="str">
        <f>VLOOKUP(A4685,'bank list with code'!$A$2:$C$114,3,FALSE)</f>
        <v>B062</v>
      </c>
      <c r="C4685" s="65" t="str">
        <f>VLOOKUP(B4685,'bank type'!$A$2:$B$87,2,FALSE)</f>
        <v>Private Sector Banks</v>
      </c>
      <c r="D4685" s="60">
        <f t="shared" si="176"/>
        <v>44834</v>
      </c>
      <c r="E4685" s="115">
        <v>9</v>
      </c>
      <c r="F4685" s="1">
        <v>2022</v>
      </c>
      <c r="G4685" s="14">
        <v>1559</v>
      </c>
      <c r="H4685" s="2">
        <v>1248</v>
      </c>
      <c r="I4685" s="2"/>
      <c r="J4685" s="2"/>
      <c r="K4685" s="3">
        <v>233094</v>
      </c>
      <c r="L4685" s="3">
        <v>151</v>
      </c>
      <c r="M4685" s="3">
        <v>35530</v>
      </c>
      <c r="N4685" s="3">
        <v>77990</v>
      </c>
      <c r="O4685" s="3">
        <v>1931403</v>
      </c>
      <c r="P4685" s="3"/>
      <c r="Q4685" s="3">
        <v>2480963</v>
      </c>
      <c r="R4685" s="69"/>
      <c r="S4685" s="69">
        <v>11133.329449999999</v>
      </c>
      <c r="T4685" s="3">
        <v>2801456</v>
      </c>
      <c r="U4685" s="3">
        <v>33915448.925999999</v>
      </c>
      <c r="V4685" s="3">
        <v>0</v>
      </c>
      <c r="W4685" s="3">
        <v>0</v>
      </c>
      <c r="X4685" s="3">
        <v>7593333</v>
      </c>
      <c r="Y4685" s="3"/>
      <c r="Z4685" s="3">
        <v>1541061</v>
      </c>
      <c r="AA4685" s="69"/>
      <c r="AB4685" s="69">
        <v>3238.382462</v>
      </c>
      <c r="AC4685" s="3">
        <v>962054</v>
      </c>
      <c r="AD4685" s="3">
        <v>3224910.361</v>
      </c>
      <c r="AE4685" s="3">
        <v>989</v>
      </c>
      <c r="AF4685" s="3">
        <v>61792.196630000006</v>
      </c>
    </row>
    <row r="4686" spans="1:32" x14ac:dyDescent="0.3">
      <c r="A4686" s="31" t="s">
        <v>84</v>
      </c>
      <c r="B4686" s="65" t="str">
        <f>VLOOKUP(A4686,'bank list with code'!$A$2:$C$114,3,FALSE)</f>
        <v>B063</v>
      </c>
      <c r="C4686" s="65" t="str">
        <f>VLOOKUP(B4686,'bank type'!$A$2:$B$87,2,FALSE)</f>
        <v>Private Sector Banks</v>
      </c>
      <c r="D4686" s="60">
        <f t="shared" si="176"/>
        <v>44834</v>
      </c>
      <c r="E4686" s="115">
        <v>9</v>
      </c>
      <c r="F4686" s="1">
        <v>2022</v>
      </c>
      <c r="G4686" s="14">
        <v>850</v>
      </c>
      <c r="H4686" s="2">
        <v>621</v>
      </c>
      <c r="I4686" s="2"/>
      <c r="J4686" s="2"/>
      <c r="K4686" s="3">
        <v>11593</v>
      </c>
      <c r="L4686" s="3">
        <v>945</v>
      </c>
      <c r="M4686" s="3">
        <v>0</v>
      </c>
      <c r="N4686" s="3">
        <v>119705</v>
      </c>
      <c r="O4686" s="3">
        <v>83010</v>
      </c>
      <c r="P4686" s="3"/>
      <c r="Q4686" s="3">
        <v>129451</v>
      </c>
      <c r="R4686" s="69"/>
      <c r="S4686" s="69">
        <v>859.51316914999995</v>
      </c>
      <c r="T4686" s="3">
        <v>112849</v>
      </c>
      <c r="U4686" s="3">
        <v>294467.22174000001</v>
      </c>
      <c r="V4686" s="3">
        <v>0</v>
      </c>
      <c r="W4686" s="3">
        <v>0</v>
      </c>
      <c r="X4686" s="3">
        <v>3660711</v>
      </c>
      <c r="Y4686" s="3"/>
      <c r="Z4686" s="3">
        <v>1258271</v>
      </c>
      <c r="AA4686" s="69"/>
      <c r="AB4686" s="69">
        <v>2739.8680155900001</v>
      </c>
      <c r="AC4686" s="3">
        <v>3384171</v>
      </c>
      <c r="AD4686" s="3">
        <v>1375455.3953199999</v>
      </c>
      <c r="AE4686" s="3">
        <v>0</v>
      </c>
      <c r="AF4686" s="3">
        <v>0</v>
      </c>
    </row>
    <row r="4687" spans="1:32" x14ac:dyDescent="0.3">
      <c r="A4687" s="31" t="s">
        <v>26</v>
      </c>
      <c r="B4687" s="65" t="str">
        <f>VLOOKUP(A4687,'bank list with code'!$A$2:$C$114,3,FALSE)</f>
        <v>B069</v>
      </c>
      <c r="C4687" s="65" t="str">
        <f>VLOOKUP(B4687,'bank type'!$A$2:$B$87,2,FALSE)</f>
        <v>Private Sector Banks</v>
      </c>
      <c r="D4687" s="60">
        <f t="shared" si="176"/>
        <v>44834</v>
      </c>
      <c r="E4687" s="115">
        <v>9</v>
      </c>
      <c r="F4687" s="1">
        <v>2022</v>
      </c>
      <c r="G4687" s="14">
        <v>842</v>
      </c>
      <c r="H4687" s="2">
        <v>614</v>
      </c>
      <c r="I4687" s="2"/>
      <c r="J4687" s="2"/>
      <c r="K4687" s="3">
        <v>9535</v>
      </c>
      <c r="L4687" s="3">
        <v>0</v>
      </c>
      <c r="M4687" s="3">
        <v>0</v>
      </c>
      <c r="N4687" s="3">
        <v>39284</v>
      </c>
      <c r="O4687" s="3">
        <v>0</v>
      </c>
      <c r="P4687" s="3"/>
      <c r="Q4687" s="3">
        <v>0</v>
      </c>
      <c r="R4687" s="69"/>
      <c r="S4687" s="69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5185163</v>
      </c>
      <c r="Y4687" s="3"/>
      <c r="Z4687" s="3">
        <v>1772879</v>
      </c>
      <c r="AA4687" s="69"/>
      <c r="AB4687" s="69">
        <v>2496.0764300000001</v>
      </c>
      <c r="AC4687" s="3">
        <v>307799</v>
      </c>
      <c r="AD4687" s="3">
        <v>547550.37199999997</v>
      </c>
      <c r="AE4687" s="3">
        <v>0</v>
      </c>
      <c r="AF4687" s="3">
        <v>0</v>
      </c>
    </row>
    <row r="4688" spans="1:32" x14ac:dyDescent="0.3">
      <c r="A4688" s="31" t="s">
        <v>27</v>
      </c>
      <c r="B4688" s="65" t="str">
        <f>VLOOKUP(A4688,'bank list with code'!$A$2:$C$114,3,FALSE)</f>
        <v>B070</v>
      </c>
      <c r="C4688" s="65" t="str">
        <f>VLOOKUP(B4688,'bank type'!$A$2:$B$87,2,FALSE)</f>
        <v>Private Sector Banks</v>
      </c>
      <c r="D4688" s="60">
        <f t="shared" si="176"/>
        <v>44834</v>
      </c>
      <c r="E4688" s="115">
        <v>9</v>
      </c>
      <c r="F4688" s="1">
        <v>2022</v>
      </c>
      <c r="G4688" s="14">
        <v>1383</v>
      </c>
      <c r="H4688" s="2">
        <v>855</v>
      </c>
      <c r="I4688" s="2"/>
      <c r="J4688" s="2"/>
      <c r="K4688" s="3">
        <v>12332</v>
      </c>
      <c r="L4688" s="3">
        <v>0</v>
      </c>
      <c r="M4688" s="3">
        <v>0</v>
      </c>
      <c r="N4688" s="3">
        <v>19938</v>
      </c>
      <c r="O4688" s="3">
        <v>11556</v>
      </c>
      <c r="P4688" s="3"/>
      <c r="Q4688" s="3">
        <v>23356</v>
      </c>
      <c r="R4688" s="69"/>
      <c r="S4688" s="69">
        <v>145.64190809999999</v>
      </c>
      <c r="T4688" s="3">
        <v>8357</v>
      </c>
      <c r="U4688" s="3">
        <v>86828.209269999992</v>
      </c>
      <c r="V4688" s="3">
        <v>0</v>
      </c>
      <c r="W4688" s="3">
        <v>0</v>
      </c>
      <c r="X4688" s="3">
        <v>4015071</v>
      </c>
      <c r="Y4688" s="3"/>
      <c r="Z4688" s="3">
        <v>1809096</v>
      </c>
      <c r="AA4688" s="69"/>
      <c r="AB4688" s="69">
        <v>3731.8185429999999</v>
      </c>
      <c r="AC4688" s="3">
        <v>338296</v>
      </c>
      <c r="AD4688" s="3">
        <v>1012554.2709999999</v>
      </c>
      <c r="AE4688" s="3">
        <v>10271</v>
      </c>
      <c r="AF4688" s="3">
        <v>210389.5619</v>
      </c>
    </row>
    <row r="4689" spans="1:32" x14ac:dyDescent="0.3">
      <c r="A4689" s="31" t="s">
        <v>28</v>
      </c>
      <c r="B4689" s="65" t="str">
        <f>VLOOKUP(A4689,'bank list with code'!$A$2:$C$114,3,FALSE)</f>
        <v>B073</v>
      </c>
      <c r="C4689" s="65" t="str">
        <f>VLOOKUP(B4689,'bank type'!$A$2:$B$87,2,FALSE)</f>
        <v>Private Sector Banks</v>
      </c>
      <c r="D4689" s="60">
        <f t="shared" si="176"/>
        <v>44834</v>
      </c>
      <c r="E4689" s="115">
        <v>9</v>
      </c>
      <c r="F4689" s="1">
        <v>2022</v>
      </c>
      <c r="G4689" s="14">
        <v>1456</v>
      </c>
      <c r="H4689" s="2">
        <v>1346</v>
      </c>
      <c r="I4689" s="2"/>
      <c r="J4689" s="2"/>
      <c r="K4689" s="3">
        <v>63865</v>
      </c>
      <c r="L4689" s="3">
        <v>6525</v>
      </c>
      <c r="M4689" s="3">
        <v>33014</v>
      </c>
      <c r="N4689" s="3">
        <v>322546</v>
      </c>
      <c r="O4689" s="3">
        <v>4299906</v>
      </c>
      <c r="P4689" s="3"/>
      <c r="Q4689" s="3">
        <v>4622804</v>
      </c>
      <c r="R4689" s="69"/>
      <c r="S4689" s="69">
        <v>16813.559852999999</v>
      </c>
      <c r="T4689" s="3">
        <v>3840921</v>
      </c>
      <c r="U4689" s="3">
        <v>22798855.092999998</v>
      </c>
      <c r="V4689" s="3">
        <v>0</v>
      </c>
      <c r="W4689" s="3">
        <v>0</v>
      </c>
      <c r="X4689" s="3">
        <v>25797993</v>
      </c>
      <c r="Y4689" s="3"/>
      <c r="Z4689" s="3">
        <v>4676632</v>
      </c>
      <c r="AA4689" s="69"/>
      <c r="AB4689" s="69">
        <v>8428.2457840000006</v>
      </c>
      <c r="AC4689" s="3">
        <v>3604780</v>
      </c>
      <c r="AD4689" s="3">
        <v>8354334.2400000002</v>
      </c>
      <c r="AE4689" s="3">
        <v>0</v>
      </c>
      <c r="AF4689" s="3">
        <v>0</v>
      </c>
    </row>
    <row r="4690" spans="1:32" x14ac:dyDescent="0.3">
      <c r="A4690" s="31" t="s">
        <v>85</v>
      </c>
      <c r="B4690" s="65" t="str">
        <f>VLOOKUP(A4690,'bank list with code'!$A$2:$C$114,3,FALSE)</f>
        <v>B083</v>
      </c>
      <c r="C4690" s="65" t="str">
        <f>VLOOKUP(B4690,'bank type'!$A$2:$B$87,2,FALSE)</f>
        <v>Private Sector Banks</v>
      </c>
      <c r="D4690" s="60">
        <f t="shared" si="176"/>
        <v>44834</v>
      </c>
      <c r="E4690" s="115">
        <v>9</v>
      </c>
      <c r="F4690" s="1">
        <v>2022</v>
      </c>
      <c r="G4690" s="14">
        <v>372</v>
      </c>
      <c r="H4690" s="2">
        <v>41</v>
      </c>
      <c r="I4690" s="2"/>
      <c r="J4690" s="2"/>
      <c r="K4690" s="3">
        <v>882538</v>
      </c>
      <c r="L4690" s="3">
        <v>0</v>
      </c>
      <c r="M4690" s="3">
        <v>47126</v>
      </c>
      <c r="N4690" s="3">
        <v>68790</v>
      </c>
      <c r="O4690" s="3">
        <v>4097800</v>
      </c>
      <c r="P4690" s="3"/>
      <c r="Q4690" s="3">
        <v>5987821</v>
      </c>
      <c r="R4690" s="69"/>
      <c r="S4690" s="69">
        <v>22192.800496</v>
      </c>
      <c r="T4690" s="3">
        <v>3839493</v>
      </c>
      <c r="U4690" s="3">
        <v>26004182.269000001</v>
      </c>
      <c r="V4690" s="3">
        <v>0</v>
      </c>
      <c r="W4690" s="3">
        <v>0</v>
      </c>
      <c r="X4690" s="3">
        <v>1459654</v>
      </c>
      <c r="Y4690" s="3"/>
      <c r="Z4690" s="3">
        <v>294240</v>
      </c>
      <c r="AA4690" s="69"/>
      <c r="AB4690" s="69">
        <v>580.74479970000004</v>
      </c>
      <c r="AC4690" s="3">
        <v>137696</v>
      </c>
      <c r="AD4690" s="3">
        <v>462993.73439999996</v>
      </c>
      <c r="AE4690" s="3">
        <v>102</v>
      </c>
      <c r="AF4690" s="3">
        <v>3250.5705899999998</v>
      </c>
    </row>
    <row r="4691" spans="1:32" x14ac:dyDescent="0.3">
      <c r="A4691" s="31" t="s">
        <v>30</v>
      </c>
      <c r="B4691" s="65" t="str">
        <f>VLOOKUP(A4691,'bank list with code'!$A$2:$C$114,3,FALSE)</f>
        <v>B089</v>
      </c>
      <c r="C4691" s="65" t="str">
        <f>VLOOKUP(B4691,'bank type'!$A$2:$B$87,2,FALSE)</f>
        <v>Private Sector Banks</v>
      </c>
      <c r="D4691" s="60">
        <f t="shared" si="176"/>
        <v>44834</v>
      </c>
      <c r="E4691" s="115">
        <v>9</v>
      </c>
      <c r="F4691" s="1">
        <v>2022</v>
      </c>
      <c r="G4691" s="14">
        <v>857</v>
      </c>
      <c r="H4691" s="2">
        <v>418</v>
      </c>
      <c r="I4691" s="2"/>
      <c r="J4691" s="2"/>
      <c r="K4691" s="3">
        <v>13095</v>
      </c>
      <c r="L4691" s="3">
        <v>0</v>
      </c>
      <c r="M4691" s="3">
        <v>5407</v>
      </c>
      <c r="N4691" s="3">
        <v>63271</v>
      </c>
      <c r="O4691" s="3">
        <v>141237</v>
      </c>
      <c r="P4691" s="3"/>
      <c r="Q4691" s="3">
        <v>354237</v>
      </c>
      <c r="R4691" s="69"/>
      <c r="S4691" s="69">
        <v>1122.6912924000001</v>
      </c>
      <c r="T4691" s="3">
        <v>327592</v>
      </c>
      <c r="U4691" s="3">
        <v>2000269.47862</v>
      </c>
      <c r="V4691" s="3">
        <v>0</v>
      </c>
      <c r="W4691" s="3">
        <v>0</v>
      </c>
      <c r="X4691" s="3">
        <v>3551727</v>
      </c>
      <c r="Y4691" s="3"/>
      <c r="Z4691" s="3">
        <v>1847779</v>
      </c>
      <c r="AA4691" s="69"/>
      <c r="AB4691" s="69">
        <v>3434.9760056199998</v>
      </c>
      <c r="AC4691" s="3">
        <v>369017</v>
      </c>
      <c r="AD4691" s="3">
        <v>996533.22528000001</v>
      </c>
      <c r="AE4691" s="3">
        <v>0</v>
      </c>
      <c r="AF4691" s="3">
        <v>0</v>
      </c>
    </row>
    <row r="4692" spans="1:32" x14ac:dyDescent="0.3">
      <c r="A4692" s="31" t="s">
        <v>31</v>
      </c>
      <c r="B4692" s="65" t="str">
        <f>VLOOKUP(A4692,'bank list with code'!$A$2:$C$114,3,FALSE)</f>
        <v>B100</v>
      </c>
      <c r="C4692" s="65" t="str">
        <f>VLOOKUP(B4692,'bank type'!$A$2:$B$87,2,FALSE)</f>
        <v>Private Sector Banks</v>
      </c>
      <c r="D4692" s="60">
        <f t="shared" si="176"/>
        <v>44834</v>
      </c>
      <c r="E4692" s="115">
        <v>9</v>
      </c>
      <c r="F4692" s="1">
        <v>2022</v>
      </c>
      <c r="G4692" s="14">
        <v>476</v>
      </c>
      <c r="H4692" s="2">
        <v>670</v>
      </c>
      <c r="I4692" s="2"/>
      <c r="J4692" s="2"/>
      <c r="K4692" s="3">
        <v>4545</v>
      </c>
      <c r="L4692" s="3">
        <v>0</v>
      </c>
      <c r="M4692" s="3">
        <v>0</v>
      </c>
      <c r="N4692" s="3">
        <v>0</v>
      </c>
      <c r="O4692" s="3">
        <v>40917</v>
      </c>
      <c r="P4692" s="3"/>
      <c r="Q4692" s="3">
        <v>44100</v>
      </c>
      <c r="R4692" s="69"/>
      <c r="S4692" s="69">
        <v>201.55924100000001</v>
      </c>
      <c r="T4692" s="3">
        <v>20724</v>
      </c>
      <c r="U4692" s="3">
        <v>107006.8</v>
      </c>
      <c r="V4692" s="3">
        <v>0</v>
      </c>
      <c r="W4692" s="3">
        <v>0</v>
      </c>
      <c r="X4692" s="3">
        <v>2124906</v>
      </c>
      <c r="Y4692" s="3"/>
      <c r="Z4692" s="3">
        <v>460264</v>
      </c>
      <c r="AA4692" s="69"/>
      <c r="AB4692" s="69">
        <v>978.11806882999997</v>
      </c>
      <c r="AC4692" s="3">
        <v>113404</v>
      </c>
      <c r="AD4692" s="3">
        <v>211463.64238</v>
      </c>
      <c r="AE4692" s="3">
        <v>134</v>
      </c>
      <c r="AF4692" s="3">
        <v>367.82600000000002</v>
      </c>
    </row>
    <row r="4693" spans="1:32" x14ac:dyDescent="0.3">
      <c r="A4693" s="31" t="s">
        <v>33</v>
      </c>
      <c r="B4693" s="65" t="str">
        <f>VLOOKUP(A4693,'bank list with code'!$A$2:$C$114,3,FALSE)</f>
        <v>B113</v>
      </c>
      <c r="C4693" s="65" t="str">
        <f>VLOOKUP(B4693,'bank type'!$A$2:$B$87,2,FALSE)</f>
        <v>Private Sector Banks</v>
      </c>
      <c r="D4693" s="60">
        <f t="shared" si="176"/>
        <v>44834</v>
      </c>
      <c r="E4693" s="115">
        <v>9</v>
      </c>
      <c r="F4693" s="1">
        <v>2022</v>
      </c>
      <c r="G4693" s="14">
        <v>1069</v>
      </c>
      <c r="H4693" s="2">
        <v>188</v>
      </c>
      <c r="I4693" s="2"/>
      <c r="J4693" s="2"/>
      <c r="K4693" s="3">
        <v>60635</v>
      </c>
      <c r="L4693" s="3">
        <v>87709</v>
      </c>
      <c r="M4693" s="3">
        <v>325116</v>
      </c>
      <c r="N4693" s="3">
        <v>124345430</v>
      </c>
      <c r="O4693" s="3">
        <v>1291423</v>
      </c>
      <c r="P4693" s="3"/>
      <c r="Q4693" s="3">
        <v>1748081</v>
      </c>
      <c r="R4693" s="69"/>
      <c r="S4693" s="69">
        <v>5290.2468352400001</v>
      </c>
      <c r="T4693" s="3">
        <v>1037010</v>
      </c>
      <c r="U4693" s="3">
        <v>7343034.1826599995</v>
      </c>
      <c r="V4693" s="3">
        <v>0</v>
      </c>
      <c r="W4693" s="3">
        <v>0</v>
      </c>
      <c r="X4693" s="3">
        <v>3898519</v>
      </c>
      <c r="Y4693" s="3"/>
      <c r="Z4693" s="3">
        <v>1264784</v>
      </c>
      <c r="AA4693" s="69"/>
      <c r="AB4693" s="69">
        <v>2379.2573857100533</v>
      </c>
      <c r="AC4693" s="3">
        <v>681924</v>
      </c>
      <c r="AD4693" s="3">
        <v>1650945.9408199345</v>
      </c>
      <c r="AE4693" s="3">
        <v>51</v>
      </c>
      <c r="AF4693" s="3">
        <v>1007.776</v>
      </c>
    </row>
    <row r="4694" spans="1:32" x14ac:dyDescent="0.3">
      <c r="A4694" s="31" t="s">
        <v>86</v>
      </c>
      <c r="B4694" s="65" t="str">
        <f>VLOOKUP(A4694,'bank list with code'!$A$2:$C$114,3,FALSE)</f>
        <v>B004</v>
      </c>
      <c r="C4694" s="65" t="str">
        <f>VLOOKUP(B4694,'bank type'!$A$2:$B$87,2,FALSE)</f>
        <v>Foreign Banks</v>
      </c>
      <c r="D4694" s="60">
        <f t="shared" si="176"/>
        <v>44834</v>
      </c>
      <c r="E4694" s="115">
        <v>9</v>
      </c>
      <c r="F4694" s="1">
        <v>2022</v>
      </c>
      <c r="G4694" s="14">
        <v>0</v>
      </c>
      <c r="H4694" s="14">
        <v>0</v>
      </c>
      <c r="I4694" s="14"/>
      <c r="J4694" s="14"/>
      <c r="K4694" s="3">
        <v>49461</v>
      </c>
      <c r="L4694" s="3">
        <v>0</v>
      </c>
      <c r="M4694" s="3">
        <v>0</v>
      </c>
      <c r="N4694" s="3">
        <v>0</v>
      </c>
      <c r="O4694" s="3">
        <v>1299223</v>
      </c>
      <c r="P4694" s="3"/>
      <c r="Q4694" s="3">
        <v>899315</v>
      </c>
      <c r="R4694" s="69"/>
      <c r="S4694" s="69">
        <v>6809.5274570000001</v>
      </c>
      <c r="T4694" s="3">
        <v>3229875</v>
      </c>
      <c r="U4694" s="3">
        <v>24610542.094000001</v>
      </c>
      <c r="V4694" s="3">
        <v>0</v>
      </c>
      <c r="W4694" s="3">
        <v>0</v>
      </c>
      <c r="X4694" s="3">
        <v>0</v>
      </c>
      <c r="Y4694" s="3"/>
      <c r="Z4694" s="3">
        <v>0</v>
      </c>
      <c r="AA4694" s="69"/>
      <c r="AB4694" s="69">
        <v>0</v>
      </c>
      <c r="AC4694" s="3">
        <v>0</v>
      </c>
      <c r="AD4694" s="3">
        <v>0</v>
      </c>
      <c r="AE4694" s="3">
        <v>0</v>
      </c>
      <c r="AF4694" s="3">
        <v>0</v>
      </c>
    </row>
    <row r="4695" spans="1:32" x14ac:dyDescent="0.3">
      <c r="A4695" s="31" t="s">
        <v>36</v>
      </c>
      <c r="B4695" s="65" t="str">
        <f>VLOOKUP(A4695,'bank list with code'!$A$2:$C$114,3,FALSE)</f>
        <v>B011</v>
      </c>
      <c r="C4695" s="65" t="str">
        <f>VLOOKUP(B4695,'bank type'!$A$2:$B$87,2,FALSE)</f>
        <v>Foreign Banks</v>
      </c>
      <c r="D4695" s="60">
        <f t="shared" si="176"/>
        <v>44834</v>
      </c>
      <c r="E4695" s="115">
        <v>9</v>
      </c>
      <c r="F4695" s="1">
        <v>2022</v>
      </c>
      <c r="G4695" s="14">
        <v>0</v>
      </c>
      <c r="H4695" s="14">
        <v>0</v>
      </c>
      <c r="I4695" s="14"/>
      <c r="J4695" s="14"/>
      <c r="K4695" s="3">
        <v>0</v>
      </c>
      <c r="L4695" s="3">
        <v>0</v>
      </c>
      <c r="M4695" s="3">
        <v>0</v>
      </c>
      <c r="N4695" s="3">
        <v>0</v>
      </c>
      <c r="O4695" s="3">
        <v>17930</v>
      </c>
      <c r="P4695" s="3"/>
      <c r="Q4695" s="3">
        <v>22289</v>
      </c>
      <c r="R4695" s="69"/>
      <c r="S4695" s="69">
        <v>110.2792785</v>
      </c>
      <c r="T4695" s="3">
        <v>12710</v>
      </c>
      <c r="U4695" s="3">
        <v>176772.97347000003</v>
      </c>
      <c r="V4695" s="3">
        <v>0</v>
      </c>
      <c r="W4695" s="3">
        <v>0</v>
      </c>
      <c r="X4695" s="3">
        <v>0</v>
      </c>
      <c r="Y4695" s="3"/>
      <c r="Z4695" s="3">
        <v>0</v>
      </c>
      <c r="AA4695" s="69"/>
      <c r="AB4695" s="69">
        <v>0</v>
      </c>
      <c r="AC4695" s="3">
        <v>0</v>
      </c>
      <c r="AD4695" s="3">
        <v>0</v>
      </c>
      <c r="AE4695" s="3">
        <v>0</v>
      </c>
      <c r="AF4695" s="3">
        <v>0</v>
      </c>
    </row>
    <row r="4696" spans="1:32" x14ac:dyDescent="0.3">
      <c r="A4696" s="31" t="s">
        <v>37</v>
      </c>
      <c r="B4696" s="65" t="str">
        <f>VLOOKUP(A4696,'bank list with code'!$A$2:$C$114,3,FALSE)</f>
        <v>B017</v>
      </c>
      <c r="C4696" s="65" t="str">
        <f>VLOOKUP(B4696,'bank type'!$A$2:$B$87,2,FALSE)</f>
        <v>Foreign Banks</v>
      </c>
      <c r="D4696" s="60">
        <f t="shared" si="176"/>
        <v>44834</v>
      </c>
      <c r="E4696" s="115">
        <v>9</v>
      </c>
      <c r="F4696" s="1">
        <v>2022</v>
      </c>
      <c r="G4696" s="14">
        <v>0</v>
      </c>
      <c r="H4696" s="14">
        <v>0</v>
      </c>
      <c r="I4696" s="14"/>
      <c r="J4696" s="14"/>
      <c r="K4696" s="3">
        <v>0</v>
      </c>
      <c r="L4696" s="3">
        <v>0</v>
      </c>
      <c r="M4696" s="3">
        <v>1</v>
      </c>
      <c r="N4696" s="3">
        <v>0</v>
      </c>
      <c r="O4696" s="3">
        <v>0</v>
      </c>
      <c r="P4696" s="3"/>
      <c r="Q4696" s="3">
        <v>0</v>
      </c>
      <c r="R4696" s="69"/>
      <c r="S4696" s="69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980</v>
      </c>
      <c r="Y4696" s="3"/>
      <c r="Z4696" s="3">
        <v>35</v>
      </c>
      <c r="AA4696" s="69"/>
      <c r="AB4696" s="69">
        <v>0.40361000000000002</v>
      </c>
      <c r="AC4696" s="3">
        <v>4</v>
      </c>
      <c r="AD4696" s="3">
        <v>6.1220400000000001</v>
      </c>
      <c r="AE4696" s="3">
        <v>0</v>
      </c>
      <c r="AF4696" s="3">
        <v>0</v>
      </c>
    </row>
    <row r="4697" spans="1:32" x14ac:dyDescent="0.3">
      <c r="A4697" s="31" t="s">
        <v>38</v>
      </c>
      <c r="B4697" s="65" t="str">
        <f>VLOOKUP(A4697,'bank list with code'!$A$2:$C$114,3,FALSE)</f>
        <v>B023</v>
      </c>
      <c r="C4697" s="65" t="str">
        <f>VLOOKUP(B4697,'bank type'!$A$2:$B$87,2,FALSE)</f>
        <v>Foreign Banks</v>
      </c>
      <c r="D4697" s="60">
        <f t="shared" si="176"/>
        <v>44834</v>
      </c>
      <c r="E4697" s="115">
        <v>9</v>
      </c>
      <c r="F4697" s="1">
        <v>2022</v>
      </c>
      <c r="G4697" s="14">
        <v>47</v>
      </c>
      <c r="H4697" s="2">
        <v>436</v>
      </c>
      <c r="I4697" s="2"/>
      <c r="J4697" s="2"/>
      <c r="K4697" s="3">
        <v>0</v>
      </c>
      <c r="L4697" s="3">
        <v>0</v>
      </c>
      <c r="M4697" s="3">
        <v>0</v>
      </c>
      <c r="N4697" s="3">
        <v>0</v>
      </c>
      <c r="O4697" s="3">
        <v>2466201</v>
      </c>
      <c r="P4697" s="3"/>
      <c r="Q4697" s="3">
        <v>7240815</v>
      </c>
      <c r="R4697" s="69"/>
      <c r="S4697" s="69">
        <v>19461.22376044</v>
      </c>
      <c r="T4697" s="3">
        <v>4307171</v>
      </c>
      <c r="U4697" s="3">
        <v>20419658.23593</v>
      </c>
      <c r="V4697" s="3">
        <v>0</v>
      </c>
      <c r="W4697" s="3">
        <v>0</v>
      </c>
      <c r="X4697" s="3">
        <v>1319374</v>
      </c>
      <c r="Y4697" s="3"/>
      <c r="Z4697" s="3">
        <v>813144</v>
      </c>
      <c r="AA4697" s="69"/>
      <c r="AB4697" s="69">
        <v>2026.43347995</v>
      </c>
      <c r="AC4697" s="3">
        <v>878076</v>
      </c>
      <c r="AD4697" s="3">
        <v>2738237.5240899995</v>
      </c>
      <c r="AE4697" s="3">
        <v>0</v>
      </c>
      <c r="AF4697" s="3">
        <v>0</v>
      </c>
    </row>
    <row r="4698" spans="1:32" x14ac:dyDescent="0.3">
      <c r="A4698" s="31" t="s">
        <v>87</v>
      </c>
      <c r="B4698" s="65" t="str">
        <f>VLOOKUP(A4698,'bank list with code'!$A$2:$C$114,3,FALSE)</f>
        <v>B030</v>
      </c>
      <c r="C4698" s="65" t="str">
        <f>VLOOKUP(B4698,'bank type'!$A$2:$B$87,2,FALSE)</f>
        <v>Foreign Banks</v>
      </c>
      <c r="D4698" s="60">
        <f t="shared" si="176"/>
        <v>44834</v>
      </c>
      <c r="E4698" s="115">
        <v>9</v>
      </c>
      <c r="F4698" s="1">
        <v>2022</v>
      </c>
      <c r="G4698" s="14">
        <v>451</v>
      </c>
      <c r="H4698" s="2">
        <v>526</v>
      </c>
      <c r="I4698" s="2"/>
      <c r="J4698" s="2"/>
      <c r="K4698" s="3">
        <v>468</v>
      </c>
      <c r="L4698" s="3">
        <v>89</v>
      </c>
      <c r="M4698" s="3">
        <v>0</v>
      </c>
      <c r="N4698" s="3">
        <v>2669</v>
      </c>
      <c r="O4698" s="3">
        <v>73338</v>
      </c>
      <c r="P4698" s="3"/>
      <c r="Q4698" s="3">
        <v>77379</v>
      </c>
      <c r="R4698" s="69"/>
      <c r="S4698" s="69">
        <v>251.41558002000002</v>
      </c>
      <c r="T4698" s="3">
        <v>60601</v>
      </c>
      <c r="U4698" s="3">
        <v>420586.97889999999</v>
      </c>
      <c r="V4698" s="3">
        <v>0</v>
      </c>
      <c r="W4698" s="3">
        <v>0</v>
      </c>
      <c r="X4698" s="3">
        <v>1964920</v>
      </c>
      <c r="Y4698" s="3"/>
      <c r="Z4698" s="3">
        <v>555731</v>
      </c>
      <c r="AA4698" s="69"/>
      <c r="AB4698" s="69">
        <v>843.49295167000002</v>
      </c>
      <c r="AC4698" s="3">
        <v>229953</v>
      </c>
      <c r="AD4698" s="3">
        <v>434262.42475999997</v>
      </c>
      <c r="AE4698" s="3">
        <v>459</v>
      </c>
      <c r="AF4698" s="3">
        <v>6546.3829999999998</v>
      </c>
    </row>
    <row r="4699" spans="1:32" x14ac:dyDescent="0.3">
      <c r="A4699" s="31" t="s">
        <v>40</v>
      </c>
      <c r="B4699" s="65" t="str">
        <f>VLOOKUP(A4699,'bank list with code'!$A$2:$C$114,3,FALSE)</f>
        <v>B035</v>
      </c>
      <c r="C4699" s="65" t="str">
        <f>VLOOKUP(B4699,'bank type'!$A$2:$B$87,2,FALSE)</f>
        <v>Foreign Banks</v>
      </c>
      <c r="D4699" s="60">
        <f t="shared" si="176"/>
        <v>44834</v>
      </c>
      <c r="E4699" s="115">
        <v>9</v>
      </c>
      <c r="F4699" s="1">
        <v>2022</v>
      </c>
      <c r="G4699" s="14">
        <v>13</v>
      </c>
      <c r="H4699" s="2">
        <v>18</v>
      </c>
      <c r="I4699" s="2"/>
      <c r="J4699" s="2"/>
      <c r="K4699" s="3">
        <v>0</v>
      </c>
      <c r="L4699" s="3">
        <v>0</v>
      </c>
      <c r="M4699" s="3">
        <v>0</v>
      </c>
      <c r="N4699" s="3">
        <v>7</v>
      </c>
      <c r="O4699" s="3">
        <v>0</v>
      </c>
      <c r="P4699" s="3"/>
      <c r="Q4699" s="3">
        <v>0</v>
      </c>
      <c r="R4699" s="69"/>
      <c r="S4699" s="69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118573</v>
      </c>
      <c r="Y4699" s="3"/>
      <c r="Z4699" s="3">
        <v>68622</v>
      </c>
      <c r="AA4699" s="69"/>
      <c r="AB4699" s="69">
        <v>161.77781147999997</v>
      </c>
      <c r="AC4699" s="3">
        <v>15372</v>
      </c>
      <c r="AD4699" s="3">
        <v>55757.896860000001</v>
      </c>
      <c r="AE4699" s="3">
        <v>0</v>
      </c>
      <c r="AF4699" s="3">
        <v>0</v>
      </c>
    </row>
    <row r="4700" spans="1:32" x14ac:dyDescent="0.3">
      <c r="A4700" s="31" t="s">
        <v>88</v>
      </c>
      <c r="B4700" s="65" t="str">
        <f>VLOOKUP(A4700,'bank list with code'!$A$2:$C$114,3,FALSE)</f>
        <v>B052</v>
      </c>
      <c r="C4700" s="65" t="str">
        <f>VLOOKUP(B4700,'bank type'!$A$2:$B$87,2,FALSE)</f>
        <v>Foreign Banks</v>
      </c>
      <c r="D4700" s="60">
        <f t="shared" si="176"/>
        <v>44834</v>
      </c>
      <c r="E4700" s="115">
        <v>9</v>
      </c>
      <c r="F4700" s="1">
        <v>2022</v>
      </c>
      <c r="G4700" s="14">
        <v>46</v>
      </c>
      <c r="H4700" s="2">
        <v>28</v>
      </c>
      <c r="I4700" s="2"/>
      <c r="J4700" s="2"/>
      <c r="K4700" s="3">
        <v>0</v>
      </c>
      <c r="L4700" s="3">
        <v>0</v>
      </c>
      <c r="M4700" s="3">
        <v>0</v>
      </c>
      <c r="N4700" s="3">
        <v>0</v>
      </c>
      <c r="O4700" s="3">
        <v>717508</v>
      </c>
      <c r="P4700" s="3"/>
      <c r="Q4700" s="3">
        <v>585307</v>
      </c>
      <c r="R4700" s="69"/>
      <c r="S4700" s="69">
        <v>3557.1189104700002</v>
      </c>
      <c r="T4700" s="3">
        <v>1048353</v>
      </c>
      <c r="U4700" s="3">
        <v>3724814.1096000001</v>
      </c>
      <c r="V4700" s="3">
        <v>0</v>
      </c>
      <c r="W4700" s="3">
        <v>0</v>
      </c>
      <c r="X4700" s="3">
        <v>542818</v>
      </c>
      <c r="Y4700" s="3"/>
      <c r="Z4700" s="3">
        <v>366998</v>
      </c>
      <c r="AA4700" s="69"/>
      <c r="AB4700" s="69">
        <v>921.15205226</v>
      </c>
      <c r="AC4700" s="3">
        <v>0</v>
      </c>
      <c r="AD4700" s="3">
        <v>0</v>
      </c>
      <c r="AE4700" s="3">
        <v>0</v>
      </c>
      <c r="AF4700" s="3">
        <v>0</v>
      </c>
    </row>
    <row r="4701" spans="1:32" x14ac:dyDescent="0.3">
      <c r="A4701" s="31" t="s">
        <v>89</v>
      </c>
      <c r="B4701" s="65" t="str">
        <f>VLOOKUP(A4701,'bank list with code'!$A$2:$C$114,3,FALSE)</f>
        <v>B085</v>
      </c>
      <c r="C4701" s="65" t="str">
        <f>VLOOKUP(B4701,'bank type'!$A$2:$B$87,2,FALSE)</f>
        <v>Foreign Banks</v>
      </c>
      <c r="D4701" s="60">
        <f t="shared" si="176"/>
        <v>44834</v>
      </c>
      <c r="E4701" s="115">
        <v>9</v>
      </c>
      <c r="F4701" s="1">
        <v>2022</v>
      </c>
      <c r="G4701" s="14">
        <v>0</v>
      </c>
      <c r="H4701" s="2">
        <v>0</v>
      </c>
      <c r="I4701" s="2"/>
      <c r="J4701" s="2"/>
      <c r="K4701" s="3">
        <v>0</v>
      </c>
      <c r="L4701" s="3">
        <v>285916</v>
      </c>
      <c r="M4701" s="3">
        <v>0</v>
      </c>
      <c r="N4701" s="3">
        <v>0</v>
      </c>
      <c r="O4701" s="3">
        <v>1383164</v>
      </c>
      <c r="P4701" s="3"/>
      <c r="Q4701" s="3">
        <v>441148</v>
      </c>
      <c r="R4701" s="69"/>
      <c r="S4701" s="69">
        <v>1875.226948</v>
      </c>
      <c r="T4701" s="3">
        <v>1115314</v>
      </c>
      <c r="U4701" s="3">
        <v>4964662.5089999996</v>
      </c>
      <c r="V4701" s="3">
        <v>0</v>
      </c>
      <c r="W4701" s="3">
        <v>0</v>
      </c>
      <c r="X4701" s="3">
        <v>291887</v>
      </c>
      <c r="Y4701" s="3"/>
      <c r="Z4701" s="3">
        <v>13332</v>
      </c>
      <c r="AA4701" s="69"/>
      <c r="AB4701" s="69">
        <v>33.314824000000002</v>
      </c>
      <c r="AC4701" s="3">
        <v>39146</v>
      </c>
      <c r="AD4701" s="3">
        <v>98128.035999999993</v>
      </c>
      <c r="AE4701" s="3">
        <v>0</v>
      </c>
      <c r="AF4701" s="3">
        <v>0</v>
      </c>
    </row>
    <row r="4702" spans="1:32" x14ac:dyDescent="0.3">
      <c r="A4702" s="36" t="s">
        <v>42</v>
      </c>
      <c r="B4702" s="65" t="str">
        <f>VLOOKUP(A4702,'bank list with code'!$A$2:$C$114,3,FALSE)</f>
        <v>B090</v>
      </c>
      <c r="C4702" s="65" t="str">
        <f>VLOOKUP(B4702,'bank type'!$A$2:$B$87,2,FALSE)</f>
        <v>Foreign Banks</v>
      </c>
      <c r="D4702" s="60">
        <f t="shared" si="176"/>
        <v>44834</v>
      </c>
      <c r="E4702" s="115">
        <v>9</v>
      </c>
      <c r="F4702" s="1">
        <v>2022</v>
      </c>
      <c r="G4702" s="14">
        <v>99</v>
      </c>
      <c r="H4702" s="2">
        <v>73</v>
      </c>
      <c r="I4702" s="2"/>
      <c r="J4702" s="2"/>
      <c r="K4702" s="3">
        <v>0</v>
      </c>
      <c r="L4702" s="3">
        <v>0</v>
      </c>
      <c r="M4702" s="3">
        <v>0</v>
      </c>
      <c r="N4702" s="3">
        <v>0</v>
      </c>
      <c r="O4702" s="3">
        <v>1217340</v>
      </c>
      <c r="P4702" s="3"/>
      <c r="Q4702" s="3">
        <v>1848930</v>
      </c>
      <c r="R4702" s="69"/>
      <c r="S4702" s="69">
        <v>5350.2773269999998</v>
      </c>
      <c r="T4702" s="3">
        <v>1148488</v>
      </c>
      <c r="U4702" s="3">
        <v>6068553.2860000003</v>
      </c>
      <c r="V4702" s="3">
        <v>0</v>
      </c>
      <c r="W4702" s="3">
        <v>0</v>
      </c>
      <c r="X4702" s="3">
        <v>1189948</v>
      </c>
      <c r="Y4702" s="3"/>
      <c r="Z4702" s="3">
        <v>895916</v>
      </c>
      <c r="AA4702" s="69"/>
      <c r="AB4702" s="69">
        <v>2223.752281</v>
      </c>
      <c r="AC4702" s="3">
        <v>386069</v>
      </c>
      <c r="AD4702" s="3">
        <v>797211.56179999991</v>
      </c>
      <c r="AE4702" s="3">
        <v>36</v>
      </c>
      <c r="AF4702" s="3">
        <v>670.90899999999999</v>
      </c>
    </row>
    <row r="4703" spans="1:32" x14ac:dyDescent="0.3">
      <c r="A4703" s="32" t="s">
        <v>45</v>
      </c>
      <c r="B4703" s="65" t="str">
        <f>VLOOKUP(A4703,'bank list with code'!$A$2:$C$114,3,FALSE)</f>
        <v>B002</v>
      </c>
      <c r="C4703" s="65" t="str">
        <f>VLOOKUP(B4703,'bank type'!$A$2:$B$87,2,FALSE)</f>
        <v>Payment Banks</v>
      </c>
      <c r="D4703" s="60">
        <f t="shared" si="176"/>
        <v>44834</v>
      </c>
      <c r="E4703" s="115">
        <v>9</v>
      </c>
      <c r="F4703" s="1">
        <v>2022</v>
      </c>
      <c r="G4703" s="25">
        <v>0</v>
      </c>
      <c r="H4703" s="25">
        <v>0</v>
      </c>
      <c r="I4703" s="25"/>
      <c r="J4703" s="25"/>
      <c r="K4703" s="26">
        <v>0</v>
      </c>
      <c r="L4703" s="26">
        <v>0</v>
      </c>
      <c r="M4703" s="26">
        <v>0</v>
      </c>
      <c r="N4703" s="26">
        <v>4049033</v>
      </c>
      <c r="O4703" s="26">
        <v>0</v>
      </c>
      <c r="P4703" s="26"/>
      <c r="Q4703" s="26">
        <v>0</v>
      </c>
      <c r="R4703" s="133"/>
      <c r="S4703" s="133">
        <v>0</v>
      </c>
      <c r="T4703" s="26">
        <v>0</v>
      </c>
      <c r="U4703" s="26">
        <v>0</v>
      </c>
      <c r="V4703" s="26">
        <v>0</v>
      </c>
      <c r="W4703" s="26">
        <v>0</v>
      </c>
      <c r="X4703" s="26">
        <v>2976036</v>
      </c>
      <c r="Y4703" s="26"/>
      <c r="Z4703" s="26">
        <v>0</v>
      </c>
      <c r="AA4703" s="133"/>
      <c r="AB4703" s="133">
        <v>0</v>
      </c>
      <c r="AC4703" s="26">
        <v>246598</v>
      </c>
      <c r="AD4703" s="26">
        <v>186781.405</v>
      </c>
      <c r="AE4703" s="26">
        <v>0</v>
      </c>
      <c r="AF4703" s="26">
        <v>0</v>
      </c>
    </row>
    <row r="4704" spans="1:32" x14ac:dyDescent="0.3">
      <c r="A4704" s="32" t="s">
        <v>46</v>
      </c>
      <c r="B4704" s="65" t="str">
        <f>VLOOKUP(A4704,'bank list with code'!$A$2:$C$114,3,FALSE)</f>
        <v>B048</v>
      </c>
      <c r="C4704" s="65" t="str">
        <f>VLOOKUP(B4704,'bank type'!$A$2:$B$87,2,FALSE)</f>
        <v>Payment Banks</v>
      </c>
      <c r="D4704" s="60">
        <f t="shared" si="176"/>
        <v>44834</v>
      </c>
      <c r="E4704" s="115">
        <v>9</v>
      </c>
      <c r="F4704" s="1">
        <v>2022</v>
      </c>
      <c r="G4704" s="25">
        <v>0</v>
      </c>
      <c r="H4704" s="25">
        <v>0</v>
      </c>
      <c r="I4704" s="25"/>
      <c r="J4704" s="25"/>
      <c r="K4704" s="26">
        <v>0</v>
      </c>
      <c r="L4704" s="26">
        <v>339705</v>
      </c>
      <c r="M4704" s="26">
        <v>0</v>
      </c>
      <c r="N4704" s="26">
        <v>16419</v>
      </c>
      <c r="O4704" s="26">
        <v>0</v>
      </c>
      <c r="P4704" s="26"/>
      <c r="Q4704" s="26">
        <v>0</v>
      </c>
      <c r="R4704" s="133"/>
      <c r="S4704" s="133">
        <v>0</v>
      </c>
      <c r="T4704" s="26">
        <v>0</v>
      </c>
      <c r="U4704" s="26">
        <v>0</v>
      </c>
      <c r="V4704" s="26">
        <v>0</v>
      </c>
      <c r="W4704" s="26">
        <v>0</v>
      </c>
      <c r="X4704" s="26">
        <v>5316570</v>
      </c>
      <c r="Y4704" s="26"/>
      <c r="Z4704" s="26">
        <v>215798</v>
      </c>
      <c r="AA4704" s="133"/>
      <c r="AB4704" s="133">
        <v>394.45485285000001</v>
      </c>
      <c r="AC4704" s="26">
        <v>20049</v>
      </c>
      <c r="AD4704" s="26">
        <v>22787.850559999999</v>
      </c>
      <c r="AE4704" s="26">
        <v>0</v>
      </c>
      <c r="AF4704" s="26">
        <v>0</v>
      </c>
    </row>
    <row r="4705" spans="1:32" x14ac:dyDescent="0.3">
      <c r="A4705" s="32" t="s">
        <v>47</v>
      </c>
      <c r="B4705" s="65" t="str">
        <f>VLOOKUP(A4705,'bank list with code'!$A$2:$C$114,3,FALSE)</f>
        <v>B059</v>
      </c>
      <c r="C4705" s="65" t="str">
        <f>VLOOKUP(B4705,'bank type'!$A$2:$B$87,2,FALSE)</f>
        <v>Payment Banks</v>
      </c>
      <c r="D4705" s="60">
        <f t="shared" si="176"/>
        <v>44834</v>
      </c>
      <c r="E4705" s="115">
        <v>9</v>
      </c>
      <c r="F4705" s="1">
        <v>2022</v>
      </c>
      <c r="G4705" s="25">
        <v>0</v>
      </c>
      <c r="H4705" s="25">
        <v>0</v>
      </c>
      <c r="I4705" s="25"/>
      <c r="J4705" s="25"/>
      <c r="K4705" s="26">
        <v>0</v>
      </c>
      <c r="L4705" s="26">
        <v>172055</v>
      </c>
      <c r="M4705" s="26">
        <v>0</v>
      </c>
      <c r="N4705" s="26">
        <v>121593</v>
      </c>
      <c r="O4705" s="26">
        <v>0</v>
      </c>
      <c r="P4705" s="26"/>
      <c r="Q4705" s="26">
        <v>0</v>
      </c>
      <c r="R4705" s="133"/>
      <c r="S4705" s="133">
        <v>0</v>
      </c>
      <c r="T4705" s="26">
        <v>0</v>
      </c>
      <c r="U4705" s="26">
        <v>0</v>
      </c>
      <c r="V4705" s="26">
        <v>0</v>
      </c>
      <c r="W4705" s="26">
        <v>0</v>
      </c>
      <c r="X4705" s="26">
        <v>7037102</v>
      </c>
      <c r="Y4705" s="26"/>
      <c r="Z4705" s="26">
        <v>0</v>
      </c>
      <c r="AA4705" s="133"/>
      <c r="AB4705" s="133">
        <v>0</v>
      </c>
      <c r="AC4705" s="26">
        <v>472358</v>
      </c>
      <c r="AD4705" s="26">
        <v>300855.84876999998</v>
      </c>
      <c r="AE4705" s="26">
        <v>0</v>
      </c>
      <c r="AF4705" s="26">
        <v>0</v>
      </c>
    </row>
    <row r="4706" spans="1:32" x14ac:dyDescent="0.3">
      <c r="A4706" s="32" t="s">
        <v>48</v>
      </c>
      <c r="B4706" s="65" t="str">
        <f>VLOOKUP(A4706,'bank list with code'!$A$2:$C$114,3,FALSE)</f>
        <v>B067</v>
      </c>
      <c r="C4706" s="65" t="str">
        <f>VLOOKUP(B4706,'bank type'!$A$2:$B$87,2,FALSE)</f>
        <v>Payment Banks</v>
      </c>
      <c r="D4706" s="60">
        <f t="shared" si="176"/>
        <v>44834</v>
      </c>
      <c r="E4706" s="115">
        <v>9</v>
      </c>
      <c r="F4706" s="1">
        <v>2022</v>
      </c>
      <c r="G4706" s="25">
        <v>0</v>
      </c>
      <c r="H4706" s="25">
        <v>0</v>
      </c>
      <c r="I4706" s="25"/>
      <c r="J4706" s="25"/>
      <c r="K4706" s="26">
        <v>0</v>
      </c>
      <c r="L4706" s="26">
        <v>0</v>
      </c>
      <c r="M4706" s="26">
        <v>0</v>
      </c>
      <c r="N4706" s="26">
        <v>0</v>
      </c>
      <c r="O4706" s="26">
        <v>0</v>
      </c>
      <c r="P4706" s="26"/>
      <c r="Q4706" s="26">
        <v>0</v>
      </c>
      <c r="R4706" s="133"/>
      <c r="S4706" s="133">
        <v>0</v>
      </c>
      <c r="T4706" s="26">
        <v>0</v>
      </c>
      <c r="U4706" s="26">
        <v>0</v>
      </c>
      <c r="V4706" s="26">
        <v>0</v>
      </c>
      <c r="W4706" s="26">
        <v>0</v>
      </c>
      <c r="X4706" s="26">
        <v>0</v>
      </c>
      <c r="Y4706" s="26"/>
      <c r="Z4706" s="26">
        <v>0</v>
      </c>
      <c r="AA4706" s="133"/>
      <c r="AB4706" s="133">
        <v>0</v>
      </c>
      <c r="AC4706" s="26">
        <v>0</v>
      </c>
      <c r="AD4706" s="26">
        <v>0</v>
      </c>
      <c r="AE4706" s="26">
        <v>0</v>
      </c>
      <c r="AF4706" s="26">
        <v>0</v>
      </c>
    </row>
    <row r="4707" spans="1:32" x14ac:dyDescent="0.3">
      <c r="A4707" s="32" t="s">
        <v>49</v>
      </c>
      <c r="B4707" s="65" t="str">
        <f>VLOOKUP(A4707,'bank list with code'!$A$2:$C$114,3,FALSE)</f>
        <v>B077</v>
      </c>
      <c r="C4707" s="65" t="str">
        <f>VLOOKUP(B4707,'bank type'!$A$2:$B$87,2,FALSE)</f>
        <v>Payment Banks</v>
      </c>
      <c r="D4707" s="60">
        <f t="shared" si="176"/>
        <v>44834</v>
      </c>
      <c r="E4707" s="115">
        <v>9</v>
      </c>
      <c r="F4707" s="1">
        <v>2022</v>
      </c>
      <c r="G4707" s="25">
        <v>0</v>
      </c>
      <c r="H4707" s="25">
        <v>0</v>
      </c>
      <c r="I4707" s="25"/>
      <c r="J4707" s="25"/>
      <c r="K4707" s="26">
        <v>0</v>
      </c>
      <c r="L4707" s="26">
        <v>137401</v>
      </c>
      <c r="M4707" s="26">
        <v>0</v>
      </c>
      <c r="N4707" s="26">
        <v>0</v>
      </c>
      <c r="O4707" s="26">
        <v>0</v>
      </c>
      <c r="P4707" s="26"/>
      <c r="Q4707" s="26">
        <v>0</v>
      </c>
      <c r="R4707" s="133"/>
      <c r="S4707" s="133">
        <v>0</v>
      </c>
      <c r="T4707" s="26">
        <v>0</v>
      </c>
      <c r="U4707" s="26">
        <v>0</v>
      </c>
      <c r="V4707" s="26">
        <v>0</v>
      </c>
      <c r="W4707" s="26">
        <v>0</v>
      </c>
      <c r="X4707" s="26">
        <v>410584</v>
      </c>
      <c r="Y4707" s="26"/>
      <c r="Z4707" s="26">
        <v>769</v>
      </c>
      <c r="AA4707" s="133"/>
      <c r="AB4707" s="133">
        <v>0.68984759999999989</v>
      </c>
      <c r="AC4707" s="26">
        <v>23312</v>
      </c>
      <c r="AD4707" s="26">
        <v>11720.5057</v>
      </c>
      <c r="AE4707" s="26">
        <v>0</v>
      </c>
      <c r="AF4707" s="26">
        <v>0</v>
      </c>
    </row>
    <row r="4708" spans="1:32" x14ac:dyDescent="0.3">
      <c r="A4708" s="37" t="s">
        <v>50</v>
      </c>
      <c r="B4708" s="65" t="str">
        <f>VLOOKUP(A4708,'bank list with code'!$A$2:$C$114,3,FALSE)</f>
        <v>B079</v>
      </c>
      <c r="C4708" s="65" t="str">
        <f>VLOOKUP(B4708,'bank type'!$A$2:$B$87,2,FALSE)</f>
        <v>Payment Banks</v>
      </c>
      <c r="D4708" s="60">
        <f t="shared" si="176"/>
        <v>44834</v>
      </c>
      <c r="E4708" s="115">
        <v>9</v>
      </c>
      <c r="F4708" s="1">
        <v>2022</v>
      </c>
      <c r="G4708" s="25">
        <v>1</v>
      </c>
      <c r="H4708" s="27">
        <v>63</v>
      </c>
      <c r="I4708" s="27"/>
      <c r="J4708" s="27"/>
      <c r="K4708" s="26">
        <v>499139</v>
      </c>
      <c r="L4708" s="26">
        <v>0</v>
      </c>
      <c r="M4708" s="26">
        <v>0</v>
      </c>
      <c r="N4708" s="26">
        <v>25233316</v>
      </c>
      <c r="O4708" s="26">
        <v>0</v>
      </c>
      <c r="P4708" s="26"/>
      <c r="Q4708" s="26">
        <v>0</v>
      </c>
      <c r="R4708" s="133"/>
      <c r="S4708" s="133">
        <v>0</v>
      </c>
      <c r="T4708" s="26">
        <v>0</v>
      </c>
      <c r="U4708" s="26">
        <v>0</v>
      </c>
      <c r="V4708" s="26">
        <v>0</v>
      </c>
      <c r="W4708" s="26">
        <v>0</v>
      </c>
      <c r="X4708" s="26">
        <v>37703540</v>
      </c>
      <c r="Y4708" s="26"/>
      <c r="Z4708" s="26">
        <v>576582</v>
      </c>
      <c r="AA4708" s="133"/>
      <c r="AB4708" s="133">
        <v>678.83143612999993</v>
      </c>
      <c r="AC4708" s="26">
        <v>1719682</v>
      </c>
      <c r="AD4708" s="26">
        <v>2346627.82871</v>
      </c>
      <c r="AE4708" s="26">
        <v>0</v>
      </c>
      <c r="AF4708" s="26">
        <v>0</v>
      </c>
    </row>
    <row r="4709" spans="1:32" x14ac:dyDescent="0.3">
      <c r="A4709" s="31" t="s">
        <v>52</v>
      </c>
      <c r="B4709" s="65" t="str">
        <f>VLOOKUP(A4709,'bank list with code'!$A$2:$C$114,3,FALSE)</f>
        <v>B007</v>
      </c>
      <c r="C4709" s="65" t="str">
        <f>VLOOKUP(B4709,'bank type'!$A$2:$B$87,2,FALSE)</f>
        <v>Small Finance Banks</v>
      </c>
      <c r="D4709" s="60">
        <f t="shared" si="176"/>
        <v>44834</v>
      </c>
      <c r="E4709" s="115">
        <v>9</v>
      </c>
      <c r="F4709" s="1">
        <v>2022</v>
      </c>
      <c r="G4709" s="14">
        <v>457</v>
      </c>
      <c r="H4709" s="2">
        <v>3</v>
      </c>
      <c r="I4709" s="2"/>
      <c r="J4709" s="2"/>
      <c r="K4709" s="3">
        <v>0</v>
      </c>
      <c r="L4709" s="3">
        <v>341</v>
      </c>
      <c r="M4709" s="3">
        <v>0</v>
      </c>
      <c r="N4709" s="3">
        <v>814950</v>
      </c>
      <c r="O4709" s="3">
        <v>317125</v>
      </c>
      <c r="P4709" s="3"/>
      <c r="Q4709" s="3">
        <v>463380</v>
      </c>
      <c r="R4709" s="69"/>
      <c r="S4709" s="69">
        <v>2429.1791790000002</v>
      </c>
      <c r="T4709" s="3">
        <v>440921</v>
      </c>
      <c r="U4709" s="3">
        <v>2859172.8709999998</v>
      </c>
      <c r="V4709" s="3">
        <v>1405</v>
      </c>
      <c r="W4709" s="3">
        <v>684.154</v>
      </c>
      <c r="X4709" s="3">
        <v>2259742</v>
      </c>
      <c r="Y4709" s="3"/>
      <c r="Z4709" s="3">
        <v>248468</v>
      </c>
      <c r="AA4709" s="69"/>
      <c r="AB4709" s="69">
        <v>584.18311470000003</v>
      </c>
      <c r="AC4709" s="3">
        <v>211895</v>
      </c>
      <c r="AD4709" s="3">
        <v>591357.04979999992</v>
      </c>
      <c r="AE4709" s="3">
        <v>281</v>
      </c>
      <c r="AF4709" s="3">
        <v>3665.241</v>
      </c>
    </row>
    <row r="4710" spans="1:32" x14ac:dyDescent="0.3">
      <c r="A4710" s="31" t="s">
        <v>53</v>
      </c>
      <c r="B4710" s="65" t="str">
        <f>VLOOKUP(A4710,'bank list with code'!$A$2:$C$114,3,FALSE)</f>
        <v>B019</v>
      </c>
      <c r="C4710" s="65" t="str">
        <f>VLOOKUP(B4710,'bank type'!$A$2:$B$87,2,FALSE)</f>
        <v>Small Finance Banks</v>
      </c>
      <c r="D4710" s="60">
        <f t="shared" si="176"/>
        <v>44834</v>
      </c>
      <c r="E4710" s="115">
        <v>9</v>
      </c>
      <c r="F4710" s="1">
        <v>2022</v>
      </c>
      <c r="G4710" s="14">
        <v>165</v>
      </c>
      <c r="H4710" s="2">
        <v>2</v>
      </c>
      <c r="I4710" s="2"/>
      <c r="J4710" s="2"/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/>
      <c r="Q4710" s="3">
        <v>0</v>
      </c>
      <c r="R4710" s="69"/>
      <c r="S4710" s="69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198437</v>
      </c>
      <c r="Y4710" s="3"/>
      <c r="Z4710" s="3">
        <v>43126</v>
      </c>
      <c r="AA4710" s="69"/>
      <c r="AB4710" s="69">
        <v>95.979475680000007</v>
      </c>
      <c r="AC4710" s="3">
        <v>15698</v>
      </c>
      <c r="AD4710" s="3">
        <v>36352.130119999994</v>
      </c>
      <c r="AE4710" s="3">
        <v>0</v>
      </c>
      <c r="AF4710" s="3">
        <v>0</v>
      </c>
    </row>
    <row r="4711" spans="1:32" x14ac:dyDescent="0.3">
      <c r="A4711" s="31" t="s">
        <v>55</v>
      </c>
      <c r="B4711" s="65" t="str">
        <f>VLOOKUP(A4711,'bank list with code'!$A$2:$C$114,3,FALSE)</f>
        <v>B041</v>
      </c>
      <c r="C4711" s="65" t="str">
        <f>VLOOKUP(B4711,'bank type'!$A$2:$B$87,2,FALSE)</f>
        <v>Small Finance Banks</v>
      </c>
      <c r="D4711" s="60">
        <f t="shared" si="176"/>
        <v>44834</v>
      </c>
      <c r="E4711" s="115">
        <v>9</v>
      </c>
      <c r="F4711" s="1">
        <v>2022</v>
      </c>
      <c r="G4711" s="14">
        <v>342</v>
      </c>
      <c r="H4711" s="2">
        <v>3</v>
      </c>
      <c r="I4711" s="2"/>
      <c r="J4711" s="2"/>
      <c r="K4711" s="3">
        <v>19532</v>
      </c>
      <c r="L4711" s="3">
        <v>294</v>
      </c>
      <c r="M4711" s="3">
        <v>30963</v>
      </c>
      <c r="N4711" s="3">
        <v>0</v>
      </c>
      <c r="O4711" s="3">
        <v>0</v>
      </c>
      <c r="P4711" s="3"/>
      <c r="Q4711" s="3">
        <v>0</v>
      </c>
      <c r="R4711" s="69"/>
      <c r="S4711" s="69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3524974</v>
      </c>
      <c r="Y4711" s="3"/>
      <c r="Z4711" s="3">
        <v>278588</v>
      </c>
      <c r="AA4711" s="69"/>
      <c r="AB4711" s="69">
        <v>543.43653399999994</v>
      </c>
      <c r="AC4711" s="3">
        <v>161379</v>
      </c>
      <c r="AD4711" s="3">
        <v>429863.69199999998</v>
      </c>
      <c r="AE4711" s="3">
        <v>0</v>
      </c>
      <c r="AF4711" s="3">
        <v>0</v>
      </c>
    </row>
    <row r="4712" spans="1:32" x14ac:dyDescent="0.3">
      <c r="A4712" s="31" t="s">
        <v>56</v>
      </c>
      <c r="B4712" s="65" t="str">
        <f>VLOOKUP(A4712,'bank list with code'!$A$2:$C$114,3,FALSE)</f>
        <v>B043</v>
      </c>
      <c r="C4712" s="65" t="str">
        <f>VLOOKUP(B4712,'bank type'!$A$2:$B$87,2,FALSE)</f>
        <v>Small Finance Banks</v>
      </c>
      <c r="D4712" s="60">
        <f t="shared" si="176"/>
        <v>44834</v>
      </c>
      <c r="E4712" s="115">
        <v>9</v>
      </c>
      <c r="F4712" s="1">
        <v>2022</v>
      </c>
      <c r="G4712" s="14">
        <v>448</v>
      </c>
      <c r="H4712" s="2">
        <v>2</v>
      </c>
      <c r="I4712" s="2"/>
      <c r="J4712" s="2"/>
      <c r="K4712" s="3">
        <v>0</v>
      </c>
      <c r="L4712" s="3">
        <v>1236</v>
      </c>
      <c r="M4712" s="3">
        <v>0</v>
      </c>
      <c r="N4712" s="3">
        <v>0</v>
      </c>
      <c r="O4712" s="3">
        <v>0</v>
      </c>
      <c r="P4712" s="3"/>
      <c r="Q4712" s="3">
        <v>0</v>
      </c>
      <c r="R4712" s="69"/>
      <c r="S4712" s="69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4682602</v>
      </c>
      <c r="Y4712" s="3"/>
      <c r="Z4712" s="3">
        <v>294712</v>
      </c>
      <c r="AA4712" s="69"/>
      <c r="AB4712" s="69">
        <v>376.840216</v>
      </c>
      <c r="AC4712" s="3">
        <v>0</v>
      </c>
      <c r="AD4712" s="3">
        <v>0</v>
      </c>
      <c r="AE4712" s="3">
        <v>0</v>
      </c>
      <c r="AF4712" s="3">
        <v>0</v>
      </c>
    </row>
    <row r="4713" spans="1:32" x14ac:dyDescent="0.3">
      <c r="A4713" s="31" t="s">
        <v>54</v>
      </c>
      <c r="B4713" s="65" t="str">
        <f>VLOOKUP(A4713,'bank list with code'!$A$2:$C$114,3,FALSE)</f>
        <v>B046</v>
      </c>
      <c r="C4713" s="65" t="str">
        <f>VLOOKUP(B4713,'bank type'!$A$2:$B$87,2,FALSE)</f>
        <v>Small Finance Banks</v>
      </c>
      <c r="D4713" s="60">
        <f t="shared" si="176"/>
        <v>44834</v>
      </c>
      <c r="E4713" s="115">
        <v>9</v>
      </c>
      <c r="F4713" s="1">
        <v>2022</v>
      </c>
      <c r="G4713" s="14">
        <v>131</v>
      </c>
      <c r="H4713" s="2"/>
      <c r="I4713" s="2"/>
      <c r="J4713" s="2"/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/>
      <c r="Q4713" s="3">
        <v>0</v>
      </c>
      <c r="R4713" s="69"/>
      <c r="S4713" s="69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3815376</v>
      </c>
      <c r="Y4713" s="3"/>
      <c r="Z4713" s="3">
        <v>49192</v>
      </c>
      <c r="AA4713" s="69"/>
      <c r="AB4713" s="69">
        <v>54.595483450000003</v>
      </c>
      <c r="AC4713" s="3">
        <v>5048</v>
      </c>
      <c r="AD4713" s="3">
        <v>9376.8779800000011</v>
      </c>
      <c r="AE4713" s="3">
        <v>0</v>
      </c>
      <c r="AF4713" s="3">
        <v>0</v>
      </c>
    </row>
    <row r="4714" spans="1:32" x14ac:dyDescent="0.3">
      <c r="A4714" s="31" t="s">
        <v>57</v>
      </c>
      <c r="B4714" s="65" t="str">
        <f>VLOOKUP(A4714,'bank list with code'!$A$2:$C$114,3,FALSE)</f>
        <v>B065</v>
      </c>
      <c r="C4714" s="65" t="str">
        <f>VLOOKUP(B4714,'bank type'!$A$2:$B$87,2,FALSE)</f>
        <v>Small Finance Banks</v>
      </c>
      <c r="D4714" s="60">
        <f t="shared" si="176"/>
        <v>44834</v>
      </c>
      <c r="E4714" s="115">
        <v>9</v>
      </c>
      <c r="F4714" s="1">
        <v>2022</v>
      </c>
      <c r="G4714" s="14">
        <v>59</v>
      </c>
      <c r="H4714" s="2">
        <v>2</v>
      </c>
      <c r="I4714" s="2"/>
      <c r="J4714" s="2"/>
      <c r="K4714" s="3">
        <v>0</v>
      </c>
      <c r="L4714" s="3">
        <v>164</v>
      </c>
      <c r="M4714" s="3">
        <v>0</v>
      </c>
      <c r="N4714" s="3">
        <v>494252</v>
      </c>
      <c r="O4714" s="3">
        <v>0</v>
      </c>
      <c r="P4714" s="3"/>
      <c r="Q4714" s="3">
        <v>0</v>
      </c>
      <c r="R4714" s="69"/>
      <c r="S4714" s="69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2539700</v>
      </c>
      <c r="Y4714" s="3"/>
      <c r="Z4714" s="3">
        <v>58420</v>
      </c>
      <c r="AA4714" s="69"/>
      <c r="AB4714" s="69">
        <v>88.466172999999998</v>
      </c>
      <c r="AC4714" s="3">
        <v>9147</v>
      </c>
      <c r="AD4714" s="3">
        <v>20061.552</v>
      </c>
      <c r="AE4714" s="3">
        <v>0</v>
      </c>
      <c r="AF4714" s="3">
        <v>0</v>
      </c>
    </row>
    <row r="4715" spans="1:32" x14ac:dyDescent="0.3">
      <c r="A4715" s="31" t="s">
        <v>58</v>
      </c>
      <c r="B4715" s="65" t="str">
        <f>VLOOKUP(A4715,'bank list with code'!$A$2:$C$114,3,FALSE)</f>
        <v>B075</v>
      </c>
      <c r="C4715" s="65" t="str">
        <f>VLOOKUP(B4715,'bank type'!$A$2:$B$87,2,FALSE)</f>
        <v>Small Finance Banks</v>
      </c>
      <c r="D4715" s="60">
        <f t="shared" si="176"/>
        <v>44834</v>
      </c>
      <c r="E4715" s="115">
        <v>9</v>
      </c>
      <c r="F4715" s="1">
        <v>2022</v>
      </c>
      <c r="G4715" s="14">
        <v>8</v>
      </c>
      <c r="H4715" s="2">
        <v>1</v>
      </c>
      <c r="I4715" s="2"/>
      <c r="J4715" s="2"/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/>
      <c r="Q4715" s="3">
        <v>0</v>
      </c>
      <c r="R4715" s="69"/>
      <c r="S4715" s="69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344870</v>
      </c>
      <c r="Y4715" s="3"/>
      <c r="Z4715" s="3">
        <v>16546</v>
      </c>
      <c r="AA4715" s="69"/>
      <c r="AB4715" s="69">
        <v>23.765462760000002</v>
      </c>
      <c r="AC4715" s="3">
        <v>0</v>
      </c>
      <c r="AD4715" s="3">
        <v>0</v>
      </c>
      <c r="AE4715" s="3">
        <v>0</v>
      </c>
      <c r="AF4715" s="3">
        <v>0</v>
      </c>
    </row>
    <row r="4716" spans="1:32" x14ac:dyDescent="0.3">
      <c r="A4716" s="31" t="s">
        <v>59</v>
      </c>
      <c r="B4716" s="65" t="str">
        <f>VLOOKUP(A4716,'bank list with code'!$A$2:$C$114,3,FALSE)</f>
        <v>B097</v>
      </c>
      <c r="C4716" s="65" t="str">
        <f>VLOOKUP(B4716,'bank type'!$A$2:$B$87,2,FALSE)</f>
        <v>Small Finance Banks</v>
      </c>
      <c r="D4716" s="60">
        <f t="shared" si="176"/>
        <v>44834</v>
      </c>
      <c r="E4716" s="115">
        <v>9</v>
      </c>
      <c r="F4716" s="1">
        <v>2022</v>
      </c>
      <c r="G4716" s="14">
        <v>0</v>
      </c>
      <c r="H4716" s="2">
        <v>0</v>
      </c>
      <c r="I4716" s="2"/>
      <c r="J4716" s="2"/>
      <c r="K4716" s="3">
        <v>0</v>
      </c>
      <c r="L4716" s="3">
        <v>67</v>
      </c>
      <c r="M4716" s="3">
        <v>0</v>
      </c>
      <c r="N4716" s="3">
        <v>0</v>
      </c>
      <c r="O4716" s="3">
        <v>0</v>
      </c>
      <c r="P4716" s="3"/>
      <c r="Q4716" s="3">
        <v>0</v>
      </c>
      <c r="R4716" s="69"/>
      <c r="S4716" s="69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541740</v>
      </c>
      <c r="Y4716" s="3"/>
      <c r="Z4716" s="3">
        <v>4744</v>
      </c>
      <c r="AA4716" s="69"/>
      <c r="AB4716" s="69">
        <v>6.5016622100000001</v>
      </c>
      <c r="AC4716" s="3">
        <v>324</v>
      </c>
      <c r="AD4716" s="3">
        <v>1220.76945</v>
      </c>
      <c r="AE4716" s="3">
        <v>0</v>
      </c>
      <c r="AF4716" s="3">
        <v>0</v>
      </c>
    </row>
    <row r="4717" spans="1:32" x14ac:dyDescent="0.3">
      <c r="A4717" s="31" t="s">
        <v>60</v>
      </c>
      <c r="B4717" s="65" t="str">
        <f>VLOOKUP(A4717,'bank list with code'!$A$2:$C$114,3,FALSE)</f>
        <v>B103</v>
      </c>
      <c r="C4717" s="65" t="str">
        <f>VLOOKUP(B4717,'bank type'!$A$2:$B$87,2,FALSE)</f>
        <v>Small Finance Banks</v>
      </c>
      <c r="D4717" s="60">
        <f t="shared" si="176"/>
        <v>44834</v>
      </c>
      <c r="E4717" s="115">
        <v>9</v>
      </c>
      <c r="F4717" s="1">
        <v>2022</v>
      </c>
      <c r="G4717" s="14">
        <v>499</v>
      </c>
      <c r="H4717" s="2">
        <v>3</v>
      </c>
      <c r="I4717" s="2"/>
      <c r="J4717" s="2"/>
      <c r="K4717" s="3">
        <v>0</v>
      </c>
      <c r="L4717" s="3">
        <v>0</v>
      </c>
      <c r="M4717" s="3">
        <v>0</v>
      </c>
      <c r="N4717" s="3">
        <v>215993</v>
      </c>
      <c r="O4717" s="3">
        <v>0</v>
      </c>
      <c r="P4717" s="3"/>
      <c r="Q4717" s="3">
        <v>0</v>
      </c>
      <c r="R4717" s="69"/>
      <c r="S4717" s="69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7753141</v>
      </c>
      <c r="Y4717" s="3"/>
      <c r="Z4717" s="3">
        <v>335839</v>
      </c>
      <c r="AA4717" s="69"/>
      <c r="AB4717" s="69">
        <v>484.76158952999998</v>
      </c>
      <c r="AC4717" s="3">
        <v>143570</v>
      </c>
      <c r="AD4717" s="3">
        <v>280032.33124000003</v>
      </c>
      <c r="AE4717" s="3">
        <v>0</v>
      </c>
      <c r="AF4717" s="3">
        <v>0</v>
      </c>
    </row>
    <row r="4718" spans="1:32" x14ac:dyDescent="0.3">
      <c r="A4718" s="31" t="s">
        <v>78</v>
      </c>
      <c r="B4718" s="65" t="str">
        <f>VLOOKUP(A4718,'bank list with code'!$A$2:$C$114,3,FALSE)</f>
        <v>B107</v>
      </c>
      <c r="C4718" s="65" t="str">
        <f>VLOOKUP(B4718,'bank type'!$A$2:$B$87,2,FALSE)</f>
        <v>Small Finance Banks</v>
      </c>
      <c r="D4718" s="60">
        <f t="shared" si="176"/>
        <v>44834</v>
      </c>
      <c r="E4718" s="115">
        <v>9</v>
      </c>
      <c r="F4718" s="1">
        <v>2022</v>
      </c>
      <c r="G4718" s="14">
        <v>231</v>
      </c>
      <c r="H4718" s="2"/>
      <c r="I4718" s="2"/>
      <c r="J4718" s="2"/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/>
      <c r="Q4718" s="3">
        <v>0</v>
      </c>
      <c r="R4718" s="69"/>
      <c r="S4718" s="69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537288</v>
      </c>
      <c r="Y4718" s="3"/>
      <c r="Z4718" s="3">
        <v>0</v>
      </c>
      <c r="AA4718" s="69"/>
      <c r="AB4718" s="69">
        <v>0</v>
      </c>
      <c r="AC4718" s="3">
        <v>0</v>
      </c>
      <c r="AD4718" s="3">
        <v>0</v>
      </c>
      <c r="AE4718" s="3">
        <v>0</v>
      </c>
      <c r="AF4718" s="3">
        <v>0</v>
      </c>
    </row>
    <row r="4719" spans="1:32" x14ac:dyDescent="0.3">
      <c r="A4719" s="31" t="s">
        <v>61</v>
      </c>
      <c r="B4719" s="65" t="str">
        <f>VLOOKUP(A4719,'bank list with code'!$A$2:$C$114,3,FALSE)</f>
        <v>B109</v>
      </c>
      <c r="C4719" s="65" t="str">
        <f>VLOOKUP(B4719,'bank type'!$A$2:$B$87,2,FALSE)</f>
        <v>Small Finance Banks</v>
      </c>
      <c r="D4719" s="60">
        <f t="shared" si="176"/>
        <v>44834</v>
      </c>
      <c r="E4719" s="115">
        <v>9</v>
      </c>
      <c r="F4719" s="1">
        <v>2022</v>
      </c>
      <c r="G4719" s="14">
        <v>238</v>
      </c>
      <c r="H4719" s="2">
        <v>7</v>
      </c>
      <c r="I4719" s="2"/>
      <c r="J4719" s="2"/>
      <c r="K4719" s="3">
        <v>0</v>
      </c>
      <c r="L4719" s="3">
        <v>481</v>
      </c>
      <c r="M4719" s="3">
        <v>0</v>
      </c>
      <c r="N4719" s="3">
        <v>10830</v>
      </c>
      <c r="O4719" s="3">
        <v>0</v>
      </c>
      <c r="P4719" s="3"/>
      <c r="Q4719" s="3">
        <v>0</v>
      </c>
      <c r="R4719" s="69"/>
      <c r="S4719" s="69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1436759</v>
      </c>
      <c r="Y4719" s="3"/>
      <c r="Z4719" s="3">
        <v>42023</v>
      </c>
      <c r="AA4719" s="69"/>
      <c r="AB4719" s="69">
        <v>66.613846999999993</v>
      </c>
      <c r="AC4719" s="3">
        <v>12067</v>
      </c>
      <c r="AD4719" s="3">
        <v>22276.504000000001</v>
      </c>
      <c r="AE4719" s="3">
        <v>0</v>
      </c>
      <c r="AF4719" s="3">
        <v>0</v>
      </c>
    </row>
    <row r="4720" spans="1:32" x14ac:dyDescent="0.3">
      <c r="A4720" s="31" t="s">
        <v>0</v>
      </c>
      <c r="B4720" s="65" t="str">
        <f>VLOOKUP(A4720,'bank list with code'!$A$2:$C$114,3,FALSE)</f>
        <v>B014</v>
      </c>
      <c r="C4720" s="65" t="str">
        <f>VLOOKUP(B4720,'bank type'!$A$2:$B$87,2,FALSE)</f>
        <v>Public Sector Banks</v>
      </c>
      <c r="D4720" s="60">
        <f>DATE(2022,10,31)</f>
        <v>44865</v>
      </c>
      <c r="E4720" s="115">
        <v>10</v>
      </c>
      <c r="F4720" s="1">
        <v>2022</v>
      </c>
      <c r="G4720" s="14">
        <v>8795</v>
      </c>
      <c r="H4720" s="5">
        <v>2664</v>
      </c>
      <c r="I4720" s="5"/>
      <c r="J4720" s="5"/>
      <c r="K4720" s="7">
        <v>24934</v>
      </c>
      <c r="L4720" s="7">
        <v>39046</v>
      </c>
      <c r="M4720" s="7">
        <v>11727</v>
      </c>
      <c r="N4720" s="7">
        <v>918077</v>
      </c>
      <c r="O4720" s="7">
        <v>1578148</v>
      </c>
      <c r="P4720" s="7"/>
      <c r="Q4720" s="7">
        <v>2018680</v>
      </c>
      <c r="R4720" s="123"/>
      <c r="S4720" s="123">
        <v>6803.6653628400009</v>
      </c>
      <c r="T4720" s="7">
        <v>1846731</v>
      </c>
      <c r="U4720" s="7">
        <v>9081465.7943099998</v>
      </c>
      <c r="V4720" s="7">
        <v>0</v>
      </c>
      <c r="W4720" s="7">
        <v>0</v>
      </c>
      <c r="X4720" s="7">
        <v>78440427</v>
      </c>
      <c r="Y4720" s="7"/>
      <c r="Z4720" s="7">
        <v>7854396</v>
      </c>
      <c r="AA4720" s="123"/>
      <c r="AB4720" s="123">
        <v>16270.463891540001</v>
      </c>
      <c r="AC4720" s="7">
        <v>2629862</v>
      </c>
      <c r="AD4720" s="7">
        <v>6609255.6517400043</v>
      </c>
      <c r="AE4720" s="7">
        <v>6</v>
      </c>
      <c r="AF4720" s="7">
        <v>15.5</v>
      </c>
    </row>
    <row r="4721" spans="1:32" x14ac:dyDescent="0.3">
      <c r="A4721" s="31" t="s">
        <v>1</v>
      </c>
      <c r="B4721" s="65" t="str">
        <f>VLOOKUP(A4721,'bank list with code'!$A$2:$C$114,3,FALSE)</f>
        <v>B015</v>
      </c>
      <c r="C4721" s="65" t="str">
        <f>VLOOKUP(B4721,'bank type'!$A$2:$B$87,2,FALSE)</f>
        <v>Public Sector Banks</v>
      </c>
      <c r="D4721" s="60">
        <f t="shared" ref="D4721:D4779" si="177">DATE(2022,10,31)</f>
        <v>44865</v>
      </c>
      <c r="E4721" s="115">
        <v>10</v>
      </c>
      <c r="F4721" s="1">
        <v>2022</v>
      </c>
      <c r="G4721" s="14">
        <v>5307</v>
      </c>
      <c r="H4721" s="5">
        <v>2837</v>
      </c>
      <c r="I4721" s="5"/>
      <c r="J4721" s="5"/>
      <c r="K4721" s="7">
        <v>46917</v>
      </c>
      <c r="L4721" s="7">
        <v>14770</v>
      </c>
      <c r="M4721" s="7">
        <v>103</v>
      </c>
      <c r="N4721" s="7">
        <v>501763</v>
      </c>
      <c r="O4721" s="7">
        <v>84114</v>
      </c>
      <c r="P4721" s="7"/>
      <c r="Q4721" s="7">
        <v>153976</v>
      </c>
      <c r="R4721" s="123"/>
      <c r="S4721" s="123">
        <v>560.46426399999996</v>
      </c>
      <c r="T4721" s="7">
        <v>78502</v>
      </c>
      <c r="U4721" s="7">
        <v>277541.70325000002</v>
      </c>
      <c r="V4721" s="7">
        <v>0</v>
      </c>
      <c r="W4721" s="7">
        <v>0</v>
      </c>
      <c r="X4721" s="7">
        <v>45831608</v>
      </c>
      <c r="Y4721" s="7"/>
      <c r="Z4721" s="7">
        <v>5152534</v>
      </c>
      <c r="AA4721" s="123"/>
      <c r="AB4721" s="123">
        <v>9671.9552134400019</v>
      </c>
      <c r="AC4721" s="7">
        <v>1820852</v>
      </c>
      <c r="AD4721" s="7">
        <v>2859806.96386</v>
      </c>
      <c r="AE4721" s="7">
        <v>0</v>
      </c>
      <c r="AF4721" s="7">
        <v>0</v>
      </c>
    </row>
    <row r="4722" spans="1:32" x14ac:dyDescent="0.3">
      <c r="A4722" s="31" t="s">
        <v>2</v>
      </c>
      <c r="B4722" s="65" t="str">
        <f>VLOOKUP(A4722,'bank list with code'!$A$2:$C$114,3,FALSE)</f>
        <v>B016</v>
      </c>
      <c r="C4722" s="65" t="str">
        <f>VLOOKUP(B4722,'bank type'!$A$2:$B$87,2,FALSE)</f>
        <v>Public Sector Banks</v>
      </c>
      <c r="D4722" s="60">
        <f t="shared" si="177"/>
        <v>44865</v>
      </c>
      <c r="E4722" s="115">
        <v>10</v>
      </c>
      <c r="F4722" s="1">
        <v>2022</v>
      </c>
      <c r="G4722" s="14">
        <v>1809</v>
      </c>
      <c r="H4722" s="5">
        <v>435</v>
      </c>
      <c r="I4722" s="5"/>
      <c r="J4722" s="5"/>
      <c r="K4722" s="7">
        <v>2825</v>
      </c>
      <c r="L4722" s="7">
        <v>3345</v>
      </c>
      <c r="M4722" s="7">
        <v>355014</v>
      </c>
      <c r="N4722" s="7">
        <v>1032158</v>
      </c>
      <c r="O4722" s="7">
        <v>77883</v>
      </c>
      <c r="P4722" s="7"/>
      <c r="Q4722" s="7">
        <v>67228</v>
      </c>
      <c r="R4722" s="123"/>
      <c r="S4722" s="123">
        <v>273.7408636100198</v>
      </c>
      <c r="T4722" s="7">
        <v>24368</v>
      </c>
      <c r="U4722" s="7">
        <v>123415.65572999838</v>
      </c>
      <c r="V4722" s="7">
        <v>0</v>
      </c>
      <c r="W4722" s="7">
        <v>0</v>
      </c>
      <c r="X4722" s="7">
        <v>13155196</v>
      </c>
      <c r="Y4722" s="7"/>
      <c r="Z4722" s="7">
        <v>2461200</v>
      </c>
      <c r="AA4722" s="123"/>
      <c r="AB4722" s="123">
        <v>4372.41410533</v>
      </c>
      <c r="AC4722" s="7">
        <v>847234</v>
      </c>
      <c r="AD4722" s="7">
        <v>1230407.7981500002</v>
      </c>
      <c r="AE4722" s="7">
        <v>9443</v>
      </c>
      <c r="AF4722" s="7">
        <v>109185.63748999999</v>
      </c>
    </row>
    <row r="4723" spans="1:32" x14ac:dyDescent="0.3">
      <c r="A4723" s="31" t="s">
        <v>3</v>
      </c>
      <c r="B4723" s="65" t="str">
        <f>VLOOKUP(A4723,'bank list with code'!$A$2:$C$114,3,FALSE)</f>
        <v>B018</v>
      </c>
      <c r="C4723" s="65" t="str">
        <f>VLOOKUP(B4723,'bank type'!$A$2:$B$87,2,FALSE)</f>
        <v>Public Sector Banks</v>
      </c>
      <c r="D4723" s="60">
        <f t="shared" si="177"/>
        <v>44865</v>
      </c>
      <c r="E4723" s="115">
        <v>10</v>
      </c>
      <c r="F4723" s="1">
        <v>2022</v>
      </c>
      <c r="G4723" s="14">
        <v>8103</v>
      </c>
      <c r="H4723" s="5">
        <v>4039</v>
      </c>
      <c r="I4723" s="5"/>
      <c r="J4723" s="5"/>
      <c r="K4723" s="7">
        <v>56505</v>
      </c>
      <c r="L4723" s="7">
        <v>8906</v>
      </c>
      <c r="M4723" s="7">
        <v>66</v>
      </c>
      <c r="N4723" s="7">
        <v>2016911</v>
      </c>
      <c r="O4723" s="7">
        <v>569338</v>
      </c>
      <c r="P4723" s="7"/>
      <c r="Q4723" s="7">
        <v>762577</v>
      </c>
      <c r="R4723" s="123"/>
      <c r="S4723" s="123">
        <v>2147.9056540000001</v>
      </c>
      <c r="T4723" s="7">
        <v>292596</v>
      </c>
      <c r="U4723" s="7">
        <v>1056858.5449999999</v>
      </c>
      <c r="V4723" s="7">
        <v>0</v>
      </c>
      <c r="W4723" s="7">
        <v>0</v>
      </c>
      <c r="X4723" s="7">
        <v>47982447</v>
      </c>
      <c r="Y4723" s="7"/>
      <c r="Z4723" s="7">
        <v>10053944</v>
      </c>
      <c r="AA4723" s="123"/>
      <c r="AB4723" s="123">
        <v>21633.053397</v>
      </c>
      <c r="AC4723" s="7">
        <v>3254501</v>
      </c>
      <c r="AD4723" s="7">
        <v>6306768.1619999995</v>
      </c>
      <c r="AE4723" s="7">
        <v>5362</v>
      </c>
      <c r="AF4723" s="7">
        <v>84014.026500000007</v>
      </c>
    </row>
    <row r="4724" spans="1:32" x14ac:dyDescent="0.3">
      <c r="A4724" s="31" t="s">
        <v>4</v>
      </c>
      <c r="B4724" s="65" t="str">
        <f>VLOOKUP(A4724,'bank list with code'!$A$2:$C$114,3,FALSE)</f>
        <v>B022</v>
      </c>
      <c r="C4724" s="65" t="str">
        <f>VLOOKUP(B4724,'bank type'!$A$2:$B$87,2,FALSE)</f>
        <v>Public Sector Banks</v>
      </c>
      <c r="D4724" s="60">
        <f t="shared" si="177"/>
        <v>44865</v>
      </c>
      <c r="E4724" s="115">
        <v>10</v>
      </c>
      <c r="F4724" s="1">
        <v>2022</v>
      </c>
      <c r="G4724" s="14">
        <v>1249</v>
      </c>
      <c r="H4724" s="5">
        <v>325</v>
      </c>
      <c r="I4724" s="5"/>
      <c r="J4724" s="5"/>
      <c r="K4724" s="7">
        <v>2277</v>
      </c>
      <c r="L4724" s="7">
        <v>9254</v>
      </c>
      <c r="M4724" s="7">
        <v>8807</v>
      </c>
      <c r="N4724" s="7">
        <v>204275</v>
      </c>
      <c r="O4724" s="7">
        <v>0</v>
      </c>
      <c r="P4724" s="7"/>
      <c r="Q4724" s="7">
        <v>0</v>
      </c>
      <c r="R4724" s="123"/>
      <c r="S4724" s="123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27369834</v>
      </c>
      <c r="Y4724" s="7"/>
      <c r="Z4724" s="7">
        <v>3244278</v>
      </c>
      <c r="AA4724" s="123"/>
      <c r="AB4724" s="123">
        <v>7373.0036569999993</v>
      </c>
      <c r="AC4724" s="7">
        <v>637414</v>
      </c>
      <c r="AD4724" s="7">
        <v>1308138.801</v>
      </c>
      <c r="AE4724" s="7">
        <v>0</v>
      </c>
      <c r="AF4724" s="7">
        <v>0</v>
      </c>
    </row>
    <row r="4725" spans="1:32" x14ac:dyDescent="0.3">
      <c r="A4725" s="31" t="s">
        <v>5</v>
      </c>
      <c r="B4725" s="65" t="str">
        <f>VLOOKUP(A4725,'bank list with code'!$A$2:$C$114,3,FALSE)</f>
        <v>B060</v>
      </c>
      <c r="C4725" s="65" t="str">
        <f>VLOOKUP(B4725,'bank type'!$A$2:$B$87,2,FALSE)</f>
        <v>Public Sector Banks</v>
      </c>
      <c r="D4725" s="60">
        <f t="shared" si="177"/>
        <v>44865</v>
      </c>
      <c r="E4725" s="115">
        <v>10</v>
      </c>
      <c r="F4725" s="1">
        <v>2022</v>
      </c>
      <c r="G4725" s="14">
        <v>4309</v>
      </c>
      <c r="H4725" s="5">
        <v>594</v>
      </c>
      <c r="I4725" s="5"/>
      <c r="J4725" s="5"/>
      <c r="K4725" s="7">
        <v>14693</v>
      </c>
      <c r="L4725" s="7">
        <v>10249</v>
      </c>
      <c r="M4725" s="7">
        <v>0</v>
      </c>
      <c r="N4725" s="7">
        <v>425926</v>
      </c>
      <c r="O4725" s="7">
        <v>158707</v>
      </c>
      <c r="P4725" s="7"/>
      <c r="Q4725" s="7">
        <v>141888</v>
      </c>
      <c r="R4725" s="123"/>
      <c r="S4725" s="123">
        <v>477.24816100000004</v>
      </c>
      <c r="T4725" s="7">
        <v>68777</v>
      </c>
      <c r="U4725" s="7">
        <v>245173.348</v>
      </c>
      <c r="V4725" s="7">
        <v>0</v>
      </c>
      <c r="W4725" s="7">
        <v>0</v>
      </c>
      <c r="X4725" s="7">
        <v>28816092</v>
      </c>
      <c r="Y4725" s="7"/>
      <c r="Z4725" s="7">
        <v>5851753</v>
      </c>
      <c r="AA4725" s="123"/>
      <c r="AB4725" s="123">
        <v>11793</v>
      </c>
      <c r="AC4725" s="7">
        <v>2303106</v>
      </c>
      <c r="AD4725" s="7">
        <v>3770940.47</v>
      </c>
      <c r="AE4725" s="7">
        <v>5330</v>
      </c>
      <c r="AF4725" s="7">
        <v>81379.901599999997</v>
      </c>
    </row>
    <row r="4726" spans="1:32" x14ac:dyDescent="0.3">
      <c r="A4726" s="31" t="s">
        <v>6</v>
      </c>
      <c r="B4726" s="65" t="str">
        <f>VLOOKUP(A4726,'bank list with code'!$A$2:$C$114,3,FALSE)</f>
        <v>B061</v>
      </c>
      <c r="C4726" s="65" t="str">
        <f>VLOOKUP(B4726,'bank type'!$A$2:$B$87,2,FALSE)</f>
        <v>Public Sector Banks</v>
      </c>
      <c r="D4726" s="60">
        <f t="shared" si="177"/>
        <v>44865</v>
      </c>
      <c r="E4726" s="115">
        <v>10</v>
      </c>
      <c r="F4726" s="1">
        <v>2022</v>
      </c>
      <c r="G4726" s="14">
        <v>2707</v>
      </c>
      <c r="H4726" s="5">
        <v>736</v>
      </c>
      <c r="I4726" s="5"/>
      <c r="J4726" s="5"/>
      <c r="K4726" s="7">
        <v>0</v>
      </c>
      <c r="L4726" s="7">
        <v>0</v>
      </c>
      <c r="M4726" s="7">
        <v>0</v>
      </c>
      <c r="N4726" s="7">
        <v>232601</v>
      </c>
      <c r="O4726" s="7">
        <v>72693</v>
      </c>
      <c r="P4726" s="7"/>
      <c r="Q4726" s="7">
        <v>71114</v>
      </c>
      <c r="R4726" s="123"/>
      <c r="S4726" s="123">
        <v>186.19558410000002</v>
      </c>
      <c r="T4726" s="7">
        <v>26241</v>
      </c>
      <c r="U4726" s="7">
        <v>69922.274999999994</v>
      </c>
      <c r="V4726" s="7">
        <v>0</v>
      </c>
      <c r="W4726" s="7">
        <v>0</v>
      </c>
      <c r="X4726" s="7">
        <v>15580464</v>
      </c>
      <c r="Y4726" s="7"/>
      <c r="Z4726" s="7">
        <v>3890314</v>
      </c>
      <c r="AA4726" s="123"/>
      <c r="AB4726" s="123">
        <v>7558.8039702599999</v>
      </c>
      <c r="AC4726" s="7">
        <v>1042420</v>
      </c>
      <c r="AD4726" s="7">
        <v>1830368.4140099999</v>
      </c>
      <c r="AE4726" s="7">
        <v>0</v>
      </c>
      <c r="AF4726" s="7">
        <v>0</v>
      </c>
    </row>
    <row r="4727" spans="1:32" x14ac:dyDescent="0.3">
      <c r="A4727" s="31" t="s">
        <v>7</v>
      </c>
      <c r="B4727" s="65" t="str">
        <f>VLOOKUP(A4727,'bank list with code'!$A$2:$C$114,3,FALSE)</f>
        <v>B080</v>
      </c>
      <c r="C4727" s="65" t="str">
        <f>VLOOKUP(B4727,'bank type'!$A$2:$B$87,2,FALSE)</f>
        <v>Public Sector Banks</v>
      </c>
      <c r="D4727" s="60">
        <f t="shared" si="177"/>
        <v>44865</v>
      </c>
      <c r="E4727" s="115">
        <v>10</v>
      </c>
      <c r="F4727" s="1">
        <v>2022</v>
      </c>
      <c r="G4727" s="14">
        <v>780</v>
      </c>
      <c r="H4727" s="5">
        <v>23</v>
      </c>
      <c r="I4727" s="5"/>
      <c r="J4727" s="5"/>
      <c r="K4727" s="7">
        <v>1062</v>
      </c>
      <c r="L4727" s="7">
        <v>357</v>
      </c>
      <c r="M4727" s="7">
        <v>1154</v>
      </c>
      <c r="N4727" s="7">
        <v>24025</v>
      </c>
      <c r="O4727" s="7">
        <v>0</v>
      </c>
      <c r="P4727" s="7"/>
      <c r="Q4727" s="7">
        <v>0</v>
      </c>
      <c r="R4727" s="123"/>
      <c r="S4727" s="123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3579375</v>
      </c>
      <c r="Y4727" s="7"/>
      <c r="Z4727" s="7">
        <v>518911</v>
      </c>
      <c r="AA4727" s="123"/>
      <c r="AB4727" s="123">
        <v>1255.5171741399997</v>
      </c>
      <c r="AC4727" s="7">
        <v>273173</v>
      </c>
      <c r="AD4727" s="7">
        <v>693380.48575999995</v>
      </c>
      <c r="AE4727" s="7">
        <v>0</v>
      </c>
      <c r="AF4727" s="7">
        <v>0</v>
      </c>
    </row>
    <row r="4728" spans="1:32" x14ac:dyDescent="0.3">
      <c r="A4728" s="31" t="s">
        <v>8</v>
      </c>
      <c r="B4728" s="65" t="str">
        <f>VLOOKUP(A4728,'bank list with code'!$A$2:$C$114,3,FALSE)</f>
        <v>B081</v>
      </c>
      <c r="C4728" s="65" t="str">
        <f>VLOOKUP(B4728,'bank type'!$A$2:$B$87,2,FALSE)</f>
        <v>Public Sector Banks</v>
      </c>
      <c r="D4728" s="60">
        <f t="shared" si="177"/>
        <v>44865</v>
      </c>
      <c r="E4728" s="115">
        <v>10</v>
      </c>
      <c r="F4728" s="1">
        <v>2022</v>
      </c>
      <c r="G4728" s="14">
        <v>8159</v>
      </c>
      <c r="H4728" s="5">
        <v>4804</v>
      </c>
      <c r="I4728" s="5"/>
      <c r="J4728" s="5"/>
      <c r="K4728" s="7">
        <v>45024</v>
      </c>
      <c r="L4728" s="7">
        <v>11265</v>
      </c>
      <c r="M4728" s="7">
        <v>615684</v>
      </c>
      <c r="N4728" s="7">
        <v>61509</v>
      </c>
      <c r="O4728" s="7">
        <v>344956</v>
      </c>
      <c r="P4728" s="7"/>
      <c r="Q4728" s="7">
        <v>478356</v>
      </c>
      <c r="R4728" s="123"/>
      <c r="S4728" s="123">
        <v>1605.6293179699999</v>
      </c>
      <c r="T4728" s="7">
        <v>188325</v>
      </c>
      <c r="U4728" s="7">
        <v>662938.15655999992</v>
      </c>
      <c r="V4728" s="7">
        <v>0</v>
      </c>
      <c r="W4728" s="7">
        <v>0</v>
      </c>
      <c r="X4728" s="7">
        <v>45911797</v>
      </c>
      <c r="Y4728" s="7"/>
      <c r="Z4728" s="7">
        <v>8097599</v>
      </c>
      <c r="AA4728" s="123"/>
      <c r="AB4728" s="123">
        <v>18701.391401059998</v>
      </c>
      <c r="AC4728" s="7">
        <v>4175528</v>
      </c>
      <c r="AD4728" s="7">
        <v>7745493.5723100007</v>
      </c>
      <c r="AE4728" s="7">
        <v>0</v>
      </c>
      <c r="AF4728" s="7">
        <v>0</v>
      </c>
    </row>
    <row r="4729" spans="1:32" x14ac:dyDescent="0.3">
      <c r="A4729" s="31" t="s">
        <v>12</v>
      </c>
      <c r="B4729" s="65" t="str">
        <f>VLOOKUP(A4729,'bank list with code'!$A$2:$C$114,3,FALSE)</f>
        <v>B093</v>
      </c>
      <c r="C4729" s="65" t="str">
        <f>VLOOKUP(B4729,'bank type'!$A$2:$B$87,2,FALSE)</f>
        <v>Public Sector Banks</v>
      </c>
      <c r="D4729" s="60">
        <f t="shared" si="177"/>
        <v>44865</v>
      </c>
      <c r="E4729" s="115">
        <v>10</v>
      </c>
      <c r="F4729" s="1">
        <v>2022</v>
      </c>
      <c r="G4729" s="14">
        <v>25740</v>
      </c>
      <c r="H4729" s="5">
        <v>39971</v>
      </c>
      <c r="I4729" s="5"/>
      <c r="J4729" s="5"/>
      <c r="K4729" s="7">
        <v>1004792</v>
      </c>
      <c r="L4729" s="7">
        <v>51806</v>
      </c>
      <c r="M4729" s="7">
        <v>553021</v>
      </c>
      <c r="N4729" s="7">
        <v>1943936</v>
      </c>
      <c r="O4729" s="7">
        <v>15167195</v>
      </c>
      <c r="P4729" s="7"/>
      <c r="Q4729" s="7">
        <v>26639486</v>
      </c>
      <c r="R4729" s="123"/>
      <c r="S4729" s="123">
        <v>85536.478709999996</v>
      </c>
      <c r="T4729" s="7">
        <v>19970671</v>
      </c>
      <c r="U4729" s="7">
        <v>147487278.37200001</v>
      </c>
      <c r="V4729" s="7">
        <v>0</v>
      </c>
      <c r="W4729" s="7">
        <v>0</v>
      </c>
      <c r="X4729" s="7">
        <v>277289229</v>
      </c>
      <c r="Y4729" s="7"/>
      <c r="Z4729" s="7">
        <v>59223251</v>
      </c>
      <c r="AA4729" s="123"/>
      <c r="AB4729" s="123">
        <v>130191.35429369999</v>
      </c>
      <c r="AC4729" s="7">
        <v>25772012</v>
      </c>
      <c r="AD4729" s="7">
        <v>49138829.354480006</v>
      </c>
      <c r="AE4729" s="7">
        <v>1987</v>
      </c>
      <c r="AF4729" s="7">
        <v>26333.346389999999</v>
      </c>
    </row>
    <row r="4730" spans="1:32" x14ac:dyDescent="0.3">
      <c r="A4730" s="31" t="s">
        <v>9</v>
      </c>
      <c r="B4730" s="65" t="str">
        <f>VLOOKUP(A4730,'bank list with code'!$A$2:$C$114,3,FALSE)</f>
        <v>B102</v>
      </c>
      <c r="C4730" s="65" t="str">
        <f>VLOOKUP(B4730,'bank type'!$A$2:$B$87,2,FALSE)</f>
        <v>Public Sector Banks</v>
      </c>
      <c r="D4730" s="60">
        <f t="shared" si="177"/>
        <v>44865</v>
      </c>
      <c r="E4730" s="115">
        <v>10</v>
      </c>
      <c r="F4730" s="1">
        <v>2022</v>
      </c>
      <c r="G4730" s="14">
        <v>2187</v>
      </c>
      <c r="H4730" s="5">
        <v>218</v>
      </c>
      <c r="I4730" s="5"/>
      <c r="J4730" s="5"/>
      <c r="K4730" s="7">
        <v>10156</v>
      </c>
      <c r="L4730" s="7">
        <v>3568</v>
      </c>
      <c r="M4730" s="7">
        <v>1503</v>
      </c>
      <c r="N4730" s="7">
        <v>480912</v>
      </c>
      <c r="O4730" s="7">
        <v>0</v>
      </c>
      <c r="P4730" s="7"/>
      <c r="Q4730" s="7">
        <v>0</v>
      </c>
      <c r="R4730" s="123"/>
      <c r="S4730" s="123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11942836</v>
      </c>
      <c r="Y4730" s="7"/>
      <c r="Z4730" s="7">
        <v>2278642</v>
      </c>
      <c r="AA4730" s="123"/>
      <c r="AB4730" s="123">
        <v>4558.3608759999997</v>
      </c>
      <c r="AC4730" s="7">
        <v>550878</v>
      </c>
      <c r="AD4730" s="7">
        <v>1241290.9539999999</v>
      </c>
      <c r="AE4730" s="7">
        <v>1007</v>
      </c>
      <c r="AF4730" s="7">
        <v>15979.74</v>
      </c>
    </row>
    <row r="4731" spans="1:32" x14ac:dyDescent="0.3">
      <c r="A4731" s="31" t="s">
        <v>10</v>
      </c>
      <c r="B4731" s="65" t="str">
        <f>VLOOKUP(A4731,'bank list with code'!$A$2:$C$114,3,FALSE)</f>
        <v>B105</v>
      </c>
      <c r="C4731" s="65" t="str">
        <f>VLOOKUP(B4731,'bank type'!$A$2:$B$87,2,FALSE)</f>
        <v>Public Sector Banks</v>
      </c>
      <c r="D4731" s="60">
        <f t="shared" si="177"/>
        <v>44865</v>
      </c>
      <c r="E4731" s="115">
        <v>10</v>
      </c>
      <c r="F4731" s="1">
        <v>2022</v>
      </c>
      <c r="G4731" s="14">
        <v>8042</v>
      </c>
      <c r="H4731" s="5">
        <v>3190</v>
      </c>
      <c r="I4731" s="5"/>
      <c r="J4731" s="5"/>
      <c r="K4731" s="7">
        <v>41589</v>
      </c>
      <c r="L4731" s="7">
        <v>8032</v>
      </c>
      <c r="M4731" s="7">
        <v>21288</v>
      </c>
      <c r="N4731" s="7">
        <v>235305</v>
      </c>
      <c r="O4731" s="7">
        <v>546486</v>
      </c>
      <c r="P4731" s="7"/>
      <c r="Q4731" s="7">
        <v>544302</v>
      </c>
      <c r="R4731" s="123"/>
      <c r="S4731" s="123">
        <v>1830</v>
      </c>
      <c r="T4731" s="7">
        <v>298526</v>
      </c>
      <c r="U4731" s="7">
        <v>1130000</v>
      </c>
      <c r="V4731" s="7">
        <v>0</v>
      </c>
      <c r="W4731" s="7">
        <v>0</v>
      </c>
      <c r="X4731" s="7">
        <v>50324328</v>
      </c>
      <c r="Y4731" s="7"/>
      <c r="Z4731" s="7">
        <v>10329332</v>
      </c>
      <c r="AA4731" s="123"/>
      <c r="AB4731" s="123">
        <v>18300</v>
      </c>
      <c r="AC4731" s="7">
        <v>5876434</v>
      </c>
      <c r="AD4731" s="7">
        <v>10100000</v>
      </c>
      <c r="AE4731" s="7">
        <v>3431</v>
      </c>
      <c r="AF4731" s="7">
        <v>12888.23</v>
      </c>
    </row>
    <row r="4732" spans="1:32" x14ac:dyDescent="0.3">
      <c r="A4732" s="31" t="s">
        <v>14</v>
      </c>
      <c r="B4732" s="65" t="str">
        <f>VLOOKUP(A4732,'bank list with code'!$A$2:$C$114,3,FALSE)</f>
        <v>B009</v>
      </c>
      <c r="C4732" s="65" t="str">
        <f>VLOOKUP(B4732,'bank type'!$A$2:$B$87,2,FALSE)</f>
        <v>Private Sector Banks</v>
      </c>
      <c r="D4732" s="60">
        <f t="shared" si="177"/>
        <v>44865</v>
      </c>
      <c r="E4732" s="115">
        <v>10</v>
      </c>
      <c r="F4732" s="1">
        <v>2022</v>
      </c>
      <c r="G4732" s="14">
        <v>5761</v>
      </c>
      <c r="H4732" s="5">
        <v>10097</v>
      </c>
      <c r="I4732" s="5"/>
      <c r="J4732" s="5"/>
      <c r="K4732" s="7">
        <v>1288748</v>
      </c>
      <c r="L4732" s="7">
        <v>847</v>
      </c>
      <c r="M4732" s="7">
        <v>521094</v>
      </c>
      <c r="N4732" s="7">
        <v>47298244</v>
      </c>
      <c r="O4732" s="7">
        <v>9086186</v>
      </c>
      <c r="P4732" s="7"/>
      <c r="Q4732" s="38">
        <v>19263463</v>
      </c>
      <c r="R4732" s="136"/>
      <c r="S4732" s="136">
        <v>58851.746209799996</v>
      </c>
      <c r="T4732" s="38">
        <v>12387408</v>
      </c>
      <c r="U4732" s="38">
        <v>54311161.718209997</v>
      </c>
      <c r="V4732" s="7">
        <v>0</v>
      </c>
      <c r="W4732" s="7">
        <v>0</v>
      </c>
      <c r="X4732" s="7">
        <v>27975510</v>
      </c>
      <c r="Y4732" s="7"/>
      <c r="Z4732" s="7">
        <v>11342472</v>
      </c>
      <c r="AA4732" s="123"/>
      <c r="AB4732" s="123">
        <v>29258.451784000001</v>
      </c>
      <c r="AC4732" s="7">
        <v>4678152</v>
      </c>
      <c r="AD4732" s="7">
        <v>14431748.358999999</v>
      </c>
      <c r="AE4732" s="7">
        <v>18994</v>
      </c>
      <c r="AF4732" s="7">
        <v>472740.14980000001</v>
      </c>
    </row>
    <row r="4733" spans="1:32" x14ac:dyDescent="0.3">
      <c r="A4733" s="31" t="s">
        <v>15</v>
      </c>
      <c r="B4733" s="65" t="str">
        <f>VLOOKUP(A4733,'bank list with code'!$A$2:$C$114,3,FALSE)</f>
        <v>B010</v>
      </c>
      <c r="C4733" s="65" t="str">
        <f>VLOOKUP(B4733,'bank type'!$A$2:$B$87,2,FALSE)</f>
        <v>Private Sector Banks</v>
      </c>
      <c r="D4733" s="60">
        <f t="shared" si="177"/>
        <v>44865</v>
      </c>
      <c r="E4733" s="115">
        <v>10</v>
      </c>
      <c r="F4733" s="1">
        <v>2022</v>
      </c>
      <c r="G4733" s="14">
        <v>428</v>
      </c>
      <c r="H4733" s="5">
        <v>5</v>
      </c>
      <c r="I4733" s="5"/>
      <c r="J4733" s="5"/>
      <c r="K4733" s="7">
        <v>37088</v>
      </c>
      <c r="L4733" s="7">
        <v>0</v>
      </c>
      <c r="M4733" s="7">
        <v>0</v>
      </c>
      <c r="N4733" s="7">
        <v>0</v>
      </c>
      <c r="O4733" s="7">
        <v>0</v>
      </c>
      <c r="P4733" s="7"/>
      <c r="Q4733" s="7">
        <v>0</v>
      </c>
      <c r="R4733" s="123"/>
      <c r="S4733" s="123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5226993</v>
      </c>
      <c r="Y4733" s="7"/>
      <c r="Z4733" s="7">
        <v>550669</v>
      </c>
      <c r="AA4733" s="123"/>
      <c r="AB4733" s="123">
        <v>1420.9481406899997</v>
      </c>
      <c r="AC4733" s="7">
        <v>248807</v>
      </c>
      <c r="AD4733" s="7">
        <v>672174.18502000021</v>
      </c>
      <c r="AE4733" s="7">
        <v>0</v>
      </c>
      <c r="AF4733" s="7">
        <v>0</v>
      </c>
    </row>
    <row r="4734" spans="1:32" x14ac:dyDescent="0.3">
      <c r="A4734" s="31" t="s">
        <v>90</v>
      </c>
      <c r="B4734" s="65" t="str">
        <f>VLOOKUP(A4734,'bank list with code'!$A$2:$C$114,3,FALSE)</f>
        <v>B024</v>
      </c>
      <c r="C4734" s="65" t="str">
        <f>VLOOKUP(B4734,'bank type'!$A$2:$B$87,2,FALSE)</f>
        <v>Private Sector Banks</v>
      </c>
      <c r="D4734" s="60">
        <f t="shared" si="177"/>
        <v>44865</v>
      </c>
      <c r="E4734" s="115">
        <v>10</v>
      </c>
      <c r="F4734" s="1">
        <v>2022</v>
      </c>
      <c r="G4734" s="14">
        <v>1108</v>
      </c>
      <c r="H4734" s="5">
        <v>568</v>
      </c>
      <c r="I4734" s="5"/>
      <c r="J4734" s="5"/>
      <c r="K4734" s="7">
        <v>7220</v>
      </c>
      <c r="L4734" s="7">
        <v>27426</v>
      </c>
      <c r="M4734" s="7">
        <v>0</v>
      </c>
      <c r="N4734" s="7">
        <v>41938</v>
      </c>
      <c r="O4734" s="7">
        <v>1767</v>
      </c>
      <c r="P4734" s="7"/>
      <c r="Q4734" s="7">
        <v>1725</v>
      </c>
      <c r="R4734" s="123"/>
      <c r="S4734" s="123">
        <v>4.1518097300000001</v>
      </c>
      <c r="T4734" s="7">
        <v>432</v>
      </c>
      <c r="U4734" s="7">
        <v>1675.8617899999999</v>
      </c>
      <c r="V4734" s="7">
        <v>0</v>
      </c>
      <c r="W4734" s="7">
        <v>0</v>
      </c>
      <c r="X4734" s="7">
        <v>2660153</v>
      </c>
      <c r="Y4734" s="7"/>
      <c r="Z4734" s="7">
        <v>966000</v>
      </c>
      <c r="AA4734" s="123"/>
      <c r="AB4734" s="123">
        <v>1991.1062148999999</v>
      </c>
      <c r="AC4734" s="7">
        <v>145956</v>
      </c>
      <c r="AD4734" s="7">
        <v>283909.95464999997</v>
      </c>
      <c r="AE4734" s="7">
        <v>0</v>
      </c>
      <c r="AF4734" s="7">
        <v>0</v>
      </c>
    </row>
    <row r="4735" spans="1:32" x14ac:dyDescent="0.3">
      <c r="A4735" s="31" t="s">
        <v>91</v>
      </c>
      <c r="B4735" s="65" t="str">
        <f>VLOOKUP(A4735,'bank list with code'!$A$2:$C$114,3,FALSE)</f>
        <v>B027</v>
      </c>
      <c r="C4735" s="65" t="str">
        <f>VLOOKUP(B4735,'bank type'!$A$2:$B$87,2,FALSE)</f>
        <v>Private Sector Banks</v>
      </c>
      <c r="D4735" s="60">
        <f t="shared" si="177"/>
        <v>44865</v>
      </c>
      <c r="E4735" s="115">
        <v>10</v>
      </c>
      <c r="F4735" s="1">
        <v>2022</v>
      </c>
      <c r="G4735" s="14">
        <v>457</v>
      </c>
      <c r="H4735" s="5">
        <v>53</v>
      </c>
      <c r="I4735" s="5"/>
      <c r="J4735" s="5"/>
      <c r="K4735" s="7">
        <v>0</v>
      </c>
      <c r="L4735" s="7">
        <v>1183</v>
      </c>
      <c r="M4735" s="7">
        <v>5438</v>
      </c>
      <c r="N4735" s="7">
        <v>0</v>
      </c>
      <c r="O4735" s="7">
        <v>0</v>
      </c>
      <c r="P4735" s="7"/>
      <c r="Q4735" s="7">
        <v>0</v>
      </c>
      <c r="R4735" s="123"/>
      <c r="S4735" s="123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845416</v>
      </c>
      <c r="Y4735" s="7"/>
      <c r="Z4735" s="7">
        <v>252733</v>
      </c>
      <c r="AA4735" s="123"/>
      <c r="AB4735" s="123">
        <v>441.7641544</v>
      </c>
      <c r="AC4735" s="7">
        <v>38892</v>
      </c>
      <c r="AD4735" s="7">
        <v>77136.965379999994</v>
      </c>
      <c r="AE4735" s="7">
        <v>2</v>
      </c>
      <c r="AF4735" s="7">
        <v>1.4</v>
      </c>
    </row>
    <row r="4736" spans="1:32" x14ac:dyDescent="0.3">
      <c r="A4736" s="31" t="s">
        <v>18</v>
      </c>
      <c r="B4736" s="65" t="str">
        <f>VLOOKUP(A4736,'bank list with code'!$A$2:$C$114,3,FALSE)</f>
        <v>B032</v>
      </c>
      <c r="C4736" s="65" t="str">
        <f>VLOOKUP(B4736,'bank type'!$A$2:$B$87,2,FALSE)</f>
        <v>Private Sector Banks</v>
      </c>
      <c r="D4736" s="60">
        <f t="shared" si="177"/>
        <v>44865</v>
      </c>
      <c r="E4736" s="115">
        <v>10</v>
      </c>
      <c r="F4736" s="1">
        <v>2022</v>
      </c>
      <c r="G4736" s="14">
        <v>375</v>
      </c>
      <c r="H4736" s="5">
        <v>8</v>
      </c>
      <c r="I4736" s="5"/>
      <c r="J4736" s="5"/>
      <c r="K4736" s="7">
        <v>8817</v>
      </c>
      <c r="L4736" s="7">
        <v>0</v>
      </c>
      <c r="M4736" s="7">
        <v>6568</v>
      </c>
      <c r="N4736" s="7">
        <v>0</v>
      </c>
      <c r="O4736" s="7">
        <v>0</v>
      </c>
      <c r="P4736" s="7"/>
      <c r="Q4736" s="7">
        <v>0</v>
      </c>
      <c r="R4736" s="123"/>
      <c r="S4736" s="123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940951</v>
      </c>
      <c r="Y4736" s="7"/>
      <c r="Z4736" s="7">
        <v>167194</v>
      </c>
      <c r="AA4736" s="123"/>
      <c r="AB4736" s="123">
        <v>417.69551000000001</v>
      </c>
      <c r="AC4736" s="7">
        <v>33896</v>
      </c>
      <c r="AD4736" s="7">
        <v>136225.74400000001</v>
      </c>
      <c r="AE4736" s="7">
        <v>418</v>
      </c>
      <c r="AF4736" s="7">
        <v>13462.849</v>
      </c>
    </row>
    <row r="4737" spans="1:32" x14ac:dyDescent="0.3">
      <c r="A4737" s="31" t="s">
        <v>19</v>
      </c>
      <c r="B4737" s="65" t="str">
        <f>VLOOKUP(A4737,'bank list with code'!$A$2:$C$114,3,FALSE)</f>
        <v>B038</v>
      </c>
      <c r="C4737" s="65" t="str">
        <f>VLOOKUP(B4737,'bank type'!$A$2:$B$87,2,FALSE)</f>
        <v>Private Sector Banks</v>
      </c>
      <c r="D4737" s="60">
        <f t="shared" si="177"/>
        <v>44865</v>
      </c>
      <c r="E4737" s="115">
        <v>10</v>
      </c>
      <c r="F4737" s="1">
        <v>2022</v>
      </c>
      <c r="G4737" s="14">
        <v>222</v>
      </c>
      <c r="H4737" s="5">
        <v>42</v>
      </c>
      <c r="I4737" s="5"/>
      <c r="J4737" s="5"/>
      <c r="K4737" s="7">
        <v>1422</v>
      </c>
      <c r="L4737" s="7">
        <v>0</v>
      </c>
      <c r="M4737" s="7">
        <v>0</v>
      </c>
      <c r="N4737" s="7">
        <v>24351</v>
      </c>
      <c r="O4737" s="7">
        <v>8199</v>
      </c>
      <c r="P4737" s="7"/>
      <c r="Q4737" s="7">
        <v>21283</v>
      </c>
      <c r="R4737" s="123"/>
      <c r="S4737" s="123">
        <v>44.732795150000001</v>
      </c>
      <c r="T4737" s="7">
        <v>6077</v>
      </c>
      <c r="U4737" s="7">
        <v>19269.543859999998</v>
      </c>
      <c r="V4737" s="7">
        <v>1</v>
      </c>
      <c r="W4737" s="7">
        <v>1.534</v>
      </c>
      <c r="X4737" s="7">
        <v>516483</v>
      </c>
      <c r="Y4737" s="7"/>
      <c r="Z4737" s="7">
        <v>266343</v>
      </c>
      <c r="AA4737" s="123"/>
      <c r="AB4737" s="123">
        <v>419.03299629999998</v>
      </c>
      <c r="AC4737" s="7">
        <v>26678</v>
      </c>
      <c r="AD4737" s="7">
        <v>65767.839560000008</v>
      </c>
      <c r="AE4737" s="7">
        <v>0</v>
      </c>
      <c r="AF4737" s="7">
        <v>0</v>
      </c>
    </row>
    <row r="4738" spans="1:32" x14ac:dyDescent="0.3">
      <c r="A4738" s="31" t="s">
        <v>20</v>
      </c>
      <c r="B4738" s="65" t="str">
        <f>VLOOKUP(A4738,'bank list with code'!$A$2:$C$114,3,FALSE)</f>
        <v>B045</v>
      </c>
      <c r="C4738" s="65" t="str">
        <f>VLOOKUP(B4738,'bank type'!$A$2:$B$87,2,FALSE)</f>
        <v>Private Sector Banks</v>
      </c>
      <c r="D4738" s="60">
        <f t="shared" si="177"/>
        <v>44865</v>
      </c>
      <c r="E4738" s="115">
        <v>10</v>
      </c>
      <c r="F4738" s="1">
        <v>2022</v>
      </c>
      <c r="G4738" s="14">
        <v>1535</v>
      </c>
      <c r="H4738" s="5">
        <v>351</v>
      </c>
      <c r="I4738" s="5"/>
      <c r="J4738" s="5"/>
      <c r="K4738" s="7">
        <v>16340</v>
      </c>
      <c r="L4738" s="7">
        <v>0</v>
      </c>
      <c r="M4738" s="7">
        <v>89769</v>
      </c>
      <c r="N4738" s="7">
        <v>3722554</v>
      </c>
      <c r="O4738" s="7">
        <v>370543</v>
      </c>
      <c r="P4738" s="7"/>
      <c r="Q4738" s="7">
        <v>837401</v>
      </c>
      <c r="R4738" s="123"/>
      <c r="S4738" s="123">
        <v>2784.3665807699999</v>
      </c>
      <c r="T4738" s="7">
        <v>820465</v>
      </c>
      <c r="U4738" s="7">
        <v>4571318.9720000001</v>
      </c>
      <c r="V4738" s="7">
        <v>0</v>
      </c>
      <c r="W4738" s="7">
        <v>0</v>
      </c>
      <c r="X4738" s="7">
        <v>12325632</v>
      </c>
      <c r="Y4738" s="7"/>
      <c r="Z4738" s="7">
        <v>5253527</v>
      </c>
      <c r="AA4738" s="123"/>
      <c r="AB4738" s="123">
        <v>9205.0667699999995</v>
      </c>
      <c r="AC4738" s="7">
        <v>1844641</v>
      </c>
      <c r="AD4738" s="7">
        <v>4681996.9220000003</v>
      </c>
      <c r="AE4738" s="7">
        <v>2335</v>
      </c>
      <c r="AF4738" s="7">
        <v>26860.537499999999</v>
      </c>
    </row>
    <row r="4739" spans="1:32" x14ac:dyDescent="0.3">
      <c r="A4739" s="31" t="s">
        <v>21</v>
      </c>
      <c r="B4739" s="65" t="str">
        <f>VLOOKUP(A4739,'bank list with code'!$A$2:$C$114,3,FALSE)</f>
        <v>B050</v>
      </c>
      <c r="C4739" s="65" t="str">
        <f>VLOOKUP(B4739,'bank type'!$A$2:$B$87,2,FALSE)</f>
        <v>Private Sector Banks</v>
      </c>
      <c r="D4739" s="60">
        <f t="shared" si="177"/>
        <v>44865</v>
      </c>
      <c r="E4739" s="115">
        <v>10</v>
      </c>
      <c r="F4739" s="1">
        <v>2022</v>
      </c>
      <c r="G4739" s="14">
        <v>9366</v>
      </c>
      <c r="H4739" s="5">
        <v>9530</v>
      </c>
      <c r="I4739" s="5"/>
      <c r="J4739" s="5"/>
      <c r="K4739" s="7">
        <v>1463983</v>
      </c>
      <c r="L4739" s="7">
        <v>4232</v>
      </c>
      <c r="M4739" s="7">
        <v>1459034</v>
      </c>
      <c r="N4739" s="7">
        <v>0</v>
      </c>
      <c r="O4739" s="7">
        <v>16546501</v>
      </c>
      <c r="P4739" s="7"/>
      <c r="Q4739" s="7">
        <v>34794236</v>
      </c>
      <c r="R4739" s="123"/>
      <c r="S4739" s="123">
        <v>151572.96667278002</v>
      </c>
      <c r="T4739" s="7">
        <v>28690313</v>
      </c>
      <c r="U4739" s="7">
        <v>223760722.26174</v>
      </c>
      <c r="V4739" s="7">
        <v>0</v>
      </c>
      <c r="W4739" s="7">
        <v>0</v>
      </c>
      <c r="X4739" s="7">
        <v>48032697</v>
      </c>
      <c r="Y4739" s="7"/>
      <c r="Z4739" s="7">
        <v>25038005</v>
      </c>
      <c r="AA4739" s="123"/>
      <c r="AB4739" s="123">
        <v>67344.230656130007</v>
      </c>
      <c r="AC4739" s="7">
        <v>15253012</v>
      </c>
      <c r="AD4739" s="7">
        <v>42887650.497380003</v>
      </c>
      <c r="AE4739" s="7">
        <v>248310</v>
      </c>
      <c r="AF4739" s="7">
        <v>2269384.5807099999</v>
      </c>
    </row>
    <row r="4740" spans="1:32" x14ac:dyDescent="0.3">
      <c r="A4740" s="31" t="s">
        <v>22</v>
      </c>
      <c r="B4740" s="65" t="str">
        <f>VLOOKUP(A4740,'bank list with code'!$A$2:$C$114,3,FALSE)</f>
        <v>B053</v>
      </c>
      <c r="C4740" s="65" t="str">
        <f>VLOOKUP(B4740,'bank type'!$A$2:$B$87,2,FALSE)</f>
        <v>Private Sector Banks</v>
      </c>
      <c r="D4740" s="60">
        <f t="shared" si="177"/>
        <v>44865</v>
      </c>
      <c r="E4740" s="115">
        <v>10</v>
      </c>
      <c r="F4740" s="1">
        <v>2022</v>
      </c>
      <c r="G4740" s="14">
        <v>8725</v>
      </c>
      <c r="H4740" s="5">
        <v>7754</v>
      </c>
      <c r="I4740" s="5"/>
      <c r="J4740" s="5"/>
      <c r="K4740" s="7">
        <v>1179801</v>
      </c>
      <c r="L4740" s="7">
        <v>3041</v>
      </c>
      <c r="M4740" s="7">
        <v>549274</v>
      </c>
      <c r="N4740" s="7">
        <v>3251723</v>
      </c>
      <c r="O4740" s="7">
        <v>13537626</v>
      </c>
      <c r="P4740" s="7"/>
      <c r="Q4740" s="7">
        <v>20052991</v>
      </c>
      <c r="R4740" s="123"/>
      <c r="S4740" s="123">
        <v>73499.926511000012</v>
      </c>
      <c r="T4740" s="7">
        <v>28034174</v>
      </c>
      <c r="U4740" s="7">
        <v>143109634.69400001</v>
      </c>
      <c r="V4740" s="7">
        <v>53</v>
      </c>
      <c r="W4740" s="7">
        <v>2209.4720000000002</v>
      </c>
      <c r="X4740" s="7">
        <v>35709144</v>
      </c>
      <c r="Y4740" s="7"/>
      <c r="Z4740" s="7">
        <v>16024139</v>
      </c>
      <c r="AA4740" s="123"/>
      <c r="AB4740" s="123">
        <v>44758.060215000005</v>
      </c>
      <c r="AC4740" s="7">
        <v>5864347</v>
      </c>
      <c r="AD4740" s="7">
        <v>20463723.708000001</v>
      </c>
      <c r="AE4740" s="7">
        <v>23293</v>
      </c>
      <c r="AF4740" s="7">
        <v>214639.66699999999</v>
      </c>
    </row>
    <row r="4741" spans="1:32" x14ac:dyDescent="0.3">
      <c r="A4741" s="31" t="s">
        <v>82</v>
      </c>
      <c r="B4741" s="65" t="str">
        <f>VLOOKUP(A4741,'bank list with code'!$A$2:$C$114,3,FALSE)</f>
        <v>B054</v>
      </c>
      <c r="C4741" s="65" t="str">
        <f>VLOOKUP(B4741,'bank type'!$A$2:$B$87,2,FALSE)</f>
        <v>Private Sector Banks</v>
      </c>
      <c r="D4741" s="60">
        <f t="shared" si="177"/>
        <v>44865</v>
      </c>
      <c r="E4741" s="115">
        <v>10</v>
      </c>
      <c r="F4741" s="1">
        <v>2022</v>
      </c>
      <c r="G4741" s="14">
        <v>2215</v>
      </c>
      <c r="H4741" s="5">
        <v>1124</v>
      </c>
      <c r="I4741" s="5"/>
      <c r="J4741" s="5"/>
      <c r="K4741" s="7">
        <v>22709</v>
      </c>
      <c r="L4741" s="7">
        <v>206</v>
      </c>
      <c r="M4741" s="7">
        <v>7384</v>
      </c>
      <c r="N4741" s="7">
        <v>193297</v>
      </c>
      <c r="O4741" s="7">
        <v>43375</v>
      </c>
      <c r="P4741" s="7"/>
      <c r="Q4741" s="7">
        <v>80740</v>
      </c>
      <c r="R4741" s="123"/>
      <c r="S4741" s="123">
        <v>270.55736084</v>
      </c>
      <c r="T4741" s="7">
        <v>43542</v>
      </c>
      <c r="U4741" s="7">
        <v>150759.03280000002</v>
      </c>
      <c r="V4741" s="7">
        <v>0</v>
      </c>
      <c r="W4741" s="7">
        <v>0</v>
      </c>
      <c r="X4741" s="7">
        <v>12667091</v>
      </c>
      <c r="Y4741" s="7"/>
      <c r="Z4741" s="7">
        <v>2697349</v>
      </c>
      <c r="AA4741" s="123"/>
      <c r="AB4741" s="123">
        <v>5724.6704058199903</v>
      </c>
      <c r="AC4741" s="7">
        <v>609002</v>
      </c>
      <c r="AD4741" s="7">
        <v>1331527.9322399995</v>
      </c>
      <c r="AE4741" s="7">
        <v>0</v>
      </c>
      <c r="AF4741" s="7">
        <v>0</v>
      </c>
    </row>
    <row r="4742" spans="1:32" x14ac:dyDescent="0.3">
      <c r="A4742" s="31" t="s">
        <v>83</v>
      </c>
      <c r="B4742" s="65" t="str">
        <f>VLOOKUP(A4742,'bank list with code'!$A$2:$C$114,3,FALSE)</f>
        <v>B056</v>
      </c>
      <c r="C4742" s="65" t="str">
        <f>VLOOKUP(B4742,'bank type'!$A$2:$B$87,2,FALSE)</f>
        <v>Private Sector Banks</v>
      </c>
      <c r="D4742" s="60">
        <f t="shared" si="177"/>
        <v>44865</v>
      </c>
      <c r="E4742" s="115">
        <v>10</v>
      </c>
      <c r="F4742" s="1">
        <v>2022</v>
      </c>
      <c r="G4742" s="14">
        <v>620</v>
      </c>
      <c r="H4742" s="5">
        <v>229</v>
      </c>
      <c r="I4742" s="5"/>
      <c r="J4742" s="5"/>
      <c r="K4742" s="7">
        <v>35616</v>
      </c>
      <c r="L4742" s="7">
        <v>10046</v>
      </c>
      <c r="M4742" s="7">
        <v>0</v>
      </c>
      <c r="N4742" s="7">
        <v>38079</v>
      </c>
      <c r="O4742" s="7">
        <v>1269278</v>
      </c>
      <c r="P4742" s="7"/>
      <c r="Q4742" s="7">
        <v>1914395</v>
      </c>
      <c r="R4742" s="123"/>
      <c r="S4742" s="123">
        <v>6790.8896393200012</v>
      </c>
      <c r="T4742" s="7">
        <v>1434681</v>
      </c>
      <c r="U4742" s="7">
        <v>9534604.6113699805</v>
      </c>
      <c r="V4742" s="7">
        <v>0</v>
      </c>
      <c r="W4742" s="7">
        <v>0</v>
      </c>
      <c r="X4742" s="7">
        <v>5220963</v>
      </c>
      <c r="Y4742" s="7"/>
      <c r="Z4742" s="7">
        <v>1243033</v>
      </c>
      <c r="AA4742" s="123"/>
      <c r="AB4742" s="123">
        <v>2851.9792599999996</v>
      </c>
      <c r="AC4742" s="7">
        <v>474461</v>
      </c>
      <c r="AD4742" s="7">
        <v>2811358.0988900005</v>
      </c>
      <c r="AE4742" s="7">
        <v>0</v>
      </c>
      <c r="AF4742" s="7">
        <v>0</v>
      </c>
    </row>
    <row r="4743" spans="1:32" x14ac:dyDescent="0.3">
      <c r="A4743" s="31" t="s">
        <v>24</v>
      </c>
      <c r="B4743" s="65" t="str">
        <f>VLOOKUP(A4743,'bank list with code'!$A$2:$C$114,3,FALSE)</f>
        <v>B062</v>
      </c>
      <c r="C4743" s="65" t="str">
        <f>VLOOKUP(B4743,'bank type'!$A$2:$B$87,2,FALSE)</f>
        <v>Private Sector Banks</v>
      </c>
      <c r="D4743" s="60">
        <f t="shared" si="177"/>
        <v>44865</v>
      </c>
      <c r="E4743" s="115">
        <v>10</v>
      </c>
      <c r="F4743" s="1">
        <v>2022</v>
      </c>
      <c r="G4743" s="14">
        <v>1619</v>
      </c>
      <c r="H4743" s="5">
        <v>1247</v>
      </c>
      <c r="I4743" s="5"/>
      <c r="J4743" s="5"/>
      <c r="K4743" s="7">
        <v>244844</v>
      </c>
      <c r="L4743" s="7">
        <v>151</v>
      </c>
      <c r="M4743" s="7">
        <v>56471</v>
      </c>
      <c r="N4743" s="7">
        <v>2930661</v>
      </c>
      <c r="O4743" s="7">
        <v>1964481</v>
      </c>
      <c r="P4743" s="7"/>
      <c r="Q4743" s="7">
        <v>2786861</v>
      </c>
      <c r="R4743" s="123"/>
      <c r="S4743" s="123">
        <v>12808.063677999999</v>
      </c>
      <c r="T4743" s="7">
        <v>2527489</v>
      </c>
      <c r="U4743" s="7">
        <v>61615578.847000003</v>
      </c>
      <c r="V4743" s="7">
        <v>0</v>
      </c>
      <c r="W4743" s="7">
        <v>0</v>
      </c>
      <c r="X4743" s="7">
        <v>7708771</v>
      </c>
      <c r="Y4743" s="7"/>
      <c r="Z4743" s="7">
        <v>1645272</v>
      </c>
      <c r="AA4743" s="123"/>
      <c r="AB4743" s="123">
        <v>3835.055006</v>
      </c>
      <c r="AC4743" s="7">
        <v>920266</v>
      </c>
      <c r="AD4743" s="7">
        <v>2989955.1329999999</v>
      </c>
      <c r="AE4743" s="7">
        <v>946</v>
      </c>
      <c r="AF4743" s="7">
        <v>71354.914839999998</v>
      </c>
    </row>
    <row r="4744" spans="1:32" x14ac:dyDescent="0.3">
      <c r="A4744" s="31" t="s">
        <v>84</v>
      </c>
      <c r="B4744" s="65" t="str">
        <f>VLOOKUP(A4744,'bank list with code'!$A$2:$C$114,3,FALSE)</f>
        <v>B063</v>
      </c>
      <c r="C4744" s="65" t="str">
        <f>VLOOKUP(B4744,'bank type'!$A$2:$B$87,2,FALSE)</f>
        <v>Private Sector Banks</v>
      </c>
      <c r="D4744" s="60">
        <f t="shared" si="177"/>
        <v>44865</v>
      </c>
      <c r="E4744" s="115">
        <v>10</v>
      </c>
      <c r="F4744" s="1">
        <v>2022</v>
      </c>
      <c r="G4744" s="14">
        <v>858</v>
      </c>
      <c r="H4744" s="5">
        <v>627</v>
      </c>
      <c r="I4744" s="5"/>
      <c r="J4744" s="5"/>
      <c r="K4744" s="7">
        <v>11634</v>
      </c>
      <c r="L4744" s="7">
        <v>945</v>
      </c>
      <c r="M4744" s="7">
        <v>0</v>
      </c>
      <c r="N4744" s="7">
        <v>114061</v>
      </c>
      <c r="O4744" s="7">
        <v>84034</v>
      </c>
      <c r="P4744" s="7"/>
      <c r="Q4744" s="7">
        <v>165545</v>
      </c>
      <c r="R4744" s="123"/>
      <c r="S4744" s="123">
        <v>1154.9809558899999</v>
      </c>
      <c r="T4744" s="7">
        <v>119055</v>
      </c>
      <c r="U4744" s="7">
        <v>304244.23298000003</v>
      </c>
      <c r="V4744" s="7">
        <v>0</v>
      </c>
      <c r="W4744" s="7">
        <v>0</v>
      </c>
      <c r="X4744" s="7">
        <v>3687362</v>
      </c>
      <c r="Y4744" s="7"/>
      <c r="Z4744" s="7">
        <v>1806342</v>
      </c>
      <c r="AA4744" s="123"/>
      <c r="AB4744" s="123">
        <v>3176.8685730900002</v>
      </c>
      <c r="AC4744" s="7">
        <v>2726174</v>
      </c>
      <c r="AD4744" s="7">
        <v>1220373.1896800001</v>
      </c>
      <c r="AE4744" s="7">
        <v>0</v>
      </c>
      <c r="AF4744" s="7">
        <v>0</v>
      </c>
    </row>
    <row r="4745" spans="1:32" x14ac:dyDescent="0.3">
      <c r="A4745" s="31" t="s">
        <v>26</v>
      </c>
      <c r="B4745" s="65" t="str">
        <f>VLOOKUP(A4745,'bank list with code'!$A$2:$C$114,3,FALSE)</f>
        <v>B069</v>
      </c>
      <c r="C4745" s="65" t="str">
        <f>VLOOKUP(B4745,'bank type'!$A$2:$B$87,2,FALSE)</f>
        <v>Private Sector Banks</v>
      </c>
      <c r="D4745" s="60">
        <f t="shared" si="177"/>
        <v>44865</v>
      </c>
      <c r="E4745" s="115">
        <v>10</v>
      </c>
      <c r="F4745" s="1">
        <v>2022</v>
      </c>
      <c r="G4745" s="14">
        <v>847</v>
      </c>
      <c r="H4745" s="5">
        <v>613</v>
      </c>
      <c r="I4745" s="5"/>
      <c r="J4745" s="5"/>
      <c r="K4745" s="7">
        <v>9369</v>
      </c>
      <c r="L4745" s="7">
        <v>0</v>
      </c>
      <c r="M4745" s="7">
        <v>0</v>
      </c>
      <c r="N4745" s="7">
        <v>41000</v>
      </c>
      <c r="O4745" s="7">
        <v>0</v>
      </c>
      <c r="P4745" s="7"/>
      <c r="Q4745" s="7">
        <v>0</v>
      </c>
      <c r="R4745" s="123"/>
      <c r="S4745" s="123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5163963</v>
      </c>
      <c r="Y4745" s="7"/>
      <c r="Z4745" s="7">
        <v>1846670</v>
      </c>
      <c r="AA4745" s="123"/>
      <c r="AB4745" s="123">
        <v>2864.9080869999998</v>
      </c>
      <c r="AC4745" s="7">
        <v>263124</v>
      </c>
      <c r="AD4745" s="7">
        <v>508004.77970000001</v>
      </c>
      <c r="AE4745" s="7">
        <v>0</v>
      </c>
      <c r="AF4745" s="7">
        <v>0</v>
      </c>
    </row>
    <row r="4746" spans="1:32" x14ac:dyDescent="0.3">
      <c r="A4746" s="31" t="s">
        <v>27</v>
      </c>
      <c r="B4746" s="65" t="str">
        <f>VLOOKUP(A4746,'bank list with code'!$A$2:$C$114,3,FALSE)</f>
        <v>B070</v>
      </c>
      <c r="C4746" s="65" t="str">
        <f>VLOOKUP(B4746,'bank type'!$A$2:$B$87,2,FALSE)</f>
        <v>Private Sector Banks</v>
      </c>
      <c r="D4746" s="60">
        <f t="shared" si="177"/>
        <v>44865</v>
      </c>
      <c r="E4746" s="115">
        <v>10</v>
      </c>
      <c r="F4746" s="1">
        <v>2022</v>
      </c>
      <c r="G4746" s="14">
        <v>1381</v>
      </c>
      <c r="H4746" s="5">
        <v>852</v>
      </c>
      <c r="I4746" s="5"/>
      <c r="J4746" s="5"/>
      <c r="K4746" s="7">
        <v>11224</v>
      </c>
      <c r="L4746" s="7">
        <v>0</v>
      </c>
      <c r="M4746" s="7">
        <v>0</v>
      </c>
      <c r="N4746" s="7">
        <v>20552</v>
      </c>
      <c r="O4746" s="7">
        <v>10743</v>
      </c>
      <c r="P4746" s="7"/>
      <c r="Q4746" s="7">
        <v>27433</v>
      </c>
      <c r="R4746" s="123"/>
      <c r="S4746" s="123">
        <v>163.55668072999998</v>
      </c>
      <c r="T4746" s="7">
        <v>7863</v>
      </c>
      <c r="U4746" s="7">
        <v>89433.298139999999</v>
      </c>
      <c r="V4746" s="7">
        <v>0</v>
      </c>
      <c r="W4746" s="7">
        <v>0</v>
      </c>
      <c r="X4746" s="7">
        <v>4063647</v>
      </c>
      <c r="Y4746" s="7"/>
      <c r="Z4746" s="7">
        <v>2044506</v>
      </c>
      <c r="AA4746" s="123"/>
      <c r="AB4746" s="123">
        <v>4399.633604390001</v>
      </c>
      <c r="AC4746" s="7">
        <v>331204</v>
      </c>
      <c r="AD4746" s="7">
        <v>951381.68961999984</v>
      </c>
      <c r="AE4746" s="7">
        <v>10344</v>
      </c>
      <c r="AF4746" s="7">
        <v>213915.36057999992</v>
      </c>
    </row>
    <row r="4747" spans="1:32" x14ac:dyDescent="0.3">
      <c r="A4747" s="31" t="s">
        <v>28</v>
      </c>
      <c r="B4747" s="65" t="str">
        <f>VLOOKUP(A4747,'bank list with code'!$A$2:$C$114,3,FALSE)</f>
        <v>B073</v>
      </c>
      <c r="C4747" s="65" t="str">
        <f>VLOOKUP(B4747,'bank type'!$A$2:$B$87,2,FALSE)</f>
        <v>Private Sector Banks</v>
      </c>
      <c r="D4747" s="60">
        <f t="shared" si="177"/>
        <v>44865</v>
      </c>
      <c r="E4747" s="115">
        <v>10</v>
      </c>
      <c r="F4747" s="1">
        <v>2022</v>
      </c>
      <c r="G4747" s="14">
        <v>1471</v>
      </c>
      <c r="H4747" s="5">
        <v>1330</v>
      </c>
      <c r="I4747" s="5"/>
      <c r="J4747" s="5"/>
      <c r="K4747" s="7">
        <v>67575</v>
      </c>
      <c r="L4747" s="7">
        <v>6657</v>
      </c>
      <c r="M4747" s="7">
        <v>34943</v>
      </c>
      <c r="N4747" s="7">
        <v>337033</v>
      </c>
      <c r="O4747" s="7">
        <v>4519524</v>
      </c>
      <c r="P4747" s="7"/>
      <c r="Q4747" s="7">
        <v>5064512</v>
      </c>
      <c r="R4747" s="123"/>
      <c r="S4747" s="123">
        <v>17255.08906097</v>
      </c>
      <c r="T4747" s="7">
        <v>3813782</v>
      </c>
      <c r="U4747" s="7">
        <v>24305706.656810001</v>
      </c>
      <c r="V4747" s="7">
        <v>0</v>
      </c>
      <c r="W4747" s="7">
        <v>0</v>
      </c>
      <c r="X4747" s="7">
        <v>26089134</v>
      </c>
      <c r="Y4747" s="7"/>
      <c r="Z4747" s="7">
        <v>5015030</v>
      </c>
      <c r="AA4747" s="123"/>
      <c r="AB4747" s="123">
        <v>10395.54808</v>
      </c>
      <c r="AC4747" s="7">
        <v>3381103</v>
      </c>
      <c r="AD4747" s="7">
        <v>7846138.2529999996</v>
      </c>
      <c r="AE4747" s="7">
        <v>0</v>
      </c>
      <c r="AF4747" s="7">
        <v>0</v>
      </c>
    </row>
    <row r="4748" spans="1:32" x14ac:dyDescent="0.3">
      <c r="A4748" s="31" t="s">
        <v>92</v>
      </c>
      <c r="B4748" s="65" t="str">
        <f>VLOOKUP(A4748,'bank list with code'!$A$2:$C$114,3,FALSE)</f>
        <v>B074</v>
      </c>
      <c r="C4748" s="65" t="str">
        <f>VLOOKUP(B4748,'bank type'!$A$2:$B$87,2,FALSE)</f>
        <v>Private Sector Banks</v>
      </c>
      <c r="D4748" s="60">
        <f t="shared" si="177"/>
        <v>44865</v>
      </c>
      <c r="E4748" s="115">
        <v>10</v>
      </c>
      <c r="F4748" s="1">
        <v>2022</v>
      </c>
      <c r="G4748" s="14"/>
      <c r="H4748" s="5"/>
      <c r="I4748" s="5"/>
      <c r="J4748" s="5"/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/>
      <c r="Q4748" s="7">
        <v>0</v>
      </c>
      <c r="R4748" s="123"/>
      <c r="S4748" s="123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192504</v>
      </c>
      <c r="Y4748" s="7"/>
      <c r="Z4748" s="7">
        <v>32159</v>
      </c>
      <c r="AA4748" s="123"/>
      <c r="AB4748" s="123">
        <v>59.659801799999997</v>
      </c>
      <c r="AC4748" s="7">
        <v>18674</v>
      </c>
      <c r="AD4748" s="7">
        <v>38577.198700000001</v>
      </c>
      <c r="AE4748" s="7">
        <v>0</v>
      </c>
      <c r="AF4748" s="7">
        <v>0</v>
      </c>
    </row>
    <row r="4749" spans="1:32" x14ac:dyDescent="0.3">
      <c r="A4749" s="31" t="s">
        <v>85</v>
      </c>
      <c r="B4749" s="65" t="str">
        <f>VLOOKUP(A4749,'bank list with code'!$A$2:$C$114,3,FALSE)</f>
        <v>B083</v>
      </c>
      <c r="C4749" s="65" t="str">
        <f>VLOOKUP(B4749,'bank type'!$A$2:$B$87,2,FALSE)</f>
        <v>Private Sector Banks</v>
      </c>
      <c r="D4749" s="60">
        <f t="shared" si="177"/>
        <v>44865</v>
      </c>
      <c r="E4749" s="115">
        <v>10</v>
      </c>
      <c r="F4749" s="1">
        <v>2022</v>
      </c>
      <c r="G4749" s="14">
        <v>373</v>
      </c>
      <c r="H4749" s="5">
        <v>40</v>
      </c>
      <c r="I4749" s="5"/>
      <c r="J4749" s="5"/>
      <c r="K4749" s="7">
        <v>888964</v>
      </c>
      <c r="L4749" s="7">
        <v>0</v>
      </c>
      <c r="M4749" s="7">
        <v>47297</v>
      </c>
      <c r="N4749" s="7">
        <v>70400</v>
      </c>
      <c r="O4749" s="7">
        <v>4166704</v>
      </c>
      <c r="P4749" s="7"/>
      <c r="Q4749" s="7">
        <v>7389527</v>
      </c>
      <c r="R4749" s="123"/>
      <c r="S4749" s="123">
        <v>29149.402355939998</v>
      </c>
      <c r="T4749" s="7">
        <v>3217291</v>
      </c>
      <c r="U4749" s="7">
        <v>25252033.04823</v>
      </c>
      <c r="V4749" s="7">
        <v>0</v>
      </c>
      <c r="W4749" s="7">
        <v>0</v>
      </c>
      <c r="X4749" s="7">
        <v>1484226</v>
      </c>
      <c r="Y4749" s="7"/>
      <c r="Z4749" s="7">
        <v>323775</v>
      </c>
      <c r="AA4749" s="123"/>
      <c r="AB4749" s="123">
        <v>751.68970067999646</v>
      </c>
      <c r="AC4749" s="7">
        <v>128924</v>
      </c>
      <c r="AD4749" s="7">
        <v>441068.55498999346</v>
      </c>
      <c r="AE4749" s="7">
        <v>140</v>
      </c>
      <c r="AF4749" s="7">
        <v>5427.8010000000004</v>
      </c>
    </row>
    <row r="4750" spans="1:32" x14ac:dyDescent="0.3">
      <c r="A4750" s="31" t="s">
        <v>30</v>
      </c>
      <c r="B4750" s="65" t="str">
        <f>VLOOKUP(A4750,'bank list with code'!$A$2:$C$114,3,FALSE)</f>
        <v>B089</v>
      </c>
      <c r="C4750" s="65" t="str">
        <f>VLOOKUP(B4750,'bank type'!$A$2:$B$87,2,FALSE)</f>
        <v>Private Sector Banks</v>
      </c>
      <c r="D4750" s="60">
        <f t="shared" si="177"/>
        <v>44865</v>
      </c>
      <c r="E4750" s="115">
        <v>10</v>
      </c>
      <c r="F4750" s="1">
        <v>2022</v>
      </c>
      <c r="G4750" s="14">
        <v>856</v>
      </c>
      <c r="H4750" s="5">
        <v>418</v>
      </c>
      <c r="I4750" s="5"/>
      <c r="J4750" s="5"/>
      <c r="K4750" s="7">
        <v>13467</v>
      </c>
      <c r="L4750" s="7">
        <v>0</v>
      </c>
      <c r="M4750" s="7">
        <v>5681</v>
      </c>
      <c r="N4750" s="7">
        <v>64275</v>
      </c>
      <c r="O4750" s="7">
        <v>155095</v>
      </c>
      <c r="P4750" s="7"/>
      <c r="Q4750" s="7">
        <v>411851</v>
      </c>
      <c r="R4750" s="123"/>
      <c r="S4750" s="123">
        <v>1378.0423077799999</v>
      </c>
      <c r="T4750" s="7">
        <v>372318</v>
      </c>
      <c r="U4750" s="7">
        <v>2350324.9626100003</v>
      </c>
      <c r="V4750" s="7">
        <v>0</v>
      </c>
      <c r="W4750" s="7">
        <v>0</v>
      </c>
      <c r="X4750" s="7">
        <v>3569346</v>
      </c>
      <c r="Y4750" s="7"/>
      <c r="Z4750" s="7">
        <v>1805959</v>
      </c>
      <c r="AA4750" s="123"/>
      <c r="AB4750" s="123">
        <v>3309.7673396800001</v>
      </c>
      <c r="AC4750" s="7">
        <v>339915</v>
      </c>
      <c r="AD4750" s="7">
        <v>901760.93267999997</v>
      </c>
      <c r="AE4750" s="7">
        <v>0</v>
      </c>
      <c r="AF4750" s="7">
        <v>0</v>
      </c>
    </row>
    <row r="4751" spans="1:32" x14ac:dyDescent="0.3">
      <c r="A4751" s="31" t="s">
        <v>31</v>
      </c>
      <c r="B4751" s="65" t="str">
        <f>VLOOKUP(A4751,'bank list with code'!$A$2:$C$114,3,FALSE)</f>
        <v>B100</v>
      </c>
      <c r="C4751" s="65" t="str">
        <f>VLOOKUP(B4751,'bank type'!$A$2:$B$87,2,FALSE)</f>
        <v>Private Sector Banks</v>
      </c>
      <c r="D4751" s="60">
        <f t="shared" si="177"/>
        <v>44865</v>
      </c>
      <c r="E4751" s="115">
        <v>10</v>
      </c>
      <c r="F4751" s="1">
        <v>2022</v>
      </c>
      <c r="G4751" s="14">
        <v>482</v>
      </c>
      <c r="H4751" s="5">
        <v>667</v>
      </c>
      <c r="I4751" s="5"/>
      <c r="J4751" s="5"/>
      <c r="K4751" s="7">
        <v>4560</v>
      </c>
      <c r="L4751" s="7">
        <v>0</v>
      </c>
      <c r="M4751" s="7">
        <v>0</v>
      </c>
      <c r="N4751" s="7">
        <v>0</v>
      </c>
      <c r="O4751" s="7">
        <v>40906</v>
      </c>
      <c r="P4751" s="7"/>
      <c r="Q4751" s="7">
        <v>56179</v>
      </c>
      <c r="R4751" s="123"/>
      <c r="S4751" s="123">
        <v>244.11869200000001</v>
      </c>
      <c r="T4751" s="7">
        <v>21197</v>
      </c>
      <c r="U4751" s="7">
        <v>107040.95600000001</v>
      </c>
      <c r="V4751" s="7">
        <v>0</v>
      </c>
      <c r="W4751" s="7">
        <v>0</v>
      </c>
      <c r="X4751" s="7">
        <v>2135215</v>
      </c>
      <c r="Y4751" s="7"/>
      <c r="Z4751" s="7">
        <v>559926</v>
      </c>
      <c r="AA4751" s="123"/>
      <c r="AB4751" s="123">
        <v>1278.185248</v>
      </c>
      <c r="AC4751" s="7">
        <v>99185</v>
      </c>
      <c r="AD4751" s="7">
        <v>190753.54300000001</v>
      </c>
      <c r="AE4751" s="7">
        <v>143</v>
      </c>
      <c r="AF4751" s="7">
        <v>369.30900000000003</v>
      </c>
    </row>
    <row r="4752" spans="1:32" x14ac:dyDescent="0.3">
      <c r="A4752" s="31" t="s">
        <v>33</v>
      </c>
      <c r="B4752" s="65" t="str">
        <f>VLOOKUP(A4752,'bank list with code'!$A$2:$C$114,3,FALSE)</f>
        <v>B113</v>
      </c>
      <c r="C4752" s="65" t="str">
        <f>VLOOKUP(B4752,'bank type'!$A$2:$B$87,2,FALSE)</f>
        <v>Private Sector Banks</v>
      </c>
      <c r="D4752" s="60">
        <f t="shared" si="177"/>
        <v>44865</v>
      </c>
      <c r="E4752" s="115">
        <v>10</v>
      </c>
      <c r="F4752" s="1">
        <v>2022</v>
      </c>
      <c r="G4752" s="14">
        <v>1069</v>
      </c>
      <c r="H4752" s="5">
        <v>186</v>
      </c>
      <c r="I4752" s="5"/>
      <c r="J4752" s="5"/>
      <c r="K4752" s="7">
        <v>59563</v>
      </c>
      <c r="L4752" s="7">
        <v>90252</v>
      </c>
      <c r="M4752" s="7">
        <v>334834</v>
      </c>
      <c r="N4752" s="7">
        <v>127382010</v>
      </c>
      <c r="O4752" s="7">
        <v>1327942</v>
      </c>
      <c r="P4752" s="7"/>
      <c r="Q4752" s="7">
        <v>2046294</v>
      </c>
      <c r="R4752" s="123"/>
      <c r="S4752" s="123">
        <v>6629.0488598599995</v>
      </c>
      <c r="T4752" s="7">
        <v>879132</v>
      </c>
      <c r="U4752" s="7">
        <v>6898359.6522999993</v>
      </c>
      <c r="V4752" s="7">
        <v>0</v>
      </c>
      <c r="W4752" s="7">
        <v>0</v>
      </c>
      <c r="X4752" s="7">
        <v>3979824</v>
      </c>
      <c r="Y4752" s="7"/>
      <c r="Z4752" s="7">
        <v>1315505</v>
      </c>
      <c r="AA4752" s="123"/>
      <c r="AB4752" s="123">
        <v>2902.2409893500721</v>
      </c>
      <c r="AC4752" s="7">
        <v>589752</v>
      </c>
      <c r="AD4752" s="7">
        <v>1564936.4599699359</v>
      </c>
      <c r="AE4752" s="7">
        <v>51</v>
      </c>
      <c r="AF4752" s="7">
        <v>819.64168000000006</v>
      </c>
    </row>
    <row r="4753" spans="1:32" x14ac:dyDescent="0.3">
      <c r="A4753" s="31" t="s">
        <v>86</v>
      </c>
      <c r="B4753" s="65" t="str">
        <f>VLOOKUP(A4753,'bank list with code'!$A$2:$C$114,3,FALSE)</f>
        <v>B004</v>
      </c>
      <c r="C4753" s="65" t="str">
        <f>VLOOKUP(B4753,'bank type'!$A$2:$B$87,2,FALSE)</f>
        <v>Foreign Banks</v>
      </c>
      <c r="D4753" s="60">
        <f t="shared" si="177"/>
        <v>44865</v>
      </c>
      <c r="E4753" s="115">
        <v>10</v>
      </c>
      <c r="F4753" s="1">
        <v>2022</v>
      </c>
      <c r="G4753" s="14">
        <v>0</v>
      </c>
      <c r="H4753" s="14">
        <v>0</v>
      </c>
      <c r="I4753" s="14"/>
      <c r="J4753" s="14"/>
      <c r="K4753" s="7">
        <v>52468</v>
      </c>
      <c r="L4753" s="7">
        <v>0</v>
      </c>
      <c r="M4753" s="7">
        <v>0</v>
      </c>
      <c r="N4753" s="7">
        <v>0</v>
      </c>
      <c r="O4753" s="7">
        <v>1304696</v>
      </c>
      <c r="P4753" s="7"/>
      <c r="Q4753" s="7">
        <v>1092443</v>
      </c>
      <c r="R4753" s="123"/>
      <c r="S4753" s="123">
        <v>8914.3392309999999</v>
      </c>
      <c r="T4753" s="7">
        <v>2958710</v>
      </c>
      <c r="U4753" s="7">
        <v>23329996.695</v>
      </c>
      <c r="V4753" s="7">
        <v>0</v>
      </c>
      <c r="W4753" s="7">
        <v>0</v>
      </c>
      <c r="X4753" s="7">
        <v>0</v>
      </c>
      <c r="Y4753" s="7"/>
      <c r="Z4753" s="7">
        <v>0</v>
      </c>
      <c r="AA4753" s="123"/>
      <c r="AB4753" s="123">
        <v>0</v>
      </c>
      <c r="AC4753" s="7">
        <v>0</v>
      </c>
      <c r="AD4753" s="7">
        <v>0</v>
      </c>
      <c r="AE4753" s="7">
        <v>0</v>
      </c>
      <c r="AF4753" s="7">
        <v>0</v>
      </c>
    </row>
    <row r="4754" spans="1:32" x14ac:dyDescent="0.3">
      <c r="A4754" s="31" t="s">
        <v>36</v>
      </c>
      <c r="B4754" s="65" t="str">
        <f>VLOOKUP(A4754,'bank list with code'!$A$2:$C$114,3,FALSE)</f>
        <v>B011</v>
      </c>
      <c r="C4754" s="65" t="str">
        <f>VLOOKUP(B4754,'bank type'!$A$2:$B$87,2,FALSE)</f>
        <v>Foreign Banks</v>
      </c>
      <c r="D4754" s="60">
        <f t="shared" si="177"/>
        <v>44865</v>
      </c>
      <c r="E4754" s="115">
        <v>10</v>
      </c>
      <c r="F4754" s="1">
        <v>2022</v>
      </c>
      <c r="G4754" s="14">
        <v>0</v>
      </c>
      <c r="H4754" s="14">
        <v>0</v>
      </c>
      <c r="I4754" s="14"/>
      <c r="J4754" s="14"/>
      <c r="K4754" s="7">
        <v>0</v>
      </c>
      <c r="L4754" s="7">
        <v>0</v>
      </c>
      <c r="M4754" s="7">
        <v>0</v>
      </c>
      <c r="N4754" s="7">
        <v>0</v>
      </c>
      <c r="O4754" s="7">
        <v>7241</v>
      </c>
      <c r="P4754" s="7"/>
      <c r="Q4754" s="7">
        <v>16848</v>
      </c>
      <c r="R4754" s="123"/>
      <c r="S4754" s="123">
        <v>91.590804500000004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/>
      <c r="Z4754" s="7">
        <v>0</v>
      </c>
      <c r="AA4754" s="123"/>
      <c r="AB4754" s="123">
        <v>0</v>
      </c>
      <c r="AC4754" s="7">
        <v>0</v>
      </c>
      <c r="AD4754" s="7">
        <v>0</v>
      </c>
      <c r="AE4754" s="7">
        <v>0</v>
      </c>
      <c r="AF4754" s="7">
        <v>0</v>
      </c>
    </row>
    <row r="4755" spans="1:32" x14ac:dyDescent="0.3">
      <c r="A4755" s="31" t="s">
        <v>37</v>
      </c>
      <c r="B4755" s="65" t="str">
        <f>VLOOKUP(A4755,'bank list with code'!$A$2:$C$114,3,FALSE)</f>
        <v>B017</v>
      </c>
      <c r="C4755" s="65" t="str">
        <f>VLOOKUP(B4755,'bank type'!$A$2:$B$87,2,FALSE)</f>
        <v>Foreign Banks</v>
      </c>
      <c r="D4755" s="60">
        <f t="shared" si="177"/>
        <v>44865</v>
      </c>
      <c r="E4755" s="115">
        <v>10</v>
      </c>
      <c r="F4755" s="1">
        <v>2022</v>
      </c>
      <c r="G4755" s="14">
        <v>0</v>
      </c>
      <c r="H4755" s="14">
        <v>0</v>
      </c>
      <c r="I4755" s="14"/>
      <c r="J4755" s="14"/>
      <c r="K4755" s="7">
        <v>0</v>
      </c>
      <c r="L4755" s="7">
        <v>0</v>
      </c>
      <c r="M4755" s="7">
        <v>1</v>
      </c>
      <c r="N4755" s="7">
        <v>0</v>
      </c>
      <c r="O4755" s="7">
        <v>0</v>
      </c>
      <c r="P4755" s="7"/>
      <c r="Q4755" s="7">
        <v>0</v>
      </c>
      <c r="R4755" s="123"/>
      <c r="S4755" s="123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912</v>
      </c>
      <c r="Y4755" s="7"/>
      <c r="Z4755" s="7">
        <v>15</v>
      </c>
      <c r="AA4755" s="123"/>
      <c r="AB4755" s="123">
        <v>0.33714873000000001</v>
      </c>
      <c r="AC4755" s="7">
        <v>0</v>
      </c>
      <c r="AD4755" s="7">
        <v>0</v>
      </c>
      <c r="AE4755" s="7">
        <v>0</v>
      </c>
      <c r="AF4755" s="7">
        <v>0</v>
      </c>
    </row>
    <row r="4756" spans="1:32" x14ac:dyDescent="0.3">
      <c r="A4756" s="31" t="s">
        <v>38</v>
      </c>
      <c r="B4756" s="65" t="str">
        <f>VLOOKUP(A4756,'bank list with code'!$A$2:$C$114,3,FALSE)</f>
        <v>B023</v>
      </c>
      <c r="C4756" s="65" t="str">
        <f>VLOOKUP(B4756,'bank type'!$A$2:$B$87,2,FALSE)</f>
        <v>Foreign Banks</v>
      </c>
      <c r="D4756" s="60">
        <f t="shared" si="177"/>
        <v>44865</v>
      </c>
      <c r="E4756" s="115">
        <v>10</v>
      </c>
      <c r="F4756" s="1">
        <v>2022</v>
      </c>
      <c r="G4756" s="14">
        <v>47</v>
      </c>
      <c r="H4756" s="5">
        <v>431</v>
      </c>
      <c r="I4756" s="5"/>
      <c r="J4756" s="5"/>
      <c r="K4756" s="7">
        <v>0</v>
      </c>
      <c r="L4756" s="7">
        <v>0</v>
      </c>
      <c r="M4756" s="7">
        <v>0</v>
      </c>
      <c r="N4756" s="7">
        <v>0</v>
      </c>
      <c r="O4756" s="7">
        <v>2472875</v>
      </c>
      <c r="P4756" s="7"/>
      <c r="Q4756" s="7">
        <v>9169028</v>
      </c>
      <c r="R4756" s="123"/>
      <c r="S4756" s="123">
        <v>26454.489056029997</v>
      </c>
      <c r="T4756" s="7">
        <v>3481972</v>
      </c>
      <c r="U4756" s="7">
        <v>19841569.130819999</v>
      </c>
      <c r="V4756" s="7">
        <v>0</v>
      </c>
      <c r="W4756" s="7">
        <v>0</v>
      </c>
      <c r="X4756" s="7">
        <v>1317002</v>
      </c>
      <c r="Y4756" s="7"/>
      <c r="Z4756" s="7">
        <v>919499</v>
      </c>
      <c r="AA4756" s="123"/>
      <c r="AB4756" s="123">
        <v>2525.5109364799996</v>
      </c>
      <c r="AC4756" s="7">
        <v>870915</v>
      </c>
      <c r="AD4756" s="7">
        <v>2854921.8050899999</v>
      </c>
      <c r="AE4756" s="7">
        <v>0</v>
      </c>
      <c r="AF4756" s="7">
        <v>0</v>
      </c>
    </row>
    <row r="4757" spans="1:32" x14ac:dyDescent="0.3">
      <c r="A4757" s="31" t="s">
        <v>87</v>
      </c>
      <c r="B4757" s="65" t="str">
        <f>VLOOKUP(A4757,'bank list with code'!$A$2:$C$114,3,FALSE)</f>
        <v>B030</v>
      </c>
      <c r="C4757" s="65" t="str">
        <f>VLOOKUP(B4757,'bank type'!$A$2:$B$87,2,FALSE)</f>
        <v>Foreign Banks</v>
      </c>
      <c r="D4757" s="60">
        <f t="shared" si="177"/>
        <v>44865</v>
      </c>
      <c r="E4757" s="115">
        <v>10</v>
      </c>
      <c r="F4757" s="1">
        <v>2022</v>
      </c>
      <c r="G4757" s="14">
        <v>449</v>
      </c>
      <c r="H4757" s="5">
        <v>534</v>
      </c>
      <c r="I4757" s="5"/>
      <c r="J4757" s="5"/>
      <c r="K4757" s="7">
        <v>475</v>
      </c>
      <c r="L4757" s="7">
        <v>90</v>
      </c>
      <c r="M4757" s="7">
        <v>0</v>
      </c>
      <c r="N4757" s="7">
        <v>2727</v>
      </c>
      <c r="O4757" s="7">
        <v>95287</v>
      </c>
      <c r="P4757" s="7"/>
      <c r="Q4757" s="7">
        <v>106544</v>
      </c>
      <c r="R4757" s="123"/>
      <c r="S4757" s="123">
        <v>370.18383257998698</v>
      </c>
      <c r="T4757" s="7">
        <v>72880</v>
      </c>
      <c r="U4757" s="7">
        <v>499309.1102</v>
      </c>
      <c r="V4757" s="7">
        <v>0</v>
      </c>
      <c r="W4757" s="7">
        <v>0</v>
      </c>
      <c r="X4757" s="7">
        <v>1948884</v>
      </c>
      <c r="Y4757" s="7"/>
      <c r="Z4757" s="7">
        <v>593098</v>
      </c>
      <c r="AA4757" s="123"/>
      <c r="AB4757" s="123">
        <v>1005.41499874</v>
      </c>
      <c r="AC4757" s="7">
        <v>204839</v>
      </c>
      <c r="AD4757" s="7">
        <v>405697.71820999996</v>
      </c>
      <c r="AE4757" s="7">
        <v>471</v>
      </c>
      <c r="AF4757" s="7">
        <v>6919.482</v>
      </c>
    </row>
    <row r="4758" spans="1:32" x14ac:dyDescent="0.3">
      <c r="A4758" s="31" t="s">
        <v>40</v>
      </c>
      <c r="B4758" s="65" t="str">
        <f>VLOOKUP(A4758,'bank list with code'!$A$2:$C$114,3,FALSE)</f>
        <v>B035</v>
      </c>
      <c r="C4758" s="65" t="str">
        <f>VLOOKUP(B4758,'bank type'!$A$2:$B$87,2,FALSE)</f>
        <v>Foreign Banks</v>
      </c>
      <c r="D4758" s="60">
        <f t="shared" si="177"/>
        <v>44865</v>
      </c>
      <c r="E4758" s="115">
        <v>10</v>
      </c>
      <c r="F4758" s="1">
        <v>2022</v>
      </c>
      <c r="G4758" s="14">
        <v>13</v>
      </c>
      <c r="H4758" s="5">
        <v>18</v>
      </c>
      <c r="I4758" s="5"/>
      <c r="J4758" s="5"/>
      <c r="K4758" s="7">
        <v>0</v>
      </c>
      <c r="L4758" s="7">
        <v>0</v>
      </c>
      <c r="M4758" s="7">
        <v>0</v>
      </c>
      <c r="N4758" s="7">
        <v>1</v>
      </c>
      <c r="O4758" s="7">
        <v>0</v>
      </c>
      <c r="P4758" s="7"/>
      <c r="Q4758" s="7">
        <v>0</v>
      </c>
      <c r="R4758" s="123"/>
      <c r="S4758" s="123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118881</v>
      </c>
      <c r="Y4758" s="7"/>
      <c r="Z4758" s="7">
        <v>78440</v>
      </c>
      <c r="AA4758" s="123"/>
      <c r="AB4758" s="123">
        <v>195.44880030999758</v>
      </c>
      <c r="AC4758" s="7">
        <v>8455</v>
      </c>
      <c r="AD4758" s="7">
        <v>42446.969710000078</v>
      </c>
      <c r="AE4758" s="7">
        <v>0</v>
      </c>
      <c r="AF4758" s="7">
        <v>0</v>
      </c>
    </row>
    <row r="4759" spans="1:32" x14ac:dyDescent="0.3">
      <c r="A4759" s="31" t="s">
        <v>88</v>
      </c>
      <c r="B4759" s="65" t="str">
        <f>VLOOKUP(A4759,'bank list with code'!$A$2:$C$114,3,FALSE)</f>
        <v>B052</v>
      </c>
      <c r="C4759" s="65" t="str">
        <f>VLOOKUP(B4759,'bank type'!$A$2:$B$87,2,FALSE)</f>
        <v>Foreign Banks</v>
      </c>
      <c r="D4759" s="60">
        <f t="shared" si="177"/>
        <v>44865</v>
      </c>
      <c r="E4759" s="115">
        <v>10</v>
      </c>
      <c r="F4759" s="1">
        <v>2022</v>
      </c>
      <c r="G4759" s="14">
        <v>46</v>
      </c>
      <c r="H4759" s="5">
        <v>28</v>
      </c>
      <c r="I4759" s="5"/>
      <c r="J4759" s="5"/>
      <c r="K4759" s="7">
        <v>0</v>
      </c>
      <c r="L4759" s="7">
        <v>0</v>
      </c>
      <c r="M4759" s="7">
        <v>0</v>
      </c>
      <c r="N4759" s="7">
        <v>0</v>
      </c>
      <c r="O4759" s="7">
        <v>687106</v>
      </c>
      <c r="P4759" s="7"/>
      <c r="Q4759" s="7">
        <v>763689</v>
      </c>
      <c r="R4759" s="123"/>
      <c r="S4759" s="123">
        <v>2742.8478336999997</v>
      </c>
      <c r="T4759" s="7">
        <v>1027928</v>
      </c>
      <c r="U4759" s="7">
        <v>4456113.9405500004</v>
      </c>
      <c r="V4759" s="7">
        <v>0</v>
      </c>
      <c r="W4759" s="7">
        <v>0</v>
      </c>
      <c r="X4759" s="7">
        <v>554698</v>
      </c>
      <c r="Y4759" s="7"/>
      <c r="Z4759" s="7">
        <v>265514</v>
      </c>
      <c r="AA4759" s="123"/>
      <c r="AB4759" s="123">
        <v>1069.0999375699926</v>
      </c>
      <c r="AC4759" s="7">
        <v>0</v>
      </c>
      <c r="AD4759" s="7">
        <v>0</v>
      </c>
      <c r="AE4759" s="7">
        <v>0</v>
      </c>
      <c r="AF4759" s="7">
        <v>0</v>
      </c>
    </row>
    <row r="4760" spans="1:32" x14ac:dyDescent="0.3">
      <c r="A4760" s="31" t="s">
        <v>89</v>
      </c>
      <c r="B4760" s="65" t="str">
        <f>VLOOKUP(A4760,'bank list with code'!$A$2:$C$114,3,FALSE)</f>
        <v>B085</v>
      </c>
      <c r="C4760" s="65" t="str">
        <f>VLOOKUP(B4760,'bank type'!$A$2:$B$87,2,FALSE)</f>
        <v>Foreign Banks</v>
      </c>
      <c r="D4760" s="60">
        <f t="shared" si="177"/>
        <v>44865</v>
      </c>
      <c r="E4760" s="115">
        <v>10</v>
      </c>
      <c r="F4760" s="1">
        <v>2022</v>
      </c>
      <c r="G4760" s="14">
        <v>0</v>
      </c>
      <c r="H4760" s="5">
        <v>0</v>
      </c>
      <c r="I4760" s="5"/>
      <c r="J4760" s="5"/>
      <c r="K4760" s="7">
        <v>0</v>
      </c>
      <c r="L4760" s="7">
        <v>304417</v>
      </c>
      <c r="M4760" s="7">
        <v>0</v>
      </c>
      <c r="N4760" s="7">
        <v>0</v>
      </c>
      <c r="O4760" s="7">
        <v>1625793</v>
      </c>
      <c r="P4760" s="7"/>
      <c r="Q4760" s="7">
        <v>471621</v>
      </c>
      <c r="R4760" s="123"/>
      <c r="S4760" s="123">
        <v>2037.1498959999999</v>
      </c>
      <c r="T4760" s="7">
        <v>1150754</v>
      </c>
      <c r="U4760" s="7">
        <v>5190702.3</v>
      </c>
      <c r="V4760" s="7">
        <v>0</v>
      </c>
      <c r="W4760" s="7">
        <v>0</v>
      </c>
      <c r="X4760" s="7">
        <v>353844</v>
      </c>
      <c r="Y4760" s="7"/>
      <c r="Z4760" s="7">
        <v>14679</v>
      </c>
      <c r="AA4760" s="123"/>
      <c r="AB4760" s="123">
        <v>32.357466000000002</v>
      </c>
      <c r="AC4760" s="7">
        <v>42706</v>
      </c>
      <c r="AD4760" s="7">
        <v>93121.72</v>
      </c>
      <c r="AE4760" s="7">
        <v>0</v>
      </c>
      <c r="AF4760" s="7">
        <v>0</v>
      </c>
    </row>
    <row r="4761" spans="1:32" x14ac:dyDescent="0.3">
      <c r="A4761" s="30" t="s">
        <v>42</v>
      </c>
      <c r="B4761" s="65" t="str">
        <f>VLOOKUP(A4761,'bank list with code'!$A$2:$C$114,3,FALSE)</f>
        <v>B090</v>
      </c>
      <c r="C4761" s="65" t="str">
        <f>VLOOKUP(B4761,'bank type'!$A$2:$B$87,2,FALSE)</f>
        <v>Foreign Banks</v>
      </c>
      <c r="D4761" s="60">
        <f t="shared" si="177"/>
        <v>44865</v>
      </c>
      <c r="E4761" s="115">
        <v>10</v>
      </c>
      <c r="F4761" s="1">
        <v>2022</v>
      </c>
      <c r="G4761" s="14">
        <v>99</v>
      </c>
      <c r="H4761" s="5">
        <v>73</v>
      </c>
      <c r="I4761" s="5"/>
      <c r="J4761" s="5"/>
      <c r="K4761" s="7">
        <v>0</v>
      </c>
      <c r="L4761" s="7">
        <v>0</v>
      </c>
      <c r="M4761" s="7">
        <v>0</v>
      </c>
      <c r="N4761" s="7">
        <v>0</v>
      </c>
      <c r="O4761" s="7">
        <v>1104244</v>
      </c>
      <c r="P4761" s="7"/>
      <c r="Q4761" s="7">
        <v>2110108</v>
      </c>
      <c r="R4761" s="123"/>
      <c r="S4761" s="123">
        <v>6228.8070010000001</v>
      </c>
      <c r="T4761" s="7">
        <v>983791</v>
      </c>
      <c r="U4761" s="7">
        <v>5559128.1540000001</v>
      </c>
      <c r="V4761" s="7">
        <v>0</v>
      </c>
      <c r="W4761" s="7">
        <v>0</v>
      </c>
      <c r="X4761" s="7">
        <v>1171636</v>
      </c>
      <c r="Y4761" s="7"/>
      <c r="Z4761" s="7">
        <v>1329507</v>
      </c>
      <c r="AA4761" s="123"/>
      <c r="AB4761" s="123">
        <v>3244.9129090000001</v>
      </c>
      <c r="AC4761" s="7">
        <v>146625</v>
      </c>
      <c r="AD4761" s="7">
        <v>646286.94799999997</v>
      </c>
      <c r="AE4761" s="7">
        <v>33</v>
      </c>
      <c r="AF4761" s="7">
        <v>558.06763999999998</v>
      </c>
    </row>
    <row r="4762" spans="1:32" x14ac:dyDescent="0.3">
      <c r="A4762" s="32" t="s">
        <v>45</v>
      </c>
      <c r="B4762" s="65" t="str">
        <f>VLOOKUP(A4762,'bank list with code'!$A$2:$C$114,3,FALSE)</f>
        <v>B002</v>
      </c>
      <c r="C4762" s="65" t="str">
        <f>VLOOKUP(B4762,'bank type'!$A$2:$B$87,2,FALSE)</f>
        <v>Payment Banks</v>
      </c>
      <c r="D4762" s="60">
        <f t="shared" si="177"/>
        <v>44865</v>
      </c>
      <c r="E4762" s="115">
        <v>10</v>
      </c>
      <c r="F4762" s="1">
        <v>2022</v>
      </c>
      <c r="G4762" s="25">
        <v>0</v>
      </c>
      <c r="H4762" s="25">
        <v>0</v>
      </c>
      <c r="I4762" s="25"/>
      <c r="J4762" s="25"/>
      <c r="K4762" s="33">
        <v>0</v>
      </c>
      <c r="L4762" s="33">
        <v>0</v>
      </c>
      <c r="M4762" s="33">
        <v>0</v>
      </c>
      <c r="N4762" s="33">
        <v>4151415</v>
      </c>
      <c r="O4762" s="33">
        <v>0</v>
      </c>
      <c r="P4762" s="33"/>
      <c r="Q4762" s="33">
        <v>0</v>
      </c>
      <c r="R4762" s="135"/>
      <c r="S4762" s="135">
        <v>0</v>
      </c>
      <c r="T4762" s="33">
        <v>0</v>
      </c>
      <c r="U4762" s="33">
        <v>0</v>
      </c>
      <c r="V4762" s="33">
        <v>0</v>
      </c>
      <c r="W4762" s="33">
        <v>0</v>
      </c>
      <c r="X4762" s="33">
        <v>3235063</v>
      </c>
      <c r="Y4762" s="33"/>
      <c r="Z4762" s="33">
        <v>0</v>
      </c>
      <c r="AA4762" s="135"/>
      <c r="AB4762" s="135">
        <v>0</v>
      </c>
      <c r="AC4762" s="33">
        <v>294769</v>
      </c>
      <c r="AD4762" s="33">
        <v>248568.22211999999</v>
      </c>
      <c r="AE4762" s="33">
        <v>0</v>
      </c>
      <c r="AF4762" s="33">
        <v>0</v>
      </c>
    </row>
    <row r="4763" spans="1:32" x14ac:dyDescent="0.3">
      <c r="A4763" s="32" t="s">
        <v>46</v>
      </c>
      <c r="B4763" s="65" t="str">
        <f>VLOOKUP(A4763,'bank list with code'!$A$2:$C$114,3,FALSE)</f>
        <v>B048</v>
      </c>
      <c r="C4763" s="65" t="str">
        <f>VLOOKUP(B4763,'bank type'!$A$2:$B$87,2,FALSE)</f>
        <v>Payment Banks</v>
      </c>
      <c r="D4763" s="60">
        <f t="shared" si="177"/>
        <v>44865</v>
      </c>
      <c r="E4763" s="115">
        <v>10</v>
      </c>
      <c r="F4763" s="1">
        <v>2022</v>
      </c>
      <c r="G4763" s="25">
        <v>0</v>
      </c>
      <c r="H4763" s="25">
        <v>0</v>
      </c>
      <c r="I4763" s="25"/>
      <c r="J4763" s="25"/>
      <c r="K4763" s="33">
        <v>0</v>
      </c>
      <c r="L4763" s="33">
        <v>344945</v>
      </c>
      <c r="M4763" s="33">
        <v>0</v>
      </c>
      <c r="N4763" s="33">
        <v>16875</v>
      </c>
      <c r="O4763" s="33">
        <v>0</v>
      </c>
      <c r="P4763" s="33"/>
      <c r="Q4763" s="33">
        <v>0</v>
      </c>
      <c r="R4763" s="135"/>
      <c r="S4763" s="135">
        <v>0</v>
      </c>
      <c r="T4763" s="33">
        <v>0</v>
      </c>
      <c r="U4763" s="33">
        <v>0</v>
      </c>
      <c r="V4763" s="33">
        <v>0</v>
      </c>
      <c r="W4763" s="33">
        <v>0</v>
      </c>
      <c r="X4763" s="33">
        <v>5482352</v>
      </c>
      <c r="Y4763" s="33"/>
      <c r="Z4763" s="33">
        <v>221397</v>
      </c>
      <c r="AA4763" s="135"/>
      <c r="AB4763" s="135">
        <v>437.61720070000001</v>
      </c>
      <c r="AC4763" s="33">
        <v>16988</v>
      </c>
      <c r="AD4763" s="33">
        <v>22679.372299999999</v>
      </c>
      <c r="AE4763" s="33">
        <v>0</v>
      </c>
      <c r="AF4763" s="33">
        <v>0</v>
      </c>
    </row>
    <row r="4764" spans="1:32" x14ac:dyDescent="0.3">
      <c r="A4764" s="32" t="s">
        <v>47</v>
      </c>
      <c r="B4764" s="65" t="str">
        <f>VLOOKUP(A4764,'bank list with code'!$A$2:$C$114,3,FALSE)</f>
        <v>B059</v>
      </c>
      <c r="C4764" s="65" t="str">
        <f>VLOOKUP(B4764,'bank type'!$A$2:$B$87,2,FALSE)</f>
        <v>Payment Banks</v>
      </c>
      <c r="D4764" s="60">
        <f t="shared" si="177"/>
        <v>44865</v>
      </c>
      <c r="E4764" s="115">
        <v>10</v>
      </c>
      <c r="F4764" s="1">
        <v>2022</v>
      </c>
      <c r="G4764" s="25">
        <v>0</v>
      </c>
      <c r="H4764" s="25">
        <v>0</v>
      </c>
      <c r="I4764" s="25"/>
      <c r="J4764" s="25"/>
      <c r="K4764" s="33">
        <v>0</v>
      </c>
      <c r="L4764" s="33">
        <v>179578</v>
      </c>
      <c r="M4764" s="33">
        <v>0</v>
      </c>
      <c r="N4764" s="33">
        <v>121606</v>
      </c>
      <c r="O4764" s="33">
        <v>0</v>
      </c>
      <c r="P4764" s="33"/>
      <c r="Q4764" s="33">
        <v>0</v>
      </c>
      <c r="R4764" s="135"/>
      <c r="S4764" s="135">
        <v>0</v>
      </c>
      <c r="T4764" s="33">
        <v>0</v>
      </c>
      <c r="U4764" s="33">
        <v>0</v>
      </c>
      <c r="V4764" s="33">
        <v>0</v>
      </c>
      <c r="W4764" s="33">
        <v>0</v>
      </c>
      <c r="X4764" s="33">
        <v>7763562</v>
      </c>
      <c r="Y4764" s="33"/>
      <c r="Z4764" s="33">
        <v>0</v>
      </c>
      <c r="AA4764" s="135"/>
      <c r="AB4764" s="135">
        <v>0</v>
      </c>
      <c r="AC4764" s="33">
        <v>385968</v>
      </c>
      <c r="AD4764" s="33">
        <v>277667.28399999999</v>
      </c>
      <c r="AE4764" s="33">
        <v>0</v>
      </c>
      <c r="AF4764" s="33">
        <v>0</v>
      </c>
    </row>
    <row r="4765" spans="1:32" x14ac:dyDescent="0.3">
      <c r="A4765" s="32" t="s">
        <v>72</v>
      </c>
      <c r="B4765" s="65" t="str">
        <f>VLOOKUP(A4765,'bank list with code'!$A$2:$C$114,3,FALSE)</f>
        <v>B067</v>
      </c>
      <c r="C4765" s="65" t="str">
        <f>VLOOKUP(B4765,'bank type'!$A$2:$B$87,2,FALSE)</f>
        <v>Payment Banks</v>
      </c>
      <c r="D4765" s="60">
        <f t="shared" si="177"/>
        <v>44865</v>
      </c>
      <c r="E4765" s="115">
        <v>10</v>
      </c>
      <c r="F4765" s="1">
        <v>2022</v>
      </c>
      <c r="G4765" s="25">
        <v>0</v>
      </c>
      <c r="H4765" s="25">
        <v>0</v>
      </c>
      <c r="I4765" s="25"/>
      <c r="J4765" s="25"/>
      <c r="K4765" s="33">
        <v>0</v>
      </c>
      <c r="L4765" s="33">
        <v>0</v>
      </c>
      <c r="M4765" s="33">
        <v>0</v>
      </c>
      <c r="N4765" s="33">
        <v>0</v>
      </c>
      <c r="O4765" s="33">
        <v>0</v>
      </c>
      <c r="P4765" s="33"/>
      <c r="Q4765" s="33">
        <v>0</v>
      </c>
      <c r="R4765" s="135"/>
      <c r="S4765" s="135">
        <v>0</v>
      </c>
      <c r="T4765" s="33">
        <v>0</v>
      </c>
      <c r="U4765" s="33">
        <v>0</v>
      </c>
      <c r="V4765" s="33">
        <v>0</v>
      </c>
      <c r="W4765" s="33">
        <v>0</v>
      </c>
      <c r="X4765" s="33">
        <v>0</v>
      </c>
      <c r="Y4765" s="33"/>
      <c r="Z4765" s="33">
        <v>0</v>
      </c>
      <c r="AA4765" s="135"/>
      <c r="AB4765" s="135">
        <v>0</v>
      </c>
      <c r="AC4765" s="33">
        <v>0</v>
      </c>
      <c r="AD4765" s="33">
        <v>0</v>
      </c>
      <c r="AE4765" s="33">
        <v>0</v>
      </c>
      <c r="AF4765" s="33">
        <v>0</v>
      </c>
    </row>
    <row r="4766" spans="1:32" x14ac:dyDescent="0.3">
      <c r="A4766" s="32" t="s">
        <v>49</v>
      </c>
      <c r="B4766" s="65" t="str">
        <f>VLOOKUP(A4766,'bank list with code'!$A$2:$C$114,3,FALSE)</f>
        <v>B077</v>
      </c>
      <c r="C4766" s="65" t="str">
        <f>VLOOKUP(B4766,'bank type'!$A$2:$B$87,2,FALSE)</f>
        <v>Payment Banks</v>
      </c>
      <c r="D4766" s="60">
        <f t="shared" si="177"/>
        <v>44865</v>
      </c>
      <c r="E4766" s="115">
        <v>10</v>
      </c>
      <c r="F4766" s="1">
        <v>2022</v>
      </c>
      <c r="G4766" s="25">
        <v>0</v>
      </c>
      <c r="H4766" s="25">
        <v>0</v>
      </c>
      <c r="I4766" s="25"/>
      <c r="J4766" s="25"/>
      <c r="K4766" s="33">
        <v>0</v>
      </c>
      <c r="L4766" s="33">
        <v>152747</v>
      </c>
      <c r="M4766" s="33">
        <v>0</v>
      </c>
      <c r="N4766" s="33">
        <v>0</v>
      </c>
      <c r="O4766" s="33">
        <v>0</v>
      </c>
      <c r="P4766" s="33"/>
      <c r="Q4766" s="33">
        <v>0</v>
      </c>
      <c r="R4766" s="135"/>
      <c r="S4766" s="135">
        <v>0</v>
      </c>
      <c r="T4766" s="33">
        <v>0</v>
      </c>
      <c r="U4766" s="33">
        <v>0</v>
      </c>
      <c r="V4766" s="33">
        <v>0</v>
      </c>
      <c r="W4766" s="33">
        <v>0</v>
      </c>
      <c r="X4766" s="33">
        <v>427761</v>
      </c>
      <c r="Y4766" s="33"/>
      <c r="Z4766" s="33">
        <v>681</v>
      </c>
      <c r="AA4766" s="135"/>
      <c r="AB4766" s="135">
        <v>0.83909428000000008</v>
      </c>
      <c r="AC4766" s="33">
        <v>26505</v>
      </c>
      <c r="AD4766" s="33">
        <v>13590.86786</v>
      </c>
      <c r="AE4766" s="33">
        <v>0</v>
      </c>
      <c r="AF4766" s="33">
        <v>0</v>
      </c>
    </row>
    <row r="4767" spans="1:32" x14ac:dyDescent="0.3">
      <c r="A4767" s="34" t="s">
        <v>50</v>
      </c>
      <c r="B4767" s="65" t="str">
        <f>VLOOKUP(A4767,'bank list with code'!$A$2:$C$114,3,FALSE)</f>
        <v>B079</v>
      </c>
      <c r="C4767" s="65" t="str">
        <f>VLOOKUP(B4767,'bank type'!$A$2:$B$87,2,FALSE)</f>
        <v>Payment Banks</v>
      </c>
      <c r="D4767" s="60">
        <f t="shared" si="177"/>
        <v>44865</v>
      </c>
      <c r="E4767" s="115">
        <v>10</v>
      </c>
      <c r="F4767" s="1">
        <v>2022</v>
      </c>
      <c r="G4767" s="25">
        <v>1</v>
      </c>
      <c r="H4767" s="39">
        <v>63</v>
      </c>
      <c r="I4767" s="39"/>
      <c r="J4767" s="39"/>
      <c r="K4767" s="33">
        <v>514641</v>
      </c>
      <c r="L4767" s="33">
        <v>0</v>
      </c>
      <c r="M4767" s="33">
        <v>0</v>
      </c>
      <c r="N4767" s="33">
        <v>25817974</v>
      </c>
      <c r="O4767" s="33">
        <v>0</v>
      </c>
      <c r="P4767" s="33"/>
      <c r="Q4767" s="33">
        <v>0</v>
      </c>
      <c r="R4767" s="135"/>
      <c r="S4767" s="135">
        <v>0</v>
      </c>
      <c r="T4767" s="33">
        <v>0</v>
      </c>
      <c r="U4767" s="33">
        <v>0</v>
      </c>
      <c r="V4767" s="33">
        <v>0</v>
      </c>
      <c r="W4767" s="33">
        <v>0</v>
      </c>
      <c r="X4767" s="33">
        <v>37800341</v>
      </c>
      <c r="Y4767" s="33"/>
      <c r="Z4767" s="33">
        <v>559398</v>
      </c>
      <c r="AA4767" s="135"/>
      <c r="AB4767" s="135">
        <v>706.01099099999999</v>
      </c>
      <c r="AC4767" s="33">
        <v>1672446</v>
      </c>
      <c r="AD4767" s="33">
        <v>2384785.6150000002</v>
      </c>
      <c r="AE4767" s="33">
        <v>0</v>
      </c>
      <c r="AF4767" s="33">
        <v>0</v>
      </c>
    </row>
    <row r="4768" spans="1:32" x14ac:dyDescent="0.3">
      <c r="A4768" s="31" t="s">
        <v>52</v>
      </c>
      <c r="B4768" s="65" t="str">
        <f>VLOOKUP(A4768,'bank list with code'!$A$2:$C$114,3,FALSE)</f>
        <v>B007</v>
      </c>
      <c r="C4768" s="65" t="str">
        <f>VLOOKUP(B4768,'bank type'!$A$2:$B$87,2,FALSE)</f>
        <v>Small Finance Banks</v>
      </c>
      <c r="D4768" s="60">
        <f t="shared" si="177"/>
        <v>44865</v>
      </c>
      <c r="E4768" s="115">
        <v>10</v>
      </c>
      <c r="F4768" s="1">
        <v>2022</v>
      </c>
      <c r="G4768" s="14">
        <v>471</v>
      </c>
      <c r="H4768" s="5">
        <v>3</v>
      </c>
      <c r="I4768" s="5"/>
      <c r="J4768" s="5"/>
      <c r="K4768" s="7">
        <v>0</v>
      </c>
      <c r="L4768" s="7">
        <v>347</v>
      </c>
      <c r="M4768" s="7">
        <v>0</v>
      </c>
      <c r="N4768" s="7">
        <v>831569</v>
      </c>
      <c r="O4768" s="7">
        <v>338088</v>
      </c>
      <c r="P4768" s="7"/>
      <c r="Q4768" s="7">
        <v>528441</v>
      </c>
      <c r="R4768" s="123"/>
      <c r="S4768" s="123">
        <v>2972.3766230206879</v>
      </c>
      <c r="T4768" s="7">
        <v>503983</v>
      </c>
      <c r="U4768" s="7">
        <v>3251212.1085102838</v>
      </c>
      <c r="V4768" s="7">
        <v>1161</v>
      </c>
      <c r="W4768" s="7">
        <v>561.89400000000001</v>
      </c>
      <c r="X4768" s="7">
        <v>2273026</v>
      </c>
      <c r="Y4768" s="7"/>
      <c r="Z4768" s="7">
        <v>263411</v>
      </c>
      <c r="AA4768" s="123"/>
      <c r="AB4768" s="123">
        <v>687.7702871699978</v>
      </c>
      <c r="AC4768" s="7">
        <v>211805</v>
      </c>
      <c r="AD4768" s="7">
        <v>644002.78963998158</v>
      </c>
      <c r="AE4768" s="7">
        <v>231</v>
      </c>
      <c r="AF4768" s="7">
        <v>3789.9639999999999</v>
      </c>
    </row>
    <row r="4769" spans="1:32" x14ac:dyDescent="0.3">
      <c r="A4769" s="31" t="s">
        <v>53</v>
      </c>
      <c r="B4769" s="65" t="str">
        <f>VLOOKUP(A4769,'bank list with code'!$A$2:$C$114,3,FALSE)</f>
        <v>B019</v>
      </c>
      <c r="C4769" s="65" t="str">
        <f>VLOOKUP(B4769,'bank type'!$A$2:$B$87,2,FALSE)</f>
        <v>Small Finance Banks</v>
      </c>
      <c r="D4769" s="60">
        <f t="shared" si="177"/>
        <v>44865</v>
      </c>
      <c r="E4769" s="115">
        <v>10</v>
      </c>
      <c r="F4769" s="1">
        <v>2022</v>
      </c>
      <c r="G4769" s="14">
        <v>166</v>
      </c>
      <c r="H4769" s="5">
        <v>2</v>
      </c>
      <c r="I4769" s="5"/>
      <c r="J4769" s="5"/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/>
      <c r="Q4769" s="7">
        <v>0</v>
      </c>
      <c r="R4769" s="123"/>
      <c r="S4769" s="123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200649</v>
      </c>
      <c r="Y4769" s="7"/>
      <c r="Z4769" s="7">
        <v>44838</v>
      </c>
      <c r="AA4769" s="123"/>
      <c r="AB4769" s="123">
        <v>136.55560360000001</v>
      </c>
      <c r="AC4769" s="7">
        <v>14124</v>
      </c>
      <c r="AD4769" s="7">
        <v>35667.22954</v>
      </c>
      <c r="AE4769" s="7">
        <v>0</v>
      </c>
      <c r="AF4769" s="7">
        <v>0</v>
      </c>
    </row>
    <row r="4770" spans="1:32" x14ac:dyDescent="0.3">
      <c r="A4770" s="31" t="s">
        <v>55</v>
      </c>
      <c r="B4770" s="65" t="str">
        <f>VLOOKUP(A4770,'bank list with code'!$A$2:$C$114,3,FALSE)</f>
        <v>B041</v>
      </c>
      <c r="C4770" s="65" t="str">
        <f>VLOOKUP(B4770,'bank type'!$A$2:$B$87,2,FALSE)</f>
        <v>Small Finance Banks</v>
      </c>
      <c r="D4770" s="60">
        <f t="shared" si="177"/>
        <v>44865</v>
      </c>
      <c r="E4770" s="115">
        <v>10</v>
      </c>
      <c r="F4770" s="1">
        <v>2022</v>
      </c>
      <c r="G4770" s="14">
        <v>344</v>
      </c>
      <c r="H4770" s="5">
        <v>3</v>
      </c>
      <c r="I4770" s="5"/>
      <c r="J4770" s="5"/>
      <c r="K4770" s="7">
        <v>19712</v>
      </c>
      <c r="L4770" s="7">
        <v>286</v>
      </c>
      <c r="M4770" s="7">
        <v>32859</v>
      </c>
      <c r="N4770" s="7">
        <v>0</v>
      </c>
      <c r="O4770" s="7">
        <v>0</v>
      </c>
      <c r="P4770" s="7"/>
      <c r="Q4770" s="7">
        <v>0</v>
      </c>
      <c r="R4770" s="123"/>
      <c r="S4770" s="123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3150936</v>
      </c>
      <c r="Y4770" s="7"/>
      <c r="Z4770" s="7">
        <v>286866</v>
      </c>
      <c r="AA4770" s="123"/>
      <c r="AB4770" s="123">
        <v>485.25344489000003</v>
      </c>
      <c r="AC4770" s="7">
        <v>94465</v>
      </c>
      <c r="AD4770" s="7">
        <v>340191.58074</v>
      </c>
      <c r="AE4770" s="7">
        <v>0</v>
      </c>
      <c r="AF4770" s="7">
        <v>0</v>
      </c>
    </row>
    <row r="4771" spans="1:32" x14ac:dyDescent="0.3">
      <c r="A4771" s="31" t="s">
        <v>56</v>
      </c>
      <c r="B4771" s="65" t="str">
        <f>VLOOKUP(A4771,'bank list with code'!$A$2:$C$114,3,FALSE)</f>
        <v>B043</v>
      </c>
      <c r="C4771" s="65" t="str">
        <f>VLOOKUP(B4771,'bank type'!$A$2:$B$87,2,FALSE)</f>
        <v>Small Finance Banks</v>
      </c>
      <c r="D4771" s="60">
        <f t="shared" si="177"/>
        <v>44865</v>
      </c>
      <c r="E4771" s="115">
        <v>10</v>
      </c>
      <c r="F4771" s="1">
        <v>2022</v>
      </c>
      <c r="G4771" s="14">
        <v>461</v>
      </c>
      <c r="H4771" s="5">
        <v>2</v>
      </c>
      <c r="I4771" s="5"/>
      <c r="J4771" s="5"/>
      <c r="K4771" s="7">
        <v>0</v>
      </c>
      <c r="L4771" s="7">
        <v>1527</v>
      </c>
      <c r="M4771" s="7">
        <v>0</v>
      </c>
      <c r="N4771" s="7">
        <v>0</v>
      </c>
      <c r="O4771" s="7">
        <v>0</v>
      </c>
      <c r="P4771" s="7"/>
      <c r="Q4771" s="7">
        <v>0</v>
      </c>
      <c r="R4771" s="123"/>
      <c r="S4771" s="123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4743448</v>
      </c>
      <c r="Y4771" s="7"/>
      <c r="Z4771" s="7">
        <v>273799</v>
      </c>
      <c r="AA4771" s="123"/>
      <c r="AB4771" s="123">
        <v>342.20851702999988</v>
      </c>
      <c r="AC4771" s="7">
        <v>21486</v>
      </c>
      <c r="AD4771" s="7">
        <v>33567.200499999999</v>
      </c>
      <c r="AE4771" s="7">
        <v>0</v>
      </c>
      <c r="AF4771" s="7">
        <v>0</v>
      </c>
    </row>
    <row r="4772" spans="1:32" x14ac:dyDescent="0.3">
      <c r="A4772" s="31" t="s">
        <v>54</v>
      </c>
      <c r="B4772" s="65" t="str">
        <f>VLOOKUP(A4772,'bank list with code'!$A$2:$C$114,3,FALSE)</f>
        <v>B046</v>
      </c>
      <c r="C4772" s="65" t="str">
        <f>VLOOKUP(B4772,'bank type'!$A$2:$B$87,2,FALSE)</f>
        <v>Small Finance Banks</v>
      </c>
      <c r="D4772" s="60">
        <f t="shared" si="177"/>
        <v>44865</v>
      </c>
      <c r="E4772" s="115">
        <v>10</v>
      </c>
      <c r="F4772" s="1">
        <v>2022</v>
      </c>
      <c r="G4772" s="14">
        <v>134</v>
      </c>
      <c r="H4772" s="5">
        <v>0</v>
      </c>
      <c r="I4772" s="5"/>
      <c r="J4772" s="5"/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/>
      <c r="Q4772" s="7">
        <v>0</v>
      </c>
      <c r="R4772" s="123"/>
      <c r="S4772" s="123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3909499</v>
      </c>
      <c r="Y4772" s="7"/>
      <c r="Z4772" s="7">
        <v>52757</v>
      </c>
      <c r="AA4772" s="123"/>
      <c r="AB4772" s="123">
        <v>67.978437900000003</v>
      </c>
      <c r="AC4772" s="7">
        <v>6642</v>
      </c>
      <c r="AD4772" s="7">
        <v>11032.28593</v>
      </c>
      <c r="AE4772" s="7">
        <v>0</v>
      </c>
      <c r="AF4772" s="7">
        <v>0</v>
      </c>
    </row>
    <row r="4773" spans="1:32" x14ac:dyDescent="0.3">
      <c r="A4773" s="31" t="s">
        <v>57</v>
      </c>
      <c r="B4773" s="65" t="str">
        <f>VLOOKUP(A4773,'bank list with code'!$A$2:$C$114,3,FALSE)</f>
        <v>B065</v>
      </c>
      <c r="C4773" s="65" t="str">
        <f>VLOOKUP(B4773,'bank type'!$A$2:$B$87,2,FALSE)</f>
        <v>Small Finance Banks</v>
      </c>
      <c r="D4773" s="60">
        <f t="shared" si="177"/>
        <v>44865</v>
      </c>
      <c r="E4773" s="115">
        <v>10</v>
      </c>
      <c r="F4773" s="1">
        <v>2022</v>
      </c>
      <c r="G4773" s="14">
        <v>59</v>
      </c>
      <c r="H4773" s="5">
        <v>2</v>
      </c>
      <c r="I4773" s="5"/>
      <c r="J4773" s="5"/>
      <c r="K4773" s="7">
        <v>0</v>
      </c>
      <c r="L4773" s="7">
        <v>164</v>
      </c>
      <c r="M4773" s="7">
        <v>0</v>
      </c>
      <c r="N4773" s="7">
        <v>494324</v>
      </c>
      <c r="O4773" s="7">
        <v>0</v>
      </c>
      <c r="P4773" s="7"/>
      <c r="Q4773" s="7">
        <v>0</v>
      </c>
      <c r="R4773" s="123"/>
      <c r="S4773" s="123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2563349</v>
      </c>
      <c r="Y4773" s="7"/>
      <c r="Z4773" s="7">
        <v>61963</v>
      </c>
      <c r="AA4773" s="123"/>
      <c r="AB4773" s="123">
        <v>97.827611239999996</v>
      </c>
      <c r="AC4773" s="7">
        <v>10051</v>
      </c>
      <c r="AD4773" s="7">
        <v>21469.448640000002</v>
      </c>
      <c r="AE4773" s="7">
        <v>0</v>
      </c>
      <c r="AF4773" s="7">
        <v>0</v>
      </c>
    </row>
    <row r="4774" spans="1:32" x14ac:dyDescent="0.3">
      <c r="A4774" s="31" t="s">
        <v>58</v>
      </c>
      <c r="B4774" s="65" t="str">
        <f>VLOOKUP(A4774,'bank list with code'!$A$2:$C$114,3,FALSE)</f>
        <v>B075</v>
      </c>
      <c r="C4774" s="65" t="str">
        <f>VLOOKUP(B4774,'bank type'!$A$2:$B$87,2,FALSE)</f>
        <v>Small Finance Banks</v>
      </c>
      <c r="D4774" s="60">
        <f t="shared" si="177"/>
        <v>44865</v>
      </c>
      <c r="E4774" s="115">
        <v>10</v>
      </c>
      <c r="F4774" s="1">
        <v>2022</v>
      </c>
      <c r="G4774" s="14">
        <v>8</v>
      </c>
      <c r="H4774" s="5">
        <v>1</v>
      </c>
      <c r="I4774" s="5"/>
      <c r="J4774" s="5"/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/>
      <c r="Q4774" s="7">
        <v>0</v>
      </c>
      <c r="R4774" s="123"/>
      <c r="S4774" s="123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352283</v>
      </c>
      <c r="Y4774" s="7"/>
      <c r="Z4774" s="7">
        <v>15833</v>
      </c>
      <c r="AA4774" s="123"/>
      <c r="AB4774" s="123">
        <v>23.51184941</v>
      </c>
      <c r="AC4774" s="7">
        <v>0</v>
      </c>
      <c r="AD4774" s="7">
        <v>0</v>
      </c>
      <c r="AE4774" s="7">
        <v>0</v>
      </c>
      <c r="AF4774" s="7">
        <v>0</v>
      </c>
    </row>
    <row r="4775" spans="1:32" x14ac:dyDescent="0.3">
      <c r="A4775" s="31" t="s">
        <v>93</v>
      </c>
      <c r="B4775" s="65" t="str">
        <f>VLOOKUP(A4775,'bank list with code'!$A$2:$C$114,3,FALSE)</f>
        <v>B087</v>
      </c>
      <c r="C4775" s="65" t="str">
        <f>VLOOKUP(B4775,'bank type'!$A$2:$B$87,2,FALSE)</f>
        <v>Small Finance Banks</v>
      </c>
      <c r="D4775" s="60">
        <f t="shared" si="177"/>
        <v>44865</v>
      </c>
      <c r="E4775" s="115">
        <v>10</v>
      </c>
      <c r="F4775" s="1">
        <v>2022</v>
      </c>
      <c r="G4775" s="14"/>
      <c r="H4775" s="5"/>
      <c r="I4775" s="5"/>
      <c r="J4775" s="5"/>
      <c r="K4775" s="7">
        <v>78</v>
      </c>
      <c r="L4775" s="7">
        <v>311</v>
      </c>
      <c r="M4775" s="7">
        <v>0</v>
      </c>
      <c r="N4775" s="7">
        <v>42</v>
      </c>
      <c r="O4775" s="7">
        <v>0</v>
      </c>
      <c r="P4775" s="7"/>
      <c r="Q4775" s="7">
        <v>0</v>
      </c>
      <c r="R4775" s="123"/>
      <c r="S4775" s="123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85148</v>
      </c>
      <c r="Y4775" s="7"/>
      <c r="Z4775" s="7">
        <v>6771</v>
      </c>
      <c r="AA4775" s="123"/>
      <c r="AB4775" s="123">
        <v>14.943380999999999</v>
      </c>
      <c r="AC4775" s="7">
        <v>5352</v>
      </c>
      <c r="AD4775" s="7">
        <v>17221.1397</v>
      </c>
      <c r="AE4775" s="7">
        <v>0</v>
      </c>
      <c r="AF4775" s="7">
        <v>0</v>
      </c>
    </row>
    <row r="4776" spans="1:32" x14ac:dyDescent="0.3">
      <c r="A4776" s="31" t="s">
        <v>59</v>
      </c>
      <c r="B4776" s="65" t="str">
        <f>VLOOKUP(A4776,'bank list with code'!$A$2:$C$114,3,FALSE)</f>
        <v>B097</v>
      </c>
      <c r="C4776" s="65" t="str">
        <f>VLOOKUP(B4776,'bank type'!$A$2:$B$87,2,FALSE)</f>
        <v>Small Finance Banks</v>
      </c>
      <c r="D4776" s="60">
        <f t="shared" si="177"/>
        <v>44865</v>
      </c>
      <c r="E4776" s="115">
        <v>10</v>
      </c>
      <c r="F4776" s="1">
        <v>2022</v>
      </c>
      <c r="G4776" s="14">
        <v>0</v>
      </c>
      <c r="H4776" s="5">
        <v>0</v>
      </c>
      <c r="I4776" s="5"/>
      <c r="J4776" s="5"/>
      <c r="K4776" s="7">
        <v>0</v>
      </c>
      <c r="L4776" s="7">
        <v>67</v>
      </c>
      <c r="M4776" s="7">
        <v>0</v>
      </c>
      <c r="N4776" s="7">
        <v>0</v>
      </c>
      <c r="O4776" s="7">
        <v>0</v>
      </c>
      <c r="P4776" s="7"/>
      <c r="Q4776" s="7">
        <v>0</v>
      </c>
      <c r="R4776" s="123"/>
      <c r="S4776" s="123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557836</v>
      </c>
      <c r="Y4776" s="7"/>
      <c r="Z4776" s="7">
        <v>8757</v>
      </c>
      <c r="AA4776" s="123"/>
      <c r="AB4776" s="123">
        <v>14.31543319</v>
      </c>
      <c r="AC4776" s="7">
        <v>889</v>
      </c>
      <c r="AD4776" s="7">
        <v>4100.1025799999998</v>
      </c>
      <c r="AE4776" s="7">
        <v>0</v>
      </c>
      <c r="AF4776" s="7">
        <v>0</v>
      </c>
    </row>
    <row r="4777" spans="1:32" x14ac:dyDescent="0.3">
      <c r="A4777" s="31" t="s">
        <v>60</v>
      </c>
      <c r="B4777" s="65" t="str">
        <f>VLOOKUP(A4777,'bank list with code'!$A$2:$C$114,3,FALSE)</f>
        <v>B103</v>
      </c>
      <c r="C4777" s="65" t="str">
        <f>VLOOKUP(B4777,'bank type'!$A$2:$B$87,2,FALSE)</f>
        <v>Small Finance Banks</v>
      </c>
      <c r="D4777" s="60">
        <f t="shared" si="177"/>
        <v>44865</v>
      </c>
      <c r="E4777" s="115">
        <v>10</v>
      </c>
      <c r="F4777" s="1">
        <v>2022</v>
      </c>
      <c r="G4777" s="14">
        <v>503</v>
      </c>
      <c r="H4777" s="5">
        <v>3</v>
      </c>
      <c r="I4777" s="5"/>
      <c r="J4777" s="5"/>
      <c r="K4777" s="7">
        <v>0</v>
      </c>
      <c r="L4777" s="7">
        <v>0</v>
      </c>
      <c r="M4777" s="7">
        <v>0</v>
      </c>
      <c r="N4777" s="7">
        <v>267067</v>
      </c>
      <c r="O4777" s="7">
        <v>0</v>
      </c>
      <c r="P4777" s="7"/>
      <c r="Q4777" s="7">
        <v>0</v>
      </c>
      <c r="R4777" s="123"/>
      <c r="S4777" s="123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7816015</v>
      </c>
      <c r="Y4777" s="7"/>
      <c r="Z4777" s="7">
        <v>333966</v>
      </c>
      <c r="AA4777" s="123"/>
      <c r="AB4777" s="123">
        <v>517.05869008000002</v>
      </c>
      <c r="AC4777" s="7">
        <v>132967</v>
      </c>
      <c r="AD4777" s="7">
        <v>260411.31182</v>
      </c>
      <c r="AE4777" s="7">
        <v>0</v>
      </c>
      <c r="AF4777" s="7">
        <v>0</v>
      </c>
    </row>
    <row r="4778" spans="1:32" x14ac:dyDescent="0.3">
      <c r="A4778" s="31" t="s">
        <v>78</v>
      </c>
      <c r="B4778" s="65" t="str">
        <f>VLOOKUP(A4778,'bank list with code'!$A$2:$C$114,3,FALSE)</f>
        <v>B107</v>
      </c>
      <c r="C4778" s="65" t="str">
        <f>VLOOKUP(B4778,'bank type'!$A$2:$B$87,2,FALSE)</f>
        <v>Small Finance Banks</v>
      </c>
      <c r="D4778" s="60">
        <f t="shared" si="177"/>
        <v>44865</v>
      </c>
      <c r="E4778" s="115">
        <v>10</v>
      </c>
      <c r="F4778" s="1">
        <v>2022</v>
      </c>
      <c r="G4778" s="14">
        <v>231</v>
      </c>
      <c r="H4778" s="5">
        <v>0</v>
      </c>
      <c r="I4778" s="5"/>
      <c r="J4778" s="5"/>
      <c r="K4778" s="7">
        <v>0</v>
      </c>
      <c r="L4778" s="7">
        <v>0</v>
      </c>
      <c r="M4778" s="7">
        <v>0</v>
      </c>
      <c r="N4778" s="7">
        <v>0</v>
      </c>
      <c r="O4778" s="7">
        <v>0</v>
      </c>
      <c r="P4778" s="7"/>
      <c r="Q4778" s="7">
        <v>0</v>
      </c>
      <c r="R4778" s="123"/>
      <c r="S4778" s="123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537286</v>
      </c>
      <c r="Y4778" s="7"/>
      <c r="Z4778" s="7">
        <v>0</v>
      </c>
      <c r="AA4778" s="123"/>
      <c r="AB4778" s="123">
        <v>0</v>
      </c>
      <c r="AC4778" s="7">
        <v>0</v>
      </c>
      <c r="AD4778" s="7">
        <v>0</v>
      </c>
      <c r="AE4778" s="7">
        <v>0</v>
      </c>
      <c r="AF4778" s="7">
        <v>0</v>
      </c>
    </row>
    <row r="4779" spans="1:32" x14ac:dyDescent="0.3">
      <c r="A4779" s="31" t="s">
        <v>61</v>
      </c>
      <c r="B4779" s="65" t="str">
        <f>VLOOKUP(A4779,'bank list with code'!$A$2:$C$114,3,FALSE)</f>
        <v>B109</v>
      </c>
      <c r="C4779" s="65" t="str">
        <f>VLOOKUP(B4779,'bank type'!$A$2:$B$87,2,FALSE)</f>
        <v>Small Finance Banks</v>
      </c>
      <c r="D4779" s="60">
        <f t="shared" si="177"/>
        <v>44865</v>
      </c>
      <c r="E4779" s="115">
        <v>10</v>
      </c>
      <c r="F4779" s="1">
        <v>2022</v>
      </c>
      <c r="G4779" s="14">
        <v>247</v>
      </c>
      <c r="H4779" s="5">
        <v>7</v>
      </c>
      <c r="I4779" s="5"/>
      <c r="J4779" s="5"/>
      <c r="K4779" s="7">
        <v>0</v>
      </c>
      <c r="L4779" s="7">
        <v>486</v>
      </c>
      <c r="M4779" s="7">
        <v>0</v>
      </c>
      <c r="N4779" s="7">
        <v>11535</v>
      </c>
      <c r="O4779" s="7">
        <v>0</v>
      </c>
      <c r="P4779" s="7"/>
      <c r="Q4779" s="7">
        <v>0</v>
      </c>
      <c r="R4779" s="123"/>
      <c r="S4779" s="123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1448595</v>
      </c>
      <c r="Y4779" s="7"/>
      <c r="Z4779" s="7">
        <v>43516</v>
      </c>
      <c r="AA4779" s="123"/>
      <c r="AB4779" s="123">
        <v>73.983579670000111</v>
      </c>
      <c r="AC4779" s="7">
        <v>10483</v>
      </c>
      <c r="AD4779" s="7">
        <v>19779.268550000015</v>
      </c>
      <c r="AE4779" s="7">
        <v>0</v>
      </c>
      <c r="AF4779" s="7">
        <v>0</v>
      </c>
    </row>
    <row r="4780" spans="1:32" x14ac:dyDescent="0.3">
      <c r="A4780" s="31" t="s">
        <v>0</v>
      </c>
      <c r="B4780" s="65" t="str">
        <f>VLOOKUP(A4780,'bank list with code'!$A$2:$C$114,3,FALSE)</f>
        <v>B014</v>
      </c>
      <c r="C4780" s="65" t="str">
        <f>VLOOKUP(B4780,'bank type'!$A$2:$B$87,2,FALSE)</f>
        <v>Public Sector Banks</v>
      </c>
      <c r="D4780" s="60">
        <f>DATE(2022,11,30)</f>
        <v>44895</v>
      </c>
      <c r="E4780" s="115">
        <v>11</v>
      </c>
      <c r="F4780" s="1">
        <v>2022</v>
      </c>
      <c r="G4780" s="14">
        <v>8795</v>
      </c>
      <c r="H4780" s="2">
        <v>2664</v>
      </c>
      <c r="I4780" s="2"/>
      <c r="J4780" s="2"/>
      <c r="K4780" s="3">
        <v>23140</v>
      </c>
      <c r="L4780" s="3">
        <v>39435</v>
      </c>
      <c r="M4780" s="3">
        <v>9476</v>
      </c>
      <c r="N4780" s="3">
        <v>967287</v>
      </c>
      <c r="O4780" s="3">
        <v>1638457</v>
      </c>
      <c r="P4780" s="3"/>
      <c r="Q4780" s="3">
        <v>1905325</v>
      </c>
      <c r="R4780" s="69"/>
      <c r="S4780" s="69">
        <v>6065.4042850000005</v>
      </c>
      <c r="T4780" s="3">
        <v>1883937</v>
      </c>
      <c r="U4780" s="3">
        <v>9684263.6190000009</v>
      </c>
      <c r="V4780" s="3">
        <v>0</v>
      </c>
      <c r="W4780" s="3">
        <v>0</v>
      </c>
      <c r="X4780" s="3">
        <v>79475125</v>
      </c>
      <c r="Y4780" s="3"/>
      <c r="Z4780" s="3">
        <v>6731379</v>
      </c>
      <c r="AA4780" s="69"/>
      <c r="AB4780" s="69">
        <v>13106.385671</v>
      </c>
      <c r="AC4780" s="3">
        <v>2550483</v>
      </c>
      <c r="AD4780" s="3">
        <v>5616412.0820000004</v>
      </c>
      <c r="AE4780" s="3">
        <v>8</v>
      </c>
      <c r="AF4780" s="3">
        <v>13.222</v>
      </c>
    </row>
    <row r="4781" spans="1:32" x14ac:dyDescent="0.3">
      <c r="A4781" s="31" t="s">
        <v>1</v>
      </c>
      <c r="B4781" s="65" t="str">
        <f>VLOOKUP(A4781,'bank list with code'!$A$2:$C$114,3,FALSE)</f>
        <v>B015</v>
      </c>
      <c r="C4781" s="65" t="str">
        <f>VLOOKUP(B4781,'bank type'!$A$2:$B$87,2,FALSE)</f>
        <v>Public Sector Banks</v>
      </c>
      <c r="D4781" s="60">
        <f t="shared" ref="D4781:D4840" si="178">DATE(2022,11,30)</f>
        <v>44895</v>
      </c>
      <c r="E4781" s="115">
        <v>11</v>
      </c>
      <c r="F4781" s="1">
        <v>2022</v>
      </c>
      <c r="G4781" s="14">
        <v>5307</v>
      </c>
      <c r="H4781" s="2">
        <v>2837</v>
      </c>
      <c r="I4781" s="2"/>
      <c r="J4781" s="2"/>
      <c r="K4781" s="3">
        <v>45421</v>
      </c>
      <c r="L4781" s="3">
        <v>15369</v>
      </c>
      <c r="M4781" s="3">
        <v>103</v>
      </c>
      <c r="N4781" s="3">
        <v>515726</v>
      </c>
      <c r="O4781" s="3">
        <v>86053</v>
      </c>
      <c r="P4781" s="3"/>
      <c r="Q4781" s="3">
        <v>141234</v>
      </c>
      <c r="R4781" s="69"/>
      <c r="S4781" s="69">
        <v>496.22610719999994</v>
      </c>
      <c r="T4781" s="3">
        <v>74320</v>
      </c>
      <c r="U4781" s="3">
        <v>259139.87341</v>
      </c>
      <c r="V4781" s="3">
        <v>0</v>
      </c>
      <c r="W4781" s="3">
        <v>0</v>
      </c>
      <c r="X4781" s="3">
        <v>46304287</v>
      </c>
      <c r="Y4781" s="3"/>
      <c r="Z4781" s="3">
        <v>4486467</v>
      </c>
      <c r="AA4781" s="69"/>
      <c r="AB4781" s="69">
        <v>7768.7288052499998</v>
      </c>
      <c r="AC4781" s="3">
        <v>1698578</v>
      </c>
      <c r="AD4781" s="3">
        <v>2577372.1800000002</v>
      </c>
      <c r="AE4781" s="3">
        <v>0</v>
      </c>
      <c r="AF4781" s="3">
        <v>0</v>
      </c>
    </row>
    <row r="4782" spans="1:32" x14ac:dyDescent="0.3">
      <c r="A4782" s="35" t="s">
        <v>2</v>
      </c>
      <c r="B4782" s="65" t="str">
        <f>VLOOKUP(A4782,'bank list with code'!$A$2:$C$114,3,FALSE)</f>
        <v>B016</v>
      </c>
      <c r="C4782" s="65" t="str">
        <f>VLOOKUP(B4782,'bank type'!$A$2:$B$87,2,FALSE)</f>
        <v>Public Sector Banks</v>
      </c>
      <c r="D4782" s="60">
        <f t="shared" si="178"/>
        <v>44895</v>
      </c>
      <c r="E4782" s="115">
        <v>11</v>
      </c>
      <c r="F4782" s="1">
        <v>2022</v>
      </c>
      <c r="G4782" s="9">
        <v>1809</v>
      </c>
      <c r="H4782" s="2">
        <v>435</v>
      </c>
      <c r="I4782" s="2"/>
      <c r="J4782" s="2"/>
      <c r="K4782" s="3">
        <v>1880</v>
      </c>
      <c r="L4782" s="3">
        <v>3374</v>
      </c>
      <c r="M4782" s="3">
        <v>355014</v>
      </c>
      <c r="N4782" s="3">
        <v>1042868</v>
      </c>
      <c r="O4782" s="3">
        <v>77461</v>
      </c>
      <c r="P4782" s="3"/>
      <c r="Q4782" s="3">
        <v>60219</v>
      </c>
      <c r="R4782" s="69"/>
      <c r="S4782" s="69">
        <v>238.39198326001602</v>
      </c>
      <c r="T4782" s="3">
        <v>22563</v>
      </c>
      <c r="U4782" s="3">
        <v>117041.32135999801</v>
      </c>
      <c r="V4782" s="3">
        <v>0</v>
      </c>
      <c r="W4782" s="3">
        <v>0</v>
      </c>
      <c r="X4782" s="3">
        <v>13170703</v>
      </c>
      <c r="Y4782" s="3"/>
      <c r="Z4782" s="3">
        <v>2016223</v>
      </c>
      <c r="AA4782" s="69"/>
      <c r="AB4782" s="69">
        <v>3109.3980740000002</v>
      </c>
      <c r="AC4782" s="3">
        <v>786911</v>
      </c>
      <c r="AD4782" s="3">
        <v>1119621.05595</v>
      </c>
      <c r="AE4782" s="3">
        <v>8115</v>
      </c>
      <c r="AF4782" s="3">
        <v>91968.970939999999</v>
      </c>
    </row>
    <row r="4783" spans="1:32" x14ac:dyDescent="0.3">
      <c r="A4783" s="31" t="s">
        <v>3</v>
      </c>
      <c r="B4783" s="65" t="str">
        <f>VLOOKUP(A4783,'bank list with code'!$A$2:$C$114,3,FALSE)</f>
        <v>B018</v>
      </c>
      <c r="C4783" s="65" t="str">
        <f>VLOOKUP(B4783,'bank type'!$A$2:$B$87,2,FALSE)</f>
        <v>Public Sector Banks</v>
      </c>
      <c r="D4783" s="60">
        <f t="shared" si="178"/>
        <v>44895</v>
      </c>
      <c r="E4783" s="115">
        <v>11</v>
      </c>
      <c r="F4783" s="1">
        <v>2022</v>
      </c>
      <c r="G4783" s="14">
        <v>8103</v>
      </c>
      <c r="H4783" s="2">
        <v>4039</v>
      </c>
      <c r="I4783" s="2"/>
      <c r="J4783" s="2"/>
      <c r="K4783" s="3">
        <v>58223</v>
      </c>
      <c r="L4783" s="3">
        <v>8906</v>
      </c>
      <c r="M4783" s="3">
        <v>65</v>
      </c>
      <c r="N4783" s="3">
        <v>2139315</v>
      </c>
      <c r="O4783" s="3">
        <v>593845</v>
      </c>
      <c r="P4783" s="3"/>
      <c r="Q4783" s="3">
        <v>695017</v>
      </c>
      <c r="R4783" s="69"/>
      <c r="S4783" s="69">
        <v>1859.504001</v>
      </c>
      <c r="T4783" s="3">
        <v>274764</v>
      </c>
      <c r="U4783" s="3">
        <v>1039531.556</v>
      </c>
      <c r="V4783" s="3">
        <v>0</v>
      </c>
      <c r="W4783" s="3">
        <v>0</v>
      </c>
      <c r="X4783" s="3">
        <v>48645220</v>
      </c>
      <c r="Y4783" s="3"/>
      <c r="Z4783" s="3">
        <v>8706471</v>
      </c>
      <c r="AA4783" s="69"/>
      <c r="AB4783" s="69">
        <v>17560.116162999999</v>
      </c>
      <c r="AC4783" s="3">
        <v>2881572</v>
      </c>
      <c r="AD4783" s="3">
        <v>5567323.307</v>
      </c>
      <c r="AE4783" s="3">
        <v>5073</v>
      </c>
      <c r="AF4783" s="3">
        <v>79625.86</v>
      </c>
    </row>
    <row r="4784" spans="1:32" x14ac:dyDescent="0.3">
      <c r="A4784" s="31" t="s">
        <v>4</v>
      </c>
      <c r="B4784" s="65" t="str">
        <f>VLOOKUP(A4784,'bank list with code'!$A$2:$C$114,3,FALSE)</f>
        <v>B022</v>
      </c>
      <c r="C4784" s="65" t="str">
        <f>VLOOKUP(B4784,'bank type'!$A$2:$B$87,2,FALSE)</f>
        <v>Public Sector Banks</v>
      </c>
      <c r="D4784" s="60">
        <f t="shared" si="178"/>
        <v>44895</v>
      </c>
      <c r="E4784" s="115">
        <v>11</v>
      </c>
      <c r="F4784" s="1">
        <v>2022</v>
      </c>
      <c r="G4784" s="14">
        <v>1249</v>
      </c>
      <c r="H4784" s="2">
        <v>325</v>
      </c>
      <c r="I4784" s="2"/>
      <c r="J4784" s="2"/>
      <c r="K4784" s="3">
        <v>2368</v>
      </c>
      <c r="L4784" s="3">
        <v>9254</v>
      </c>
      <c r="M4784" s="3">
        <v>8426</v>
      </c>
      <c r="N4784" s="3">
        <v>241657</v>
      </c>
      <c r="O4784" s="3">
        <v>0</v>
      </c>
      <c r="P4784" s="3"/>
      <c r="Q4784" s="3">
        <v>0</v>
      </c>
      <c r="R4784" s="69"/>
      <c r="S4784" s="69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27727499</v>
      </c>
      <c r="Y4784" s="3"/>
      <c r="Z4784" s="3">
        <v>2910169</v>
      </c>
      <c r="AA4784" s="69"/>
      <c r="AB4784" s="69">
        <v>6248.3182860000006</v>
      </c>
      <c r="AC4784" s="3">
        <v>590850</v>
      </c>
      <c r="AD4784" s="3">
        <v>1206665.868</v>
      </c>
      <c r="AE4784" s="3">
        <v>0</v>
      </c>
      <c r="AF4784" s="3">
        <v>0</v>
      </c>
    </row>
    <row r="4785" spans="1:32" x14ac:dyDescent="0.3">
      <c r="A4785" s="31" t="s">
        <v>5</v>
      </c>
      <c r="B4785" s="65" t="str">
        <f>VLOOKUP(A4785,'bank list with code'!$A$2:$C$114,3,FALSE)</f>
        <v>B060</v>
      </c>
      <c r="C4785" s="65" t="str">
        <f>VLOOKUP(B4785,'bank type'!$A$2:$B$87,2,FALSE)</f>
        <v>Public Sector Banks</v>
      </c>
      <c r="D4785" s="60">
        <f t="shared" si="178"/>
        <v>44895</v>
      </c>
      <c r="E4785" s="115">
        <v>11</v>
      </c>
      <c r="F4785" s="1">
        <v>2022</v>
      </c>
      <c r="G4785" s="14">
        <v>4309</v>
      </c>
      <c r="H4785" s="2">
        <v>594</v>
      </c>
      <c r="I4785" s="2"/>
      <c r="J4785" s="2"/>
      <c r="K4785" s="3">
        <v>14772</v>
      </c>
      <c r="L4785" s="3">
        <v>10249</v>
      </c>
      <c r="M4785" s="3">
        <v>0</v>
      </c>
      <c r="N4785" s="3">
        <v>439292</v>
      </c>
      <c r="O4785" s="3">
        <v>161962</v>
      </c>
      <c r="P4785" s="3"/>
      <c r="Q4785" s="3">
        <v>129080</v>
      </c>
      <c r="R4785" s="69"/>
      <c r="S4785" s="69">
        <v>434.38765000000001</v>
      </c>
      <c r="T4785" s="3">
        <v>65266</v>
      </c>
      <c r="U4785" s="3">
        <v>285284.34700000001</v>
      </c>
      <c r="V4785" s="3">
        <v>0</v>
      </c>
      <c r="W4785" s="3">
        <v>0</v>
      </c>
      <c r="X4785" s="3">
        <v>28928653</v>
      </c>
      <c r="Y4785" s="3"/>
      <c r="Z4785" s="3">
        <v>4933901</v>
      </c>
      <c r="AA4785" s="69"/>
      <c r="AB4785" s="69">
        <v>9171.7218400000002</v>
      </c>
      <c r="AC4785" s="3">
        <v>2099937</v>
      </c>
      <c r="AD4785" s="3">
        <v>3469949.142</v>
      </c>
      <c r="AE4785" s="3">
        <v>4812</v>
      </c>
      <c r="AF4785" s="3">
        <v>70801.461900000009</v>
      </c>
    </row>
    <row r="4786" spans="1:32" x14ac:dyDescent="0.3">
      <c r="A4786" s="31" t="s">
        <v>6</v>
      </c>
      <c r="B4786" s="65" t="str">
        <f>VLOOKUP(A4786,'bank list with code'!$A$2:$C$114,3,FALSE)</f>
        <v>B061</v>
      </c>
      <c r="C4786" s="65" t="str">
        <f>VLOOKUP(B4786,'bank type'!$A$2:$B$87,2,FALSE)</f>
        <v>Public Sector Banks</v>
      </c>
      <c r="D4786" s="60">
        <f t="shared" si="178"/>
        <v>44895</v>
      </c>
      <c r="E4786" s="115">
        <v>11</v>
      </c>
      <c r="F4786" s="1">
        <v>2022</v>
      </c>
      <c r="G4786" s="14">
        <v>2707</v>
      </c>
      <c r="H4786" s="2">
        <v>736</v>
      </c>
      <c r="I4786" s="2"/>
      <c r="J4786" s="2"/>
      <c r="K4786" s="3">
        <v>0</v>
      </c>
      <c r="L4786" s="3">
        <v>0</v>
      </c>
      <c r="M4786" s="3">
        <v>0</v>
      </c>
      <c r="N4786" s="3">
        <v>236231</v>
      </c>
      <c r="O4786" s="3">
        <v>74221</v>
      </c>
      <c r="P4786" s="3"/>
      <c r="Q4786" s="3">
        <v>65518</v>
      </c>
      <c r="R4786" s="69"/>
      <c r="S4786" s="69">
        <v>165.47321599</v>
      </c>
      <c r="T4786" s="3">
        <v>25847</v>
      </c>
      <c r="U4786" s="3">
        <v>69393.359370000006</v>
      </c>
      <c r="V4786" s="3">
        <v>0</v>
      </c>
      <c r="W4786" s="3">
        <v>0</v>
      </c>
      <c r="X4786" s="3">
        <v>15742911</v>
      </c>
      <c r="Y4786" s="3"/>
      <c r="Z4786" s="3">
        <v>3259491</v>
      </c>
      <c r="AA4786" s="69"/>
      <c r="AB4786" s="69">
        <v>5848.0554401400004</v>
      </c>
      <c r="AC4786" s="3">
        <v>950418</v>
      </c>
      <c r="AD4786" s="3">
        <v>1658065.79538</v>
      </c>
      <c r="AE4786" s="3">
        <v>0</v>
      </c>
      <c r="AF4786" s="3">
        <v>0</v>
      </c>
    </row>
    <row r="4787" spans="1:32" x14ac:dyDescent="0.3">
      <c r="A4787" s="31" t="s">
        <v>7</v>
      </c>
      <c r="B4787" s="65" t="str">
        <f>VLOOKUP(A4787,'bank list with code'!$A$2:$C$114,3,FALSE)</f>
        <v>B080</v>
      </c>
      <c r="C4787" s="65" t="str">
        <f>VLOOKUP(B4787,'bank type'!$A$2:$B$87,2,FALSE)</f>
        <v>Public Sector Banks</v>
      </c>
      <c r="D4787" s="60">
        <f t="shared" si="178"/>
        <v>44895</v>
      </c>
      <c r="E4787" s="115">
        <v>11</v>
      </c>
      <c r="F4787" s="1">
        <v>2022</v>
      </c>
      <c r="G4787" s="14">
        <v>780</v>
      </c>
      <c r="H4787" s="2">
        <v>23</v>
      </c>
      <c r="I4787" s="2"/>
      <c r="J4787" s="2"/>
      <c r="K4787" s="3">
        <v>1062</v>
      </c>
      <c r="L4787" s="3">
        <v>357</v>
      </c>
      <c r="M4787" s="3">
        <v>1155</v>
      </c>
      <c r="N4787" s="3">
        <v>25520</v>
      </c>
      <c r="O4787" s="3">
        <v>0</v>
      </c>
      <c r="P4787" s="3"/>
      <c r="Q4787" s="3">
        <v>0</v>
      </c>
      <c r="R4787" s="69"/>
      <c r="S4787" s="69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3591183</v>
      </c>
      <c r="Y4787" s="3"/>
      <c r="Z4787" s="3">
        <v>666098</v>
      </c>
      <c r="AA4787" s="69"/>
      <c r="AB4787" s="69">
        <v>1528.97214633</v>
      </c>
      <c r="AC4787" s="3">
        <v>119026</v>
      </c>
      <c r="AD4787" s="3">
        <v>401136.24460999999</v>
      </c>
      <c r="AE4787" s="3">
        <v>0</v>
      </c>
      <c r="AF4787" s="3">
        <v>0</v>
      </c>
    </row>
    <row r="4788" spans="1:32" x14ac:dyDescent="0.3">
      <c r="A4788" s="31" t="s">
        <v>8</v>
      </c>
      <c r="B4788" s="65" t="str">
        <f>VLOOKUP(A4788,'bank list with code'!$A$2:$C$114,3,FALSE)</f>
        <v>B081</v>
      </c>
      <c r="C4788" s="65" t="str">
        <f>VLOOKUP(B4788,'bank type'!$A$2:$B$87,2,FALSE)</f>
        <v>Public Sector Banks</v>
      </c>
      <c r="D4788" s="60">
        <f t="shared" si="178"/>
        <v>44895</v>
      </c>
      <c r="E4788" s="115">
        <v>11</v>
      </c>
      <c r="F4788" s="1">
        <v>2022</v>
      </c>
      <c r="G4788" s="14">
        <v>8159</v>
      </c>
      <c r="H4788" s="2">
        <v>4804</v>
      </c>
      <c r="I4788" s="2"/>
      <c r="J4788" s="2"/>
      <c r="K4788" s="3">
        <v>45963</v>
      </c>
      <c r="L4788" s="3">
        <v>11265</v>
      </c>
      <c r="M4788" s="3">
        <v>618450</v>
      </c>
      <c r="N4788" s="3">
        <v>61509</v>
      </c>
      <c r="O4788" s="3">
        <v>311721</v>
      </c>
      <c r="P4788" s="3"/>
      <c r="Q4788" s="3">
        <v>466599</v>
      </c>
      <c r="R4788" s="69"/>
      <c r="S4788" s="69">
        <v>1533.4993939200001</v>
      </c>
      <c r="T4788" s="3">
        <v>191000</v>
      </c>
      <c r="U4788" s="3">
        <v>689227.45498000004</v>
      </c>
      <c r="V4788" s="3">
        <v>0</v>
      </c>
      <c r="W4788" s="3">
        <v>0</v>
      </c>
      <c r="X4788" s="3">
        <v>40767384</v>
      </c>
      <c r="Y4788" s="3"/>
      <c r="Z4788" s="3">
        <v>7244998</v>
      </c>
      <c r="AA4788" s="69"/>
      <c r="AB4788" s="69">
        <v>15930.28496533</v>
      </c>
      <c r="AC4788" s="3">
        <v>3742196</v>
      </c>
      <c r="AD4788" s="3">
        <v>6651928.2674500002</v>
      </c>
      <c r="AE4788" s="3">
        <v>0</v>
      </c>
      <c r="AF4788" s="3">
        <v>0</v>
      </c>
    </row>
    <row r="4789" spans="1:32" x14ac:dyDescent="0.3">
      <c r="A4789" s="31" t="s">
        <v>12</v>
      </c>
      <c r="B4789" s="65" t="str">
        <f>VLOOKUP(A4789,'bank list with code'!$A$2:$C$114,3,FALSE)</f>
        <v>B093</v>
      </c>
      <c r="C4789" s="65" t="str">
        <f>VLOOKUP(B4789,'bank type'!$A$2:$B$87,2,FALSE)</f>
        <v>Public Sector Banks</v>
      </c>
      <c r="D4789" s="60">
        <f t="shared" si="178"/>
        <v>44895</v>
      </c>
      <c r="E4789" s="115">
        <v>11</v>
      </c>
      <c r="F4789" s="1">
        <v>2022</v>
      </c>
      <c r="G4789" s="14">
        <v>25740</v>
      </c>
      <c r="H4789" s="2">
        <v>39971</v>
      </c>
      <c r="I4789" s="2"/>
      <c r="J4789" s="2"/>
      <c r="K4789" s="3">
        <v>1014946</v>
      </c>
      <c r="L4789" s="3">
        <v>51776</v>
      </c>
      <c r="M4789" s="3">
        <v>560417</v>
      </c>
      <c r="N4789" s="3">
        <v>1983511</v>
      </c>
      <c r="O4789" s="3">
        <v>15555633</v>
      </c>
      <c r="P4789" s="3"/>
      <c r="Q4789" s="3">
        <v>24404384</v>
      </c>
      <c r="R4789" s="69"/>
      <c r="S4789" s="69">
        <v>71741.335395999995</v>
      </c>
      <c r="T4789" s="3">
        <v>17666810</v>
      </c>
      <c r="U4789" s="3">
        <v>138272288.97</v>
      </c>
      <c r="V4789" s="3">
        <v>0</v>
      </c>
      <c r="W4789" s="3">
        <v>0</v>
      </c>
      <c r="X4789" s="3">
        <v>278356488</v>
      </c>
      <c r="Y4789" s="3"/>
      <c r="Z4789" s="3">
        <v>51962428</v>
      </c>
      <c r="AA4789" s="69"/>
      <c r="AB4789" s="69">
        <v>105469.44900928</v>
      </c>
      <c r="AC4789" s="3">
        <v>22622135</v>
      </c>
      <c r="AD4789" s="3">
        <v>41265467.564000003</v>
      </c>
      <c r="AE4789" s="3">
        <v>1812</v>
      </c>
      <c r="AF4789" s="3">
        <v>25718.15437</v>
      </c>
    </row>
    <row r="4790" spans="1:32" x14ac:dyDescent="0.3">
      <c r="A4790" s="31" t="s">
        <v>9</v>
      </c>
      <c r="B4790" s="65" t="str">
        <f>VLOOKUP(A4790,'bank list with code'!$A$2:$C$114,3,FALSE)</f>
        <v>B102</v>
      </c>
      <c r="C4790" s="65" t="str">
        <f>VLOOKUP(B4790,'bank type'!$A$2:$B$87,2,FALSE)</f>
        <v>Public Sector Banks</v>
      </c>
      <c r="D4790" s="60">
        <f t="shared" si="178"/>
        <v>44895</v>
      </c>
      <c r="E4790" s="115">
        <v>11</v>
      </c>
      <c r="F4790" s="1">
        <v>2022</v>
      </c>
      <c r="G4790" s="14">
        <v>2187</v>
      </c>
      <c r="H4790" s="2">
        <v>218</v>
      </c>
      <c r="I4790" s="2"/>
      <c r="J4790" s="2"/>
      <c r="K4790" s="3">
        <v>10273</v>
      </c>
      <c r="L4790" s="3">
        <v>3568</v>
      </c>
      <c r="M4790" s="3">
        <v>1503</v>
      </c>
      <c r="N4790" s="3">
        <v>502158</v>
      </c>
      <c r="O4790" s="3">
        <v>0</v>
      </c>
      <c r="P4790" s="3"/>
      <c r="Q4790" s="3">
        <v>0</v>
      </c>
      <c r="R4790" s="69"/>
      <c r="S4790" s="69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12069193</v>
      </c>
      <c r="Y4790" s="3"/>
      <c r="Z4790" s="3">
        <v>2075807</v>
      </c>
      <c r="AA4790" s="69"/>
      <c r="AB4790" s="69">
        <v>3811.1049270000003</v>
      </c>
      <c r="AC4790" s="3">
        <v>473301</v>
      </c>
      <c r="AD4790" s="3">
        <v>1089831.56</v>
      </c>
      <c r="AE4790" s="3">
        <v>969</v>
      </c>
      <c r="AF4790" s="3">
        <v>15601.447</v>
      </c>
    </row>
    <row r="4791" spans="1:32" x14ac:dyDescent="0.3">
      <c r="A4791" s="31" t="s">
        <v>10</v>
      </c>
      <c r="B4791" s="65" t="str">
        <f>VLOOKUP(A4791,'bank list with code'!$A$2:$C$114,3,FALSE)</f>
        <v>B105</v>
      </c>
      <c r="C4791" s="65" t="str">
        <f>VLOOKUP(B4791,'bank type'!$A$2:$B$87,2,FALSE)</f>
        <v>Public Sector Banks</v>
      </c>
      <c r="D4791" s="60">
        <f t="shared" si="178"/>
        <v>44895</v>
      </c>
      <c r="E4791" s="115">
        <v>11</v>
      </c>
      <c r="F4791" s="1">
        <v>2022</v>
      </c>
      <c r="G4791" s="14">
        <v>8042</v>
      </c>
      <c r="H4791" s="2">
        <v>3190</v>
      </c>
      <c r="I4791" s="2"/>
      <c r="J4791" s="2"/>
      <c r="K4791" s="3">
        <v>41155</v>
      </c>
      <c r="L4791" s="3">
        <v>8032</v>
      </c>
      <c r="M4791" s="3">
        <v>28368</v>
      </c>
      <c r="N4791" s="3">
        <v>236374</v>
      </c>
      <c r="O4791" s="3">
        <v>554993</v>
      </c>
      <c r="P4791" s="3"/>
      <c r="Q4791" s="3">
        <v>487396</v>
      </c>
      <c r="R4791" s="69"/>
      <c r="S4791" s="69">
        <v>1590.9282560000001</v>
      </c>
      <c r="T4791" s="3">
        <v>271443</v>
      </c>
      <c r="U4791" s="3">
        <v>1059718.7960000001</v>
      </c>
      <c r="V4791" s="3">
        <v>0</v>
      </c>
      <c r="W4791" s="3">
        <v>0</v>
      </c>
      <c r="X4791" s="3">
        <v>50684814</v>
      </c>
      <c r="Y4791" s="3"/>
      <c r="Z4791" s="3">
        <v>9115480</v>
      </c>
      <c r="AA4791" s="69"/>
      <c r="AB4791" s="69">
        <v>15910.085137</v>
      </c>
      <c r="AC4791" s="3">
        <v>5459784</v>
      </c>
      <c r="AD4791" s="3">
        <v>8827961.5669999998</v>
      </c>
      <c r="AE4791" s="3">
        <v>3090</v>
      </c>
      <c r="AF4791" s="3">
        <v>11708.054</v>
      </c>
    </row>
    <row r="4792" spans="1:32" x14ac:dyDescent="0.3">
      <c r="A4792" s="31" t="s">
        <v>14</v>
      </c>
      <c r="B4792" s="65" t="str">
        <f>VLOOKUP(A4792,'bank list with code'!$A$2:$C$114,3,FALSE)</f>
        <v>B009</v>
      </c>
      <c r="C4792" s="65" t="str">
        <f>VLOOKUP(B4792,'bank type'!$A$2:$B$87,2,FALSE)</f>
        <v>Private Sector Banks</v>
      </c>
      <c r="D4792" s="60">
        <f t="shared" si="178"/>
        <v>44895</v>
      </c>
      <c r="E4792" s="115">
        <v>11</v>
      </c>
      <c r="F4792" s="1">
        <v>2022</v>
      </c>
      <c r="G4792" s="14">
        <v>5761</v>
      </c>
      <c r="H4792" s="2">
        <v>10097</v>
      </c>
      <c r="I4792" s="2"/>
      <c r="J4792" s="2"/>
      <c r="K4792" s="3">
        <v>1315288</v>
      </c>
      <c r="L4792" s="3">
        <v>847</v>
      </c>
      <c r="M4792" s="3">
        <v>529854</v>
      </c>
      <c r="N4792" s="3">
        <v>48205705</v>
      </c>
      <c r="O4792" s="3">
        <v>9294011</v>
      </c>
      <c r="P4792" s="3"/>
      <c r="Q4792" s="3">
        <v>17477667</v>
      </c>
      <c r="R4792" s="69"/>
      <c r="S4792" s="69">
        <v>53921.06557626</v>
      </c>
      <c r="T4792" s="3">
        <v>11708221</v>
      </c>
      <c r="U4792" s="3">
        <v>50384643.867009997</v>
      </c>
      <c r="V4792" s="3">
        <v>0</v>
      </c>
      <c r="W4792" s="3">
        <v>0</v>
      </c>
      <c r="X4792" s="3">
        <v>28716921</v>
      </c>
      <c r="Y4792" s="3"/>
      <c r="Z4792" s="3">
        <v>9592907</v>
      </c>
      <c r="AA4792" s="69"/>
      <c r="AB4792" s="69">
        <v>22383.617513000001</v>
      </c>
      <c r="AC4792" s="3">
        <v>4133071</v>
      </c>
      <c r="AD4792" s="3">
        <v>12728599.063999999</v>
      </c>
      <c r="AE4792" s="3">
        <v>18670</v>
      </c>
      <c r="AF4792" s="3">
        <v>459282.68919999996</v>
      </c>
    </row>
    <row r="4793" spans="1:32" x14ac:dyDescent="0.3">
      <c r="A4793" s="31" t="s">
        <v>15</v>
      </c>
      <c r="B4793" s="65" t="str">
        <f>VLOOKUP(A4793,'bank list with code'!$A$2:$C$114,3,FALSE)</f>
        <v>B010</v>
      </c>
      <c r="C4793" s="65" t="str">
        <f>VLOOKUP(B4793,'bank type'!$A$2:$B$87,2,FALSE)</f>
        <v>Private Sector Banks</v>
      </c>
      <c r="D4793" s="60">
        <f t="shared" si="178"/>
        <v>44895</v>
      </c>
      <c r="E4793" s="115">
        <v>11</v>
      </c>
      <c r="F4793" s="1">
        <v>2022</v>
      </c>
      <c r="G4793" s="14">
        <v>428</v>
      </c>
      <c r="H4793" s="2">
        <v>5</v>
      </c>
      <c r="I4793" s="2"/>
      <c r="J4793" s="2"/>
      <c r="K4793" s="3">
        <v>37245</v>
      </c>
      <c r="L4793" s="3">
        <v>0</v>
      </c>
      <c r="M4793" s="3">
        <v>0</v>
      </c>
      <c r="N4793" s="3">
        <v>0</v>
      </c>
      <c r="O4793" s="3">
        <v>0</v>
      </c>
      <c r="P4793" s="3"/>
      <c r="Q4793" s="3">
        <v>0</v>
      </c>
      <c r="R4793" s="69"/>
      <c r="S4793" s="69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5288593</v>
      </c>
      <c r="Y4793" s="3"/>
      <c r="Z4793" s="3">
        <v>485765</v>
      </c>
      <c r="AA4793" s="69"/>
      <c r="AB4793" s="69">
        <v>1161.0114180899996</v>
      </c>
      <c r="AC4793" s="3">
        <v>230431</v>
      </c>
      <c r="AD4793" s="3">
        <v>630969.42062000022</v>
      </c>
      <c r="AE4793" s="3">
        <v>0</v>
      </c>
      <c r="AF4793" s="3">
        <v>0</v>
      </c>
    </row>
    <row r="4794" spans="1:32" x14ac:dyDescent="0.3">
      <c r="A4794" s="31" t="s">
        <v>90</v>
      </c>
      <c r="B4794" s="65" t="str">
        <f>VLOOKUP(A4794,'bank list with code'!$A$2:$C$114,3,FALSE)</f>
        <v>B024</v>
      </c>
      <c r="C4794" s="65" t="str">
        <f>VLOOKUP(B4794,'bank type'!$A$2:$B$87,2,FALSE)</f>
        <v>Private Sector Banks</v>
      </c>
      <c r="D4794" s="60">
        <f t="shared" si="178"/>
        <v>44895</v>
      </c>
      <c r="E4794" s="115">
        <v>11</v>
      </c>
      <c r="F4794" s="1">
        <v>2022</v>
      </c>
      <c r="G4794" s="14">
        <v>1108</v>
      </c>
      <c r="H4794" s="2">
        <v>568</v>
      </c>
      <c r="I4794" s="2"/>
      <c r="J4794" s="2"/>
      <c r="K4794" s="3">
        <v>7050</v>
      </c>
      <c r="L4794" s="3">
        <v>29521</v>
      </c>
      <c r="M4794" s="3">
        <v>0</v>
      </c>
      <c r="N4794" s="3">
        <v>43655</v>
      </c>
      <c r="O4794" s="3">
        <v>1942</v>
      </c>
      <c r="P4794" s="3"/>
      <c r="Q4794" s="3">
        <v>1678</v>
      </c>
      <c r="R4794" s="69"/>
      <c r="S4794" s="69">
        <v>3.4110603200000003</v>
      </c>
      <c r="T4794" s="3">
        <v>451</v>
      </c>
      <c r="U4794" s="3">
        <v>1819.70598</v>
      </c>
      <c r="V4794" s="3">
        <v>0</v>
      </c>
      <c r="W4794" s="3">
        <v>0</v>
      </c>
      <c r="X4794" s="3">
        <v>2673773</v>
      </c>
      <c r="Y4794" s="3"/>
      <c r="Z4794" s="3">
        <v>776889</v>
      </c>
      <c r="AA4794" s="69"/>
      <c r="AB4794" s="69">
        <v>1488.17909091</v>
      </c>
      <c r="AC4794" s="3">
        <v>128671</v>
      </c>
      <c r="AD4794" s="3">
        <v>269982.93297000002</v>
      </c>
      <c r="AE4794" s="3">
        <v>0</v>
      </c>
      <c r="AF4794" s="3">
        <v>0</v>
      </c>
    </row>
    <row r="4795" spans="1:32" x14ac:dyDescent="0.3">
      <c r="A4795" s="31" t="s">
        <v>91</v>
      </c>
      <c r="B4795" s="65" t="str">
        <f>VLOOKUP(A4795,'bank list with code'!$A$2:$C$114,3,FALSE)</f>
        <v>B027</v>
      </c>
      <c r="C4795" s="65" t="str">
        <f>VLOOKUP(B4795,'bank type'!$A$2:$B$87,2,FALSE)</f>
        <v>Private Sector Banks</v>
      </c>
      <c r="D4795" s="60">
        <f t="shared" si="178"/>
        <v>44895</v>
      </c>
      <c r="E4795" s="115">
        <v>11</v>
      </c>
      <c r="F4795" s="1">
        <v>2022</v>
      </c>
      <c r="G4795" s="14">
        <v>457</v>
      </c>
      <c r="H4795" s="2">
        <v>53</v>
      </c>
      <c r="I4795" s="2"/>
      <c r="J4795" s="2"/>
      <c r="K4795" s="3">
        <v>0</v>
      </c>
      <c r="L4795" s="3">
        <v>1188</v>
      </c>
      <c r="M4795" s="3">
        <v>5541</v>
      </c>
      <c r="N4795" s="3">
        <v>0</v>
      </c>
      <c r="O4795" s="3">
        <v>0</v>
      </c>
      <c r="P4795" s="3"/>
      <c r="Q4795" s="3">
        <v>0</v>
      </c>
      <c r="R4795" s="69"/>
      <c r="S4795" s="69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854222</v>
      </c>
      <c r="Y4795" s="3"/>
      <c r="Z4795" s="3">
        <v>231125</v>
      </c>
      <c r="AA4795" s="69"/>
      <c r="AB4795" s="69">
        <v>392.18554019999999</v>
      </c>
      <c r="AC4795" s="3">
        <v>34067</v>
      </c>
      <c r="AD4795" s="3">
        <v>68857.436489999993</v>
      </c>
      <c r="AE4795" s="3">
        <v>12</v>
      </c>
      <c r="AF4795" s="3">
        <v>120</v>
      </c>
    </row>
    <row r="4796" spans="1:32" x14ac:dyDescent="0.3">
      <c r="A4796" s="31" t="s">
        <v>18</v>
      </c>
      <c r="B4796" s="65" t="str">
        <f>VLOOKUP(A4796,'bank list with code'!$A$2:$C$114,3,FALSE)</f>
        <v>B032</v>
      </c>
      <c r="C4796" s="65" t="str">
        <f>VLOOKUP(B4796,'bank type'!$A$2:$B$87,2,FALSE)</f>
        <v>Private Sector Banks</v>
      </c>
      <c r="D4796" s="60">
        <f t="shared" si="178"/>
        <v>44895</v>
      </c>
      <c r="E4796" s="115">
        <v>11</v>
      </c>
      <c r="F4796" s="1">
        <v>2022</v>
      </c>
      <c r="G4796" s="14">
        <v>375</v>
      </c>
      <c r="H4796" s="2">
        <v>8</v>
      </c>
      <c r="I4796" s="2"/>
      <c r="J4796" s="2"/>
      <c r="K4796" s="3">
        <v>8839</v>
      </c>
      <c r="L4796" s="3">
        <v>0</v>
      </c>
      <c r="M4796" s="3">
        <v>6719</v>
      </c>
      <c r="N4796" s="3">
        <v>0</v>
      </c>
      <c r="O4796" s="3">
        <v>0</v>
      </c>
      <c r="P4796" s="3"/>
      <c r="Q4796" s="3">
        <v>0</v>
      </c>
      <c r="R4796" s="69"/>
      <c r="S4796" s="69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941387</v>
      </c>
      <c r="Y4796" s="3"/>
      <c r="Z4796" s="3">
        <v>145602</v>
      </c>
      <c r="AA4796" s="69"/>
      <c r="AB4796" s="69">
        <v>340.70972799999998</v>
      </c>
      <c r="AC4796" s="3">
        <v>31462</v>
      </c>
      <c r="AD4796" s="3">
        <v>125894.659</v>
      </c>
      <c r="AE4796" s="3">
        <v>373</v>
      </c>
      <c r="AF4796" s="3">
        <v>11413.808000000001</v>
      </c>
    </row>
    <row r="4797" spans="1:32" x14ac:dyDescent="0.3">
      <c r="A4797" s="31" t="s">
        <v>19</v>
      </c>
      <c r="B4797" s="65" t="str">
        <f>VLOOKUP(A4797,'bank list with code'!$A$2:$C$114,3,FALSE)</f>
        <v>B038</v>
      </c>
      <c r="C4797" s="65" t="str">
        <f>VLOOKUP(B4797,'bank type'!$A$2:$B$87,2,FALSE)</f>
        <v>Private Sector Banks</v>
      </c>
      <c r="D4797" s="60">
        <f t="shared" si="178"/>
        <v>44895</v>
      </c>
      <c r="E4797" s="115">
        <v>11</v>
      </c>
      <c r="F4797" s="1">
        <v>2022</v>
      </c>
      <c r="G4797" s="14">
        <v>222</v>
      </c>
      <c r="H4797" s="2">
        <v>42</v>
      </c>
      <c r="I4797" s="2"/>
      <c r="J4797" s="2"/>
      <c r="K4797" s="3">
        <v>1457</v>
      </c>
      <c r="L4797" s="3">
        <v>0</v>
      </c>
      <c r="M4797" s="3">
        <v>0</v>
      </c>
      <c r="N4797" s="3">
        <v>25223</v>
      </c>
      <c r="O4797" s="3">
        <v>8434</v>
      </c>
      <c r="P4797" s="3"/>
      <c r="Q4797" s="3">
        <v>20316</v>
      </c>
      <c r="R4797" s="69"/>
      <c r="S4797" s="69">
        <v>40.638937229999996</v>
      </c>
      <c r="T4797" s="3">
        <v>5548</v>
      </c>
      <c r="U4797" s="3">
        <v>18149.690760000001</v>
      </c>
      <c r="V4797" s="3">
        <v>0</v>
      </c>
      <c r="W4797" s="3">
        <v>0</v>
      </c>
      <c r="X4797" s="3">
        <v>525552</v>
      </c>
      <c r="Y4797" s="3"/>
      <c r="Z4797" s="3">
        <v>241858</v>
      </c>
      <c r="AA4797" s="69"/>
      <c r="AB4797" s="69">
        <v>373.18589932999998</v>
      </c>
      <c r="AC4797" s="3">
        <v>23485</v>
      </c>
      <c r="AD4797" s="3">
        <v>55678.50086</v>
      </c>
      <c r="AE4797" s="3">
        <v>0</v>
      </c>
      <c r="AF4797" s="3">
        <v>0</v>
      </c>
    </row>
    <row r="4798" spans="1:32" x14ac:dyDescent="0.3">
      <c r="A4798" s="31" t="s">
        <v>20</v>
      </c>
      <c r="B4798" s="65" t="str">
        <f>VLOOKUP(A4798,'bank list with code'!$A$2:$C$114,3,FALSE)</f>
        <v>B045</v>
      </c>
      <c r="C4798" s="65" t="str">
        <f>VLOOKUP(B4798,'bank type'!$A$2:$B$87,2,FALSE)</f>
        <v>Private Sector Banks</v>
      </c>
      <c r="D4798" s="60">
        <f t="shared" si="178"/>
        <v>44895</v>
      </c>
      <c r="E4798" s="115">
        <v>11</v>
      </c>
      <c r="F4798" s="1">
        <v>2022</v>
      </c>
      <c r="G4798" s="14">
        <v>1535</v>
      </c>
      <c r="H4798" s="2">
        <v>351</v>
      </c>
      <c r="I4798" s="2"/>
      <c r="J4798" s="2"/>
      <c r="K4798" s="3">
        <v>16406</v>
      </c>
      <c r="L4798" s="3">
        <v>0</v>
      </c>
      <c r="M4798" s="3">
        <v>80792</v>
      </c>
      <c r="N4798" s="3">
        <v>3780983</v>
      </c>
      <c r="O4798" s="3">
        <v>407760</v>
      </c>
      <c r="P4798" s="3"/>
      <c r="Q4798" s="3">
        <v>835580</v>
      </c>
      <c r="R4798" s="69"/>
      <c r="S4798" s="69">
        <v>2623.8519339999998</v>
      </c>
      <c r="T4798" s="3">
        <v>853081</v>
      </c>
      <c r="U4798" s="3">
        <v>4808479.92</v>
      </c>
      <c r="V4798" s="3">
        <v>0</v>
      </c>
      <c r="W4798" s="3">
        <v>0</v>
      </c>
      <c r="X4798" s="3">
        <v>12575237</v>
      </c>
      <c r="Y4798" s="3"/>
      <c r="Z4798" s="3">
        <v>4886063</v>
      </c>
      <c r="AA4798" s="69"/>
      <c r="AB4798" s="69">
        <v>8414.5208120000007</v>
      </c>
      <c r="AC4798" s="3">
        <v>1709588</v>
      </c>
      <c r="AD4798" s="3">
        <v>4412955.9230000004</v>
      </c>
      <c r="AE4798" s="3">
        <v>2361</v>
      </c>
      <c r="AF4798" s="3">
        <v>28830.348300000001</v>
      </c>
    </row>
    <row r="4799" spans="1:32" x14ac:dyDescent="0.3">
      <c r="A4799" s="31" t="s">
        <v>21</v>
      </c>
      <c r="B4799" s="65" t="str">
        <f>VLOOKUP(A4799,'bank list with code'!$A$2:$C$114,3,FALSE)</f>
        <v>B050</v>
      </c>
      <c r="C4799" s="65" t="str">
        <f>VLOOKUP(B4799,'bank type'!$A$2:$B$87,2,FALSE)</f>
        <v>Private Sector Banks</v>
      </c>
      <c r="D4799" s="60">
        <f t="shared" si="178"/>
        <v>44895</v>
      </c>
      <c r="E4799" s="115">
        <v>11</v>
      </c>
      <c r="F4799" s="1">
        <v>2022</v>
      </c>
      <c r="G4799" s="14">
        <v>9366</v>
      </c>
      <c r="H4799" s="2">
        <v>9530</v>
      </c>
      <c r="I4799" s="2"/>
      <c r="J4799" s="2"/>
      <c r="K4799" s="3">
        <v>1516998</v>
      </c>
      <c r="L4799" s="3">
        <v>4232</v>
      </c>
      <c r="M4799" s="3">
        <v>1528839</v>
      </c>
      <c r="N4799" s="3">
        <v>0</v>
      </c>
      <c r="O4799" s="3">
        <v>16782602</v>
      </c>
      <c r="P4799" s="3"/>
      <c r="Q4799" s="3">
        <v>31012334</v>
      </c>
      <c r="R4799" s="69"/>
      <c r="S4799" s="69">
        <v>121500.14891636001</v>
      </c>
      <c r="T4799" s="3">
        <v>27100862</v>
      </c>
      <c r="U4799" s="3">
        <v>204998021.34754002</v>
      </c>
      <c r="V4799" s="3">
        <v>0</v>
      </c>
      <c r="W4799" s="3">
        <v>0</v>
      </c>
      <c r="X4799" s="3">
        <v>48725677</v>
      </c>
      <c r="Y4799" s="3"/>
      <c r="Z4799" s="3">
        <v>21235564</v>
      </c>
      <c r="AA4799" s="69"/>
      <c r="AB4799" s="69">
        <v>53001.141022000003</v>
      </c>
      <c r="AC4799" s="3">
        <v>13971203</v>
      </c>
      <c r="AD4799" s="3">
        <v>38589577.273999996</v>
      </c>
      <c r="AE4799" s="3">
        <v>117767</v>
      </c>
      <c r="AF4799" s="3">
        <v>1849620.808</v>
      </c>
    </row>
    <row r="4800" spans="1:32" x14ac:dyDescent="0.3">
      <c r="A4800" s="31" t="s">
        <v>22</v>
      </c>
      <c r="B4800" s="65" t="str">
        <f>VLOOKUP(A4800,'bank list with code'!$A$2:$C$114,3,FALSE)</f>
        <v>B053</v>
      </c>
      <c r="C4800" s="65" t="str">
        <f>VLOOKUP(B4800,'bank type'!$A$2:$B$87,2,FALSE)</f>
        <v>Private Sector Banks</v>
      </c>
      <c r="D4800" s="60">
        <f t="shared" si="178"/>
        <v>44895</v>
      </c>
      <c r="E4800" s="115">
        <v>11</v>
      </c>
      <c r="F4800" s="1">
        <v>2022</v>
      </c>
      <c r="G4800" s="14">
        <v>8725</v>
      </c>
      <c r="H4800" s="2">
        <v>7754</v>
      </c>
      <c r="I4800" s="2"/>
      <c r="J4800" s="2"/>
      <c r="K4800" s="3">
        <v>1200475</v>
      </c>
      <c r="L4800" s="3">
        <v>9321</v>
      </c>
      <c r="M4800" s="3">
        <v>552536</v>
      </c>
      <c r="N4800" s="3">
        <v>3270840</v>
      </c>
      <c r="O4800" s="3">
        <v>13431626</v>
      </c>
      <c r="P4800" s="3"/>
      <c r="Q4800" s="3">
        <v>18024135</v>
      </c>
      <c r="R4800" s="69"/>
      <c r="S4800" s="69">
        <v>58934.613964000004</v>
      </c>
      <c r="T4800" s="3">
        <v>25426354</v>
      </c>
      <c r="U4800" s="3">
        <v>124418413.892</v>
      </c>
      <c r="V4800" s="3">
        <v>37</v>
      </c>
      <c r="W4800" s="3">
        <v>1629.7650000000001</v>
      </c>
      <c r="X4800" s="3">
        <v>35813731</v>
      </c>
      <c r="Y4800" s="3"/>
      <c r="Z4800" s="3">
        <v>14067160</v>
      </c>
      <c r="AA4800" s="69"/>
      <c r="AB4800" s="69">
        <v>36419.035494999996</v>
      </c>
      <c r="AC4800" s="3">
        <v>5460526</v>
      </c>
      <c r="AD4800" s="3">
        <v>18597317.620999999</v>
      </c>
      <c r="AE4800" s="3">
        <v>22306</v>
      </c>
      <c r="AF4800" s="3">
        <v>215739.837</v>
      </c>
    </row>
    <row r="4801" spans="1:32" x14ac:dyDescent="0.3">
      <c r="A4801" s="31" t="s">
        <v>82</v>
      </c>
      <c r="B4801" s="65" t="str">
        <f>VLOOKUP(A4801,'bank list with code'!$A$2:$C$114,3,FALSE)</f>
        <v>B054</v>
      </c>
      <c r="C4801" s="65" t="str">
        <f>VLOOKUP(B4801,'bank type'!$A$2:$B$87,2,FALSE)</f>
        <v>Private Sector Banks</v>
      </c>
      <c r="D4801" s="60">
        <f t="shared" si="178"/>
        <v>44895</v>
      </c>
      <c r="E4801" s="115">
        <v>11</v>
      </c>
      <c r="F4801" s="1">
        <v>2022</v>
      </c>
      <c r="G4801" s="14">
        <v>2215</v>
      </c>
      <c r="H4801" s="2">
        <v>1124</v>
      </c>
      <c r="I4801" s="2"/>
      <c r="J4801" s="2"/>
      <c r="K4801" s="3">
        <v>22437</v>
      </c>
      <c r="L4801" s="3">
        <v>202</v>
      </c>
      <c r="M4801" s="3">
        <v>7576</v>
      </c>
      <c r="N4801" s="3">
        <v>199988</v>
      </c>
      <c r="O4801" s="3">
        <v>43829</v>
      </c>
      <c r="P4801" s="3"/>
      <c r="Q4801" s="3">
        <v>71469</v>
      </c>
      <c r="R4801" s="69"/>
      <c r="S4801" s="69">
        <v>219.76397599999999</v>
      </c>
      <c r="T4801" s="3">
        <v>41782</v>
      </c>
      <c r="U4801" s="3">
        <v>143537.94099999999</v>
      </c>
      <c r="V4801" s="3">
        <v>0</v>
      </c>
      <c r="W4801" s="3">
        <v>0</v>
      </c>
      <c r="X4801" s="3">
        <v>12394541</v>
      </c>
      <c r="Y4801" s="3"/>
      <c r="Z4801" s="3">
        <v>2274820</v>
      </c>
      <c r="AA4801" s="69"/>
      <c r="AB4801" s="69">
        <v>4462.5665509999999</v>
      </c>
      <c r="AC4801" s="3">
        <v>530569</v>
      </c>
      <c r="AD4801" s="3">
        <v>1147467.7009999999</v>
      </c>
      <c r="AE4801" s="3">
        <v>0</v>
      </c>
      <c r="AF4801" s="3">
        <v>0</v>
      </c>
    </row>
    <row r="4802" spans="1:32" x14ac:dyDescent="0.3">
      <c r="A4802" s="31" t="s">
        <v>83</v>
      </c>
      <c r="B4802" s="65" t="str">
        <f>VLOOKUP(A4802,'bank list with code'!$A$2:$C$114,3,FALSE)</f>
        <v>B056</v>
      </c>
      <c r="C4802" s="65" t="str">
        <f>VLOOKUP(B4802,'bank type'!$A$2:$B$87,2,FALSE)</f>
        <v>Private Sector Banks</v>
      </c>
      <c r="D4802" s="60">
        <f t="shared" si="178"/>
        <v>44895</v>
      </c>
      <c r="E4802" s="115">
        <v>11</v>
      </c>
      <c r="F4802" s="1">
        <v>2022</v>
      </c>
      <c r="G4802" s="14">
        <v>620</v>
      </c>
      <c r="H4802" s="2">
        <v>229</v>
      </c>
      <c r="I4802" s="2"/>
      <c r="J4802" s="2"/>
      <c r="K4802" s="3">
        <v>36551</v>
      </c>
      <c r="L4802" s="3">
        <v>9976</v>
      </c>
      <c r="M4802" s="3">
        <v>0</v>
      </c>
      <c r="N4802" s="3">
        <v>38079</v>
      </c>
      <c r="O4802" s="3">
        <v>1292155</v>
      </c>
      <c r="P4802" s="3"/>
      <c r="Q4802" s="3">
        <v>1785558</v>
      </c>
      <c r="R4802" s="69"/>
      <c r="S4802" s="69">
        <v>6035.0002180599804</v>
      </c>
      <c r="T4802" s="3">
        <v>1451361</v>
      </c>
      <c r="U4802" s="3">
        <v>9548295.2330700066</v>
      </c>
      <c r="V4802" s="3">
        <v>0</v>
      </c>
      <c r="W4802" s="3">
        <v>0</v>
      </c>
      <c r="X4802" s="3">
        <v>5511906</v>
      </c>
      <c r="Y4802" s="3"/>
      <c r="Z4802" s="3">
        <v>1138346</v>
      </c>
      <c r="AA4802" s="69"/>
      <c r="AB4802" s="69">
        <v>2311.4110117800001</v>
      </c>
      <c r="AC4802" s="3">
        <v>445485</v>
      </c>
      <c r="AD4802" s="3">
        <v>2180466.5019200002</v>
      </c>
      <c r="AE4802" s="3">
        <v>0</v>
      </c>
      <c r="AF4802" s="3">
        <v>0</v>
      </c>
    </row>
    <row r="4803" spans="1:32" x14ac:dyDescent="0.3">
      <c r="A4803" s="31" t="s">
        <v>24</v>
      </c>
      <c r="B4803" s="65" t="str">
        <f>VLOOKUP(A4803,'bank list with code'!$A$2:$C$114,3,FALSE)</f>
        <v>B062</v>
      </c>
      <c r="C4803" s="65" t="str">
        <f>VLOOKUP(B4803,'bank type'!$A$2:$B$87,2,FALSE)</f>
        <v>Private Sector Banks</v>
      </c>
      <c r="D4803" s="60">
        <f t="shared" si="178"/>
        <v>44895</v>
      </c>
      <c r="E4803" s="115">
        <v>11</v>
      </c>
      <c r="F4803" s="1">
        <v>2022</v>
      </c>
      <c r="G4803" s="14">
        <v>1619</v>
      </c>
      <c r="H4803" s="2">
        <v>1247</v>
      </c>
      <c r="I4803" s="2"/>
      <c r="J4803" s="2"/>
      <c r="K4803" s="3">
        <v>246540</v>
      </c>
      <c r="L4803" s="3">
        <v>151</v>
      </c>
      <c r="M4803" s="3">
        <v>56498</v>
      </c>
      <c r="N4803" s="3">
        <v>3073725</v>
      </c>
      <c r="O4803" s="3">
        <v>2018773</v>
      </c>
      <c r="P4803" s="3"/>
      <c r="Q4803" s="3">
        <v>3206982</v>
      </c>
      <c r="R4803" s="69"/>
      <c r="S4803" s="69">
        <v>14535.391602</v>
      </c>
      <c r="T4803" s="3">
        <v>2355177</v>
      </c>
      <c r="U4803" s="3">
        <v>50503814.443000004</v>
      </c>
      <c r="V4803" s="3">
        <v>0</v>
      </c>
      <c r="W4803" s="3">
        <v>0</v>
      </c>
      <c r="X4803" s="3">
        <v>7893221</v>
      </c>
      <c r="Y4803" s="3"/>
      <c r="Z4803" s="3">
        <v>1419699</v>
      </c>
      <c r="AA4803" s="69"/>
      <c r="AB4803" s="69">
        <v>3128.5784650000001</v>
      </c>
      <c r="AC4803" s="3">
        <v>852357</v>
      </c>
      <c r="AD4803" s="3">
        <v>2664917.781</v>
      </c>
      <c r="AE4803" s="3">
        <v>964</v>
      </c>
      <c r="AF4803" s="3">
        <v>65030.745840000003</v>
      </c>
    </row>
    <row r="4804" spans="1:32" x14ac:dyDescent="0.3">
      <c r="A4804" s="31" t="s">
        <v>84</v>
      </c>
      <c r="B4804" s="65" t="str">
        <f>VLOOKUP(A4804,'bank list with code'!$A$2:$C$114,3,FALSE)</f>
        <v>B063</v>
      </c>
      <c r="C4804" s="65" t="str">
        <f>VLOOKUP(B4804,'bank type'!$A$2:$B$87,2,FALSE)</f>
        <v>Private Sector Banks</v>
      </c>
      <c r="D4804" s="60">
        <f t="shared" si="178"/>
        <v>44895</v>
      </c>
      <c r="E4804" s="115">
        <v>11</v>
      </c>
      <c r="F4804" s="1">
        <v>2022</v>
      </c>
      <c r="G4804" s="14">
        <v>858</v>
      </c>
      <c r="H4804" s="2">
        <v>627</v>
      </c>
      <c r="I4804" s="2"/>
      <c r="J4804" s="2"/>
      <c r="K4804" s="3">
        <v>11643</v>
      </c>
      <c r="L4804" s="3">
        <v>945</v>
      </c>
      <c r="M4804" s="3">
        <v>0</v>
      </c>
      <c r="N4804" s="3">
        <v>115047</v>
      </c>
      <c r="O4804" s="3">
        <v>83903</v>
      </c>
      <c r="P4804" s="3"/>
      <c r="Q4804" s="3">
        <v>157305</v>
      </c>
      <c r="R4804" s="69"/>
      <c r="S4804" s="69">
        <v>1115.23317056</v>
      </c>
      <c r="T4804" s="3">
        <v>113124</v>
      </c>
      <c r="U4804" s="3">
        <v>284327.91668999998</v>
      </c>
      <c r="V4804" s="3">
        <v>0</v>
      </c>
      <c r="W4804" s="3">
        <v>0</v>
      </c>
      <c r="X4804" s="3">
        <v>3728497</v>
      </c>
      <c r="Y4804" s="3"/>
      <c r="Z4804" s="3">
        <v>1683726</v>
      </c>
      <c r="AA4804" s="69"/>
      <c r="AB4804" s="69">
        <v>2828.6716765300002</v>
      </c>
      <c r="AC4804" s="3">
        <v>2845007</v>
      </c>
      <c r="AD4804" s="3">
        <v>1100340.9901700001</v>
      </c>
      <c r="AE4804" s="3">
        <v>0</v>
      </c>
      <c r="AF4804" s="3">
        <v>0</v>
      </c>
    </row>
    <row r="4805" spans="1:32" x14ac:dyDescent="0.3">
      <c r="A4805" s="31" t="s">
        <v>26</v>
      </c>
      <c r="B4805" s="65" t="str">
        <f>VLOOKUP(A4805,'bank list with code'!$A$2:$C$114,3,FALSE)</f>
        <v>B069</v>
      </c>
      <c r="C4805" s="65" t="str">
        <f>VLOOKUP(B4805,'bank type'!$A$2:$B$87,2,FALSE)</f>
        <v>Private Sector Banks</v>
      </c>
      <c r="D4805" s="60">
        <f t="shared" si="178"/>
        <v>44895</v>
      </c>
      <c r="E4805" s="115">
        <v>11</v>
      </c>
      <c r="F4805" s="1">
        <v>2022</v>
      </c>
      <c r="G4805" s="14">
        <v>847</v>
      </c>
      <c r="H4805" s="2">
        <v>613</v>
      </c>
      <c r="I4805" s="2"/>
      <c r="J4805" s="2"/>
      <c r="K4805" s="3">
        <v>9325</v>
      </c>
      <c r="L4805" s="3">
        <v>0</v>
      </c>
      <c r="M4805" s="3">
        <v>0</v>
      </c>
      <c r="N4805" s="3">
        <v>41725</v>
      </c>
      <c r="O4805" s="3">
        <v>0</v>
      </c>
      <c r="P4805" s="3"/>
      <c r="Q4805" s="3">
        <v>0</v>
      </c>
      <c r="R4805" s="69"/>
      <c r="S4805" s="69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5165032</v>
      </c>
      <c r="Y4805" s="3"/>
      <c r="Z4805" s="3">
        <v>1687102</v>
      </c>
      <c r="AA4805" s="69"/>
      <c r="AB4805" s="69">
        <v>2435.5021160000001</v>
      </c>
      <c r="AC4805" s="3">
        <v>243224</v>
      </c>
      <c r="AD4805" s="3">
        <v>469009.33100000001</v>
      </c>
      <c r="AE4805" s="3">
        <v>0</v>
      </c>
      <c r="AF4805" s="3">
        <v>0</v>
      </c>
    </row>
    <row r="4806" spans="1:32" x14ac:dyDescent="0.3">
      <c r="A4806" s="31" t="s">
        <v>27</v>
      </c>
      <c r="B4806" s="65" t="str">
        <f>VLOOKUP(A4806,'bank list with code'!$A$2:$C$114,3,FALSE)</f>
        <v>B070</v>
      </c>
      <c r="C4806" s="65" t="str">
        <f>VLOOKUP(B4806,'bank type'!$A$2:$B$87,2,FALSE)</f>
        <v>Private Sector Banks</v>
      </c>
      <c r="D4806" s="60">
        <f t="shared" si="178"/>
        <v>44895</v>
      </c>
      <c r="E4806" s="115">
        <v>11</v>
      </c>
      <c r="F4806" s="1">
        <v>2022</v>
      </c>
      <c r="G4806" s="14">
        <v>1381</v>
      </c>
      <c r="H4806" s="2">
        <v>852</v>
      </c>
      <c r="I4806" s="2"/>
      <c r="J4806" s="2"/>
      <c r="K4806" s="3">
        <v>11361</v>
      </c>
      <c r="L4806" s="3">
        <v>0</v>
      </c>
      <c r="M4806" s="3">
        <v>0</v>
      </c>
      <c r="N4806" s="3">
        <v>21381</v>
      </c>
      <c r="O4806" s="3">
        <v>10565</v>
      </c>
      <c r="P4806" s="3"/>
      <c r="Q4806" s="3">
        <v>25246</v>
      </c>
      <c r="R4806" s="69"/>
      <c r="S4806" s="69">
        <v>151.09866835</v>
      </c>
      <c r="T4806" s="3">
        <v>8358</v>
      </c>
      <c r="U4806" s="3">
        <v>97588.686959999992</v>
      </c>
      <c r="V4806" s="3">
        <v>0</v>
      </c>
      <c r="W4806" s="3">
        <v>0</v>
      </c>
      <c r="X4806" s="3">
        <v>4113474</v>
      </c>
      <c r="Y4806" s="3"/>
      <c r="Z4806" s="3">
        <v>1670853</v>
      </c>
      <c r="AA4806" s="69"/>
      <c r="AB4806" s="69">
        <v>3431.3941812100002</v>
      </c>
      <c r="AC4806" s="3">
        <v>285171</v>
      </c>
      <c r="AD4806" s="3">
        <v>858341.66469000001</v>
      </c>
      <c r="AE4806" s="3">
        <v>9958</v>
      </c>
      <c r="AF4806" s="3">
        <v>207584.17716999998</v>
      </c>
    </row>
    <row r="4807" spans="1:32" x14ac:dyDescent="0.3">
      <c r="A4807" s="31" t="s">
        <v>28</v>
      </c>
      <c r="B4807" s="65" t="str">
        <f>VLOOKUP(A4807,'bank list with code'!$A$2:$C$114,3,FALSE)</f>
        <v>B073</v>
      </c>
      <c r="C4807" s="65" t="str">
        <f>VLOOKUP(B4807,'bank type'!$A$2:$B$87,2,FALSE)</f>
        <v>Private Sector Banks</v>
      </c>
      <c r="D4807" s="60">
        <f t="shared" si="178"/>
        <v>44895</v>
      </c>
      <c r="E4807" s="115">
        <v>11</v>
      </c>
      <c r="F4807" s="1">
        <v>2022</v>
      </c>
      <c r="G4807" s="14">
        <v>1471</v>
      </c>
      <c r="H4807" s="2">
        <v>1330</v>
      </c>
      <c r="I4807" s="2"/>
      <c r="J4807" s="2"/>
      <c r="K4807" s="3">
        <v>69993</v>
      </c>
      <c r="L4807" s="3">
        <v>6762</v>
      </c>
      <c r="M4807" s="3">
        <v>42107</v>
      </c>
      <c r="N4807" s="3">
        <v>354132</v>
      </c>
      <c r="O4807" s="3">
        <v>4597686</v>
      </c>
      <c r="P4807" s="3"/>
      <c r="Q4807" s="3">
        <v>4773570</v>
      </c>
      <c r="R4807" s="69"/>
      <c r="S4807" s="69">
        <v>15021.327675889999</v>
      </c>
      <c r="T4807" s="3">
        <v>3656661</v>
      </c>
      <c r="U4807" s="3">
        <v>22481453.570639998</v>
      </c>
      <c r="V4807" s="3">
        <v>0</v>
      </c>
      <c r="W4807" s="3">
        <v>0</v>
      </c>
      <c r="X4807" s="3">
        <v>26514365</v>
      </c>
      <c r="Y4807" s="3"/>
      <c r="Z4807" s="3">
        <v>4148561</v>
      </c>
      <c r="AA4807" s="69"/>
      <c r="AB4807" s="69">
        <v>7828.8071477099993</v>
      </c>
      <c r="AC4807" s="3">
        <v>2951836</v>
      </c>
      <c r="AD4807" s="3">
        <v>6695356.0158900004</v>
      </c>
      <c r="AE4807" s="3">
        <v>0</v>
      </c>
      <c r="AF4807" s="3">
        <v>0</v>
      </c>
    </row>
    <row r="4808" spans="1:32" x14ac:dyDescent="0.3">
      <c r="A4808" s="31" t="s">
        <v>92</v>
      </c>
      <c r="B4808" s="65" t="str">
        <f>VLOOKUP(A4808,'bank list with code'!$A$2:$C$114,3,FALSE)</f>
        <v>B074</v>
      </c>
      <c r="C4808" s="65" t="str">
        <f>VLOOKUP(B4808,'bank type'!$A$2:$B$87,2,FALSE)</f>
        <v>Private Sector Banks</v>
      </c>
      <c r="D4808" s="60">
        <f t="shared" si="178"/>
        <v>44895</v>
      </c>
      <c r="E4808" s="115">
        <v>11</v>
      </c>
      <c r="F4808" s="1">
        <v>2022</v>
      </c>
      <c r="G4808" s="14"/>
      <c r="H4808" s="2"/>
      <c r="I4808" s="2"/>
      <c r="J4808" s="2"/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/>
      <c r="Q4808" s="3">
        <v>0</v>
      </c>
      <c r="R4808" s="69"/>
      <c r="S4808" s="69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195401</v>
      </c>
      <c r="Y4808" s="3"/>
      <c r="Z4808" s="3">
        <v>29487</v>
      </c>
      <c r="AA4808" s="69"/>
      <c r="AB4808" s="69">
        <v>54.216438049999994</v>
      </c>
      <c r="AC4808" s="3">
        <v>16603</v>
      </c>
      <c r="AD4808" s="3">
        <v>33234.848839999999</v>
      </c>
      <c r="AE4808" s="3">
        <v>0</v>
      </c>
      <c r="AF4808" s="3">
        <v>0</v>
      </c>
    </row>
    <row r="4809" spans="1:32" x14ac:dyDescent="0.3">
      <c r="A4809" s="31" t="s">
        <v>85</v>
      </c>
      <c r="B4809" s="65" t="str">
        <f>VLOOKUP(A4809,'bank list with code'!$A$2:$C$114,3,FALSE)</f>
        <v>B083</v>
      </c>
      <c r="C4809" s="65" t="str">
        <f>VLOOKUP(B4809,'bank type'!$A$2:$B$87,2,FALSE)</f>
        <v>Private Sector Banks</v>
      </c>
      <c r="D4809" s="60">
        <f t="shared" si="178"/>
        <v>44895</v>
      </c>
      <c r="E4809" s="115">
        <v>11</v>
      </c>
      <c r="F4809" s="1">
        <v>2022</v>
      </c>
      <c r="G4809" s="14">
        <v>373</v>
      </c>
      <c r="H4809" s="2">
        <v>40</v>
      </c>
      <c r="I4809" s="2"/>
      <c r="J4809" s="2"/>
      <c r="K4809" s="3">
        <v>897075</v>
      </c>
      <c r="L4809" s="3">
        <v>0</v>
      </c>
      <c r="M4809" s="3">
        <v>47333</v>
      </c>
      <c r="N4809" s="3">
        <v>72005</v>
      </c>
      <c r="O4809" s="3">
        <v>4230404</v>
      </c>
      <c r="P4809" s="3"/>
      <c r="Q4809" s="3">
        <v>6804218</v>
      </c>
      <c r="R4809" s="69"/>
      <c r="S4809" s="69">
        <v>26533.498443</v>
      </c>
      <c r="T4809" s="3">
        <v>2983772</v>
      </c>
      <c r="U4809" s="3">
        <v>23407563.699999999</v>
      </c>
      <c r="V4809" s="3">
        <v>0</v>
      </c>
      <c r="W4809" s="3">
        <v>0</v>
      </c>
      <c r="X4809" s="3">
        <v>1512891</v>
      </c>
      <c r="Y4809" s="3"/>
      <c r="Z4809" s="3">
        <v>276063</v>
      </c>
      <c r="AA4809" s="69"/>
      <c r="AB4809" s="69">
        <v>593.18617200000006</v>
      </c>
      <c r="AC4809" s="3">
        <v>121881</v>
      </c>
      <c r="AD4809" s="3">
        <v>441191.04300000001</v>
      </c>
      <c r="AE4809" s="3">
        <v>106</v>
      </c>
      <c r="AF4809" s="3">
        <v>3591.7338500000001</v>
      </c>
    </row>
    <row r="4810" spans="1:32" x14ac:dyDescent="0.3">
      <c r="A4810" s="31" t="s">
        <v>30</v>
      </c>
      <c r="B4810" s="65" t="str">
        <f>VLOOKUP(A4810,'bank list with code'!$A$2:$C$114,3,FALSE)</f>
        <v>B089</v>
      </c>
      <c r="C4810" s="65" t="str">
        <f>VLOOKUP(B4810,'bank type'!$A$2:$B$87,2,FALSE)</f>
        <v>Private Sector Banks</v>
      </c>
      <c r="D4810" s="60">
        <f t="shared" si="178"/>
        <v>44895</v>
      </c>
      <c r="E4810" s="115">
        <v>11</v>
      </c>
      <c r="F4810" s="1">
        <v>2022</v>
      </c>
      <c r="G4810" s="14">
        <v>856</v>
      </c>
      <c r="H4810" s="2">
        <v>418</v>
      </c>
      <c r="I4810" s="2"/>
      <c r="J4810" s="2"/>
      <c r="K4810" s="3">
        <v>13759</v>
      </c>
      <c r="L4810" s="3">
        <v>0</v>
      </c>
      <c r="M4810" s="3">
        <v>6086</v>
      </c>
      <c r="N4810" s="3">
        <v>65348</v>
      </c>
      <c r="O4810" s="3">
        <v>169154</v>
      </c>
      <c r="P4810" s="3"/>
      <c r="Q4810" s="3">
        <v>403676</v>
      </c>
      <c r="R4810" s="69"/>
      <c r="S4810" s="69">
        <v>1285.9594999999999</v>
      </c>
      <c r="T4810" s="3">
        <v>381813</v>
      </c>
      <c r="U4810" s="3">
        <v>2532363.1630000002</v>
      </c>
      <c r="V4810" s="3">
        <v>0</v>
      </c>
      <c r="W4810" s="3">
        <v>0</v>
      </c>
      <c r="X4810" s="3">
        <v>3600077</v>
      </c>
      <c r="Y4810" s="3"/>
      <c r="Z4810" s="3">
        <v>1659353</v>
      </c>
      <c r="AA4810" s="69"/>
      <c r="AB4810" s="69">
        <v>2992.9629399999999</v>
      </c>
      <c r="AC4810" s="3">
        <v>301406</v>
      </c>
      <c r="AD4810" s="3">
        <v>821144.49710000004</v>
      </c>
      <c r="AE4810" s="3">
        <v>0</v>
      </c>
      <c r="AF4810" s="3">
        <v>0</v>
      </c>
    </row>
    <row r="4811" spans="1:32" x14ac:dyDescent="0.3">
      <c r="A4811" s="31" t="s">
        <v>31</v>
      </c>
      <c r="B4811" s="65" t="str">
        <f>VLOOKUP(A4811,'bank list with code'!$A$2:$C$114,3,FALSE)</f>
        <v>B100</v>
      </c>
      <c r="C4811" s="65" t="str">
        <f>VLOOKUP(B4811,'bank type'!$A$2:$B$87,2,FALSE)</f>
        <v>Private Sector Banks</v>
      </c>
      <c r="D4811" s="60">
        <f t="shared" si="178"/>
        <v>44895</v>
      </c>
      <c r="E4811" s="115">
        <v>11</v>
      </c>
      <c r="F4811" s="1">
        <v>2022</v>
      </c>
      <c r="G4811" s="14">
        <v>482</v>
      </c>
      <c r="H4811" s="2">
        <v>667</v>
      </c>
      <c r="I4811" s="2"/>
      <c r="J4811" s="2"/>
      <c r="K4811" s="3">
        <v>4662</v>
      </c>
      <c r="L4811" s="3">
        <v>0</v>
      </c>
      <c r="M4811" s="3">
        <v>0</v>
      </c>
      <c r="N4811" s="3">
        <v>0</v>
      </c>
      <c r="O4811" s="3">
        <v>40992</v>
      </c>
      <c r="P4811" s="3"/>
      <c r="Q4811" s="3">
        <v>57427</v>
      </c>
      <c r="R4811" s="69"/>
      <c r="S4811" s="69">
        <v>243.27790672</v>
      </c>
      <c r="T4811" s="3">
        <v>21169</v>
      </c>
      <c r="U4811" s="3">
        <v>106915.3475</v>
      </c>
      <c r="V4811" s="3">
        <v>0</v>
      </c>
      <c r="W4811" s="3">
        <v>0</v>
      </c>
      <c r="X4811" s="3">
        <v>2150529</v>
      </c>
      <c r="Y4811" s="3"/>
      <c r="Z4811" s="3">
        <v>429367</v>
      </c>
      <c r="AA4811" s="69"/>
      <c r="AB4811" s="69">
        <v>892.37206795000009</v>
      </c>
      <c r="AC4811" s="3">
        <v>99435</v>
      </c>
      <c r="AD4811" s="3">
        <v>195653.62899999999</v>
      </c>
      <c r="AE4811" s="3">
        <v>97</v>
      </c>
      <c r="AF4811" s="3">
        <v>281.50099999999998</v>
      </c>
    </row>
    <row r="4812" spans="1:32" x14ac:dyDescent="0.3">
      <c r="A4812" s="31" t="s">
        <v>33</v>
      </c>
      <c r="B4812" s="65" t="str">
        <f>VLOOKUP(A4812,'bank list with code'!$A$2:$C$114,3,FALSE)</f>
        <v>B113</v>
      </c>
      <c r="C4812" s="65" t="str">
        <f>VLOOKUP(B4812,'bank type'!$A$2:$B$87,2,FALSE)</f>
        <v>Private Sector Banks</v>
      </c>
      <c r="D4812" s="60">
        <f t="shared" si="178"/>
        <v>44895</v>
      </c>
      <c r="E4812" s="115">
        <v>11</v>
      </c>
      <c r="F4812" s="1">
        <v>2022</v>
      </c>
      <c r="G4812" s="14">
        <v>1069</v>
      </c>
      <c r="H4812" s="2">
        <v>186</v>
      </c>
      <c r="I4812" s="2"/>
      <c r="J4812" s="2"/>
      <c r="K4812" s="3">
        <v>60986</v>
      </c>
      <c r="L4812" s="3">
        <v>91482</v>
      </c>
      <c r="M4812" s="3">
        <v>342577</v>
      </c>
      <c r="N4812" s="3">
        <v>130186487</v>
      </c>
      <c r="O4812" s="3">
        <v>1361789</v>
      </c>
      <c r="P4812" s="3"/>
      <c r="Q4812" s="3">
        <v>1908458</v>
      </c>
      <c r="R4812" s="69"/>
      <c r="S4812" s="69">
        <v>6097.8337274200003</v>
      </c>
      <c r="T4812" s="3">
        <v>845235</v>
      </c>
      <c r="U4812" s="3">
        <v>6790707.7039899994</v>
      </c>
      <c r="V4812" s="3">
        <v>0</v>
      </c>
      <c r="W4812" s="3">
        <v>0</v>
      </c>
      <c r="X4812" s="3">
        <v>4075864</v>
      </c>
      <c r="Y4812" s="3"/>
      <c r="Z4812" s="3">
        <v>1129361</v>
      </c>
      <c r="AA4812" s="69"/>
      <c r="AB4812" s="69">
        <v>2325.7167229199999</v>
      </c>
      <c r="AC4812" s="3">
        <v>523061</v>
      </c>
      <c r="AD4812" s="3">
        <v>1442814.6849500001</v>
      </c>
      <c r="AE4812" s="3">
        <v>56</v>
      </c>
      <c r="AF4812" s="3">
        <v>942.65217000000007</v>
      </c>
    </row>
    <row r="4813" spans="1:32" x14ac:dyDescent="0.3">
      <c r="A4813" s="31" t="s">
        <v>86</v>
      </c>
      <c r="B4813" s="65" t="str">
        <f>VLOOKUP(A4813,'bank list with code'!$A$2:$C$114,3,FALSE)</f>
        <v>B004</v>
      </c>
      <c r="C4813" s="65" t="str">
        <f>VLOOKUP(B4813,'bank type'!$A$2:$B$87,2,FALSE)</f>
        <v>Foreign Banks</v>
      </c>
      <c r="D4813" s="60">
        <f t="shared" si="178"/>
        <v>44895</v>
      </c>
      <c r="E4813" s="115">
        <v>11</v>
      </c>
      <c r="F4813" s="1">
        <v>2022</v>
      </c>
      <c r="G4813" s="14">
        <v>0</v>
      </c>
      <c r="H4813" s="14">
        <v>0</v>
      </c>
      <c r="I4813" s="14"/>
      <c r="J4813" s="14"/>
      <c r="K4813" s="3">
        <v>52943</v>
      </c>
      <c r="L4813" s="3">
        <v>0</v>
      </c>
      <c r="M4813" s="3">
        <v>0</v>
      </c>
      <c r="N4813" s="3">
        <v>0</v>
      </c>
      <c r="O4813" s="3">
        <v>1313008</v>
      </c>
      <c r="P4813" s="3"/>
      <c r="Q4813" s="3">
        <v>1021443</v>
      </c>
      <c r="R4813" s="69"/>
      <c r="S4813" s="69">
        <v>7900.0137949999998</v>
      </c>
      <c r="T4813" s="3">
        <v>2994038</v>
      </c>
      <c r="U4813" s="3">
        <v>24503917.026000001</v>
      </c>
      <c r="V4813" s="3">
        <v>0</v>
      </c>
      <c r="W4813" s="3">
        <v>0</v>
      </c>
      <c r="X4813" s="3">
        <v>0</v>
      </c>
      <c r="Y4813" s="3"/>
      <c r="Z4813" s="3">
        <v>0</v>
      </c>
      <c r="AA4813" s="69"/>
      <c r="AB4813" s="69">
        <v>0</v>
      </c>
      <c r="AC4813" s="3">
        <v>0</v>
      </c>
      <c r="AD4813" s="3">
        <v>0</v>
      </c>
      <c r="AE4813" s="3">
        <v>0</v>
      </c>
      <c r="AF4813" s="3">
        <v>0</v>
      </c>
    </row>
    <row r="4814" spans="1:32" x14ac:dyDescent="0.3">
      <c r="A4814" s="31" t="s">
        <v>36</v>
      </c>
      <c r="B4814" s="65" t="str">
        <f>VLOOKUP(A4814,'bank list with code'!$A$2:$C$114,3,FALSE)</f>
        <v>B011</v>
      </c>
      <c r="C4814" s="65" t="str">
        <f>VLOOKUP(B4814,'bank type'!$A$2:$B$87,2,FALSE)</f>
        <v>Foreign Banks</v>
      </c>
      <c r="D4814" s="60">
        <f t="shared" si="178"/>
        <v>44895</v>
      </c>
      <c r="E4814" s="115">
        <v>11</v>
      </c>
      <c r="F4814" s="1">
        <v>2022</v>
      </c>
      <c r="G4814" s="14">
        <v>0</v>
      </c>
      <c r="H4814" s="14">
        <v>0</v>
      </c>
      <c r="I4814" s="14"/>
      <c r="J4814" s="14"/>
      <c r="K4814" s="3">
        <v>0</v>
      </c>
      <c r="L4814" s="3">
        <v>0</v>
      </c>
      <c r="M4814" s="3">
        <v>0</v>
      </c>
      <c r="N4814" s="3">
        <v>0</v>
      </c>
      <c r="O4814" s="3">
        <v>5159</v>
      </c>
      <c r="P4814" s="3"/>
      <c r="Q4814" s="3">
        <v>4921</v>
      </c>
      <c r="R4814" s="69"/>
      <c r="S4814" s="69">
        <v>24.325623709999999</v>
      </c>
      <c r="T4814" s="3">
        <v>1871</v>
      </c>
      <c r="U4814" s="3">
        <v>18116.856099999997</v>
      </c>
      <c r="V4814" s="3">
        <v>0</v>
      </c>
      <c r="W4814" s="3">
        <v>0</v>
      </c>
      <c r="X4814" s="3">
        <v>0</v>
      </c>
      <c r="Y4814" s="3"/>
      <c r="Z4814" s="3">
        <v>0</v>
      </c>
      <c r="AA4814" s="69"/>
      <c r="AB4814" s="69">
        <v>0</v>
      </c>
      <c r="AC4814" s="3">
        <v>0</v>
      </c>
      <c r="AD4814" s="3">
        <v>0</v>
      </c>
      <c r="AE4814" s="3">
        <v>0</v>
      </c>
      <c r="AF4814" s="3">
        <v>0</v>
      </c>
    </row>
    <row r="4815" spans="1:32" x14ac:dyDescent="0.3">
      <c r="A4815" s="31" t="s">
        <v>37</v>
      </c>
      <c r="B4815" s="65" t="str">
        <f>VLOOKUP(A4815,'bank list with code'!$A$2:$C$114,3,FALSE)</f>
        <v>B017</v>
      </c>
      <c r="C4815" s="65" t="str">
        <f>VLOOKUP(B4815,'bank type'!$A$2:$B$87,2,FALSE)</f>
        <v>Foreign Banks</v>
      </c>
      <c r="D4815" s="60">
        <f t="shared" si="178"/>
        <v>44895</v>
      </c>
      <c r="E4815" s="115">
        <v>11</v>
      </c>
      <c r="F4815" s="1">
        <v>2022</v>
      </c>
      <c r="G4815" s="14">
        <v>0</v>
      </c>
      <c r="H4815" s="14">
        <v>0</v>
      </c>
      <c r="I4815" s="14"/>
      <c r="J4815" s="14"/>
      <c r="K4815" s="3">
        <v>0</v>
      </c>
      <c r="L4815" s="3">
        <v>0</v>
      </c>
      <c r="M4815" s="3">
        <v>1</v>
      </c>
      <c r="N4815" s="3">
        <v>0</v>
      </c>
      <c r="O4815" s="3">
        <v>0</v>
      </c>
      <c r="P4815" s="3"/>
      <c r="Q4815" s="3">
        <v>0</v>
      </c>
      <c r="R4815" s="69"/>
      <c r="S4815" s="69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903</v>
      </c>
      <c r="Y4815" s="3"/>
      <c r="Z4815" s="3">
        <v>33</v>
      </c>
      <c r="AA4815" s="69"/>
      <c r="AB4815" s="69">
        <v>0.35372919999999997</v>
      </c>
      <c r="AC4815" s="3">
        <v>1</v>
      </c>
      <c r="AD4815" s="3">
        <v>1.5</v>
      </c>
      <c r="AE4815" s="3">
        <v>0</v>
      </c>
      <c r="AF4815" s="3">
        <v>0</v>
      </c>
    </row>
    <row r="4816" spans="1:32" x14ac:dyDescent="0.3">
      <c r="A4816" s="31" t="s">
        <v>38</v>
      </c>
      <c r="B4816" s="65" t="str">
        <f>VLOOKUP(A4816,'bank list with code'!$A$2:$C$114,3,FALSE)</f>
        <v>B023</v>
      </c>
      <c r="C4816" s="65" t="str">
        <f>VLOOKUP(B4816,'bank type'!$A$2:$B$87,2,FALSE)</f>
        <v>Foreign Banks</v>
      </c>
      <c r="D4816" s="60">
        <f t="shared" si="178"/>
        <v>44895</v>
      </c>
      <c r="E4816" s="115">
        <v>11</v>
      </c>
      <c r="F4816" s="1">
        <v>2022</v>
      </c>
      <c r="G4816" s="14">
        <v>47</v>
      </c>
      <c r="H4816" s="2">
        <v>431</v>
      </c>
      <c r="I4816" s="2"/>
      <c r="J4816" s="2"/>
      <c r="K4816" s="3">
        <v>0</v>
      </c>
      <c r="L4816" s="3">
        <v>0</v>
      </c>
      <c r="M4816" s="3">
        <v>0</v>
      </c>
      <c r="N4816" s="3">
        <v>0</v>
      </c>
      <c r="O4816" s="3">
        <v>2482096</v>
      </c>
      <c r="P4816" s="3"/>
      <c r="Q4816" s="3">
        <v>7998058</v>
      </c>
      <c r="R4816" s="69"/>
      <c r="S4816" s="69">
        <v>21287.177466419998</v>
      </c>
      <c r="T4816" s="3">
        <v>3132953</v>
      </c>
      <c r="U4816" s="3">
        <v>18247519.269930001</v>
      </c>
      <c r="V4816" s="3">
        <v>0</v>
      </c>
      <c r="W4816" s="3">
        <v>0</v>
      </c>
      <c r="X4816" s="3">
        <v>1311767</v>
      </c>
      <c r="Y4816" s="3"/>
      <c r="Z4816" s="3">
        <v>739734</v>
      </c>
      <c r="AA4816" s="69"/>
      <c r="AB4816" s="69">
        <v>1957.4877736400001</v>
      </c>
      <c r="AC4816" s="3">
        <v>770526</v>
      </c>
      <c r="AD4816" s="3">
        <v>2394263.7837899998</v>
      </c>
      <c r="AE4816" s="3">
        <v>0</v>
      </c>
      <c r="AF4816" s="3">
        <v>0</v>
      </c>
    </row>
    <row r="4817" spans="1:32" x14ac:dyDescent="0.3">
      <c r="A4817" s="31" t="s">
        <v>87</v>
      </c>
      <c r="B4817" s="65" t="str">
        <f>VLOOKUP(A4817,'bank list with code'!$A$2:$C$114,3,FALSE)</f>
        <v>B030</v>
      </c>
      <c r="C4817" s="65" t="str">
        <f>VLOOKUP(B4817,'bank type'!$A$2:$B$87,2,FALSE)</f>
        <v>Foreign Banks</v>
      </c>
      <c r="D4817" s="60">
        <f t="shared" si="178"/>
        <v>44895</v>
      </c>
      <c r="E4817" s="115">
        <v>11</v>
      </c>
      <c r="F4817" s="1">
        <v>2022</v>
      </c>
      <c r="G4817" s="14">
        <v>449</v>
      </c>
      <c r="H4817" s="2">
        <v>534</v>
      </c>
      <c r="I4817" s="2"/>
      <c r="J4817" s="2"/>
      <c r="K4817" s="3">
        <v>495</v>
      </c>
      <c r="L4817" s="3">
        <v>86</v>
      </c>
      <c r="M4817" s="3">
        <v>0</v>
      </c>
      <c r="N4817" s="3">
        <v>2800</v>
      </c>
      <c r="O4817" s="3">
        <v>118719</v>
      </c>
      <c r="P4817" s="3"/>
      <c r="Q4817" s="3">
        <v>126755</v>
      </c>
      <c r="R4817" s="69"/>
      <c r="S4817" s="69">
        <v>431.31149170000003</v>
      </c>
      <c r="T4817" s="3">
        <v>88297</v>
      </c>
      <c r="U4817" s="3">
        <v>615336.46066999994</v>
      </c>
      <c r="V4817" s="3">
        <v>0</v>
      </c>
      <c r="W4817" s="3">
        <v>0</v>
      </c>
      <c r="X4817" s="3">
        <v>1945944</v>
      </c>
      <c r="Y4817" s="3"/>
      <c r="Z4817" s="3">
        <v>500660</v>
      </c>
      <c r="AA4817" s="69"/>
      <c r="AB4817" s="69">
        <v>780.99948499999994</v>
      </c>
      <c r="AC4817" s="3">
        <v>170502</v>
      </c>
      <c r="AD4817" s="3">
        <v>353887.98800000001</v>
      </c>
      <c r="AE4817" s="3">
        <v>320</v>
      </c>
      <c r="AF4817" s="3">
        <v>4805.7520000000004</v>
      </c>
    </row>
    <row r="4818" spans="1:32" x14ac:dyDescent="0.3">
      <c r="A4818" s="31" t="s">
        <v>40</v>
      </c>
      <c r="B4818" s="65" t="str">
        <f>VLOOKUP(A4818,'bank list with code'!$A$2:$C$114,3,FALSE)</f>
        <v>B035</v>
      </c>
      <c r="C4818" s="65" t="str">
        <f>VLOOKUP(B4818,'bank type'!$A$2:$B$87,2,FALSE)</f>
        <v>Foreign Banks</v>
      </c>
      <c r="D4818" s="60">
        <f t="shared" si="178"/>
        <v>44895</v>
      </c>
      <c r="E4818" s="115">
        <v>11</v>
      </c>
      <c r="F4818" s="1">
        <v>2022</v>
      </c>
      <c r="G4818" s="14">
        <v>13</v>
      </c>
      <c r="H4818" s="2">
        <v>18</v>
      </c>
      <c r="I4818" s="2"/>
      <c r="J4818" s="2"/>
      <c r="K4818" s="3">
        <v>0</v>
      </c>
      <c r="L4818" s="3">
        <v>0</v>
      </c>
      <c r="M4818" s="3">
        <v>0</v>
      </c>
      <c r="N4818" s="3">
        <v>12</v>
      </c>
      <c r="O4818" s="3">
        <v>0</v>
      </c>
      <c r="P4818" s="3"/>
      <c r="Q4818" s="3">
        <v>0</v>
      </c>
      <c r="R4818" s="69"/>
      <c r="S4818" s="69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117513</v>
      </c>
      <c r="Y4818" s="3"/>
      <c r="Z4818" s="3">
        <v>65143</v>
      </c>
      <c r="AA4818" s="69"/>
      <c r="AB4818" s="69">
        <v>157.714516</v>
      </c>
      <c r="AC4818" s="3">
        <v>7948</v>
      </c>
      <c r="AD4818" s="3">
        <v>38893.839100000005</v>
      </c>
      <c r="AE4818" s="3">
        <v>0</v>
      </c>
      <c r="AF4818" s="3">
        <v>0</v>
      </c>
    </row>
    <row r="4819" spans="1:32" x14ac:dyDescent="0.3">
      <c r="A4819" s="31" t="s">
        <v>88</v>
      </c>
      <c r="B4819" s="65" t="str">
        <f>VLOOKUP(A4819,'bank list with code'!$A$2:$C$114,3,FALSE)</f>
        <v>B052</v>
      </c>
      <c r="C4819" s="65" t="str">
        <f>VLOOKUP(B4819,'bank type'!$A$2:$B$87,2,FALSE)</f>
        <v>Foreign Banks</v>
      </c>
      <c r="D4819" s="60">
        <f t="shared" si="178"/>
        <v>44895</v>
      </c>
      <c r="E4819" s="115">
        <v>11</v>
      </c>
      <c r="F4819" s="1">
        <v>2022</v>
      </c>
      <c r="G4819" s="14">
        <v>46</v>
      </c>
      <c r="H4819" s="2">
        <v>28</v>
      </c>
      <c r="I4819" s="2"/>
      <c r="J4819" s="2"/>
      <c r="K4819" s="3">
        <v>0</v>
      </c>
      <c r="L4819" s="3">
        <v>0</v>
      </c>
      <c r="M4819" s="3">
        <v>0</v>
      </c>
      <c r="N4819" s="3">
        <v>0</v>
      </c>
      <c r="O4819" s="3">
        <v>692840</v>
      </c>
      <c r="P4819" s="3"/>
      <c r="Q4819" s="3">
        <v>678381</v>
      </c>
      <c r="R4819" s="69"/>
      <c r="S4819" s="69">
        <v>2319.2628319299997</v>
      </c>
      <c r="T4819" s="3">
        <v>945138</v>
      </c>
      <c r="U4819" s="3">
        <v>4159732.38185</v>
      </c>
      <c r="V4819" s="3">
        <v>0</v>
      </c>
      <c r="W4819" s="3">
        <v>0</v>
      </c>
      <c r="X4819" s="3">
        <v>562551</v>
      </c>
      <c r="Y4819" s="3"/>
      <c r="Z4819" s="3">
        <v>254928</v>
      </c>
      <c r="AA4819" s="69"/>
      <c r="AB4819" s="69">
        <v>921.95989850000001</v>
      </c>
      <c r="AC4819" s="3">
        <v>0</v>
      </c>
      <c r="AD4819" s="3">
        <v>0</v>
      </c>
      <c r="AE4819" s="3">
        <v>0</v>
      </c>
      <c r="AF4819" s="3">
        <v>0</v>
      </c>
    </row>
    <row r="4820" spans="1:32" x14ac:dyDescent="0.3">
      <c r="A4820" s="31" t="s">
        <v>89</v>
      </c>
      <c r="B4820" s="65" t="str">
        <f>VLOOKUP(A4820,'bank list with code'!$A$2:$C$114,3,FALSE)</f>
        <v>B085</v>
      </c>
      <c r="C4820" s="65" t="str">
        <f>VLOOKUP(B4820,'bank type'!$A$2:$B$87,2,FALSE)</f>
        <v>Foreign Banks</v>
      </c>
      <c r="D4820" s="60">
        <f t="shared" si="178"/>
        <v>44895</v>
      </c>
      <c r="E4820" s="115">
        <v>11</v>
      </c>
      <c r="F4820" s="1">
        <v>2022</v>
      </c>
      <c r="G4820" s="14">
        <v>0</v>
      </c>
      <c r="H4820" s="2">
        <v>0</v>
      </c>
      <c r="I4820" s="2"/>
      <c r="J4820" s="2"/>
      <c r="K4820" s="3">
        <v>0</v>
      </c>
      <c r="L4820" s="3">
        <v>326541</v>
      </c>
      <c r="M4820" s="3">
        <v>0</v>
      </c>
      <c r="N4820" s="3">
        <v>0</v>
      </c>
      <c r="O4820" s="3">
        <v>1703964</v>
      </c>
      <c r="P4820" s="3"/>
      <c r="Q4820" s="3">
        <v>492773</v>
      </c>
      <c r="R4820" s="69"/>
      <c r="S4820" s="69">
        <v>2193.8167940000003</v>
      </c>
      <c r="T4820" s="3">
        <v>1196798</v>
      </c>
      <c r="U4820" s="3">
        <v>5820988.6160000004</v>
      </c>
      <c r="V4820" s="3">
        <v>0</v>
      </c>
      <c r="W4820" s="3">
        <v>0</v>
      </c>
      <c r="X4820" s="3">
        <v>404244</v>
      </c>
      <c r="Y4820" s="3"/>
      <c r="Z4820" s="3">
        <v>15823</v>
      </c>
      <c r="AA4820" s="69"/>
      <c r="AB4820" s="69">
        <v>38.686711000000003</v>
      </c>
      <c r="AC4820" s="3">
        <v>46499</v>
      </c>
      <c r="AD4820" s="3">
        <v>113898.295</v>
      </c>
      <c r="AE4820" s="3">
        <v>0</v>
      </c>
      <c r="AF4820" s="3">
        <v>0</v>
      </c>
    </row>
    <row r="4821" spans="1:32" x14ac:dyDescent="0.3">
      <c r="A4821" s="36" t="s">
        <v>42</v>
      </c>
      <c r="B4821" s="65" t="str">
        <f>VLOOKUP(A4821,'bank list with code'!$A$2:$C$114,3,FALSE)</f>
        <v>B090</v>
      </c>
      <c r="C4821" s="65" t="str">
        <f>VLOOKUP(B4821,'bank type'!$A$2:$B$87,2,FALSE)</f>
        <v>Foreign Banks</v>
      </c>
      <c r="D4821" s="60">
        <f t="shared" si="178"/>
        <v>44895</v>
      </c>
      <c r="E4821" s="115">
        <v>11</v>
      </c>
      <c r="F4821" s="1">
        <v>2022</v>
      </c>
      <c r="G4821" s="14">
        <v>99</v>
      </c>
      <c r="H4821" s="2">
        <v>73</v>
      </c>
      <c r="I4821" s="2"/>
      <c r="J4821" s="2"/>
      <c r="K4821" s="3">
        <v>0</v>
      </c>
      <c r="L4821" s="3">
        <v>0</v>
      </c>
      <c r="M4821" s="3">
        <v>0</v>
      </c>
      <c r="N4821" s="3">
        <v>0</v>
      </c>
      <c r="O4821" s="3">
        <v>1102760</v>
      </c>
      <c r="P4821" s="3"/>
      <c r="Q4821" s="3">
        <v>1854799</v>
      </c>
      <c r="R4821" s="69"/>
      <c r="S4821" s="69">
        <v>5282.5073769999999</v>
      </c>
      <c r="T4821" s="3">
        <v>862206</v>
      </c>
      <c r="U4821" s="3">
        <v>4802550.398</v>
      </c>
      <c r="V4821" s="3">
        <v>0</v>
      </c>
      <c r="W4821" s="3">
        <v>0</v>
      </c>
      <c r="X4821" s="3">
        <v>1169240</v>
      </c>
      <c r="Y4821" s="3"/>
      <c r="Z4821" s="3">
        <v>1108020</v>
      </c>
      <c r="AA4821" s="69"/>
      <c r="AB4821" s="69">
        <v>2635.4632179999999</v>
      </c>
      <c r="AC4821" s="3">
        <v>131722</v>
      </c>
      <c r="AD4821" s="3">
        <v>605763.79599999997</v>
      </c>
      <c r="AE4821" s="3">
        <v>32</v>
      </c>
      <c r="AF4821" s="3">
        <v>609.10199999999998</v>
      </c>
    </row>
    <row r="4822" spans="1:32" x14ac:dyDescent="0.3">
      <c r="A4822" s="36" t="s">
        <v>94</v>
      </c>
      <c r="B4822" s="65" t="str">
        <f>VLOOKUP(A4822,'bank list with code'!$A$2:$C$114,3,FALSE)</f>
        <v>B112</v>
      </c>
      <c r="C4822" s="65" t="str">
        <f>VLOOKUP(B4822,'bank type'!$A$2:$B$87,2,FALSE)</f>
        <v>Foreign Banks</v>
      </c>
      <c r="D4822" s="60">
        <f t="shared" si="178"/>
        <v>44895</v>
      </c>
      <c r="E4822" s="115">
        <v>11</v>
      </c>
      <c r="F4822" s="1">
        <v>2022</v>
      </c>
      <c r="G4822" s="3">
        <v>0</v>
      </c>
      <c r="H4822" s="3">
        <v>0</v>
      </c>
      <c r="I4822" s="3"/>
      <c r="J4822" s="3"/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/>
      <c r="Q4822" s="3">
        <v>0</v>
      </c>
      <c r="R4822" s="69"/>
      <c r="S4822" s="69">
        <v>0</v>
      </c>
      <c r="T4822" s="3">
        <v>0</v>
      </c>
      <c r="U4822" s="3">
        <v>0</v>
      </c>
      <c r="V4822" s="3">
        <v>0</v>
      </c>
      <c r="W4822" s="3">
        <v>0</v>
      </c>
      <c r="X4822" s="7">
        <v>1091</v>
      </c>
      <c r="Y4822" s="7"/>
      <c r="Z4822" s="3">
        <v>5189</v>
      </c>
      <c r="AA4822" s="69"/>
      <c r="AB4822" s="69">
        <v>16.03657213</v>
      </c>
      <c r="AC4822" s="3">
        <v>1494</v>
      </c>
      <c r="AD4822" s="3">
        <v>4195.3121700000002</v>
      </c>
      <c r="AE4822" s="3">
        <v>0</v>
      </c>
      <c r="AF4822" s="3">
        <v>0</v>
      </c>
    </row>
    <row r="4823" spans="1:32" x14ac:dyDescent="0.3">
      <c r="A4823" s="32" t="s">
        <v>45</v>
      </c>
      <c r="B4823" s="65" t="str">
        <f>VLOOKUP(A4823,'bank list with code'!$A$2:$C$114,3,FALSE)</f>
        <v>B002</v>
      </c>
      <c r="C4823" s="65" t="str">
        <f>VLOOKUP(B4823,'bank type'!$A$2:$B$87,2,FALSE)</f>
        <v>Payment Banks</v>
      </c>
      <c r="D4823" s="60">
        <f t="shared" si="178"/>
        <v>44895</v>
      </c>
      <c r="E4823" s="115">
        <v>11</v>
      </c>
      <c r="F4823" s="1">
        <v>2022</v>
      </c>
      <c r="G4823" s="25">
        <v>0</v>
      </c>
      <c r="H4823" s="25">
        <v>0</v>
      </c>
      <c r="I4823" s="25"/>
      <c r="J4823" s="25"/>
      <c r="K4823" s="26">
        <v>0</v>
      </c>
      <c r="L4823" s="26">
        <v>0</v>
      </c>
      <c r="M4823" s="26">
        <v>0</v>
      </c>
      <c r="N4823" s="26">
        <v>4120115</v>
      </c>
      <c r="O4823" s="26">
        <v>0</v>
      </c>
      <c r="P4823" s="26"/>
      <c r="Q4823" s="26">
        <v>0</v>
      </c>
      <c r="R4823" s="133"/>
      <c r="S4823" s="133">
        <v>0</v>
      </c>
      <c r="T4823" s="26">
        <v>0</v>
      </c>
      <c r="U4823" s="26">
        <v>0</v>
      </c>
      <c r="V4823" s="26">
        <v>0</v>
      </c>
      <c r="W4823" s="26">
        <v>0</v>
      </c>
      <c r="X4823" s="26">
        <v>3424302</v>
      </c>
      <c r="Y4823" s="26"/>
      <c r="Z4823" s="26">
        <v>0</v>
      </c>
      <c r="AA4823" s="133"/>
      <c r="AB4823" s="133">
        <v>0</v>
      </c>
      <c r="AC4823" s="26">
        <v>262477</v>
      </c>
      <c r="AD4823" s="26">
        <v>195835.06198000003</v>
      </c>
      <c r="AE4823" s="26">
        <v>0</v>
      </c>
      <c r="AF4823" s="26">
        <v>0</v>
      </c>
    </row>
    <row r="4824" spans="1:32" x14ac:dyDescent="0.3">
      <c r="A4824" s="32" t="s">
        <v>46</v>
      </c>
      <c r="B4824" s="65" t="str">
        <f>VLOOKUP(A4824,'bank list with code'!$A$2:$C$114,3,FALSE)</f>
        <v>B048</v>
      </c>
      <c r="C4824" s="65" t="str">
        <f>VLOOKUP(B4824,'bank type'!$A$2:$B$87,2,FALSE)</f>
        <v>Payment Banks</v>
      </c>
      <c r="D4824" s="60">
        <f t="shared" si="178"/>
        <v>44895</v>
      </c>
      <c r="E4824" s="115">
        <v>11</v>
      </c>
      <c r="F4824" s="1">
        <v>2022</v>
      </c>
      <c r="G4824" s="25">
        <v>0</v>
      </c>
      <c r="H4824" s="25">
        <v>0</v>
      </c>
      <c r="I4824" s="25"/>
      <c r="J4824" s="25"/>
      <c r="K4824" s="26">
        <v>0</v>
      </c>
      <c r="L4824" s="26">
        <v>350093</v>
      </c>
      <c r="M4824" s="26">
        <v>0</v>
      </c>
      <c r="N4824" s="26">
        <v>17353</v>
      </c>
      <c r="O4824" s="26">
        <v>0</v>
      </c>
      <c r="P4824" s="26"/>
      <c r="Q4824" s="26">
        <v>0</v>
      </c>
      <c r="R4824" s="133"/>
      <c r="S4824" s="133">
        <v>0</v>
      </c>
      <c r="T4824" s="26">
        <v>0</v>
      </c>
      <c r="U4824" s="26">
        <v>0</v>
      </c>
      <c r="V4824" s="26">
        <v>0</v>
      </c>
      <c r="W4824" s="26">
        <v>0</v>
      </c>
      <c r="X4824" s="26">
        <v>5717289</v>
      </c>
      <c r="Y4824" s="26"/>
      <c r="Z4824" s="26">
        <v>196788</v>
      </c>
      <c r="AA4824" s="133"/>
      <c r="AB4824" s="133">
        <v>407.11763350000001</v>
      </c>
      <c r="AC4824" s="26">
        <v>16580</v>
      </c>
      <c r="AD4824" s="26">
        <v>21791.981399999997</v>
      </c>
      <c r="AE4824" s="26">
        <v>0</v>
      </c>
      <c r="AF4824" s="26">
        <v>0</v>
      </c>
    </row>
    <row r="4825" spans="1:32" x14ac:dyDescent="0.3">
      <c r="A4825" s="32" t="s">
        <v>47</v>
      </c>
      <c r="B4825" s="65" t="str">
        <f>VLOOKUP(A4825,'bank list with code'!$A$2:$C$114,3,FALSE)</f>
        <v>B059</v>
      </c>
      <c r="C4825" s="65" t="str">
        <f>VLOOKUP(B4825,'bank type'!$A$2:$B$87,2,FALSE)</f>
        <v>Payment Banks</v>
      </c>
      <c r="D4825" s="60">
        <f t="shared" si="178"/>
        <v>44895</v>
      </c>
      <c r="E4825" s="115">
        <v>11</v>
      </c>
      <c r="F4825" s="1">
        <v>2022</v>
      </c>
      <c r="G4825" s="25">
        <v>0</v>
      </c>
      <c r="H4825" s="25">
        <v>0</v>
      </c>
      <c r="I4825" s="25"/>
      <c r="J4825" s="25"/>
      <c r="K4825" s="26">
        <v>0</v>
      </c>
      <c r="L4825" s="26">
        <v>168607</v>
      </c>
      <c r="M4825" s="26">
        <v>0</v>
      </c>
      <c r="N4825" s="26">
        <v>121729</v>
      </c>
      <c r="O4825" s="26">
        <v>0</v>
      </c>
      <c r="P4825" s="26"/>
      <c r="Q4825" s="26">
        <v>0</v>
      </c>
      <c r="R4825" s="133"/>
      <c r="S4825" s="133">
        <v>0</v>
      </c>
      <c r="T4825" s="26">
        <v>0</v>
      </c>
      <c r="U4825" s="26">
        <v>0</v>
      </c>
      <c r="V4825" s="26">
        <v>0</v>
      </c>
      <c r="W4825" s="26">
        <v>0</v>
      </c>
      <c r="X4825" s="26">
        <v>8264248</v>
      </c>
      <c r="Y4825" s="26"/>
      <c r="Z4825" s="26">
        <v>0</v>
      </c>
      <c r="AA4825" s="133"/>
      <c r="AB4825" s="133">
        <v>0</v>
      </c>
      <c r="AC4825" s="26">
        <v>367737</v>
      </c>
      <c r="AD4825" s="26">
        <v>270777.58765</v>
      </c>
      <c r="AE4825" s="26">
        <v>0</v>
      </c>
      <c r="AF4825" s="26">
        <v>0</v>
      </c>
    </row>
    <row r="4826" spans="1:32" x14ac:dyDescent="0.3">
      <c r="A4826" s="32" t="s">
        <v>72</v>
      </c>
      <c r="B4826" s="65" t="str">
        <f>VLOOKUP(A4826,'bank list with code'!$A$2:$C$114,3,FALSE)</f>
        <v>B067</v>
      </c>
      <c r="C4826" s="65" t="str">
        <f>VLOOKUP(B4826,'bank type'!$A$2:$B$87,2,FALSE)</f>
        <v>Payment Banks</v>
      </c>
      <c r="D4826" s="60">
        <f t="shared" si="178"/>
        <v>44895</v>
      </c>
      <c r="E4826" s="115">
        <v>11</v>
      </c>
      <c r="F4826" s="1">
        <v>2022</v>
      </c>
      <c r="G4826" s="25">
        <v>0</v>
      </c>
      <c r="H4826" s="25">
        <v>0</v>
      </c>
      <c r="I4826" s="25"/>
      <c r="J4826" s="25"/>
      <c r="K4826" s="26">
        <v>0</v>
      </c>
      <c r="L4826" s="26">
        <v>0</v>
      </c>
      <c r="M4826" s="26">
        <v>0</v>
      </c>
      <c r="N4826" s="26">
        <v>0</v>
      </c>
      <c r="O4826" s="26">
        <v>0</v>
      </c>
      <c r="P4826" s="26"/>
      <c r="Q4826" s="26">
        <v>0</v>
      </c>
      <c r="R4826" s="133"/>
      <c r="S4826" s="133">
        <v>0</v>
      </c>
      <c r="T4826" s="26">
        <v>0</v>
      </c>
      <c r="U4826" s="26">
        <v>0</v>
      </c>
      <c r="V4826" s="26">
        <v>0</v>
      </c>
      <c r="W4826" s="26">
        <v>0</v>
      </c>
      <c r="X4826" s="26">
        <v>0</v>
      </c>
      <c r="Y4826" s="26"/>
      <c r="Z4826" s="26">
        <v>0</v>
      </c>
      <c r="AA4826" s="133"/>
      <c r="AB4826" s="133">
        <v>0</v>
      </c>
      <c r="AC4826" s="26">
        <v>0</v>
      </c>
      <c r="AD4826" s="26">
        <v>0</v>
      </c>
      <c r="AE4826" s="26">
        <v>0</v>
      </c>
      <c r="AF4826" s="26">
        <v>0</v>
      </c>
    </row>
    <row r="4827" spans="1:32" x14ac:dyDescent="0.3">
      <c r="A4827" s="32" t="s">
        <v>49</v>
      </c>
      <c r="B4827" s="65" t="str">
        <f>VLOOKUP(A4827,'bank list with code'!$A$2:$C$114,3,FALSE)</f>
        <v>B077</v>
      </c>
      <c r="C4827" s="65" t="str">
        <f>VLOOKUP(B4827,'bank type'!$A$2:$B$87,2,FALSE)</f>
        <v>Payment Banks</v>
      </c>
      <c r="D4827" s="60">
        <f t="shared" si="178"/>
        <v>44895</v>
      </c>
      <c r="E4827" s="115">
        <v>11</v>
      </c>
      <c r="F4827" s="1">
        <v>2022</v>
      </c>
      <c r="G4827" s="25">
        <v>0</v>
      </c>
      <c r="H4827" s="25">
        <v>0</v>
      </c>
      <c r="I4827" s="25"/>
      <c r="J4827" s="25"/>
      <c r="K4827" s="26">
        <v>0</v>
      </c>
      <c r="L4827" s="26">
        <v>169557</v>
      </c>
      <c r="M4827" s="26">
        <v>0</v>
      </c>
      <c r="N4827" s="26">
        <v>0</v>
      </c>
      <c r="O4827" s="26">
        <v>0</v>
      </c>
      <c r="P4827" s="26"/>
      <c r="Q4827" s="26">
        <v>0</v>
      </c>
      <c r="R4827" s="133"/>
      <c r="S4827" s="133">
        <v>0</v>
      </c>
      <c r="T4827" s="26">
        <v>0</v>
      </c>
      <c r="U4827" s="26">
        <v>0</v>
      </c>
      <c r="V4827" s="26">
        <v>0</v>
      </c>
      <c r="W4827" s="26">
        <v>0</v>
      </c>
      <c r="X4827" s="26">
        <v>441974</v>
      </c>
      <c r="Y4827" s="26"/>
      <c r="Z4827" s="26">
        <v>593</v>
      </c>
      <c r="AA4827" s="133"/>
      <c r="AB4827" s="133">
        <v>0.52223202000000002</v>
      </c>
      <c r="AC4827" s="26">
        <v>27832</v>
      </c>
      <c r="AD4827" s="26">
        <v>13068.708279999999</v>
      </c>
      <c r="AE4827" s="26">
        <v>0</v>
      </c>
      <c r="AF4827" s="26">
        <v>0</v>
      </c>
    </row>
    <row r="4828" spans="1:32" x14ac:dyDescent="0.3">
      <c r="A4828" s="37" t="s">
        <v>50</v>
      </c>
      <c r="B4828" s="65" t="str">
        <f>VLOOKUP(A4828,'bank list with code'!$A$2:$C$114,3,FALSE)</f>
        <v>B079</v>
      </c>
      <c r="C4828" s="65" t="str">
        <f>VLOOKUP(B4828,'bank type'!$A$2:$B$87,2,FALSE)</f>
        <v>Payment Banks</v>
      </c>
      <c r="D4828" s="60">
        <f t="shared" si="178"/>
        <v>44895</v>
      </c>
      <c r="E4828" s="115">
        <v>11</v>
      </c>
      <c r="F4828" s="1">
        <v>2022</v>
      </c>
      <c r="G4828" s="25">
        <v>1</v>
      </c>
      <c r="H4828" s="27">
        <v>63</v>
      </c>
      <c r="I4828" s="27"/>
      <c r="J4828" s="27"/>
      <c r="K4828" s="26">
        <v>530347</v>
      </c>
      <c r="L4828" s="26">
        <v>0</v>
      </c>
      <c r="M4828" s="26">
        <v>0</v>
      </c>
      <c r="N4828" s="26">
        <v>26485332</v>
      </c>
      <c r="O4828" s="26">
        <v>0</v>
      </c>
      <c r="P4828" s="26"/>
      <c r="Q4828" s="26">
        <v>0</v>
      </c>
      <c r="R4828" s="133"/>
      <c r="S4828" s="133">
        <v>0</v>
      </c>
      <c r="T4828" s="26">
        <v>0</v>
      </c>
      <c r="U4828" s="26">
        <v>0</v>
      </c>
      <c r="V4828" s="26">
        <v>0</v>
      </c>
      <c r="W4828" s="26">
        <v>0</v>
      </c>
      <c r="X4828" s="26">
        <v>37865011</v>
      </c>
      <c r="Y4828" s="26"/>
      <c r="Z4828" s="26">
        <v>510295</v>
      </c>
      <c r="AA4828" s="133"/>
      <c r="AB4828" s="133">
        <v>629.40104909000001</v>
      </c>
      <c r="AC4828" s="26">
        <v>1476195</v>
      </c>
      <c r="AD4828" s="26">
        <v>2101446.1823400003</v>
      </c>
      <c r="AE4828" s="26">
        <v>0</v>
      </c>
      <c r="AF4828" s="26">
        <v>0</v>
      </c>
    </row>
    <row r="4829" spans="1:32" x14ac:dyDescent="0.3">
      <c r="A4829" s="31" t="s">
        <v>52</v>
      </c>
      <c r="B4829" s="65" t="str">
        <f>VLOOKUP(A4829,'bank list with code'!$A$2:$C$114,3,FALSE)</f>
        <v>B007</v>
      </c>
      <c r="C4829" s="65" t="str">
        <f>VLOOKUP(B4829,'bank type'!$A$2:$B$87,2,FALSE)</f>
        <v>Small Finance Banks</v>
      </c>
      <c r="D4829" s="60">
        <f t="shared" si="178"/>
        <v>44895</v>
      </c>
      <c r="E4829" s="115">
        <v>11</v>
      </c>
      <c r="F4829" s="1">
        <v>2022</v>
      </c>
      <c r="G4829" s="14">
        <v>471</v>
      </c>
      <c r="H4829" s="2">
        <v>3</v>
      </c>
      <c r="I4829" s="2"/>
      <c r="J4829" s="2"/>
      <c r="K4829" s="3">
        <v>0</v>
      </c>
      <c r="L4829" s="3">
        <v>350</v>
      </c>
      <c r="M4829" s="3">
        <v>0</v>
      </c>
      <c r="N4829" s="3">
        <v>859031</v>
      </c>
      <c r="O4829" s="3">
        <v>357802</v>
      </c>
      <c r="P4829" s="3"/>
      <c r="Q4829" s="3">
        <v>501905</v>
      </c>
      <c r="R4829" s="69"/>
      <c r="S4829" s="69">
        <v>2734.229918</v>
      </c>
      <c r="T4829" s="3">
        <v>522306</v>
      </c>
      <c r="U4829" s="3">
        <v>3207152.3640000001</v>
      </c>
      <c r="V4829" s="3">
        <v>1334</v>
      </c>
      <c r="W4829" s="3">
        <v>645.61800000000005</v>
      </c>
      <c r="X4829" s="3">
        <v>2323549</v>
      </c>
      <c r="Y4829" s="3"/>
      <c r="Z4829" s="3">
        <v>238277</v>
      </c>
      <c r="AA4829" s="69"/>
      <c r="AB4829" s="69">
        <v>603.2056409999999</v>
      </c>
      <c r="AC4829" s="3">
        <v>215137</v>
      </c>
      <c r="AD4829" s="3">
        <v>582548.75</v>
      </c>
      <c r="AE4829" s="3">
        <v>181</v>
      </c>
      <c r="AF4829" s="3">
        <v>2577.9609999999998</v>
      </c>
    </row>
    <row r="4830" spans="1:32" x14ac:dyDescent="0.3">
      <c r="A4830" s="31" t="s">
        <v>53</v>
      </c>
      <c r="B4830" s="65" t="str">
        <f>VLOOKUP(A4830,'bank list with code'!$A$2:$C$114,3,FALSE)</f>
        <v>B019</v>
      </c>
      <c r="C4830" s="65" t="str">
        <f>VLOOKUP(B4830,'bank type'!$A$2:$B$87,2,FALSE)</f>
        <v>Small Finance Banks</v>
      </c>
      <c r="D4830" s="60">
        <f t="shared" si="178"/>
        <v>44895</v>
      </c>
      <c r="E4830" s="115">
        <v>11</v>
      </c>
      <c r="F4830" s="1">
        <v>2022</v>
      </c>
      <c r="G4830" s="14">
        <v>166</v>
      </c>
      <c r="H4830" s="2">
        <v>2</v>
      </c>
      <c r="I4830" s="2"/>
      <c r="J4830" s="2"/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/>
      <c r="Q4830" s="3">
        <v>0</v>
      </c>
      <c r="R4830" s="69"/>
      <c r="S4830" s="69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202896</v>
      </c>
      <c r="Y4830" s="3"/>
      <c r="Z4830" s="3">
        <v>44256</v>
      </c>
      <c r="AA4830" s="69"/>
      <c r="AB4830" s="69">
        <v>141.55531019999998</v>
      </c>
      <c r="AC4830" s="3">
        <v>12654</v>
      </c>
      <c r="AD4830" s="3">
        <v>34262.849539999996</v>
      </c>
      <c r="AE4830" s="3">
        <v>0</v>
      </c>
      <c r="AF4830" s="3">
        <v>0</v>
      </c>
    </row>
    <row r="4831" spans="1:32" x14ac:dyDescent="0.3">
      <c r="A4831" s="31" t="s">
        <v>55</v>
      </c>
      <c r="B4831" s="65" t="str">
        <f>VLOOKUP(A4831,'bank list with code'!$A$2:$C$114,3,FALSE)</f>
        <v>B041</v>
      </c>
      <c r="C4831" s="65" t="str">
        <f>VLOOKUP(B4831,'bank type'!$A$2:$B$87,2,FALSE)</f>
        <v>Small Finance Banks</v>
      </c>
      <c r="D4831" s="60">
        <f t="shared" si="178"/>
        <v>44895</v>
      </c>
      <c r="E4831" s="115">
        <v>11</v>
      </c>
      <c r="F4831" s="1">
        <v>2022</v>
      </c>
      <c r="G4831" s="14">
        <v>344</v>
      </c>
      <c r="H4831" s="2">
        <v>3</v>
      </c>
      <c r="I4831" s="2"/>
      <c r="J4831" s="2"/>
      <c r="K4831" s="3">
        <v>20526</v>
      </c>
      <c r="L4831" s="3">
        <v>287</v>
      </c>
      <c r="M4831" s="3">
        <v>35428</v>
      </c>
      <c r="N4831" s="3">
        <v>0</v>
      </c>
      <c r="O4831" s="3">
        <v>0</v>
      </c>
      <c r="P4831" s="3"/>
      <c r="Q4831" s="3">
        <v>0</v>
      </c>
      <c r="R4831" s="69"/>
      <c r="S4831" s="69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3201634</v>
      </c>
      <c r="Y4831" s="3"/>
      <c r="Z4831" s="3">
        <v>241651</v>
      </c>
      <c r="AA4831" s="69"/>
      <c r="AB4831" s="69">
        <v>391.13870697999999</v>
      </c>
      <c r="AC4831" s="3">
        <v>89836</v>
      </c>
      <c r="AD4831" s="3">
        <v>355101.49714999995</v>
      </c>
      <c r="AE4831" s="3">
        <v>0</v>
      </c>
      <c r="AF4831" s="3">
        <v>0</v>
      </c>
    </row>
    <row r="4832" spans="1:32" x14ac:dyDescent="0.3">
      <c r="A4832" s="31" t="s">
        <v>56</v>
      </c>
      <c r="B4832" s="65" t="str">
        <f>VLOOKUP(A4832,'bank list with code'!$A$2:$C$114,3,FALSE)</f>
        <v>B043</v>
      </c>
      <c r="C4832" s="65" t="str">
        <f>VLOOKUP(B4832,'bank type'!$A$2:$B$87,2,FALSE)</f>
        <v>Small Finance Banks</v>
      </c>
      <c r="D4832" s="60">
        <f t="shared" si="178"/>
        <v>44895</v>
      </c>
      <c r="E4832" s="115">
        <v>11</v>
      </c>
      <c r="F4832" s="1">
        <v>2022</v>
      </c>
      <c r="G4832" s="14">
        <v>461</v>
      </c>
      <c r="H4832" s="2">
        <v>2</v>
      </c>
      <c r="I4832" s="2"/>
      <c r="J4832" s="2"/>
      <c r="K4832" s="3">
        <v>0</v>
      </c>
      <c r="L4832" s="3">
        <v>1690</v>
      </c>
      <c r="M4832" s="3">
        <v>0</v>
      </c>
      <c r="N4832" s="3">
        <v>0</v>
      </c>
      <c r="O4832" s="3">
        <v>0</v>
      </c>
      <c r="P4832" s="3"/>
      <c r="Q4832" s="3">
        <v>0</v>
      </c>
      <c r="R4832" s="69"/>
      <c r="S4832" s="69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4817166</v>
      </c>
      <c r="Y4832" s="3"/>
      <c r="Z4832" s="3">
        <v>253497</v>
      </c>
      <c r="AA4832" s="69"/>
      <c r="AB4832" s="69">
        <v>317.42429719000012</v>
      </c>
      <c r="AC4832" s="3">
        <v>19429</v>
      </c>
      <c r="AD4832" s="3">
        <v>32853.20837</v>
      </c>
      <c r="AE4832" s="3">
        <v>0</v>
      </c>
      <c r="AF4832" s="3">
        <v>0</v>
      </c>
    </row>
    <row r="4833" spans="1:32" x14ac:dyDescent="0.3">
      <c r="A4833" s="31" t="s">
        <v>54</v>
      </c>
      <c r="B4833" s="65" t="str">
        <f>VLOOKUP(A4833,'bank list with code'!$A$2:$C$114,3,FALSE)</f>
        <v>B046</v>
      </c>
      <c r="C4833" s="65" t="str">
        <f>VLOOKUP(B4833,'bank type'!$A$2:$B$87,2,FALSE)</f>
        <v>Small Finance Banks</v>
      </c>
      <c r="D4833" s="60">
        <f t="shared" si="178"/>
        <v>44895</v>
      </c>
      <c r="E4833" s="115">
        <v>11</v>
      </c>
      <c r="F4833" s="1">
        <v>2022</v>
      </c>
      <c r="G4833" s="14">
        <v>134</v>
      </c>
      <c r="H4833" s="2">
        <v>0</v>
      </c>
      <c r="I4833" s="2"/>
      <c r="J4833" s="2"/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/>
      <c r="Q4833" s="3">
        <v>0</v>
      </c>
      <c r="R4833" s="69"/>
      <c r="S4833" s="69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4025060</v>
      </c>
      <c r="Y4833" s="3"/>
      <c r="Z4833" s="3">
        <v>46880</v>
      </c>
      <c r="AA4833" s="69"/>
      <c r="AB4833" s="69">
        <v>58.46549899</v>
      </c>
      <c r="AC4833" s="3">
        <v>6984</v>
      </c>
      <c r="AD4833" s="3">
        <v>11025.07324</v>
      </c>
      <c r="AE4833" s="3">
        <v>0</v>
      </c>
      <c r="AF4833" s="3">
        <v>0</v>
      </c>
    </row>
    <row r="4834" spans="1:32" x14ac:dyDescent="0.3">
      <c r="A4834" s="31" t="s">
        <v>57</v>
      </c>
      <c r="B4834" s="65" t="str">
        <f>VLOOKUP(A4834,'bank list with code'!$A$2:$C$114,3,FALSE)</f>
        <v>B065</v>
      </c>
      <c r="C4834" s="65" t="str">
        <f>VLOOKUP(B4834,'bank type'!$A$2:$B$87,2,FALSE)</f>
        <v>Small Finance Banks</v>
      </c>
      <c r="D4834" s="60">
        <f t="shared" si="178"/>
        <v>44895</v>
      </c>
      <c r="E4834" s="115">
        <v>11</v>
      </c>
      <c r="F4834" s="1">
        <v>2022</v>
      </c>
      <c r="G4834" s="14">
        <v>59</v>
      </c>
      <c r="H4834" s="2">
        <v>2</v>
      </c>
      <c r="I4834" s="2"/>
      <c r="J4834" s="2"/>
      <c r="K4834" s="3">
        <v>0</v>
      </c>
      <c r="L4834" s="3">
        <v>164</v>
      </c>
      <c r="M4834" s="3">
        <v>0</v>
      </c>
      <c r="N4834" s="3">
        <v>494458</v>
      </c>
      <c r="O4834" s="3">
        <v>0</v>
      </c>
      <c r="P4834" s="3"/>
      <c r="Q4834" s="3">
        <v>0</v>
      </c>
      <c r="R4834" s="69"/>
      <c r="S4834" s="69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2593910</v>
      </c>
      <c r="Y4834" s="3"/>
      <c r="Z4834" s="3">
        <v>48204</v>
      </c>
      <c r="AA4834" s="69"/>
      <c r="AB4834" s="69">
        <v>74.633160430000004</v>
      </c>
      <c r="AC4834" s="3">
        <v>8605</v>
      </c>
      <c r="AD4834" s="3">
        <v>16961.21557</v>
      </c>
      <c r="AE4834" s="3">
        <v>0</v>
      </c>
      <c r="AF4834" s="3">
        <v>0</v>
      </c>
    </row>
    <row r="4835" spans="1:32" x14ac:dyDescent="0.3">
      <c r="A4835" s="31" t="s">
        <v>58</v>
      </c>
      <c r="B4835" s="65" t="str">
        <f>VLOOKUP(A4835,'bank list with code'!$A$2:$C$114,3,FALSE)</f>
        <v>B075</v>
      </c>
      <c r="C4835" s="65" t="str">
        <f>VLOOKUP(B4835,'bank type'!$A$2:$B$87,2,FALSE)</f>
        <v>Small Finance Banks</v>
      </c>
      <c r="D4835" s="60">
        <f t="shared" si="178"/>
        <v>44895</v>
      </c>
      <c r="E4835" s="115">
        <v>11</v>
      </c>
      <c r="F4835" s="1">
        <v>2022</v>
      </c>
      <c r="G4835" s="14">
        <v>8</v>
      </c>
      <c r="H4835" s="2">
        <v>1</v>
      </c>
      <c r="I4835" s="2"/>
      <c r="J4835" s="2"/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/>
      <c r="Q4835" s="3">
        <v>0</v>
      </c>
      <c r="R4835" s="69"/>
      <c r="S4835" s="69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362093</v>
      </c>
      <c r="Y4835" s="3"/>
      <c r="Z4835" s="3">
        <v>14587</v>
      </c>
      <c r="AA4835" s="69"/>
      <c r="AB4835" s="69">
        <v>20.867878210000004</v>
      </c>
      <c r="AC4835" s="3">
        <v>0</v>
      </c>
      <c r="AD4835" s="3">
        <v>0</v>
      </c>
      <c r="AE4835" s="3">
        <v>0</v>
      </c>
      <c r="AF4835" s="3">
        <v>0</v>
      </c>
    </row>
    <row r="4836" spans="1:32" x14ac:dyDescent="0.3">
      <c r="A4836" s="31" t="s">
        <v>93</v>
      </c>
      <c r="B4836" s="65" t="str">
        <f>VLOOKUP(A4836,'bank list with code'!$A$2:$C$114,3,FALSE)</f>
        <v>B087</v>
      </c>
      <c r="C4836" s="65" t="str">
        <f>VLOOKUP(B4836,'bank type'!$A$2:$B$87,2,FALSE)</f>
        <v>Small Finance Banks</v>
      </c>
      <c r="D4836" s="60">
        <f t="shared" si="178"/>
        <v>44895</v>
      </c>
      <c r="E4836" s="115">
        <v>11</v>
      </c>
      <c r="F4836" s="1">
        <v>2022</v>
      </c>
      <c r="G4836" s="14"/>
      <c r="H4836" s="2"/>
      <c r="I4836" s="2"/>
      <c r="J4836" s="2"/>
      <c r="K4836" s="3">
        <v>77</v>
      </c>
      <c r="L4836" s="3">
        <v>295</v>
      </c>
      <c r="M4836" s="3">
        <v>0</v>
      </c>
      <c r="N4836" s="3">
        <v>42</v>
      </c>
      <c r="O4836" s="3">
        <v>0</v>
      </c>
      <c r="P4836" s="3"/>
      <c r="Q4836" s="3">
        <v>0</v>
      </c>
      <c r="R4836" s="69"/>
      <c r="S4836" s="69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86664</v>
      </c>
      <c r="Y4836" s="3"/>
      <c r="Z4836" s="3">
        <v>6250</v>
      </c>
      <c r="AA4836" s="69"/>
      <c r="AB4836" s="69">
        <v>12.187809100000001</v>
      </c>
      <c r="AC4836" s="3">
        <v>5501</v>
      </c>
      <c r="AD4836" s="3">
        <v>15724.572099999999</v>
      </c>
      <c r="AE4836" s="3">
        <v>0</v>
      </c>
      <c r="AF4836" s="3">
        <v>0</v>
      </c>
    </row>
    <row r="4837" spans="1:32" x14ac:dyDescent="0.3">
      <c r="A4837" s="31" t="s">
        <v>59</v>
      </c>
      <c r="B4837" s="65" t="str">
        <f>VLOOKUP(A4837,'bank list with code'!$A$2:$C$114,3,FALSE)</f>
        <v>B097</v>
      </c>
      <c r="C4837" s="65" t="str">
        <f>VLOOKUP(B4837,'bank type'!$A$2:$B$87,2,FALSE)</f>
        <v>Small Finance Banks</v>
      </c>
      <c r="D4837" s="60">
        <f t="shared" si="178"/>
        <v>44895</v>
      </c>
      <c r="E4837" s="115">
        <v>11</v>
      </c>
      <c r="F4837" s="1">
        <v>2022</v>
      </c>
      <c r="G4837" s="14">
        <v>0</v>
      </c>
      <c r="H4837" s="2">
        <v>0</v>
      </c>
      <c r="I4837" s="2"/>
      <c r="J4837" s="2"/>
      <c r="K4837" s="3">
        <v>0</v>
      </c>
      <c r="L4837" s="3">
        <v>67</v>
      </c>
      <c r="M4837" s="3">
        <v>0</v>
      </c>
      <c r="N4837" s="3">
        <v>0</v>
      </c>
      <c r="O4837" s="3">
        <v>0</v>
      </c>
      <c r="P4837" s="3"/>
      <c r="Q4837" s="3">
        <v>0</v>
      </c>
      <c r="R4837" s="69"/>
      <c r="S4837" s="69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536547</v>
      </c>
      <c r="Y4837" s="3"/>
      <c r="Z4837" s="3">
        <v>9884</v>
      </c>
      <c r="AA4837" s="69"/>
      <c r="AB4837" s="69">
        <v>15.405010109999999</v>
      </c>
      <c r="AC4837" s="3">
        <v>1507</v>
      </c>
      <c r="AD4837" s="3">
        <v>4634.9851100000005</v>
      </c>
      <c r="AE4837" s="3">
        <v>0</v>
      </c>
      <c r="AF4837" s="3">
        <v>0</v>
      </c>
    </row>
    <row r="4838" spans="1:32" x14ac:dyDescent="0.3">
      <c r="A4838" s="31" t="s">
        <v>60</v>
      </c>
      <c r="B4838" s="65" t="str">
        <f>VLOOKUP(A4838,'bank list with code'!$A$2:$C$114,3,FALSE)</f>
        <v>B103</v>
      </c>
      <c r="C4838" s="65" t="str">
        <f>VLOOKUP(B4838,'bank type'!$A$2:$B$87,2,FALSE)</f>
        <v>Small Finance Banks</v>
      </c>
      <c r="D4838" s="60">
        <f t="shared" si="178"/>
        <v>44895</v>
      </c>
      <c r="E4838" s="115">
        <v>11</v>
      </c>
      <c r="F4838" s="1">
        <v>2022</v>
      </c>
      <c r="G4838" s="14">
        <v>503</v>
      </c>
      <c r="H4838" s="2">
        <v>3</v>
      </c>
      <c r="I4838" s="2"/>
      <c r="J4838" s="2"/>
      <c r="K4838" s="3">
        <v>0</v>
      </c>
      <c r="L4838" s="3">
        <v>0</v>
      </c>
      <c r="M4838" s="3">
        <v>0</v>
      </c>
      <c r="N4838" s="3">
        <v>288021</v>
      </c>
      <c r="O4838" s="3">
        <v>0</v>
      </c>
      <c r="P4838" s="3"/>
      <c r="Q4838" s="3">
        <v>0</v>
      </c>
      <c r="R4838" s="69"/>
      <c r="S4838" s="69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7916119</v>
      </c>
      <c r="Y4838" s="3"/>
      <c r="Z4838" s="3">
        <v>287282</v>
      </c>
      <c r="AA4838" s="69"/>
      <c r="AB4838" s="69">
        <v>414.61367446000003</v>
      </c>
      <c r="AC4838" s="3">
        <v>122146</v>
      </c>
      <c r="AD4838" s="3">
        <v>240677.03115999998</v>
      </c>
      <c r="AE4838" s="3">
        <v>0</v>
      </c>
      <c r="AF4838" s="3">
        <v>0</v>
      </c>
    </row>
    <row r="4839" spans="1:32" x14ac:dyDescent="0.3">
      <c r="A4839" s="31" t="s">
        <v>78</v>
      </c>
      <c r="B4839" s="65" t="str">
        <f>VLOOKUP(A4839,'bank list with code'!$A$2:$C$114,3,FALSE)</f>
        <v>B107</v>
      </c>
      <c r="C4839" s="65" t="str">
        <f>VLOOKUP(B4839,'bank type'!$A$2:$B$87,2,FALSE)</f>
        <v>Small Finance Banks</v>
      </c>
      <c r="D4839" s="60">
        <f t="shared" si="178"/>
        <v>44895</v>
      </c>
      <c r="E4839" s="115">
        <v>11</v>
      </c>
      <c r="F4839" s="1">
        <v>2022</v>
      </c>
      <c r="G4839" s="14">
        <v>231</v>
      </c>
      <c r="H4839" s="2">
        <v>0</v>
      </c>
      <c r="I4839" s="2"/>
      <c r="J4839" s="2"/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/>
      <c r="Q4839" s="3">
        <v>0</v>
      </c>
      <c r="R4839" s="69"/>
      <c r="S4839" s="69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537283</v>
      </c>
      <c r="Y4839" s="3"/>
      <c r="Z4839" s="3">
        <v>0</v>
      </c>
      <c r="AA4839" s="69"/>
      <c r="AB4839" s="69">
        <v>0</v>
      </c>
      <c r="AC4839" s="3">
        <v>0</v>
      </c>
      <c r="AD4839" s="3">
        <v>0</v>
      </c>
      <c r="AE4839" s="3">
        <v>0</v>
      </c>
      <c r="AF4839" s="3">
        <v>0</v>
      </c>
    </row>
    <row r="4840" spans="1:32" x14ac:dyDescent="0.3">
      <c r="A4840" s="31" t="s">
        <v>61</v>
      </c>
      <c r="B4840" s="65" t="str">
        <f>VLOOKUP(A4840,'bank list with code'!$A$2:$C$114,3,FALSE)</f>
        <v>B109</v>
      </c>
      <c r="C4840" s="65" t="str">
        <f>VLOOKUP(B4840,'bank type'!$A$2:$B$87,2,FALSE)</f>
        <v>Small Finance Banks</v>
      </c>
      <c r="D4840" s="60">
        <f t="shared" si="178"/>
        <v>44895</v>
      </c>
      <c r="E4840" s="115">
        <v>11</v>
      </c>
      <c r="F4840" s="1">
        <v>2022</v>
      </c>
      <c r="G4840" s="14">
        <v>247</v>
      </c>
      <c r="H4840" s="2">
        <v>7</v>
      </c>
      <c r="I4840" s="2"/>
      <c r="J4840" s="2"/>
      <c r="K4840" s="3">
        <v>0</v>
      </c>
      <c r="L4840" s="3">
        <v>500</v>
      </c>
      <c r="M4840" s="3">
        <v>0</v>
      </c>
      <c r="N4840" s="3">
        <v>12633</v>
      </c>
      <c r="O4840" s="3">
        <v>0</v>
      </c>
      <c r="P4840" s="3"/>
      <c r="Q4840" s="3">
        <v>0</v>
      </c>
      <c r="R4840" s="69"/>
      <c r="S4840" s="69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1465531</v>
      </c>
      <c r="Y4840" s="3"/>
      <c r="Z4840" s="3">
        <v>39675</v>
      </c>
      <c r="AA4840" s="69"/>
      <c r="AB4840" s="69">
        <v>66.7868165</v>
      </c>
      <c r="AC4840" s="3">
        <v>9921</v>
      </c>
      <c r="AD4840" s="3">
        <v>18161.6757</v>
      </c>
      <c r="AE4840" s="3">
        <v>4</v>
      </c>
      <c r="AF4840" s="3">
        <v>0.121</v>
      </c>
    </row>
    <row r="4841" spans="1:32" x14ac:dyDescent="0.3">
      <c r="A4841" t="s">
        <v>0</v>
      </c>
      <c r="B4841" s="65" t="str">
        <f>VLOOKUP(A4841,'bank list with code'!$A$2:$C$114,3,FALSE)</f>
        <v>B014</v>
      </c>
      <c r="C4841" s="65" t="str">
        <f>VLOOKUP(B4841,'bank type'!$A$2:$B$87,2,FALSE)</f>
        <v>Public Sector Banks</v>
      </c>
      <c r="D4841" s="62">
        <f>DATE(2022,12,31)</f>
        <v>44926</v>
      </c>
      <c r="E4841" s="116">
        <v>12</v>
      </c>
      <c r="F4841" s="1">
        <v>2022</v>
      </c>
      <c r="G4841">
        <v>8784</v>
      </c>
      <c r="H4841">
        <v>2672</v>
      </c>
      <c r="K4841">
        <v>23054</v>
      </c>
      <c r="L4841">
        <v>40219</v>
      </c>
      <c r="M4841">
        <v>9363</v>
      </c>
      <c r="N4841">
        <v>1002791</v>
      </c>
      <c r="O4841">
        <v>1752184</v>
      </c>
      <c r="Q4841">
        <v>2142716</v>
      </c>
      <c r="S4841" s="114">
        <v>6265.6859999999997</v>
      </c>
      <c r="T4841">
        <v>2059844</v>
      </c>
      <c r="U4841">
        <v>10408129</v>
      </c>
      <c r="V4841">
        <v>0</v>
      </c>
      <c r="W4841">
        <v>0</v>
      </c>
      <c r="X4841">
        <v>80262159</v>
      </c>
      <c r="Z4841">
        <v>7471808</v>
      </c>
      <c r="AB4841" s="114">
        <v>14420.026</v>
      </c>
      <c r="AC4841">
        <v>2638048</v>
      </c>
      <c r="AD4841">
        <v>6112771</v>
      </c>
      <c r="AE4841">
        <v>9</v>
      </c>
      <c r="AF4841">
        <v>18</v>
      </c>
    </row>
    <row r="4842" spans="1:32" x14ac:dyDescent="0.3">
      <c r="A4842" t="s">
        <v>1</v>
      </c>
      <c r="B4842" s="65" t="str">
        <f>VLOOKUP(A4842,'bank list with code'!$A$2:$C$114,3,FALSE)</f>
        <v>B015</v>
      </c>
      <c r="C4842" s="65" t="str">
        <f>VLOOKUP(B4842,'bank type'!$A$2:$B$87,2,FALSE)</f>
        <v>Public Sector Banks</v>
      </c>
      <c r="D4842" s="62">
        <f t="shared" ref="D4842:D4901" si="179">DATE(2022,12,31)</f>
        <v>44926</v>
      </c>
      <c r="E4842" s="116">
        <v>12</v>
      </c>
      <c r="F4842" s="1">
        <v>2022</v>
      </c>
      <c r="G4842">
        <v>5311</v>
      </c>
      <c r="H4842">
        <v>2855</v>
      </c>
      <c r="K4842">
        <v>44015</v>
      </c>
      <c r="L4842">
        <v>15602</v>
      </c>
      <c r="M4842">
        <v>103</v>
      </c>
      <c r="N4842">
        <v>531828</v>
      </c>
      <c r="O4842">
        <v>84378</v>
      </c>
      <c r="Q4842">
        <v>153722</v>
      </c>
      <c r="S4842" s="114">
        <v>528.61800000000005</v>
      </c>
      <c r="T4842">
        <v>73176</v>
      </c>
      <c r="U4842">
        <v>272492</v>
      </c>
      <c r="V4842">
        <v>0</v>
      </c>
      <c r="W4842">
        <v>0</v>
      </c>
      <c r="X4842">
        <v>46576513</v>
      </c>
      <c r="Z4842">
        <v>4565087</v>
      </c>
      <c r="AB4842" s="114">
        <v>7910.4080000000004</v>
      </c>
      <c r="AC4842">
        <v>1652279</v>
      </c>
      <c r="AD4842">
        <v>2555268</v>
      </c>
      <c r="AE4842">
        <v>0</v>
      </c>
      <c r="AF4842">
        <v>0</v>
      </c>
    </row>
    <row r="4843" spans="1:32" x14ac:dyDescent="0.3">
      <c r="A4843" t="s">
        <v>2</v>
      </c>
      <c r="B4843" s="65" t="str">
        <f>VLOOKUP(A4843,'bank list with code'!$A$2:$C$114,3,FALSE)</f>
        <v>B016</v>
      </c>
      <c r="C4843" s="65" t="str">
        <f>VLOOKUP(B4843,'bank type'!$A$2:$B$87,2,FALSE)</f>
        <v>Public Sector Banks</v>
      </c>
      <c r="D4843" s="62">
        <f t="shared" si="179"/>
        <v>44926</v>
      </c>
      <c r="E4843" s="116">
        <v>12</v>
      </c>
      <c r="F4843" s="1">
        <v>2022</v>
      </c>
      <c r="G4843">
        <v>1817</v>
      </c>
      <c r="H4843">
        <v>435</v>
      </c>
      <c r="K4843">
        <v>1892</v>
      </c>
      <c r="L4843">
        <v>3439</v>
      </c>
      <c r="M4843">
        <v>355014</v>
      </c>
      <c r="N4843">
        <v>1048352</v>
      </c>
      <c r="O4843">
        <v>42447</v>
      </c>
      <c r="Q4843">
        <v>60047</v>
      </c>
      <c r="S4843" s="114">
        <v>239.048</v>
      </c>
      <c r="T4843">
        <v>22966</v>
      </c>
      <c r="U4843">
        <v>119875</v>
      </c>
      <c r="V4843">
        <v>0</v>
      </c>
      <c r="W4843">
        <v>0</v>
      </c>
      <c r="X4843">
        <v>13196639</v>
      </c>
      <c r="Z4843">
        <v>1890763</v>
      </c>
      <c r="AB4843" s="114">
        <v>2931.3249999999998</v>
      </c>
      <c r="AC4843">
        <v>708271</v>
      </c>
      <c r="AD4843">
        <v>1033389</v>
      </c>
      <c r="AE4843">
        <v>7496</v>
      </c>
      <c r="AF4843">
        <v>82128</v>
      </c>
    </row>
    <row r="4844" spans="1:32" x14ac:dyDescent="0.3">
      <c r="A4844" t="s">
        <v>3</v>
      </c>
      <c r="B4844" s="65" t="str">
        <f>VLOOKUP(A4844,'bank list with code'!$A$2:$C$114,3,FALSE)</f>
        <v>B018</v>
      </c>
      <c r="C4844" s="65" t="str">
        <f>VLOOKUP(B4844,'bank type'!$A$2:$B$87,2,FALSE)</f>
        <v>Public Sector Banks</v>
      </c>
      <c r="D4844" s="62">
        <f t="shared" si="179"/>
        <v>44926</v>
      </c>
      <c r="E4844" s="116">
        <v>12</v>
      </c>
      <c r="F4844" s="1">
        <v>2022</v>
      </c>
      <c r="G4844">
        <v>8108</v>
      </c>
      <c r="H4844">
        <v>4039</v>
      </c>
      <c r="K4844">
        <v>61255</v>
      </c>
      <c r="L4844">
        <v>8906</v>
      </c>
      <c r="M4844">
        <v>60</v>
      </c>
      <c r="N4844">
        <v>2260199</v>
      </c>
      <c r="O4844">
        <v>603490</v>
      </c>
      <c r="Q4844">
        <v>801652</v>
      </c>
      <c r="S4844" s="114">
        <v>2167.8679999999999</v>
      </c>
      <c r="T4844">
        <v>281498</v>
      </c>
      <c r="U4844">
        <v>1068031</v>
      </c>
      <c r="V4844">
        <v>0</v>
      </c>
      <c r="W4844">
        <v>0</v>
      </c>
      <c r="X4844">
        <v>49420963</v>
      </c>
      <c r="Z4844">
        <v>9117141</v>
      </c>
      <c r="AB4844" s="114">
        <v>19037.587</v>
      </c>
      <c r="AC4844">
        <v>2382896</v>
      </c>
      <c r="AD4844">
        <v>5086779</v>
      </c>
      <c r="AE4844">
        <v>5696</v>
      </c>
      <c r="AF4844">
        <v>92691</v>
      </c>
    </row>
    <row r="4845" spans="1:32" x14ac:dyDescent="0.3">
      <c r="A4845" t="s">
        <v>4</v>
      </c>
      <c r="B4845" s="65" t="str">
        <f>VLOOKUP(A4845,'bank list with code'!$A$2:$C$114,3,FALSE)</f>
        <v>B022</v>
      </c>
      <c r="C4845" s="65" t="str">
        <f>VLOOKUP(B4845,'bank type'!$A$2:$B$87,2,FALSE)</f>
        <v>Public Sector Banks</v>
      </c>
      <c r="D4845" s="62">
        <f t="shared" si="179"/>
        <v>44926</v>
      </c>
      <c r="E4845" s="116">
        <v>12</v>
      </c>
      <c r="F4845" s="1">
        <v>2022</v>
      </c>
      <c r="G4845">
        <v>1248</v>
      </c>
      <c r="H4845">
        <v>324</v>
      </c>
      <c r="K4845">
        <v>2455</v>
      </c>
      <c r="L4845">
        <v>9254</v>
      </c>
      <c r="M4845">
        <v>7087</v>
      </c>
      <c r="N4845">
        <v>269874</v>
      </c>
      <c r="O4845">
        <v>0</v>
      </c>
      <c r="Q4845">
        <v>0</v>
      </c>
      <c r="S4845" s="114">
        <v>0</v>
      </c>
      <c r="T4845">
        <v>0</v>
      </c>
      <c r="U4845">
        <v>0</v>
      </c>
      <c r="V4845">
        <v>0</v>
      </c>
      <c r="W4845">
        <v>0</v>
      </c>
      <c r="X4845">
        <v>27742934</v>
      </c>
      <c r="Z4845">
        <v>2930172</v>
      </c>
      <c r="AB4845" s="114">
        <v>6381.1</v>
      </c>
      <c r="AC4845">
        <v>536622</v>
      </c>
      <c r="AD4845">
        <v>1187035</v>
      </c>
      <c r="AE4845">
        <v>0</v>
      </c>
      <c r="AF4845">
        <v>0</v>
      </c>
    </row>
    <row r="4846" spans="1:32" x14ac:dyDescent="0.3">
      <c r="A4846" t="s">
        <v>5</v>
      </c>
      <c r="B4846" s="65" t="str">
        <f>VLOOKUP(A4846,'bank list with code'!$A$2:$C$114,3,FALSE)</f>
        <v>B060</v>
      </c>
      <c r="C4846" s="65" t="str">
        <f>VLOOKUP(B4846,'bank type'!$A$2:$B$87,2,FALSE)</f>
        <v>Public Sector Banks</v>
      </c>
      <c r="D4846" s="62">
        <f t="shared" si="179"/>
        <v>44926</v>
      </c>
      <c r="E4846" s="116">
        <v>12</v>
      </c>
      <c r="F4846" s="1">
        <v>2022</v>
      </c>
      <c r="G4846">
        <v>4358</v>
      </c>
      <c r="H4846">
        <v>611</v>
      </c>
      <c r="K4846">
        <v>14855</v>
      </c>
      <c r="L4846">
        <v>10249</v>
      </c>
      <c r="M4846">
        <v>0</v>
      </c>
      <c r="N4846">
        <v>880034</v>
      </c>
      <c r="O4846">
        <v>156120</v>
      </c>
      <c r="Q4846">
        <v>137869</v>
      </c>
      <c r="S4846" s="114">
        <v>454.20600000000002</v>
      </c>
      <c r="T4846">
        <v>68760</v>
      </c>
      <c r="U4846">
        <v>280831</v>
      </c>
      <c r="V4846">
        <v>0</v>
      </c>
      <c r="W4846">
        <v>0</v>
      </c>
      <c r="X4846">
        <v>29316010</v>
      </c>
      <c r="Z4846">
        <v>5153966</v>
      </c>
      <c r="AB4846" s="114">
        <v>9852.1579999999994</v>
      </c>
      <c r="AC4846">
        <v>2106556</v>
      </c>
      <c r="AD4846">
        <v>3534711</v>
      </c>
      <c r="AE4846">
        <v>4778</v>
      </c>
      <c r="AF4846">
        <v>72123</v>
      </c>
    </row>
    <row r="4847" spans="1:32" x14ac:dyDescent="0.3">
      <c r="A4847" t="s">
        <v>6</v>
      </c>
      <c r="B4847" s="65" t="str">
        <f>VLOOKUP(A4847,'bank list with code'!$A$2:$C$114,3,FALSE)</f>
        <v>B061</v>
      </c>
      <c r="C4847" s="65" t="str">
        <f>VLOOKUP(B4847,'bank type'!$A$2:$B$87,2,FALSE)</f>
        <v>Public Sector Banks</v>
      </c>
      <c r="D4847" s="62">
        <f t="shared" si="179"/>
        <v>44926</v>
      </c>
      <c r="E4847" s="116">
        <v>12</v>
      </c>
      <c r="F4847" s="1">
        <v>2022</v>
      </c>
      <c r="G4847">
        <v>2708</v>
      </c>
      <c r="H4847">
        <v>746</v>
      </c>
      <c r="K4847">
        <v>0</v>
      </c>
      <c r="L4847">
        <v>0</v>
      </c>
      <c r="M4847">
        <v>0</v>
      </c>
      <c r="N4847">
        <v>240762</v>
      </c>
      <c r="O4847">
        <v>75520</v>
      </c>
      <c r="Q4847">
        <v>72599</v>
      </c>
      <c r="S4847" s="114">
        <v>183.25700000000001</v>
      </c>
      <c r="T4847">
        <v>27056</v>
      </c>
      <c r="U4847">
        <v>72426</v>
      </c>
      <c r="V4847">
        <v>0</v>
      </c>
      <c r="W4847">
        <v>0</v>
      </c>
      <c r="X4847">
        <v>15959037</v>
      </c>
      <c r="Z4847">
        <v>3544942</v>
      </c>
      <c r="AB4847" s="114">
        <v>6499.9889999999996</v>
      </c>
      <c r="AC4847">
        <v>963038</v>
      </c>
      <c r="AD4847">
        <v>1703676</v>
      </c>
      <c r="AE4847">
        <v>0</v>
      </c>
      <c r="AF4847">
        <v>0</v>
      </c>
    </row>
    <row r="4848" spans="1:32" x14ac:dyDescent="0.3">
      <c r="A4848" t="s">
        <v>7</v>
      </c>
      <c r="B4848" s="65" t="str">
        <f>VLOOKUP(A4848,'bank list with code'!$A$2:$C$114,3,FALSE)</f>
        <v>B080</v>
      </c>
      <c r="C4848" s="65" t="str">
        <f>VLOOKUP(B4848,'bank type'!$A$2:$B$87,2,FALSE)</f>
        <v>Public Sector Banks</v>
      </c>
      <c r="D4848" s="62">
        <f t="shared" si="179"/>
        <v>44926</v>
      </c>
      <c r="E4848" s="116">
        <v>12</v>
      </c>
      <c r="F4848" s="1">
        <v>2022</v>
      </c>
      <c r="G4848">
        <v>787</v>
      </c>
      <c r="H4848">
        <v>22</v>
      </c>
      <c r="K4848">
        <v>1063</v>
      </c>
      <c r="L4848">
        <v>357</v>
      </c>
      <c r="M4848">
        <v>1158</v>
      </c>
      <c r="N4848">
        <v>26696</v>
      </c>
      <c r="O4848">
        <v>0</v>
      </c>
      <c r="Q4848">
        <v>0</v>
      </c>
      <c r="S4848" s="114">
        <v>0</v>
      </c>
      <c r="T4848">
        <v>0</v>
      </c>
      <c r="U4848">
        <v>0</v>
      </c>
      <c r="V4848">
        <v>0</v>
      </c>
      <c r="W4848">
        <v>0</v>
      </c>
      <c r="X4848">
        <v>3606404</v>
      </c>
      <c r="Z4848">
        <v>670643</v>
      </c>
      <c r="AB4848" s="114">
        <v>1484.115</v>
      </c>
      <c r="AC4848">
        <v>134199</v>
      </c>
      <c r="AD4848">
        <v>430964</v>
      </c>
      <c r="AE4848">
        <v>0</v>
      </c>
      <c r="AF4848">
        <v>0</v>
      </c>
    </row>
    <row r="4849" spans="1:32" x14ac:dyDescent="0.3">
      <c r="A4849" t="s">
        <v>8</v>
      </c>
      <c r="B4849" s="65" t="str">
        <f>VLOOKUP(A4849,'bank list with code'!$A$2:$C$114,3,FALSE)</f>
        <v>B081</v>
      </c>
      <c r="C4849" s="65" t="str">
        <f>VLOOKUP(B4849,'bank type'!$A$2:$B$87,2,FALSE)</f>
        <v>Public Sector Banks</v>
      </c>
      <c r="D4849" s="62">
        <f t="shared" si="179"/>
        <v>44926</v>
      </c>
      <c r="E4849" s="116">
        <v>12</v>
      </c>
      <c r="F4849" s="1">
        <v>2022</v>
      </c>
      <c r="G4849">
        <v>8150</v>
      </c>
      <c r="H4849">
        <v>4807</v>
      </c>
      <c r="K4849">
        <v>46519</v>
      </c>
      <c r="L4849">
        <v>11265</v>
      </c>
      <c r="M4849">
        <v>620708</v>
      </c>
      <c r="N4849">
        <v>62420</v>
      </c>
      <c r="O4849">
        <v>317715</v>
      </c>
      <c r="Q4849">
        <v>485301</v>
      </c>
      <c r="S4849" s="114">
        <v>1590.175</v>
      </c>
      <c r="T4849">
        <v>197891</v>
      </c>
      <c r="U4849">
        <v>697239</v>
      </c>
      <c r="V4849">
        <v>0</v>
      </c>
      <c r="W4849">
        <v>0</v>
      </c>
      <c r="X4849">
        <v>41052957</v>
      </c>
      <c r="Z4849">
        <v>7044170</v>
      </c>
      <c r="AB4849" s="114">
        <v>15447.155000000001</v>
      </c>
      <c r="AC4849">
        <v>3379060</v>
      </c>
      <c r="AD4849">
        <v>6555496</v>
      </c>
      <c r="AE4849">
        <v>0</v>
      </c>
      <c r="AF4849">
        <v>0</v>
      </c>
    </row>
    <row r="4850" spans="1:32" x14ac:dyDescent="0.3">
      <c r="A4850" t="s">
        <v>12</v>
      </c>
      <c r="B4850" s="65" t="str">
        <f>VLOOKUP(A4850,'bank list with code'!$A$2:$C$114,3,FALSE)</f>
        <v>B093</v>
      </c>
      <c r="C4850" s="65" t="str">
        <f>VLOOKUP(B4850,'bank type'!$A$2:$B$87,2,FALSE)</f>
        <v>Public Sector Banks</v>
      </c>
      <c r="D4850" s="62">
        <f t="shared" si="179"/>
        <v>44926</v>
      </c>
      <c r="E4850" s="116">
        <v>12</v>
      </c>
      <c r="F4850" s="1">
        <v>2022</v>
      </c>
      <c r="G4850">
        <v>25686</v>
      </c>
      <c r="H4850">
        <v>39964</v>
      </c>
      <c r="K4850">
        <v>1125659</v>
      </c>
      <c r="L4850">
        <v>51795</v>
      </c>
      <c r="M4850">
        <v>571649</v>
      </c>
      <c r="N4850">
        <v>2117868</v>
      </c>
      <c r="O4850">
        <v>15883906</v>
      </c>
      <c r="Q4850">
        <v>26966567</v>
      </c>
      <c r="S4850" s="114">
        <v>80666.558000000005</v>
      </c>
      <c r="T4850">
        <v>19196584</v>
      </c>
      <c r="U4850">
        <v>156819069</v>
      </c>
      <c r="V4850">
        <v>0</v>
      </c>
      <c r="W4850">
        <v>0</v>
      </c>
      <c r="X4850">
        <v>272999290</v>
      </c>
      <c r="Z4850">
        <v>53776881</v>
      </c>
      <c r="AB4850" s="114">
        <v>109832.329</v>
      </c>
      <c r="AC4850">
        <v>21368886</v>
      </c>
      <c r="AD4850">
        <v>41046286</v>
      </c>
      <c r="AE4850">
        <v>1882</v>
      </c>
      <c r="AF4850">
        <v>25410</v>
      </c>
    </row>
    <row r="4851" spans="1:32" x14ac:dyDescent="0.3">
      <c r="A4851" t="s">
        <v>9</v>
      </c>
      <c r="B4851" s="65" t="str">
        <f>VLOOKUP(A4851,'bank list with code'!$A$2:$C$114,3,FALSE)</f>
        <v>B102</v>
      </c>
      <c r="C4851" s="65" t="str">
        <f>VLOOKUP(B4851,'bank type'!$A$2:$B$87,2,FALSE)</f>
        <v>Public Sector Banks</v>
      </c>
      <c r="D4851" s="62">
        <f t="shared" si="179"/>
        <v>44926</v>
      </c>
      <c r="E4851" s="116">
        <v>12</v>
      </c>
      <c r="F4851" s="1">
        <v>2022</v>
      </c>
      <c r="G4851">
        <v>2194</v>
      </c>
      <c r="H4851">
        <v>216</v>
      </c>
      <c r="K4851">
        <v>10402</v>
      </c>
      <c r="L4851">
        <v>3568</v>
      </c>
      <c r="M4851">
        <v>1490</v>
      </c>
      <c r="N4851">
        <v>525657</v>
      </c>
      <c r="O4851">
        <v>0</v>
      </c>
      <c r="Q4851">
        <v>0</v>
      </c>
      <c r="S4851" s="114">
        <v>0</v>
      </c>
      <c r="T4851">
        <v>0</v>
      </c>
      <c r="U4851">
        <v>0</v>
      </c>
      <c r="V4851">
        <v>0</v>
      </c>
      <c r="W4851">
        <v>0</v>
      </c>
      <c r="X4851">
        <v>12163701</v>
      </c>
      <c r="Z4851">
        <v>2065550</v>
      </c>
      <c r="AB4851" s="114">
        <v>3803.2860000000001</v>
      </c>
      <c r="AC4851">
        <v>457001</v>
      </c>
      <c r="AD4851">
        <v>1117544</v>
      </c>
      <c r="AE4851">
        <v>1020</v>
      </c>
      <c r="AF4851">
        <v>18069</v>
      </c>
    </row>
    <row r="4852" spans="1:32" x14ac:dyDescent="0.3">
      <c r="A4852" t="s">
        <v>10</v>
      </c>
      <c r="B4852" s="65" t="str">
        <f>VLOOKUP(A4852,'bank list with code'!$A$2:$C$114,3,FALSE)</f>
        <v>B105</v>
      </c>
      <c r="C4852" s="65" t="str">
        <f>VLOOKUP(B4852,'bank type'!$A$2:$B$87,2,FALSE)</f>
        <v>Public Sector Banks</v>
      </c>
      <c r="D4852" s="62">
        <f t="shared" si="179"/>
        <v>44926</v>
      </c>
      <c r="E4852" s="116">
        <v>12</v>
      </c>
      <c r="F4852" s="1">
        <v>2022</v>
      </c>
      <c r="G4852">
        <v>8042</v>
      </c>
      <c r="H4852">
        <v>3190</v>
      </c>
      <c r="K4852">
        <v>41602</v>
      </c>
      <c r="L4852">
        <v>8032</v>
      </c>
      <c r="M4852">
        <v>37829</v>
      </c>
      <c r="N4852">
        <v>236716</v>
      </c>
      <c r="O4852">
        <v>575846</v>
      </c>
      <c r="Q4852">
        <v>480809</v>
      </c>
      <c r="S4852" s="114">
        <v>1669.7940000000001</v>
      </c>
      <c r="T4852">
        <v>286993</v>
      </c>
      <c r="U4852">
        <v>1129924</v>
      </c>
      <c r="V4852">
        <v>0</v>
      </c>
      <c r="W4852">
        <v>0</v>
      </c>
      <c r="X4852">
        <v>45693679</v>
      </c>
      <c r="Z4852">
        <v>9387442</v>
      </c>
      <c r="AB4852" s="114">
        <v>16784.448</v>
      </c>
      <c r="AC4852">
        <v>5268400</v>
      </c>
      <c r="AD4852">
        <v>8760964</v>
      </c>
      <c r="AE4852">
        <v>3616</v>
      </c>
      <c r="AF4852">
        <v>13825</v>
      </c>
    </row>
    <row r="4853" spans="1:32" x14ac:dyDescent="0.3">
      <c r="A4853" t="s">
        <v>14</v>
      </c>
      <c r="B4853" s="65" t="str">
        <f>VLOOKUP(A4853,'bank list with code'!$A$2:$C$114,3,FALSE)</f>
        <v>B009</v>
      </c>
      <c r="C4853" s="65" t="str">
        <f>VLOOKUP(B4853,'bank type'!$A$2:$B$87,2,FALSE)</f>
        <v>Private Sector Banks</v>
      </c>
      <c r="D4853" s="62">
        <f t="shared" si="179"/>
        <v>44926</v>
      </c>
      <c r="E4853" s="116">
        <v>12</v>
      </c>
      <c r="F4853" s="1">
        <v>2022</v>
      </c>
      <c r="G4853">
        <v>5791</v>
      </c>
      <c r="H4853">
        <v>9851</v>
      </c>
      <c r="K4853">
        <v>1347823</v>
      </c>
      <c r="L4853">
        <v>847</v>
      </c>
      <c r="M4853">
        <v>544192</v>
      </c>
      <c r="N4853">
        <v>51048928</v>
      </c>
      <c r="O4853">
        <v>9443017</v>
      </c>
      <c r="Q4853">
        <v>19157977</v>
      </c>
      <c r="S4853" s="114">
        <v>59109.72</v>
      </c>
      <c r="T4853">
        <v>12568657</v>
      </c>
      <c r="U4853">
        <v>54408027</v>
      </c>
      <c r="V4853">
        <v>0</v>
      </c>
      <c r="W4853">
        <v>0</v>
      </c>
      <c r="X4853">
        <v>28759959</v>
      </c>
      <c r="Z4853">
        <v>10065773</v>
      </c>
      <c r="AB4853" s="114">
        <v>23897.863000000001</v>
      </c>
      <c r="AC4853">
        <v>4140972</v>
      </c>
      <c r="AD4853">
        <v>13352164</v>
      </c>
      <c r="AE4853">
        <v>19125</v>
      </c>
      <c r="AF4853">
        <v>473137</v>
      </c>
    </row>
    <row r="4854" spans="1:32" x14ac:dyDescent="0.3">
      <c r="A4854" t="s">
        <v>15</v>
      </c>
      <c r="B4854" s="65" t="str">
        <f>VLOOKUP(A4854,'bank list with code'!$A$2:$C$114,3,FALSE)</f>
        <v>B010</v>
      </c>
      <c r="C4854" s="65" t="str">
        <f>VLOOKUP(B4854,'bank type'!$A$2:$B$87,2,FALSE)</f>
        <v>Private Sector Banks</v>
      </c>
      <c r="D4854" s="62">
        <f t="shared" si="179"/>
        <v>44926</v>
      </c>
      <c r="E4854" s="116">
        <v>12</v>
      </c>
      <c r="F4854" s="1">
        <v>2022</v>
      </c>
      <c r="G4854">
        <v>407</v>
      </c>
      <c r="H4854">
        <v>5</v>
      </c>
      <c r="K4854">
        <v>37746</v>
      </c>
      <c r="L4854">
        <v>0</v>
      </c>
      <c r="M4854">
        <v>0</v>
      </c>
      <c r="N4854">
        <v>0</v>
      </c>
      <c r="O4854">
        <v>0</v>
      </c>
      <c r="Q4854">
        <v>0</v>
      </c>
      <c r="S4854" s="114">
        <v>0</v>
      </c>
      <c r="T4854">
        <v>0</v>
      </c>
      <c r="U4854">
        <v>0</v>
      </c>
      <c r="V4854">
        <v>0</v>
      </c>
      <c r="W4854">
        <v>0</v>
      </c>
      <c r="X4854">
        <v>5267927</v>
      </c>
      <c r="Z4854">
        <v>488987</v>
      </c>
      <c r="AB4854" s="114">
        <v>1187.2650000000001</v>
      </c>
      <c r="AC4854">
        <v>225143</v>
      </c>
      <c r="AD4854">
        <v>650016</v>
      </c>
      <c r="AE4854">
        <v>0</v>
      </c>
      <c r="AF4854">
        <v>0</v>
      </c>
    </row>
    <row r="4855" spans="1:32" x14ac:dyDescent="0.3">
      <c r="A4855" t="s">
        <v>90</v>
      </c>
      <c r="B4855" s="65" t="str">
        <f>VLOOKUP(A4855,'bank list with code'!$A$2:$C$114,3,FALSE)</f>
        <v>B024</v>
      </c>
      <c r="C4855" s="65" t="str">
        <f>VLOOKUP(B4855,'bank type'!$A$2:$B$87,2,FALSE)</f>
        <v>Private Sector Banks</v>
      </c>
      <c r="D4855" s="62">
        <f t="shared" si="179"/>
        <v>44926</v>
      </c>
      <c r="E4855" s="116">
        <v>12</v>
      </c>
      <c r="F4855" s="1">
        <v>2022</v>
      </c>
      <c r="G4855">
        <v>1115</v>
      </c>
      <c r="H4855">
        <v>564</v>
      </c>
      <c r="K4855">
        <v>7046</v>
      </c>
      <c r="L4855">
        <v>30882</v>
      </c>
      <c r="M4855">
        <v>0</v>
      </c>
      <c r="N4855">
        <v>42205</v>
      </c>
      <c r="O4855">
        <v>2588</v>
      </c>
      <c r="Q4855">
        <v>2494</v>
      </c>
      <c r="S4855" s="114">
        <v>5.1980000000000004</v>
      </c>
      <c r="T4855">
        <v>722</v>
      </c>
      <c r="U4855">
        <v>2569</v>
      </c>
      <c r="V4855">
        <v>0</v>
      </c>
      <c r="W4855">
        <v>0</v>
      </c>
      <c r="X4855">
        <v>2699516</v>
      </c>
      <c r="Z4855">
        <v>817302</v>
      </c>
      <c r="AB4855" s="114">
        <v>1617.6010000000001</v>
      </c>
      <c r="AC4855">
        <v>132261</v>
      </c>
      <c r="AD4855">
        <v>278497</v>
      </c>
      <c r="AE4855">
        <v>0</v>
      </c>
      <c r="AF4855">
        <v>0</v>
      </c>
    </row>
    <row r="4856" spans="1:32" x14ac:dyDescent="0.3">
      <c r="A4856" t="s">
        <v>91</v>
      </c>
      <c r="B4856" s="65" t="str">
        <f>VLOOKUP(A4856,'bank list with code'!$A$2:$C$114,3,FALSE)</f>
        <v>B027</v>
      </c>
      <c r="C4856" s="65" t="str">
        <f>VLOOKUP(B4856,'bank type'!$A$2:$B$87,2,FALSE)</f>
        <v>Private Sector Banks</v>
      </c>
      <c r="D4856" s="62">
        <f t="shared" si="179"/>
        <v>44926</v>
      </c>
      <c r="E4856" s="116">
        <v>12</v>
      </c>
      <c r="F4856" s="1">
        <v>2022</v>
      </c>
      <c r="G4856">
        <v>459</v>
      </c>
      <c r="H4856">
        <v>53</v>
      </c>
      <c r="K4856">
        <v>0</v>
      </c>
      <c r="L4856">
        <v>1187</v>
      </c>
      <c r="M4856">
        <v>5665</v>
      </c>
      <c r="N4856">
        <v>0</v>
      </c>
      <c r="O4856">
        <v>158</v>
      </c>
      <c r="Q4856">
        <v>151</v>
      </c>
      <c r="S4856" s="114">
        <v>0.17299999999999999</v>
      </c>
      <c r="T4856">
        <v>67</v>
      </c>
      <c r="U4856">
        <v>80</v>
      </c>
      <c r="V4856">
        <v>0</v>
      </c>
      <c r="W4856">
        <v>0</v>
      </c>
      <c r="X4856">
        <v>864160</v>
      </c>
      <c r="Z4856">
        <v>263950</v>
      </c>
      <c r="AB4856" s="114">
        <v>474.334</v>
      </c>
      <c r="AC4856">
        <v>33701</v>
      </c>
      <c r="AD4856">
        <v>70480</v>
      </c>
      <c r="AE4856">
        <v>16</v>
      </c>
      <c r="AF4856">
        <v>126</v>
      </c>
    </row>
    <row r="4857" spans="1:32" x14ac:dyDescent="0.3">
      <c r="A4857" t="s">
        <v>18</v>
      </c>
      <c r="B4857" s="65" t="str">
        <f>VLOOKUP(A4857,'bank list with code'!$A$2:$C$114,3,FALSE)</f>
        <v>B032</v>
      </c>
      <c r="C4857" s="65" t="str">
        <f>VLOOKUP(B4857,'bank type'!$A$2:$B$87,2,FALSE)</f>
        <v>Private Sector Banks</v>
      </c>
      <c r="D4857" s="62">
        <f t="shared" si="179"/>
        <v>44926</v>
      </c>
      <c r="E4857" s="116">
        <v>12</v>
      </c>
      <c r="F4857" s="1">
        <v>2022</v>
      </c>
      <c r="G4857">
        <v>378</v>
      </c>
      <c r="H4857">
        <v>7</v>
      </c>
      <c r="K4857">
        <v>8785</v>
      </c>
      <c r="L4857">
        <v>0</v>
      </c>
      <c r="M4857">
        <v>6850</v>
      </c>
      <c r="N4857">
        <v>0</v>
      </c>
      <c r="O4857">
        <v>0</v>
      </c>
      <c r="Q4857">
        <v>0</v>
      </c>
      <c r="S4857" s="114">
        <v>0</v>
      </c>
      <c r="T4857">
        <v>0</v>
      </c>
      <c r="U4857">
        <v>0</v>
      </c>
      <c r="V4857">
        <v>0</v>
      </c>
      <c r="W4857">
        <v>0</v>
      </c>
      <c r="X4857">
        <v>947232</v>
      </c>
      <c r="Z4857">
        <v>151617</v>
      </c>
      <c r="AB4857" s="114">
        <v>381.35199999999998</v>
      </c>
      <c r="AC4857">
        <v>31456</v>
      </c>
      <c r="AD4857">
        <v>133114</v>
      </c>
      <c r="AE4857">
        <v>399</v>
      </c>
      <c r="AF4857">
        <v>13751</v>
      </c>
    </row>
    <row r="4858" spans="1:32" x14ac:dyDescent="0.3">
      <c r="A4858" t="s">
        <v>19</v>
      </c>
      <c r="B4858" s="65" t="str">
        <f>VLOOKUP(A4858,'bank list with code'!$A$2:$C$114,3,FALSE)</f>
        <v>B038</v>
      </c>
      <c r="C4858" s="65" t="str">
        <f>VLOOKUP(B4858,'bank type'!$A$2:$B$87,2,FALSE)</f>
        <v>Private Sector Banks</v>
      </c>
      <c r="D4858" s="62">
        <f t="shared" si="179"/>
        <v>44926</v>
      </c>
      <c r="E4858" s="116">
        <v>12</v>
      </c>
      <c r="F4858" s="1">
        <v>2022</v>
      </c>
      <c r="G4858">
        <v>223</v>
      </c>
      <c r="H4858">
        <v>42</v>
      </c>
      <c r="K4858">
        <v>1477</v>
      </c>
      <c r="L4858">
        <v>0</v>
      </c>
      <c r="M4858">
        <v>0</v>
      </c>
      <c r="N4858">
        <v>25960</v>
      </c>
      <c r="O4858">
        <v>8635</v>
      </c>
      <c r="Q4858">
        <v>21732</v>
      </c>
      <c r="S4858" s="114">
        <v>45.305</v>
      </c>
      <c r="T4858">
        <v>5655</v>
      </c>
      <c r="U4858">
        <v>17605</v>
      </c>
      <c r="V4858">
        <v>16</v>
      </c>
      <c r="W4858">
        <v>44</v>
      </c>
      <c r="X4858">
        <v>531589</v>
      </c>
      <c r="Z4858">
        <v>260770</v>
      </c>
      <c r="AB4858" s="114">
        <v>415.75599999999997</v>
      </c>
      <c r="AC4858">
        <v>22946</v>
      </c>
      <c r="AD4858">
        <v>57939</v>
      </c>
      <c r="AE4858">
        <v>0</v>
      </c>
      <c r="AF4858">
        <v>0</v>
      </c>
    </row>
    <row r="4859" spans="1:32" x14ac:dyDescent="0.3">
      <c r="A4859" t="s">
        <v>20</v>
      </c>
      <c r="B4859" s="65" t="str">
        <f>VLOOKUP(A4859,'bank list with code'!$A$2:$C$114,3,FALSE)</f>
        <v>B045</v>
      </c>
      <c r="C4859" s="65" t="str">
        <f>VLOOKUP(B4859,'bank type'!$A$2:$B$87,2,FALSE)</f>
        <v>Private Sector Banks</v>
      </c>
      <c r="D4859" s="62">
        <f t="shared" si="179"/>
        <v>44926</v>
      </c>
      <c r="E4859" s="116">
        <v>12</v>
      </c>
      <c r="F4859" s="1">
        <v>2022</v>
      </c>
      <c r="G4859">
        <v>1544</v>
      </c>
      <c r="H4859">
        <v>350</v>
      </c>
      <c r="K4859">
        <v>17976</v>
      </c>
      <c r="L4859">
        <v>0</v>
      </c>
      <c r="M4859">
        <v>72715</v>
      </c>
      <c r="N4859">
        <v>3835840</v>
      </c>
      <c r="O4859">
        <v>452399</v>
      </c>
      <c r="Q4859">
        <v>1038034</v>
      </c>
      <c r="S4859" s="114">
        <v>3227.8969999999999</v>
      </c>
      <c r="T4859">
        <v>1048993</v>
      </c>
      <c r="U4859">
        <v>5708597</v>
      </c>
      <c r="V4859">
        <v>0</v>
      </c>
      <c r="W4859">
        <v>0</v>
      </c>
      <c r="X4859">
        <v>12017050</v>
      </c>
      <c r="Z4859">
        <v>5023881</v>
      </c>
      <c r="AB4859" s="114">
        <v>8845.6139999999996</v>
      </c>
      <c r="AC4859">
        <v>1655256</v>
      </c>
      <c r="AD4859">
        <v>4099394</v>
      </c>
      <c r="AE4859">
        <v>2420</v>
      </c>
      <c r="AF4859">
        <v>29777</v>
      </c>
    </row>
    <row r="4860" spans="1:32" x14ac:dyDescent="0.3">
      <c r="A4860" t="s">
        <v>21</v>
      </c>
      <c r="B4860" s="65" t="str">
        <f>VLOOKUP(A4860,'bank list with code'!$A$2:$C$114,3,FALSE)</f>
        <v>B050</v>
      </c>
      <c r="C4860" s="65" t="str">
        <f>VLOOKUP(B4860,'bank type'!$A$2:$B$87,2,FALSE)</f>
        <v>Private Sector Banks</v>
      </c>
      <c r="D4860" s="62">
        <f t="shared" si="179"/>
        <v>44926</v>
      </c>
      <c r="E4860" s="116">
        <v>12</v>
      </c>
      <c r="F4860" s="1">
        <v>2022</v>
      </c>
      <c r="G4860">
        <v>9588</v>
      </c>
      <c r="H4860">
        <v>9419</v>
      </c>
      <c r="K4860">
        <v>1534885</v>
      </c>
      <c r="L4860">
        <v>4232</v>
      </c>
      <c r="M4860">
        <v>1613210</v>
      </c>
      <c r="N4860">
        <v>0</v>
      </c>
      <c r="O4860">
        <v>17012255</v>
      </c>
      <c r="Q4860">
        <v>33907416</v>
      </c>
      <c r="S4860" s="114">
        <v>132909.50599999999</v>
      </c>
      <c r="T4860">
        <v>28833974</v>
      </c>
      <c r="U4860">
        <v>224039834</v>
      </c>
      <c r="V4860">
        <v>0</v>
      </c>
      <c r="W4860">
        <v>0</v>
      </c>
      <c r="X4860">
        <v>49483219</v>
      </c>
      <c r="Z4860">
        <v>23232593</v>
      </c>
      <c r="AB4860" s="114">
        <v>58813.082999999999</v>
      </c>
      <c r="AC4860">
        <v>14459196</v>
      </c>
      <c r="AD4860">
        <v>42118561</v>
      </c>
      <c r="AE4860">
        <v>120364</v>
      </c>
      <c r="AF4860">
        <v>1865224</v>
      </c>
    </row>
    <row r="4861" spans="1:32" x14ac:dyDescent="0.3">
      <c r="A4861" t="s">
        <v>22</v>
      </c>
      <c r="B4861" s="65" t="str">
        <f>VLOOKUP(A4861,'bank list with code'!$A$2:$C$114,3,FALSE)</f>
        <v>B053</v>
      </c>
      <c r="C4861" s="65" t="str">
        <f>VLOOKUP(B4861,'bank type'!$A$2:$B$87,2,FALSE)</f>
        <v>Private Sector Banks</v>
      </c>
      <c r="D4861" s="62">
        <f t="shared" si="179"/>
        <v>44926</v>
      </c>
      <c r="E4861" s="116">
        <v>12</v>
      </c>
      <c r="F4861" s="1">
        <v>2022</v>
      </c>
      <c r="G4861">
        <v>8805</v>
      </c>
      <c r="H4861">
        <v>7740</v>
      </c>
      <c r="K4861">
        <v>1207861</v>
      </c>
      <c r="L4861">
        <v>9321</v>
      </c>
      <c r="M4861">
        <v>554965</v>
      </c>
      <c r="N4861">
        <v>1526559</v>
      </c>
      <c r="O4861">
        <v>13527648</v>
      </c>
      <c r="Q4861">
        <v>20473500</v>
      </c>
      <c r="S4861" s="114">
        <v>68307.430999999997</v>
      </c>
      <c r="T4861">
        <v>27231934</v>
      </c>
      <c r="U4861">
        <v>138610414</v>
      </c>
      <c r="V4861">
        <v>50</v>
      </c>
      <c r="W4861">
        <v>2396</v>
      </c>
      <c r="X4861">
        <v>32505167</v>
      </c>
      <c r="Z4861">
        <v>14748372</v>
      </c>
      <c r="AB4861" s="114">
        <v>39604.415000000001</v>
      </c>
      <c r="AC4861">
        <v>5495606</v>
      </c>
      <c r="AD4861">
        <v>20613221</v>
      </c>
      <c r="AE4861">
        <v>25988</v>
      </c>
      <c r="AF4861">
        <v>238410</v>
      </c>
    </row>
    <row r="4862" spans="1:32" x14ac:dyDescent="0.3">
      <c r="A4862" t="s">
        <v>82</v>
      </c>
      <c r="B4862" s="65" t="str">
        <f>VLOOKUP(A4862,'bank list with code'!$A$2:$C$114,3,FALSE)</f>
        <v>B054</v>
      </c>
      <c r="C4862" s="65" t="str">
        <f>VLOOKUP(B4862,'bank type'!$A$2:$B$87,2,FALSE)</f>
        <v>Private Sector Banks</v>
      </c>
      <c r="D4862" s="62">
        <f t="shared" si="179"/>
        <v>44926</v>
      </c>
      <c r="E4862" s="116">
        <v>12</v>
      </c>
      <c r="F4862" s="1">
        <v>2022</v>
      </c>
      <c r="G4862">
        <v>2224</v>
      </c>
      <c r="H4862">
        <v>1119</v>
      </c>
      <c r="K4862">
        <v>22374</v>
      </c>
      <c r="L4862">
        <v>200</v>
      </c>
      <c r="M4862">
        <v>7840</v>
      </c>
      <c r="N4862">
        <v>223700</v>
      </c>
      <c r="O4862">
        <v>44038</v>
      </c>
      <c r="Q4862">
        <v>73607</v>
      </c>
      <c r="S4862" s="114">
        <v>226.12899999999999</v>
      </c>
      <c r="T4862">
        <v>43991</v>
      </c>
      <c r="U4862">
        <v>155710</v>
      </c>
      <c r="V4862">
        <v>0</v>
      </c>
      <c r="W4862">
        <v>0</v>
      </c>
      <c r="X4862">
        <v>12816401</v>
      </c>
      <c r="Z4862">
        <v>2342013</v>
      </c>
      <c r="AB4862" s="114">
        <v>4666.2669999999998</v>
      </c>
      <c r="AC4862">
        <v>507733</v>
      </c>
      <c r="AD4862">
        <v>1135653</v>
      </c>
      <c r="AE4862">
        <v>0</v>
      </c>
      <c r="AF4862">
        <v>0</v>
      </c>
    </row>
    <row r="4863" spans="1:32" x14ac:dyDescent="0.3">
      <c r="A4863" t="s">
        <v>83</v>
      </c>
      <c r="B4863" s="65" t="str">
        <f>VLOOKUP(A4863,'bank list with code'!$A$2:$C$114,3,FALSE)</f>
        <v>B056</v>
      </c>
      <c r="C4863" s="65" t="str">
        <f>VLOOKUP(B4863,'bank type'!$A$2:$B$87,2,FALSE)</f>
        <v>Private Sector Banks</v>
      </c>
      <c r="D4863" s="62">
        <f t="shared" si="179"/>
        <v>44926</v>
      </c>
      <c r="E4863" s="116">
        <v>12</v>
      </c>
      <c r="F4863" s="1">
        <v>2022</v>
      </c>
      <c r="G4863">
        <v>628</v>
      </c>
      <c r="H4863">
        <v>239</v>
      </c>
      <c r="K4863">
        <v>34802</v>
      </c>
      <c r="L4863">
        <v>9893</v>
      </c>
      <c r="M4863">
        <v>0</v>
      </c>
      <c r="N4863">
        <v>38079</v>
      </c>
      <c r="O4863">
        <v>1365384</v>
      </c>
      <c r="Q4863">
        <v>2020555</v>
      </c>
      <c r="S4863" s="114">
        <v>6783.8459999999995</v>
      </c>
      <c r="T4863">
        <v>1636193</v>
      </c>
      <c r="U4863">
        <v>10922000</v>
      </c>
      <c r="V4863">
        <v>0</v>
      </c>
      <c r="W4863">
        <v>0</v>
      </c>
      <c r="X4863">
        <v>5751063</v>
      </c>
      <c r="Z4863">
        <v>1159874</v>
      </c>
      <c r="AB4863" s="114">
        <v>2402.5160000000001</v>
      </c>
      <c r="AC4863">
        <v>394924</v>
      </c>
      <c r="AD4863">
        <v>1614293</v>
      </c>
      <c r="AE4863">
        <v>0</v>
      </c>
      <c r="AF4863">
        <v>0</v>
      </c>
    </row>
    <row r="4864" spans="1:32" x14ac:dyDescent="0.3">
      <c r="A4864" t="s">
        <v>24</v>
      </c>
      <c r="B4864" s="65" t="str">
        <f>VLOOKUP(A4864,'bank list with code'!$A$2:$C$114,3,FALSE)</f>
        <v>B062</v>
      </c>
      <c r="C4864" s="65" t="str">
        <f>VLOOKUP(B4864,'bank type'!$A$2:$B$87,2,FALSE)</f>
        <v>Private Sector Banks</v>
      </c>
      <c r="D4864" s="62">
        <f t="shared" si="179"/>
        <v>44926</v>
      </c>
      <c r="E4864" s="116">
        <v>12</v>
      </c>
      <c r="F4864" s="1">
        <v>2022</v>
      </c>
      <c r="G4864">
        <v>1649</v>
      </c>
      <c r="H4864">
        <v>1247</v>
      </c>
      <c r="K4864">
        <v>251154</v>
      </c>
      <c r="L4864">
        <v>151</v>
      </c>
      <c r="M4864">
        <v>56526</v>
      </c>
      <c r="N4864">
        <v>3139686</v>
      </c>
      <c r="O4864">
        <v>2068093</v>
      </c>
      <c r="Q4864">
        <v>3567018</v>
      </c>
      <c r="S4864" s="114">
        <v>17903.123</v>
      </c>
      <c r="T4864">
        <v>2284275</v>
      </c>
      <c r="U4864">
        <v>50917909</v>
      </c>
      <c r="V4864">
        <v>0</v>
      </c>
      <c r="W4864">
        <v>0</v>
      </c>
      <c r="X4864">
        <v>7938791</v>
      </c>
      <c r="Z4864">
        <v>1478162</v>
      </c>
      <c r="AB4864" s="114">
        <v>3330.7429999999999</v>
      </c>
      <c r="AC4864">
        <v>864981</v>
      </c>
      <c r="AD4864">
        <v>2897941</v>
      </c>
      <c r="AE4864">
        <v>1099</v>
      </c>
      <c r="AF4864">
        <v>78646</v>
      </c>
    </row>
    <row r="4865" spans="1:32" x14ac:dyDescent="0.3">
      <c r="A4865" t="s">
        <v>84</v>
      </c>
      <c r="B4865" s="65" t="str">
        <f>VLOOKUP(A4865,'bank list with code'!$A$2:$C$114,3,FALSE)</f>
        <v>B063</v>
      </c>
      <c r="C4865" s="65" t="str">
        <f>VLOOKUP(B4865,'bank type'!$A$2:$B$87,2,FALSE)</f>
        <v>Private Sector Banks</v>
      </c>
      <c r="D4865" s="62">
        <f t="shared" si="179"/>
        <v>44926</v>
      </c>
      <c r="E4865" s="116">
        <v>12</v>
      </c>
      <c r="F4865" s="1">
        <v>2022</v>
      </c>
      <c r="G4865">
        <v>858</v>
      </c>
      <c r="H4865">
        <v>627</v>
      </c>
      <c r="K4865">
        <v>11626</v>
      </c>
      <c r="L4865">
        <v>945</v>
      </c>
      <c r="M4865">
        <v>0</v>
      </c>
      <c r="N4865">
        <v>116441</v>
      </c>
      <c r="O4865">
        <v>86146</v>
      </c>
      <c r="Q4865">
        <v>167788</v>
      </c>
      <c r="S4865" s="114">
        <v>1141.335</v>
      </c>
      <c r="T4865">
        <v>117454</v>
      </c>
      <c r="U4865">
        <v>318400</v>
      </c>
      <c r="V4865">
        <v>0</v>
      </c>
      <c r="W4865">
        <v>0</v>
      </c>
      <c r="X4865">
        <v>3740540</v>
      </c>
      <c r="Z4865">
        <v>1673401</v>
      </c>
      <c r="AB4865" s="114">
        <v>2902.886</v>
      </c>
      <c r="AC4865">
        <v>2562645</v>
      </c>
      <c r="AD4865">
        <v>1309330</v>
      </c>
      <c r="AE4865">
        <v>0</v>
      </c>
      <c r="AF4865">
        <v>0</v>
      </c>
    </row>
    <row r="4866" spans="1:32" x14ac:dyDescent="0.3">
      <c r="A4866" t="s">
        <v>26</v>
      </c>
      <c r="B4866" s="65" t="str">
        <f>VLOOKUP(A4866,'bank list with code'!$A$2:$C$114,3,FALSE)</f>
        <v>B069</v>
      </c>
      <c r="C4866" s="65" t="str">
        <f>VLOOKUP(B4866,'bank type'!$A$2:$B$87,2,FALSE)</f>
        <v>Private Sector Banks</v>
      </c>
      <c r="D4866" s="62">
        <f t="shared" si="179"/>
        <v>44926</v>
      </c>
      <c r="E4866" s="116">
        <v>12</v>
      </c>
      <c r="F4866" s="1">
        <v>2022</v>
      </c>
      <c r="G4866">
        <v>869</v>
      </c>
      <c r="H4866">
        <v>594</v>
      </c>
      <c r="K4866">
        <v>9340</v>
      </c>
      <c r="L4866">
        <v>0</v>
      </c>
      <c r="M4866">
        <v>0</v>
      </c>
      <c r="N4866">
        <v>43857</v>
      </c>
      <c r="O4866">
        <v>0</v>
      </c>
      <c r="Q4866">
        <v>0</v>
      </c>
      <c r="S4866" s="114">
        <v>0</v>
      </c>
      <c r="T4866">
        <v>0</v>
      </c>
      <c r="U4866">
        <v>0</v>
      </c>
      <c r="V4866">
        <v>0</v>
      </c>
      <c r="W4866">
        <v>0</v>
      </c>
      <c r="X4866">
        <v>5137671</v>
      </c>
      <c r="Z4866">
        <v>1690149</v>
      </c>
      <c r="AB4866" s="114">
        <v>2533.9569999999999</v>
      </c>
      <c r="AC4866">
        <v>211773</v>
      </c>
      <c r="AD4866">
        <v>448118</v>
      </c>
      <c r="AE4866">
        <v>0</v>
      </c>
      <c r="AF4866">
        <v>0</v>
      </c>
    </row>
    <row r="4867" spans="1:32" x14ac:dyDescent="0.3">
      <c r="A4867" t="s">
        <v>27</v>
      </c>
      <c r="B4867" s="65" t="str">
        <f>VLOOKUP(A4867,'bank list with code'!$A$2:$C$114,3,FALSE)</f>
        <v>B070</v>
      </c>
      <c r="C4867" s="65" t="str">
        <f>VLOOKUP(B4867,'bank type'!$A$2:$B$87,2,FALSE)</f>
        <v>Private Sector Banks</v>
      </c>
      <c r="D4867" s="62">
        <f t="shared" si="179"/>
        <v>44926</v>
      </c>
      <c r="E4867" s="116">
        <v>12</v>
      </c>
      <c r="F4867" s="1">
        <v>2022</v>
      </c>
      <c r="G4867">
        <v>1382</v>
      </c>
      <c r="H4867">
        <v>851</v>
      </c>
      <c r="K4867">
        <v>11445</v>
      </c>
      <c r="L4867">
        <v>0</v>
      </c>
      <c r="M4867">
        <v>0</v>
      </c>
      <c r="N4867">
        <v>22363</v>
      </c>
      <c r="O4867">
        <v>9665</v>
      </c>
      <c r="Q4867">
        <v>29992</v>
      </c>
      <c r="S4867" s="114">
        <v>191.506</v>
      </c>
      <c r="T4867">
        <v>9204</v>
      </c>
      <c r="U4867">
        <v>93503</v>
      </c>
      <c r="V4867">
        <v>0</v>
      </c>
      <c r="W4867">
        <v>0</v>
      </c>
      <c r="X4867">
        <v>4164315</v>
      </c>
      <c r="Z4867">
        <v>1758877</v>
      </c>
      <c r="AB4867" s="114">
        <v>3665.4189999999999</v>
      </c>
      <c r="AC4867">
        <v>296790</v>
      </c>
      <c r="AD4867">
        <v>897523</v>
      </c>
      <c r="AE4867">
        <v>9849</v>
      </c>
      <c r="AF4867">
        <v>205379</v>
      </c>
    </row>
    <row r="4868" spans="1:32" x14ac:dyDescent="0.3">
      <c r="A4868" t="s">
        <v>28</v>
      </c>
      <c r="B4868" s="65" t="str">
        <f>VLOOKUP(A4868,'bank list with code'!$A$2:$C$114,3,FALSE)</f>
        <v>B073</v>
      </c>
      <c r="C4868" s="65" t="str">
        <f>VLOOKUP(B4868,'bank type'!$A$2:$B$87,2,FALSE)</f>
        <v>Private Sector Banks</v>
      </c>
      <c r="D4868" s="62">
        <f t="shared" si="179"/>
        <v>44926</v>
      </c>
      <c r="E4868" s="116">
        <v>12</v>
      </c>
      <c r="F4868" s="1">
        <v>2022</v>
      </c>
      <c r="G4868">
        <v>1485</v>
      </c>
      <c r="H4868">
        <v>1329</v>
      </c>
      <c r="K4868">
        <v>70678</v>
      </c>
      <c r="L4868">
        <v>7484</v>
      </c>
      <c r="M4868">
        <v>46855</v>
      </c>
      <c r="N4868">
        <v>375241</v>
      </c>
      <c r="O4868">
        <v>4736952</v>
      </c>
      <c r="Q4868">
        <v>5255815</v>
      </c>
      <c r="S4868" s="114">
        <v>16504.748</v>
      </c>
      <c r="T4868">
        <v>4025457</v>
      </c>
      <c r="U4868">
        <v>24983508</v>
      </c>
      <c r="V4868">
        <v>0</v>
      </c>
      <c r="W4868">
        <v>0</v>
      </c>
      <c r="X4868">
        <v>27097025</v>
      </c>
      <c r="Z4868">
        <v>4399663</v>
      </c>
      <c r="AB4868" s="114">
        <v>8465.9050000000007</v>
      </c>
      <c r="AC4868">
        <v>3022241</v>
      </c>
      <c r="AD4868">
        <v>7044395</v>
      </c>
      <c r="AE4868">
        <v>0</v>
      </c>
      <c r="AF4868">
        <v>0</v>
      </c>
    </row>
    <row r="4869" spans="1:32" x14ac:dyDescent="0.3">
      <c r="A4869" t="s">
        <v>92</v>
      </c>
      <c r="B4869" s="65" t="str">
        <f>VLOOKUP(A4869,'bank list with code'!$A$2:$C$114,3,FALSE)</f>
        <v>B074</v>
      </c>
      <c r="C4869" s="65" t="str">
        <f>VLOOKUP(B4869,'bank type'!$A$2:$B$87,2,FALSE)</f>
        <v>Private Sector Banks</v>
      </c>
      <c r="D4869" s="62">
        <f t="shared" si="179"/>
        <v>44926</v>
      </c>
      <c r="E4869" s="116">
        <v>12</v>
      </c>
      <c r="F4869" s="1">
        <v>2022</v>
      </c>
      <c r="G4869">
        <v>0</v>
      </c>
      <c r="H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Q4869">
        <v>0</v>
      </c>
      <c r="S4869" s="114">
        <v>0</v>
      </c>
      <c r="T4869">
        <v>0</v>
      </c>
      <c r="U4869">
        <v>0</v>
      </c>
      <c r="V4869">
        <v>0</v>
      </c>
      <c r="W4869">
        <v>0</v>
      </c>
      <c r="X4869">
        <v>198232</v>
      </c>
      <c r="Z4869">
        <v>29774</v>
      </c>
      <c r="AB4869" s="114">
        <v>53.412999999999997</v>
      </c>
      <c r="AC4869">
        <v>15990</v>
      </c>
      <c r="AD4869">
        <v>33407</v>
      </c>
      <c r="AE4869">
        <v>0</v>
      </c>
      <c r="AF4869">
        <v>0</v>
      </c>
    </row>
    <row r="4870" spans="1:32" x14ac:dyDescent="0.3">
      <c r="A4870" t="s">
        <v>85</v>
      </c>
      <c r="B4870" s="65" t="str">
        <f>VLOOKUP(A4870,'bank list with code'!$A$2:$C$114,3,FALSE)</f>
        <v>B083</v>
      </c>
      <c r="C4870" s="65" t="str">
        <f>VLOOKUP(B4870,'bank type'!$A$2:$B$87,2,FALSE)</f>
        <v>Private Sector Banks</v>
      </c>
      <c r="D4870" s="62">
        <f t="shared" si="179"/>
        <v>44926</v>
      </c>
      <c r="E4870" s="116">
        <v>12</v>
      </c>
      <c r="F4870" s="1">
        <v>2022</v>
      </c>
      <c r="G4870">
        <v>373</v>
      </c>
      <c r="H4870">
        <v>40</v>
      </c>
      <c r="K4870">
        <v>895557</v>
      </c>
      <c r="L4870">
        <v>0</v>
      </c>
      <c r="M4870">
        <v>47378</v>
      </c>
      <c r="N4870">
        <v>73535</v>
      </c>
      <c r="O4870">
        <v>4237024</v>
      </c>
      <c r="Q4870">
        <v>7178597</v>
      </c>
      <c r="S4870" s="114">
        <v>30138.966</v>
      </c>
      <c r="T4870">
        <v>3159696</v>
      </c>
      <c r="U4870">
        <v>23948687</v>
      </c>
      <c r="V4870">
        <v>0</v>
      </c>
      <c r="W4870">
        <v>0</v>
      </c>
      <c r="X4870">
        <v>1537173</v>
      </c>
      <c r="Z4870">
        <v>293909</v>
      </c>
      <c r="AB4870" s="114">
        <v>636.61699999999996</v>
      </c>
      <c r="AC4870">
        <v>124260</v>
      </c>
      <c r="AD4870">
        <v>463774</v>
      </c>
      <c r="AE4870">
        <v>146</v>
      </c>
      <c r="AF4870">
        <v>7755</v>
      </c>
    </row>
    <row r="4871" spans="1:32" x14ac:dyDescent="0.3">
      <c r="A4871" t="s">
        <v>30</v>
      </c>
      <c r="B4871" s="65" t="str">
        <f>VLOOKUP(A4871,'bank list with code'!$A$2:$C$114,3,FALSE)</f>
        <v>B089</v>
      </c>
      <c r="C4871" s="65" t="str">
        <f>VLOOKUP(B4871,'bank type'!$A$2:$B$87,2,FALSE)</f>
        <v>Private Sector Banks</v>
      </c>
      <c r="D4871" s="62">
        <f t="shared" si="179"/>
        <v>44926</v>
      </c>
      <c r="E4871" s="116">
        <v>12</v>
      </c>
      <c r="F4871" s="1">
        <v>2022</v>
      </c>
      <c r="G4871">
        <v>857</v>
      </c>
      <c r="H4871">
        <v>420</v>
      </c>
      <c r="K4871">
        <v>14045</v>
      </c>
      <c r="L4871">
        <v>0</v>
      </c>
      <c r="M4871">
        <v>6083</v>
      </c>
      <c r="N4871">
        <v>67396</v>
      </c>
      <c r="O4871">
        <v>186575</v>
      </c>
      <c r="Q4871">
        <v>492577</v>
      </c>
      <c r="S4871" s="114">
        <v>1560.271</v>
      </c>
      <c r="T4871">
        <v>448386</v>
      </c>
      <c r="U4871">
        <v>2955944</v>
      </c>
      <c r="V4871">
        <v>0</v>
      </c>
      <c r="W4871">
        <v>0</v>
      </c>
      <c r="X4871">
        <v>3545940</v>
      </c>
      <c r="Z4871">
        <v>1852567</v>
      </c>
      <c r="AB4871" s="114">
        <v>3528.51</v>
      </c>
      <c r="AC4871">
        <v>300329</v>
      </c>
      <c r="AD4871">
        <v>848582</v>
      </c>
      <c r="AE4871">
        <v>0</v>
      </c>
      <c r="AF4871">
        <v>0</v>
      </c>
    </row>
    <row r="4872" spans="1:32" x14ac:dyDescent="0.3">
      <c r="A4872" t="s">
        <v>31</v>
      </c>
      <c r="B4872" s="65" t="str">
        <f>VLOOKUP(A4872,'bank list with code'!$A$2:$C$114,3,FALSE)</f>
        <v>B100</v>
      </c>
      <c r="C4872" s="65" t="str">
        <f>VLOOKUP(B4872,'bank type'!$A$2:$B$87,2,FALSE)</f>
        <v>Private Sector Banks</v>
      </c>
      <c r="D4872" s="62">
        <f t="shared" si="179"/>
        <v>44926</v>
      </c>
      <c r="E4872" s="116">
        <v>12</v>
      </c>
      <c r="F4872" s="1">
        <v>2022</v>
      </c>
      <c r="G4872">
        <v>482</v>
      </c>
      <c r="H4872">
        <v>666</v>
      </c>
      <c r="K4872">
        <v>4593</v>
      </c>
      <c r="L4872">
        <v>0</v>
      </c>
      <c r="M4872">
        <v>0</v>
      </c>
      <c r="N4872">
        <v>0</v>
      </c>
      <c r="O4872">
        <v>40997</v>
      </c>
      <c r="Q4872">
        <v>57580</v>
      </c>
      <c r="S4872" s="114">
        <v>261.91399999999999</v>
      </c>
      <c r="T4872">
        <v>12776</v>
      </c>
      <c r="U4872">
        <v>67706</v>
      </c>
      <c r="V4872">
        <v>0</v>
      </c>
      <c r="W4872">
        <v>0</v>
      </c>
      <c r="X4872">
        <v>2161226</v>
      </c>
      <c r="Z4872">
        <v>480707</v>
      </c>
      <c r="AB4872" s="114">
        <v>1043.636</v>
      </c>
      <c r="AC4872">
        <v>101030</v>
      </c>
      <c r="AD4872">
        <v>201076</v>
      </c>
      <c r="AE4872">
        <v>95</v>
      </c>
      <c r="AF4872">
        <v>296</v>
      </c>
    </row>
    <row r="4873" spans="1:32" x14ac:dyDescent="0.3">
      <c r="A4873" t="s">
        <v>33</v>
      </c>
      <c r="B4873" s="65" t="str">
        <f>VLOOKUP(A4873,'bank list with code'!$A$2:$C$114,3,FALSE)</f>
        <v>B113</v>
      </c>
      <c r="C4873" s="65" t="str">
        <f>VLOOKUP(B4873,'bank type'!$A$2:$B$87,2,FALSE)</f>
        <v>Private Sector Banks</v>
      </c>
      <c r="D4873" s="62">
        <f t="shared" si="179"/>
        <v>44926</v>
      </c>
      <c r="E4873" s="116">
        <v>12</v>
      </c>
      <c r="F4873" s="1">
        <v>2022</v>
      </c>
      <c r="G4873">
        <v>1073</v>
      </c>
      <c r="H4873">
        <v>184</v>
      </c>
      <c r="K4873">
        <v>65512</v>
      </c>
      <c r="L4873">
        <v>83717</v>
      </c>
      <c r="M4873">
        <v>353024</v>
      </c>
      <c r="N4873">
        <v>132928548</v>
      </c>
      <c r="O4873">
        <v>1399164</v>
      </c>
      <c r="Q4873">
        <v>2104196</v>
      </c>
      <c r="S4873" s="114">
        <v>7008.1970000000001</v>
      </c>
      <c r="T4873">
        <v>929749</v>
      </c>
      <c r="U4873">
        <v>7446179</v>
      </c>
      <c r="V4873">
        <v>0</v>
      </c>
      <c r="W4873">
        <v>0</v>
      </c>
      <c r="X4873">
        <v>4160833</v>
      </c>
      <c r="Z4873">
        <v>1177718</v>
      </c>
      <c r="AB4873" s="114">
        <v>2473.5430000000001</v>
      </c>
      <c r="AC4873">
        <v>500773</v>
      </c>
      <c r="AD4873">
        <v>1438595</v>
      </c>
      <c r="AE4873">
        <v>54</v>
      </c>
      <c r="AF4873">
        <v>1127</v>
      </c>
    </row>
    <row r="4874" spans="1:32" x14ac:dyDescent="0.3">
      <c r="A4874" t="s">
        <v>86</v>
      </c>
      <c r="B4874" s="65" t="str">
        <f>VLOOKUP(A4874,'bank list with code'!$A$2:$C$114,3,FALSE)</f>
        <v>B004</v>
      </c>
      <c r="C4874" s="65" t="str">
        <f>VLOOKUP(B4874,'bank type'!$A$2:$B$87,2,FALSE)</f>
        <v>Foreign Banks</v>
      </c>
      <c r="D4874" s="62">
        <f t="shared" si="179"/>
        <v>44926</v>
      </c>
      <c r="E4874" s="116">
        <v>12</v>
      </c>
      <c r="F4874" s="1">
        <v>2022</v>
      </c>
      <c r="G4874">
        <v>0</v>
      </c>
      <c r="H4874">
        <v>0</v>
      </c>
      <c r="K4874">
        <v>53490</v>
      </c>
      <c r="L4874">
        <v>0</v>
      </c>
      <c r="M4874">
        <v>0</v>
      </c>
      <c r="N4874">
        <v>0</v>
      </c>
      <c r="O4874">
        <v>1317153</v>
      </c>
      <c r="Q4874">
        <v>1174095</v>
      </c>
      <c r="S4874" s="114">
        <v>9112.6569999999992</v>
      </c>
      <c r="T4874">
        <v>3150043</v>
      </c>
      <c r="U4874">
        <v>25083621</v>
      </c>
      <c r="V4874">
        <v>0</v>
      </c>
      <c r="W4874">
        <v>0</v>
      </c>
      <c r="X4874">
        <v>0</v>
      </c>
      <c r="Z4874">
        <v>0</v>
      </c>
      <c r="AB4874" s="114">
        <v>0</v>
      </c>
      <c r="AC4874">
        <v>0</v>
      </c>
      <c r="AD4874">
        <v>0</v>
      </c>
      <c r="AE4874">
        <v>0</v>
      </c>
      <c r="AF4874">
        <v>0</v>
      </c>
    </row>
    <row r="4875" spans="1:32" x14ac:dyDescent="0.3">
      <c r="A4875" t="s">
        <v>36</v>
      </c>
      <c r="B4875" s="65" t="str">
        <f>VLOOKUP(A4875,'bank list with code'!$A$2:$C$114,3,FALSE)</f>
        <v>B011</v>
      </c>
      <c r="C4875" s="65" t="str">
        <f>VLOOKUP(B4875,'bank type'!$A$2:$B$87,2,FALSE)</f>
        <v>Foreign Banks</v>
      </c>
      <c r="D4875" s="62">
        <f t="shared" si="179"/>
        <v>44926</v>
      </c>
      <c r="E4875" s="116">
        <v>12</v>
      </c>
      <c r="F4875" s="1">
        <v>2022</v>
      </c>
      <c r="G4875">
        <v>0</v>
      </c>
      <c r="H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Q4875">
        <v>1453</v>
      </c>
      <c r="S4875" s="114">
        <v>7.9710000000000001</v>
      </c>
      <c r="T4875">
        <v>758</v>
      </c>
      <c r="U4875">
        <v>4649</v>
      </c>
      <c r="V4875">
        <v>0</v>
      </c>
      <c r="W4875">
        <v>0</v>
      </c>
      <c r="X4875">
        <v>0</v>
      </c>
      <c r="Z4875">
        <v>0</v>
      </c>
      <c r="AB4875" s="114">
        <v>0</v>
      </c>
      <c r="AC4875">
        <v>0</v>
      </c>
      <c r="AD4875">
        <v>0</v>
      </c>
      <c r="AE4875">
        <v>0</v>
      </c>
      <c r="AF4875">
        <v>0</v>
      </c>
    </row>
    <row r="4876" spans="1:32" x14ac:dyDescent="0.3">
      <c r="A4876" t="s">
        <v>37</v>
      </c>
      <c r="B4876" s="65" t="str">
        <f>VLOOKUP(A4876,'bank list with code'!$A$2:$C$114,3,FALSE)</f>
        <v>B017</v>
      </c>
      <c r="C4876" s="65" t="str">
        <f>VLOOKUP(B4876,'bank type'!$A$2:$B$87,2,FALSE)</f>
        <v>Foreign Banks</v>
      </c>
      <c r="D4876" s="62">
        <f t="shared" si="179"/>
        <v>44926</v>
      </c>
      <c r="E4876" s="116">
        <v>12</v>
      </c>
      <c r="F4876" s="1">
        <v>2022</v>
      </c>
      <c r="G4876">
        <v>0</v>
      </c>
      <c r="H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Q4876">
        <v>0</v>
      </c>
      <c r="S4876" s="114">
        <v>0</v>
      </c>
      <c r="T4876">
        <v>0</v>
      </c>
      <c r="U4876">
        <v>0</v>
      </c>
      <c r="V4876">
        <v>0</v>
      </c>
      <c r="W4876">
        <v>0</v>
      </c>
      <c r="X4876">
        <v>893</v>
      </c>
      <c r="Z4876">
        <v>33</v>
      </c>
      <c r="AB4876" s="114">
        <v>0.49399999999999999</v>
      </c>
      <c r="AC4876">
        <v>3</v>
      </c>
      <c r="AD4876">
        <v>1</v>
      </c>
      <c r="AE4876">
        <v>0</v>
      </c>
      <c r="AF4876">
        <v>0</v>
      </c>
    </row>
    <row r="4877" spans="1:32" x14ac:dyDescent="0.3">
      <c r="A4877" t="s">
        <v>38</v>
      </c>
      <c r="B4877" s="65" t="str">
        <f>VLOOKUP(A4877,'bank list with code'!$A$2:$C$114,3,FALSE)</f>
        <v>B023</v>
      </c>
      <c r="C4877" s="65" t="str">
        <f>VLOOKUP(B4877,'bank type'!$A$2:$B$87,2,FALSE)</f>
        <v>Foreign Banks</v>
      </c>
      <c r="D4877" s="62">
        <f t="shared" si="179"/>
        <v>44926</v>
      </c>
      <c r="E4877" s="116">
        <v>12</v>
      </c>
      <c r="F4877" s="1">
        <v>2022</v>
      </c>
      <c r="G4877">
        <v>47</v>
      </c>
      <c r="H4877">
        <v>432</v>
      </c>
      <c r="K4877">
        <v>0</v>
      </c>
      <c r="L4877">
        <v>0</v>
      </c>
      <c r="M4877">
        <v>0</v>
      </c>
      <c r="N4877">
        <v>0</v>
      </c>
      <c r="O4877">
        <v>2487796</v>
      </c>
      <c r="Q4877">
        <v>8924726</v>
      </c>
      <c r="S4877" s="114">
        <v>24833.19</v>
      </c>
      <c r="T4877">
        <v>3054411</v>
      </c>
      <c r="U4877">
        <v>18085343</v>
      </c>
      <c r="V4877">
        <v>0</v>
      </c>
      <c r="W4877">
        <v>0</v>
      </c>
      <c r="X4877">
        <v>1282384</v>
      </c>
      <c r="Z4877">
        <v>876309</v>
      </c>
      <c r="AB4877" s="114">
        <v>2528.0169999999998</v>
      </c>
      <c r="AC4877">
        <v>806416</v>
      </c>
      <c r="AD4877">
        <v>2677641</v>
      </c>
      <c r="AE4877">
        <v>0</v>
      </c>
      <c r="AF4877">
        <v>0</v>
      </c>
    </row>
    <row r="4878" spans="1:32" x14ac:dyDescent="0.3">
      <c r="A4878" t="s">
        <v>87</v>
      </c>
      <c r="B4878" s="65" t="str">
        <f>VLOOKUP(A4878,'bank list with code'!$A$2:$C$114,3,FALSE)</f>
        <v>B030</v>
      </c>
      <c r="C4878" s="65" t="str">
        <f>VLOOKUP(B4878,'bank type'!$A$2:$B$87,2,FALSE)</f>
        <v>Foreign Banks</v>
      </c>
      <c r="D4878" s="62">
        <f t="shared" si="179"/>
        <v>44926</v>
      </c>
      <c r="E4878" s="116">
        <v>12</v>
      </c>
      <c r="F4878" s="1">
        <v>2022</v>
      </c>
      <c r="G4878">
        <v>427</v>
      </c>
      <c r="H4878">
        <v>499</v>
      </c>
      <c r="K4878">
        <v>483</v>
      </c>
      <c r="L4878">
        <v>77</v>
      </c>
      <c r="M4878">
        <v>0</v>
      </c>
      <c r="N4878">
        <v>3445</v>
      </c>
      <c r="O4878">
        <v>146293</v>
      </c>
      <c r="Q4878">
        <v>176153</v>
      </c>
      <c r="S4878" s="114">
        <v>663.928</v>
      </c>
      <c r="T4878">
        <v>113279</v>
      </c>
      <c r="U4878">
        <v>939859</v>
      </c>
      <c r="V4878">
        <v>0</v>
      </c>
      <c r="W4878">
        <v>0</v>
      </c>
      <c r="X4878">
        <v>1793087</v>
      </c>
      <c r="Z4878">
        <v>488404</v>
      </c>
      <c r="AB4878" s="114">
        <v>805.06100000000004</v>
      </c>
      <c r="AC4878">
        <v>146358</v>
      </c>
      <c r="AD4878">
        <v>316429</v>
      </c>
      <c r="AE4878">
        <v>28</v>
      </c>
      <c r="AF4878">
        <v>378</v>
      </c>
    </row>
    <row r="4879" spans="1:32" x14ac:dyDescent="0.3">
      <c r="A4879" t="s">
        <v>40</v>
      </c>
      <c r="B4879" s="65" t="str">
        <f>VLOOKUP(A4879,'bank list with code'!$A$2:$C$114,3,FALSE)</f>
        <v>B035</v>
      </c>
      <c r="C4879" s="65" t="str">
        <f>VLOOKUP(B4879,'bank type'!$A$2:$B$87,2,FALSE)</f>
        <v>Foreign Banks</v>
      </c>
      <c r="D4879" s="62">
        <f t="shared" si="179"/>
        <v>44926</v>
      </c>
      <c r="E4879" s="116">
        <v>12</v>
      </c>
      <c r="F4879" s="1">
        <v>2022</v>
      </c>
      <c r="G4879">
        <v>13</v>
      </c>
      <c r="H4879">
        <v>18</v>
      </c>
      <c r="K4879">
        <v>0</v>
      </c>
      <c r="L4879">
        <v>0</v>
      </c>
      <c r="M4879">
        <v>0</v>
      </c>
      <c r="N4879">
        <v>10</v>
      </c>
      <c r="O4879">
        <v>0</v>
      </c>
      <c r="Q4879">
        <v>0</v>
      </c>
      <c r="S4879" s="114">
        <v>0</v>
      </c>
      <c r="T4879">
        <v>0</v>
      </c>
      <c r="U4879">
        <v>0</v>
      </c>
      <c r="V4879">
        <v>0</v>
      </c>
      <c r="W4879">
        <v>0</v>
      </c>
      <c r="X4879">
        <v>116949</v>
      </c>
      <c r="Z4879">
        <v>74464</v>
      </c>
      <c r="AB4879" s="114">
        <v>186.44300000000001</v>
      </c>
      <c r="AC4879">
        <v>8077</v>
      </c>
      <c r="AD4879">
        <v>44059</v>
      </c>
      <c r="AE4879">
        <v>0</v>
      </c>
      <c r="AF4879">
        <v>0</v>
      </c>
    </row>
    <row r="4880" spans="1:32" x14ac:dyDescent="0.3">
      <c r="A4880" t="s">
        <v>88</v>
      </c>
      <c r="B4880" s="65" t="str">
        <f>VLOOKUP(A4880,'bank list with code'!$A$2:$C$114,3,FALSE)</f>
        <v>B052</v>
      </c>
      <c r="C4880" s="65" t="str">
        <f>VLOOKUP(B4880,'bank type'!$A$2:$B$87,2,FALSE)</f>
        <v>Foreign Banks</v>
      </c>
      <c r="D4880" s="62">
        <f t="shared" si="179"/>
        <v>44926</v>
      </c>
      <c r="E4880" s="116">
        <v>12</v>
      </c>
      <c r="F4880" s="1">
        <v>2022</v>
      </c>
      <c r="G4880">
        <v>46</v>
      </c>
      <c r="H4880">
        <v>28</v>
      </c>
      <c r="K4880">
        <v>0</v>
      </c>
      <c r="L4880">
        <v>0</v>
      </c>
      <c r="M4880">
        <v>0</v>
      </c>
      <c r="N4880">
        <v>0</v>
      </c>
      <c r="O4880">
        <v>695122</v>
      </c>
      <c r="Q4880">
        <v>817737</v>
      </c>
      <c r="S4880" s="114">
        <v>2723.7860000000001</v>
      </c>
      <c r="T4880">
        <v>1058015</v>
      </c>
      <c r="U4880">
        <v>4558118</v>
      </c>
      <c r="V4880">
        <v>0</v>
      </c>
      <c r="W4880">
        <v>0</v>
      </c>
      <c r="X4880">
        <v>562758</v>
      </c>
      <c r="Z4880">
        <v>361025</v>
      </c>
      <c r="AB4880" s="114">
        <v>1110.492</v>
      </c>
      <c r="AC4880">
        <v>0</v>
      </c>
      <c r="AD4880">
        <v>0</v>
      </c>
      <c r="AE4880">
        <v>0</v>
      </c>
      <c r="AF4880">
        <v>0</v>
      </c>
    </row>
    <row r="4881" spans="1:32" x14ac:dyDescent="0.3">
      <c r="A4881" t="s">
        <v>89</v>
      </c>
      <c r="B4881" s="65" t="str">
        <f>VLOOKUP(A4881,'bank list with code'!$A$2:$C$114,3,FALSE)</f>
        <v>B085</v>
      </c>
      <c r="C4881" s="65" t="str">
        <f>VLOOKUP(B4881,'bank type'!$A$2:$B$87,2,FALSE)</f>
        <v>Foreign Banks</v>
      </c>
      <c r="D4881" s="62">
        <f t="shared" si="179"/>
        <v>44926</v>
      </c>
      <c r="E4881" s="116">
        <v>12</v>
      </c>
      <c r="F4881" s="1">
        <v>2022</v>
      </c>
      <c r="G4881">
        <v>0</v>
      </c>
      <c r="H4881">
        <v>0</v>
      </c>
      <c r="K4881">
        <v>0</v>
      </c>
      <c r="L4881">
        <v>337076</v>
      </c>
      <c r="M4881">
        <v>0</v>
      </c>
      <c r="N4881">
        <v>0</v>
      </c>
      <c r="O4881">
        <v>968018</v>
      </c>
      <c r="Q4881">
        <v>481896</v>
      </c>
      <c r="S4881" s="114">
        <v>1522.2</v>
      </c>
      <c r="T4881">
        <v>1069583</v>
      </c>
      <c r="U4881">
        <v>4358637</v>
      </c>
      <c r="V4881">
        <v>0</v>
      </c>
      <c r="W4881">
        <v>0</v>
      </c>
      <c r="X4881">
        <v>470671</v>
      </c>
      <c r="Z4881">
        <v>19795</v>
      </c>
      <c r="AB4881" s="114">
        <v>47.319000000000003</v>
      </c>
      <c r="AC4881">
        <v>58118</v>
      </c>
      <c r="AD4881">
        <v>137273</v>
      </c>
      <c r="AE4881">
        <v>0</v>
      </c>
      <c r="AF4881">
        <v>0</v>
      </c>
    </row>
    <row r="4882" spans="1:32" x14ac:dyDescent="0.3">
      <c r="A4882" t="s">
        <v>42</v>
      </c>
      <c r="B4882" s="65" t="str">
        <f>VLOOKUP(A4882,'bank list with code'!$A$2:$C$114,3,FALSE)</f>
        <v>B090</v>
      </c>
      <c r="C4882" s="65" t="str">
        <f>VLOOKUP(B4882,'bank type'!$A$2:$B$87,2,FALSE)</f>
        <v>Foreign Banks</v>
      </c>
      <c r="D4882" s="62">
        <f t="shared" si="179"/>
        <v>44926</v>
      </c>
      <c r="E4882" s="116">
        <v>12</v>
      </c>
      <c r="F4882" s="1">
        <v>2022</v>
      </c>
      <c r="G4882">
        <v>99</v>
      </c>
      <c r="H4882">
        <v>73</v>
      </c>
      <c r="K4882">
        <v>0</v>
      </c>
      <c r="L4882">
        <v>0</v>
      </c>
      <c r="M4882">
        <v>0</v>
      </c>
      <c r="N4882">
        <v>0</v>
      </c>
      <c r="O4882">
        <v>1073904</v>
      </c>
      <c r="Q4882">
        <v>1584838</v>
      </c>
      <c r="S4882" s="114">
        <v>4950.8609999999999</v>
      </c>
      <c r="T4882">
        <v>1400006</v>
      </c>
      <c r="U4882">
        <v>6449095</v>
      </c>
      <c r="V4882">
        <v>0</v>
      </c>
      <c r="W4882">
        <v>0</v>
      </c>
      <c r="X4882">
        <v>1154130</v>
      </c>
      <c r="Z4882">
        <v>1081397</v>
      </c>
      <c r="AB4882" s="114">
        <v>2356.8739999999998</v>
      </c>
      <c r="AC4882">
        <v>133610</v>
      </c>
      <c r="AD4882">
        <v>634970</v>
      </c>
      <c r="AE4882">
        <v>31</v>
      </c>
      <c r="AF4882">
        <v>612</v>
      </c>
    </row>
    <row r="4883" spans="1:32" x14ac:dyDescent="0.3">
      <c r="A4883" t="s">
        <v>94</v>
      </c>
      <c r="B4883" s="65" t="str">
        <f>VLOOKUP(A4883,'bank list with code'!$A$2:$C$114,3,FALSE)</f>
        <v>B112</v>
      </c>
      <c r="C4883" s="65" t="str">
        <f>VLOOKUP(B4883,'bank type'!$A$2:$B$87,2,FALSE)</f>
        <v>Foreign Banks</v>
      </c>
      <c r="D4883" s="62">
        <f t="shared" si="179"/>
        <v>44926</v>
      </c>
      <c r="E4883" s="116">
        <v>12</v>
      </c>
      <c r="F4883" s="1">
        <v>2022</v>
      </c>
      <c r="G4883">
        <v>0</v>
      </c>
      <c r="H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Q4883">
        <v>0</v>
      </c>
      <c r="S4883" s="114">
        <v>0</v>
      </c>
      <c r="T4883">
        <v>0</v>
      </c>
      <c r="U4883">
        <v>0</v>
      </c>
      <c r="V4883">
        <v>0</v>
      </c>
      <c r="W4883">
        <v>0</v>
      </c>
      <c r="X4883">
        <v>1121</v>
      </c>
      <c r="Z4883">
        <v>5028</v>
      </c>
      <c r="AB4883" s="114">
        <v>16.178000000000001</v>
      </c>
      <c r="AC4883">
        <v>1704</v>
      </c>
      <c r="AD4883">
        <v>4906</v>
      </c>
      <c r="AE4883">
        <v>0</v>
      </c>
      <c r="AF4883">
        <v>0</v>
      </c>
    </row>
    <row r="4884" spans="1:32" x14ac:dyDescent="0.3">
      <c r="A4884" t="s">
        <v>45</v>
      </c>
      <c r="B4884" s="65" t="str">
        <f>VLOOKUP(A4884,'bank list with code'!$A$2:$C$114,3,FALSE)</f>
        <v>B002</v>
      </c>
      <c r="C4884" s="65" t="str">
        <f>VLOOKUP(B4884,'bank type'!$A$2:$B$87,2,FALSE)</f>
        <v>Payment Banks</v>
      </c>
      <c r="D4884" s="62">
        <f t="shared" si="179"/>
        <v>44926</v>
      </c>
      <c r="E4884" s="116">
        <v>12</v>
      </c>
      <c r="F4884" s="1">
        <v>2022</v>
      </c>
      <c r="G4884">
        <v>0</v>
      </c>
      <c r="H4884">
        <v>0</v>
      </c>
      <c r="K4884">
        <v>0</v>
      </c>
      <c r="L4884">
        <v>41201</v>
      </c>
      <c r="M4884">
        <v>0</v>
      </c>
      <c r="N4884">
        <v>4298371</v>
      </c>
      <c r="O4884">
        <v>0</v>
      </c>
      <c r="Q4884">
        <v>0</v>
      </c>
      <c r="S4884" s="114">
        <v>0</v>
      </c>
      <c r="T4884">
        <v>0</v>
      </c>
      <c r="U4884">
        <v>0</v>
      </c>
      <c r="V4884">
        <v>0</v>
      </c>
      <c r="W4884">
        <v>0</v>
      </c>
      <c r="X4884">
        <v>3645129</v>
      </c>
      <c r="Z4884">
        <v>0</v>
      </c>
      <c r="AB4884" s="114">
        <v>0</v>
      </c>
      <c r="AC4884">
        <v>238158</v>
      </c>
      <c r="AD4884">
        <v>191231</v>
      </c>
      <c r="AE4884">
        <v>0</v>
      </c>
      <c r="AF4884">
        <v>0</v>
      </c>
    </row>
    <row r="4885" spans="1:32" x14ac:dyDescent="0.3">
      <c r="A4885" t="s">
        <v>46</v>
      </c>
      <c r="B4885" s="65" t="str">
        <f>VLOOKUP(A4885,'bank list with code'!$A$2:$C$114,3,FALSE)</f>
        <v>B048</v>
      </c>
      <c r="C4885" s="65" t="str">
        <f>VLOOKUP(B4885,'bank type'!$A$2:$B$87,2,FALSE)</f>
        <v>Payment Banks</v>
      </c>
      <c r="D4885" s="62">
        <f t="shared" si="179"/>
        <v>44926</v>
      </c>
      <c r="E4885" s="116">
        <v>12</v>
      </c>
      <c r="F4885" s="1">
        <v>2022</v>
      </c>
      <c r="G4885">
        <v>0</v>
      </c>
      <c r="H4885">
        <v>0</v>
      </c>
      <c r="K4885">
        <v>0</v>
      </c>
      <c r="L4885">
        <v>355370</v>
      </c>
      <c r="M4885">
        <v>0</v>
      </c>
      <c r="N4885">
        <v>18202</v>
      </c>
      <c r="O4885">
        <v>0</v>
      </c>
      <c r="Q4885">
        <v>0</v>
      </c>
      <c r="S4885" s="114">
        <v>0</v>
      </c>
      <c r="T4885">
        <v>0</v>
      </c>
      <c r="U4885">
        <v>0</v>
      </c>
      <c r="V4885">
        <v>0</v>
      </c>
      <c r="W4885">
        <v>0</v>
      </c>
      <c r="X4885">
        <v>5968640</v>
      </c>
      <c r="Z4885">
        <v>208550</v>
      </c>
      <c r="AB4885" s="114">
        <v>441.77100000000002</v>
      </c>
      <c r="AC4885">
        <v>16968</v>
      </c>
      <c r="AD4885">
        <v>20766</v>
      </c>
      <c r="AE4885">
        <v>0</v>
      </c>
      <c r="AF4885">
        <v>0</v>
      </c>
    </row>
    <row r="4886" spans="1:32" x14ac:dyDescent="0.3">
      <c r="A4886" t="s">
        <v>47</v>
      </c>
      <c r="B4886" s="65" t="str">
        <f>VLOOKUP(A4886,'bank list with code'!$A$2:$C$114,3,FALSE)</f>
        <v>B059</v>
      </c>
      <c r="C4886" s="65" t="str">
        <f>VLOOKUP(B4886,'bank type'!$A$2:$B$87,2,FALSE)</f>
        <v>Payment Banks</v>
      </c>
      <c r="D4886" s="62">
        <f t="shared" si="179"/>
        <v>44926</v>
      </c>
      <c r="E4886" s="116">
        <v>12</v>
      </c>
      <c r="F4886" s="1">
        <v>2022</v>
      </c>
      <c r="G4886">
        <v>0</v>
      </c>
      <c r="H4886">
        <v>0</v>
      </c>
      <c r="K4886">
        <v>0</v>
      </c>
      <c r="L4886">
        <v>145000</v>
      </c>
      <c r="M4886">
        <v>0</v>
      </c>
      <c r="N4886">
        <v>122054</v>
      </c>
      <c r="O4886">
        <v>0</v>
      </c>
      <c r="Q4886">
        <v>0</v>
      </c>
      <c r="S4886" s="114">
        <v>0</v>
      </c>
      <c r="T4886">
        <v>0</v>
      </c>
      <c r="U4886">
        <v>0</v>
      </c>
      <c r="V4886">
        <v>0</v>
      </c>
      <c r="W4886">
        <v>0</v>
      </c>
      <c r="X4886">
        <v>8771964</v>
      </c>
      <c r="Z4886">
        <v>0</v>
      </c>
      <c r="AB4886" s="114">
        <v>0</v>
      </c>
      <c r="AC4886">
        <v>469116</v>
      </c>
      <c r="AD4886">
        <v>659737</v>
      </c>
      <c r="AE4886">
        <v>0</v>
      </c>
      <c r="AF4886">
        <v>0</v>
      </c>
    </row>
    <row r="4887" spans="1:32" x14ac:dyDescent="0.3">
      <c r="A4887" t="s">
        <v>72</v>
      </c>
      <c r="B4887" s="65" t="str">
        <f>VLOOKUP(A4887,'bank list with code'!$A$2:$C$114,3,FALSE)</f>
        <v>B067</v>
      </c>
      <c r="C4887" s="65" t="str">
        <f>VLOOKUP(B4887,'bank type'!$A$2:$B$87,2,FALSE)</f>
        <v>Payment Banks</v>
      </c>
      <c r="D4887" s="62">
        <f t="shared" si="179"/>
        <v>44926</v>
      </c>
      <c r="E4887" s="116">
        <v>12</v>
      </c>
      <c r="F4887" s="1">
        <v>2022</v>
      </c>
      <c r="G4887">
        <v>0</v>
      </c>
      <c r="H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Q4887">
        <v>0</v>
      </c>
      <c r="S4887" s="1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Z4887">
        <v>0</v>
      </c>
      <c r="AB4887" s="114">
        <v>0</v>
      </c>
      <c r="AC4887">
        <v>0</v>
      </c>
      <c r="AD4887">
        <v>0</v>
      </c>
      <c r="AE4887">
        <v>0</v>
      </c>
      <c r="AF4887">
        <v>0</v>
      </c>
    </row>
    <row r="4888" spans="1:32" x14ac:dyDescent="0.3">
      <c r="A4888" t="s">
        <v>49</v>
      </c>
      <c r="B4888" s="65" t="str">
        <f>VLOOKUP(A4888,'bank list with code'!$A$2:$C$114,3,FALSE)</f>
        <v>B077</v>
      </c>
      <c r="C4888" s="65" t="str">
        <f>VLOOKUP(B4888,'bank type'!$A$2:$B$87,2,FALSE)</f>
        <v>Payment Banks</v>
      </c>
      <c r="D4888" s="62">
        <f t="shared" si="179"/>
        <v>44926</v>
      </c>
      <c r="E4888" s="116">
        <v>12</v>
      </c>
      <c r="F4888" s="1">
        <v>2022</v>
      </c>
      <c r="G4888">
        <v>0</v>
      </c>
      <c r="H4888">
        <v>0</v>
      </c>
      <c r="K4888">
        <v>0</v>
      </c>
      <c r="L4888">
        <v>225563</v>
      </c>
      <c r="M4888">
        <v>0</v>
      </c>
      <c r="N4888">
        <v>0</v>
      </c>
      <c r="O4888">
        <v>0</v>
      </c>
      <c r="Q4888">
        <v>0</v>
      </c>
      <c r="S4888" s="114">
        <v>0</v>
      </c>
      <c r="T4888">
        <v>0</v>
      </c>
      <c r="U4888">
        <v>0</v>
      </c>
      <c r="V4888">
        <v>0</v>
      </c>
      <c r="W4888">
        <v>0</v>
      </c>
      <c r="X4888">
        <v>464813</v>
      </c>
      <c r="Z4888">
        <v>629</v>
      </c>
      <c r="AB4888" s="114">
        <v>0.748</v>
      </c>
      <c r="AC4888">
        <v>36647</v>
      </c>
      <c r="AD4888">
        <v>19028</v>
      </c>
      <c r="AE4888">
        <v>0</v>
      </c>
      <c r="AF4888">
        <v>0</v>
      </c>
    </row>
    <row r="4889" spans="1:32" x14ac:dyDescent="0.3">
      <c r="A4889" t="s">
        <v>50</v>
      </c>
      <c r="B4889" s="65" t="str">
        <f>VLOOKUP(A4889,'bank list with code'!$A$2:$C$114,3,FALSE)</f>
        <v>B079</v>
      </c>
      <c r="C4889" s="65" t="str">
        <f>VLOOKUP(B4889,'bank type'!$A$2:$B$87,2,FALSE)</f>
        <v>Payment Banks</v>
      </c>
      <c r="D4889" s="62">
        <f t="shared" si="179"/>
        <v>44926</v>
      </c>
      <c r="E4889" s="116">
        <v>12</v>
      </c>
      <c r="F4889" s="1">
        <v>2022</v>
      </c>
      <c r="G4889">
        <v>1</v>
      </c>
      <c r="H4889">
        <v>62</v>
      </c>
      <c r="K4889">
        <v>547236</v>
      </c>
      <c r="L4889">
        <v>0</v>
      </c>
      <c r="M4889">
        <v>0</v>
      </c>
      <c r="N4889">
        <v>27319154</v>
      </c>
      <c r="O4889">
        <v>0</v>
      </c>
      <c r="Q4889">
        <v>0</v>
      </c>
      <c r="S4889" s="114">
        <v>0</v>
      </c>
      <c r="T4889">
        <v>0</v>
      </c>
      <c r="U4889">
        <v>0</v>
      </c>
      <c r="V4889">
        <v>0</v>
      </c>
      <c r="W4889">
        <v>0</v>
      </c>
      <c r="X4889">
        <v>37783416</v>
      </c>
      <c r="Z4889">
        <v>518810</v>
      </c>
      <c r="AB4889" s="114">
        <v>660.71400000000006</v>
      </c>
      <c r="AC4889">
        <v>1464379</v>
      </c>
      <c r="AD4889">
        <v>2276347</v>
      </c>
      <c r="AE4889">
        <v>0</v>
      </c>
      <c r="AF4889">
        <v>0</v>
      </c>
    </row>
    <row r="4890" spans="1:32" x14ac:dyDescent="0.3">
      <c r="A4890" t="s">
        <v>95</v>
      </c>
      <c r="B4890" s="65" t="str">
        <f>VLOOKUP(A4890,'bank list with code'!$A$2:$C$114,3,FALSE)</f>
        <v>B007</v>
      </c>
      <c r="C4890" s="65" t="str">
        <f>VLOOKUP(B4890,'bank type'!$A$2:$B$87,2,FALSE)</f>
        <v>Small Finance Banks</v>
      </c>
      <c r="D4890" s="62">
        <f t="shared" si="179"/>
        <v>44926</v>
      </c>
      <c r="E4890" s="116">
        <v>12</v>
      </c>
      <c r="F4890" s="1">
        <v>2022</v>
      </c>
      <c r="G4890">
        <v>484</v>
      </c>
      <c r="H4890">
        <v>3</v>
      </c>
      <c r="K4890">
        <v>0</v>
      </c>
      <c r="L4890">
        <v>354</v>
      </c>
      <c r="M4890">
        <v>0</v>
      </c>
      <c r="N4890">
        <v>892176</v>
      </c>
      <c r="O4890">
        <v>386244</v>
      </c>
      <c r="Q4890">
        <v>567566</v>
      </c>
      <c r="S4890" s="114">
        <v>3205.6990000000001</v>
      </c>
      <c r="T4890">
        <v>648213</v>
      </c>
      <c r="U4890">
        <v>4178978</v>
      </c>
      <c r="V4890">
        <v>1405</v>
      </c>
      <c r="W4890">
        <v>698</v>
      </c>
      <c r="X4890">
        <v>2374341</v>
      </c>
      <c r="Z4890">
        <v>248673</v>
      </c>
      <c r="AB4890" s="114">
        <v>641.13</v>
      </c>
      <c r="AC4890">
        <v>226700</v>
      </c>
      <c r="AD4890">
        <v>696965</v>
      </c>
      <c r="AE4890">
        <v>235</v>
      </c>
      <c r="AF4890">
        <v>4029</v>
      </c>
    </row>
    <row r="4891" spans="1:32" x14ac:dyDescent="0.3">
      <c r="A4891" t="s">
        <v>96</v>
      </c>
      <c r="B4891" s="65" t="str">
        <f>VLOOKUP(A4891,'bank list with code'!$A$2:$C$114,3,FALSE)</f>
        <v>B019</v>
      </c>
      <c r="C4891" s="65" t="str">
        <f>VLOOKUP(B4891,'bank type'!$A$2:$B$87,2,FALSE)</f>
        <v>Small Finance Banks</v>
      </c>
      <c r="D4891" s="62">
        <f t="shared" si="179"/>
        <v>44926</v>
      </c>
      <c r="E4891" s="116">
        <v>12</v>
      </c>
      <c r="F4891" s="1">
        <v>2022</v>
      </c>
      <c r="G4891">
        <v>168</v>
      </c>
      <c r="H4891">
        <v>2</v>
      </c>
      <c r="K4891">
        <v>0</v>
      </c>
      <c r="L4891">
        <v>0</v>
      </c>
      <c r="M4891">
        <v>0</v>
      </c>
      <c r="N4891">
        <v>0</v>
      </c>
      <c r="O4891">
        <v>0</v>
      </c>
      <c r="Q4891">
        <v>0</v>
      </c>
      <c r="S4891" s="114">
        <v>0</v>
      </c>
      <c r="T4891">
        <v>0</v>
      </c>
      <c r="U4891">
        <v>0</v>
      </c>
      <c r="V4891">
        <v>0</v>
      </c>
      <c r="W4891">
        <v>0</v>
      </c>
      <c r="X4891">
        <v>205230</v>
      </c>
      <c r="Z4891">
        <v>41653</v>
      </c>
      <c r="AB4891" s="114">
        <v>119.458</v>
      </c>
      <c r="AC4891">
        <v>12164</v>
      </c>
      <c r="AD4891">
        <v>32801</v>
      </c>
      <c r="AE4891">
        <v>0</v>
      </c>
      <c r="AF4891">
        <v>0</v>
      </c>
    </row>
    <row r="4892" spans="1:32" x14ac:dyDescent="0.3">
      <c r="A4892" t="s">
        <v>97</v>
      </c>
      <c r="B4892" s="65" t="str">
        <f>VLOOKUP(A4892,'bank list with code'!$A$2:$C$114,3,FALSE)</f>
        <v>B041</v>
      </c>
      <c r="C4892" s="65" t="str">
        <f>VLOOKUP(B4892,'bank type'!$A$2:$B$87,2,FALSE)</f>
        <v>Small Finance Banks</v>
      </c>
      <c r="D4892" s="62">
        <f t="shared" si="179"/>
        <v>44926</v>
      </c>
      <c r="E4892" s="116">
        <v>12</v>
      </c>
      <c r="F4892" s="1">
        <v>2022</v>
      </c>
      <c r="G4892">
        <v>344</v>
      </c>
      <c r="H4892">
        <v>3</v>
      </c>
      <c r="K4892">
        <v>21283</v>
      </c>
      <c r="L4892">
        <v>287</v>
      </c>
      <c r="M4892">
        <v>38771</v>
      </c>
      <c r="N4892">
        <v>0</v>
      </c>
      <c r="O4892">
        <v>0</v>
      </c>
      <c r="Q4892">
        <v>0</v>
      </c>
      <c r="S4892" s="114">
        <v>0</v>
      </c>
      <c r="T4892">
        <v>0</v>
      </c>
      <c r="U4892">
        <v>0</v>
      </c>
      <c r="V4892">
        <v>0</v>
      </c>
      <c r="W4892">
        <v>0</v>
      </c>
      <c r="X4892">
        <v>3242688</v>
      </c>
      <c r="Z4892">
        <v>254499</v>
      </c>
      <c r="AB4892" s="114">
        <v>418.63</v>
      </c>
      <c r="AC4892">
        <v>90480</v>
      </c>
      <c r="AD4892">
        <v>395386</v>
      </c>
      <c r="AE4892">
        <v>0</v>
      </c>
      <c r="AF4892">
        <v>0</v>
      </c>
    </row>
    <row r="4893" spans="1:32" x14ac:dyDescent="0.3">
      <c r="A4893" t="s">
        <v>98</v>
      </c>
      <c r="B4893" s="65" t="str">
        <f>VLOOKUP(A4893,'bank list with code'!$A$2:$C$114,3,FALSE)</f>
        <v>B043</v>
      </c>
      <c r="C4893" s="65" t="str">
        <f>VLOOKUP(B4893,'bank type'!$A$2:$B$87,2,FALSE)</f>
        <v>Small Finance Banks</v>
      </c>
      <c r="D4893" s="62">
        <f t="shared" si="179"/>
        <v>44926</v>
      </c>
      <c r="E4893" s="116">
        <v>12</v>
      </c>
      <c r="F4893" s="1">
        <v>2022</v>
      </c>
      <c r="G4893">
        <v>486</v>
      </c>
      <c r="H4893">
        <v>2</v>
      </c>
      <c r="K4893">
        <v>0</v>
      </c>
      <c r="L4893">
        <v>1752</v>
      </c>
      <c r="M4893">
        <v>0</v>
      </c>
      <c r="N4893">
        <v>0</v>
      </c>
      <c r="O4893">
        <v>0</v>
      </c>
      <c r="Q4893">
        <v>0</v>
      </c>
      <c r="S4893" s="114">
        <v>0</v>
      </c>
      <c r="T4893">
        <v>0</v>
      </c>
      <c r="U4893">
        <v>0</v>
      </c>
      <c r="V4893">
        <v>0</v>
      </c>
      <c r="W4893">
        <v>0</v>
      </c>
      <c r="X4893">
        <v>4890212</v>
      </c>
      <c r="Z4893">
        <v>268828</v>
      </c>
      <c r="AB4893" s="114">
        <v>355.31900000000002</v>
      </c>
      <c r="AC4893">
        <v>18642</v>
      </c>
      <c r="AD4893">
        <v>35266</v>
      </c>
      <c r="AE4893">
        <v>0</v>
      </c>
      <c r="AF4893">
        <v>0</v>
      </c>
    </row>
    <row r="4894" spans="1:32" x14ac:dyDescent="0.3">
      <c r="A4894" t="s">
        <v>99</v>
      </c>
      <c r="B4894" s="65" t="str">
        <f>VLOOKUP(A4894,'bank list with code'!$A$2:$C$114,3,FALSE)</f>
        <v>B046</v>
      </c>
      <c r="C4894" s="65" t="str">
        <f>VLOOKUP(B4894,'bank type'!$A$2:$B$87,2,FALSE)</f>
        <v>Small Finance Banks</v>
      </c>
      <c r="D4894" s="62">
        <f t="shared" si="179"/>
        <v>44926</v>
      </c>
      <c r="E4894" s="116">
        <v>12</v>
      </c>
      <c r="F4894" s="1">
        <v>2022</v>
      </c>
      <c r="G4894">
        <v>136</v>
      </c>
      <c r="H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Q4894">
        <v>0</v>
      </c>
      <c r="S4894" s="114">
        <v>0</v>
      </c>
      <c r="T4894">
        <v>0</v>
      </c>
      <c r="U4894">
        <v>0</v>
      </c>
      <c r="V4894">
        <v>0</v>
      </c>
      <c r="W4894">
        <v>0</v>
      </c>
      <c r="X4894">
        <v>4143834</v>
      </c>
      <c r="Z4894">
        <v>49107</v>
      </c>
      <c r="AB4894" s="114">
        <v>60.320999999999998</v>
      </c>
      <c r="AC4894">
        <v>6722</v>
      </c>
      <c r="AD4894">
        <v>10736</v>
      </c>
      <c r="AE4894">
        <v>0</v>
      </c>
      <c r="AF4894">
        <v>0</v>
      </c>
    </row>
    <row r="4895" spans="1:32" x14ac:dyDescent="0.3">
      <c r="A4895" t="s">
        <v>100</v>
      </c>
      <c r="B4895" s="65" t="str">
        <f>VLOOKUP(A4895,'bank list with code'!$A$2:$C$114,3,FALSE)</f>
        <v>B065</v>
      </c>
      <c r="C4895" s="65" t="str">
        <f>VLOOKUP(B4895,'bank type'!$A$2:$B$87,2,FALSE)</f>
        <v>Small Finance Banks</v>
      </c>
      <c r="D4895" s="62">
        <f t="shared" si="179"/>
        <v>44926</v>
      </c>
      <c r="E4895" s="116">
        <v>12</v>
      </c>
      <c r="F4895" s="1">
        <v>2022</v>
      </c>
      <c r="G4895">
        <v>59</v>
      </c>
      <c r="H4895">
        <v>2</v>
      </c>
      <c r="K4895">
        <v>0</v>
      </c>
      <c r="L4895">
        <v>164</v>
      </c>
      <c r="M4895">
        <v>0</v>
      </c>
      <c r="N4895">
        <v>494540</v>
      </c>
      <c r="O4895">
        <v>0</v>
      </c>
      <c r="Q4895">
        <v>0</v>
      </c>
      <c r="S4895" s="114">
        <v>0</v>
      </c>
      <c r="T4895">
        <v>0</v>
      </c>
      <c r="U4895">
        <v>0</v>
      </c>
      <c r="V4895">
        <v>0</v>
      </c>
      <c r="W4895">
        <v>0</v>
      </c>
      <c r="X4895">
        <v>2628700</v>
      </c>
      <c r="Z4895">
        <v>55748</v>
      </c>
      <c r="AB4895" s="114">
        <v>88.204999999999998</v>
      </c>
      <c r="AC4895">
        <v>9646</v>
      </c>
      <c r="AD4895">
        <v>20625</v>
      </c>
      <c r="AE4895">
        <v>0</v>
      </c>
      <c r="AF4895">
        <v>0</v>
      </c>
    </row>
    <row r="4896" spans="1:32" x14ac:dyDescent="0.3">
      <c r="A4896" t="s">
        <v>101</v>
      </c>
      <c r="B4896" s="65" t="str">
        <f>VLOOKUP(A4896,'bank list with code'!$A$2:$C$114,3,FALSE)</f>
        <v>B075</v>
      </c>
      <c r="C4896" s="65" t="str">
        <f>VLOOKUP(B4896,'bank type'!$A$2:$B$87,2,FALSE)</f>
        <v>Small Finance Banks</v>
      </c>
      <c r="D4896" s="62">
        <f t="shared" si="179"/>
        <v>44926</v>
      </c>
      <c r="E4896" s="116">
        <v>12</v>
      </c>
      <c r="F4896" s="1">
        <v>2022</v>
      </c>
      <c r="G4896">
        <v>9</v>
      </c>
      <c r="H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Q4896">
        <v>0</v>
      </c>
      <c r="S4896" s="114">
        <v>0</v>
      </c>
      <c r="T4896">
        <v>0</v>
      </c>
      <c r="U4896">
        <v>0</v>
      </c>
      <c r="V4896">
        <v>0</v>
      </c>
      <c r="W4896">
        <v>0</v>
      </c>
      <c r="X4896">
        <v>373413</v>
      </c>
      <c r="Z4896">
        <v>16972</v>
      </c>
      <c r="AB4896" s="114">
        <v>23.327000000000002</v>
      </c>
      <c r="AC4896">
        <v>0</v>
      </c>
      <c r="AD4896">
        <v>0</v>
      </c>
      <c r="AE4896">
        <v>0</v>
      </c>
      <c r="AF4896">
        <v>0</v>
      </c>
    </row>
    <row r="4897" spans="1:32" x14ac:dyDescent="0.3">
      <c r="A4897" t="s">
        <v>102</v>
      </c>
      <c r="B4897" s="65" t="str">
        <f>VLOOKUP(A4897,'bank list with code'!$A$2:$C$114,3,FALSE)</f>
        <v>B087</v>
      </c>
      <c r="C4897" s="65" t="str">
        <f>VLOOKUP(B4897,'bank type'!$A$2:$B$87,2,FALSE)</f>
        <v>Small Finance Banks</v>
      </c>
      <c r="D4897" s="62">
        <f t="shared" si="179"/>
        <v>44926</v>
      </c>
      <c r="E4897" s="116">
        <v>12</v>
      </c>
      <c r="F4897" s="1">
        <v>2022</v>
      </c>
      <c r="G4897">
        <v>31</v>
      </c>
      <c r="H4897">
        <v>1</v>
      </c>
      <c r="K4897">
        <v>77</v>
      </c>
      <c r="L4897">
        <v>295</v>
      </c>
      <c r="M4897">
        <v>0</v>
      </c>
      <c r="N4897">
        <v>447</v>
      </c>
      <c r="O4897">
        <v>0</v>
      </c>
      <c r="Q4897">
        <v>0</v>
      </c>
      <c r="S4897" s="114">
        <v>0</v>
      </c>
      <c r="T4897">
        <v>0</v>
      </c>
      <c r="U4897">
        <v>0</v>
      </c>
      <c r="V4897">
        <v>0</v>
      </c>
      <c r="W4897">
        <v>0</v>
      </c>
      <c r="X4897">
        <v>86681</v>
      </c>
      <c r="Z4897">
        <v>6362</v>
      </c>
      <c r="AB4897" s="114">
        <v>13.51</v>
      </c>
      <c r="AC4897">
        <v>5691</v>
      </c>
      <c r="AD4897">
        <v>16552</v>
      </c>
      <c r="AE4897">
        <v>0</v>
      </c>
      <c r="AF4897">
        <v>0</v>
      </c>
    </row>
    <row r="4898" spans="1:32" x14ac:dyDescent="0.3">
      <c r="A4898" t="s">
        <v>103</v>
      </c>
      <c r="B4898" s="65" t="str">
        <f>VLOOKUP(A4898,'bank list with code'!$A$2:$C$114,3,FALSE)</f>
        <v>B097</v>
      </c>
      <c r="C4898" s="65" t="str">
        <f>VLOOKUP(B4898,'bank type'!$A$2:$B$87,2,FALSE)</f>
        <v>Small Finance Banks</v>
      </c>
      <c r="D4898" s="62">
        <f t="shared" si="179"/>
        <v>44926</v>
      </c>
      <c r="E4898" s="116">
        <v>12</v>
      </c>
      <c r="F4898" s="1">
        <v>2022</v>
      </c>
      <c r="G4898">
        <v>0</v>
      </c>
      <c r="H4898">
        <v>0</v>
      </c>
      <c r="K4898">
        <v>0</v>
      </c>
      <c r="L4898">
        <v>67</v>
      </c>
      <c r="M4898">
        <v>0</v>
      </c>
      <c r="N4898">
        <v>0</v>
      </c>
      <c r="O4898">
        <v>0</v>
      </c>
      <c r="Q4898">
        <v>0</v>
      </c>
      <c r="S4898" s="114">
        <v>0</v>
      </c>
      <c r="T4898">
        <v>0</v>
      </c>
      <c r="U4898">
        <v>0</v>
      </c>
      <c r="V4898">
        <v>0</v>
      </c>
      <c r="W4898">
        <v>0</v>
      </c>
      <c r="X4898">
        <v>546338</v>
      </c>
      <c r="Z4898">
        <v>11690</v>
      </c>
      <c r="AB4898" s="114">
        <v>17.535</v>
      </c>
      <c r="AC4898">
        <v>1702</v>
      </c>
      <c r="AD4898">
        <v>5383</v>
      </c>
      <c r="AE4898">
        <v>0</v>
      </c>
      <c r="AF4898">
        <v>0</v>
      </c>
    </row>
    <row r="4899" spans="1:32" x14ac:dyDescent="0.3">
      <c r="A4899" t="s">
        <v>104</v>
      </c>
      <c r="B4899" s="65" t="str">
        <f>VLOOKUP(A4899,'bank list with code'!$A$2:$C$114,3,FALSE)</f>
        <v>B103</v>
      </c>
      <c r="C4899" s="65" t="str">
        <f>VLOOKUP(B4899,'bank type'!$A$2:$B$87,2,FALSE)</f>
        <v>Small Finance Banks</v>
      </c>
      <c r="D4899" s="62">
        <f t="shared" si="179"/>
        <v>44926</v>
      </c>
      <c r="E4899" s="116">
        <v>12</v>
      </c>
      <c r="F4899" s="1">
        <v>2022</v>
      </c>
      <c r="G4899">
        <v>508</v>
      </c>
      <c r="H4899">
        <v>3</v>
      </c>
      <c r="K4899">
        <v>0</v>
      </c>
      <c r="L4899">
        <v>0</v>
      </c>
      <c r="M4899">
        <v>0</v>
      </c>
      <c r="N4899">
        <v>308359</v>
      </c>
      <c r="O4899">
        <v>0</v>
      </c>
      <c r="Q4899">
        <v>0</v>
      </c>
      <c r="S4899" s="114">
        <v>0</v>
      </c>
      <c r="T4899">
        <v>0</v>
      </c>
      <c r="U4899">
        <v>0</v>
      </c>
      <c r="V4899">
        <v>0</v>
      </c>
      <c r="W4899">
        <v>0</v>
      </c>
      <c r="X4899">
        <v>8152832</v>
      </c>
      <c r="Z4899">
        <v>294964</v>
      </c>
      <c r="AB4899" s="114">
        <v>452.96600000000001</v>
      </c>
      <c r="AC4899">
        <v>116391</v>
      </c>
      <c r="AD4899">
        <v>250221</v>
      </c>
      <c r="AE4899">
        <v>0</v>
      </c>
      <c r="AF4899">
        <v>0</v>
      </c>
    </row>
    <row r="4900" spans="1:32" x14ac:dyDescent="0.3">
      <c r="A4900" t="s">
        <v>105</v>
      </c>
      <c r="B4900" s="65" t="str">
        <f>VLOOKUP(A4900,'bank list with code'!$A$2:$C$114,3,FALSE)</f>
        <v>B107</v>
      </c>
      <c r="C4900" s="65" t="str">
        <f>VLOOKUP(B4900,'bank type'!$A$2:$B$87,2,FALSE)</f>
        <v>Small Finance Banks</v>
      </c>
      <c r="D4900" s="62">
        <f t="shared" si="179"/>
        <v>44926</v>
      </c>
      <c r="E4900" s="116">
        <v>12</v>
      </c>
      <c r="F4900" s="1">
        <v>2022</v>
      </c>
      <c r="G4900">
        <v>231</v>
      </c>
      <c r="H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Q4900">
        <v>0</v>
      </c>
      <c r="S4900" s="1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Z4900">
        <v>0</v>
      </c>
      <c r="AB4900" s="114">
        <v>0</v>
      </c>
      <c r="AC4900">
        <v>0</v>
      </c>
      <c r="AD4900">
        <v>0</v>
      </c>
      <c r="AE4900">
        <v>0</v>
      </c>
      <c r="AF4900">
        <v>0</v>
      </c>
    </row>
    <row r="4901" spans="1:32" x14ac:dyDescent="0.3">
      <c r="A4901" t="s">
        <v>106</v>
      </c>
      <c r="B4901" s="65" t="str">
        <f>VLOOKUP(A4901,'bank list with code'!$A$2:$C$114,3,FALSE)</f>
        <v>B109</v>
      </c>
      <c r="C4901" s="65" t="str">
        <f>VLOOKUP(B4901,'bank type'!$A$2:$B$87,2,FALSE)</f>
        <v>Small Finance Banks</v>
      </c>
      <c r="D4901" s="62">
        <f t="shared" si="179"/>
        <v>44926</v>
      </c>
      <c r="E4901" s="116">
        <v>12</v>
      </c>
      <c r="F4901" s="1">
        <v>2022</v>
      </c>
      <c r="G4901">
        <v>255</v>
      </c>
      <c r="H4901">
        <v>8</v>
      </c>
      <c r="K4901">
        <v>0</v>
      </c>
      <c r="L4901">
        <v>520</v>
      </c>
      <c r="M4901">
        <v>0</v>
      </c>
      <c r="N4901">
        <v>13532</v>
      </c>
      <c r="O4901">
        <v>0</v>
      </c>
      <c r="Q4901">
        <v>0</v>
      </c>
      <c r="S4901" s="114">
        <v>0</v>
      </c>
      <c r="T4901">
        <v>0</v>
      </c>
      <c r="U4901">
        <v>0</v>
      </c>
      <c r="V4901">
        <v>0</v>
      </c>
      <c r="W4901">
        <v>0</v>
      </c>
      <c r="X4901">
        <v>1490353</v>
      </c>
      <c r="Z4901">
        <v>41251</v>
      </c>
      <c r="AB4901" s="114">
        <v>68.506</v>
      </c>
      <c r="AC4901">
        <v>10117</v>
      </c>
      <c r="AD4901">
        <v>22505</v>
      </c>
      <c r="AE4901">
        <v>15</v>
      </c>
      <c r="AF4901">
        <v>57</v>
      </c>
    </row>
    <row r="4902" spans="1:32" x14ac:dyDescent="0.3">
      <c r="A4902" s="41" t="s">
        <v>0</v>
      </c>
      <c r="B4902" s="65" t="str">
        <f>VLOOKUP(A4902,'bank list with code'!$A$2:$C$114,3,FALSE)</f>
        <v>B014</v>
      </c>
      <c r="C4902" s="65" t="str">
        <f>VLOOKUP(B4902,'bank type'!$A$2:$B$87,2,FALSE)</f>
        <v>Public Sector Banks</v>
      </c>
      <c r="D4902" s="63">
        <f>DATE(2023,1,31)</f>
        <v>44957</v>
      </c>
      <c r="E4902" s="117">
        <v>1</v>
      </c>
      <c r="F4902" s="41">
        <v>2023</v>
      </c>
      <c r="G4902" s="42">
        <v>8799</v>
      </c>
      <c r="H4902" s="42">
        <v>2662</v>
      </c>
      <c r="I4902" s="42"/>
      <c r="J4902" s="42"/>
      <c r="K4902" s="42">
        <v>23381</v>
      </c>
      <c r="L4902" s="42">
        <v>40945</v>
      </c>
      <c r="M4902" s="42">
        <v>9372</v>
      </c>
      <c r="N4902" s="42">
        <v>1042439</v>
      </c>
      <c r="O4902" s="42">
        <v>1824299</v>
      </c>
      <c r="P4902" s="42"/>
      <c r="Q4902" s="43">
        <v>2309745</v>
      </c>
      <c r="R4902" s="137"/>
      <c r="S4902" s="137">
        <v>6792.7651270000006</v>
      </c>
      <c r="T4902" s="43">
        <v>2053933</v>
      </c>
      <c r="U4902" s="43">
        <v>10337950.301000001</v>
      </c>
      <c r="V4902" s="43">
        <v>0</v>
      </c>
      <c r="W4902" s="43">
        <v>0</v>
      </c>
      <c r="X4902" s="42">
        <v>80696087</v>
      </c>
      <c r="Y4902" s="42"/>
      <c r="Z4902" s="43">
        <v>6606778</v>
      </c>
      <c r="AA4902" s="137"/>
      <c r="AB4902" s="137">
        <v>13114.662309000001</v>
      </c>
      <c r="AC4902" s="43">
        <v>2267410</v>
      </c>
      <c r="AD4902" s="43">
        <v>5713638.2999999998</v>
      </c>
      <c r="AE4902" s="43">
        <v>9</v>
      </c>
      <c r="AF4902" s="43">
        <v>24.501000000000001</v>
      </c>
    </row>
    <row r="4903" spans="1:32" x14ac:dyDescent="0.3">
      <c r="A4903" s="41" t="s">
        <v>1</v>
      </c>
      <c r="B4903" s="65" t="str">
        <f>VLOOKUP(A4903,'bank list with code'!$A$2:$C$114,3,FALSE)</f>
        <v>B015</v>
      </c>
      <c r="C4903" s="65" t="str">
        <f>VLOOKUP(B4903,'bank type'!$A$2:$B$87,2,FALSE)</f>
        <v>Public Sector Banks</v>
      </c>
      <c r="D4903" s="63">
        <f t="shared" ref="D4903:D4962" si="180">DATE(2023,1,31)</f>
        <v>44957</v>
      </c>
      <c r="E4903" s="117">
        <v>1</v>
      </c>
      <c r="F4903" s="41">
        <v>2023</v>
      </c>
      <c r="G4903" s="42">
        <v>5318</v>
      </c>
      <c r="H4903" s="42">
        <v>2866</v>
      </c>
      <c r="I4903" s="42"/>
      <c r="J4903" s="42"/>
      <c r="K4903" s="42">
        <v>42778</v>
      </c>
      <c r="L4903" s="42">
        <v>15608</v>
      </c>
      <c r="M4903" s="42">
        <v>103</v>
      </c>
      <c r="N4903" s="42">
        <v>557616</v>
      </c>
      <c r="O4903" s="42">
        <v>84722</v>
      </c>
      <c r="P4903" s="42"/>
      <c r="Q4903" s="43">
        <v>160155</v>
      </c>
      <c r="R4903" s="137"/>
      <c r="S4903" s="137">
        <v>552.85321887999999</v>
      </c>
      <c r="T4903" s="43">
        <v>70937</v>
      </c>
      <c r="U4903" s="43">
        <v>253456.30230000001</v>
      </c>
      <c r="V4903" s="43">
        <v>0</v>
      </c>
      <c r="W4903" s="43">
        <v>0</v>
      </c>
      <c r="X4903" s="42">
        <v>46824899</v>
      </c>
      <c r="Y4903" s="42"/>
      <c r="Z4903" s="43">
        <v>4362722</v>
      </c>
      <c r="AA4903" s="137"/>
      <c r="AB4903" s="137">
        <v>7660.1960296800007</v>
      </c>
      <c r="AC4903" s="43">
        <v>1597922</v>
      </c>
      <c r="AD4903" s="43">
        <v>2554861.80522</v>
      </c>
      <c r="AE4903" s="43">
        <v>0</v>
      </c>
      <c r="AF4903" s="43">
        <v>0</v>
      </c>
    </row>
    <row r="4904" spans="1:32" x14ac:dyDescent="0.3">
      <c r="A4904" s="44" t="s">
        <v>2</v>
      </c>
      <c r="B4904" s="65" t="str">
        <f>VLOOKUP(A4904,'bank list with code'!$A$2:$C$114,3,FALSE)</f>
        <v>B016</v>
      </c>
      <c r="C4904" s="65" t="str">
        <f>VLOOKUP(B4904,'bank type'!$A$2:$B$87,2,FALSE)</f>
        <v>Public Sector Banks</v>
      </c>
      <c r="D4904" s="63">
        <f t="shared" si="180"/>
        <v>44957</v>
      </c>
      <c r="E4904" s="117">
        <v>1</v>
      </c>
      <c r="F4904" s="41">
        <v>2023</v>
      </c>
      <c r="G4904" s="45">
        <v>1851</v>
      </c>
      <c r="H4904" s="45">
        <v>434</v>
      </c>
      <c r="I4904" s="45"/>
      <c r="J4904" s="45"/>
      <c r="K4904" s="45">
        <v>1884</v>
      </c>
      <c r="L4904" s="45">
        <v>1971</v>
      </c>
      <c r="M4904" s="45">
        <v>355014</v>
      </c>
      <c r="N4904" s="45">
        <v>1061100</v>
      </c>
      <c r="O4904" s="45">
        <v>33716</v>
      </c>
      <c r="P4904" s="45"/>
      <c r="Q4904" s="43">
        <v>60253</v>
      </c>
      <c r="R4904" s="137"/>
      <c r="S4904" s="137">
        <v>235.88774636001449</v>
      </c>
      <c r="T4904" s="43">
        <v>23581</v>
      </c>
      <c r="U4904" s="43">
        <v>119705.18403999927</v>
      </c>
      <c r="V4904" s="43">
        <v>0</v>
      </c>
      <c r="W4904" s="43">
        <v>0</v>
      </c>
      <c r="X4904" s="45">
        <v>13271463</v>
      </c>
      <c r="Y4904" s="45"/>
      <c r="Z4904" s="43">
        <v>1836309</v>
      </c>
      <c r="AA4904" s="137"/>
      <c r="AB4904" s="137">
        <v>2878.4451845200001</v>
      </c>
      <c r="AC4904" s="43">
        <v>696053</v>
      </c>
      <c r="AD4904" s="43">
        <v>1060806.76128</v>
      </c>
      <c r="AE4904" s="43">
        <v>7757</v>
      </c>
      <c r="AF4904" s="43">
        <v>87052.697050000002</v>
      </c>
    </row>
    <row r="4905" spans="1:32" x14ac:dyDescent="0.3">
      <c r="A4905" s="41" t="s">
        <v>3</v>
      </c>
      <c r="B4905" s="65" t="str">
        <f>VLOOKUP(A4905,'bank list with code'!$A$2:$C$114,3,FALSE)</f>
        <v>B018</v>
      </c>
      <c r="C4905" s="65" t="str">
        <f>VLOOKUP(B4905,'bank type'!$A$2:$B$87,2,FALSE)</f>
        <v>Public Sector Banks</v>
      </c>
      <c r="D4905" s="63">
        <f t="shared" si="180"/>
        <v>44957</v>
      </c>
      <c r="E4905" s="117">
        <v>1</v>
      </c>
      <c r="F4905" s="41">
        <v>2023</v>
      </c>
      <c r="G4905" s="42">
        <v>8097</v>
      </c>
      <c r="H4905" s="42">
        <v>4030</v>
      </c>
      <c r="I4905" s="42"/>
      <c r="J4905" s="42"/>
      <c r="K4905" s="42">
        <v>61949</v>
      </c>
      <c r="L4905" s="42">
        <v>10273</v>
      </c>
      <c r="M4905" s="42">
        <v>58</v>
      </c>
      <c r="N4905" s="42">
        <v>2378299</v>
      </c>
      <c r="O4905" s="42">
        <v>610068</v>
      </c>
      <c r="P4905" s="42"/>
      <c r="Q4905" s="43">
        <v>809740</v>
      </c>
      <c r="R4905" s="137"/>
      <c r="S4905" s="137">
        <v>2288.3309819999999</v>
      </c>
      <c r="T4905" s="43">
        <v>280410</v>
      </c>
      <c r="U4905" s="43">
        <v>1077444.9380000001</v>
      </c>
      <c r="V4905" s="43">
        <v>0</v>
      </c>
      <c r="W4905" s="43">
        <v>0</v>
      </c>
      <c r="X4905" s="42">
        <v>49589295</v>
      </c>
      <c r="Y4905" s="42"/>
      <c r="Z4905" s="43">
        <v>9080661</v>
      </c>
      <c r="AA4905" s="137"/>
      <c r="AB4905" s="137">
        <v>19345.274936000002</v>
      </c>
      <c r="AC4905" s="43">
        <v>1991696</v>
      </c>
      <c r="AD4905" s="43">
        <v>4372540.8710000003</v>
      </c>
      <c r="AE4905" s="43">
        <v>5697</v>
      </c>
      <c r="AF4905" s="43">
        <v>89363.123999999996</v>
      </c>
    </row>
    <row r="4906" spans="1:32" x14ac:dyDescent="0.3">
      <c r="A4906" s="41" t="s">
        <v>4</v>
      </c>
      <c r="B4906" s="65" t="str">
        <f>VLOOKUP(A4906,'bank list with code'!$A$2:$C$114,3,FALSE)</f>
        <v>B022</v>
      </c>
      <c r="C4906" s="65" t="str">
        <f>VLOOKUP(B4906,'bank type'!$A$2:$B$87,2,FALSE)</f>
        <v>Public Sector Banks</v>
      </c>
      <c r="D4906" s="63">
        <f t="shared" si="180"/>
        <v>44957</v>
      </c>
      <c r="E4906" s="117">
        <v>1</v>
      </c>
      <c r="F4906" s="41">
        <v>2023</v>
      </c>
      <c r="G4906" s="42">
        <v>1696</v>
      </c>
      <c r="H4906" s="42">
        <v>324</v>
      </c>
      <c r="I4906" s="42"/>
      <c r="J4906" s="42"/>
      <c r="K4906" s="42">
        <v>2060</v>
      </c>
      <c r="L4906" s="42">
        <v>9254</v>
      </c>
      <c r="M4906" s="42">
        <v>7038</v>
      </c>
      <c r="N4906" s="42">
        <v>327546</v>
      </c>
      <c r="O4906" s="42">
        <v>0</v>
      </c>
      <c r="P4906" s="42"/>
      <c r="Q4906" s="43">
        <v>0</v>
      </c>
      <c r="R4906" s="137"/>
      <c r="S4906" s="137">
        <v>0</v>
      </c>
      <c r="T4906" s="43">
        <v>0</v>
      </c>
      <c r="U4906" s="43">
        <v>0</v>
      </c>
      <c r="V4906" s="43">
        <v>0</v>
      </c>
      <c r="W4906" s="43">
        <v>0</v>
      </c>
      <c r="X4906" s="42">
        <v>28029550</v>
      </c>
      <c r="Y4906" s="42"/>
      <c r="Z4906" s="43">
        <v>2804597</v>
      </c>
      <c r="AA4906" s="137"/>
      <c r="AB4906" s="137">
        <v>6212.4325509999999</v>
      </c>
      <c r="AC4906" s="43">
        <v>508168</v>
      </c>
      <c r="AD4906" s="43">
        <v>1170726.5379999999</v>
      </c>
      <c r="AE4906" s="43">
        <v>0</v>
      </c>
      <c r="AF4906" s="43">
        <v>0</v>
      </c>
    </row>
    <row r="4907" spans="1:32" x14ac:dyDescent="0.3">
      <c r="A4907" s="41" t="s">
        <v>5</v>
      </c>
      <c r="B4907" s="65" t="str">
        <f>VLOOKUP(A4907,'bank list with code'!$A$2:$C$114,3,FALSE)</f>
        <v>B060</v>
      </c>
      <c r="C4907" s="65" t="str">
        <f>VLOOKUP(B4907,'bank type'!$A$2:$B$87,2,FALSE)</f>
        <v>Public Sector Banks</v>
      </c>
      <c r="D4907" s="63">
        <f t="shared" si="180"/>
        <v>44957</v>
      </c>
      <c r="E4907" s="117">
        <v>1</v>
      </c>
      <c r="F4907" s="41">
        <v>2023</v>
      </c>
      <c r="G4907" s="42">
        <v>4366</v>
      </c>
      <c r="H4907" s="42">
        <v>604</v>
      </c>
      <c r="I4907" s="42"/>
      <c r="J4907" s="42"/>
      <c r="K4907" s="42">
        <v>14837</v>
      </c>
      <c r="L4907" s="42">
        <v>10329</v>
      </c>
      <c r="M4907" s="42">
        <v>0</v>
      </c>
      <c r="N4907" s="42">
        <v>1183552</v>
      </c>
      <c r="O4907" s="42">
        <v>154234</v>
      </c>
      <c r="P4907" s="42"/>
      <c r="Q4907" s="43">
        <v>137416</v>
      </c>
      <c r="R4907" s="137"/>
      <c r="S4907" s="137">
        <v>465.40643499999999</v>
      </c>
      <c r="T4907" s="43">
        <v>68539</v>
      </c>
      <c r="U4907" s="43">
        <v>276570.86700000003</v>
      </c>
      <c r="V4907" s="43">
        <v>0</v>
      </c>
      <c r="W4907" s="43">
        <v>0</v>
      </c>
      <c r="X4907" s="42">
        <v>29042234</v>
      </c>
      <c r="Y4907" s="42"/>
      <c r="Z4907" s="43">
        <v>5072748</v>
      </c>
      <c r="AA4907" s="137"/>
      <c r="AB4907" s="137">
        <v>10012.647502</v>
      </c>
      <c r="AC4907" s="43">
        <v>2032739</v>
      </c>
      <c r="AD4907" s="43">
        <v>3516055.8509999998</v>
      </c>
      <c r="AE4907" s="43">
        <v>4319</v>
      </c>
      <c r="AF4907" s="43">
        <v>65661.118000000002</v>
      </c>
    </row>
    <row r="4908" spans="1:32" x14ac:dyDescent="0.3">
      <c r="A4908" s="41" t="s">
        <v>6</v>
      </c>
      <c r="B4908" s="65" t="str">
        <f>VLOOKUP(A4908,'bank list with code'!$A$2:$C$114,3,FALSE)</f>
        <v>B061</v>
      </c>
      <c r="C4908" s="65" t="str">
        <f>VLOOKUP(B4908,'bank type'!$A$2:$B$87,2,FALSE)</f>
        <v>Public Sector Banks</v>
      </c>
      <c r="D4908" s="63">
        <f t="shared" si="180"/>
        <v>44957</v>
      </c>
      <c r="E4908" s="117">
        <v>1</v>
      </c>
      <c r="F4908" s="41">
        <v>2023</v>
      </c>
      <c r="G4908" s="42">
        <v>2710</v>
      </c>
      <c r="H4908" s="42">
        <v>749</v>
      </c>
      <c r="I4908" s="42"/>
      <c r="J4908" s="42"/>
      <c r="K4908" s="42">
        <v>0</v>
      </c>
      <c r="L4908" s="42">
        <v>0</v>
      </c>
      <c r="M4908" s="42">
        <v>0</v>
      </c>
      <c r="N4908" s="42">
        <v>247753</v>
      </c>
      <c r="O4908" s="42">
        <v>77361</v>
      </c>
      <c r="P4908" s="42"/>
      <c r="Q4908" s="43">
        <v>71618</v>
      </c>
      <c r="R4908" s="137"/>
      <c r="S4908" s="137">
        <v>180.39763666999997</v>
      </c>
      <c r="T4908" s="43">
        <v>25199</v>
      </c>
      <c r="U4908" s="43">
        <v>70552.449219999995</v>
      </c>
      <c r="V4908" s="43">
        <v>0</v>
      </c>
      <c r="W4908" s="43">
        <v>0</v>
      </c>
      <c r="X4908" s="42">
        <v>16102621</v>
      </c>
      <c r="Y4908" s="42"/>
      <c r="Z4908" s="43">
        <v>3373955</v>
      </c>
      <c r="AA4908" s="137"/>
      <c r="AB4908" s="137">
        <v>6374.0548326799999</v>
      </c>
      <c r="AC4908" s="43">
        <v>936804</v>
      </c>
      <c r="AD4908" s="43">
        <v>1696392.8291800001</v>
      </c>
      <c r="AE4908" s="43">
        <v>0</v>
      </c>
      <c r="AF4908" s="43">
        <v>0</v>
      </c>
    </row>
    <row r="4909" spans="1:32" x14ac:dyDescent="0.3">
      <c r="A4909" s="41" t="s">
        <v>7</v>
      </c>
      <c r="B4909" s="65" t="str">
        <f>VLOOKUP(A4909,'bank list with code'!$A$2:$C$114,3,FALSE)</f>
        <v>B080</v>
      </c>
      <c r="C4909" s="65" t="str">
        <f>VLOOKUP(B4909,'bank type'!$A$2:$B$87,2,FALSE)</f>
        <v>Public Sector Banks</v>
      </c>
      <c r="D4909" s="63">
        <f t="shared" si="180"/>
        <v>44957</v>
      </c>
      <c r="E4909" s="117">
        <v>1</v>
      </c>
      <c r="F4909" s="41">
        <v>2023</v>
      </c>
      <c r="G4909" s="42">
        <v>797</v>
      </c>
      <c r="H4909" s="42">
        <v>21</v>
      </c>
      <c r="I4909" s="42"/>
      <c r="J4909" s="42"/>
      <c r="K4909" s="42">
        <v>1005</v>
      </c>
      <c r="L4909" s="42">
        <v>357</v>
      </c>
      <c r="M4909" s="42">
        <v>1099</v>
      </c>
      <c r="N4909" s="42">
        <v>29578</v>
      </c>
      <c r="O4909" s="42">
        <v>0</v>
      </c>
      <c r="P4909" s="42"/>
      <c r="Q4909" s="43">
        <v>0</v>
      </c>
      <c r="R4909" s="137"/>
      <c r="S4909" s="137">
        <v>0</v>
      </c>
      <c r="T4909" s="43">
        <v>0</v>
      </c>
      <c r="U4909" s="43">
        <v>0</v>
      </c>
      <c r="V4909" s="43">
        <v>0</v>
      </c>
      <c r="W4909" s="43">
        <v>0</v>
      </c>
      <c r="X4909" s="42">
        <v>3633066</v>
      </c>
      <c r="Y4909" s="42"/>
      <c r="Z4909" s="43">
        <v>651857</v>
      </c>
      <c r="AA4909" s="137"/>
      <c r="AB4909" s="137">
        <v>1478.38396807</v>
      </c>
      <c r="AC4909" s="43">
        <v>107909</v>
      </c>
      <c r="AD4909" s="43">
        <v>360598.98466000002</v>
      </c>
      <c r="AE4909" s="43">
        <v>0</v>
      </c>
      <c r="AF4909" s="43">
        <v>0</v>
      </c>
    </row>
    <row r="4910" spans="1:32" x14ac:dyDescent="0.3">
      <c r="A4910" s="41" t="s">
        <v>8</v>
      </c>
      <c r="B4910" s="65" t="str">
        <f>VLOOKUP(A4910,'bank list with code'!$A$2:$C$114,3,FALSE)</f>
        <v>B081</v>
      </c>
      <c r="C4910" s="65" t="str">
        <f>VLOOKUP(B4910,'bank type'!$A$2:$B$87,2,FALSE)</f>
        <v>Public Sector Banks</v>
      </c>
      <c r="D4910" s="63">
        <f t="shared" si="180"/>
        <v>44957</v>
      </c>
      <c r="E4910" s="117">
        <v>1</v>
      </c>
      <c r="F4910" s="41">
        <v>2023</v>
      </c>
      <c r="G4910" s="42">
        <v>8129</v>
      </c>
      <c r="H4910" s="42">
        <v>4773</v>
      </c>
      <c r="I4910" s="42"/>
      <c r="J4910" s="42"/>
      <c r="K4910" s="42">
        <v>45730</v>
      </c>
      <c r="L4910" s="42">
        <v>11265</v>
      </c>
      <c r="M4910" s="42">
        <v>618027</v>
      </c>
      <c r="N4910" s="42">
        <v>76450</v>
      </c>
      <c r="O4910" s="42">
        <v>324010</v>
      </c>
      <c r="P4910" s="42"/>
      <c r="Q4910" s="43">
        <v>491125</v>
      </c>
      <c r="R4910" s="137"/>
      <c r="S4910" s="137">
        <v>1625.2060243199999</v>
      </c>
      <c r="T4910" s="43">
        <v>190708</v>
      </c>
      <c r="U4910" s="43">
        <v>686020.09730999998</v>
      </c>
      <c r="V4910" s="43">
        <v>0</v>
      </c>
      <c r="W4910" s="43">
        <v>0</v>
      </c>
      <c r="X4910" s="42">
        <v>41657959</v>
      </c>
      <c r="Y4910" s="42"/>
      <c r="Z4910" s="43">
        <v>6760160</v>
      </c>
      <c r="AA4910" s="137"/>
      <c r="AB4910" s="137">
        <v>15174.02017172</v>
      </c>
      <c r="AC4910" s="43">
        <v>3301144</v>
      </c>
      <c r="AD4910" s="43">
        <v>6750600.6714799991</v>
      </c>
      <c r="AE4910" s="43">
        <v>0</v>
      </c>
      <c r="AF4910" s="43">
        <v>0</v>
      </c>
    </row>
    <row r="4911" spans="1:32" x14ac:dyDescent="0.3">
      <c r="A4911" s="41" t="s">
        <v>12</v>
      </c>
      <c r="B4911" s="65" t="str">
        <f>VLOOKUP(A4911,'bank list with code'!$A$2:$C$114,3,FALSE)</f>
        <v>B093</v>
      </c>
      <c r="C4911" s="65" t="str">
        <f>VLOOKUP(B4911,'bank type'!$A$2:$B$87,2,FALSE)</f>
        <v>Public Sector Banks</v>
      </c>
      <c r="D4911" s="63">
        <f t="shared" si="180"/>
        <v>44957</v>
      </c>
      <c r="E4911" s="117">
        <v>1</v>
      </c>
      <c r="F4911" s="41">
        <v>2023</v>
      </c>
      <c r="G4911" s="42">
        <v>25649</v>
      </c>
      <c r="H4911" s="42">
        <v>39993</v>
      </c>
      <c r="I4911" s="42"/>
      <c r="J4911" s="42"/>
      <c r="K4911" s="42">
        <v>1138665</v>
      </c>
      <c r="L4911" s="42">
        <v>51935</v>
      </c>
      <c r="M4911" s="42">
        <v>577624</v>
      </c>
      <c r="N4911" s="42">
        <v>2164013</v>
      </c>
      <c r="O4911" s="42">
        <v>16210142</v>
      </c>
      <c r="P4911" s="42"/>
      <c r="Q4911" s="43">
        <v>27371804</v>
      </c>
      <c r="R4911" s="137"/>
      <c r="S4911" s="137">
        <v>82482.572755999994</v>
      </c>
      <c r="T4911" s="43">
        <v>20132186</v>
      </c>
      <c r="U4911" s="43">
        <v>160489330.579</v>
      </c>
      <c r="V4911" s="43">
        <v>0</v>
      </c>
      <c r="W4911" s="43">
        <v>0</v>
      </c>
      <c r="X4911" s="42">
        <v>273051248</v>
      </c>
      <c r="Y4911" s="42"/>
      <c r="Z4911" s="43">
        <v>50761596</v>
      </c>
      <c r="AA4911" s="137"/>
      <c r="AB4911" s="137">
        <v>104614.47872288001</v>
      </c>
      <c r="AC4911" s="43">
        <v>20653288</v>
      </c>
      <c r="AD4911" s="43">
        <v>40018044.545550004</v>
      </c>
      <c r="AE4911" s="43">
        <v>1739</v>
      </c>
      <c r="AF4911" s="43">
        <v>24579.574000000001</v>
      </c>
    </row>
    <row r="4912" spans="1:32" x14ac:dyDescent="0.3">
      <c r="A4912" s="41" t="s">
        <v>9</v>
      </c>
      <c r="B4912" s="65" t="str">
        <f>VLOOKUP(A4912,'bank list with code'!$A$2:$C$114,3,FALSE)</f>
        <v>B102</v>
      </c>
      <c r="C4912" s="65" t="str">
        <f>VLOOKUP(B4912,'bank type'!$A$2:$B$87,2,FALSE)</f>
        <v>Public Sector Banks</v>
      </c>
      <c r="D4912" s="63">
        <f t="shared" si="180"/>
        <v>44957</v>
      </c>
      <c r="E4912" s="117">
        <v>1</v>
      </c>
      <c r="F4912" s="41">
        <v>2023</v>
      </c>
      <c r="G4912" s="42">
        <v>2199</v>
      </c>
      <c r="H4912" s="42">
        <v>217</v>
      </c>
      <c r="I4912" s="42"/>
      <c r="J4912" s="42"/>
      <c r="K4912" s="42">
        <v>10573</v>
      </c>
      <c r="L4912" s="42">
        <v>3568</v>
      </c>
      <c r="M4912" s="42">
        <v>1467</v>
      </c>
      <c r="N4912" s="42">
        <v>549858</v>
      </c>
      <c r="O4912" s="42">
        <v>0</v>
      </c>
      <c r="P4912" s="42"/>
      <c r="Q4912" s="43">
        <v>0</v>
      </c>
      <c r="R4912" s="137"/>
      <c r="S4912" s="137">
        <v>0</v>
      </c>
      <c r="T4912" s="43">
        <v>0</v>
      </c>
      <c r="U4912" s="43">
        <v>0</v>
      </c>
      <c r="V4912" s="43">
        <v>0</v>
      </c>
      <c r="W4912" s="43">
        <v>0</v>
      </c>
      <c r="X4912" s="42">
        <v>12318323</v>
      </c>
      <c r="Y4912" s="42"/>
      <c r="Z4912" s="43">
        <v>1982253</v>
      </c>
      <c r="AA4912" s="137"/>
      <c r="AB4912" s="137">
        <v>3705.32960159</v>
      </c>
      <c r="AC4912" s="43">
        <v>438520</v>
      </c>
      <c r="AD4912" s="43">
        <v>1112199.5774000001</v>
      </c>
      <c r="AE4912" s="43">
        <v>945</v>
      </c>
      <c r="AF4912" s="43">
        <v>13896.03184</v>
      </c>
    </row>
    <row r="4913" spans="1:32" x14ac:dyDescent="0.3">
      <c r="A4913" s="41" t="s">
        <v>10</v>
      </c>
      <c r="B4913" s="65" t="str">
        <f>VLOOKUP(A4913,'bank list with code'!$A$2:$C$114,3,FALSE)</f>
        <v>B105</v>
      </c>
      <c r="C4913" s="65" t="str">
        <f>VLOOKUP(B4913,'bank type'!$A$2:$B$87,2,FALSE)</f>
        <v>Public Sector Banks</v>
      </c>
      <c r="D4913" s="63">
        <f t="shared" si="180"/>
        <v>44957</v>
      </c>
      <c r="E4913" s="117">
        <v>1</v>
      </c>
      <c r="F4913" s="41">
        <v>2023</v>
      </c>
      <c r="G4913" s="42">
        <v>8042</v>
      </c>
      <c r="H4913" s="42">
        <v>3190</v>
      </c>
      <c r="I4913" s="42"/>
      <c r="J4913" s="42"/>
      <c r="K4913" s="42">
        <v>40128</v>
      </c>
      <c r="L4913" s="42">
        <v>8017</v>
      </c>
      <c r="M4913" s="42">
        <v>40789</v>
      </c>
      <c r="N4913" s="42">
        <v>237312</v>
      </c>
      <c r="O4913" s="42">
        <v>601682</v>
      </c>
      <c r="P4913" s="42"/>
      <c r="Q4913" s="43">
        <v>605637</v>
      </c>
      <c r="R4913" s="137"/>
      <c r="S4913" s="137">
        <v>2046.6325630000001</v>
      </c>
      <c r="T4913" s="43">
        <v>354958</v>
      </c>
      <c r="U4913" s="43">
        <v>1330576.3970000001</v>
      </c>
      <c r="V4913" s="43">
        <v>0</v>
      </c>
      <c r="W4913" s="43">
        <v>0</v>
      </c>
      <c r="X4913" s="42">
        <v>46762427</v>
      </c>
      <c r="Y4913" s="42"/>
      <c r="Z4913" s="43">
        <v>8460349</v>
      </c>
      <c r="AA4913" s="137"/>
      <c r="AB4913" s="137">
        <v>15209.066767</v>
      </c>
      <c r="AC4913" s="43">
        <v>4511557</v>
      </c>
      <c r="AD4913" s="43">
        <v>7646176.2680000002</v>
      </c>
      <c r="AE4913" s="43">
        <v>3343</v>
      </c>
      <c r="AF4913" s="43">
        <v>12698.369000000001</v>
      </c>
    </row>
    <row r="4914" spans="1:32" x14ac:dyDescent="0.3">
      <c r="A4914" s="41" t="s">
        <v>14</v>
      </c>
      <c r="B4914" s="65" t="str">
        <f>VLOOKUP(A4914,'bank list with code'!$A$2:$C$114,3,FALSE)</f>
        <v>B009</v>
      </c>
      <c r="C4914" s="65" t="str">
        <f>VLOOKUP(B4914,'bank type'!$A$2:$B$87,2,FALSE)</f>
        <v>Private Sector Banks</v>
      </c>
      <c r="D4914" s="63">
        <f t="shared" si="180"/>
        <v>44957</v>
      </c>
      <c r="E4914" s="117">
        <v>1</v>
      </c>
      <c r="F4914" s="41">
        <v>2023</v>
      </c>
      <c r="G4914" s="42">
        <v>5620</v>
      </c>
      <c r="H4914" s="42">
        <v>9827</v>
      </c>
      <c r="I4914" s="42"/>
      <c r="J4914" s="42"/>
      <c r="K4914" s="42">
        <v>1378867</v>
      </c>
      <c r="L4914" s="42">
        <v>847</v>
      </c>
      <c r="M4914" s="42">
        <v>560053</v>
      </c>
      <c r="N4914" s="42">
        <v>52888182</v>
      </c>
      <c r="O4914" s="42">
        <v>9585255</v>
      </c>
      <c r="P4914" s="42"/>
      <c r="Q4914" s="43">
        <v>19596982</v>
      </c>
      <c r="R4914" s="137"/>
      <c r="S4914" s="137">
        <v>61611.990259450002</v>
      </c>
      <c r="T4914" s="43">
        <v>12950202</v>
      </c>
      <c r="U4914" s="43">
        <v>56022076.778010003</v>
      </c>
      <c r="V4914" s="43">
        <v>0</v>
      </c>
      <c r="W4914" s="43">
        <v>0</v>
      </c>
      <c r="X4914" s="42">
        <v>28890599</v>
      </c>
      <c r="Y4914" s="42"/>
      <c r="Z4914" s="43">
        <v>9329694</v>
      </c>
      <c r="AA4914" s="137"/>
      <c r="AB4914" s="137">
        <v>22540.609545110001</v>
      </c>
      <c r="AC4914" s="43">
        <v>3986633</v>
      </c>
      <c r="AD4914" s="43">
        <v>13125277.071220001</v>
      </c>
      <c r="AE4914" s="43">
        <v>18305</v>
      </c>
      <c r="AF4914" s="43">
        <v>463449.90489000001</v>
      </c>
    </row>
    <row r="4915" spans="1:32" x14ac:dyDescent="0.3">
      <c r="A4915" s="41" t="s">
        <v>15</v>
      </c>
      <c r="B4915" s="65" t="str">
        <f>VLOOKUP(A4915,'bank list with code'!$A$2:$C$114,3,FALSE)</f>
        <v>B010</v>
      </c>
      <c r="C4915" s="65" t="str">
        <f>VLOOKUP(B4915,'bank type'!$A$2:$B$87,2,FALSE)</f>
        <v>Private Sector Banks</v>
      </c>
      <c r="D4915" s="63">
        <f t="shared" si="180"/>
        <v>44957</v>
      </c>
      <c r="E4915" s="117">
        <v>1</v>
      </c>
      <c r="F4915" s="41">
        <v>2023</v>
      </c>
      <c r="G4915" s="42">
        <v>423</v>
      </c>
      <c r="H4915" s="42">
        <v>5</v>
      </c>
      <c r="I4915" s="42"/>
      <c r="J4915" s="42"/>
      <c r="K4915" s="42">
        <v>38431</v>
      </c>
      <c r="L4915" s="42">
        <v>0</v>
      </c>
      <c r="M4915" s="42">
        <v>0</v>
      </c>
      <c r="N4915" s="42">
        <v>0</v>
      </c>
      <c r="O4915" s="42">
        <v>0</v>
      </c>
      <c r="P4915" s="42"/>
      <c r="Q4915" s="43">
        <v>0</v>
      </c>
      <c r="R4915" s="137"/>
      <c r="S4915" s="137">
        <v>0</v>
      </c>
      <c r="T4915" s="43">
        <v>0</v>
      </c>
      <c r="U4915" s="43">
        <v>0</v>
      </c>
      <c r="V4915" s="43">
        <v>0</v>
      </c>
      <c r="W4915" s="43">
        <v>0</v>
      </c>
      <c r="X4915" s="42">
        <v>5329042</v>
      </c>
      <c r="Y4915" s="42"/>
      <c r="Z4915" s="43">
        <v>476876</v>
      </c>
      <c r="AA4915" s="137"/>
      <c r="AB4915" s="137">
        <v>1189.55748986</v>
      </c>
      <c r="AC4915" s="43">
        <v>215592</v>
      </c>
      <c r="AD4915" s="43">
        <v>628479.56574999995</v>
      </c>
      <c r="AE4915" s="43">
        <v>0</v>
      </c>
      <c r="AF4915" s="43">
        <v>0</v>
      </c>
    </row>
    <row r="4916" spans="1:32" x14ac:dyDescent="0.3">
      <c r="A4916" s="41" t="s">
        <v>90</v>
      </c>
      <c r="B4916" s="65" t="str">
        <f>VLOOKUP(A4916,'bank list with code'!$A$2:$C$114,3,FALSE)</f>
        <v>B024</v>
      </c>
      <c r="C4916" s="65" t="str">
        <f>VLOOKUP(B4916,'bank type'!$A$2:$B$87,2,FALSE)</f>
        <v>Private Sector Banks</v>
      </c>
      <c r="D4916" s="63">
        <f t="shared" si="180"/>
        <v>44957</v>
      </c>
      <c r="E4916" s="117">
        <v>1</v>
      </c>
      <c r="F4916" s="41">
        <v>2023</v>
      </c>
      <c r="G4916" s="42">
        <v>1123</v>
      </c>
      <c r="H4916" s="42">
        <v>563</v>
      </c>
      <c r="I4916" s="42"/>
      <c r="J4916" s="42"/>
      <c r="K4916" s="42">
        <v>7023</v>
      </c>
      <c r="L4916" s="42">
        <v>32449</v>
      </c>
      <c r="M4916" s="42">
        <v>0</v>
      </c>
      <c r="N4916" s="42">
        <v>42951</v>
      </c>
      <c r="O4916" s="42">
        <v>4199</v>
      </c>
      <c r="P4916" s="42"/>
      <c r="Q4916" s="43">
        <v>7804</v>
      </c>
      <c r="R4916" s="137"/>
      <c r="S4916" s="137">
        <v>17.196358969999999</v>
      </c>
      <c r="T4916" s="43">
        <v>2820</v>
      </c>
      <c r="U4916" s="43">
        <v>13708.485429999999</v>
      </c>
      <c r="V4916" s="43">
        <v>0</v>
      </c>
      <c r="W4916" s="43">
        <v>0</v>
      </c>
      <c r="X4916" s="42">
        <v>2715112</v>
      </c>
      <c r="Y4916" s="42"/>
      <c r="Z4916" s="43">
        <v>791129</v>
      </c>
      <c r="AA4916" s="137"/>
      <c r="AB4916" s="137">
        <v>1635.204019</v>
      </c>
      <c r="AC4916" s="43">
        <v>125844</v>
      </c>
      <c r="AD4916" s="43">
        <v>264150.92491999996</v>
      </c>
      <c r="AE4916" s="43">
        <v>0</v>
      </c>
      <c r="AF4916" s="43">
        <v>0</v>
      </c>
    </row>
    <row r="4917" spans="1:32" x14ac:dyDescent="0.3">
      <c r="A4917" s="41" t="s">
        <v>91</v>
      </c>
      <c r="B4917" s="65" t="str">
        <f>VLOOKUP(A4917,'bank list with code'!$A$2:$C$114,3,FALSE)</f>
        <v>B027</v>
      </c>
      <c r="C4917" s="65" t="str">
        <f>VLOOKUP(B4917,'bank type'!$A$2:$B$87,2,FALSE)</f>
        <v>Private Sector Banks</v>
      </c>
      <c r="D4917" s="63">
        <f t="shared" si="180"/>
        <v>44957</v>
      </c>
      <c r="E4917" s="117">
        <v>1</v>
      </c>
      <c r="F4917" s="41">
        <v>2023</v>
      </c>
      <c r="G4917" s="42">
        <v>462</v>
      </c>
      <c r="H4917" s="42">
        <v>53</v>
      </c>
      <c r="I4917" s="42"/>
      <c r="J4917" s="42"/>
      <c r="K4917" s="42">
        <v>0</v>
      </c>
      <c r="L4917" s="42">
        <v>1188</v>
      </c>
      <c r="M4917" s="42">
        <v>5733</v>
      </c>
      <c r="N4917" s="42">
        <v>0</v>
      </c>
      <c r="O4917" s="42">
        <v>1400</v>
      </c>
      <c r="P4917" s="42"/>
      <c r="Q4917" s="43">
        <v>1994</v>
      </c>
      <c r="R4917" s="137"/>
      <c r="S4917" s="137">
        <v>10.16969718</v>
      </c>
      <c r="T4917" s="43">
        <v>2062</v>
      </c>
      <c r="U4917" s="43">
        <v>22604.58022</v>
      </c>
      <c r="V4917" s="43">
        <v>0</v>
      </c>
      <c r="W4917" s="43">
        <v>0</v>
      </c>
      <c r="X4917" s="42">
        <v>871705</v>
      </c>
      <c r="Y4917" s="42"/>
      <c r="Z4917" s="43">
        <v>247100</v>
      </c>
      <c r="AA4917" s="137"/>
      <c r="AB4917" s="137">
        <v>441.16723180000002</v>
      </c>
      <c r="AC4917" s="43">
        <v>31331</v>
      </c>
      <c r="AD4917" s="43">
        <v>69058.453040000008</v>
      </c>
      <c r="AE4917" s="43">
        <v>12</v>
      </c>
      <c r="AF4917" s="43">
        <v>100.5</v>
      </c>
    </row>
    <row r="4918" spans="1:32" x14ac:dyDescent="0.3">
      <c r="A4918" s="41" t="s">
        <v>18</v>
      </c>
      <c r="B4918" s="65" t="str">
        <f>VLOOKUP(A4918,'bank list with code'!$A$2:$C$114,3,FALSE)</f>
        <v>B032</v>
      </c>
      <c r="C4918" s="65" t="str">
        <f>VLOOKUP(B4918,'bank type'!$A$2:$B$87,2,FALSE)</f>
        <v>Private Sector Banks</v>
      </c>
      <c r="D4918" s="63">
        <f t="shared" si="180"/>
        <v>44957</v>
      </c>
      <c r="E4918" s="117">
        <v>1</v>
      </c>
      <c r="F4918" s="41">
        <v>2023</v>
      </c>
      <c r="G4918" s="42">
        <v>383</v>
      </c>
      <c r="H4918" s="42">
        <v>7</v>
      </c>
      <c r="I4918" s="42"/>
      <c r="J4918" s="42"/>
      <c r="K4918" s="42">
        <v>8727</v>
      </c>
      <c r="L4918" s="42">
        <v>0</v>
      </c>
      <c r="M4918" s="42">
        <v>7035</v>
      </c>
      <c r="N4918" s="42">
        <v>0</v>
      </c>
      <c r="O4918" s="42">
        <v>0</v>
      </c>
      <c r="P4918" s="42"/>
      <c r="Q4918" s="43">
        <v>0</v>
      </c>
      <c r="R4918" s="137"/>
      <c r="S4918" s="137">
        <v>0</v>
      </c>
      <c r="T4918" s="43">
        <v>0</v>
      </c>
      <c r="U4918" s="43">
        <v>0</v>
      </c>
      <c r="V4918" s="43">
        <v>0</v>
      </c>
      <c r="W4918" s="43">
        <v>0</v>
      </c>
      <c r="X4918" s="42">
        <v>942892</v>
      </c>
      <c r="Y4918" s="42"/>
      <c r="Z4918" s="43">
        <v>142836</v>
      </c>
      <c r="AA4918" s="137"/>
      <c r="AB4918" s="137">
        <v>350.37064899999996</v>
      </c>
      <c r="AC4918" s="43">
        <v>31729</v>
      </c>
      <c r="AD4918" s="43">
        <v>130495.76</v>
      </c>
      <c r="AE4918" s="43">
        <v>392</v>
      </c>
      <c r="AF4918" s="43">
        <v>13151.575000000001</v>
      </c>
    </row>
    <row r="4919" spans="1:32" x14ac:dyDescent="0.3">
      <c r="A4919" s="41" t="s">
        <v>19</v>
      </c>
      <c r="B4919" s="65" t="str">
        <f>VLOOKUP(A4919,'bank list with code'!$A$2:$C$114,3,FALSE)</f>
        <v>B038</v>
      </c>
      <c r="C4919" s="65" t="str">
        <f>VLOOKUP(B4919,'bank type'!$A$2:$B$87,2,FALSE)</f>
        <v>Private Sector Banks</v>
      </c>
      <c r="D4919" s="63">
        <f t="shared" si="180"/>
        <v>44957</v>
      </c>
      <c r="E4919" s="117">
        <v>1</v>
      </c>
      <c r="F4919" s="41">
        <v>2023</v>
      </c>
      <c r="G4919" s="42">
        <v>225</v>
      </c>
      <c r="H4919" s="42">
        <v>42</v>
      </c>
      <c r="I4919" s="42"/>
      <c r="J4919" s="42"/>
      <c r="K4919" s="42">
        <v>1472</v>
      </c>
      <c r="L4919" s="42">
        <v>0</v>
      </c>
      <c r="M4919" s="42">
        <v>0</v>
      </c>
      <c r="N4919" s="42">
        <v>27100</v>
      </c>
      <c r="O4919" s="42">
        <v>8781</v>
      </c>
      <c r="P4919" s="42"/>
      <c r="Q4919" s="43">
        <v>22238</v>
      </c>
      <c r="R4919" s="137"/>
      <c r="S4919" s="137">
        <v>46.552735749999997</v>
      </c>
      <c r="T4919" s="43">
        <v>6011</v>
      </c>
      <c r="U4919" s="43">
        <v>19197.443289999999</v>
      </c>
      <c r="V4919" s="43">
        <v>9</v>
      </c>
      <c r="W4919" s="43">
        <v>28.036799999999999</v>
      </c>
      <c r="X4919" s="42">
        <v>533066</v>
      </c>
      <c r="Y4919" s="42"/>
      <c r="Z4919" s="43">
        <v>247915</v>
      </c>
      <c r="AA4919" s="137"/>
      <c r="AB4919" s="137">
        <v>399.33521902999973</v>
      </c>
      <c r="AC4919" s="43">
        <v>22532</v>
      </c>
      <c r="AD4919" s="43">
        <v>56936.611079999973</v>
      </c>
      <c r="AE4919" s="43">
        <v>0</v>
      </c>
      <c r="AF4919" s="43">
        <v>0</v>
      </c>
    </row>
    <row r="4920" spans="1:32" x14ac:dyDescent="0.3">
      <c r="A4920" s="41" t="s">
        <v>20</v>
      </c>
      <c r="B4920" s="65" t="str">
        <f>VLOOKUP(A4920,'bank list with code'!$A$2:$C$114,3,FALSE)</f>
        <v>B045</v>
      </c>
      <c r="C4920" s="65" t="str">
        <f>VLOOKUP(B4920,'bank type'!$A$2:$B$87,2,FALSE)</f>
        <v>Private Sector Banks</v>
      </c>
      <c r="D4920" s="63">
        <f t="shared" si="180"/>
        <v>44957</v>
      </c>
      <c r="E4920" s="117">
        <v>1</v>
      </c>
      <c r="F4920" s="41">
        <v>2023</v>
      </c>
      <c r="G4920" s="42">
        <v>1549</v>
      </c>
      <c r="H4920" s="42">
        <v>350</v>
      </c>
      <c r="I4920" s="42"/>
      <c r="J4920" s="42"/>
      <c r="K4920" s="42">
        <v>18268</v>
      </c>
      <c r="L4920" s="42">
        <v>0</v>
      </c>
      <c r="M4920" s="42">
        <v>61809</v>
      </c>
      <c r="N4920" s="42">
        <v>3874238</v>
      </c>
      <c r="O4920" s="42">
        <v>491928</v>
      </c>
      <c r="P4920" s="42"/>
      <c r="Q4920" s="43">
        <v>1127130</v>
      </c>
      <c r="R4920" s="137"/>
      <c r="S4920" s="137">
        <v>3445.9766600000003</v>
      </c>
      <c r="T4920" s="43">
        <v>1069702</v>
      </c>
      <c r="U4920" s="43">
        <v>5788406.1097200001</v>
      </c>
      <c r="V4920" s="43">
        <v>0</v>
      </c>
      <c r="W4920" s="43">
        <v>0</v>
      </c>
      <c r="X4920" s="42">
        <v>12092975</v>
      </c>
      <c r="Y4920" s="42"/>
      <c r="Z4920" s="43">
        <v>5015373</v>
      </c>
      <c r="AA4920" s="137"/>
      <c r="AB4920" s="137">
        <v>9290.072709</v>
      </c>
      <c r="AC4920" s="43">
        <v>1699018</v>
      </c>
      <c r="AD4920" s="43">
        <v>4276755.358</v>
      </c>
      <c r="AE4920" s="43">
        <v>2336</v>
      </c>
      <c r="AF4920" s="43">
        <v>29062.317920000001</v>
      </c>
    </row>
    <row r="4921" spans="1:32" x14ac:dyDescent="0.3">
      <c r="A4921" s="41" t="s">
        <v>21</v>
      </c>
      <c r="B4921" s="65" t="str">
        <f>VLOOKUP(A4921,'bank list with code'!$A$2:$C$114,3,FALSE)</f>
        <v>B050</v>
      </c>
      <c r="C4921" s="65" t="str">
        <f>VLOOKUP(B4921,'bank type'!$A$2:$B$87,2,FALSE)</f>
        <v>Private Sector Banks</v>
      </c>
      <c r="D4921" s="63">
        <f t="shared" si="180"/>
        <v>44957</v>
      </c>
      <c r="E4921" s="117">
        <v>1</v>
      </c>
      <c r="F4921" s="41">
        <v>2023</v>
      </c>
      <c r="G4921" s="42">
        <v>9834</v>
      </c>
      <c r="H4921" s="42">
        <v>9391</v>
      </c>
      <c r="I4921" s="42"/>
      <c r="J4921" s="42"/>
      <c r="K4921" s="42">
        <v>1568092</v>
      </c>
      <c r="L4921" s="42">
        <v>4232</v>
      </c>
      <c r="M4921" s="42">
        <v>1682104</v>
      </c>
      <c r="N4921" s="42">
        <v>0</v>
      </c>
      <c r="O4921" s="42">
        <v>17235273</v>
      </c>
      <c r="P4921" s="42"/>
      <c r="Q4921" s="43">
        <v>33708287</v>
      </c>
      <c r="R4921" s="137"/>
      <c r="S4921" s="137">
        <v>130533.15355442</v>
      </c>
      <c r="T4921" s="43">
        <v>29259189</v>
      </c>
      <c r="U4921" s="43">
        <v>221783617.61541</v>
      </c>
      <c r="V4921" s="43">
        <v>0</v>
      </c>
      <c r="W4921" s="43">
        <v>0</v>
      </c>
      <c r="X4921" s="42">
        <v>50135874</v>
      </c>
      <c r="Y4921" s="42"/>
      <c r="Z4921" s="43">
        <v>21043810</v>
      </c>
      <c r="AA4921" s="137"/>
      <c r="AB4921" s="137">
        <v>54080.883935999998</v>
      </c>
      <c r="AC4921" s="43">
        <v>13615454</v>
      </c>
      <c r="AD4921" s="43">
        <v>39580662.019000001</v>
      </c>
      <c r="AE4921" s="43">
        <v>95602</v>
      </c>
      <c r="AF4921" s="43">
        <v>1594359.808</v>
      </c>
    </row>
    <row r="4922" spans="1:32" x14ac:dyDescent="0.3">
      <c r="A4922" s="41" t="s">
        <v>22</v>
      </c>
      <c r="B4922" s="65" t="str">
        <f>VLOOKUP(A4922,'bank list with code'!$A$2:$C$114,3,FALSE)</f>
        <v>B053</v>
      </c>
      <c r="C4922" s="65" t="str">
        <f>VLOOKUP(B4922,'bank type'!$A$2:$B$87,2,FALSE)</f>
        <v>Private Sector Banks</v>
      </c>
      <c r="D4922" s="63">
        <f t="shared" si="180"/>
        <v>44957</v>
      </c>
      <c r="E4922" s="117">
        <v>1</v>
      </c>
      <c r="F4922" s="41">
        <v>2023</v>
      </c>
      <c r="G4922" s="42">
        <v>8891</v>
      </c>
      <c r="H4922" s="42">
        <v>7709</v>
      </c>
      <c r="I4922" s="42"/>
      <c r="J4922" s="42"/>
      <c r="K4922" s="42">
        <v>1224102</v>
      </c>
      <c r="L4922" s="42">
        <v>9393</v>
      </c>
      <c r="M4922" s="42">
        <v>556911</v>
      </c>
      <c r="N4922" s="42">
        <v>2796507</v>
      </c>
      <c r="O4922" s="42">
        <v>13655812</v>
      </c>
      <c r="P4922" s="42"/>
      <c r="Q4922" s="43">
        <v>19826650</v>
      </c>
      <c r="R4922" s="137"/>
      <c r="S4922" s="137">
        <v>69055.283208000008</v>
      </c>
      <c r="T4922" s="43">
        <v>28361957</v>
      </c>
      <c r="U4922" s="43">
        <v>148918551.74000001</v>
      </c>
      <c r="V4922" s="43">
        <v>37</v>
      </c>
      <c r="W4922" s="43">
        <v>1472.0029999999999</v>
      </c>
      <c r="X4922" s="42">
        <v>32681104</v>
      </c>
      <c r="Y4922" s="42"/>
      <c r="Z4922" s="43">
        <v>13449806</v>
      </c>
      <c r="AA4922" s="137"/>
      <c r="AB4922" s="137">
        <v>36178.776818999999</v>
      </c>
      <c r="AC4922" s="43">
        <v>5258185</v>
      </c>
      <c r="AD4922" s="43">
        <v>19832941.750999998</v>
      </c>
      <c r="AE4922" s="43">
        <v>25073</v>
      </c>
      <c r="AF4922" s="43">
        <v>248060.49100000001</v>
      </c>
    </row>
    <row r="4923" spans="1:32" x14ac:dyDescent="0.3">
      <c r="A4923" s="41" t="s">
        <v>82</v>
      </c>
      <c r="B4923" s="65" t="str">
        <f>VLOOKUP(A4923,'bank list with code'!$A$2:$C$114,3,FALSE)</f>
        <v>B054</v>
      </c>
      <c r="C4923" s="65" t="str">
        <f>VLOOKUP(B4923,'bank type'!$A$2:$B$87,2,FALSE)</f>
        <v>Private Sector Banks</v>
      </c>
      <c r="D4923" s="63">
        <f t="shared" si="180"/>
        <v>44957</v>
      </c>
      <c r="E4923" s="117">
        <v>1</v>
      </c>
      <c r="F4923" s="41">
        <v>2023</v>
      </c>
      <c r="G4923" s="42">
        <v>2235</v>
      </c>
      <c r="H4923" s="42">
        <v>1116</v>
      </c>
      <c r="I4923" s="42"/>
      <c r="J4923" s="42"/>
      <c r="K4923" s="42">
        <v>22335</v>
      </c>
      <c r="L4923" s="42">
        <v>196</v>
      </c>
      <c r="M4923" s="42">
        <v>8033</v>
      </c>
      <c r="N4923" s="42">
        <v>221556</v>
      </c>
      <c r="O4923" s="42">
        <v>44023</v>
      </c>
      <c r="P4923" s="42"/>
      <c r="Q4923" s="43">
        <v>74743</v>
      </c>
      <c r="R4923" s="137"/>
      <c r="S4923" s="137">
        <v>226.30018100000001</v>
      </c>
      <c r="T4923" s="43">
        <v>46374</v>
      </c>
      <c r="U4923" s="43">
        <v>161824.288</v>
      </c>
      <c r="V4923" s="43">
        <v>0</v>
      </c>
      <c r="W4923" s="43">
        <v>0</v>
      </c>
      <c r="X4923" s="42">
        <v>12262322</v>
      </c>
      <c r="Y4923" s="42"/>
      <c r="Z4923" s="43">
        <v>2143820</v>
      </c>
      <c r="AA4923" s="137"/>
      <c r="AB4923" s="137">
        <v>4280.9465630000004</v>
      </c>
      <c r="AC4923" s="43">
        <v>427873</v>
      </c>
      <c r="AD4923" s="43">
        <v>1022798.889</v>
      </c>
      <c r="AE4923" s="43">
        <v>0</v>
      </c>
      <c r="AF4923" s="43">
        <v>0</v>
      </c>
    </row>
    <row r="4924" spans="1:32" x14ac:dyDescent="0.3">
      <c r="A4924" s="41" t="s">
        <v>83</v>
      </c>
      <c r="B4924" s="65" t="str">
        <f>VLOOKUP(A4924,'bank list with code'!$A$2:$C$114,3,FALSE)</f>
        <v>B056</v>
      </c>
      <c r="C4924" s="65" t="str">
        <f>VLOOKUP(B4924,'bank type'!$A$2:$B$87,2,FALSE)</f>
        <v>Private Sector Banks</v>
      </c>
      <c r="D4924" s="63">
        <f t="shared" si="180"/>
        <v>44957</v>
      </c>
      <c r="E4924" s="117">
        <v>1</v>
      </c>
      <c r="F4924" s="41">
        <v>2023</v>
      </c>
      <c r="G4924" s="42">
        <v>644</v>
      </c>
      <c r="H4924" s="42">
        <v>243</v>
      </c>
      <c r="I4924" s="42"/>
      <c r="J4924" s="42"/>
      <c r="K4924" s="42">
        <v>35253</v>
      </c>
      <c r="L4924" s="42">
        <v>10103</v>
      </c>
      <c r="M4924" s="42">
        <v>0</v>
      </c>
      <c r="N4924" s="42">
        <v>38079</v>
      </c>
      <c r="O4924" s="42">
        <v>1420664</v>
      </c>
      <c r="P4924" s="42"/>
      <c r="Q4924" s="43">
        <v>2099531</v>
      </c>
      <c r="R4924" s="137"/>
      <c r="S4924" s="137">
        <v>6903.3954139999996</v>
      </c>
      <c r="T4924" s="43">
        <v>1701086</v>
      </c>
      <c r="U4924" s="43">
        <v>10961000</v>
      </c>
      <c r="V4924" s="43">
        <v>0</v>
      </c>
      <c r="W4924" s="43">
        <v>0</v>
      </c>
      <c r="X4924" s="42">
        <v>5969226</v>
      </c>
      <c r="Y4924" s="42"/>
      <c r="Z4924" s="43">
        <v>1069241</v>
      </c>
      <c r="AA4924" s="137"/>
      <c r="AB4924" s="137">
        <v>2304.0035600000001</v>
      </c>
      <c r="AC4924" s="43">
        <v>371464</v>
      </c>
      <c r="AD4924" s="43">
        <v>1576090.7309999999</v>
      </c>
      <c r="AE4924" s="43">
        <v>0</v>
      </c>
      <c r="AF4924" s="43">
        <v>0</v>
      </c>
    </row>
    <row r="4925" spans="1:32" x14ac:dyDescent="0.3">
      <c r="A4925" s="41" t="s">
        <v>24</v>
      </c>
      <c r="B4925" s="65" t="str">
        <f>VLOOKUP(A4925,'bank list with code'!$A$2:$C$114,3,FALSE)</f>
        <v>B062</v>
      </c>
      <c r="C4925" s="65" t="str">
        <f>VLOOKUP(B4925,'bank type'!$A$2:$B$87,2,FALSE)</f>
        <v>Private Sector Banks</v>
      </c>
      <c r="D4925" s="63">
        <f t="shared" si="180"/>
        <v>44957</v>
      </c>
      <c r="E4925" s="117">
        <v>1</v>
      </c>
      <c r="F4925" s="41">
        <v>2023</v>
      </c>
      <c r="G4925" s="42">
        <v>1664</v>
      </c>
      <c r="H4925" s="42">
        <v>1242</v>
      </c>
      <c r="I4925" s="42"/>
      <c r="J4925" s="42"/>
      <c r="K4925" s="42">
        <v>260049</v>
      </c>
      <c r="L4925" s="42">
        <v>146</v>
      </c>
      <c r="M4925" s="42">
        <v>58134</v>
      </c>
      <c r="N4925" s="42">
        <v>3212004</v>
      </c>
      <c r="O4925" s="42">
        <v>2117950</v>
      </c>
      <c r="P4925" s="42"/>
      <c r="Q4925" s="43">
        <v>3658870</v>
      </c>
      <c r="R4925" s="137"/>
      <c r="S4925" s="137">
        <v>18046.665892999998</v>
      </c>
      <c r="T4925" s="43">
        <v>2353655</v>
      </c>
      <c r="U4925" s="43">
        <v>46604269.498000003</v>
      </c>
      <c r="V4925" s="43">
        <v>0</v>
      </c>
      <c r="W4925" s="43">
        <v>0</v>
      </c>
      <c r="X4925" s="42">
        <v>8137752</v>
      </c>
      <c r="Y4925" s="42"/>
      <c r="Z4925" s="43">
        <v>1386630</v>
      </c>
      <c r="AA4925" s="137"/>
      <c r="AB4925" s="137">
        <v>3172.239223</v>
      </c>
      <c r="AC4925" s="43">
        <v>838206</v>
      </c>
      <c r="AD4925" s="43">
        <v>2794797.0550000002</v>
      </c>
      <c r="AE4925" s="43">
        <v>895</v>
      </c>
      <c r="AF4925" s="43">
        <v>55422.561170000001</v>
      </c>
    </row>
    <row r="4926" spans="1:32" x14ac:dyDescent="0.3">
      <c r="A4926" s="41" t="s">
        <v>84</v>
      </c>
      <c r="B4926" s="65" t="str">
        <f>VLOOKUP(A4926,'bank list with code'!$A$2:$C$114,3,FALSE)</f>
        <v>B063</v>
      </c>
      <c r="C4926" s="65" t="str">
        <f>VLOOKUP(B4926,'bank type'!$A$2:$B$87,2,FALSE)</f>
        <v>Private Sector Banks</v>
      </c>
      <c r="D4926" s="63">
        <f t="shared" si="180"/>
        <v>44957</v>
      </c>
      <c r="E4926" s="117">
        <v>1</v>
      </c>
      <c r="F4926" s="41">
        <v>2023</v>
      </c>
      <c r="G4926" s="42">
        <v>859</v>
      </c>
      <c r="H4926" s="42">
        <v>622</v>
      </c>
      <c r="I4926" s="42"/>
      <c r="J4926" s="42"/>
      <c r="K4926" s="42">
        <v>11633</v>
      </c>
      <c r="L4926" s="42">
        <v>945</v>
      </c>
      <c r="M4926" s="42">
        <v>0</v>
      </c>
      <c r="N4926" s="42">
        <v>118771</v>
      </c>
      <c r="O4926" s="42">
        <v>87500</v>
      </c>
      <c r="P4926" s="42"/>
      <c r="Q4926" s="43">
        <v>172433</v>
      </c>
      <c r="R4926" s="137"/>
      <c r="S4926" s="137">
        <v>1092.7855889299999</v>
      </c>
      <c r="T4926" s="43">
        <v>124877</v>
      </c>
      <c r="U4926" s="43">
        <v>333182.49031000002</v>
      </c>
      <c r="V4926" s="43">
        <v>0</v>
      </c>
      <c r="W4926" s="43">
        <v>0</v>
      </c>
      <c r="X4926" s="42">
        <v>3772532</v>
      </c>
      <c r="Y4926" s="42"/>
      <c r="Z4926" s="43">
        <v>1624539</v>
      </c>
      <c r="AA4926" s="137"/>
      <c r="AB4926" s="137">
        <v>2864.8517684100007</v>
      </c>
      <c r="AC4926" s="43">
        <v>2763069</v>
      </c>
      <c r="AD4926" s="43">
        <v>1215350.7871099999</v>
      </c>
      <c r="AE4926" s="43">
        <v>0</v>
      </c>
      <c r="AF4926" s="43">
        <v>0</v>
      </c>
    </row>
    <row r="4927" spans="1:32" x14ac:dyDescent="0.3">
      <c r="A4927" s="41" t="s">
        <v>26</v>
      </c>
      <c r="B4927" s="65" t="str">
        <f>VLOOKUP(A4927,'bank list with code'!$A$2:$C$114,3,FALSE)</f>
        <v>B069</v>
      </c>
      <c r="C4927" s="65" t="str">
        <f>VLOOKUP(B4927,'bank type'!$A$2:$B$87,2,FALSE)</f>
        <v>Private Sector Banks</v>
      </c>
      <c r="D4927" s="63">
        <f t="shared" si="180"/>
        <v>44957</v>
      </c>
      <c r="E4927" s="117">
        <v>1</v>
      </c>
      <c r="F4927" s="41">
        <v>2023</v>
      </c>
      <c r="G4927" s="42">
        <v>873</v>
      </c>
      <c r="H4927" s="42">
        <v>587</v>
      </c>
      <c r="I4927" s="42"/>
      <c r="J4927" s="42"/>
      <c r="K4927" s="42">
        <v>9347</v>
      </c>
      <c r="L4927" s="42">
        <v>0</v>
      </c>
      <c r="M4927" s="42">
        <v>0</v>
      </c>
      <c r="N4927" s="42">
        <v>45909</v>
      </c>
      <c r="O4927" s="42">
        <v>0</v>
      </c>
      <c r="P4927" s="42"/>
      <c r="Q4927" s="43">
        <v>0</v>
      </c>
      <c r="R4927" s="137"/>
      <c r="S4927" s="137">
        <v>0</v>
      </c>
      <c r="T4927" s="43">
        <v>0</v>
      </c>
      <c r="U4927" s="43">
        <v>0</v>
      </c>
      <c r="V4927" s="43">
        <v>0</v>
      </c>
      <c r="W4927" s="43">
        <v>0</v>
      </c>
      <c r="X4927" s="42">
        <v>5178073</v>
      </c>
      <c r="Y4927" s="42"/>
      <c r="Z4927" s="43">
        <v>1582146</v>
      </c>
      <c r="AA4927" s="137"/>
      <c r="AB4927" s="137">
        <v>2394.0654530000002</v>
      </c>
      <c r="AC4927" s="43">
        <v>202179</v>
      </c>
      <c r="AD4927" s="43">
        <v>436936.60499999998</v>
      </c>
      <c r="AE4927" s="43">
        <v>0</v>
      </c>
      <c r="AF4927" s="43">
        <v>0</v>
      </c>
    </row>
    <row r="4928" spans="1:32" x14ac:dyDescent="0.3">
      <c r="A4928" s="41" t="s">
        <v>27</v>
      </c>
      <c r="B4928" s="65" t="str">
        <f>VLOOKUP(A4928,'bank list with code'!$A$2:$C$114,3,FALSE)</f>
        <v>B070</v>
      </c>
      <c r="C4928" s="65" t="str">
        <f>VLOOKUP(B4928,'bank type'!$A$2:$B$87,2,FALSE)</f>
        <v>Private Sector Banks</v>
      </c>
      <c r="D4928" s="63">
        <f t="shared" si="180"/>
        <v>44957</v>
      </c>
      <c r="E4928" s="117">
        <v>1</v>
      </c>
      <c r="F4928" s="41">
        <v>2023</v>
      </c>
      <c r="G4928" s="42">
        <v>1386</v>
      </c>
      <c r="H4928" s="42">
        <v>841</v>
      </c>
      <c r="I4928" s="42"/>
      <c r="J4928" s="42"/>
      <c r="K4928" s="42">
        <v>11570</v>
      </c>
      <c r="L4928" s="42">
        <v>0</v>
      </c>
      <c r="M4928" s="42">
        <v>0</v>
      </c>
      <c r="N4928" s="42">
        <v>23108</v>
      </c>
      <c r="O4928" s="42">
        <v>9965</v>
      </c>
      <c r="P4928" s="42"/>
      <c r="Q4928" s="43">
        <v>30888</v>
      </c>
      <c r="R4928" s="137"/>
      <c r="S4928" s="137">
        <v>192.61426841999997</v>
      </c>
      <c r="T4928" s="43">
        <v>8595</v>
      </c>
      <c r="U4928" s="43">
        <v>95900.990290000002</v>
      </c>
      <c r="V4928" s="43">
        <v>0</v>
      </c>
      <c r="W4928" s="43">
        <v>0</v>
      </c>
      <c r="X4928" s="42">
        <v>4207271</v>
      </c>
      <c r="Y4928" s="42"/>
      <c r="Z4928" s="43">
        <v>1736916</v>
      </c>
      <c r="AA4928" s="137"/>
      <c r="AB4928" s="137">
        <v>3703.8285151499999</v>
      </c>
      <c r="AC4928" s="43">
        <v>306498</v>
      </c>
      <c r="AD4928" s="43">
        <v>913396.44993</v>
      </c>
      <c r="AE4928" s="43">
        <v>9032</v>
      </c>
      <c r="AF4928" s="43">
        <v>196908.65515999999</v>
      </c>
    </row>
    <row r="4929" spans="1:32" x14ac:dyDescent="0.3">
      <c r="A4929" s="41" t="s">
        <v>28</v>
      </c>
      <c r="B4929" s="65" t="str">
        <f>VLOOKUP(A4929,'bank list with code'!$A$2:$C$114,3,FALSE)</f>
        <v>B073</v>
      </c>
      <c r="C4929" s="65" t="str">
        <f>VLOOKUP(B4929,'bank type'!$A$2:$B$87,2,FALSE)</f>
        <v>Private Sector Banks</v>
      </c>
      <c r="D4929" s="63">
        <f t="shared" si="180"/>
        <v>44957</v>
      </c>
      <c r="E4929" s="117">
        <v>1</v>
      </c>
      <c r="F4929" s="41">
        <v>2023</v>
      </c>
      <c r="G4929" s="42">
        <v>1495</v>
      </c>
      <c r="H4929" s="42">
        <v>1361</v>
      </c>
      <c r="I4929" s="42"/>
      <c r="J4929" s="42"/>
      <c r="K4929" s="42">
        <v>71645</v>
      </c>
      <c r="L4929" s="42">
        <v>11267</v>
      </c>
      <c r="M4929" s="42">
        <v>54430</v>
      </c>
      <c r="N4929" s="42">
        <v>384910</v>
      </c>
      <c r="O4929" s="42">
        <v>4809780</v>
      </c>
      <c r="P4929" s="42"/>
      <c r="Q4929" s="43">
        <v>5360673</v>
      </c>
      <c r="R4929" s="137"/>
      <c r="S4929" s="137">
        <v>17500.164120610003</v>
      </c>
      <c r="T4929" s="43">
        <v>4223221</v>
      </c>
      <c r="U4929" s="43">
        <v>25841754.09609</v>
      </c>
      <c r="V4929" s="43">
        <v>0</v>
      </c>
      <c r="W4929" s="43">
        <v>0</v>
      </c>
      <c r="X4929" s="42">
        <v>27626811</v>
      </c>
      <c r="Y4929" s="42"/>
      <c r="Z4929" s="43">
        <v>4117389</v>
      </c>
      <c r="AA4929" s="137"/>
      <c r="AB4929" s="137">
        <v>8009.7743309300004</v>
      </c>
      <c r="AC4929" s="43">
        <v>2926013</v>
      </c>
      <c r="AD4929" s="43">
        <v>6757732.0433</v>
      </c>
      <c r="AE4929" s="43">
        <v>0</v>
      </c>
      <c r="AF4929" s="43">
        <v>0</v>
      </c>
    </row>
    <row r="4930" spans="1:32" x14ac:dyDescent="0.3">
      <c r="A4930" s="41" t="s">
        <v>92</v>
      </c>
      <c r="B4930" s="65" t="str">
        <f>VLOOKUP(A4930,'bank list with code'!$A$2:$C$114,3,FALSE)</f>
        <v>B074</v>
      </c>
      <c r="C4930" s="65" t="str">
        <f>VLOOKUP(B4930,'bank type'!$A$2:$B$87,2,FALSE)</f>
        <v>Private Sector Banks</v>
      </c>
      <c r="D4930" s="63">
        <f t="shared" si="180"/>
        <v>44957</v>
      </c>
      <c r="E4930" s="117">
        <v>1</v>
      </c>
      <c r="F4930" s="41">
        <v>2023</v>
      </c>
      <c r="G4930" s="42">
        <v>0</v>
      </c>
      <c r="H4930" s="42">
        <v>0</v>
      </c>
      <c r="I4930" s="42"/>
      <c r="J4930" s="42"/>
      <c r="K4930" s="42">
        <v>0</v>
      </c>
      <c r="L4930" s="42">
        <v>0</v>
      </c>
      <c r="M4930" s="42">
        <v>0</v>
      </c>
      <c r="N4930" s="42">
        <v>0</v>
      </c>
      <c r="O4930" s="42">
        <v>0</v>
      </c>
      <c r="P4930" s="42"/>
      <c r="Q4930" s="43">
        <v>0</v>
      </c>
      <c r="R4930" s="137"/>
      <c r="S4930" s="137">
        <v>0</v>
      </c>
      <c r="T4930" s="43">
        <v>0</v>
      </c>
      <c r="U4930" s="43">
        <v>0</v>
      </c>
      <c r="V4930" s="43">
        <v>0</v>
      </c>
      <c r="W4930" s="43">
        <v>0</v>
      </c>
      <c r="X4930" s="42">
        <v>200911</v>
      </c>
      <c r="Y4930" s="42"/>
      <c r="Z4930" s="43">
        <v>28819</v>
      </c>
      <c r="AA4930" s="137"/>
      <c r="AB4930" s="137">
        <v>52.235410899999998</v>
      </c>
      <c r="AC4930" s="43">
        <v>15909</v>
      </c>
      <c r="AD4930" s="43">
        <v>34273.094799999999</v>
      </c>
      <c r="AE4930" s="43">
        <v>0</v>
      </c>
      <c r="AF4930" s="43">
        <v>0</v>
      </c>
    </row>
    <row r="4931" spans="1:32" x14ac:dyDescent="0.3">
      <c r="A4931" s="41" t="s">
        <v>85</v>
      </c>
      <c r="B4931" s="65" t="str">
        <f>VLOOKUP(A4931,'bank list with code'!$A$2:$C$114,3,FALSE)</f>
        <v>B083</v>
      </c>
      <c r="C4931" s="65" t="str">
        <f>VLOOKUP(B4931,'bank type'!$A$2:$B$87,2,FALSE)</f>
        <v>Private Sector Banks</v>
      </c>
      <c r="D4931" s="63">
        <f t="shared" si="180"/>
        <v>44957</v>
      </c>
      <c r="E4931" s="117">
        <v>1</v>
      </c>
      <c r="F4931" s="41">
        <v>2023</v>
      </c>
      <c r="G4931" s="42">
        <v>371</v>
      </c>
      <c r="H4931" s="42">
        <v>39</v>
      </c>
      <c r="I4931" s="42"/>
      <c r="J4931" s="42"/>
      <c r="K4931" s="42">
        <v>873821</v>
      </c>
      <c r="L4931" s="42">
        <v>0</v>
      </c>
      <c r="M4931" s="42">
        <v>47441</v>
      </c>
      <c r="N4931" s="42">
        <v>74672</v>
      </c>
      <c r="O4931" s="42">
        <v>4319355</v>
      </c>
      <c r="P4931" s="42"/>
      <c r="Q4931" s="43">
        <v>7187059</v>
      </c>
      <c r="R4931" s="137"/>
      <c r="S4931" s="137">
        <v>30391.780819</v>
      </c>
      <c r="T4931" s="43">
        <v>3220684</v>
      </c>
      <c r="U4931" s="43">
        <v>23457937.232999999</v>
      </c>
      <c r="V4931" s="43">
        <v>0</v>
      </c>
      <c r="W4931" s="43">
        <v>0</v>
      </c>
      <c r="X4931" s="42">
        <v>1558896</v>
      </c>
      <c r="Y4931" s="42"/>
      <c r="Z4931" s="43">
        <v>276774</v>
      </c>
      <c r="AA4931" s="137"/>
      <c r="AB4931" s="137">
        <v>612.89367400000003</v>
      </c>
      <c r="AC4931" s="43">
        <v>117681</v>
      </c>
      <c r="AD4931" s="43">
        <v>467582.41600000003</v>
      </c>
      <c r="AE4931" s="43">
        <v>120</v>
      </c>
      <c r="AF4931" s="43">
        <v>7162.0719900000004</v>
      </c>
    </row>
    <row r="4932" spans="1:32" x14ac:dyDescent="0.3">
      <c r="A4932" s="41" t="s">
        <v>30</v>
      </c>
      <c r="B4932" s="65" t="str">
        <f>VLOOKUP(A4932,'bank list with code'!$A$2:$C$114,3,FALSE)</f>
        <v>B089</v>
      </c>
      <c r="C4932" s="65" t="str">
        <f>VLOOKUP(B4932,'bank type'!$A$2:$B$87,2,FALSE)</f>
        <v>Private Sector Banks</v>
      </c>
      <c r="D4932" s="63">
        <f t="shared" si="180"/>
        <v>44957</v>
      </c>
      <c r="E4932" s="117">
        <v>1</v>
      </c>
      <c r="F4932" s="41">
        <v>2023</v>
      </c>
      <c r="G4932" s="42">
        <v>858</v>
      </c>
      <c r="H4932" s="42">
        <v>419</v>
      </c>
      <c r="I4932" s="42"/>
      <c r="J4932" s="42"/>
      <c r="K4932" s="42">
        <v>14260</v>
      </c>
      <c r="L4932" s="42">
        <v>0</v>
      </c>
      <c r="M4932" s="42">
        <v>6362</v>
      </c>
      <c r="N4932" s="42">
        <v>71576</v>
      </c>
      <c r="O4932" s="42">
        <v>195708</v>
      </c>
      <c r="P4932" s="42"/>
      <c r="Q4932" s="43">
        <v>520294</v>
      </c>
      <c r="R4932" s="137"/>
      <c r="S4932" s="137">
        <v>1611.604147</v>
      </c>
      <c r="T4932" s="43">
        <v>444731</v>
      </c>
      <c r="U4932" s="43">
        <v>2905153.8110000002</v>
      </c>
      <c r="V4932" s="43">
        <v>0</v>
      </c>
      <c r="W4932" s="43">
        <v>0</v>
      </c>
      <c r="X4932" s="42">
        <v>3723175</v>
      </c>
      <c r="Y4932" s="42"/>
      <c r="Z4932" s="43">
        <v>1713802</v>
      </c>
      <c r="AA4932" s="137"/>
      <c r="AB4932" s="137">
        <v>3288.3436099999999</v>
      </c>
      <c r="AC4932" s="43">
        <v>288334</v>
      </c>
      <c r="AD4932" s="43">
        <v>860345.24529999995</v>
      </c>
      <c r="AE4932" s="43">
        <v>0</v>
      </c>
      <c r="AF4932" s="43">
        <v>0</v>
      </c>
    </row>
    <row r="4933" spans="1:32" x14ac:dyDescent="0.3">
      <c r="A4933" s="41" t="s">
        <v>31</v>
      </c>
      <c r="B4933" s="65" t="str">
        <f>VLOOKUP(A4933,'bank list with code'!$A$2:$C$114,3,FALSE)</f>
        <v>B100</v>
      </c>
      <c r="C4933" s="65" t="str">
        <f>VLOOKUP(B4933,'bank type'!$A$2:$B$87,2,FALSE)</f>
        <v>Private Sector Banks</v>
      </c>
      <c r="D4933" s="63">
        <f t="shared" si="180"/>
        <v>44957</v>
      </c>
      <c r="E4933" s="117">
        <v>1</v>
      </c>
      <c r="F4933" s="41">
        <v>2023</v>
      </c>
      <c r="G4933" s="42">
        <v>482</v>
      </c>
      <c r="H4933" s="42">
        <v>666</v>
      </c>
      <c r="I4933" s="42"/>
      <c r="J4933" s="42"/>
      <c r="K4933" s="42">
        <v>5916</v>
      </c>
      <c r="L4933" s="42">
        <v>0</v>
      </c>
      <c r="M4933" s="42">
        <v>0</v>
      </c>
      <c r="N4933" s="42">
        <v>0</v>
      </c>
      <c r="O4933" s="42">
        <v>40939</v>
      </c>
      <c r="P4933" s="42"/>
      <c r="Q4933" s="43">
        <v>58003</v>
      </c>
      <c r="R4933" s="137"/>
      <c r="S4933" s="137">
        <v>253.20743999999999</v>
      </c>
      <c r="T4933" s="43">
        <v>12658</v>
      </c>
      <c r="U4933" s="43">
        <v>64623.972299999994</v>
      </c>
      <c r="V4933" s="43">
        <v>0</v>
      </c>
      <c r="W4933" s="43">
        <v>0</v>
      </c>
      <c r="X4933" s="42">
        <v>2169669</v>
      </c>
      <c r="Y4933" s="42"/>
      <c r="Z4933" s="43">
        <v>456269</v>
      </c>
      <c r="AA4933" s="137"/>
      <c r="AB4933" s="137">
        <v>1013.3014000000001</v>
      </c>
      <c r="AC4933" s="43">
        <v>96470</v>
      </c>
      <c r="AD4933" s="43">
        <v>192889.90599999999</v>
      </c>
      <c r="AE4933" s="43">
        <v>85</v>
      </c>
      <c r="AF4933" s="43">
        <v>257.39100000000002</v>
      </c>
    </row>
    <row r="4934" spans="1:32" x14ac:dyDescent="0.3">
      <c r="A4934" s="41" t="s">
        <v>33</v>
      </c>
      <c r="B4934" s="65" t="str">
        <f>VLOOKUP(A4934,'bank list with code'!$A$2:$C$114,3,FALSE)</f>
        <v>B113</v>
      </c>
      <c r="C4934" s="65" t="str">
        <f>VLOOKUP(B4934,'bank type'!$A$2:$B$87,2,FALSE)</f>
        <v>Private Sector Banks</v>
      </c>
      <c r="D4934" s="63">
        <f t="shared" si="180"/>
        <v>44957</v>
      </c>
      <c r="E4934" s="117">
        <v>1</v>
      </c>
      <c r="F4934" s="41">
        <v>2023</v>
      </c>
      <c r="G4934" s="42">
        <v>1078</v>
      </c>
      <c r="H4934" s="42">
        <v>185</v>
      </c>
      <c r="I4934" s="42"/>
      <c r="J4934" s="42"/>
      <c r="K4934" s="42">
        <v>67952</v>
      </c>
      <c r="L4934" s="42">
        <v>84223</v>
      </c>
      <c r="M4934" s="42">
        <v>357572</v>
      </c>
      <c r="N4934" s="42">
        <v>136154954</v>
      </c>
      <c r="O4934" s="42">
        <v>1354214</v>
      </c>
      <c r="P4934" s="42"/>
      <c r="Q4934" s="43">
        <v>2128313</v>
      </c>
      <c r="R4934" s="137"/>
      <c r="S4934" s="137">
        <v>7035.2372878999995</v>
      </c>
      <c r="T4934" s="43">
        <v>935588</v>
      </c>
      <c r="U4934" s="43">
        <v>7405432.9220699994</v>
      </c>
      <c r="V4934" s="43">
        <v>0</v>
      </c>
      <c r="W4934" s="43">
        <v>0</v>
      </c>
      <c r="X4934" s="42">
        <v>4221468</v>
      </c>
      <c r="Y4934" s="42"/>
      <c r="Z4934" s="43">
        <v>1084456</v>
      </c>
      <c r="AA4934" s="137"/>
      <c r="AB4934" s="137">
        <v>2329.8968045000001</v>
      </c>
      <c r="AC4934" s="43">
        <v>479468</v>
      </c>
      <c r="AD4934" s="43">
        <v>1410544.7093900002</v>
      </c>
      <c r="AE4934" s="43">
        <v>44</v>
      </c>
      <c r="AF4934" s="43">
        <v>961.81415000000004</v>
      </c>
    </row>
    <row r="4935" spans="1:32" x14ac:dyDescent="0.3">
      <c r="A4935" s="41" t="s">
        <v>86</v>
      </c>
      <c r="B4935" s="65" t="str">
        <f>VLOOKUP(A4935,'bank list with code'!$A$2:$C$114,3,FALSE)</f>
        <v>B004</v>
      </c>
      <c r="C4935" s="65" t="str">
        <f>VLOOKUP(B4935,'bank type'!$A$2:$B$87,2,FALSE)</f>
        <v>Foreign Banks</v>
      </c>
      <c r="D4935" s="63">
        <f t="shared" si="180"/>
        <v>44957</v>
      </c>
      <c r="E4935" s="117">
        <v>1</v>
      </c>
      <c r="F4935" s="41">
        <v>2023</v>
      </c>
      <c r="G4935" s="42">
        <v>0</v>
      </c>
      <c r="H4935" s="42">
        <v>0</v>
      </c>
      <c r="I4935" s="42"/>
      <c r="J4935" s="42"/>
      <c r="K4935" s="42">
        <v>51207</v>
      </c>
      <c r="L4935" s="42">
        <v>0</v>
      </c>
      <c r="M4935" s="42">
        <v>0</v>
      </c>
      <c r="N4935" s="42">
        <v>0</v>
      </c>
      <c r="O4935" s="42">
        <v>1326051</v>
      </c>
      <c r="P4935" s="42"/>
      <c r="Q4935" s="43">
        <v>1094967</v>
      </c>
      <c r="R4935" s="137"/>
      <c r="S4935" s="137">
        <v>8108.0534630000002</v>
      </c>
      <c r="T4935" s="43">
        <v>3094806</v>
      </c>
      <c r="U4935" s="43">
        <v>23604038.756000001</v>
      </c>
      <c r="V4935" s="43">
        <v>0</v>
      </c>
      <c r="W4935" s="43">
        <v>0</v>
      </c>
      <c r="X4935" s="42">
        <v>0</v>
      </c>
      <c r="Y4935" s="42"/>
      <c r="Z4935" s="43">
        <v>0</v>
      </c>
      <c r="AA4935" s="137"/>
      <c r="AB4935" s="137">
        <v>0</v>
      </c>
      <c r="AC4935" s="43">
        <v>0</v>
      </c>
      <c r="AD4935" s="43">
        <v>0</v>
      </c>
      <c r="AE4935" s="43">
        <v>0</v>
      </c>
      <c r="AF4935" s="43">
        <v>0</v>
      </c>
    </row>
    <row r="4936" spans="1:32" x14ac:dyDescent="0.3">
      <c r="A4936" s="41" t="s">
        <v>36</v>
      </c>
      <c r="B4936" s="65" t="str">
        <f>VLOOKUP(A4936,'bank list with code'!$A$2:$C$114,3,FALSE)</f>
        <v>B011</v>
      </c>
      <c r="C4936" s="65" t="str">
        <f>VLOOKUP(B4936,'bank type'!$A$2:$B$87,2,FALSE)</f>
        <v>Foreign Banks</v>
      </c>
      <c r="D4936" s="63">
        <f t="shared" si="180"/>
        <v>44957</v>
      </c>
      <c r="E4936" s="117">
        <v>1</v>
      </c>
      <c r="F4936" s="41">
        <v>2023</v>
      </c>
      <c r="G4936" s="42">
        <v>0</v>
      </c>
      <c r="H4936" s="42">
        <v>0</v>
      </c>
      <c r="I4936" s="42"/>
      <c r="J4936" s="42"/>
      <c r="K4936" s="42">
        <v>0</v>
      </c>
      <c r="L4936" s="42">
        <v>0</v>
      </c>
      <c r="M4936" s="42">
        <v>0</v>
      </c>
      <c r="N4936" s="42">
        <v>0</v>
      </c>
      <c r="O4936" s="42">
        <v>3</v>
      </c>
      <c r="P4936" s="42"/>
      <c r="Q4936" s="43">
        <v>0</v>
      </c>
      <c r="R4936" s="137"/>
      <c r="S4936" s="137">
        <v>0</v>
      </c>
      <c r="T4936" s="43">
        <v>0</v>
      </c>
      <c r="U4936" s="43">
        <v>0</v>
      </c>
      <c r="V4936" s="43">
        <v>0</v>
      </c>
      <c r="W4936" s="43">
        <v>0</v>
      </c>
      <c r="X4936" s="42">
        <v>0</v>
      </c>
      <c r="Y4936" s="42"/>
      <c r="Z4936" s="43">
        <v>0</v>
      </c>
      <c r="AA4936" s="137"/>
      <c r="AB4936" s="137">
        <v>0</v>
      </c>
      <c r="AC4936" s="43">
        <v>0</v>
      </c>
      <c r="AD4936" s="43">
        <v>0</v>
      </c>
      <c r="AE4936" s="43">
        <v>0</v>
      </c>
      <c r="AF4936" s="43">
        <v>0</v>
      </c>
    </row>
    <row r="4937" spans="1:32" x14ac:dyDescent="0.3">
      <c r="A4937" s="41" t="s">
        <v>37</v>
      </c>
      <c r="B4937" s="65" t="str">
        <f>VLOOKUP(A4937,'bank list with code'!$A$2:$C$114,3,FALSE)</f>
        <v>B017</v>
      </c>
      <c r="C4937" s="65" t="str">
        <f>VLOOKUP(B4937,'bank type'!$A$2:$B$87,2,FALSE)</f>
        <v>Foreign Banks</v>
      </c>
      <c r="D4937" s="63">
        <f t="shared" si="180"/>
        <v>44957</v>
      </c>
      <c r="E4937" s="117">
        <v>1</v>
      </c>
      <c r="F4937" s="41">
        <v>2023</v>
      </c>
      <c r="G4937" s="42">
        <v>0</v>
      </c>
      <c r="H4937" s="42">
        <v>361</v>
      </c>
      <c r="I4937" s="42"/>
      <c r="J4937" s="42"/>
      <c r="K4937" s="42">
        <v>0</v>
      </c>
      <c r="L4937" s="42">
        <v>0</v>
      </c>
      <c r="M4937" s="42">
        <v>1</v>
      </c>
      <c r="N4937" s="42">
        <v>0</v>
      </c>
      <c r="O4937" s="42">
        <v>0</v>
      </c>
      <c r="P4937" s="42"/>
      <c r="Q4937" s="43">
        <v>0</v>
      </c>
      <c r="R4937" s="137"/>
      <c r="S4937" s="137">
        <v>0</v>
      </c>
      <c r="T4937" s="43">
        <v>0</v>
      </c>
      <c r="U4937" s="43">
        <v>0</v>
      </c>
      <c r="V4937" s="43">
        <v>0</v>
      </c>
      <c r="W4937" s="43">
        <v>0</v>
      </c>
      <c r="X4937" s="42">
        <v>890</v>
      </c>
      <c r="Y4937" s="42"/>
      <c r="Z4937" s="43">
        <v>18</v>
      </c>
      <c r="AA4937" s="137"/>
      <c r="AB4937" s="137">
        <v>0.13297993999999999</v>
      </c>
      <c r="AC4937" s="43">
        <v>1</v>
      </c>
      <c r="AD4937" s="43">
        <v>23</v>
      </c>
      <c r="AE4937" s="43">
        <v>0</v>
      </c>
      <c r="AF4937" s="43">
        <v>0</v>
      </c>
    </row>
    <row r="4938" spans="1:32" x14ac:dyDescent="0.3">
      <c r="A4938" s="41" t="s">
        <v>38</v>
      </c>
      <c r="B4938" s="65" t="str">
        <f>VLOOKUP(A4938,'bank list with code'!$A$2:$C$114,3,FALSE)</f>
        <v>B023</v>
      </c>
      <c r="C4938" s="65" t="str">
        <f>VLOOKUP(B4938,'bank type'!$A$2:$B$87,2,FALSE)</f>
        <v>Foreign Banks</v>
      </c>
      <c r="D4938" s="63">
        <f t="shared" si="180"/>
        <v>44957</v>
      </c>
      <c r="E4938" s="117">
        <v>1</v>
      </c>
      <c r="F4938" s="41">
        <v>2023</v>
      </c>
      <c r="G4938" s="42">
        <v>430</v>
      </c>
      <c r="H4938" s="42">
        <v>47</v>
      </c>
      <c r="I4938" s="42"/>
      <c r="J4938" s="42"/>
      <c r="K4938" s="42">
        <v>0</v>
      </c>
      <c r="L4938" s="42">
        <v>0</v>
      </c>
      <c r="M4938" s="42">
        <v>0</v>
      </c>
      <c r="N4938" s="42">
        <v>0</v>
      </c>
      <c r="O4938" s="42">
        <v>2477654</v>
      </c>
      <c r="P4938" s="42"/>
      <c r="Q4938" s="43">
        <v>8666792</v>
      </c>
      <c r="R4938" s="137"/>
      <c r="S4938" s="137">
        <v>23629.110298840002</v>
      </c>
      <c r="T4938" s="43">
        <v>2985272</v>
      </c>
      <c r="U4938" s="43">
        <v>18167027.279909998</v>
      </c>
      <c r="V4938" s="43">
        <v>0</v>
      </c>
      <c r="W4938" s="43">
        <v>0</v>
      </c>
      <c r="X4938" s="42">
        <v>1237591</v>
      </c>
      <c r="Y4938" s="42"/>
      <c r="Z4938" s="43">
        <v>723109</v>
      </c>
      <c r="AA4938" s="137"/>
      <c r="AB4938" s="137">
        <v>1940.2950029500003</v>
      </c>
      <c r="AC4938" s="43">
        <v>770574</v>
      </c>
      <c r="AD4938" s="43">
        <v>2601919.0627400004</v>
      </c>
      <c r="AE4938" s="43">
        <v>0</v>
      </c>
      <c r="AF4938" s="43">
        <v>0</v>
      </c>
    </row>
    <row r="4939" spans="1:32" x14ac:dyDescent="0.3">
      <c r="A4939" s="41" t="s">
        <v>87</v>
      </c>
      <c r="B4939" s="65" t="str">
        <f>VLOOKUP(A4939,'bank list with code'!$A$2:$C$114,3,FALSE)</f>
        <v>B030</v>
      </c>
      <c r="C4939" s="65" t="str">
        <f>VLOOKUP(B4939,'bank type'!$A$2:$B$87,2,FALSE)</f>
        <v>Foreign Banks</v>
      </c>
      <c r="D4939" s="63">
        <f t="shared" si="180"/>
        <v>44957</v>
      </c>
      <c r="E4939" s="117">
        <v>1</v>
      </c>
      <c r="F4939" s="41">
        <v>2023</v>
      </c>
      <c r="G4939" s="42">
        <v>449</v>
      </c>
      <c r="H4939" s="42">
        <v>499</v>
      </c>
      <c r="I4939" s="42"/>
      <c r="J4939" s="42"/>
      <c r="K4939" s="42">
        <v>473</v>
      </c>
      <c r="L4939" s="42">
        <v>83</v>
      </c>
      <c r="M4939" s="42">
        <v>0</v>
      </c>
      <c r="N4939" s="42">
        <v>3457</v>
      </c>
      <c r="O4939" s="42">
        <v>171575</v>
      </c>
      <c r="P4939" s="42"/>
      <c r="Q4939" s="43">
        <v>199132</v>
      </c>
      <c r="R4939" s="137"/>
      <c r="S4939" s="137">
        <v>733.83231918996694</v>
      </c>
      <c r="T4939" s="43">
        <v>123739</v>
      </c>
      <c r="U4939" s="43">
        <v>1048166.1024300058</v>
      </c>
      <c r="V4939" s="43">
        <v>0</v>
      </c>
      <c r="W4939" s="43">
        <v>0</v>
      </c>
      <c r="X4939" s="42">
        <v>1841460</v>
      </c>
      <c r="Y4939" s="42"/>
      <c r="Z4939" s="43">
        <v>475765</v>
      </c>
      <c r="AA4939" s="137"/>
      <c r="AB4939" s="137">
        <v>802.63100492000024</v>
      </c>
      <c r="AC4939" s="43">
        <v>140323</v>
      </c>
      <c r="AD4939" s="43">
        <v>303198.32238999999</v>
      </c>
      <c r="AE4939" s="43">
        <v>0</v>
      </c>
      <c r="AF4939" s="43">
        <v>0</v>
      </c>
    </row>
    <row r="4940" spans="1:32" x14ac:dyDescent="0.3">
      <c r="A4940" s="41" t="s">
        <v>40</v>
      </c>
      <c r="B4940" s="65" t="str">
        <f>VLOOKUP(A4940,'bank list with code'!$A$2:$C$114,3,FALSE)</f>
        <v>B035</v>
      </c>
      <c r="C4940" s="65" t="str">
        <f>VLOOKUP(B4940,'bank type'!$A$2:$B$87,2,FALSE)</f>
        <v>Foreign Banks</v>
      </c>
      <c r="D4940" s="63">
        <f t="shared" si="180"/>
        <v>44957</v>
      </c>
      <c r="E4940" s="117">
        <v>1</v>
      </c>
      <c r="F4940" s="41">
        <v>2023</v>
      </c>
      <c r="G4940" s="42">
        <v>13</v>
      </c>
      <c r="H4940" s="42">
        <v>18</v>
      </c>
      <c r="I4940" s="42"/>
      <c r="J4940" s="42"/>
      <c r="K4940" s="42">
        <v>0</v>
      </c>
      <c r="L4940" s="42">
        <v>0</v>
      </c>
      <c r="M4940" s="42">
        <v>0</v>
      </c>
      <c r="N4940" s="42">
        <v>4</v>
      </c>
      <c r="O4940" s="42">
        <v>0</v>
      </c>
      <c r="P4940" s="42"/>
      <c r="Q4940" s="43">
        <v>0</v>
      </c>
      <c r="R4940" s="137"/>
      <c r="S4940" s="137">
        <v>0</v>
      </c>
      <c r="T4940" s="43">
        <v>0</v>
      </c>
      <c r="U4940" s="43">
        <v>0</v>
      </c>
      <c r="V4940" s="43">
        <v>0</v>
      </c>
      <c r="W4940" s="43">
        <v>0</v>
      </c>
      <c r="X4940" s="42">
        <v>116575</v>
      </c>
      <c r="Y4940" s="42"/>
      <c r="Z4940" s="43">
        <v>48637</v>
      </c>
      <c r="AA4940" s="137"/>
      <c r="AB4940" s="137">
        <v>129.07513900000001</v>
      </c>
      <c r="AC4940" s="43">
        <v>23217</v>
      </c>
      <c r="AD4940" s="43">
        <v>69721.491299999994</v>
      </c>
      <c r="AE4940" s="43">
        <v>0</v>
      </c>
      <c r="AF4940" s="43">
        <v>0</v>
      </c>
    </row>
    <row r="4941" spans="1:32" x14ac:dyDescent="0.3">
      <c r="A4941" s="41" t="s">
        <v>88</v>
      </c>
      <c r="B4941" s="65" t="str">
        <f>VLOOKUP(A4941,'bank list with code'!$A$2:$C$114,3,FALSE)</f>
        <v>B052</v>
      </c>
      <c r="C4941" s="65" t="str">
        <f>VLOOKUP(B4941,'bank type'!$A$2:$B$87,2,FALSE)</f>
        <v>Foreign Banks</v>
      </c>
      <c r="D4941" s="63">
        <f t="shared" si="180"/>
        <v>44957</v>
      </c>
      <c r="E4941" s="117">
        <v>1</v>
      </c>
      <c r="F4941" s="41">
        <v>2023</v>
      </c>
      <c r="G4941" s="42">
        <v>46</v>
      </c>
      <c r="H4941" s="42">
        <v>28</v>
      </c>
      <c r="I4941" s="42"/>
      <c r="J4941" s="42"/>
      <c r="K4941" s="42">
        <v>0</v>
      </c>
      <c r="L4941" s="42">
        <v>0</v>
      </c>
      <c r="M4941" s="42">
        <v>0</v>
      </c>
      <c r="N4941" s="42">
        <v>0</v>
      </c>
      <c r="O4941" s="42">
        <v>684237</v>
      </c>
      <c r="P4941" s="42"/>
      <c r="Q4941" s="43">
        <v>738636</v>
      </c>
      <c r="R4941" s="137"/>
      <c r="S4941" s="137">
        <v>2437.8671667995377</v>
      </c>
      <c r="T4941" s="43">
        <v>1045794</v>
      </c>
      <c r="U4941" s="43">
        <v>4904598.3811102565</v>
      </c>
      <c r="V4941" s="43">
        <v>0</v>
      </c>
      <c r="W4941" s="43">
        <v>0</v>
      </c>
      <c r="X4941" s="42">
        <v>574279</v>
      </c>
      <c r="Y4941" s="42"/>
      <c r="Z4941" s="43">
        <v>320258</v>
      </c>
      <c r="AA4941" s="137"/>
      <c r="AB4941" s="137">
        <v>989.93331738999461</v>
      </c>
      <c r="AC4941" s="43">
        <v>0</v>
      </c>
      <c r="AD4941" s="43">
        <v>0</v>
      </c>
      <c r="AE4941" s="43">
        <v>0</v>
      </c>
      <c r="AF4941" s="43">
        <v>0</v>
      </c>
    </row>
    <row r="4942" spans="1:32" x14ac:dyDescent="0.3">
      <c r="A4942" s="50" t="s">
        <v>89</v>
      </c>
      <c r="B4942" s="65" t="str">
        <f>VLOOKUP(A4942,'bank list with code'!$A$2:$C$114,3,FALSE)</f>
        <v>B085</v>
      </c>
      <c r="C4942" s="65" t="str">
        <f>VLOOKUP(B4942,'bank type'!$A$2:$B$87,2,FALSE)</f>
        <v>Foreign Banks</v>
      </c>
      <c r="D4942" s="63">
        <f t="shared" si="180"/>
        <v>44957</v>
      </c>
      <c r="E4942" s="117">
        <v>1</v>
      </c>
      <c r="F4942" s="41">
        <v>2023</v>
      </c>
      <c r="G4942" s="51">
        <v>0</v>
      </c>
      <c r="H4942" s="51">
        <v>0</v>
      </c>
      <c r="I4942" s="51"/>
      <c r="J4942" s="51"/>
      <c r="K4942" s="51">
        <v>0</v>
      </c>
      <c r="L4942" s="51">
        <v>346949</v>
      </c>
      <c r="M4942" s="51">
        <v>0</v>
      </c>
      <c r="N4942" s="51">
        <v>0</v>
      </c>
      <c r="O4942" s="51">
        <v>1003949</v>
      </c>
      <c r="P4942" s="51"/>
      <c r="Q4942" s="52">
        <v>492103</v>
      </c>
      <c r="R4942" s="138"/>
      <c r="S4942" s="138">
        <v>1706.8365330000001</v>
      </c>
      <c r="T4942" s="52">
        <v>1165679</v>
      </c>
      <c r="U4942" s="52">
        <v>4123518.5279999999</v>
      </c>
      <c r="V4942" s="52">
        <v>0</v>
      </c>
      <c r="W4942" s="52">
        <v>0</v>
      </c>
      <c r="X4942" s="51">
        <v>535402</v>
      </c>
      <c r="Y4942" s="51"/>
      <c r="Z4942" s="52">
        <v>52162</v>
      </c>
      <c r="AA4942" s="138"/>
      <c r="AB4942" s="138">
        <v>83.484617</v>
      </c>
      <c r="AC4942" s="52">
        <v>29496</v>
      </c>
      <c r="AD4942" s="52">
        <v>105328.524</v>
      </c>
      <c r="AE4942" s="52">
        <v>0</v>
      </c>
      <c r="AF4942" s="52">
        <v>0</v>
      </c>
    </row>
    <row r="4943" spans="1:32" x14ac:dyDescent="0.3">
      <c r="A4943" s="40" t="s">
        <v>42</v>
      </c>
      <c r="B4943" s="65" t="str">
        <f>VLOOKUP(A4943,'bank list with code'!$A$2:$C$114,3,FALSE)</f>
        <v>B090</v>
      </c>
      <c r="C4943" s="65" t="str">
        <f>VLOOKUP(B4943,'bank type'!$A$2:$B$87,2,FALSE)</f>
        <v>Foreign Banks</v>
      </c>
      <c r="D4943" s="63">
        <f t="shared" si="180"/>
        <v>44957</v>
      </c>
      <c r="E4943" s="117">
        <v>1</v>
      </c>
      <c r="F4943" s="41">
        <v>2023</v>
      </c>
      <c r="G4943" s="42">
        <v>103</v>
      </c>
      <c r="H4943" s="42">
        <v>73</v>
      </c>
      <c r="I4943" s="42"/>
      <c r="J4943" s="42"/>
      <c r="K4943" s="42">
        <v>0</v>
      </c>
      <c r="L4943" s="42">
        <v>0</v>
      </c>
      <c r="M4943" s="42">
        <v>0</v>
      </c>
      <c r="N4943" s="42">
        <v>0</v>
      </c>
      <c r="O4943" s="42">
        <v>1066900</v>
      </c>
      <c r="P4943" s="42"/>
      <c r="Q4943" s="43">
        <v>1526305</v>
      </c>
      <c r="R4943" s="137"/>
      <c r="S4943" s="137">
        <v>4752.1869660000002</v>
      </c>
      <c r="T4943" s="43">
        <v>1383115</v>
      </c>
      <c r="U4943" s="43">
        <v>6290158.3370000003</v>
      </c>
      <c r="V4943" s="43">
        <v>0</v>
      </c>
      <c r="W4943" s="43">
        <v>0</v>
      </c>
      <c r="X4943" s="42">
        <v>1153786</v>
      </c>
      <c r="Y4943" s="42"/>
      <c r="Z4943" s="43">
        <v>958437</v>
      </c>
      <c r="AA4943" s="137"/>
      <c r="AB4943" s="137">
        <v>2056.3262030000001</v>
      </c>
      <c r="AC4943" s="43">
        <v>126914</v>
      </c>
      <c r="AD4943" s="43">
        <v>608825.61300000001</v>
      </c>
      <c r="AE4943" s="43">
        <v>39</v>
      </c>
      <c r="AF4943" s="43">
        <v>632.69899999999996</v>
      </c>
    </row>
    <row r="4944" spans="1:32" x14ac:dyDescent="0.3">
      <c r="A4944" s="40" t="s">
        <v>94</v>
      </c>
      <c r="B4944" s="65" t="str">
        <f>VLOOKUP(A4944,'bank list with code'!$A$2:$C$114,3,FALSE)</f>
        <v>B112</v>
      </c>
      <c r="C4944" s="65" t="str">
        <f>VLOOKUP(B4944,'bank type'!$A$2:$B$87,2,FALSE)</f>
        <v>Foreign Banks</v>
      </c>
      <c r="D4944" s="63">
        <f t="shared" si="180"/>
        <v>44957</v>
      </c>
      <c r="E4944" s="117">
        <v>1</v>
      </c>
      <c r="F4944" s="41">
        <v>2023</v>
      </c>
      <c r="G4944" s="42">
        <v>0</v>
      </c>
      <c r="H4944" s="42">
        <v>0</v>
      </c>
      <c r="I4944" s="42"/>
      <c r="J4944" s="42"/>
      <c r="K4944" s="42">
        <v>0</v>
      </c>
      <c r="L4944" s="42">
        <v>0</v>
      </c>
      <c r="M4944" s="42">
        <v>0</v>
      </c>
      <c r="N4944" s="42">
        <v>0</v>
      </c>
      <c r="O4944" s="42">
        <v>0</v>
      </c>
      <c r="P4944" s="42"/>
      <c r="Q4944" s="43">
        <v>0</v>
      </c>
      <c r="R4944" s="137"/>
      <c r="S4944" s="137">
        <v>0</v>
      </c>
      <c r="T4944" s="43">
        <v>0</v>
      </c>
      <c r="U4944" s="43">
        <v>0</v>
      </c>
      <c r="V4944" s="43">
        <v>0</v>
      </c>
      <c r="W4944" s="43">
        <v>0</v>
      </c>
      <c r="X4944" s="42">
        <v>949</v>
      </c>
      <c r="Y4944" s="42"/>
      <c r="Z4944" s="43">
        <v>4523</v>
      </c>
      <c r="AA4944" s="137"/>
      <c r="AB4944" s="137">
        <v>13.1105728</v>
      </c>
      <c r="AC4944" s="43">
        <v>1386</v>
      </c>
      <c r="AD4944" s="43">
        <v>5110.43246</v>
      </c>
      <c r="AE4944" s="43">
        <v>0</v>
      </c>
      <c r="AF4944" s="43">
        <v>0</v>
      </c>
    </row>
    <row r="4945" spans="1:32" x14ac:dyDescent="0.3">
      <c r="A4945" s="46" t="s">
        <v>45</v>
      </c>
      <c r="B4945" s="65" t="str">
        <f>VLOOKUP(A4945,'bank list with code'!$A$2:$C$114,3,FALSE)</f>
        <v>B002</v>
      </c>
      <c r="C4945" s="65" t="str">
        <f>VLOOKUP(B4945,'bank type'!$A$2:$B$87,2,FALSE)</f>
        <v>Payment Banks</v>
      </c>
      <c r="D4945" s="63">
        <f t="shared" si="180"/>
        <v>44957</v>
      </c>
      <c r="E4945" s="117">
        <v>1</v>
      </c>
      <c r="F4945" s="41">
        <v>2023</v>
      </c>
      <c r="G4945" s="47">
        <v>0</v>
      </c>
      <c r="H4945" s="47">
        <v>0</v>
      </c>
      <c r="I4945" s="47"/>
      <c r="J4945" s="47"/>
      <c r="K4945" s="47">
        <v>0</v>
      </c>
      <c r="L4945" s="47">
        <v>48575</v>
      </c>
      <c r="M4945" s="47">
        <v>0</v>
      </c>
      <c r="N4945" s="47">
        <v>4459903</v>
      </c>
      <c r="O4945" s="47">
        <v>0</v>
      </c>
      <c r="P4945" s="47"/>
      <c r="Q4945" s="48">
        <v>0</v>
      </c>
      <c r="R4945" s="139"/>
      <c r="S4945" s="139">
        <v>0</v>
      </c>
      <c r="T4945" s="48">
        <v>0</v>
      </c>
      <c r="U4945" s="48">
        <v>0</v>
      </c>
      <c r="V4945" s="48">
        <v>0</v>
      </c>
      <c r="W4945" s="48">
        <v>0</v>
      </c>
      <c r="X4945" s="47">
        <v>3817705</v>
      </c>
      <c r="Y4945" s="47"/>
      <c r="Z4945" s="48">
        <v>0</v>
      </c>
      <c r="AA4945" s="139"/>
      <c r="AB4945" s="139">
        <v>0</v>
      </c>
      <c r="AC4945" s="48">
        <v>254817</v>
      </c>
      <c r="AD4945" s="48">
        <v>193167.22099999999</v>
      </c>
      <c r="AE4945" s="48">
        <v>0</v>
      </c>
      <c r="AF4945" s="48">
        <v>0</v>
      </c>
    </row>
    <row r="4946" spans="1:32" x14ac:dyDescent="0.3">
      <c r="A4946" s="46" t="s">
        <v>46</v>
      </c>
      <c r="B4946" s="65" t="str">
        <f>VLOOKUP(A4946,'bank list with code'!$A$2:$C$114,3,FALSE)</f>
        <v>B048</v>
      </c>
      <c r="C4946" s="65" t="str">
        <f>VLOOKUP(B4946,'bank type'!$A$2:$B$87,2,FALSE)</f>
        <v>Payment Banks</v>
      </c>
      <c r="D4946" s="63">
        <f t="shared" si="180"/>
        <v>44957</v>
      </c>
      <c r="E4946" s="117">
        <v>1</v>
      </c>
      <c r="F4946" s="41">
        <v>2023</v>
      </c>
      <c r="G4946" s="47">
        <v>0</v>
      </c>
      <c r="H4946" s="47">
        <v>0</v>
      </c>
      <c r="I4946" s="47"/>
      <c r="J4946" s="47"/>
      <c r="K4946" s="47">
        <v>0</v>
      </c>
      <c r="L4946" s="47">
        <v>360336</v>
      </c>
      <c r="M4946" s="47">
        <v>0</v>
      </c>
      <c r="N4946" s="47">
        <v>18713</v>
      </c>
      <c r="O4946" s="47">
        <v>0</v>
      </c>
      <c r="P4946" s="47"/>
      <c r="Q4946" s="48">
        <v>0</v>
      </c>
      <c r="R4946" s="139"/>
      <c r="S4946" s="139">
        <v>0</v>
      </c>
      <c r="T4946" s="48">
        <v>0</v>
      </c>
      <c r="U4946" s="48">
        <v>0</v>
      </c>
      <c r="V4946" s="48">
        <v>0</v>
      </c>
      <c r="W4946" s="48">
        <v>0</v>
      </c>
      <c r="X4946" s="47">
        <v>6219214</v>
      </c>
      <c r="Y4946" s="47"/>
      <c r="Z4946" s="48">
        <v>204988</v>
      </c>
      <c r="AA4946" s="139"/>
      <c r="AB4946" s="139">
        <v>455.85960973000005</v>
      </c>
      <c r="AC4946" s="48">
        <v>15928</v>
      </c>
      <c r="AD4946" s="48">
        <v>20391.826530000002</v>
      </c>
      <c r="AE4946" s="48">
        <v>0</v>
      </c>
      <c r="AF4946" s="48">
        <v>0</v>
      </c>
    </row>
    <row r="4947" spans="1:32" x14ac:dyDescent="0.3">
      <c r="A4947" s="46" t="s">
        <v>47</v>
      </c>
      <c r="B4947" s="65" t="str">
        <f>VLOOKUP(A4947,'bank list with code'!$A$2:$C$114,3,FALSE)</f>
        <v>B059</v>
      </c>
      <c r="C4947" s="65" t="str">
        <f>VLOOKUP(B4947,'bank type'!$A$2:$B$87,2,FALSE)</f>
        <v>Payment Banks</v>
      </c>
      <c r="D4947" s="63">
        <f t="shared" si="180"/>
        <v>44957</v>
      </c>
      <c r="E4947" s="117">
        <v>1</v>
      </c>
      <c r="F4947" s="41">
        <v>2023</v>
      </c>
      <c r="G4947" s="47">
        <v>0</v>
      </c>
      <c r="H4947" s="47">
        <v>0</v>
      </c>
      <c r="I4947" s="47"/>
      <c r="J4947" s="47"/>
      <c r="K4947" s="47">
        <v>0</v>
      </c>
      <c r="L4947" s="47">
        <v>149611</v>
      </c>
      <c r="M4947" s="47">
        <v>0</v>
      </c>
      <c r="N4947" s="47">
        <v>122293</v>
      </c>
      <c r="O4947" s="47">
        <v>0</v>
      </c>
      <c r="P4947" s="47"/>
      <c r="Q4947" s="48">
        <v>0</v>
      </c>
      <c r="R4947" s="139"/>
      <c r="S4947" s="139">
        <v>0</v>
      </c>
      <c r="T4947" s="48">
        <v>0</v>
      </c>
      <c r="U4947" s="48">
        <v>0</v>
      </c>
      <c r="V4947" s="48">
        <v>0</v>
      </c>
      <c r="W4947" s="48">
        <v>0</v>
      </c>
      <c r="X4947" s="47">
        <v>8884477</v>
      </c>
      <c r="Y4947" s="47"/>
      <c r="Z4947" s="48">
        <v>0</v>
      </c>
      <c r="AA4947" s="139"/>
      <c r="AB4947" s="139">
        <v>0</v>
      </c>
      <c r="AC4947" s="48">
        <v>448910</v>
      </c>
      <c r="AD4947" s="48">
        <v>588058.71739999996</v>
      </c>
      <c r="AE4947" s="48">
        <v>0</v>
      </c>
      <c r="AF4947" s="48">
        <v>0</v>
      </c>
    </row>
    <row r="4948" spans="1:32" x14ac:dyDescent="0.3">
      <c r="A4948" s="46" t="s">
        <v>72</v>
      </c>
      <c r="B4948" s="65" t="str">
        <f>VLOOKUP(A4948,'bank list with code'!$A$2:$C$114,3,FALSE)</f>
        <v>B067</v>
      </c>
      <c r="C4948" s="65" t="str">
        <f>VLOOKUP(B4948,'bank type'!$A$2:$B$87,2,FALSE)</f>
        <v>Payment Banks</v>
      </c>
      <c r="D4948" s="63">
        <f t="shared" si="180"/>
        <v>44957</v>
      </c>
      <c r="E4948" s="117">
        <v>1</v>
      </c>
      <c r="F4948" s="41">
        <v>2023</v>
      </c>
      <c r="G4948" s="47">
        <v>0</v>
      </c>
      <c r="H4948" s="47">
        <v>0</v>
      </c>
      <c r="I4948" s="47"/>
      <c r="J4948" s="47"/>
      <c r="K4948" s="47">
        <v>0</v>
      </c>
      <c r="L4948" s="47">
        <v>0</v>
      </c>
      <c r="M4948" s="47">
        <v>0</v>
      </c>
      <c r="N4948" s="47">
        <v>0</v>
      </c>
      <c r="O4948" s="47">
        <v>0</v>
      </c>
      <c r="P4948" s="47"/>
      <c r="Q4948" s="48">
        <v>0</v>
      </c>
      <c r="R4948" s="139"/>
      <c r="S4948" s="139">
        <v>0</v>
      </c>
      <c r="T4948" s="48">
        <v>0</v>
      </c>
      <c r="U4948" s="48">
        <v>0</v>
      </c>
      <c r="V4948" s="48">
        <v>0</v>
      </c>
      <c r="W4948" s="48">
        <v>0</v>
      </c>
      <c r="X4948" s="47">
        <v>0</v>
      </c>
      <c r="Y4948" s="47"/>
      <c r="Z4948" s="48">
        <v>0</v>
      </c>
      <c r="AA4948" s="139"/>
      <c r="AB4948" s="139">
        <v>0</v>
      </c>
      <c r="AC4948" s="48">
        <v>0</v>
      </c>
      <c r="AD4948" s="48">
        <v>0</v>
      </c>
      <c r="AE4948" s="48">
        <v>0</v>
      </c>
      <c r="AF4948" s="48">
        <v>0</v>
      </c>
    </row>
    <row r="4949" spans="1:32" x14ac:dyDescent="0.3">
      <c r="A4949" s="46" t="s">
        <v>49</v>
      </c>
      <c r="B4949" s="65" t="str">
        <f>VLOOKUP(A4949,'bank list with code'!$A$2:$C$114,3,FALSE)</f>
        <v>B077</v>
      </c>
      <c r="C4949" s="65" t="str">
        <f>VLOOKUP(B4949,'bank type'!$A$2:$B$87,2,FALSE)</f>
        <v>Payment Banks</v>
      </c>
      <c r="D4949" s="63">
        <f t="shared" si="180"/>
        <v>44957</v>
      </c>
      <c r="E4949" s="117">
        <v>1</v>
      </c>
      <c r="F4949" s="41">
        <v>2023</v>
      </c>
      <c r="G4949" s="47">
        <v>0</v>
      </c>
      <c r="H4949" s="47">
        <v>0</v>
      </c>
      <c r="I4949" s="47"/>
      <c r="J4949" s="47"/>
      <c r="K4949" s="47">
        <v>0</v>
      </c>
      <c r="L4949" s="47">
        <v>247004</v>
      </c>
      <c r="M4949" s="47">
        <v>0</v>
      </c>
      <c r="N4949" s="47">
        <v>0</v>
      </c>
      <c r="O4949" s="47">
        <v>0</v>
      </c>
      <c r="P4949" s="47"/>
      <c r="Q4949" s="48">
        <v>0</v>
      </c>
      <c r="R4949" s="139"/>
      <c r="S4949" s="139">
        <v>0</v>
      </c>
      <c r="T4949" s="48">
        <v>0</v>
      </c>
      <c r="U4949" s="48">
        <v>0</v>
      </c>
      <c r="V4949" s="48">
        <v>0</v>
      </c>
      <c r="W4949" s="48">
        <v>0</v>
      </c>
      <c r="X4949" s="47">
        <v>480639</v>
      </c>
      <c r="Y4949" s="47"/>
      <c r="Z4949" s="48">
        <v>794</v>
      </c>
      <c r="AA4949" s="139"/>
      <c r="AB4949" s="139">
        <v>0.75255491000000008</v>
      </c>
      <c r="AC4949" s="48">
        <v>36230</v>
      </c>
      <c r="AD4949" s="48">
        <v>18872.853489999998</v>
      </c>
      <c r="AE4949" s="48">
        <v>0</v>
      </c>
      <c r="AF4949" s="48">
        <v>0</v>
      </c>
    </row>
    <row r="4950" spans="1:32" x14ac:dyDescent="0.3">
      <c r="A4950" s="49" t="s">
        <v>50</v>
      </c>
      <c r="B4950" s="65" t="str">
        <f>VLOOKUP(A4950,'bank list with code'!$A$2:$C$114,3,FALSE)</f>
        <v>B079</v>
      </c>
      <c r="C4950" s="65" t="str">
        <f>VLOOKUP(B4950,'bank type'!$A$2:$B$87,2,FALSE)</f>
        <v>Payment Banks</v>
      </c>
      <c r="D4950" s="63">
        <f t="shared" si="180"/>
        <v>44957</v>
      </c>
      <c r="E4950" s="117">
        <v>1</v>
      </c>
      <c r="F4950" s="41">
        <v>2023</v>
      </c>
      <c r="G4950" s="47">
        <v>1</v>
      </c>
      <c r="H4950" s="47">
        <v>62</v>
      </c>
      <c r="I4950" s="47"/>
      <c r="J4950" s="47"/>
      <c r="K4950" s="47">
        <v>571971</v>
      </c>
      <c r="L4950" s="47">
        <v>0</v>
      </c>
      <c r="M4950" s="47">
        <v>0</v>
      </c>
      <c r="N4950" s="47">
        <v>28036489</v>
      </c>
      <c r="O4950" s="47">
        <v>0</v>
      </c>
      <c r="P4950" s="47"/>
      <c r="Q4950" s="48">
        <v>0</v>
      </c>
      <c r="R4950" s="139"/>
      <c r="S4950" s="139">
        <v>0</v>
      </c>
      <c r="T4950" s="48">
        <v>0</v>
      </c>
      <c r="U4950" s="48">
        <v>0</v>
      </c>
      <c r="V4950" s="48">
        <v>0</v>
      </c>
      <c r="W4950" s="48">
        <v>0</v>
      </c>
      <c r="X4950" s="47">
        <v>37850239</v>
      </c>
      <c r="Y4950" s="47"/>
      <c r="Z4950" s="48">
        <v>481539</v>
      </c>
      <c r="AA4950" s="139"/>
      <c r="AB4950" s="139">
        <v>605.29775604999998</v>
      </c>
      <c r="AC4950" s="48">
        <v>1368463</v>
      </c>
      <c r="AD4950" s="48">
        <v>2172130.5533000003</v>
      </c>
      <c r="AE4950" s="48">
        <v>0</v>
      </c>
      <c r="AF4950" s="48">
        <v>0</v>
      </c>
    </row>
    <row r="4951" spans="1:32" x14ac:dyDescent="0.3">
      <c r="A4951" s="41" t="s">
        <v>95</v>
      </c>
      <c r="B4951" s="65" t="str">
        <f>VLOOKUP(A4951,'bank list with code'!$A$2:$C$114,3,FALSE)</f>
        <v>B007</v>
      </c>
      <c r="C4951" s="65" t="str">
        <f>VLOOKUP(B4951,'bank type'!$A$2:$B$87,2,FALSE)</f>
        <v>Small Finance Banks</v>
      </c>
      <c r="D4951" s="63">
        <f t="shared" si="180"/>
        <v>44957</v>
      </c>
      <c r="E4951" s="117">
        <v>1</v>
      </c>
      <c r="F4951" s="41">
        <v>2023</v>
      </c>
      <c r="G4951" s="42">
        <v>485</v>
      </c>
      <c r="H4951" s="42">
        <v>3</v>
      </c>
      <c r="I4951" s="42"/>
      <c r="J4951" s="42"/>
      <c r="K4951" s="42">
        <v>0</v>
      </c>
      <c r="L4951" s="42">
        <v>356</v>
      </c>
      <c r="M4951" s="42">
        <v>0</v>
      </c>
      <c r="N4951" s="42">
        <v>928370</v>
      </c>
      <c r="O4951" s="42">
        <v>418680</v>
      </c>
      <c r="P4951" s="42"/>
      <c r="Q4951" s="43">
        <v>601536</v>
      </c>
      <c r="R4951" s="137"/>
      <c r="S4951" s="137">
        <v>3328.694199</v>
      </c>
      <c r="T4951" s="43">
        <v>709219</v>
      </c>
      <c r="U4951" s="43">
        <v>4302551.9450000003</v>
      </c>
      <c r="V4951" s="43">
        <v>1665</v>
      </c>
      <c r="W4951" s="43">
        <v>835.98800000000006</v>
      </c>
      <c r="X4951" s="42">
        <v>2425014</v>
      </c>
      <c r="Y4951" s="42"/>
      <c r="Z4951" s="43">
        <v>238273</v>
      </c>
      <c r="AA4951" s="137"/>
      <c r="AB4951" s="137">
        <v>609.22567200000003</v>
      </c>
      <c r="AC4951" s="43">
        <v>251550</v>
      </c>
      <c r="AD4951" s="43">
        <v>662656.33299999998</v>
      </c>
      <c r="AE4951" s="43">
        <v>175</v>
      </c>
      <c r="AF4951" s="43">
        <v>2738.6379999999999</v>
      </c>
    </row>
    <row r="4952" spans="1:32" x14ac:dyDescent="0.3">
      <c r="A4952" s="41" t="s">
        <v>96</v>
      </c>
      <c r="B4952" s="65" t="str">
        <f>VLOOKUP(A4952,'bank list with code'!$A$2:$C$114,3,FALSE)</f>
        <v>B019</v>
      </c>
      <c r="C4952" s="65" t="str">
        <f>VLOOKUP(B4952,'bank type'!$A$2:$B$87,2,FALSE)</f>
        <v>Small Finance Banks</v>
      </c>
      <c r="D4952" s="63">
        <f t="shared" si="180"/>
        <v>44957</v>
      </c>
      <c r="E4952" s="117">
        <v>1</v>
      </c>
      <c r="F4952" s="41">
        <v>2023</v>
      </c>
      <c r="G4952" s="42">
        <v>168</v>
      </c>
      <c r="H4952" s="42">
        <v>2</v>
      </c>
      <c r="I4952" s="42"/>
      <c r="J4952" s="42"/>
      <c r="K4952" s="42">
        <v>0</v>
      </c>
      <c r="L4952" s="42">
        <v>0</v>
      </c>
      <c r="M4952" s="42">
        <v>0</v>
      </c>
      <c r="N4952" s="42">
        <v>0</v>
      </c>
      <c r="O4952" s="42">
        <v>0</v>
      </c>
      <c r="P4952" s="42"/>
      <c r="Q4952" s="43">
        <v>0</v>
      </c>
      <c r="R4952" s="137"/>
      <c r="S4952" s="137">
        <v>0</v>
      </c>
      <c r="T4952" s="43">
        <v>0</v>
      </c>
      <c r="U4952" s="43">
        <v>0</v>
      </c>
      <c r="V4952" s="43">
        <v>0</v>
      </c>
      <c r="W4952" s="43">
        <v>0</v>
      </c>
      <c r="X4952" s="42">
        <v>207556</v>
      </c>
      <c r="Y4952" s="42"/>
      <c r="Z4952" s="43">
        <v>39130</v>
      </c>
      <c r="AA4952" s="137"/>
      <c r="AB4952" s="137">
        <v>112.53712028999999</v>
      </c>
      <c r="AC4952" s="43">
        <v>11658</v>
      </c>
      <c r="AD4952" s="43">
        <v>31272.834579999839</v>
      </c>
      <c r="AE4952" s="43">
        <v>0</v>
      </c>
      <c r="AF4952" s="43">
        <v>0</v>
      </c>
    </row>
    <row r="4953" spans="1:32" x14ac:dyDescent="0.3">
      <c r="A4953" s="41" t="s">
        <v>97</v>
      </c>
      <c r="B4953" s="65" t="str">
        <f>VLOOKUP(A4953,'bank list with code'!$A$2:$C$114,3,FALSE)</f>
        <v>B041</v>
      </c>
      <c r="C4953" s="65" t="str">
        <f>VLOOKUP(B4953,'bank type'!$A$2:$B$87,2,FALSE)</f>
        <v>Small Finance Banks</v>
      </c>
      <c r="D4953" s="63">
        <f t="shared" si="180"/>
        <v>44957</v>
      </c>
      <c r="E4953" s="117">
        <v>1</v>
      </c>
      <c r="F4953" s="41">
        <v>2023</v>
      </c>
      <c r="G4953" s="42">
        <v>345</v>
      </c>
      <c r="H4953" s="42">
        <v>3</v>
      </c>
      <c r="I4953" s="42"/>
      <c r="J4953" s="42"/>
      <c r="K4953" s="42">
        <v>22008</v>
      </c>
      <c r="L4953" s="42">
        <v>287</v>
      </c>
      <c r="M4953" s="42">
        <v>41285</v>
      </c>
      <c r="N4953" s="42">
        <v>0</v>
      </c>
      <c r="O4953" s="42">
        <v>0</v>
      </c>
      <c r="P4953" s="42"/>
      <c r="Q4953" s="43">
        <v>0</v>
      </c>
      <c r="R4953" s="137"/>
      <c r="S4953" s="137">
        <v>0</v>
      </c>
      <c r="T4953" s="43">
        <v>0</v>
      </c>
      <c r="U4953" s="43">
        <v>0</v>
      </c>
      <c r="V4953" s="43">
        <v>0</v>
      </c>
      <c r="W4953" s="43">
        <v>0</v>
      </c>
      <c r="X4953" s="42">
        <v>3237558</v>
      </c>
      <c r="Y4953" s="42"/>
      <c r="Z4953" s="43">
        <v>245605</v>
      </c>
      <c r="AA4953" s="137"/>
      <c r="AB4953" s="137">
        <v>412.62364983000003</v>
      </c>
      <c r="AC4953" s="43">
        <v>75002</v>
      </c>
      <c r="AD4953" s="43">
        <v>302062.90685999999</v>
      </c>
      <c r="AE4953" s="43">
        <v>0</v>
      </c>
      <c r="AF4953" s="43">
        <v>0</v>
      </c>
    </row>
    <row r="4954" spans="1:32" x14ac:dyDescent="0.3">
      <c r="A4954" s="41" t="s">
        <v>98</v>
      </c>
      <c r="B4954" s="65" t="str">
        <f>VLOOKUP(A4954,'bank list with code'!$A$2:$C$114,3,FALSE)</f>
        <v>B043</v>
      </c>
      <c r="C4954" s="65" t="str">
        <f>VLOOKUP(B4954,'bank type'!$A$2:$B$87,2,FALSE)</f>
        <v>Small Finance Banks</v>
      </c>
      <c r="D4954" s="63">
        <f t="shared" si="180"/>
        <v>44957</v>
      </c>
      <c r="E4954" s="117">
        <v>1</v>
      </c>
      <c r="F4954" s="41">
        <v>2023</v>
      </c>
      <c r="G4954" s="42">
        <v>501</v>
      </c>
      <c r="H4954" s="42">
        <v>2</v>
      </c>
      <c r="I4954" s="42"/>
      <c r="J4954" s="42"/>
      <c r="K4954" s="42">
        <v>0</v>
      </c>
      <c r="L4954" s="42">
        <v>1802</v>
      </c>
      <c r="M4954" s="42">
        <v>0</v>
      </c>
      <c r="N4954" s="42">
        <v>0</v>
      </c>
      <c r="O4954" s="42">
        <v>0</v>
      </c>
      <c r="P4954" s="42"/>
      <c r="Q4954" s="43">
        <v>0</v>
      </c>
      <c r="R4954" s="137"/>
      <c r="S4954" s="137">
        <v>0</v>
      </c>
      <c r="T4954" s="43">
        <v>0</v>
      </c>
      <c r="U4954" s="43">
        <v>0</v>
      </c>
      <c r="V4954" s="43">
        <v>0</v>
      </c>
      <c r="W4954" s="43">
        <v>0</v>
      </c>
      <c r="X4954" s="42">
        <v>4920739</v>
      </c>
      <c r="Y4954" s="42"/>
      <c r="Z4954" s="43">
        <v>257621</v>
      </c>
      <c r="AA4954" s="137"/>
      <c r="AB4954" s="137">
        <v>343.93013000000002</v>
      </c>
      <c r="AC4954" s="43">
        <v>17068</v>
      </c>
      <c r="AD4954" s="43">
        <v>33985.854200000002</v>
      </c>
      <c r="AE4954" s="43">
        <v>0</v>
      </c>
      <c r="AF4954" s="43">
        <v>0</v>
      </c>
    </row>
    <row r="4955" spans="1:32" x14ac:dyDescent="0.3">
      <c r="A4955" s="41" t="s">
        <v>99</v>
      </c>
      <c r="B4955" s="65" t="str">
        <f>VLOOKUP(A4955,'bank list with code'!$A$2:$C$114,3,FALSE)</f>
        <v>B046</v>
      </c>
      <c r="C4955" s="65" t="str">
        <f>VLOOKUP(B4955,'bank type'!$A$2:$B$87,2,FALSE)</f>
        <v>Small Finance Banks</v>
      </c>
      <c r="D4955" s="63">
        <f t="shared" si="180"/>
        <v>44957</v>
      </c>
      <c r="E4955" s="117">
        <v>1</v>
      </c>
      <c r="F4955" s="41">
        <v>2023</v>
      </c>
      <c r="G4955" s="42">
        <v>138</v>
      </c>
      <c r="H4955" s="42">
        <v>0</v>
      </c>
      <c r="I4955" s="42"/>
      <c r="J4955" s="42"/>
      <c r="K4955" s="42">
        <v>0</v>
      </c>
      <c r="L4955" s="42">
        <v>0</v>
      </c>
      <c r="M4955" s="42">
        <v>0</v>
      </c>
      <c r="N4955" s="42">
        <v>0</v>
      </c>
      <c r="O4955" s="42">
        <v>0</v>
      </c>
      <c r="P4955" s="42"/>
      <c r="Q4955" s="43">
        <v>0</v>
      </c>
      <c r="R4955" s="137"/>
      <c r="S4955" s="137">
        <v>0</v>
      </c>
      <c r="T4955" s="43">
        <v>0</v>
      </c>
      <c r="U4955" s="43">
        <v>0</v>
      </c>
      <c r="V4955" s="43">
        <v>0</v>
      </c>
      <c r="W4955" s="43">
        <v>0</v>
      </c>
      <c r="X4955" s="42">
        <v>4249826</v>
      </c>
      <c r="Y4955" s="42"/>
      <c r="Z4955" s="43">
        <v>48300</v>
      </c>
      <c r="AA4955" s="137"/>
      <c r="AB4955" s="137">
        <v>62.346350829999999</v>
      </c>
      <c r="AC4955" s="43">
        <v>5817</v>
      </c>
      <c r="AD4955" s="43">
        <v>10944.21903</v>
      </c>
      <c r="AE4955" s="43">
        <v>0</v>
      </c>
      <c r="AF4955" s="43">
        <v>0</v>
      </c>
    </row>
    <row r="4956" spans="1:32" x14ac:dyDescent="0.3">
      <c r="A4956" s="41" t="s">
        <v>100</v>
      </c>
      <c r="B4956" s="65" t="str">
        <f>VLOOKUP(A4956,'bank list with code'!$A$2:$C$114,3,FALSE)</f>
        <v>B065</v>
      </c>
      <c r="C4956" s="65" t="str">
        <f>VLOOKUP(B4956,'bank type'!$A$2:$B$87,2,FALSE)</f>
        <v>Small Finance Banks</v>
      </c>
      <c r="D4956" s="63">
        <f t="shared" si="180"/>
        <v>44957</v>
      </c>
      <c r="E4956" s="117">
        <v>1</v>
      </c>
      <c r="F4956" s="41">
        <v>2023</v>
      </c>
      <c r="G4956" s="42">
        <v>59</v>
      </c>
      <c r="H4956" s="42">
        <v>2</v>
      </c>
      <c r="I4956" s="42"/>
      <c r="J4956" s="42"/>
      <c r="K4956" s="42">
        <v>0</v>
      </c>
      <c r="L4956" s="42">
        <v>159</v>
      </c>
      <c r="M4956" s="42">
        <v>0</v>
      </c>
      <c r="N4956" s="42">
        <v>494587</v>
      </c>
      <c r="O4956" s="42">
        <v>0</v>
      </c>
      <c r="P4956" s="42"/>
      <c r="Q4956" s="43">
        <v>0</v>
      </c>
      <c r="R4956" s="137"/>
      <c r="S4956" s="137">
        <v>0</v>
      </c>
      <c r="T4956" s="43">
        <v>0</v>
      </c>
      <c r="U4956" s="43">
        <v>0</v>
      </c>
      <c r="V4956" s="43">
        <v>0</v>
      </c>
      <c r="W4956" s="43">
        <v>0</v>
      </c>
      <c r="X4956" s="42">
        <v>2668149</v>
      </c>
      <c r="Y4956" s="42"/>
      <c r="Z4956" s="43">
        <v>54858</v>
      </c>
      <c r="AA4956" s="137"/>
      <c r="AB4956" s="137">
        <v>92.520175569999992</v>
      </c>
      <c r="AC4956" s="43">
        <v>8146</v>
      </c>
      <c r="AD4956" s="43">
        <v>18957.070520000001</v>
      </c>
      <c r="AE4956" s="43">
        <v>0</v>
      </c>
      <c r="AF4956" s="43">
        <v>0</v>
      </c>
    </row>
    <row r="4957" spans="1:32" x14ac:dyDescent="0.3">
      <c r="A4957" s="41" t="s">
        <v>101</v>
      </c>
      <c r="B4957" s="65" t="str">
        <f>VLOOKUP(A4957,'bank list with code'!$A$2:$C$114,3,FALSE)</f>
        <v>B075</v>
      </c>
      <c r="C4957" s="65" t="str">
        <f>VLOOKUP(B4957,'bank type'!$A$2:$B$87,2,FALSE)</f>
        <v>Small Finance Banks</v>
      </c>
      <c r="D4957" s="63">
        <f t="shared" si="180"/>
        <v>44957</v>
      </c>
      <c r="E4957" s="117">
        <v>1</v>
      </c>
      <c r="F4957" s="41">
        <v>2023</v>
      </c>
      <c r="G4957" s="42">
        <v>10</v>
      </c>
      <c r="H4957" s="42">
        <v>1</v>
      </c>
      <c r="I4957" s="42"/>
      <c r="J4957" s="42"/>
      <c r="K4957" s="42">
        <v>0</v>
      </c>
      <c r="L4957" s="42">
        <v>0</v>
      </c>
      <c r="M4957" s="42">
        <v>0</v>
      </c>
      <c r="N4957" s="42">
        <v>0</v>
      </c>
      <c r="O4957" s="42">
        <v>0</v>
      </c>
      <c r="P4957" s="42"/>
      <c r="Q4957" s="43">
        <v>0</v>
      </c>
      <c r="R4957" s="137"/>
      <c r="S4957" s="137">
        <v>0</v>
      </c>
      <c r="T4957" s="43">
        <v>0</v>
      </c>
      <c r="U4957" s="43">
        <v>0</v>
      </c>
      <c r="V4957" s="43">
        <v>0</v>
      </c>
      <c r="W4957" s="43">
        <v>0</v>
      </c>
      <c r="X4957" s="42">
        <v>381660</v>
      </c>
      <c r="Y4957" s="42"/>
      <c r="Z4957" s="43">
        <v>13372</v>
      </c>
      <c r="AA4957" s="137"/>
      <c r="AB4957" s="137">
        <v>18.587160920000002</v>
      </c>
      <c r="AC4957" s="43">
        <v>0</v>
      </c>
      <c r="AD4957" s="43">
        <v>0</v>
      </c>
      <c r="AE4957" s="43">
        <v>0</v>
      </c>
      <c r="AF4957" s="43">
        <v>0</v>
      </c>
    </row>
    <row r="4958" spans="1:32" x14ac:dyDescent="0.3">
      <c r="A4958" s="41" t="s">
        <v>102</v>
      </c>
      <c r="B4958" s="65" t="str">
        <f>VLOOKUP(A4958,'bank list with code'!$A$2:$C$114,3,FALSE)</f>
        <v>B087</v>
      </c>
      <c r="C4958" s="65" t="str">
        <f>VLOOKUP(B4958,'bank type'!$A$2:$B$87,2,FALSE)</f>
        <v>Small Finance Banks</v>
      </c>
      <c r="D4958" s="63">
        <f t="shared" si="180"/>
        <v>44957</v>
      </c>
      <c r="E4958" s="117">
        <v>1</v>
      </c>
      <c r="F4958" s="41">
        <v>2023</v>
      </c>
      <c r="G4958" s="42">
        <v>32</v>
      </c>
      <c r="H4958" s="42">
        <v>1</v>
      </c>
      <c r="I4958" s="42"/>
      <c r="J4958" s="42"/>
      <c r="K4958" s="42">
        <v>0</v>
      </c>
      <c r="L4958" s="42">
        <v>279</v>
      </c>
      <c r="M4958" s="42">
        <v>0</v>
      </c>
      <c r="N4958" s="42">
        <v>0</v>
      </c>
      <c r="O4958" s="42">
        <v>0</v>
      </c>
      <c r="P4958" s="42"/>
      <c r="Q4958" s="43">
        <v>0</v>
      </c>
      <c r="R4958" s="137"/>
      <c r="S4958" s="137">
        <v>0</v>
      </c>
      <c r="T4958" s="43">
        <v>0</v>
      </c>
      <c r="U4958" s="43">
        <v>0</v>
      </c>
      <c r="V4958" s="43">
        <v>0</v>
      </c>
      <c r="W4958" s="43">
        <v>0</v>
      </c>
      <c r="X4958" s="42">
        <v>88305</v>
      </c>
      <c r="Y4958" s="42"/>
      <c r="Z4958" s="43">
        <v>6341</v>
      </c>
      <c r="AA4958" s="137"/>
      <c r="AB4958" s="137">
        <v>14.452703099999999</v>
      </c>
      <c r="AC4958" s="43">
        <v>5265</v>
      </c>
      <c r="AD4958" s="43">
        <v>16136.554099999999</v>
      </c>
      <c r="AE4958" s="43">
        <v>0</v>
      </c>
      <c r="AF4958" s="43">
        <v>0</v>
      </c>
    </row>
    <row r="4959" spans="1:32" x14ac:dyDescent="0.3">
      <c r="A4959" s="41" t="s">
        <v>103</v>
      </c>
      <c r="B4959" s="65" t="str">
        <f>VLOOKUP(A4959,'bank list with code'!$A$2:$C$114,3,FALSE)</f>
        <v>B097</v>
      </c>
      <c r="C4959" s="65" t="str">
        <f>VLOOKUP(B4959,'bank type'!$A$2:$B$87,2,FALSE)</f>
        <v>Small Finance Banks</v>
      </c>
      <c r="D4959" s="63">
        <f t="shared" si="180"/>
        <v>44957</v>
      </c>
      <c r="E4959" s="117">
        <v>1</v>
      </c>
      <c r="F4959" s="41">
        <v>2023</v>
      </c>
      <c r="G4959" s="42">
        <v>0</v>
      </c>
      <c r="H4959" s="42">
        <v>0</v>
      </c>
      <c r="I4959" s="42"/>
      <c r="J4959" s="42"/>
      <c r="K4959" s="42">
        <v>0</v>
      </c>
      <c r="L4959" s="42">
        <v>67</v>
      </c>
      <c r="M4959" s="42">
        <v>0</v>
      </c>
      <c r="N4959" s="42">
        <v>0</v>
      </c>
      <c r="O4959" s="42">
        <v>0</v>
      </c>
      <c r="P4959" s="42"/>
      <c r="Q4959" s="43">
        <v>0</v>
      </c>
      <c r="R4959" s="137"/>
      <c r="S4959" s="137">
        <v>0</v>
      </c>
      <c r="T4959" s="43">
        <v>0</v>
      </c>
      <c r="U4959" s="43">
        <v>0</v>
      </c>
      <c r="V4959" s="43">
        <v>0</v>
      </c>
      <c r="W4959" s="43">
        <v>0</v>
      </c>
      <c r="X4959" s="42">
        <v>557093</v>
      </c>
      <c r="Y4959" s="42"/>
      <c r="Z4959" s="43">
        <v>19072</v>
      </c>
      <c r="AA4959" s="137"/>
      <c r="AB4959" s="137">
        <v>25.513867189999996</v>
      </c>
      <c r="AC4959" s="43">
        <v>2055</v>
      </c>
      <c r="AD4959" s="43">
        <v>5407.3891199999998</v>
      </c>
      <c r="AE4959" s="43">
        <v>0</v>
      </c>
      <c r="AF4959" s="43">
        <v>0</v>
      </c>
    </row>
    <row r="4960" spans="1:32" x14ac:dyDescent="0.3">
      <c r="A4960" s="41" t="s">
        <v>104</v>
      </c>
      <c r="B4960" s="65" t="str">
        <f>VLOOKUP(A4960,'bank list with code'!$A$2:$C$114,3,FALSE)</f>
        <v>B103</v>
      </c>
      <c r="C4960" s="65" t="str">
        <f>VLOOKUP(B4960,'bank type'!$A$2:$B$87,2,FALSE)</f>
        <v>Small Finance Banks</v>
      </c>
      <c r="D4960" s="63">
        <f t="shared" si="180"/>
        <v>44957</v>
      </c>
      <c r="E4960" s="117">
        <v>1</v>
      </c>
      <c r="F4960" s="41">
        <v>2023</v>
      </c>
      <c r="G4960" s="42">
        <v>508</v>
      </c>
      <c r="H4960" s="42">
        <v>3</v>
      </c>
      <c r="I4960" s="42"/>
      <c r="J4960" s="42"/>
      <c r="K4960" s="42">
        <v>0</v>
      </c>
      <c r="L4960" s="42">
        <v>0</v>
      </c>
      <c r="M4960" s="42">
        <v>0</v>
      </c>
      <c r="N4960" s="42">
        <v>325958</v>
      </c>
      <c r="O4960" s="42">
        <v>0</v>
      </c>
      <c r="P4960" s="42"/>
      <c r="Q4960" s="43">
        <v>0</v>
      </c>
      <c r="R4960" s="137"/>
      <c r="S4960" s="137">
        <v>0</v>
      </c>
      <c r="T4960" s="43">
        <v>0</v>
      </c>
      <c r="U4960" s="43">
        <v>0</v>
      </c>
      <c r="V4960" s="43">
        <v>0</v>
      </c>
      <c r="W4960" s="43">
        <v>0</v>
      </c>
      <c r="X4960" s="42">
        <v>8416877</v>
      </c>
      <c r="Y4960" s="42"/>
      <c r="Z4960" s="43">
        <v>301846</v>
      </c>
      <c r="AA4960" s="137"/>
      <c r="AB4960" s="137">
        <v>462.34119364000003</v>
      </c>
      <c r="AC4960" s="43">
        <v>117265</v>
      </c>
      <c r="AD4960" s="43">
        <v>259287.88093000001</v>
      </c>
      <c r="AE4960" s="43">
        <v>0</v>
      </c>
      <c r="AF4960" s="43">
        <v>0</v>
      </c>
    </row>
    <row r="4961" spans="1:32" x14ac:dyDescent="0.3">
      <c r="A4961" s="41" t="s">
        <v>105</v>
      </c>
      <c r="B4961" s="65" t="str">
        <f>VLOOKUP(A4961,'bank list with code'!$A$2:$C$114,3,FALSE)</f>
        <v>B107</v>
      </c>
      <c r="C4961" s="65" t="str">
        <f>VLOOKUP(B4961,'bank type'!$A$2:$B$87,2,FALSE)</f>
        <v>Small Finance Banks</v>
      </c>
      <c r="D4961" s="63">
        <f t="shared" si="180"/>
        <v>44957</v>
      </c>
      <c r="E4961" s="117">
        <v>1</v>
      </c>
      <c r="F4961" s="41">
        <v>2023</v>
      </c>
      <c r="G4961" s="42">
        <v>231</v>
      </c>
      <c r="H4961" s="42">
        <v>0</v>
      </c>
      <c r="I4961" s="42"/>
      <c r="J4961" s="42"/>
      <c r="K4961" s="42">
        <v>0</v>
      </c>
      <c r="L4961" s="42">
        <v>0</v>
      </c>
      <c r="M4961" s="42">
        <v>0</v>
      </c>
      <c r="N4961" s="42">
        <v>0</v>
      </c>
      <c r="O4961" s="42">
        <v>0</v>
      </c>
      <c r="P4961" s="42"/>
      <c r="Q4961" s="43">
        <v>0</v>
      </c>
      <c r="R4961" s="137"/>
      <c r="S4961" s="137">
        <v>0</v>
      </c>
      <c r="T4961" s="43">
        <v>0</v>
      </c>
      <c r="U4961" s="43">
        <v>0</v>
      </c>
      <c r="V4961" s="43">
        <v>0</v>
      </c>
      <c r="W4961" s="43">
        <v>0</v>
      </c>
      <c r="X4961" s="42">
        <v>0</v>
      </c>
      <c r="Y4961" s="42"/>
      <c r="Z4961" s="43">
        <v>0</v>
      </c>
      <c r="AA4961" s="137"/>
      <c r="AB4961" s="137">
        <v>0</v>
      </c>
      <c r="AC4961" s="43">
        <v>0</v>
      </c>
      <c r="AD4961" s="43">
        <v>0</v>
      </c>
      <c r="AE4961" s="43">
        <v>0</v>
      </c>
      <c r="AF4961" s="43">
        <v>0</v>
      </c>
    </row>
    <row r="4962" spans="1:32" x14ac:dyDescent="0.3">
      <c r="A4962" s="41" t="s">
        <v>106</v>
      </c>
      <c r="B4962" s="65" t="str">
        <f>VLOOKUP(A4962,'bank list with code'!$A$2:$C$114,3,FALSE)</f>
        <v>B109</v>
      </c>
      <c r="C4962" s="65" t="str">
        <f>VLOOKUP(B4962,'bank type'!$A$2:$B$87,2,FALSE)</f>
        <v>Small Finance Banks</v>
      </c>
      <c r="D4962" s="63">
        <f t="shared" si="180"/>
        <v>44957</v>
      </c>
      <c r="E4962" s="117">
        <v>1</v>
      </c>
      <c r="F4962" s="41">
        <v>2023</v>
      </c>
      <c r="G4962" s="42">
        <v>267</v>
      </c>
      <c r="H4962" s="42">
        <v>7</v>
      </c>
      <c r="I4962" s="42"/>
      <c r="J4962" s="42"/>
      <c r="K4962" s="42">
        <v>0</v>
      </c>
      <c r="L4962" s="42">
        <v>529</v>
      </c>
      <c r="M4962" s="42">
        <v>0</v>
      </c>
      <c r="N4962" s="42">
        <v>14431</v>
      </c>
      <c r="O4962" s="42">
        <v>0</v>
      </c>
      <c r="P4962" s="42"/>
      <c r="Q4962" s="43">
        <v>0</v>
      </c>
      <c r="R4962" s="137"/>
      <c r="S4962" s="137">
        <v>0</v>
      </c>
      <c r="T4962" s="43">
        <v>0</v>
      </c>
      <c r="U4962" s="43">
        <v>0</v>
      </c>
      <c r="V4962" s="43">
        <v>0</v>
      </c>
      <c r="W4962" s="43">
        <v>0</v>
      </c>
      <c r="X4962" s="42">
        <v>1515458</v>
      </c>
      <c r="Y4962" s="42"/>
      <c r="Z4962" s="43">
        <v>36601</v>
      </c>
      <c r="AA4962" s="137"/>
      <c r="AB4962" s="137">
        <v>61.945141999999997</v>
      </c>
      <c r="AC4962" s="43">
        <v>9811</v>
      </c>
      <c r="AD4962" s="43">
        <v>21930.59</v>
      </c>
      <c r="AE4962" s="43">
        <v>13</v>
      </c>
      <c r="AF4962" s="43">
        <v>183.49799999999999</v>
      </c>
    </row>
    <row r="4963" spans="1:32" x14ac:dyDescent="0.3">
      <c r="A4963" s="41" t="s">
        <v>0</v>
      </c>
      <c r="B4963" s="65" t="str">
        <f>VLOOKUP(A4963,'bank list with code'!$A$2:$C$114,3,FALSE)</f>
        <v>B014</v>
      </c>
      <c r="C4963" s="65" t="str">
        <f>VLOOKUP(B4963,'bank type'!$A$2:$B$87,2,FALSE)</f>
        <v>Public Sector Banks</v>
      </c>
      <c r="D4963" s="63">
        <f>DATE(2023,2,28)</f>
        <v>44985</v>
      </c>
      <c r="E4963" s="117">
        <v>2</v>
      </c>
      <c r="F4963" s="41">
        <v>2023</v>
      </c>
      <c r="G4963" s="42">
        <v>8772</v>
      </c>
      <c r="H4963" s="42">
        <v>2643</v>
      </c>
      <c r="I4963" s="42"/>
      <c r="J4963" s="42"/>
      <c r="K4963" s="42">
        <v>22655</v>
      </c>
      <c r="L4963" s="42">
        <v>41625</v>
      </c>
      <c r="M4963" s="42">
        <v>7665</v>
      </c>
      <c r="N4963" s="42">
        <v>1082680</v>
      </c>
      <c r="O4963" s="42">
        <v>1888684</v>
      </c>
      <c r="P4963" s="42"/>
      <c r="Q4963" s="43">
        <v>2059637</v>
      </c>
      <c r="R4963" s="137"/>
      <c r="S4963" s="137">
        <v>6220.913175489999</v>
      </c>
      <c r="T4963" s="43">
        <v>1833158</v>
      </c>
      <c r="U4963" s="43">
        <v>9767627.0580000002</v>
      </c>
      <c r="V4963" s="43">
        <v>0</v>
      </c>
      <c r="W4963" s="43">
        <v>0</v>
      </c>
      <c r="X4963" s="42">
        <v>81510140</v>
      </c>
      <c r="Y4963" s="42"/>
      <c r="Z4963" s="43">
        <v>5944404</v>
      </c>
      <c r="AA4963" s="137"/>
      <c r="AB4963" s="137">
        <v>11688.350957480063</v>
      </c>
      <c r="AC4963" s="43">
        <v>1826493</v>
      </c>
      <c r="AD4963" s="43">
        <v>4942634.6135197775</v>
      </c>
      <c r="AE4963" s="43">
        <v>8</v>
      </c>
      <c r="AF4963" s="43">
        <v>15.65</v>
      </c>
    </row>
    <row r="4964" spans="1:32" x14ac:dyDescent="0.3">
      <c r="A4964" s="41" t="s">
        <v>1</v>
      </c>
      <c r="B4964" s="65" t="str">
        <f>VLOOKUP(A4964,'bank list with code'!$A$2:$C$114,3,FALSE)</f>
        <v>B015</v>
      </c>
      <c r="C4964" s="65" t="str">
        <f>VLOOKUP(B4964,'bank type'!$A$2:$B$87,2,FALSE)</f>
        <v>Public Sector Banks</v>
      </c>
      <c r="D4964" s="63">
        <f t="shared" ref="D4964:D5023" si="181">DATE(2023,2,28)</f>
        <v>44985</v>
      </c>
      <c r="E4964" s="117">
        <v>2</v>
      </c>
      <c r="F4964" s="41">
        <v>2023</v>
      </c>
      <c r="G4964" s="42">
        <v>5323</v>
      </c>
      <c r="H4964" s="42">
        <v>2886</v>
      </c>
      <c r="I4964" s="42"/>
      <c r="J4964" s="42"/>
      <c r="K4964" s="42">
        <v>42701</v>
      </c>
      <c r="L4964" s="42">
        <v>15608</v>
      </c>
      <c r="M4964" s="42">
        <v>103</v>
      </c>
      <c r="N4964" s="42">
        <v>608474</v>
      </c>
      <c r="O4964" s="42">
        <v>84801</v>
      </c>
      <c r="P4964" s="42"/>
      <c r="Q4964" s="43">
        <v>142422</v>
      </c>
      <c r="R4964" s="137"/>
      <c r="S4964" s="137">
        <v>507.58541232999983</v>
      </c>
      <c r="T4964" s="43">
        <v>62166</v>
      </c>
      <c r="U4964" s="43">
        <v>224711.23160999996</v>
      </c>
      <c r="V4964" s="43">
        <v>0</v>
      </c>
      <c r="W4964" s="43">
        <v>0</v>
      </c>
      <c r="X4964" s="42">
        <v>47251202</v>
      </c>
      <c r="Y4964" s="42"/>
      <c r="Z4964" s="43">
        <v>3928941</v>
      </c>
      <c r="AA4964" s="137"/>
      <c r="AB4964" s="137">
        <v>6995.5974687200005</v>
      </c>
      <c r="AC4964" s="43">
        <v>1458387</v>
      </c>
      <c r="AD4964" s="43">
        <v>2336168.26719</v>
      </c>
      <c r="AE4964" s="43">
        <v>0</v>
      </c>
      <c r="AF4964" s="43">
        <v>0</v>
      </c>
    </row>
    <row r="4965" spans="1:32" x14ac:dyDescent="0.3">
      <c r="A4965" s="44" t="s">
        <v>2</v>
      </c>
      <c r="B4965" s="65" t="str">
        <f>VLOOKUP(A4965,'bank list with code'!$A$2:$C$114,3,FALSE)</f>
        <v>B016</v>
      </c>
      <c r="C4965" s="65" t="str">
        <f>VLOOKUP(B4965,'bank type'!$A$2:$B$87,2,FALSE)</f>
        <v>Public Sector Banks</v>
      </c>
      <c r="D4965" s="63">
        <f t="shared" si="181"/>
        <v>44985</v>
      </c>
      <c r="E4965" s="117">
        <v>2</v>
      </c>
      <c r="F4965" s="41">
        <v>2023</v>
      </c>
      <c r="G4965" s="45">
        <v>1884</v>
      </c>
      <c r="H4965" s="45">
        <v>430</v>
      </c>
      <c r="I4965" s="45"/>
      <c r="J4965" s="45"/>
      <c r="K4965" s="45">
        <v>1914</v>
      </c>
      <c r="L4965" s="45">
        <v>1782</v>
      </c>
      <c r="M4965" s="45">
        <v>355014</v>
      </c>
      <c r="N4965" s="45">
        <v>1069836</v>
      </c>
      <c r="O4965" s="45">
        <v>33639</v>
      </c>
      <c r="P4965" s="45"/>
      <c r="Q4965" s="43">
        <v>51567</v>
      </c>
      <c r="R4965" s="137"/>
      <c r="S4965" s="137">
        <v>208.52654397001396</v>
      </c>
      <c r="T4965" s="43">
        <v>21402</v>
      </c>
      <c r="U4965" s="43">
        <v>110223.78661999904</v>
      </c>
      <c r="V4965" s="43">
        <v>0</v>
      </c>
      <c r="W4965" s="43">
        <v>0</v>
      </c>
      <c r="X4965" s="45">
        <v>13296825</v>
      </c>
      <c r="Y4965" s="45"/>
      <c r="Z4965" s="43">
        <v>1639749</v>
      </c>
      <c r="AA4965" s="137"/>
      <c r="AB4965" s="137">
        <v>2570.24148685</v>
      </c>
      <c r="AC4965" s="43">
        <v>618127</v>
      </c>
      <c r="AD4965" s="43">
        <v>928453.70449000003</v>
      </c>
      <c r="AE4965" s="43">
        <v>7504</v>
      </c>
      <c r="AF4965" s="43">
        <v>85000.614099999992</v>
      </c>
    </row>
    <row r="4966" spans="1:32" x14ac:dyDescent="0.3">
      <c r="A4966" s="41" t="s">
        <v>3</v>
      </c>
      <c r="B4966" s="65" t="str">
        <f>VLOOKUP(A4966,'bank list with code'!$A$2:$C$114,3,FALSE)</f>
        <v>B018</v>
      </c>
      <c r="C4966" s="65" t="str">
        <f>VLOOKUP(B4966,'bank type'!$A$2:$B$87,2,FALSE)</f>
        <v>Public Sector Banks</v>
      </c>
      <c r="D4966" s="63">
        <f t="shared" si="181"/>
        <v>44985</v>
      </c>
      <c r="E4966" s="117">
        <v>2</v>
      </c>
      <c r="F4966" s="41">
        <v>2023</v>
      </c>
      <c r="G4966" s="42">
        <v>8100</v>
      </c>
      <c r="H4966" s="42">
        <v>4028</v>
      </c>
      <c r="I4966" s="42"/>
      <c r="J4966" s="42"/>
      <c r="K4966" s="42">
        <v>62673</v>
      </c>
      <c r="L4966" s="42">
        <v>10997</v>
      </c>
      <c r="M4966" s="42">
        <v>58</v>
      </c>
      <c r="N4966" s="42">
        <v>2465795</v>
      </c>
      <c r="O4966" s="42">
        <v>615427</v>
      </c>
      <c r="P4966" s="42"/>
      <c r="Q4966" s="43">
        <v>691272</v>
      </c>
      <c r="R4966" s="137"/>
      <c r="S4966" s="137">
        <v>2005.9158510699999</v>
      </c>
      <c r="T4966" s="43">
        <v>301278</v>
      </c>
      <c r="U4966" s="43">
        <v>1177480.2018800001</v>
      </c>
      <c r="V4966" s="43">
        <v>0</v>
      </c>
      <c r="W4966" s="43">
        <v>0</v>
      </c>
      <c r="X4966" s="42">
        <v>50582378</v>
      </c>
      <c r="Y4966" s="42"/>
      <c r="Z4966" s="43">
        <v>7720155</v>
      </c>
      <c r="AA4966" s="137"/>
      <c r="AB4966" s="137">
        <v>16462.205659119998</v>
      </c>
      <c r="AC4966" s="43">
        <v>2200384</v>
      </c>
      <c r="AD4966" s="43">
        <v>4743194.4493300002</v>
      </c>
      <c r="AE4966" s="43">
        <v>5185</v>
      </c>
      <c r="AF4966" s="43">
        <v>81981.638000000006</v>
      </c>
    </row>
    <row r="4967" spans="1:32" x14ac:dyDescent="0.3">
      <c r="A4967" s="41" t="s">
        <v>4</v>
      </c>
      <c r="B4967" s="65" t="str">
        <f>VLOOKUP(A4967,'bank list with code'!$A$2:$C$114,3,FALSE)</f>
        <v>B022</v>
      </c>
      <c r="C4967" s="65" t="str">
        <f>VLOOKUP(B4967,'bank type'!$A$2:$B$87,2,FALSE)</f>
        <v>Public Sector Banks</v>
      </c>
      <c r="D4967" s="63">
        <f t="shared" si="181"/>
        <v>44985</v>
      </c>
      <c r="E4967" s="117">
        <v>2</v>
      </c>
      <c r="F4967" s="41">
        <v>2023</v>
      </c>
      <c r="G4967" s="42">
        <v>1933</v>
      </c>
      <c r="H4967" s="42">
        <v>324</v>
      </c>
      <c r="I4967" s="42"/>
      <c r="J4967" s="42"/>
      <c r="K4967" s="42">
        <v>2103</v>
      </c>
      <c r="L4967" s="42">
        <v>9254</v>
      </c>
      <c r="M4967" s="42">
        <v>7098</v>
      </c>
      <c r="N4967" s="42">
        <v>487993</v>
      </c>
      <c r="O4967" s="42">
        <v>0</v>
      </c>
      <c r="P4967" s="42"/>
      <c r="Q4967" s="43">
        <v>0</v>
      </c>
      <c r="R4967" s="137"/>
      <c r="S4967" s="137">
        <v>0</v>
      </c>
      <c r="T4967" s="43">
        <v>0</v>
      </c>
      <c r="U4967" s="43">
        <v>0</v>
      </c>
      <c r="V4967" s="43">
        <v>0</v>
      </c>
      <c r="W4967" s="43">
        <v>0</v>
      </c>
      <c r="X4967" s="42">
        <v>28316825</v>
      </c>
      <c r="Y4967" s="42"/>
      <c r="Z4967" s="43">
        <v>2523211</v>
      </c>
      <c r="AA4967" s="137"/>
      <c r="AB4967" s="137">
        <v>5566.694904</v>
      </c>
      <c r="AC4967" s="43">
        <v>450742</v>
      </c>
      <c r="AD4967" s="43">
        <v>1037175.9</v>
      </c>
      <c r="AE4967" s="43">
        <v>0</v>
      </c>
      <c r="AF4967" s="43">
        <v>0</v>
      </c>
    </row>
    <row r="4968" spans="1:32" x14ac:dyDescent="0.3">
      <c r="A4968" s="41" t="s">
        <v>5</v>
      </c>
      <c r="B4968" s="65" t="str">
        <f>VLOOKUP(A4968,'bank list with code'!$A$2:$C$114,3,FALSE)</f>
        <v>B060</v>
      </c>
      <c r="C4968" s="65" t="str">
        <f>VLOOKUP(B4968,'bank type'!$A$2:$B$87,2,FALSE)</f>
        <v>Public Sector Banks</v>
      </c>
      <c r="D4968" s="63">
        <f t="shared" si="181"/>
        <v>44985</v>
      </c>
      <c r="E4968" s="117">
        <v>2</v>
      </c>
      <c r="F4968" s="41">
        <v>2023</v>
      </c>
      <c r="G4968" s="42">
        <v>4354</v>
      </c>
      <c r="H4968" s="42">
        <v>593</v>
      </c>
      <c r="I4968" s="42"/>
      <c r="J4968" s="42"/>
      <c r="K4968" s="42">
        <v>14856</v>
      </c>
      <c r="L4968" s="42">
        <v>10374</v>
      </c>
      <c r="M4968" s="42">
        <v>0</v>
      </c>
      <c r="N4968" s="42">
        <v>1545707</v>
      </c>
      <c r="O4968" s="42">
        <v>159407</v>
      </c>
      <c r="P4968" s="42"/>
      <c r="Q4968" s="43">
        <v>120530</v>
      </c>
      <c r="R4968" s="137"/>
      <c r="S4968" s="137">
        <v>404.71961599999997</v>
      </c>
      <c r="T4968" s="43">
        <v>61954</v>
      </c>
      <c r="U4968" s="43">
        <v>261763.226</v>
      </c>
      <c r="V4968" s="43">
        <v>0</v>
      </c>
      <c r="W4968" s="43">
        <v>0</v>
      </c>
      <c r="X4968" s="42">
        <v>31055145</v>
      </c>
      <c r="Y4968" s="42"/>
      <c r="Z4968" s="43">
        <v>4469710</v>
      </c>
      <c r="AA4968" s="137"/>
      <c r="AB4968" s="137">
        <v>8706.8595263600018</v>
      </c>
      <c r="AC4968" s="43">
        <v>1798252</v>
      </c>
      <c r="AD4968" s="43">
        <v>3115453.5729999999</v>
      </c>
      <c r="AE4968" s="43">
        <v>4508</v>
      </c>
      <c r="AF4968" s="43">
        <v>69887.182889999996</v>
      </c>
    </row>
    <row r="4969" spans="1:32" x14ac:dyDescent="0.3">
      <c r="A4969" s="41" t="s">
        <v>6</v>
      </c>
      <c r="B4969" s="65" t="str">
        <f>VLOOKUP(A4969,'bank list with code'!$A$2:$C$114,3,FALSE)</f>
        <v>B061</v>
      </c>
      <c r="C4969" s="65" t="str">
        <f>VLOOKUP(B4969,'bank type'!$A$2:$B$87,2,FALSE)</f>
        <v>Public Sector Banks</v>
      </c>
      <c r="D4969" s="63">
        <f t="shared" si="181"/>
        <v>44985</v>
      </c>
      <c r="E4969" s="117">
        <v>2</v>
      </c>
      <c r="F4969" s="41">
        <v>2023</v>
      </c>
      <c r="G4969" s="42">
        <v>2687</v>
      </c>
      <c r="H4969" s="42">
        <v>750</v>
      </c>
      <c r="I4969" s="42"/>
      <c r="J4969" s="42"/>
      <c r="K4969" s="42">
        <v>0</v>
      </c>
      <c r="L4969" s="42">
        <v>0</v>
      </c>
      <c r="M4969" s="42">
        <v>0</v>
      </c>
      <c r="N4969" s="42">
        <v>253833</v>
      </c>
      <c r="O4969" s="42">
        <v>79323</v>
      </c>
      <c r="P4969" s="42"/>
      <c r="Q4969" s="43">
        <v>65831</v>
      </c>
      <c r="R4969" s="137"/>
      <c r="S4969" s="137">
        <v>168.55116047000001</v>
      </c>
      <c r="T4969" s="43">
        <v>24453</v>
      </c>
      <c r="U4969" s="43">
        <v>70853.27536</v>
      </c>
      <c r="V4969" s="43">
        <v>0</v>
      </c>
      <c r="W4969" s="43">
        <v>0</v>
      </c>
      <c r="X4969" s="42">
        <v>16291382</v>
      </c>
      <c r="Y4969" s="42"/>
      <c r="Z4969" s="43">
        <v>2995806</v>
      </c>
      <c r="AA4969" s="137"/>
      <c r="AB4969" s="137">
        <v>5596.5847608199992</v>
      </c>
      <c r="AC4969" s="43">
        <v>842094</v>
      </c>
      <c r="AD4969" s="43">
        <v>1561084.16007</v>
      </c>
      <c r="AE4969" s="43">
        <v>0</v>
      </c>
      <c r="AF4969" s="43">
        <v>0</v>
      </c>
    </row>
    <row r="4970" spans="1:32" x14ac:dyDescent="0.3">
      <c r="A4970" s="41" t="s">
        <v>7</v>
      </c>
      <c r="B4970" s="65" t="str">
        <f>VLOOKUP(A4970,'bank list with code'!$A$2:$C$114,3,FALSE)</f>
        <v>B080</v>
      </c>
      <c r="C4970" s="65" t="str">
        <f>VLOOKUP(B4970,'bank type'!$A$2:$B$87,2,FALSE)</f>
        <v>Public Sector Banks</v>
      </c>
      <c r="D4970" s="63">
        <f t="shared" si="181"/>
        <v>44985</v>
      </c>
      <c r="E4970" s="117">
        <v>2</v>
      </c>
      <c r="F4970" s="41">
        <v>2023</v>
      </c>
      <c r="G4970" s="42">
        <v>807</v>
      </c>
      <c r="H4970" s="42">
        <v>21</v>
      </c>
      <c r="I4970" s="42"/>
      <c r="J4970" s="42"/>
      <c r="K4970" s="42">
        <v>996</v>
      </c>
      <c r="L4970" s="42">
        <v>357</v>
      </c>
      <c r="M4970" s="42">
        <v>1095</v>
      </c>
      <c r="N4970" s="42">
        <v>35734</v>
      </c>
      <c r="O4970" s="42">
        <v>0</v>
      </c>
      <c r="P4970" s="42"/>
      <c r="Q4970" s="43">
        <v>0</v>
      </c>
      <c r="R4970" s="137"/>
      <c r="S4970" s="137">
        <v>0</v>
      </c>
      <c r="T4970" s="43">
        <v>0</v>
      </c>
      <c r="U4970" s="43">
        <v>0</v>
      </c>
      <c r="V4970" s="43">
        <v>0</v>
      </c>
      <c r="W4970" s="43">
        <v>0</v>
      </c>
      <c r="X4970" s="42">
        <v>3688282</v>
      </c>
      <c r="Y4970" s="42"/>
      <c r="Z4970" s="43">
        <v>594623</v>
      </c>
      <c r="AA4970" s="137"/>
      <c r="AB4970" s="137">
        <v>1327.26937013</v>
      </c>
      <c r="AC4970" s="43">
        <v>117159</v>
      </c>
      <c r="AD4970" s="43">
        <v>384077.76107999997</v>
      </c>
      <c r="AE4970" s="43">
        <v>0</v>
      </c>
      <c r="AF4970" s="43">
        <v>0</v>
      </c>
    </row>
    <row r="4971" spans="1:32" x14ac:dyDescent="0.3">
      <c r="A4971" s="41" t="s">
        <v>8</v>
      </c>
      <c r="B4971" s="65" t="str">
        <f>VLOOKUP(A4971,'bank list with code'!$A$2:$C$114,3,FALSE)</f>
        <v>B081</v>
      </c>
      <c r="C4971" s="65" t="str">
        <f>VLOOKUP(B4971,'bank type'!$A$2:$B$87,2,FALSE)</f>
        <v>Public Sector Banks</v>
      </c>
      <c r="D4971" s="63">
        <f t="shared" si="181"/>
        <v>44985</v>
      </c>
      <c r="E4971" s="117">
        <v>2</v>
      </c>
      <c r="F4971" s="41">
        <v>2023</v>
      </c>
      <c r="G4971" s="42">
        <v>8165</v>
      </c>
      <c r="H4971" s="42">
        <v>4698</v>
      </c>
      <c r="I4971" s="42"/>
      <c r="J4971" s="42"/>
      <c r="K4971" s="42">
        <v>46082</v>
      </c>
      <c r="L4971" s="42">
        <v>11265</v>
      </c>
      <c r="M4971" s="42">
        <v>627219</v>
      </c>
      <c r="N4971" s="42">
        <v>94635</v>
      </c>
      <c r="O4971" s="42">
        <v>330596</v>
      </c>
      <c r="P4971" s="42"/>
      <c r="Q4971" s="43">
        <v>441492</v>
      </c>
      <c r="R4971" s="137"/>
      <c r="S4971" s="137">
        <v>1512.8389480000001</v>
      </c>
      <c r="T4971" s="43">
        <v>182271</v>
      </c>
      <c r="U4971" s="43">
        <v>699052.30458</v>
      </c>
      <c r="V4971" s="43">
        <v>0</v>
      </c>
      <c r="W4971" s="43">
        <v>0</v>
      </c>
      <c r="X4971" s="42">
        <v>41106028</v>
      </c>
      <c r="Y4971" s="42"/>
      <c r="Z4971" s="43">
        <v>6195621</v>
      </c>
      <c r="AA4971" s="137"/>
      <c r="AB4971" s="137">
        <v>13903.2290515</v>
      </c>
      <c r="AC4971" s="43">
        <v>2881319</v>
      </c>
      <c r="AD4971" s="43">
        <v>5980761.4797700001</v>
      </c>
      <c r="AE4971" s="43">
        <v>0</v>
      </c>
      <c r="AF4971" s="43">
        <v>0</v>
      </c>
    </row>
    <row r="4972" spans="1:32" x14ac:dyDescent="0.3">
      <c r="A4972" s="41" t="s">
        <v>12</v>
      </c>
      <c r="B4972" s="65" t="str">
        <f>VLOOKUP(A4972,'bank list with code'!$A$2:$C$114,3,FALSE)</f>
        <v>B093</v>
      </c>
      <c r="C4972" s="65" t="str">
        <f>VLOOKUP(B4972,'bank type'!$A$2:$B$87,2,FALSE)</f>
        <v>Public Sector Banks</v>
      </c>
      <c r="D4972" s="63">
        <f t="shared" si="181"/>
        <v>44985</v>
      </c>
      <c r="E4972" s="117">
        <v>2</v>
      </c>
      <c r="F4972" s="41">
        <v>2023</v>
      </c>
      <c r="G4972" s="42">
        <v>25635</v>
      </c>
      <c r="H4972" s="42">
        <v>39993</v>
      </c>
      <c r="I4972" s="42"/>
      <c r="J4972" s="42"/>
      <c r="K4972" s="42">
        <v>1144642</v>
      </c>
      <c r="L4972" s="42">
        <v>51989</v>
      </c>
      <c r="M4972" s="42">
        <v>582935</v>
      </c>
      <c r="N4972" s="42">
        <v>2220361</v>
      </c>
      <c r="O4972" s="42">
        <v>16505981</v>
      </c>
      <c r="P4972" s="42"/>
      <c r="Q4972" s="43">
        <v>24634634</v>
      </c>
      <c r="R4972" s="137"/>
      <c r="S4972" s="137">
        <v>75887.454475309991</v>
      </c>
      <c r="T4972" s="43">
        <v>17811748</v>
      </c>
      <c r="U4972" s="43">
        <v>144503601.97001001</v>
      </c>
      <c r="V4972" s="43">
        <v>1678</v>
      </c>
      <c r="W4972" s="43">
        <v>0</v>
      </c>
      <c r="X4972" s="42">
        <v>273547554</v>
      </c>
      <c r="Y4972" s="42"/>
      <c r="Z4972" s="43">
        <v>46991238</v>
      </c>
      <c r="AA4972" s="137"/>
      <c r="AB4972" s="137">
        <v>95370.34406861999</v>
      </c>
      <c r="AC4972" s="43">
        <v>18822889</v>
      </c>
      <c r="AD4972" s="43">
        <v>35812055.383510001</v>
      </c>
      <c r="AE4972" s="43">
        <v>1678</v>
      </c>
      <c r="AF4972" s="43">
        <v>22508.29</v>
      </c>
    </row>
    <row r="4973" spans="1:32" x14ac:dyDescent="0.3">
      <c r="A4973" s="41" t="s">
        <v>9</v>
      </c>
      <c r="B4973" s="65" t="str">
        <f>VLOOKUP(A4973,'bank list with code'!$A$2:$C$114,3,FALSE)</f>
        <v>B102</v>
      </c>
      <c r="C4973" s="65" t="str">
        <f>VLOOKUP(B4973,'bank type'!$A$2:$B$87,2,FALSE)</f>
        <v>Public Sector Banks</v>
      </c>
      <c r="D4973" s="63">
        <f t="shared" si="181"/>
        <v>44985</v>
      </c>
      <c r="E4973" s="117">
        <v>2</v>
      </c>
      <c r="F4973" s="41">
        <v>2023</v>
      </c>
      <c r="G4973" s="42">
        <v>2199</v>
      </c>
      <c r="H4973" s="42">
        <v>217</v>
      </c>
      <c r="I4973" s="42"/>
      <c r="J4973" s="42"/>
      <c r="K4973" s="42">
        <v>10566</v>
      </c>
      <c r="L4973" s="42">
        <v>3568</v>
      </c>
      <c r="M4973" s="42">
        <v>1358</v>
      </c>
      <c r="N4973" s="42">
        <v>575707</v>
      </c>
      <c r="O4973" s="42">
        <v>0</v>
      </c>
      <c r="P4973" s="42"/>
      <c r="Q4973" s="43">
        <v>0</v>
      </c>
      <c r="R4973" s="137"/>
      <c r="S4973" s="137">
        <v>0</v>
      </c>
      <c r="T4973" s="43">
        <v>0</v>
      </c>
      <c r="U4973" s="43">
        <v>0</v>
      </c>
      <c r="V4973" s="43">
        <v>0</v>
      </c>
      <c r="W4973" s="43">
        <v>0</v>
      </c>
      <c r="X4973" s="42">
        <v>12402099</v>
      </c>
      <c r="Y4973" s="42"/>
      <c r="Z4973" s="43">
        <v>1803263</v>
      </c>
      <c r="AA4973" s="137"/>
      <c r="AB4973" s="137">
        <v>3420.6747671399999</v>
      </c>
      <c r="AC4973" s="43">
        <v>400451</v>
      </c>
      <c r="AD4973" s="43">
        <v>980375.12800000003</v>
      </c>
      <c r="AE4973" s="43">
        <v>882</v>
      </c>
      <c r="AF4973" s="43">
        <v>14994.748</v>
      </c>
    </row>
    <row r="4974" spans="1:32" x14ac:dyDescent="0.3">
      <c r="A4974" s="41" t="s">
        <v>10</v>
      </c>
      <c r="B4974" s="65" t="str">
        <f>VLOOKUP(A4974,'bank list with code'!$A$2:$C$114,3,FALSE)</f>
        <v>B105</v>
      </c>
      <c r="C4974" s="65" t="str">
        <f>VLOOKUP(B4974,'bank type'!$A$2:$B$87,2,FALSE)</f>
        <v>Public Sector Banks</v>
      </c>
      <c r="D4974" s="63">
        <f t="shared" si="181"/>
        <v>44985</v>
      </c>
      <c r="E4974" s="117">
        <v>2</v>
      </c>
      <c r="F4974" s="41">
        <v>2023</v>
      </c>
      <c r="G4974" s="42">
        <v>8042</v>
      </c>
      <c r="H4974" s="42">
        <v>3190</v>
      </c>
      <c r="I4974" s="42"/>
      <c r="J4974" s="42"/>
      <c r="K4974" s="42">
        <v>40088</v>
      </c>
      <c r="L4974" s="42">
        <v>8017</v>
      </c>
      <c r="M4974" s="42">
        <v>47725</v>
      </c>
      <c r="N4974" s="42">
        <v>238298</v>
      </c>
      <c r="O4974" s="42">
        <v>633323</v>
      </c>
      <c r="P4974" s="42"/>
      <c r="Q4974" s="43">
        <v>567176</v>
      </c>
      <c r="R4974" s="137"/>
      <c r="S4974" s="137">
        <v>2005.7515025499999</v>
      </c>
      <c r="T4974" s="43">
        <v>367453</v>
      </c>
      <c r="U4974" s="43">
        <v>1432578.9707299999</v>
      </c>
      <c r="V4974" s="43">
        <v>0</v>
      </c>
      <c r="W4974" s="43">
        <v>0</v>
      </c>
      <c r="X4974" s="42">
        <v>47402239</v>
      </c>
      <c r="Y4974" s="42"/>
      <c r="Z4974" s="43">
        <v>9090572</v>
      </c>
      <c r="AA4974" s="137"/>
      <c r="AB4974" s="137">
        <v>13727.443008</v>
      </c>
      <c r="AC4974" s="43">
        <v>3910201</v>
      </c>
      <c r="AD4974" s="43">
        <v>6601574.5530000003</v>
      </c>
      <c r="AE4974" s="43">
        <v>2684</v>
      </c>
      <c r="AF4974" s="43">
        <v>10086.052</v>
      </c>
    </row>
    <row r="4975" spans="1:32" x14ac:dyDescent="0.3">
      <c r="A4975" s="41" t="s">
        <v>14</v>
      </c>
      <c r="B4975" s="65" t="str">
        <f>VLOOKUP(A4975,'bank list with code'!$A$2:$C$114,3,FALSE)</f>
        <v>B009</v>
      </c>
      <c r="C4975" s="65" t="str">
        <f>VLOOKUP(B4975,'bank type'!$A$2:$B$87,2,FALSE)</f>
        <v>Private Sector Banks</v>
      </c>
      <c r="D4975" s="63">
        <f t="shared" si="181"/>
        <v>44985</v>
      </c>
      <c r="E4975" s="117">
        <v>2</v>
      </c>
      <c r="F4975" s="41">
        <v>2023</v>
      </c>
      <c r="G4975" s="42">
        <v>5723</v>
      </c>
      <c r="H4975" s="42">
        <v>9788</v>
      </c>
      <c r="I4975" s="42"/>
      <c r="J4975" s="42"/>
      <c r="K4975" s="42">
        <v>1392838</v>
      </c>
      <c r="L4975" s="42">
        <v>847</v>
      </c>
      <c r="M4975" s="42">
        <v>571867</v>
      </c>
      <c r="N4975" s="42">
        <v>54739397</v>
      </c>
      <c r="O4975" s="42">
        <v>9785800</v>
      </c>
      <c r="P4975" s="42"/>
      <c r="Q4975" s="43">
        <v>17664805</v>
      </c>
      <c r="R4975" s="137"/>
      <c r="S4975" s="137">
        <v>55024.117672039996</v>
      </c>
      <c r="T4975" s="43">
        <v>11624215</v>
      </c>
      <c r="U4975" s="43">
        <v>51820168.968460001</v>
      </c>
      <c r="V4975" s="43">
        <v>0</v>
      </c>
      <c r="W4975" s="43">
        <v>0</v>
      </c>
      <c r="X4975" s="42">
        <v>29083053</v>
      </c>
      <c r="Y4975" s="42"/>
      <c r="Z4975" s="43">
        <v>8195807</v>
      </c>
      <c r="AA4975" s="137"/>
      <c r="AB4975" s="137">
        <v>19735.718236580004</v>
      </c>
      <c r="AC4975" s="43">
        <v>3515862</v>
      </c>
      <c r="AD4975" s="43">
        <v>11771676.701020001</v>
      </c>
      <c r="AE4975" s="43">
        <v>17282</v>
      </c>
      <c r="AF4975" s="43">
        <v>439772.55504000001</v>
      </c>
    </row>
    <row r="4976" spans="1:32" x14ac:dyDescent="0.3">
      <c r="A4976" s="41" t="s">
        <v>15</v>
      </c>
      <c r="B4976" s="65" t="str">
        <f>VLOOKUP(A4976,'bank list with code'!$A$2:$C$114,3,FALSE)</f>
        <v>B010</v>
      </c>
      <c r="C4976" s="65" t="str">
        <f>VLOOKUP(B4976,'bank type'!$A$2:$B$87,2,FALSE)</f>
        <v>Private Sector Banks</v>
      </c>
      <c r="D4976" s="63">
        <f t="shared" si="181"/>
        <v>44985</v>
      </c>
      <c r="E4976" s="117">
        <v>2</v>
      </c>
      <c r="F4976" s="41">
        <v>2023</v>
      </c>
      <c r="G4976" s="42">
        <v>432</v>
      </c>
      <c r="H4976" s="42">
        <v>5</v>
      </c>
      <c r="I4976" s="42"/>
      <c r="J4976" s="42"/>
      <c r="K4976" s="42">
        <v>39248</v>
      </c>
      <c r="L4976" s="42">
        <v>0</v>
      </c>
      <c r="M4976" s="42">
        <v>0</v>
      </c>
      <c r="N4976" s="42">
        <v>0</v>
      </c>
      <c r="O4976" s="42">
        <v>0</v>
      </c>
      <c r="P4976" s="42"/>
      <c r="Q4976" s="43">
        <v>0</v>
      </c>
      <c r="R4976" s="137"/>
      <c r="S4976" s="137">
        <v>0</v>
      </c>
      <c r="T4976" s="43">
        <v>0</v>
      </c>
      <c r="U4976" s="43">
        <v>0</v>
      </c>
      <c r="V4976" s="43">
        <v>0</v>
      </c>
      <c r="W4976" s="43">
        <v>0</v>
      </c>
      <c r="X4976" s="42">
        <v>5372087</v>
      </c>
      <c r="Y4976" s="42"/>
      <c r="Z4976" s="43">
        <v>425516</v>
      </c>
      <c r="AA4976" s="137"/>
      <c r="AB4976" s="137">
        <v>1090.4108765000003</v>
      </c>
      <c r="AC4976" s="43">
        <v>189067</v>
      </c>
      <c r="AD4976" s="43">
        <v>585010.41239000019</v>
      </c>
      <c r="AE4976" s="43">
        <v>0</v>
      </c>
      <c r="AF4976" s="43">
        <v>0</v>
      </c>
    </row>
    <row r="4977" spans="1:32" x14ac:dyDescent="0.3">
      <c r="A4977" s="41" t="s">
        <v>90</v>
      </c>
      <c r="B4977" s="65" t="str">
        <f>VLOOKUP(A4977,'bank list with code'!$A$2:$C$114,3,FALSE)</f>
        <v>B024</v>
      </c>
      <c r="C4977" s="65" t="str">
        <f>VLOOKUP(B4977,'bank type'!$A$2:$B$87,2,FALSE)</f>
        <v>Private Sector Banks</v>
      </c>
      <c r="D4977" s="63">
        <f t="shared" si="181"/>
        <v>44985</v>
      </c>
      <c r="E4977" s="117">
        <v>2</v>
      </c>
      <c r="F4977" s="41">
        <v>2023</v>
      </c>
      <c r="G4977" s="42">
        <v>1118</v>
      </c>
      <c r="H4977" s="42">
        <v>554</v>
      </c>
      <c r="I4977" s="42"/>
      <c r="J4977" s="42"/>
      <c r="K4977" s="42">
        <v>6990</v>
      </c>
      <c r="L4977" s="42">
        <v>33187</v>
      </c>
      <c r="M4977" s="42">
        <v>0</v>
      </c>
      <c r="N4977" s="42">
        <v>44506</v>
      </c>
      <c r="O4977" s="42">
        <v>4602</v>
      </c>
      <c r="P4977" s="42"/>
      <c r="Q4977" s="43">
        <v>6679</v>
      </c>
      <c r="R4977" s="137"/>
      <c r="S4977" s="137">
        <v>13.48577789</v>
      </c>
      <c r="T4977" s="43">
        <v>2612</v>
      </c>
      <c r="U4977" s="43">
        <v>10649.8927</v>
      </c>
      <c r="V4977" s="43">
        <v>0</v>
      </c>
      <c r="W4977" s="43">
        <v>0</v>
      </c>
      <c r="X4977" s="42">
        <v>2730473</v>
      </c>
      <c r="Y4977" s="42"/>
      <c r="Z4977" s="43">
        <v>687452</v>
      </c>
      <c r="AA4977" s="137"/>
      <c r="AB4977" s="137">
        <v>1421.2774571099999</v>
      </c>
      <c r="AC4977" s="43">
        <v>112838</v>
      </c>
      <c r="AD4977" s="43">
        <v>244400.77374999999</v>
      </c>
      <c r="AE4977" s="43">
        <v>0</v>
      </c>
      <c r="AF4977" s="43">
        <v>0</v>
      </c>
    </row>
    <row r="4978" spans="1:32" x14ac:dyDescent="0.3">
      <c r="A4978" s="41" t="s">
        <v>91</v>
      </c>
      <c r="B4978" s="65" t="str">
        <f>VLOOKUP(A4978,'bank list with code'!$A$2:$C$114,3,FALSE)</f>
        <v>B027</v>
      </c>
      <c r="C4978" s="65" t="str">
        <f>VLOOKUP(B4978,'bank type'!$A$2:$B$87,2,FALSE)</f>
        <v>Private Sector Banks</v>
      </c>
      <c r="D4978" s="63">
        <f t="shared" si="181"/>
        <v>44985</v>
      </c>
      <c r="E4978" s="117">
        <v>2</v>
      </c>
      <c r="F4978" s="41">
        <v>2023</v>
      </c>
      <c r="G4978" s="42">
        <v>469</v>
      </c>
      <c r="H4978" s="42">
        <v>53</v>
      </c>
      <c r="I4978" s="42"/>
      <c r="J4978" s="42"/>
      <c r="K4978" s="42">
        <v>0</v>
      </c>
      <c r="L4978" s="42">
        <v>1188</v>
      </c>
      <c r="M4978" s="42">
        <v>5849</v>
      </c>
      <c r="N4978" s="42">
        <v>0</v>
      </c>
      <c r="O4978" s="42">
        <v>3421</v>
      </c>
      <c r="P4978" s="42"/>
      <c r="Q4978" s="43">
        <v>4999</v>
      </c>
      <c r="R4978" s="137"/>
      <c r="S4978" s="137">
        <v>23.368670080000001</v>
      </c>
      <c r="T4978" s="43">
        <v>3482</v>
      </c>
      <c r="U4978" s="43">
        <v>45337.619570000003</v>
      </c>
      <c r="V4978" s="43">
        <v>0</v>
      </c>
      <c r="W4978" s="43">
        <v>0</v>
      </c>
      <c r="X4978" s="42">
        <v>878379</v>
      </c>
      <c r="Y4978" s="42"/>
      <c r="Z4978" s="43">
        <v>217583</v>
      </c>
      <c r="AA4978" s="137"/>
      <c r="AB4978" s="137">
        <v>380.29057723</v>
      </c>
      <c r="AC4978" s="43">
        <v>28039</v>
      </c>
      <c r="AD4978" s="43">
        <v>64918.712530000004</v>
      </c>
      <c r="AE4978" s="43">
        <v>10</v>
      </c>
      <c r="AF4978" s="43">
        <v>93.2</v>
      </c>
    </row>
    <row r="4979" spans="1:32" x14ac:dyDescent="0.3">
      <c r="A4979" s="41" t="s">
        <v>18</v>
      </c>
      <c r="B4979" s="65" t="str">
        <f>VLOOKUP(A4979,'bank list with code'!$A$2:$C$114,3,FALSE)</f>
        <v>B032</v>
      </c>
      <c r="C4979" s="65" t="str">
        <f>VLOOKUP(B4979,'bank type'!$A$2:$B$87,2,FALSE)</f>
        <v>Private Sector Banks</v>
      </c>
      <c r="D4979" s="63">
        <f t="shared" si="181"/>
        <v>44985</v>
      </c>
      <c r="E4979" s="117">
        <v>2</v>
      </c>
      <c r="F4979" s="41">
        <v>2023</v>
      </c>
      <c r="G4979" s="42">
        <v>388</v>
      </c>
      <c r="H4979" s="42">
        <v>5</v>
      </c>
      <c r="I4979" s="42"/>
      <c r="J4979" s="42"/>
      <c r="K4979" s="42">
        <v>8612</v>
      </c>
      <c r="L4979" s="42">
        <v>0</v>
      </c>
      <c r="M4979" s="42">
        <v>7992</v>
      </c>
      <c r="N4979" s="42">
        <v>0</v>
      </c>
      <c r="O4979" s="42">
        <v>0</v>
      </c>
      <c r="P4979" s="42"/>
      <c r="Q4979" s="43">
        <v>0</v>
      </c>
      <c r="R4979" s="137"/>
      <c r="S4979" s="137">
        <v>0</v>
      </c>
      <c r="T4979" s="43">
        <v>0</v>
      </c>
      <c r="U4979" s="43">
        <v>0</v>
      </c>
      <c r="V4979" s="43">
        <v>0</v>
      </c>
      <c r="W4979" s="43">
        <v>0</v>
      </c>
      <c r="X4979" s="42">
        <v>944720</v>
      </c>
      <c r="Y4979" s="42"/>
      <c r="Z4979" s="43">
        <v>126264</v>
      </c>
      <c r="AA4979" s="137"/>
      <c r="AB4979" s="137">
        <v>310.30464282000003</v>
      </c>
      <c r="AC4979" s="43">
        <v>27816</v>
      </c>
      <c r="AD4979" s="43">
        <v>114646.05439999999</v>
      </c>
      <c r="AE4979" s="43">
        <v>356</v>
      </c>
      <c r="AF4979" s="43">
        <v>12502.31</v>
      </c>
    </row>
    <row r="4980" spans="1:32" x14ac:dyDescent="0.3">
      <c r="A4980" s="41" t="s">
        <v>19</v>
      </c>
      <c r="B4980" s="65" t="str">
        <f>VLOOKUP(A4980,'bank list with code'!$A$2:$C$114,3,FALSE)</f>
        <v>B038</v>
      </c>
      <c r="C4980" s="65" t="str">
        <f>VLOOKUP(B4980,'bank type'!$A$2:$B$87,2,FALSE)</f>
        <v>Private Sector Banks</v>
      </c>
      <c r="D4980" s="63">
        <f t="shared" si="181"/>
        <v>44985</v>
      </c>
      <c r="E4980" s="117">
        <v>2</v>
      </c>
      <c r="F4980" s="41">
        <v>2023</v>
      </c>
      <c r="G4980" s="42">
        <v>226</v>
      </c>
      <c r="H4980" s="42">
        <v>42</v>
      </c>
      <c r="I4980" s="42"/>
      <c r="J4980" s="42"/>
      <c r="K4980" s="42">
        <v>1481</v>
      </c>
      <c r="L4980" s="42">
        <v>0</v>
      </c>
      <c r="M4980" s="42">
        <v>0</v>
      </c>
      <c r="N4980" s="42">
        <v>27705</v>
      </c>
      <c r="O4980" s="42">
        <v>8973</v>
      </c>
      <c r="P4980" s="42"/>
      <c r="Q4980" s="43">
        <v>18879</v>
      </c>
      <c r="R4980" s="137"/>
      <c r="S4980" s="137">
        <v>38.873814060000001</v>
      </c>
      <c r="T4980" s="43">
        <v>5378</v>
      </c>
      <c r="U4980" s="43">
        <v>18515.36004</v>
      </c>
      <c r="V4980" s="43">
        <v>11</v>
      </c>
      <c r="W4980" s="43">
        <v>29.955119999999997</v>
      </c>
      <c r="X4980" s="42">
        <v>532329</v>
      </c>
      <c r="Y4980" s="42"/>
      <c r="Z4980" s="43">
        <v>224143</v>
      </c>
      <c r="AA4980" s="137"/>
      <c r="AB4980" s="137">
        <v>360.89418087000001</v>
      </c>
      <c r="AC4980" s="43">
        <v>19871</v>
      </c>
      <c r="AD4980" s="43">
        <v>50525.032480000002</v>
      </c>
      <c r="AE4980" s="43">
        <v>0</v>
      </c>
      <c r="AF4980" s="43">
        <v>0</v>
      </c>
    </row>
    <row r="4981" spans="1:32" x14ac:dyDescent="0.3">
      <c r="A4981" s="41" t="s">
        <v>20</v>
      </c>
      <c r="B4981" s="65" t="str">
        <f>VLOOKUP(A4981,'bank list with code'!$A$2:$C$114,3,FALSE)</f>
        <v>B045</v>
      </c>
      <c r="C4981" s="65" t="str">
        <f>VLOOKUP(B4981,'bank type'!$A$2:$B$87,2,FALSE)</f>
        <v>Private Sector Banks</v>
      </c>
      <c r="D4981" s="63">
        <f t="shared" si="181"/>
        <v>44985</v>
      </c>
      <c r="E4981" s="117">
        <v>2</v>
      </c>
      <c r="F4981" s="41">
        <v>2023</v>
      </c>
      <c r="G4981" s="42">
        <v>1552</v>
      </c>
      <c r="H4981" s="42">
        <v>350</v>
      </c>
      <c r="I4981" s="42"/>
      <c r="J4981" s="42"/>
      <c r="K4981" s="42">
        <v>18428</v>
      </c>
      <c r="L4981" s="42">
        <v>0</v>
      </c>
      <c r="M4981" s="42">
        <v>55639</v>
      </c>
      <c r="N4981" s="42">
        <v>3933461</v>
      </c>
      <c r="O4981" s="42">
        <v>523742</v>
      </c>
      <c r="P4981" s="42"/>
      <c r="Q4981" s="43">
        <v>1045804</v>
      </c>
      <c r="R4981" s="137"/>
      <c r="S4981" s="137">
        <v>3137.4462330000001</v>
      </c>
      <c r="T4981" s="43">
        <v>963330</v>
      </c>
      <c r="U4981" s="43">
        <v>5458839.1639999999</v>
      </c>
      <c r="V4981" s="43">
        <v>0</v>
      </c>
      <c r="W4981" s="43">
        <v>0</v>
      </c>
      <c r="X4981" s="42">
        <v>13154220</v>
      </c>
      <c r="Y4981" s="42"/>
      <c r="Z4981" s="43">
        <v>4425685</v>
      </c>
      <c r="AA4981" s="137"/>
      <c r="AB4981" s="137">
        <v>7815.4510639999999</v>
      </c>
      <c r="AC4981" s="43">
        <v>1592458</v>
      </c>
      <c r="AD4981" s="43">
        <v>3838091.7910000002</v>
      </c>
      <c r="AE4981" s="43">
        <v>2185</v>
      </c>
      <c r="AF4981" s="43">
        <v>26857.58754</v>
      </c>
    </row>
    <row r="4982" spans="1:32" x14ac:dyDescent="0.3">
      <c r="A4982" s="41" t="s">
        <v>21</v>
      </c>
      <c r="B4982" s="65" t="str">
        <f>VLOOKUP(A4982,'bank list with code'!$A$2:$C$114,3,FALSE)</f>
        <v>B050</v>
      </c>
      <c r="C4982" s="65" t="str">
        <f>VLOOKUP(B4982,'bank type'!$A$2:$B$87,2,FALSE)</f>
        <v>Private Sector Banks</v>
      </c>
      <c r="D4982" s="63">
        <f t="shared" si="181"/>
        <v>44985</v>
      </c>
      <c r="E4982" s="117">
        <v>2</v>
      </c>
      <c r="F4982" s="41">
        <v>2023</v>
      </c>
      <c r="G4982" s="42">
        <v>9834</v>
      </c>
      <c r="H4982" s="42">
        <v>9391</v>
      </c>
      <c r="I4982" s="42"/>
      <c r="J4982" s="42"/>
      <c r="K4982" s="42">
        <v>1604394</v>
      </c>
      <c r="L4982" s="42">
        <v>4232</v>
      </c>
      <c r="M4982" s="42">
        <v>1808370</v>
      </c>
      <c r="N4982" s="42">
        <v>0</v>
      </c>
      <c r="O4982" s="42">
        <v>17299140</v>
      </c>
      <c r="P4982" s="42"/>
      <c r="Q4982" s="43">
        <v>29763846</v>
      </c>
      <c r="R4982" s="137"/>
      <c r="S4982" s="137">
        <v>119374.48289495999</v>
      </c>
      <c r="T4982" s="43">
        <v>26716589</v>
      </c>
      <c r="U4982" s="43">
        <v>208793582.11544001</v>
      </c>
      <c r="V4982" s="43">
        <v>0</v>
      </c>
      <c r="W4982" s="43">
        <v>0</v>
      </c>
      <c r="X4982" s="42">
        <v>50793102</v>
      </c>
      <c r="Y4982" s="42"/>
      <c r="Z4982" s="43">
        <v>18447791</v>
      </c>
      <c r="AA4982" s="137"/>
      <c r="AB4982" s="137">
        <v>47729.776964620003</v>
      </c>
      <c r="AC4982" s="43">
        <v>11999672</v>
      </c>
      <c r="AD4982" s="43">
        <v>34774477.349460006</v>
      </c>
      <c r="AE4982" s="43">
        <v>92015</v>
      </c>
      <c r="AF4982" s="43">
        <v>1507304.3710000003</v>
      </c>
    </row>
    <row r="4983" spans="1:32" x14ac:dyDescent="0.3">
      <c r="A4983" s="41" t="s">
        <v>22</v>
      </c>
      <c r="B4983" s="65" t="str">
        <f>VLOOKUP(A4983,'bank list with code'!$A$2:$C$114,3,FALSE)</f>
        <v>B053</v>
      </c>
      <c r="C4983" s="65" t="str">
        <f>VLOOKUP(B4983,'bank type'!$A$2:$B$87,2,FALSE)</f>
        <v>Private Sector Banks</v>
      </c>
      <c r="D4983" s="63">
        <f t="shared" si="181"/>
        <v>44985</v>
      </c>
      <c r="E4983" s="117">
        <v>2</v>
      </c>
      <c r="F4983" s="41">
        <v>2023</v>
      </c>
      <c r="G4983" s="42">
        <v>8926</v>
      </c>
      <c r="H4983" s="42">
        <v>7647</v>
      </c>
      <c r="I4983" s="42"/>
      <c r="J4983" s="42"/>
      <c r="K4983" s="42">
        <v>1240316</v>
      </c>
      <c r="L4983" s="42">
        <v>9452</v>
      </c>
      <c r="M4983" s="42">
        <v>558952</v>
      </c>
      <c r="N4983" s="42">
        <v>3017002</v>
      </c>
      <c r="O4983" s="42">
        <v>13738355</v>
      </c>
      <c r="P4983" s="42"/>
      <c r="Q4983" s="43">
        <v>17457278</v>
      </c>
      <c r="R4983" s="137"/>
      <c r="S4983" s="137">
        <v>60331.002678969664</v>
      </c>
      <c r="T4983" s="43">
        <v>25009601</v>
      </c>
      <c r="U4983" s="43">
        <v>138134685.06651101</v>
      </c>
      <c r="V4983" s="43">
        <v>37</v>
      </c>
      <c r="W4983" s="43">
        <v>2026.9639999999999</v>
      </c>
      <c r="X4983" s="42">
        <v>32622979</v>
      </c>
      <c r="Y4983" s="42"/>
      <c r="Z4983" s="43">
        <v>11674761</v>
      </c>
      <c r="AA4983" s="137"/>
      <c r="AB4983" s="137">
        <v>31223.687350190059</v>
      </c>
      <c r="AC4983" s="43">
        <v>4545644</v>
      </c>
      <c r="AD4983" s="43">
        <v>17088640.888710093</v>
      </c>
      <c r="AE4983" s="43">
        <v>23477</v>
      </c>
      <c r="AF4983" s="43">
        <v>230517.2205</v>
      </c>
    </row>
    <row r="4984" spans="1:32" x14ac:dyDescent="0.3">
      <c r="A4984" s="41" t="s">
        <v>82</v>
      </c>
      <c r="B4984" s="65" t="str">
        <f>VLOOKUP(A4984,'bank list with code'!$A$2:$C$114,3,FALSE)</f>
        <v>B054</v>
      </c>
      <c r="C4984" s="65" t="str">
        <f>VLOOKUP(B4984,'bank type'!$A$2:$B$87,2,FALSE)</f>
        <v>Private Sector Banks</v>
      </c>
      <c r="D4984" s="63">
        <f t="shared" si="181"/>
        <v>44985</v>
      </c>
      <c r="E4984" s="117">
        <v>2</v>
      </c>
      <c r="F4984" s="41">
        <v>2023</v>
      </c>
      <c r="G4984" s="42">
        <v>2240</v>
      </c>
      <c r="H4984" s="42">
        <v>1114</v>
      </c>
      <c r="I4984" s="42"/>
      <c r="J4984" s="42"/>
      <c r="K4984" s="42">
        <v>22012</v>
      </c>
      <c r="L4984" s="42">
        <v>191</v>
      </c>
      <c r="M4984" s="42">
        <v>8212</v>
      </c>
      <c r="N4984" s="42">
        <v>223991</v>
      </c>
      <c r="O4984" s="42">
        <v>44360</v>
      </c>
      <c r="P4984" s="42"/>
      <c r="Q4984" s="43">
        <v>64563</v>
      </c>
      <c r="R4984" s="137"/>
      <c r="S4984" s="137">
        <v>199.01399871000001</v>
      </c>
      <c r="T4984" s="43">
        <v>42034</v>
      </c>
      <c r="U4984" s="43">
        <v>150325.18357000002</v>
      </c>
      <c r="V4984" s="43">
        <v>0</v>
      </c>
      <c r="W4984" s="43">
        <v>0</v>
      </c>
      <c r="X4984" s="42">
        <v>11433773</v>
      </c>
      <c r="Y4984" s="42"/>
      <c r="Z4984" s="43">
        <v>1919154</v>
      </c>
      <c r="AA4984" s="137"/>
      <c r="AB4984" s="137">
        <v>3830.175841720004</v>
      </c>
      <c r="AC4984" s="43">
        <v>388196</v>
      </c>
      <c r="AD4984" s="43">
        <v>965059.27592999348</v>
      </c>
      <c r="AE4984" s="43">
        <v>0</v>
      </c>
      <c r="AF4984" s="43">
        <v>0</v>
      </c>
    </row>
    <row r="4985" spans="1:32" x14ac:dyDescent="0.3">
      <c r="A4985" s="41" t="s">
        <v>83</v>
      </c>
      <c r="B4985" s="65" t="str">
        <f>VLOOKUP(A4985,'bank list with code'!$A$2:$C$114,3,FALSE)</f>
        <v>B056</v>
      </c>
      <c r="C4985" s="65" t="str">
        <f>VLOOKUP(B4985,'bank type'!$A$2:$B$87,2,FALSE)</f>
        <v>Private Sector Banks</v>
      </c>
      <c r="D4985" s="63">
        <f t="shared" si="181"/>
        <v>44985</v>
      </c>
      <c r="E4985" s="117">
        <v>2</v>
      </c>
      <c r="F4985" s="41">
        <v>2023</v>
      </c>
      <c r="G4985" s="42">
        <v>646</v>
      </c>
      <c r="H4985" s="42">
        <v>249</v>
      </c>
      <c r="I4985" s="42"/>
      <c r="J4985" s="42"/>
      <c r="K4985" s="42">
        <v>36587</v>
      </c>
      <c r="L4985" s="42">
        <v>10677</v>
      </c>
      <c r="M4985" s="42">
        <v>0</v>
      </c>
      <c r="N4985" s="42">
        <v>38079</v>
      </c>
      <c r="O4985" s="42">
        <v>1480696</v>
      </c>
      <c r="P4985" s="42"/>
      <c r="Q4985" s="43">
        <v>1894721</v>
      </c>
      <c r="R4985" s="137"/>
      <c r="S4985" s="137">
        <v>6371.9340644700096</v>
      </c>
      <c r="T4985" s="43">
        <v>1564042</v>
      </c>
      <c r="U4985" s="43">
        <v>10425484.20349</v>
      </c>
      <c r="V4985" s="43">
        <v>0</v>
      </c>
      <c r="W4985" s="43">
        <v>0</v>
      </c>
      <c r="X4985" s="42">
        <v>6110755</v>
      </c>
      <c r="Y4985" s="42"/>
      <c r="Z4985" s="43">
        <v>1007431</v>
      </c>
      <c r="AA4985" s="137"/>
      <c r="AB4985" s="137">
        <v>2123.9574244599999</v>
      </c>
      <c r="AC4985" s="43">
        <v>352394</v>
      </c>
      <c r="AD4985" s="43">
        <v>1507503.0746500001</v>
      </c>
      <c r="AE4985" s="43">
        <v>0</v>
      </c>
      <c r="AF4985" s="43">
        <v>0</v>
      </c>
    </row>
    <row r="4986" spans="1:32" x14ac:dyDescent="0.3">
      <c r="A4986" s="41" t="s">
        <v>24</v>
      </c>
      <c r="B4986" s="65" t="str">
        <f>VLOOKUP(A4986,'bank list with code'!$A$2:$C$114,3,FALSE)</f>
        <v>B062</v>
      </c>
      <c r="C4986" s="65" t="str">
        <f>VLOOKUP(B4986,'bank type'!$A$2:$B$87,2,FALSE)</f>
        <v>Private Sector Banks</v>
      </c>
      <c r="D4986" s="63">
        <f t="shared" si="181"/>
        <v>44985</v>
      </c>
      <c r="E4986" s="117">
        <v>2</v>
      </c>
      <c r="F4986" s="41">
        <v>2023</v>
      </c>
      <c r="G4986" s="42">
        <v>1669</v>
      </c>
      <c r="H4986" s="42">
        <v>1217</v>
      </c>
      <c r="I4986" s="42"/>
      <c r="J4986" s="42"/>
      <c r="K4986" s="42">
        <v>262383</v>
      </c>
      <c r="L4986" s="42">
        <v>146</v>
      </c>
      <c r="M4986" s="42">
        <v>58538</v>
      </c>
      <c r="N4986" s="42">
        <v>3266944</v>
      </c>
      <c r="O4986" s="42">
        <v>2169062</v>
      </c>
      <c r="P4986" s="42"/>
      <c r="Q4986" s="43">
        <v>3305967</v>
      </c>
      <c r="R4986" s="137"/>
      <c r="S4986" s="137">
        <v>16389.976817999999</v>
      </c>
      <c r="T4986" s="43">
        <v>2181512</v>
      </c>
      <c r="U4986" s="43">
        <v>48113698.278999999</v>
      </c>
      <c r="V4986" s="43">
        <v>0</v>
      </c>
      <c r="W4986" s="43">
        <v>0</v>
      </c>
      <c r="X4986" s="42">
        <v>8266884</v>
      </c>
      <c r="Y4986" s="42"/>
      <c r="Z4986" s="43">
        <v>1238518</v>
      </c>
      <c r="AA4986" s="137"/>
      <c r="AB4986" s="137">
        <v>2854.139467</v>
      </c>
      <c r="AC4986" s="43">
        <v>787832</v>
      </c>
      <c r="AD4986" s="43">
        <v>2690790.7760000001</v>
      </c>
      <c r="AE4986" s="43">
        <v>926</v>
      </c>
      <c r="AF4986" s="43">
        <v>64887.015920000005</v>
      </c>
    </row>
    <row r="4987" spans="1:32" x14ac:dyDescent="0.3">
      <c r="A4987" s="41" t="s">
        <v>84</v>
      </c>
      <c r="B4987" s="65" t="str">
        <f>VLOOKUP(A4987,'bank list with code'!$A$2:$C$114,3,FALSE)</f>
        <v>B063</v>
      </c>
      <c r="C4987" s="65" t="str">
        <f>VLOOKUP(B4987,'bank type'!$A$2:$B$87,2,FALSE)</f>
        <v>Private Sector Banks</v>
      </c>
      <c r="D4987" s="63">
        <f t="shared" si="181"/>
        <v>44985</v>
      </c>
      <c r="E4987" s="117">
        <v>2</v>
      </c>
      <c r="F4987" s="41">
        <v>2023</v>
      </c>
      <c r="G4987" s="42">
        <v>859</v>
      </c>
      <c r="H4987" s="42">
        <v>622</v>
      </c>
      <c r="I4987" s="42"/>
      <c r="J4987" s="42"/>
      <c r="K4987" s="42">
        <v>11611</v>
      </c>
      <c r="L4987" s="42">
        <v>945</v>
      </c>
      <c r="M4987" s="42">
        <v>0</v>
      </c>
      <c r="N4987" s="42">
        <v>123833</v>
      </c>
      <c r="O4987" s="42">
        <v>83312</v>
      </c>
      <c r="P4987" s="42"/>
      <c r="Q4987" s="43">
        <v>171584</v>
      </c>
      <c r="R4987" s="137"/>
      <c r="S4987" s="137">
        <v>1130.8244512700001</v>
      </c>
      <c r="T4987" s="43">
        <v>107018</v>
      </c>
      <c r="U4987" s="43">
        <v>330443.47336</v>
      </c>
      <c r="V4987" s="43">
        <v>0</v>
      </c>
      <c r="W4987" s="43">
        <v>0</v>
      </c>
      <c r="X4987" s="42">
        <v>3817331</v>
      </c>
      <c r="Y4987" s="42"/>
      <c r="Z4987" s="43">
        <v>1808876</v>
      </c>
      <c r="AA4987" s="137"/>
      <c r="AB4987" s="137">
        <v>2913.4838155799998</v>
      </c>
      <c r="AC4987" s="43">
        <v>1914238</v>
      </c>
      <c r="AD4987" s="43">
        <v>1059441.9315299999</v>
      </c>
      <c r="AE4987" s="43">
        <v>0</v>
      </c>
      <c r="AF4987" s="43">
        <v>0</v>
      </c>
    </row>
    <row r="4988" spans="1:32" x14ac:dyDescent="0.3">
      <c r="A4988" s="41" t="s">
        <v>26</v>
      </c>
      <c r="B4988" s="65" t="str">
        <f>VLOOKUP(A4988,'bank list with code'!$A$2:$C$114,3,FALSE)</f>
        <v>B069</v>
      </c>
      <c r="C4988" s="65" t="str">
        <f>VLOOKUP(B4988,'bank type'!$A$2:$B$87,2,FALSE)</f>
        <v>Private Sector Banks</v>
      </c>
      <c r="D4988" s="63">
        <f t="shared" si="181"/>
        <v>44985</v>
      </c>
      <c r="E4988" s="117">
        <v>2</v>
      </c>
      <c r="F4988" s="41">
        <v>2023</v>
      </c>
      <c r="G4988" s="42">
        <v>876</v>
      </c>
      <c r="H4988" s="42">
        <v>585</v>
      </c>
      <c r="I4988" s="42"/>
      <c r="J4988" s="42"/>
      <c r="K4988" s="42">
        <v>9382</v>
      </c>
      <c r="L4988" s="42">
        <v>0</v>
      </c>
      <c r="M4988" s="42">
        <v>0</v>
      </c>
      <c r="N4988" s="42">
        <v>49437</v>
      </c>
      <c r="O4988" s="42">
        <v>0</v>
      </c>
      <c r="P4988" s="42"/>
      <c r="Q4988" s="43">
        <v>0</v>
      </c>
      <c r="R4988" s="137"/>
      <c r="S4988" s="137">
        <v>0</v>
      </c>
      <c r="T4988" s="43">
        <v>0</v>
      </c>
      <c r="U4988" s="43">
        <v>0</v>
      </c>
      <c r="V4988" s="43">
        <v>0</v>
      </c>
      <c r="W4988" s="43">
        <v>0</v>
      </c>
      <c r="X4988" s="42">
        <v>5189151</v>
      </c>
      <c r="Y4988" s="42"/>
      <c r="Z4988" s="43">
        <v>1398125</v>
      </c>
      <c r="AA4988" s="137"/>
      <c r="AB4988" s="137">
        <v>2154.7532974500004</v>
      </c>
      <c r="AC4988" s="43">
        <v>178864</v>
      </c>
      <c r="AD4988" s="43">
        <v>393686.7157</v>
      </c>
      <c r="AE4988" s="43">
        <v>0</v>
      </c>
      <c r="AF4988" s="43">
        <v>0</v>
      </c>
    </row>
    <row r="4989" spans="1:32" x14ac:dyDescent="0.3">
      <c r="A4989" s="41" t="s">
        <v>27</v>
      </c>
      <c r="B4989" s="65" t="str">
        <f>VLOOKUP(A4989,'bank list with code'!$A$2:$C$114,3,FALSE)</f>
        <v>B070</v>
      </c>
      <c r="C4989" s="65" t="str">
        <f>VLOOKUP(B4989,'bank type'!$A$2:$B$87,2,FALSE)</f>
        <v>Private Sector Banks</v>
      </c>
      <c r="D4989" s="63">
        <f t="shared" si="181"/>
        <v>44985</v>
      </c>
      <c r="E4989" s="117">
        <v>2</v>
      </c>
      <c r="F4989" s="41">
        <v>2023</v>
      </c>
      <c r="G4989" s="42">
        <v>1396</v>
      </c>
      <c r="H4989" s="42">
        <v>841</v>
      </c>
      <c r="I4989" s="42"/>
      <c r="J4989" s="42"/>
      <c r="K4989" s="42">
        <v>11534</v>
      </c>
      <c r="L4989" s="42">
        <v>0</v>
      </c>
      <c r="M4989" s="42">
        <v>0</v>
      </c>
      <c r="N4989" s="42">
        <v>23807</v>
      </c>
      <c r="O4989" s="42">
        <v>10453</v>
      </c>
      <c r="P4989" s="42"/>
      <c r="Q4989" s="43">
        <v>27488</v>
      </c>
      <c r="R4989" s="137"/>
      <c r="S4989" s="137">
        <v>179.95932554999879</v>
      </c>
      <c r="T4989" s="43">
        <v>8743</v>
      </c>
      <c r="U4989" s="43">
        <v>95219.712420000084</v>
      </c>
      <c r="V4989" s="43">
        <v>0</v>
      </c>
      <c r="W4989" s="43">
        <v>0</v>
      </c>
      <c r="X4989" s="42">
        <v>4247580</v>
      </c>
      <c r="Y4989" s="42"/>
      <c r="Z4989" s="43">
        <v>1512239</v>
      </c>
      <c r="AA4989" s="137"/>
      <c r="AB4989" s="137">
        <v>3278.0322323800019</v>
      </c>
      <c r="AC4989" s="43">
        <v>273527</v>
      </c>
      <c r="AD4989" s="43">
        <v>836385.68997000006</v>
      </c>
      <c r="AE4989" s="43">
        <v>8877</v>
      </c>
      <c r="AF4989" s="43">
        <v>190999.38376000003</v>
      </c>
    </row>
    <row r="4990" spans="1:32" x14ac:dyDescent="0.3">
      <c r="A4990" s="41" t="s">
        <v>28</v>
      </c>
      <c r="B4990" s="65" t="str">
        <f>VLOOKUP(A4990,'bank list with code'!$A$2:$C$114,3,FALSE)</f>
        <v>B073</v>
      </c>
      <c r="C4990" s="65" t="str">
        <f>VLOOKUP(B4990,'bank type'!$A$2:$B$87,2,FALSE)</f>
        <v>Private Sector Banks</v>
      </c>
      <c r="D4990" s="63">
        <f t="shared" si="181"/>
        <v>44985</v>
      </c>
      <c r="E4990" s="117">
        <v>2</v>
      </c>
      <c r="F4990" s="41">
        <v>2023</v>
      </c>
      <c r="G4990" s="42">
        <v>1511</v>
      </c>
      <c r="H4990" s="42">
        <v>1361</v>
      </c>
      <c r="I4990" s="42"/>
      <c r="J4990" s="42"/>
      <c r="K4990" s="42">
        <v>74660</v>
      </c>
      <c r="L4990" s="42">
        <v>11445</v>
      </c>
      <c r="M4990" s="42">
        <v>52757</v>
      </c>
      <c r="N4990" s="42">
        <v>413051</v>
      </c>
      <c r="O4990" s="42">
        <v>4885328</v>
      </c>
      <c r="P4990" s="42"/>
      <c r="Q4990" s="43">
        <v>4888809</v>
      </c>
      <c r="R4990" s="137"/>
      <c r="S4990" s="137">
        <v>17776.475076190003</v>
      </c>
      <c r="T4990" s="43">
        <v>3887077</v>
      </c>
      <c r="U4990" s="43">
        <v>24800408.68152</v>
      </c>
      <c r="V4990" s="43">
        <v>0</v>
      </c>
      <c r="W4990" s="43">
        <v>0</v>
      </c>
      <c r="X4990" s="42">
        <v>28037247</v>
      </c>
      <c r="Y4990" s="42"/>
      <c r="Z4990" s="43">
        <v>3782680</v>
      </c>
      <c r="AA4990" s="137"/>
      <c r="AB4990" s="137">
        <v>7164.9171105599989</v>
      </c>
      <c r="AC4990" s="43">
        <v>2670686</v>
      </c>
      <c r="AD4990" s="43">
        <v>6015969.4793199999</v>
      </c>
      <c r="AE4990" s="43">
        <v>0</v>
      </c>
      <c r="AF4990" s="43">
        <v>0</v>
      </c>
    </row>
    <row r="4991" spans="1:32" x14ac:dyDescent="0.3">
      <c r="A4991" s="41" t="s">
        <v>92</v>
      </c>
      <c r="B4991" s="65" t="str">
        <f>VLOOKUP(A4991,'bank list with code'!$A$2:$C$114,3,FALSE)</f>
        <v>B074</v>
      </c>
      <c r="C4991" s="65" t="str">
        <f>VLOOKUP(B4991,'bank type'!$A$2:$B$87,2,FALSE)</f>
        <v>Private Sector Banks</v>
      </c>
      <c r="D4991" s="63">
        <f t="shared" si="181"/>
        <v>44985</v>
      </c>
      <c r="E4991" s="117">
        <v>2</v>
      </c>
      <c r="F4991" s="41">
        <v>2023</v>
      </c>
      <c r="G4991" s="42">
        <v>0</v>
      </c>
      <c r="H4991" s="42">
        <v>0</v>
      </c>
      <c r="I4991" s="42"/>
      <c r="J4991" s="42"/>
      <c r="K4991" s="42">
        <v>0</v>
      </c>
      <c r="L4991" s="42">
        <v>0</v>
      </c>
      <c r="M4991" s="42">
        <v>0</v>
      </c>
      <c r="N4991" s="42">
        <v>0</v>
      </c>
      <c r="O4991" s="42">
        <v>0</v>
      </c>
      <c r="P4991" s="42"/>
      <c r="Q4991" s="43">
        <v>0</v>
      </c>
      <c r="R4991" s="137"/>
      <c r="S4991" s="137">
        <v>0</v>
      </c>
      <c r="T4991" s="43">
        <v>0</v>
      </c>
      <c r="U4991" s="43">
        <v>0</v>
      </c>
      <c r="V4991" s="43">
        <v>0</v>
      </c>
      <c r="W4991" s="43">
        <v>0</v>
      </c>
      <c r="X4991" s="42">
        <v>203344</v>
      </c>
      <c r="Y4991" s="42"/>
      <c r="Z4991" s="43">
        <v>25514</v>
      </c>
      <c r="AA4991" s="137"/>
      <c r="AB4991" s="137">
        <v>46.314973520000009</v>
      </c>
      <c r="AC4991" s="43">
        <v>13789</v>
      </c>
      <c r="AD4991" s="43">
        <v>30799.087030000002</v>
      </c>
      <c r="AE4991" s="43">
        <v>0</v>
      </c>
      <c r="AF4991" s="43">
        <v>0</v>
      </c>
    </row>
    <row r="4992" spans="1:32" x14ac:dyDescent="0.3">
      <c r="A4992" s="41" t="s">
        <v>85</v>
      </c>
      <c r="B4992" s="65" t="str">
        <f>VLOOKUP(A4992,'bank list with code'!$A$2:$C$114,3,FALSE)</f>
        <v>B083</v>
      </c>
      <c r="C4992" s="65" t="str">
        <f>VLOOKUP(B4992,'bank type'!$A$2:$B$87,2,FALSE)</f>
        <v>Private Sector Banks</v>
      </c>
      <c r="D4992" s="63">
        <f t="shared" si="181"/>
        <v>44985</v>
      </c>
      <c r="E4992" s="117">
        <v>2</v>
      </c>
      <c r="F4992" s="41">
        <v>2023</v>
      </c>
      <c r="G4992" s="42">
        <v>373</v>
      </c>
      <c r="H4992" s="42">
        <v>39</v>
      </c>
      <c r="I4992" s="42"/>
      <c r="J4992" s="42"/>
      <c r="K4992" s="42">
        <v>879893</v>
      </c>
      <c r="L4992" s="42">
        <v>0</v>
      </c>
      <c r="M4992" s="42">
        <v>47453</v>
      </c>
      <c r="N4992" s="42">
        <v>76133</v>
      </c>
      <c r="O4992" s="42">
        <v>4364662</v>
      </c>
      <c r="P4992" s="42"/>
      <c r="Q4992" s="43">
        <v>6479739</v>
      </c>
      <c r="R4992" s="137"/>
      <c r="S4992" s="137">
        <v>28447.800147959999</v>
      </c>
      <c r="T4992" s="43">
        <v>2959194</v>
      </c>
      <c r="U4992" s="43">
        <v>23010713.574960001</v>
      </c>
      <c r="V4992" s="43">
        <v>0</v>
      </c>
      <c r="W4992" s="43">
        <v>0</v>
      </c>
      <c r="X4992" s="42">
        <v>1581303</v>
      </c>
      <c r="Y4992" s="42"/>
      <c r="Z4992" s="43">
        <v>239053</v>
      </c>
      <c r="AA4992" s="137"/>
      <c r="AB4992" s="137">
        <v>529.62394180999911</v>
      </c>
      <c r="AC4992" s="43">
        <v>100379</v>
      </c>
      <c r="AD4992" s="43">
        <v>449691.05047999707</v>
      </c>
      <c r="AE4992" s="43">
        <v>93</v>
      </c>
      <c r="AF4992" s="43">
        <v>4378.4189999999999</v>
      </c>
    </row>
    <row r="4993" spans="1:32" x14ac:dyDescent="0.3">
      <c r="A4993" s="41" t="s">
        <v>30</v>
      </c>
      <c r="B4993" s="65" t="str">
        <f>VLOOKUP(A4993,'bank list with code'!$A$2:$C$114,3,FALSE)</f>
        <v>B089</v>
      </c>
      <c r="C4993" s="65" t="str">
        <f>VLOOKUP(B4993,'bank type'!$A$2:$B$87,2,FALSE)</f>
        <v>Private Sector Banks</v>
      </c>
      <c r="D4993" s="63">
        <f t="shared" si="181"/>
        <v>44985</v>
      </c>
      <c r="E4993" s="117">
        <v>2</v>
      </c>
      <c r="F4993" s="41">
        <v>2023</v>
      </c>
      <c r="G4993" s="42">
        <v>860</v>
      </c>
      <c r="H4993" s="42">
        <v>418</v>
      </c>
      <c r="I4993" s="42"/>
      <c r="J4993" s="42"/>
      <c r="K4993" s="42">
        <v>14629</v>
      </c>
      <c r="L4993" s="42">
        <v>0</v>
      </c>
      <c r="M4993" s="42">
        <v>6670</v>
      </c>
      <c r="N4993" s="42">
        <v>73358</v>
      </c>
      <c r="O4993" s="42">
        <v>198707</v>
      </c>
      <c r="P4993" s="42"/>
      <c r="Q4993" s="43">
        <v>461710</v>
      </c>
      <c r="R4993" s="137"/>
      <c r="S4993" s="137">
        <v>1442.8559394000001</v>
      </c>
      <c r="T4993" s="43">
        <v>385762</v>
      </c>
      <c r="U4993" s="43">
        <v>2674051.4977299999</v>
      </c>
      <c r="V4993" s="43">
        <v>0</v>
      </c>
      <c r="W4993" s="43">
        <v>0</v>
      </c>
      <c r="X4993" s="42">
        <v>3647979</v>
      </c>
      <c r="Y4993" s="42"/>
      <c r="Z4993" s="43">
        <v>1532878</v>
      </c>
      <c r="AA4993" s="137"/>
      <c r="AB4993" s="137">
        <v>2808.7561702400003</v>
      </c>
      <c r="AC4993" s="43">
        <v>255717</v>
      </c>
      <c r="AD4993" s="43">
        <v>795072.99236999999</v>
      </c>
      <c r="AE4993" s="43">
        <v>0</v>
      </c>
      <c r="AF4993" s="43">
        <v>0</v>
      </c>
    </row>
    <row r="4994" spans="1:32" x14ac:dyDescent="0.3">
      <c r="A4994" s="41" t="s">
        <v>31</v>
      </c>
      <c r="B4994" s="65" t="str">
        <f>VLOOKUP(A4994,'bank list with code'!$A$2:$C$114,3,FALSE)</f>
        <v>B100</v>
      </c>
      <c r="C4994" s="65" t="str">
        <f>VLOOKUP(B4994,'bank type'!$A$2:$B$87,2,FALSE)</f>
        <v>Private Sector Banks</v>
      </c>
      <c r="D4994" s="63">
        <f t="shared" si="181"/>
        <v>44985</v>
      </c>
      <c r="E4994" s="117">
        <v>2</v>
      </c>
      <c r="F4994" s="41">
        <v>2023</v>
      </c>
      <c r="G4994" s="42">
        <v>482</v>
      </c>
      <c r="H4994" s="42">
        <v>667</v>
      </c>
      <c r="I4994" s="42"/>
      <c r="J4994" s="42"/>
      <c r="K4994" s="42">
        <v>0</v>
      </c>
      <c r="L4994" s="42">
        <v>0</v>
      </c>
      <c r="M4994" s="42">
        <v>0</v>
      </c>
      <c r="N4994" s="42">
        <v>0</v>
      </c>
      <c r="O4994" s="42">
        <v>40979</v>
      </c>
      <c r="P4994" s="42"/>
      <c r="Q4994" s="43">
        <v>43145</v>
      </c>
      <c r="R4994" s="137"/>
      <c r="S4994" s="137">
        <v>194.74958889999999</v>
      </c>
      <c r="T4994" s="43">
        <v>18294</v>
      </c>
      <c r="U4994" s="43">
        <v>103463.30677</v>
      </c>
      <c r="V4994" s="43">
        <v>0</v>
      </c>
      <c r="W4994" s="43">
        <v>0</v>
      </c>
      <c r="X4994" s="42">
        <v>2173879</v>
      </c>
      <c r="Y4994" s="42"/>
      <c r="Z4994" s="43">
        <v>397251</v>
      </c>
      <c r="AA4994" s="137"/>
      <c r="AB4994" s="137">
        <v>870.47216329999992</v>
      </c>
      <c r="AC4994" s="43">
        <v>83965</v>
      </c>
      <c r="AD4994" s="43">
        <v>175747.35844000001</v>
      </c>
      <c r="AE4994" s="43">
        <v>99</v>
      </c>
      <c r="AF4994" s="43">
        <v>292.34500000000003</v>
      </c>
    </row>
    <row r="4995" spans="1:32" x14ac:dyDescent="0.3">
      <c r="A4995" s="41" t="s">
        <v>33</v>
      </c>
      <c r="B4995" s="65" t="str">
        <f>VLOOKUP(A4995,'bank list with code'!$A$2:$C$114,3,FALSE)</f>
        <v>B113</v>
      </c>
      <c r="C4995" s="65" t="str">
        <f>VLOOKUP(B4995,'bank type'!$A$2:$B$87,2,FALSE)</f>
        <v>Private Sector Banks</v>
      </c>
      <c r="D4995" s="63">
        <f t="shared" si="181"/>
        <v>44985</v>
      </c>
      <c r="E4995" s="117">
        <v>2</v>
      </c>
      <c r="F4995" s="41">
        <v>2023</v>
      </c>
      <c r="G4995" s="42">
        <v>1078</v>
      </c>
      <c r="H4995" s="42">
        <v>185</v>
      </c>
      <c r="I4995" s="42"/>
      <c r="J4995" s="42"/>
      <c r="K4995" s="42">
        <v>66743</v>
      </c>
      <c r="L4995" s="42">
        <v>73685</v>
      </c>
      <c r="M4995" s="42">
        <v>365610</v>
      </c>
      <c r="N4995" s="42">
        <v>138121613</v>
      </c>
      <c r="O4995" s="42">
        <v>1395685</v>
      </c>
      <c r="P4995" s="42"/>
      <c r="Q4995" s="43">
        <v>1965411</v>
      </c>
      <c r="R4995" s="137"/>
      <c r="S4995" s="137">
        <v>6898.8753516099996</v>
      </c>
      <c r="T4995" s="43">
        <v>854364</v>
      </c>
      <c r="U4995" s="43">
        <v>7343481.9840099998</v>
      </c>
      <c r="V4995" s="43">
        <v>0</v>
      </c>
      <c r="W4995" s="43">
        <v>0</v>
      </c>
      <c r="X4995" s="42">
        <v>4339149</v>
      </c>
      <c r="Y4995" s="42"/>
      <c r="Z4995" s="43">
        <v>969888</v>
      </c>
      <c r="AA4995" s="137"/>
      <c r="AB4995" s="137">
        <v>2067.2867671899953</v>
      </c>
      <c r="AC4995" s="43">
        <v>411557</v>
      </c>
      <c r="AD4995" s="43">
        <v>1242727.7822799771</v>
      </c>
      <c r="AE4995" s="43">
        <v>58</v>
      </c>
      <c r="AF4995" s="43">
        <v>1120.576</v>
      </c>
    </row>
    <row r="4996" spans="1:32" x14ac:dyDescent="0.3">
      <c r="A4996" s="41" t="s">
        <v>86</v>
      </c>
      <c r="B4996" s="65" t="str">
        <f>VLOOKUP(A4996,'bank list with code'!$A$2:$C$114,3,FALSE)</f>
        <v>B004</v>
      </c>
      <c r="C4996" s="65" t="str">
        <f>VLOOKUP(B4996,'bank type'!$A$2:$B$87,2,FALSE)</f>
        <v>Foreign Banks</v>
      </c>
      <c r="D4996" s="63">
        <f t="shared" si="181"/>
        <v>44985</v>
      </c>
      <c r="E4996" s="117">
        <v>2</v>
      </c>
      <c r="F4996" s="41">
        <v>2023</v>
      </c>
      <c r="G4996" s="42">
        <v>0</v>
      </c>
      <c r="H4996" s="42">
        <v>0</v>
      </c>
      <c r="I4996" s="42"/>
      <c r="J4996" s="42"/>
      <c r="K4996" s="42">
        <v>51914</v>
      </c>
      <c r="L4996" s="42">
        <v>0</v>
      </c>
      <c r="M4996" s="42">
        <v>0</v>
      </c>
      <c r="N4996" s="42">
        <v>0</v>
      </c>
      <c r="O4996" s="42">
        <v>1334755</v>
      </c>
      <c r="P4996" s="42"/>
      <c r="Q4996" s="43">
        <v>981935</v>
      </c>
      <c r="R4996" s="137"/>
      <c r="S4996" s="137">
        <v>7392.5959790000006</v>
      </c>
      <c r="T4996" s="43">
        <v>3024791</v>
      </c>
      <c r="U4996" s="43">
        <v>24941714.635000002</v>
      </c>
      <c r="V4996" s="43">
        <v>0</v>
      </c>
      <c r="W4996" s="43">
        <v>0</v>
      </c>
      <c r="X4996" s="42">
        <v>0</v>
      </c>
      <c r="Y4996" s="42"/>
      <c r="Z4996" s="43">
        <v>0</v>
      </c>
      <c r="AA4996" s="137"/>
      <c r="AB4996" s="137">
        <v>0</v>
      </c>
      <c r="AC4996" s="43">
        <v>0</v>
      </c>
      <c r="AD4996" s="43">
        <v>0</v>
      </c>
      <c r="AE4996" s="43">
        <v>0</v>
      </c>
      <c r="AF4996" s="43">
        <v>0</v>
      </c>
    </row>
    <row r="4997" spans="1:32" x14ac:dyDescent="0.3">
      <c r="A4997" s="41" t="s">
        <v>36</v>
      </c>
      <c r="B4997" s="65" t="str">
        <f>VLOOKUP(A4997,'bank list with code'!$A$2:$C$114,3,FALSE)</f>
        <v>B011</v>
      </c>
      <c r="C4997" s="65" t="str">
        <f>VLOOKUP(B4997,'bank type'!$A$2:$B$87,2,FALSE)</f>
        <v>Foreign Banks</v>
      </c>
      <c r="D4997" s="63">
        <f t="shared" si="181"/>
        <v>44985</v>
      </c>
      <c r="E4997" s="117">
        <v>2</v>
      </c>
      <c r="F4997" s="41">
        <v>2023</v>
      </c>
      <c r="G4997" s="42">
        <v>0</v>
      </c>
      <c r="H4997" s="42">
        <v>0</v>
      </c>
      <c r="I4997" s="42"/>
      <c r="J4997" s="42"/>
      <c r="K4997" s="42">
        <v>0</v>
      </c>
      <c r="L4997" s="42">
        <v>0</v>
      </c>
      <c r="M4997" s="42">
        <v>0</v>
      </c>
      <c r="N4997" s="42">
        <v>0</v>
      </c>
      <c r="O4997" s="42">
        <v>0</v>
      </c>
      <c r="P4997" s="42"/>
      <c r="Q4997" s="43">
        <v>0</v>
      </c>
      <c r="R4997" s="137"/>
      <c r="S4997" s="137">
        <v>0</v>
      </c>
      <c r="T4997" s="43">
        <v>0</v>
      </c>
      <c r="U4997" s="43">
        <v>0</v>
      </c>
      <c r="V4997" s="43">
        <v>0</v>
      </c>
      <c r="W4997" s="43">
        <v>0</v>
      </c>
      <c r="X4997" s="42">
        <v>0</v>
      </c>
      <c r="Y4997" s="42"/>
      <c r="Z4997" s="43">
        <v>0</v>
      </c>
      <c r="AA4997" s="137"/>
      <c r="AB4997" s="137">
        <v>0</v>
      </c>
      <c r="AC4997" s="43">
        <v>0</v>
      </c>
      <c r="AD4997" s="43">
        <v>0</v>
      </c>
      <c r="AE4997" s="43">
        <v>0</v>
      </c>
      <c r="AF4997" s="43">
        <v>0</v>
      </c>
    </row>
    <row r="4998" spans="1:32" x14ac:dyDescent="0.3">
      <c r="A4998" s="41" t="s">
        <v>37</v>
      </c>
      <c r="B4998" s="65" t="str">
        <f>VLOOKUP(A4998,'bank list with code'!$A$2:$C$114,3,FALSE)</f>
        <v>B017</v>
      </c>
      <c r="C4998" s="65" t="str">
        <f>VLOOKUP(B4998,'bank type'!$A$2:$B$87,2,FALSE)</f>
        <v>Foreign Banks</v>
      </c>
      <c r="D4998" s="63">
        <f t="shared" si="181"/>
        <v>44985</v>
      </c>
      <c r="E4998" s="117">
        <v>2</v>
      </c>
      <c r="F4998" s="41">
        <v>2023</v>
      </c>
      <c r="G4998" s="42">
        <v>0</v>
      </c>
      <c r="H4998" s="42">
        <v>363</v>
      </c>
      <c r="I4998" s="42"/>
      <c r="J4998" s="42"/>
      <c r="K4998" s="42">
        <v>0</v>
      </c>
      <c r="L4998" s="42">
        <v>0</v>
      </c>
      <c r="M4998" s="42">
        <v>1</v>
      </c>
      <c r="N4998" s="42">
        <v>0</v>
      </c>
      <c r="O4998" s="42">
        <v>0</v>
      </c>
      <c r="P4998" s="42"/>
      <c r="Q4998" s="43">
        <v>0</v>
      </c>
      <c r="R4998" s="137"/>
      <c r="S4998" s="137">
        <v>0</v>
      </c>
      <c r="T4998" s="43">
        <v>0</v>
      </c>
      <c r="U4998" s="43">
        <v>0</v>
      </c>
      <c r="V4998" s="43">
        <v>0</v>
      </c>
      <c r="W4998" s="43">
        <v>0</v>
      </c>
      <c r="X4998" s="42">
        <v>889</v>
      </c>
      <c r="Y4998" s="42"/>
      <c r="Z4998" s="43">
        <v>9</v>
      </c>
      <c r="AA4998" s="137"/>
      <c r="AB4998" s="137">
        <v>7.9060199999999997E-2</v>
      </c>
      <c r="AC4998" s="43">
        <v>2</v>
      </c>
      <c r="AD4998" s="43">
        <v>0.68700000000000006</v>
      </c>
      <c r="AE4998" s="43">
        <v>0</v>
      </c>
      <c r="AF4998" s="43">
        <v>0</v>
      </c>
    </row>
    <row r="4999" spans="1:32" x14ac:dyDescent="0.3">
      <c r="A4999" s="41" t="s">
        <v>38</v>
      </c>
      <c r="B4999" s="65" t="str">
        <f>VLOOKUP(A4999,'bank list with code'!$A$2:$C$114,3,FALSE)</f>
        <v>B023</v>
      </c>
      <c r="C4999" s="65" t="str">
        <f>VLOOKUP(B4999,'bank type'!$A$2:$B$87,2,FALSE)</f>
        <v>Foreign Banks</v>
      </c>
      <c r="D4999" s="63">
        <f t="shared" si="181"/>
        <v>44985</v>
      </c>
      <c r="E4999" s="117">
        <v>2</v>
      </c>
      <c r="F4999" s="41">
        <v>2023</v>
      </c>
      <c r="G4999" s="42">
        <v>0</v>
      </c>
      <c r="H4999" s="42">
        <v>0</v>
      </c>
      <c r="I4999" s="42"/>
      <c r="J4999" s="42"/>
      <c r="K4999" s="42">
        <v>0</v>
      </c>
      <c r="L4999" s="42">
        <v>0</v>
      </c>
      <c r="M4999" s="42">
        <v>0</v>
      </c>
      <c r="N4999" s="42">
        <v>0</v>
      </c>
      <c r="O4999" s="42">
        <v>2217801</v>
      </c>
      <c r="P4999" s="42"/>
      <c r="Q4999" s="43">
        <v>7340481</v>
      </c>
      <c r="R4999" s="137"/>
      <c r="S4999" s="137">
        <v>20507.637166489996</v>
      </c>
      <c r="T4999" s="43">
        <v>2571051</v>
      </c>
      <c r="U4999" s="43">
        <v>16237067.224319933</v>
      </c>
      <c r="V4999" s="43">
        <v>0</v>
      </c>
      <c r="W4999" s="43">
        <v>0</v>
      </c>
      <c r="X4999" s="42">
        <v>981783</v>
      </c>
      <c r="Y4999" s="42"/>
      <c r="Z4999" s="43">
        <v>607147</v>
      </c>
      <c r="AA4999" s="137"/>
      <c r="AB4999" s="137">
        <v>1640.7069225800003</v>
      </c>
      <c r="AC4999" s="43">
        <v>673332</v>
      </c>
      <c r="AD4999" s="43">
        <v>2175877.3911699997</v>
      </c>
      <c r="AE4999" s="43">
        <v>0</v>
      </c>
      <c r="AF4999" s="43">
        <v>0</v>
      </c>
    </row>
    <row r="5000" spans="1:32" x14ac:dyDescent="0.3">
      <c r="A5000" s="41" t="s">
        <v>87</v>
      </c>
      <c r="B5000" s="65" t="str">
        <f>VLOOKUP(A5000,'bank list with code'!$A$2:$C$114,3,FALSE)</f>
        <v>B030</v>
      </c>
      <c r="C5000" s="65" t="str">
        <f>VLOOKUP(B5000,'bank type'!$A$2:$B$87,2,FALSE)</f>
        <v>Foreign Banks</v>
      </c>
      <c r="D5000" s="63">
        <f t="shared" si="181"/>
        <v>44985</v>
      </c>
      <c r="E5000" s="117">
        <v>2</v>
      </c>
      <c r="F5000" s="41">
        <v>2023</v>
      </c>
      <c r="G5000" s="42">
        <v>449</v>
      </c>
      <c r="H5000" s="42">
        <v>497</v>
      </c>
      <c r="I5000" s="42"/>
      <c r="J5000" s="42"/>
      <c r="K5000" s="42">
        <v>478</v>
      </c>
      <c r="L5000" s="42">
        <v>92</v>
      </c>
      <c r="M5000" s="42">
        <v>0</v>
      </c>
      <c r="N5000" s="42">
        <v>2942</v>
      </c>
      <c r="O5000" s="42">
        <v>196282</v>
      </c>
      <c r="P5000" s="42"/>
      <c r="Q5000" s="43">
        <v>191748</v>
      </c>
      <c r="R5000" s="137"/>
      <c r="S5000" s="137">
        <v>726.66543777993616</v>
      </c>
      <c r="T5000" s="43">
        <v>115783</v>
      </c>
      <c r="U5000" s="43">
        <v>1018830.170750033</v>
      </c>
      <c r="V5000" s="43">
        <v>0</v>
      </c>
      <c r="W5000" s="43">
        <v>0</v>
      </c>
      <c r="X5000" s="42">
        <v>1854342</v>
      </c>
      <c r="Y5000" s="42"/>
      <c r="Z5000" s="43">
        <v>422444</v>
      </c>
      <c r="AA5000" s="137"/>
      <c r="AB5000" s="137">
        <v>716.07536145000006</v>
      </c>
      <c r="AC5000" s="43">
        <v>127027</v>
      </c>
      <c r="AD5000" s="43">
        <v>281530.10334999999</v>
      </c>
      <c r="AE5000" s="43">
        <v>0</v>
      </c>
      <c r="AF5000" s="43">
        <v>0</v>
      </c>
    </row>
    <row r="5001" spans="1:32" x14ac:dyDescent="0.3">
      <c r="A5001" s="41" t="s">
        <v>40</v>
      </c>
      <c r="B5001" s="65" t="str">
        <f>VLOOKUP(A5001,'bank list with code'!$A$2:$C$114,3,FALSE)</f>
        <v>B035</v>
      </c>
      <c r="C5001" s="65" t="str">
        <f>VLOOKUP(B5001,'bank type'!$A$2:$B$87,2,FALSE)</f>
        <v>Foreign Banks</v>
      </c>
      <c r="D5001" s="63">
        <f t="shared" si="181"/>
        <v>44985</v>
      </c>
      <c r="E5001" s="117">
        <v>2</v>
      </c>
      <c r="F5001" s="41">
        <v>2023</v>
      </c>
      <c r="G5001" s="42">
        <v>13</v>
      </c>
      <c r="H5001" s="42">
        <v>18</v>
      </c>
      <c r="I5001" s="42"/>
      <c r="J5001" s="42"/>
      <c r="K5001" s="42">
        <v>0</v>
      </c>
      <c r="L5001" s="42">
        <v>0</v>
      </c>
      <c r="M5001" s="42">
        <v>0</v>
      </c>
      <c r="N5001" s="42">
        <v>6</v>
      </c>
      <c r="O5001" s="42">
        <v>0</v>
      </c>
      <c r="P5001" s="42"/>
      <c r="Q5001" s="43">
        <v>0</v>
      </c>
      <c r="R5001" s="137"/>
      <c r="S5001" s="137">
        <v>0</v>
      </c>
      <c r="T5001" s="43">
        <v>0</v>
      </c>
      <c r="U5001" s="43">
        <v>0</v>
      </c>
      <c r="V5001" s="43">
        <v>0</v>
      </c>
      <c r="W5001" s="43">
        <v>0</v>
      </c>
      <c r="X5001" s="42">
        <v>117661</v>
      </c>
      <c r="Y5001" s="42"/>
      <c r="Z5001" s="43">
        <v>42892</v>
      </c>
      <c r="AA5001" s="137"/>
      <c r="AB5001" s="137">
        <v>113.80535538999997</v>
      </c>
      <c r="AC5001" s="43">
        <v>20841</v>
      </c>
      <c r="AD5001" s="43">
        <v>59827.404520000222</v>
      </c>
      <c r="AE5001" s="43">
        <v>0</v>
      </c>
      <c r="AF5001" s="43">
        <v>0</v>
      </c>
    </row>
    <row r="5002" spans="1:32" x14ac:dyDescent="0.3">
      <c r="A5002" s="41" t="s">
        <v>88</v>
      </c>
      <c r="B5002" s="65" t="str">
        <f>VLOOKUP(A5002,'bank list with code'!$A$2:$C$114,3,FALSE)</f>
        <v>B052</v>
      </c>
      <c r="C5002" s="65" t="str">
        <f>VLOOKUP(B5002,'bank type'!$A$2:$B$87,2,FALSE)</f>
        <v>Foreign Banks</v>
      </c>
      <c r="D5002" s="63">
        <f t="shared" si="181"/>
        <v>44985</v>
      </c>
      <c r="E5002" s="117">
        <v>2</v>
      </c>
      <c r="F5002" s="41">
        <v>2023</v>
      </c>
      <c r="G5002" s="42">
        <v>46</v>
      </c>
      <c r="H5002" s="42">
        <v>28</v>
      </c>
      <c r="I5002" s="42"/>
      <c r="J5002" s="42"/>
      <c r="K5002" s="42">
        <v>0</v>
      </c>
      <c r="L5002" s="42">
        <v>0</v>
      </c>
      <c r="M5002" s="42">
        <v>0</v>
      </c>
      <c r="N5002" s="42">
        <v>0</v>
      </c>
      <c r="O5002" s="42">
        <v>691183</v>
      </c>
      <c r="P5002" s="42"/>
      <c r="Q5002" s="43">
        <v>663096</v>
      </c>
      <c r="R5002" s="137"/>
      <c r="S5002" s="137">
        <v>2228.5820051096889</v>
      </c>
      <c r="T5002" s="43">
        <v>952704</v>
      </c>
      <c r="U5002" s="43">
        <v>4310121.3778404482</v>
      </c>
      <c r="V5002" s="43">
        <v>0</v>
      </c>
      <c r="W5002" s="43">
        <v>0</v>
      </c>
      <c r="X5002" s="42">
        <v>572083</v>
      </c>
      <c r="Y5002" s="42"/>
      <c r="Z5002" s="43">
        <v>291532</v>
      </c>
      <c r="AA5002" s="137"/>
      <c r="AB5002" s="137">
        <v>899.48180267999714</v>
      </c>
      <c r="AC5002" s="43">
        <v>0</v>
      </c>
      <c r="AD5002" s="43">
        <v>0</v>
      </c>
      <c r="AE5002" s="43">
        <v>0</v>
      </c>
      <c r="AF5002" s="43">
        <v>0</v>
      </c>
    </row>
    <row r="5003" spans="1:32" x14ac:dyDescent="0.3">
      <c r="A5003" s="50" t="s">
        <v>89</v>
      </c>
      <c r="B5003" s="65" t="str">
        <f>VLOOKUP(A5003,'bank list with code'!$A$2:$C$114,3,FALSE)</f>
        <v>B085</v>
      </c>
      <c r="C5003" s="65" t="str">
        <f>VLOOKUP(B5003,'bank type'!$A$2:$B$87,2,FALSE)</f>
        <v>Foreign Banks</v>
      </c>
      <c r="D5003" s="63">
        <f t="shared" si="181"/>
        <v>44985</v>
      </c>
      <c r="E5003" s="117">
        <v>2</v>
      </c>
      <c r="F5003" s="41">
        <v>2023</v>
      </c>
      <c r="G5003" s="42">
        <v>0</v>
      </c>
      <c r="H5003" s="42">
        <v>0</v>
      </c>
      <c r="I5003" s="42"/>
      <c r="J5003" s="42"/>
      <c r="K5003" s="42">
        <v>0</v>
      </c>
      <c r="L5003" s="42">
        <v>364192</v>
      </c>
      <c r="M5003" s="42">
        <v>0</v>
      </c>
      <c r="N5003" s="42">
        <v>0</v>
      </c>
      <c r="O5003" s="42">
        <v>1032427</v>
      </c>
      <c r="P5003" s="42"/>
      <c r="Q5003" s="43">
        <v>471457</v>
      </c>
      <c r="R5003" s="137"/>
      <c r="S5003" s="137">
        <v>1870.988766539994</v>
      </c>
      <c r="T5003" s="43">
        <v>1101696</v>
      </c>
      <c r="U5003" s="43">
        <v>4108542.6922999835</v>
      </c>
      <c r="V5003" s="43">
        <v>0</v>
      </c>
      <c r="W5003" s="43">
        <v>0</v>
      </c>
      <c r="X5003" s="42">
        <v>568106</v>
      </c>
      <c r="Y5003" s="42"/>
      <c r="Z5003" s="43">
        <v>40720</v>
      </c>
      <c r="AA5003" s="137"/>
      <c r="AB5003" s="137">
        <v>62.774792639999987</v>
      </c>
      <c r="AC5003" s="43">
        <v>26276</v>
      </c>
      <c r="AD5003" s="43">
        <v>77793.524819999991</v>
      </c>
      <c r="AE5003" s="43">
        <v>0</v>
      </c>
      <c r="AF5003" s="43">
        <v>0</v>
      </c>
    </row>
    <row r="5004" spans="1:32" x14ac:dyDescent="0.3">
      <c r="A5004" s="40" t="s">
        <v>42</v>
      </c>
      <c r="B5004" s="65" t="str">
        <f>VLOOKUP(A5004,'bank list with code'!$A$2:$C$114,3,FALSE)</f>
        <v>B090</v>
      </c>
      <c r="C5004" s="65" t="str">
        <f>VLOOKUP(B5004,'bank type'!$A$2:$B$87,2,FALSE)</f>
        <v>Foreign Banks</v>
      </c>
      <c r="D5004" s="63">
        <f t="shared" si="181"/>
        <v>44985</v>
      </c>
      <c r="E5004" s="117">
        <v>2</v>
      </c>
      <c r="F5004" s="41">
        <v>2023</v>
      </c>
      <c r="G5004" s="42">
        <v>103</v>
      </c>
      <c r="H5004" s="42">
        <v>71</v>
      </c>
      <c r="I5004" s="42"/>
      <c r="J5004" s="42"/>
      <c r="K5004" s="42">
        <v>0</v>
      </c>
      <c r="L5004" s="42">
        <v>0</v>
      </c>
      <c r="M5004" s="42">
        <v>0</v>
      </c>
      <c r="N5004" s="42">
        <v>0</v>
      </c>
      <c r="O5004" s="42">
        <v>1067422</v>
      </c>
      <c r="P5004" s="42"/>
      <c r="Q5004" s="43">
        <v>1310459</v>
      </c>
      <c r="R5004" s="137"/>
      <c r="S5004" s="137">
        <v>4106.8721454592478</v>
      </c>
      <c r="T5004" s="43">
        <v>1246066</v>
      </c>
      <c r="U5004" s="43">
        <v>5899690.285821381</v>
      </c>
      <c r="V5004" s="43">
        <v>0</v>
      </c>
      <c r="W5004" s="43">
        <v>0</v>
      </c>
      <c r="X5004" s="42">
        <v>1157081</v>
      </c>
      <c r="Y5004" s="42"/>
      <c r="Z5004" s="43">
        <v>844052</v>
      </c>
      <c r="AA5004" s="137"/>
      <c r="AB5004" s="137">
        <v>1821.8431457099966</v>
      </c>
      <c r="AC5004" s="43">
        <v>109663</v>
      </c>
      <c r="AD5004" s="43">
        <v>533172.14964999957</v>
      </c>
      <c r="AE5004" s="43">
        <v>40</v>
      </c>
      <c r="AF5004" s="43">
        <v>738.87099999999998</v>
      </c>
    </row>
    <row r="5005" spans="1:32" x14ac:dyDescent="0.3">
      <c r="A5005" s="40" t="s">
        <v>94</v>
      </c>
      <c r="B5005" s="65" t="str">
        <f>VLOOKUP(A5005,'bank list with code'!$A$2:$C$114,3,FALSE)</f>
        <v>B112</v>
      </c>
      <c r="C5005" s="65" t="str">
        <f>VLOOKUP(B5005,'bank type'!$A$2:$B$87,2,FALSE)</f>
        <v>Foreign Banks</v>
      </c>
      <c r="D5005" s="63">
        <f t="shared" si="181"/>
        <v>44985</v>
      </c>
      <c r="E5005" s="117">
        <v>2</v>
      </c>
      <c r="F5005" s="41">
        <v>2023</v>
      </c>
      <c r="G5005" s="42"/>
      <c r="H5005" s="42"/>
      <c r="I5005" s="42"/>
      <c r="J5005" s="42"/>
      <c r="K5005" s="42">
        <v>0</v>
      </c>
      <c r="L5005" s="42">
        <v>0</v>
      </c>
      <c r="M5005" s="42">
        <v>0</v>
      </c>
      <c r="N5005" s="42">
        <v>0</v>
      </c>
      <c r="O5005" s="42">
        <v>0</v>
      </c>
      <c r="P5005" s="42"/>
      <c r="Q5005" s="43">
        <v>0</v>
      </c>
      <c r="R5005" s="137"/>
      <c r="S5005" s="137">
        <v>0</v>
      </c>
      <c r="T5005" s="43">
        <v>0</v>
      </c>
      <c r="U5005" s="43">
        <v>0</v>
      </c>
      <c r="V5005" s="43">
        <v>0</v>
      </c>
      <c r="W5005" s="43">
        <v>0</v>
      </c>
      <c r="X5005" s="42">
        <v>960</v>
      </c>
      <c r="Y5005" s="42"/>
      <c r="Z5005" s="43">
        <v>4076</v>
      </c>
      <c r="AA5005" s="137"/>
      <c r="AB5005" s="137">
        <v>12.745419719999999</v>
      </c>
      <c r="AC5005" s="43">
        <v>1421</v>
      </c>
      <c r="AD5005" s="43">
        <v>4028.3848900000003</v>
      </c>
      <c r="AE5005" s="43">
        <v>0</v>
      </c>
      <c r="AF5005" s="43">
        <v>0</v>
      </c>
    </row>
    <row r="5006" spans="1:32" x14ac:dyDescent="0.3">
      <c r="A5006" s="46" t="s">
        <v>45</v>
      </c>
      <c r="B5006" s="65" t="str">
        <f>VLOOKUP(A5006,'bank list with code'!$A$2:$C$114,3,FALSE)</f>
        <v>B002</v>
      </c>
      <c r="C5006" s="65" t="str">
        <f>VLOOKUP(B5006,'bank type'!$A$2:$B$87,2,FALSE)</f>
        <v>Payment Banks</v>
      </c>
      <c r="D5006" s="63">
        <f t="shared" si="181"/>
        <v>44985</v>
      </c>
      <c r="E5006" s="117">
        <v>2</v>
      </c>
      <c r="F5006" s="41">
        <v>2023</v>
      </c>
      <c r="G5006" s="47">
        <v>0</v>
      </c>
      <c r="H5006" s="47">
        <v>0</v>
      </c>
      <c r="I5006" s="47"/>
      <c r="J5006" s="47"/>
      <c r="K5006" s="47">
        <v>0</v>
      </c>
      <c r="L5006" s="47">
        <v>54391</v>
      </c>
      <c r="M5006" s="47">
        <v>0</v>
      </c>
      <c r="N5006" s="47">
        <v>4566269</v>
      </c>
      <c r="O5006" s="47">
        <v>0</v>
      </c>
      <c r="P5006" s="47"/>
      <c r="Q5006" s="48">
        <v>0</v>
      </c>
      <c r="R5006" s="139"/>
      <c r="S5006" s="139">
        <v>0</v>
      </c>
      <c r="T5006" s="48">
        <v>0</v>
      </c>
      <c r="U5006" s="48">
        <v>0</v>
      </c>
      <c r="V5006" s="48">
        <v>0</v>
      </c>
      <c r="W5006" s="48">
        <v>0</v>
      </c>
      <c r="X5006" s="47">
        <v>4041532</v>
      </c>
      <c r="Y5006" s="47"/>
      <c r="Z5006" s="48">
        <v>2853</v>
      </c>
      <c r="AA5006" s="139"/>
      <c r="AB5006" s="139">
        <v>0.17020488</v>
      </c>
      <c r="AC5006" s="48">
        <v>213080</v>
      </c>
      <c r="AD5006" s="48">
        <v>168774.84437000001</v>
      </c>
      <c r="AE5006" s="48">
        <v>0</v>
      </c>
      <c r="AF5006" s="48">
        <v>0</v>
      </c>
    </row>
    <row r="5007" spans="1:32" x14ac:dyDescent="0.3">
      <c r="A5007" s="46" t="s">
        <v>46</v>
      </c>
      <c r="B5007" s="65" t="str">
        <f>VLOOKUP(A5007,'bank list with code'!$A$2:$C$114,3,FALSE)</f>
        <v>B048</v>
      </c>
      <c r="C5007" s="65" t="str">
        <f>VLOOKUP(B5007,'bank type'!$A$2:$B$87,2,FALSE)</f>
        <v>Payment Banks</v>
      </c>
      <c r="D5007" s="63">
        <f t="shared" si="181"/>
        <v>44985</v>
      </c>
      <c r="E5007" s="117">
        <v>2</v>
      </c>
      <c r="F5007" s="41">
        <v>2023</v>
      </c>
      <c r="G5007" s="47">
        <v>0</v>
      </c>
      <c r="H5007" s="47">
        <v>0</v>
      </c>
      <c r="I5007" s="47"/>
      <c r="J5007" s="47"/>
      <c r="K5007" s="47">
        <v>0</v>
      </c>
      <c r="L5007" s="47">
        <v>364808</v>
      </c>
      <c r="M5007" s="47">
        <v>0</v>
      </c>
      <c r="N5007" s="47">
        <v>18986</v>
      </c>
      <c r="O5007" s="47">
        <v>0</v>
      </c>
      <c r="P5007" s="47"/>
      <c r="Q5007" s="48">
        <v>0</v>
      </c>
      <c r="R5007" s="139"/>
      <c r="S5007" s="139">
        <v>0</v>
      </c>
      <c r="T5007" s="48">
        <v>0</v>
      </c>
      <c r="U5007" s="48">
        <v>0</v>
      </c>
      <c r="V5007" s="48">
        <v>0</v>
      </c>
      <c r="W5007" s="48">
        <v>0</v>
      </c>
      <c r="X5007" s="47">
        <v>6442887</v>
      </c>
      <c r="Y5007" s="47"/>
      <c r="Z5007" s="48">
        <v>205023</v>
      </c>
      <c r="AA5007" s="139"/>
      <c r="AB5007" s="139">
        <v>461.18329926999996</v>
      </c>
      <c r="AC5007" s="48">
        <v>15894</v>
      </c>
      <c r="AD5007" s="48">
        <v>20962.691600000002</v>
      </c>
      <c r="AE5007" s="48">
        <v>0</v>
      </c>
      <c r="AF5007" s="48">
        <v>0</v>
      </c>
    </row>
    <row r="5008" spans="1:32" x14ac:dyDescent="0.3">
      <c r="A5008" s="46" t="s">
        <v>47</v>
      </c>
      <c r="B5008" s="65" t="str">
        <f>VLOOKUP(A5008,'bank list with code'!$A$2:$C$114,3,FALSE)</f>
        <v>B059</v>
      </c>
      <c r="C5008" s="65" t="str">
        <f>VLOOKUP(B5008,'bank type'!$A$2:$B$87,2,FALSE)</f>
        <v>Payment Banks</v>
      </c>
      <c r="D5008" s="63">
        <f t="shared" si="181"/>
        <v>44985</v>
      </c>
      <c r="E5008" s="117">
        <v>2</v>
      </c>
      <c r="F5008" s="41">
        <v>2023</v>
      </c>
      <c r="G5008" s="47">
        <v>0</v>
      </c>
      <c r="H5008" s="47">
        <v>0</v>
      </c>
      <c r="I5008" s="47"/>
      <c r="J5008" s="47"/>
      <c r="K5008" s="47">
        <v>0</v>
      </c>
      <c r="L5008" s="47">
        <v>161881</v>
      </c>
      <c r="M5008" s="47">
        <v>0</v>
      </c>
      <c r="N5008" s="47">
        <v>126487</v>
      </c>
      <c r="O5008" s="47">
        <v>0</v>
      </c>
      <c r="P5008" s="47"/>
      <c r="Q5008" s="48">
        <v>0</v>
      </c>
      <c r="R5008" s="139"/>
      <c r="S5008" s="139">
        <v>0</v>
      </c>
      <c r="T5008" s="48">
        <v>0</v>
      </c>
      <c r="U5008" s="48">
        <v>0</v>
      </c>
      <c r="V5008" s="48">
        <v>0</v>
      </c>
      <c r="W5008" s="48">
        <v>0</v>
      </c>
      <c r="X5008" s="47">
        <v>9242521</v>
      </c>
      <c r="Y5008" s="47"/>
      <c r="Z5008" s="48">
        <v>0</v>
      </c>
      <c r="AA5008" s="139"/>
      <c r="AB5008" s="139">
        <v>0</v>
      </c>
      <c r="AC5008" s="48">
        <v>578236</v>
      </c>
      <c r="AD5008" s="48">
        <v>341221.87419999996</v>
      </c>
      <c r="AE5008" s="48">
        <v>0</v>
      </c>
      <c r="AF5008" s="48">
        <v>0</v>
      </c>
    </row>
    <row r="5009" spans="1:32" x14ac:dyDescent="0.3">
      <c r="A5009" s="46" t="s">
        <v>72</v>
      </c>
      <c r="B5009" s="65" t="str">
        <f>VLOOKUP(A5009,'bank list with code'!$A$2:$C$114,3,FALSE)</f>
        <v>B067</v>
      </c>
      <c r="C5009" s="65" t="str">
        <f>VLOOKUP(B5009,'bank type'!$A$2:$B$87,2,FALSE)</f>
        <v>Payment Banks</v>
      </c>
      <c r="D5009" s="63">
        <f t="shared" si="181"/>
        <v>44985</v>
      </c>
      <c r="E5009" s="117">
        <v>2</v>
      </c>
      <c r="F5009" s="41">
        <v>2023</v>
      </c>
      <c r="G5009" s="47">
        <v>0</v>
      </c>
      <c r="H5009" s="47">
        <v>0</v>
      </c>
      <c r="I5009" s="47"/>
      <c r="J5009" s="47"/>
      <c r="K5009" s="47">
        <v>0</v>
      </c>
      <c r="L5009" s="47">
        <v>0</v>
      </c>
      <c r="M5009" s="47">
        <v>0</v>
      </c>
      <c r="N5009" s="47">
        <v>59</v>
      </c>
      <c r="O5009" s="47">
        <v>0</v>
      </c>
      <c r="P5009" s="47"/>
      <c r="Q5009" s="48">
        <v>0</v>
      </c>
      <c r="R5009" s="139"/>
      <c r="S5009" s="139">
        <v>0</v>
      </c>
      <c r="T5009" s="48">
        <v>0</v>
      </c>
      <c r="U5009" s="48">
        <v>0</v>
      </c>
      <c r="V5009" s="48">
        <v>0</v>
      </c>
      <c r="W5009" s="48">
        <v>0</v>
      </c>
      <c r="X5009" s="47">
        <v>0</v>
      </c>
      <c r="Y5009" s="47"/>
      <c r="Z5009" s="48">
        <v>0</v>
      </c>
      <c r="AA5009" s="139"/>
      <c r="AB5009" s="139">
        <v>0</v>
      </c>
      <c r="AC5009" s="48">
        <v>0</v>
      </c>
      <c r="AD5009" s="48">
        <v>0</v>
      </c>
      <c r="AE5009" s="48">
        <v>0</v>
      </c>
      <c r="AF5009" s="48">
        <v>0</v>
      </c>
    </row>
    <row r="5010" spans="1:32" x14ac:dyDescent="0.3">
      <c r="A5010" s="46" t="s">
        <v>49</v>
      </c>
      <c r="B5010" s="65" t="str">
        <f>VLOOKUP(A5010,'bank list with code'!$A$2:$C$114,3,FALSE)</f>
        <v>B077</v>
      </c>
      <c r="C5010" s="65" t="str">
        <f>VLOOKUP(B5010,'bank type'!$A$2:$B$87,2,FALSE)</f>
        <v>Payment Banks</v>
      </c>
      <c r="D5010" s="63">
        <f t="shared" si="181"/>
        <v>44985</v>
      </c>
      <c r="E5010" s="117">
        <v>2</v>
      </c>
      <c r="F5010" s="41">
        <v>2023</v>
      </c>
      <c r="G5010" s="47">
        <v>0</v>
      </c>
      <c r="H5010" s="47">
        <v>0</v>
      </c>
      <c r="I5010" s="47"/>
      <c r="J5010" s="47"/>
      <c r="K5010" s="47">
        <v>0</v>
      </c>
      <c r="L5010" s="47">
        <v>299656</v>
      </c>
      <c r="M5010" s="47">
        <v>0</v>
      </c>
      <c r="N5010" s="47">
        <v>0</v>
      </c>
      <c r="O5010" s="47">
        <v>0</v>
      </c>
      <c r="P5010" s="47"/>
      <c r="Q5010" s="48">
        <v>0</v>
      </c>
      <c r="R5010" s="139"/>
      <c r="S5010" s="139">
        <v>0</v>
      </c>
      <c r="T5010" s="48">
        <v>0</v>
      </c>
      <c r="U5010" s="48">
        <v>0</v>
      </c>
      <c r="V5010" s="48">
        <v>0</v>
      </c>
      <c r="W5010" s="48">
        <v>0</v>
      </c>
      <c r="X5010" s="47">
        <v>502607</v>
      </c>
      <c r="Y5010" s="47"/>
      <c r="Z5010" s="48">
        <v>739</v>
      </c>
      <c r="AA5010" s="139"/>
      <c r="AB5010" s="139">
        <v>0.92052336000000023</v>
      </c>
      <c r="AC5010" s="48">
        <v>40296</v>
      </c>
      <c r="AD5010" s="48">
        <v>20370.590119999975</v>
      </c>
      <c r="AE5010" s="48">
        <v>0</v>
      </c>
      <c r="AF5010" s="48">
        <v>0</v>
      </c>
    </row>
    <row r="5011" spans="1:32" x14ac:dyDescent="0.3">
      <c r="A5011" s="49" t="s">
        <v>50</v>
      </c>
      <c r="B5011" s="65" t="str">
        <f>VLOOKUP(A5011,'bank list with code'!$A$2:$C$114,3,FALSE)</f>
        <v>B079</v>
      </c>
      <c r="C5011" s="65" t="str">
        <f>VLOOKUP(B5011,'bank type'!$A$2:$B$87,2,FALSE)</f>
        <v>Payment Banks</v>
      </c>
      <c r="D5011" s="63">
        <f t="shared" si="181"/>
        <v>44985</v>
      </c>
      <c r="E5011" s="117">
        <v>2</v>
      </c>
      <c r="F5011" s="41">
        <v>2023</v>
      </c>
      <c r="G5011" s="47">
        <v>1</v>
      </c>
      <c r="H5011" s="47">
        <v>62</v>
      </c>
      <c r="I5011" s="47"/>
      <c r="J5011" s="47"/>
      <c r="K5011" s="47">
        <v>591989</v>
      </c>
      <c r="L5011" s="47">
        <v>0</v>
      </c>
      <c r="M5011" s="47">
        <v>0</v>
      </c>
      <c r="N5011" s="47">
        <v>28699656</v>
      </c>
      <c r="O5011" s="47">
        <v>0</v>
      </c>
      <c r="P5011" s="47"/>
      <c r="Q5011" s="48">
        <v>0</v>
      </c>
      <c r="R5011" s="139"/>
      <c r="S5011" s="139">
        <v>0</v>
      </c>
      <c r="T5011" s="48">
        <v>0</v>
      </c>
      <c r="U5011" s="48">
        <v>0</v>
      </c>
      <c r="V5011" s="48">
        <v>0</v>
      </c>
      <c r="W5011" s="48">
        <v>0</v>
      </c>
      <c r="X5011" s="47">
        <v>37907439</v>
      </c>
      <c r="Y5011" s="47"/>
      <c r="Z5011" s="48">
        <v>432092</v>
      </c>
      <c r="AA5011" s="139"/>
      <c r="AB5011" s="139">
        <v>536.25483999999994</v>
      </c>
      <c r="AC5011" s="48">
        <v>1120770</v>
      </c>
      <c r="AD5011" s="48">
        <v>1788161.3330000001</v>
      </c>
      <c r="AE5011" s="48">
        <v>0</v>
      </c>
      <c r="AF5011" s="48">
        <v>0</v>
      </c>
    </row>
    <row r="5012" spans="1:32" x14ac:dyDescent="0.3">
      <c r="A5012" s="41" t="s">
        <v>95</v>
      </c>
      <c r="B5012" s="65" t="str">
        <f>VLOOKUP(A5012,'bank list with code'!$A$2:$C$114,3,FALSE)</f>
        <v>B007</v>
      </c>
      <c r="C5012" s="65" t="str">
        <f>VLOOKUP(B5012,'bank type'!$A$2:$B$87,2,FALSE)</f>
        <v>Small Finance Banks</v>
      </c>
      <c r="D5012" s="63">
        <f t="shared" si="181"/>
        <v>44985</v>
      </c>
      <c r="E5012" s="117">
        <v>2</v>
      </c>
      <c r="F5012" s="41">
        <v>2023</v>
      </c>
      <c r="G5012" s="42">
        <v>488</v>
      </c>
      <c r="H5012" s="42">
        <v>3</v>
      </c>
      <c r="I5012" s="42"/>
      <c r="J5012" s="42"/>
      <c r="K5012" s="42">
        <v>0</v>
      </c>
      <c r="L5012" s="42">
        <v>361</v>
      </c>
      <c r="M5012" s="42">
        <v>0</v>
      </c>
      <c r="N5012" s="42">
        <v>962708</v>
      </c>
      <c r="O5012" s="42">
        <v>457428</v>
      </c>
      <c r="P5012" s="42"/>
      <c r="Q5012" s="43">
        <v>589071</v>
      </c>
      <c r="R5012" s="137"/>
      <c r="S5012" s="137">
        <v>3377.5103371199998</v>
      </c>
      <c r="T5012" s="43">
        <v>717449</v>
      </c>
      <c r="U5012" s="43">
        <v>4639119.8712399993</v>
      </c>
      <c r="V5012" s="43">
        <v>1593</v>
      </c>
      <c r="W5012" s="43">
        <v>782.31200000000001</v>
      </c>
      <c r="X5012" s="42">
        <v>2475878</v>
      </c>
      <c r="Y5012" s="42"/>
      <c r="Z5012" s="43">
        <v>219290</v>
      </c>
      <c r="AA5012" s="137"/>
      <c r="AB5012" s="137">
        <v>549.73168611999768</v>
      </c>
      <c r="AC5012" s="43">
        <v>239306</v>
      </c>
      <c r="AD5012" s="43">
        <v>632681.35439997679</v>
      </c>
      <c r="AE5012" s="43">
        <v>199</v>
      </c>
      <c r="AF5012" s="43">
        <v>3258.2750000000001</v>
      </c>
    </row>
    <row r="5013" spans="1:32" x14ac:dyDescent="0.3">
      <c r="A5013" s="41" t="s">
        <v>96</v>
      </c>
      <c r="B5013" s="65" t="str">
        <f>VLOOKUP(A5013,'bank list with code'!$A$2:$C$114,3,FALSE)</f>
        <v>B019</v>
      </c>
      <c r="C5013" s="65" t="str">
        <f>VLOOKUP(B5013,'bank type'!$A$2:$B$87,2,FALSE)</f>
        <v>Small Finance Banks</v>
      </c>
      <c r="D5013" s="63">
        <f t="shared" si="181"/>
        <v>44985</v>
      </c>
      <c r="E5013" s="117">
        <v>2</v>
      </c>
      <c r="F5013" s="41">
        <v>2023</v>
      </c>
      <c r="G5013" s="42">
        <v>168</v>
      </c>
      <c r="H5013" s="42">
        <v>2</v>
      </c>
      <c r="I5013" s="42"/>
      <c r="J5013" s="42"/>
      <c r="K5013" s="42">
        <v>0</v>
      </c>
      <c r="L5013" s="42">
        <v>0</v>
      </c>
      <c r="M5013" s="42">
        <v>0</v>
      </c>
      <c r="N5013" s="42">
        <v>0</v>
      </c>
      <c r="O5013" s="42">
        <v>0</v>
      </c>
      <c r="P5013" s="42"/>
      <c r="Q5013" s="43">
        <v>0</v>
      </c>
      <c r="R5013" s="137"/>
      <c r="S5013" s="137">
        <v>0</v>
      </c>
      <c r="T5013" s="43">
        <v>0</v>
      </c>
      <c r="U5013" s="43">
        <v>0</v>
      </c>
      <c r="V5013" s="43">
        <v>0</v>
      </c>
      <c r="W5013" s="43">
        <v>0</v>
      </c>
      <c r="X5013" s="42">
        <v>200240</v>
      </c>
      <c r="Y5013" s="42"/>
      <c r="Z5013" s="43">
        <v>36540</v>
      </c>
      <c r="AA5013" s="137"/>
      <c r="AB5013" s="137">
        <v>106.65350651000018</v>
      </c>
      <c r="AC5013" s="43">
        <v>10414</v>
      </c>
      <c r="AD5013" s="43">
        <v>28035.780640000045</v>
      </c>
      <c r="AE5013" s="43">
        <v>0</v>
      </c>
      <c r="AF5013" s="43">
        <v>0</v>
      </c>
    </row>
    <row r="5014" spans="1:32" x14ac:dyDescent="0.3">
      <c r="A5014" s="41" t="s">
        <v>97</v>
      </c>
      <c r="B5014" s="65" t="str">
        <f>VLOOKUP(A5014,'bank list with code'!$A$2:$C$114,3,FALSE)</f>
        <v>B041</v>
      </c>
      <c r="C5014" s="65" t="str">
        <f>VLOOKUP(B5014,'bank type'!$A$2:$B$87,2,FALSE)</f>
        <v>Small Finance Banks</v>
      </c>
      <c r="D5014" s="63">
        <f t="shared" si="181"/>
        <v>44985</v>
      </c>
      <c r="E5014" s="117">
        <v>2</v>
      </c>
      <c r="F5014" s="41">
        <v>2023</v>
      </c>
      <c r="G5014" s="42">
        <v>346</v>
      </c>
      <c r="H5014" s="42">
        <v>3</v>
      </c>
      <c r="I5014" s="42"/>
      <c r="J5014" s="42"/>
      <c r="K5014" s="42">
        <v>22866</v>
      </c>
      <c r="L5014" s="42">
        <v>293</v>
      </c>
      <c r="M5014" s="42">
        <v>44150</v>
      </c>
      <c r="N5014" s="42">
        <v>0</v>
      </c>
      <c r="O5014" s="42">
        <v>0</v>
      </c>
      <c r="P5014" s="42"/>
      <c r="Q5014" s="43">
        <v>0</v>
      </c>
      <c r="R5014" s="137"/>
      <c r="S5014" s="137">
        <v>0</v>
      </c>
      <c r="T5014" s="43">
        <v>0</v>
      </c>
      <c r="U5014" s="43">
        <v>0</v>
      </c>
      <c r="V5014" s="43">
        <v>0</v>
      </c>
      <c r="W5014" s="43">
        <v>0</v>
      </c>
      <c r="X5014" s="42">
        <v>3262002</v>
      </c>
      <c r="Y5014" s="42"/>
      <c r="Z5014" s="43">
        <v>212438</v>
      </c>
      <c r="AA5014" s="137"/>
      <c r="AB5014" s="137">
        <v>360.14497832000001</v>
      </c>
      <c r="AC5014" s="43">
        <v>54944</v>
      </c>
      <c r="AD5014" s="43">
        <v>254850.49097000004</v>
      </c>
      <c r="AE5014" s="43">
        <v>0</v>
      </c>
      <c r="AF5014" s="43">
        <v>0</v>
      </c>
    </row>
    <row r="5015" spans="1:32" x14ac:dyDescent="0.3">
      <c r="A5015" s="41" t="s">
        <v>98</v>
      </c>
      <c r="B5015" s="65" t="str">
        <f>VLOOKUP(A5015,'bank list with code'!$A$2:$C$114,3,FALSE)</f>
        <v>B043</v>
      </c>
      <c r="C5015" s="65" t="str">
        <f>VLOOKUP(B5015,'bank type'!$A$2:$B$87,2,FALSE)</f>
        <v>Small Finance Banks</v>
      </c>
      <c r="D5015" s="63">
        <f t="shared" si="181"/>
        <v>44985</v>
      </c>
      <c r="E5015" s="117">
        <v>2</v>
      </c>
      <c r="F5015" s="41">
        <v>2023</v>
      </c>
      <c r="G5015" s="42">
        <v>514</v>
      </c>
      <c r="H5015" s="42">
        <v>2</v>
      </c>
      <c r="I5015" s="42"/>
      <c r="J5015" s="42"/>
      <c r="K5015" s="42">
        <v>0</v>
      </c>
      <c r="L5015" s="42">
        <v>1898</v>
      </c>
      <c r="M5015" s="42">
        <v>0</v>
      </c>
      <c r="N5015" s="42">
        <v>0</v>
      </c>
      <c r="O5015" s="42">
        <v>0</v>
      </c>
      <c r="P5015" s="42"/>
      <c r="Q5015" s="43">
        <v>0</v>
      </c>
      <c r="R5015" s="137"/>
      <c r="S5015" s="137">
        <v>0</v>
      </c>
      <c r="T5015" s="43">
        <v>0</v>
      </c>
      <c r="U5015" s="43">
        <v>0</v>
      </c>
      <c r="V5015" s="43">
        <v>0</v>
      </c>
      <c r="W5015" s="43">
        <v>0</v>
      </c>
      <c r="X5015" s="42">
        <v>4955099</v>
      </c>
      <c r="Y5015" s="42"/>
      <c r="Z5015" s="43">
        <v>244804</v>
      </c>
      <c r="AA5015" s="137"/>
      <c r="AB5015" s="137">
        <v>315.54033701000003</v>
      </c>
      <c r="AC5015" s="43">
        <v>16396</v>
      </c>
      <c r="AD5015" s="43">
        <v>32799.457670000003</v>
      </c>
      <c r="AE5015" s="43">
        <v>0</v>
      </c>
      <c r="AF5015" s="43">
        <v>0</v>
      </c>
    </row>
    <row r="5016" spans="1:32" x14ac:dyDescent="0.3">
      <c r="A5016" s="41" t="s">
        <v>99</v>
      </c>
      <c r="B5016" s="65" t="str">
        <f>VLOOKUP(A5016,'bank list with code'!$A$2:$C$114,3,FALSE)</f>
        <v>B046</v>
      </c>
      <c r="C5016" s="65" t="str">
        <f>VLOOKUP(B5016,'bank type'!$A$2:$B$87,2,FALSE)</f>
        <v>Small Finance Banks</v>
      </c>
      <c r="D5016" s="63">
        <f t="shared" si="181"/>
        <v>44985</v>
      </c>
      <c r="E5016" s="117">
        <v>2</v>
      </c>
      <c r="F5016" s="41">
        <v>2023</v>
      </c>
      <c r="G5016" s="42">
        <v>142</v>
      </c>
      <c r="H5016" s="42">
        <v>0</v>
      </c>
      <c r="I5016" s="42"/>
      <c r="J5016" s="42"/>
      <c r="K5016" s="42">
        <v>0</v>
      </c>
      <c r="L5016" s="42">
        <v>0</v>
      </c>
      <c r="M5016" s="42">
        <v>0</v>
      </c>
      <c r="N5016" s="42">
        <v>0</v>
      </c>
      <c r="O5016" s="42">
        <v>0</v>
      </c>
      <c r="P5016" s="42"/>
      <c r="Q5016" s="43">
        <v>0</v>
      </c>
      <c r="R5016" s="137"/>
      <c r="S5016" s="137">
        <v>0</v>
      </c>
      <c r="T5016" s="43">
        <v>0</v>
      </c>
      <c r="U5016" s="43">
        <v>0</v>
      </c>
      <c r="V5016" s="43">
        <v>0</v>
      </c>
      <c r="W5016" s="43">
        <v>0</v>
      </c>
      <c r="X5016" s="42">
        <v>4366092</v>
      </c>
      <c r="Y5016" s="42"/>
      <c r="Z5016" s="43">
        <v>44104</v>
      </c>
      <c r="AA5016" s="137"/>
      <c r="AB5016" s="137">
        <v>59.091315160000001</v>
      </c>
      <c r="AC5016" s="43">
        <v>4966</v>
      </c>
      <c r="AD5016" s="43">
        <v>9598.5687100000014</v>
      </c>
      <c r="AE5016" s="43">
        <v>0</v>
      </c>
      <c r="AF5016" s="43">
        <v>0</v>
      </c>
    </row>
    <row r="5017" spans="1:32" x14ac:dyDescent="0.3">
      <c r="A5017" s="41" t="s">
        <v>100</v>
      </c>
      <c r="B5017" s="65" t="str">
        <f>VLOOKUP(A5017,'bank list with code'!$A$2:$C$114,3,FALSE)</f>
        <v>B065</v>
      </c>
      <c r="C5017" s="65" t="str">
        <f>VLOOKUP(B5017,'bank type'!$A$2:$B$87,2,FALSE)</f>
        <v>Small Finance Banks</v>
      </c>
      <c r="D5017" s="63">
        <f t="shared" si="181"/>
        <v>44985</v>
      </c>
      <c r="E5017" s="117">
        <v>2</v>
      </c>
      <c r="F5017" s="41">
        <v>2023</v>
      </c>
      <c r="G5017" s="42">
        <v>59</v>
      </c>
      <c r="H5017" s="42">
        <v>2</v>
      </c>
      <c r="I5017" s="42"/>
      <c r="J5017" s="42"/>
      <c r="K5017" s="42">
        <v>0</v>
      </c>
      <c r="L5017" s="42">
        <v>158</v>
      </c>
      <c r="M5017" s="42">
        <v>0</v>
      </c>
      <c r="N5017" s="42">
        <v>494657</v>
      </c>
      <c r="O5017" s="42">
        <v>0</v>
      </c>
      <c r="P5017" s="42"/>
      <c r="Q5017" s="43">
        <v>0</v>
      </c>
      <c r="R5017" s="137"/>
      <c r="S5017" s="137">
        <v>0</v>
      </c>
      <c r="T5017" s="43">
        <v>0</v>
      </c>
      <c r="U5017" s="43">
        <v>0</v>
      </c>
      <c r="V5017" s="43">
        <v>0</v>
      </c>
      <c r="W5017" s="43">
        <v>0</v>
      </c>
      <c r="X5017" s="42">
        <v>2704951</v>
      </c>
      <c r="Y5017" s="42"/>
      <c r="Z5017" s="43">
        <v>46177</v>
      </c>
      <c r="AA5017" s="137"/>
      <c r="AB5017" s="137">
        <v>74.039806540000001</v>
      </c>
      <c r="AC5017" s="43">
        <v>7286</v>
      </c>
      <c r="AD5017" s="43">
        <v>15666.77543</v>
      </c>
      <c r="AE5017" s="43">
        <v>0</v>
      </c>
      <c r="AF5017" s="43">
        <v>0</v>
      </c>
    </row>
    <row r="5018" spans="1:32" x14ac:dyDescent="0.3">
      <c r="A5018" s="41" t="s">
        <v>101</v>
      </c>
      <c r="B5018" s="65" t="str">
        <f>VLOOKUP(A5018,'bank list with code'!$A$2:$C$114,3,FALSE)</f>
        <v>B075</v>
      </c>
      <c r="C5018" s="65" t="str">
        <f>VLOOKUP(B5018,'bank type'!$A$2:$B$87,2,FALSE)</f>
        <v>Small Finance Banks</v>
      </c>
      <c r="D5018" s="63">
        <f t="shared" si="181"/>
        <v>44985</v>
      </c>
      <c r="E5018" s="117">
        <v>2</v>
      </c>
      <c r="F5018" s="41">
        <v>2023</v>
      </c>
      <c r="G5018" s="42">
        <v>10</v>
      </c>
      <c r="H5018" s="42">
        <v>1</v>
      </c>
      <c r="I5018" s="42"/>
      <c r="J5018" s="42"/>
      <c r="K5018" s="42">
        <v>0</v>
      </c>
      <c r="L5018" s="42">
        <v>0</v>
      </c>
      <c r="M5018" s="42">
        <v>0</v>
      </c>
      <c r="N5018" s="42">
        <v>0</v>
      </c>
      <c r="O5018" s="42">
        <v>0</v>
      </c>
      <c r="P5018" s="42"/>
      <c r="Q5018" s="43">
        <v>0</v>
      </c>
      <c r="R5018" s="137"/>
      <c r="S5018" s="137">
        <v>0</v>
      </c>
      <c r="T5018" s="43">
        <v>0</v>
      </c>
      <c r="U5018" s="43">
        <v>0</v>
      </c>
      <c r="V5018" s="43">
        <v>0</v>
      </c>
      <c r="W5018" s="43">
        <v>0</v>
      </c>
      <c r="X5018" s="42">
        <v>384306</v>
      </c>
      <c r="Y5018" s="42"/>
      <c r="Z5018" s="43">
        <v>13716</v>
      </c>
      <c r="AA5018" s="137"/>
      <c r="AB5018" s="137">
        <v>18.526029620000003</v>
      </c>
      <c r="AC5018" s="43">
        <v>0</v>
      </c>
      <c r="AD5018" s="43">
        <v>0</v>
      </c>
      <c r="AE5018" s="43">
        <v>0</v>
      </c>
      <c r="AF5018" s="43">
        <v>0</v>
      </c>
    </row>
    <row r="5019" spans="1:32" x14ac:dyDescent="0.3">
      <c r="A5019" s="41" t="s">
        <v>102</v>
      </c>
      <c r="B5019" s="65" t="str">
        <f>VLOOKUP(A5019,'bank list with code'!$A$2:$C$114,3,FALSE)</f>
        <v>B087</v>
      </c>
      <c r="C5019" s="65" t="str">
        <f>VLOOKUP(B5019,'bank type'!$A$2:$B$87,2,FALSE)</f>
        <v>Small Finance Banks</v>
      </c>
      <c r="D5019" s="63">
        <f t="shared" si="181"/>
        <v>44985</v>
      </c>
      <c r="E5019" s="117">
        <v>2</v>
      </c>
      <c r="F5019" s="41">
        <v>2023</v>
      </c>
      <c r="G5019" s="42">
        <v>30</v>
      </c>
      <c r="H5019" s="42">
        <v>1</v>
      </c>
      <c r="I5019" s="42"/>
      <c r="J5019" s="42"/>
      <c r="K5019" s="42">
        <v>0</v>
      </c>
      <c r="L5019" s="42">
        <v>279</v>
      </c>
      <c r="M5019" s="42">
        <v>0</v>
      </c>
      <c r="N5019" s="42">
        <v>0</v>
      </c>
      <c r="O5019" s="42">
        <v>0</v>
      </c>
      <c r="P5019" s="42"/>
      <c r="Q5019" s="43">
        <v>0</v>
      </c>
      <c r="R5019" s="137"/>
      <c r="S5019" s="137">
        <v>0</v>
      </c>
      <c r="T5019" s="43">
        <v>0</v>
      </c>
      <c r="U5019" s="43">
        <v>0</v>
      </c>
      <c r="V5019" s="43">
        <v>0</v>
      </c>
      <c r="W5019" s="43">
        <v>0</v>
      </c>
      <c r="X5019" s="42">
        <v>83898</v>
      </c>
      <c r="Y5019" s="42"/>
      <c r="Z5019" s="43">
        <v>5887</v>
      </c>
      <c r="AA5019" s="137"/>
      <c r="AB5019" s="137">
        <v>12.21807156</v>
      </c>
      <c r="AC5019" s="43">
        <v>4416</v>
      </c>
      <c r="AD5019" s="43">
        <v>15025.2495</v>
      </c>
      <c r="AE5019" s="43">
        <v>0</v>
      </c>
      <c r="AF5019" s="43">
        <v>0</v>
      </c>
    </row>
    <row r="5020" spans="1:32" x14ac:dyDescent="0.3">
      <c r="A5020" s="41" t="s">
        <v>103</v>
      </c>
      <c r="B5020" s="65" t="str">
        <f>VLOOKUP(A5020,'bank list with code'!$A$2:$C$114,3,FALSE)</f>
        <v>B097</v>
      </c>
      <c r="C5020" s="65" t="str">
        <f>VLOOKUP(B5020,'bank type'!$A$2:$B$87,2,FALSE)</f>
        <v>Small Finance Banks</v>
      </c>
      <c r="D5020" s="63">
        <f t="shared" si="181"/>
        <v>44985</v>
      </c>
      <c r="E5020" s="117">
        <v>2</v>
      </c>
      <c r="F5020" s="41">
        <v>2023</v>
      </c>
      <c r="G5020" s="42">
        <v>0</v>
      </c>
      <c r="H5020" s="42">
        <v>0</v>
      </c>
      <c r="I5020" s="42"/>
      <c r="J5020" s="42"/>
      <c r="K5020" s="42">
        <v>0</v>
      </c>
      <c r="L5020" s="42">
        <v>67</v>
      </c>
      <c r="M5020" s="42">
        <v>0</v>
      </c>
      <c r="N5020" s="42">
        <v>0</v>
      </c>
      <c r="O5020" s="42">
        <v>0</v>
      </c>
      <c r="P5020" s="42"/>
      <c r="Q5020" s="43">
        <v>0</v>
      </c>
      <c r="R5020" s="137"/>
      <c r="S5020" s="137">
        <v>0</v>
      </c>
      <c r="T5020" s="43">
        <v>0</v>
      </c>
      <c r="U5020" s="43">
        <v>0</v>
      </c>
      <c r="V5020" s="43">
        <v>0</v>
      </c>
      <c r="W5020" s="43">
        <v>0</v>
      </c>
      <c r="X5020" s="42">
        <v>560598</v>
      </c>
      <c r="Y5020" s="42"/>
      <c r="Z5020" s="43">
        <v>21886</v>
      </c>
      <c r="AA5020" s="137"/>
      <c r="AB5020" s="137">
        <v>27.169000740000005</v>
      </c>
      <c r="AC5020" s="43">
        <v>2451</v>
      </c>
      <c r="AD5020" s="43">
        <v>5508.2723400000004</v>
      </c>
      <c r="AE5020" s="43">
        <v>0</v>
      </c>
      <c r="AF5020" s="43">
        <v>0</v>
      </c>
    </row>
    <row r="5021" spans="1:32" x14ac:dyDescent="0.3">
      <c r="A5021" s="41" t="s">
        <v>104</v>
      </c>
      <c r="B5021" s="65" t="str">
        <f>VLOOKUP(A5021,'bank list with code'!$A$2:$C$114,3,FALSE)</f>
        <v>B103</v>
      </c>
      <c r="C5021" s="65" t="str">
        <f>VLOOKUP(B5021,'bank type'!$A$2:$B$87,2,FALSE)</f>
        <v>Small Finance Banks</v>
      </c>
      <c r="D5021" s="63">
        <f t="shared" si="181"/>
        <v>44985</v>
      </c>
      <c r="E5021" s="117">
        <v>2</v>
      </c>
      <c r="F5021" s="41">
        <v>2023</v>
      </c>
      <c r="G5021" s="42">
        <v>509</v>
      </c>
      <c r="H5021" s="42">
        <v>3</v>
      </c>
      <c r="I5021" s="42"/>
      <c r="J5021" s="42"/>
      <c r="K5021" s="42">
        <v>0</v>
      </c>
      <c r="L5021" s="42">
        <v>0</v>
      </c>
      <c r="M5021" s="42">
        <v>0</v>
      </c>
      <c r="N5021" s="42">
        <v>350707</v>
      </c>
      <c r="O5021" s="42">
        <v>0</v>
      </c>
      <c r="P5021" s="42"/>
      <c r="Q5021" s="43">
        <v>0</v>
      </c>
      <c r="R5021" s="137"/>
      <c r="S5021" s="137">
        <v>0</v>
      </c>
      <c r="T5021" s="43">
        <v>0</v>
      </c>
      <c r="U5021" s="43">
        <v>0</v>
      </c>
      <c r="V5021" s="43">
        <v>0</v>
      </c>
      <c r="W5021" s="43">
        <v>0</v>
      </c>
      <c r="X5021" s="42">
        <v>8595110</v>
      </c>
      <c r="Y5021" s="42"/>
      <c r="Z5021" s="43">
        <v>266252</v>
      </c>
      <c r="AA5021" s="137"/>
      <c r="AB5021" s="137">
        <v>425.84041879</v>
      </c>
      <c r="AC5021" s="43">
        <v>103448</v>
      </c>
      <c r="AD5021" s="43">
        <v>238528.58269000001</v>
      </c>
      <c r="AE5021" s="43">
        <v>0</v>
      </c>
      <c r="AF5021" s="43">
        <v>0</v>
      </c>
    </row>
    <row r="5022" spans="1:32" x14ac:dyDescent="0.3">
      <c r="A5022" s="41" t="s">
        <v>105</v>
      </c>
      <c r="B5022" s="65" t="str">
        <f>VLOOKUP(A5022,'bank list with code'!$A$2:$C$114,3,FALSE)</f>
        <v>B107</v>
      </c>
      <c r="C5022" s="65" t="str">
        <f>VLOOKUP(B5022,'bank type'!$A$2:$B$87,2,FALSE)</f>
        <v>Small Finance Banks</v>
      </c>
      <c r="D5022" s="63">
        <f t="shared" si="181"/>
        <v>44985</v>
      </c>
      <c r="E5022" s="117">
        <v>2</v>
      </c>
      <c r="F5022" s="41">
        <v>2023</v>
      </c>
      <c r="G5022" s="42">
        <v>231</v>
      </c>
      <c r="H5022" s="42">
        <v>0</v>
      </c>
      <c r="I5022" s="42"/>
      <c r="J5022" s="42"/>
      <c r="K5022" s="42">
        <v>0</v>
      </c>
      <c r="L5022" s="42">
        <v>0</v>
      </c>
      <c r="M5022" s="42">
        <v>0</v>
      </c>
      <c r="N5022" s="42">
        <v>0</v>
      </c>
      <c r="O5022" s="42">
        <v>0</v>
      </c>
      <c r="P5022" s="42"/>
      <c r="Q5022" s="43">
        <v>0</v>
      </c>
      <c r="R5022" s="137"/>
      <c r="S5022" s="137">
        <v>0</v>
      </c>
      <c r="T5022" s="43">
        <v>0</v>
      </c>
      <c r="U5022" s="43">
        <v>0</v>
      </c>
      <c r="V5022" s="43">
        <v>0</v>
      </c>
      <c r="W5022" s="43">
        <v>0</v>
      </c>
      <c r="X5022" s="42">
        <v>0</v>
      </c>
      <c r="Y5022" s="42"/>
      <c r="Z5022" s="43">
        <v>0</v>
      </c>
      <c r="AA5022" s="137"/>
      <c r="AB5022" s="137">
        <v>0</v>
      </c>
      <c r="AC5022" s="43">
        <v>0</v>
      </c>
      <c r="AD5022" s="43">
        <v>0</v>
      </c>
      <c r="AE5022" s="43">
        <v>0</v>
      </c>
      <c r="AF5022" s="43">
        <v>0</v>
      </c>
    </row>
    <row r="5023" spans="1:32" x14ac:dyDescent="0.3">
      <c r="A5023" s="41" t="s">
        <v>106</v>
      </c>
      <c r="B5023" s="65" t="str">
        <f>VLOOKUP(A5023,'bank list with code'!$A$2:$C$114,3,FALSE)</f>
        <v>B109</v>
      </c>
      <c r="C5023" s="65" t="str">
        <f>VLOOKUP(B5023,'bank type'!$A$2:$B$87,2,FALSE)</f>
        <v>Small Finance Banks</v>
      </c>
      <c r="D5023" s="63">
        <f t="shared" si="181"/>
        <v>44985</v>
      </c>
      <c r="E5023" s="117">
        <v>2</v>
      </c>
      <c r="F5023" s="41">
        <v>2023</v>
      </c>
      <c r="G5023" s="42">
        <v>276</v>
      </c>
      <c r="H5023" s="42">
        <v>7</v>
      </c>
      <c r="I5023" s="42"/>
      <c r="J5023" s="42"/>
      <c r="K5023" s="42">
        <v>0</v>
      </c>
      <c r="L5023" s="42">
        <v>533</v>
      </c>
      <c r="M5023" s="42">
        <v>0</v>
      </c>
      <c r="N5023" s="42">
        <v>15567</v>
      </c>
      <c r="O5023" s="42">
        <v>0</v>
      </c>
      <c r="P5023" s="42"/>
      <c r="Q5023" s="43">
        <v>0</v>
      </c>
      <c r="R5023" s="137"/>
      <c r="S5023" s="137">
        <v>0</v>
      </c>
      <c r="T5023" s="43">
        <v>0</v>
      </c>
      <c r="U5023" s="43">
        <v>0</v>
      </c>
      <c r="V5023" s="43">
        <v>0</v>
      </c>
      <c r="W5023" s="43">
        <v>0</v>
      </c>
      <c r="X5023" s="42">
        <v>1533668</v>
      </c>
      <c r="Y5023" s="42"/>
      <c r="Z5023" s="43">
        <v>36164</v>
      </c>
      <c r="AA5023" s="137"/>
      <c r="AB5023" s="137">
        <v>61.927908080000002</v>
      </c>
      <c r="AC5023" s="43">
        <v>8869</v>
      </c>
      <c r="AD5023" s="43">
        <v>21716.619829999985</v>
      </c>
      <c r="AE5023" s="43">
        <v>12</v>
      </c>
      <c r="AF5023" s="43">
        <v>111.2</v>
      </c>
    </row>
    <row r="5024" spans="1:32" x14ac:dyDescent="0.3">
      <c r="A5024" s="31" t="s">
        <v>0</v>
      </c>
      <c r="B5024" s="65" t="str">
        <f>VLOOKUP(A5024,'bank list with code'!$A$2:$C$114,3,FALSE)</f>
        <v>B014</v>
      </c>
      <c r="C5024" s="65" t="str">
        <f>VLOOKUP(B5024,'bank type'!$A$2:$B$87,2,FALSE)</f>
        <v>Public Sector Banks</v>
      </c>
      <c r="D5024" s="60">
        <f>DATE(2023,3,31)</f>
        <v>45016</v>
      </c>
      <c r="E5024" s="115">
        <v>3</v>
      </c>
      <c r="F5024" s="41">
        <v>2023</v>
      </c>
      <c r="G5024" s="14">
        <v>8786</v>
      </c>
      <c r="H5024" s="14">
        <v>2615</v>
      </c>
      <c r="I5024" s="14"/>
      <c r="J5024" s="14"/>
      <c r="K5024" s="14">
        <v>23354</v>
      </c>
      <c r="L5024" s="14">
        <v>43006</v>
      </c>
      <c r="M5024" s="14">
        <v>7665</v>
      </c>
      <c r="N5024" s="14">
        <v>1157216</v>
      </c>
      <c r="O5024" s="14">
        <v>1947283</v>
      </c>
      <c r="P5024" s="14"/>
      <c r="Q5024" s="3">
        <v>2224205</v>
      </c>
      <c r="R5024" s="69"/>
      <c r="S5024" s="69">
        <v>6888.4810492000015</v>
      </c>
      <c r="T5024" s="3">
        <v>2027994</v>
      </c>
      <c r="U5024" s="3">
        <v>11176685.755889999</v>
      </c>
      <c r="V5024" s="3">
        <v>0</v>
      </c>
      <c r="W5024" s="3">
        <v>0</v>
      </c>
      <c r="X5024" s="14">
        <v>82585036</v>
      </c>
      <c r="Y5024" s="14"/>
      <c r="Z5024" s="3">
        <v>6195899</v>
      </c>
      <c r="AA5024" s="69"/>
      <c r="AB5024" s="69">
        <v>12180.467311640003</v>
      </c>
      <c r="AC5024" s="3">
        <v>1968492</v>
      </c>
      <c r="AD5024" s="3">
        <v>5512103.9306300003</v>
      </c>
      <c r="AE5024" s="3">
        <v>3</v>
      </c>
      <c r="AF5024" s="3">
        <v>4</v>
      </c>
    </row>
    <row r="5025" spans="1:32" x14ac:dyDescent="0.3">
      <c r="A5025" s="31" t="s">
        <v>1</v>
      </c>
      <c r="B5025" s="65" t="str">
        <f>VLOOKUP(A5025,'bank list with code'!$A$2:$C$114,3,FALSE)</f>
        <v>B015</v>
      </c>
      <c r="C5025" s="65" t="str">
        <f>VLOOKUP(B5025,'bank type'!$A$2:$B$87,2,FALSE)</f>
        <v>Public Sector Banks</v>
      </c>
      <c r="D5025" s="60">
        <f t="shared" ref="D5025:D5084" si="182">DATE(2023,3,31)</f>
        <v>45016</v>
      </c>
      <c r="E5025" s="115">
        <v>3</v>
      </c>
      <c r="F5025" s="41">
        <v>2023</v>
      </c>
      <c r="G5025" s="14">
        <v>5325</v>
      </c>
      <c r="H5025" s="14">
        <v>2889</v>
      </c>
      <c r="I5025" s="14"/>
      <c r="J5025" s="14"/>
      <c r="K5025" s="14">
        <v>42597</v>
      </c>
      <c r="L5025" s="14">
        <v>16349</v>
      </c>
      <c r="M5025" s="14">
        <v>103</v>
      </c>
      <c r="N5025" s="14">
        <v>663556</v>
      </c>
      <c r="O5025" s="14">
        <v>77101</v>
      </c>
      <c r="P5025" s="14"/>
      <c r="Q5025" s="3">
        <v>153719</v>
      </c>
      <c r="R5025" s="69"/>
      <c r="S5025" s="69">
        <v>532.80183676000001</v>
      </c>
      <c r="T5025" s="3">
        <v>70907</v>
      </c>
      <c r="U5025" s="3">
        <v>270779.28012000001</v>
      </c>
      <c r="V5025" s="3">
        <v>0</v>
      </c>
      <c r="W5025" s="3">
        <v>0</v>
      </c>
      <c r="X5025" s="14">
        <v>47125002</v>
      </c>
      <c r="Y5025" s="14"/>
      <c r="Z5025" s="3">
        <v>4158217</v>
      </c>
      <c r="AA5025" s="69"/>
      <c r="AB5025" s="69">
        <v>7417.7774179699991</v>
      </c>
      <c r="AC5025" s="3">
        <v>1589268</v>
      </c>
      <c r="AD5025" s="3">
        <v>2497578.7524299999</v>
      </c>
      <c r="AE5025" s="3">
        <v>0</v>
      </c>
      <c r="AF5025" s="3">
        <v>0</v>
      </c>
    </row>
    <row r="5026" spans="1:32" x14ac:dyDescent="0.3">
      <c r="A5026" s="35" t="s">
        <v>2</v>
      </c>
      <c r="B5026" s="65" t="str">
        <f>VLOOKUP(A5026,'bank list with code'!$A$2:$C$114,3,FALSE)</f>
        <v>B016</v>
      </c>
      <c r="C5026" s="65" t="str">
        <f>VLOOKUP(B5026,'bank type'!$A$2:$B$87,2,FALSE)</f>
        <v>Public Sector Banks</v>
      </c>
      <c r="D5026" s="60">
        <f t="shared" si="182"/>
        <v>45016</v>
      </c>
      <c r="E5026" s="115">
        <v>3</v>
      </c>
      <c r="F5026" s="41">
        <v>2023</v>
      </c>
      <c r="G5026" s="9">
        <v>1902</v>
      </c>
      <c r="H5026" s="9">
        <v>423</v>
      </c>
      <c r="I5026" s="9"/>
      <c r="J5026" s="9"/>
      <c r="K5026" s="9">
        <v>1953</v>
      </c>
      <c r="L5026" s="9">
        <v>1971</v>
      </c>
      <c r="M5026" s="9">
        <v>355014</v>
      </c>
      <c r="N5026" s="9">
        <v>1091291</v>
      </c>
      <c r="O5026" s="9">
        <v>33493</v>
      </c>
      <c r="P5026" s="9"/>
      <c r="Q5026" s="3">
        <v>57199</v>
      </c>
      <c r="R5026" s="69"/>
      <c r="S5026" s="69">
        <v>237.9654140800001</v>
      </c>
      <c r="T5026" s="3">
        <v>25062</v>
      </c>
      <c r="U5026" s="3">
        <v>134698.10892999999</v>
      </c>
      <c r="V5026" s="3">
        <v>0</v>
      </c>
      <c r="W5026" s="3">
        <v>0</v>
      </c>
      <c r="X5026" s="9">
        <v>13377060</v>
      </c>
      <c r="Y5026" s="9"/>
      <c r="Z5026" s="3">
        <v>1736343</v>
      </c>
      <c r="AA5026" s="69"/>
      <c r="AB5026" s="69">
        <v>2773.3885560799999</v>
      </c>
      <c r="AC5026" s="3">
        <v>664967</v>
      </c>
      <c r="AD5026" s="3">
        <v>1028880.8943200001</v>
      </c>
      <c r="AE5026" s="3">
        <v>7988</v>
      </c>
      <c r="AF5026" s="3">
        <v>90229.538480000003</v>
      </c>
    </row>
    <row r="5027" spans="1:32" x14ac:dyDescent="0.3">
      <c r="A5027" s="31" t="s">
        <v>3</v>
      </c>
      <c r="B5027" s="65" t="str">
        <f>VLOOKUP(A5027,'bank list with code'!$A$2:$C$114,3,FALSE)</f>
        <v>B018</v>
      </c>
      <c r="C5027" s="65" t="str">
        <f>VLOOKUP(B5027,'bank type'!$A$2:$B$87,2,FALSE)</f>
        <v>Public Sector Banks</v>
      </c>
      <c r="D5027" s="60">
        <f t="shared" si="182"/>
        <v>45016</v>
      </c>
      <c r="E5027" s="115">
        <v>3</v>
      </c>
      <c r="F5027" s="41">
        <v>2023</v>
      </c>
      <c r="G5027" s="14">
        <v>8098</v>
      </c>
      <c r="H5027" s="14">
        <v>4032</v>
      </c>
      <c r="I5027" s="14"/>
      <c r="J5027" s="14"/>
      <c r="K5027" s="14">
        <v>62557</v>
      </c>
      <c r="L5027" s="14">
        <v>12918</v>
      </c>
      <c r="M5027" s="14">
        <v>58</v>
      </c>
      <c r="N5027" s="14">
        <v>2402702</v>
      </c>
      <c r="O5027" s="14">
        <v>624417</v>
      </c>
      <c r="P5027" s="14"/>
      <c r="Q5027" s="3">
        <v>786830</v>
      </c>
      <c r="R5027" s="69"/>
      <c r="S5027" s="69">
        <v>2276.1091052899997</v>
      </c>
      <c r="T5027" s="3">
        <v>315405</v>
      </c>
      <c r="U5027" s="3">
        <v>1342530.8483199999</v>
      </c>
      <c r="V5027" s="3">
        <v>0</v>
      </c>
      <c r="W5027" s="3">
        <v>0</v>
      </c>
      <c r="X5027" s="14">
        <v>51324626</v>
      </c>
      <c r="Y5027" s="14"/>
      <c r="Z5027" s="3">
        <v>8408688</v>
      </c>
      <c r="AA5027" s="69"/>
      <c r="AB5027" s="69">
        <v>17992.152357639996</v>
      </c>
      <c r="AC5027" s="3">
        <v>2168674</v>
      </c>
      <c r="AD5027" s="3">
        <v>4979935.8580600005</v>
      </c>
      <c r="AE5027" s="3">
        <v>5731</v>
      </c>
      <c r="AF5027" s="3">
        <v>94598.849000000002</v>
      </c>
    </row>
    <row r="5028" spans="1:32" x14ac:dyDescent="0.3">
      <c r="A5028" s="53" t="s">
        <v>4</v>
      </c>
      <c r="B5028" s="65" t="str">
        <f>VLOOKUP(A5028,'bank list with code'!$A$2:$C$114,3,FALSE)</f>
        <v>B022</v>
      </c>
      <c r="C5028" s="65" t="str">
        <f>VLOOKUP(B5028,'bank type'!$A$2:$B$87,2,FALSE)</f>
        <v>Public Sector Banks</v>
      </c>
      <c r="D5028" s="60">
        <f t="shared" si="182"/>
        <v>45016</v>
      </c>
      <c r="E5028" s="115">
        <v>3</v>
      </c>
      <c r="F5028" s="41">
        <v>2023</v>
      </c>
      <c r="G5028" s="54">
        <v>2609</v>
      </c>
      <c r="H5028" s="54">
        <v>326</v>
      </c>
      <c r="I5028" s="54"/>
      <c r="J5028" s="54"/>
      <c r="K5028" s="54">
        <v>2154</v>
      </c>
      <c r="L5028" s="54">
        <v>9254</v>
      </c>
      <c r="M5028" s="54">
        <v>7124</v>
      </c>
      <c r="N5028" s="54">
        <v>653635</v>
      </c>
      <c r="O5028" s="54">
        <v>0</v>
      </c>
      <c r="P5028" s="54"/>
      <c r="Q5028" s="22">
        <v>0</v>
      </c>
      <c r="R5028" s="124"/>
      <c r="S5028" s="124">
        <v>0</v>
      </c>
      <c r="T5028" s="22">
        <v>0</v>
      </c>
      <c r="U5028" s="22">
        <v>0</v>
      </c>
      <c r="V5028" s="22">
        <v>0</v>
      </c>
      <c r="W5028" s="22">
        <v>0</v>
      </c>
      <c r="X5028" s="54">
        <v>28360519</v>
      </c>
      <c r="Y5028" s="54"/>
      <c r="Z5028" s="22">
        <v>2249664</v>
      </c>
      <c r="AA5028" s="124"/>
      <c r="AB5028" s="124">
        <v>4836.896917</v>
      </c>
      <c r="AC5028" s="22">
        <v>501662</v>
      </c>
      <c r="AD5028" s="22">
        <v>1150194.3330000001</v>
      </c>
      <c r="AE5028" s="22">
        <v>0</v>
      </c>
      <c r="AF5028" s="22">
        <v>0</v>
      </c>
    </row>
    <row r="5029" spans="1:32" x14ac:dyDescent="0.3">
      <c r="A5029" s="31" t="s">
        <v>5</v>
      </c>
      <c r="B5029" s="65" t="str">
        <f>VLOOKUP(A5029,'bank list with code'!$A$2:$C$114,3,FALSE)</f>
        <v>B060</v>
      </c>
      <c r="C5029" s="65" t="str">
        <f>VLOOKUP(B5029,'bank type'!$A$2:$B$87,2,FALSE)</f>
        <v>Public Sector Banks</v>
      </c>
      <c r="D5029" s="60">
        <f t="shared" si="182"/>
        <v>45016</v>
      </c>
      <c r="E5029" s="115">
        <v>3</v>
      </c>
      <c r="F5029" s="41">
        <v>2023</v>
      </c>
      <c r="G5029" s="14">
        <v>4338</v>
      </c>
      <c r="H5029" s="14">
        <v>591</v>
      </c>
      <c r="I5029" s="14"/>
      <c r="J5029" s="14"/>
      <c r="K5029" s="14">
        <v>13660</v>
      </c>
      <c r="L5029" s="14">
        <v>10750</v>
      </c>
      <c r="M5029" s="14">
        <v>0</v>
      </c>
      <c r="N5029" s="14">
        <v>1829116</v>
      </c>
      <c r="O5029" s="14">
        <v>170304</v>
      </c>
      <c r="P5029" s="14"/>
      <c r="Q5029" s="3">
        <v>134122</v>
      </c>
      <c r="R5029" s="69"/>
      <c r="S5029" s="69">
        <v>463.97082</v>
      </c>
      <c r="T5029" s="3">
        <v>69711</v>
      </c>
      <c r="U5029" s="3">
        <v>309608.89399999997</v>
      </c>
      <c r="V5029" s="3">
        <v>0</v>
      </c>
      <c r="W5029" s="3">
        <v>0</v>
      </c>
      <c r="X5029" s="14">
        <v>31414438</v>
      </c>
      <c r="Y5029" s="14"/>
      <c r="Z5029" s="3">
        <v>4844410</v>
      </c>
      <c r="AA5029" s="69"/>
      <c r="AB5029" s="69">
        <v>9418.1579578300007</v>
      </c>
      <c r="AC5029" s="3">
        <v>1945974</v>
      </c>
      <c r="AD5029" s="3">
        <v>3426159.284</v>
      </c>
      <c r="AE5029" s="3">
        <v>4530</v>
      </c>
      <c r="AF5029" s="3">
        <v>72513.255819999991</v>
      </c>
    </row>
    <row r="5030" spans="1:32" x14ac:dyDescent="0.3">
      <c r="A5030" s="31" t="s">
        <v>6</v>
      </c>
      <c r="B5030" s="65" t="str">
        <f>VLOOKUP(A5030,'bank list with code'!$A$2:$C$114,3,FALSE)</f>
        <v>B061</v>
      </c>
      <c r="C5030" s="65" t="str">
        <f>VLOOKUP(B5030,'bank type'!$A$2:$B$87,2,FALSE)</f>
        <v>Public Sector Banks</v>
      </c>
      <c r="D5030" s="60">
        <f t="shared" si="182"/>
        <v>45016</v>
      </c>
      <c r="E5030" s="115">
        <v>3</v>
      </c>
      <c r="F5030" s="41">
        <v>2023</v>
      </c>
      <c r="G5030" s="14">
        <v>2783</v>
      </c>
      <c r="H5030" s="14">
        <v>693</v>
      </c>
      <c r="I5030" s="14"/>
      <c r="J5030" s="14"/>
      <c r="K5030" s="14">
        <v>0</v>
      </c>
      <c r="L5030" s="14">
        <v>0</v>
      </c>
      <c r="M5030" s="14">
        <v>0</v>
      </c>
      <c r="N5030" s="14">
        <v>257750</v>
      </c>
      <c r="O5030" s="14">
        <v>79819</v>
      </c>
      <c r="P5030" s="14"/>
      <c r="Q5030" s="3">
        <v>74384</v>
      </c>
      <c r="R5030" s="69"/>
      <c r="S5030" s="69">
        <v>191.98599872</v>
      </c>
      <c r="T5030" s="3">
        <v>27945</v>
      </c>
      <c r="U5030" s="3">
        <v>82483.662360000002</v>
      </c>
      <c r="V5030" s="3">
        <v>0</v>
      </c>
      <c r="W5030" s="3">
        <v>0</v>
      </c>
      <c r="X5030" s="14">
        <v>16460769</v>
      </c>
      <c r="Y5030" s="14"/>
      <c r="Z5030" s="3">
        <v>3220993</v>
      </c>
      <c r="AA5030" s="69"/>
      <c r="AB5030" s="69">
        <v>6020.5008786600001</v>
      </c>
      <c r="AC5030" s="3">
        <v>896314</v>
      </c>
      <c r="AD5030" s="3">
        <v>1697675.4946600001</v>
      </c>
      <c r="AE5030" s="3">
        <v>0</v>
      </c>
      <c r="AF5030" s="3">
        <v>0</v>
      </c>
    </row>
    <row r="5031" spans="1:32" x14ac:dyDescent="0.3">
      <c r="A5031" s="31" t="s">
        <v>7</v>
      </c>
      <c r="B5031" s="65" t="str">
        <f>VLOOKUP(A5031,'bank list with code'!$A$2:$C$114,3,FALSE)</f>
        <v>B080</v>
      </c>
      <c r="C5031" s="65" t="str">
        <f>VLOOKUP(B5031,'bank type'!$A$2:$B$87,2,FALSE)</f>
        <v>Public Sector Banks</v>
      </c>
      <c r="D5031" s="60">
        <f t="shared" si="182"/>
        <v>45016</v>
      </c>
      <c r="E5031" s="115">
        <v>3</v>
      </c>
      <c r="F5031" s="41">
        <v>2023</v>
      </c>
      <c r="G5031" s="14">
        <v>814</v>
      </c>
      <c r="H5031" s="14">
        <v>21</v>
      </c>
      <c r="I5031" s="14"/>
      <c r="J5031" s="14"/>
      <c r="K5031" s="14">
        <v>1003</v>
      </c>
      <c r="L5031" s="14">
        <v>357</v>
      </c>
      <c r="M5031" s="14">
        <v>1104</v>
      </c>
      <c r="N5031" s="14">
        <v>38498</v>
      </c>
      <c r="O5031" s="14">
        <v>0</v>
      </c>
      <c r="P5031" s="14"/>
      <c r="Q5031" s="3">
        <v>0</v>
      </c>
      <c r="R5031" s="69"/>
      <c r="S5031" s="69">
        <v>0</v>
      </c>
      <c r="T5031" s="3">
        <v>0</v>
      </c>
      <c r="U5031" s="3">
        <v>0</v>
      </c>
      <c r="V5031" s="3">
        <v>0</v>
      </c>
      <c r="W5031" s="3">
        <v>0</v>
      </c>
      <c r="X5031" s="14">
        <v>3749801</v>
      </c>
      <c r="Y5031" s="14"/>
      <c r="Z5031" s="3">
        <v>642973</v>
      </c>
      <c r="AA5031" s="69"/>
      <c r="AB5031" s="69">
        <v>1402.98737858</v>
      </c>
      <c r="AC5031" s="3">
        <v>136326</v>
      </c>
      <c r="AD5031" s="3">
        <v>423188.25701000006</v>
      </c>
      <c r="AE5031" s="3">
        <v>0</v>
      </c>
      <c r="AF5031" s="3">
        <v>0</v>
      </c>
    </row>
    <row r="5032" spans="1:32" x14ac:dyDescent="0.3">
      <c r="A5032" s="31" t="s">
        <v>8</v>
      </c>
      <c r="B5032" s="65" t="str">
        <f>VLOOKUP(A5032,'bank list with code'!$A$2:$C$114,3,FALSE)</f>
        <v>B081</v>
      </c>
      <c r="C5032" s="65" t="str">
        <f>VLOOKUP(B5032,'bank type'!$A$2:$B$87,2,FALSE)</f>
        <v>Public Sector Banks</v>
      </c>
      <c r="D5032" s="60">
        <f t="shared" si="182"/>
        <v>45016</v>
      </c>
      <c r="E5032" s="115">
        <v>3</v>
      </c>
      <c r="F5032" s="41">
        <v>2023</v>
      </c>
      <c r="G5032" s="14">
        <v>8196</v>
      </c>
      <c r="H5032" s="14">
        <v>4702</v>
      </c>
      <c r="I5032" s="14"/>
      <c r="J5032" s="14"/>
      <c r="K5032" s="14">
        <v>47172</v>
      </c>
      <c r="L5032" s="14">
        <v>11265</v>
      </c>
      <c r="M5032" s="14">
        <v>633034</v>
      </c>
      <c r="N5032" s="14">
        <v>198735</v>
      </c>
      <c r="O5032" s="14">
        <v>316860</v>
      </c>
      <c r="P5032" s="14"/>
      <c r="Q5032" s="3">
        <v>494676</v>
      </c>
      <c r="R5032" s="69"/>
      <c r="S5032" s="69">
        <v>1734.87179317</v>
      </c>
      <c r="T5032" s="3">
        <v>199625</v>
      </c>
      <c r="U5032" s="3">
        <v>800955.70860999997</v>
      </c>
      <c r="V5032" s="3">
        <v>0</v>
      </c>
      <c r="W5032" s="3">
        <v>0</v>
      </c>
      <c r="X5032" s="14">
        <v>40691768</v>
      </c>
      <c r="Y5032" s="14"/>
      <c r="Z5032" s="3">
        <v>6769802</v>
      </c>
      <c r="AA5032" s="69"/>
      <c r="AB5032" s="69">
        <v>14963.223152479999</v>
      </c>
      <c r="AC5032" s="3">
        <v>3355745</v>
      </c>
      <c r="AD5032" s="3">
        <v>6680745.0103500001</v>
      </c>
      <c r="AE5032" s="3">
        <v>0</v>
      </c>
      <c r="AF5032" s="3">
        <v>0</v>
      </c>
    </row>
    <row r="5033" spans="1:32" x14ac:dyDescent="0.3">
      <c r="A5033" s="31" t="s">
        <v>12</v>
      </c>
      <c r="B5033" s="65" t="str">
        <f>VLOOKUP(A5033,'bank list with code'!$A$2:$C$114,3,FALSE)</f>
        <v>B093</v>
      </c>
      <c r="C5033" s="65" t="str">
        <f>VLOOKUP(B5033,'bank type'!$A$2:$B$87,2,FALSE)</f>
        <v>Public Sector Banks</v>
      </c>
      <c r="D5033" s="60">
        <f t="shared" si="182"/>
        <v>45016</v>
      </c>
      <c r="E5033" s="115">
        <v>3</v>
      </c>
      <c r="F5033" s="41">
        <v>2023</v>
      </c>
      <c r="G5033" s="14">
        <v>25682</v>
      </c>
      <c r="H5033" s="14">
        <v>39945</v>
      </c>
      <c r="I5033" s="14"/>
      <c r="J5033" s="14"/>
      <c r="K5033" s="14">
        <v>1146740</v>
      </c>
      <c r="L5033" s="14">
        <v>51741</v>
      </c>
      <c r="M5033" s="14">
        <v>722771</v>
      </c>
      <c r="N5033" s="14">
        <v>2399684</v>
      </c>
      <c r="O5033" s="14">
        <v>16762444</v>
      </c>
      <c r="P5033" s="14"/>
      <c r="Q5033" s="3">
        <v>27322424</v>
      </c>
      <c r="R5033" s="69"/>
      <c r="S5033" s="69">
        <v>86632.553027000002</v>
      </c>
      <c r="T5033" s="3">
        <v>20206076</v>
      </c>
      <c r="U5033" s="3">
        <v>159694711.07499999</v>
      </c>
      <c r="V5033" s="3">
        <v>0</v>
      </c>
      <c r="W5033" s="3">
        <v>0</v>
      </c>
      <c r="X5033" s="14">
        <v>273903638</v>
      </c>
      <c r="Y5033" s="14"/>
      <c r="Z5033" s="3">
        <v>49282755</v>
      </c>
      <c r="AA5033" s="69"/>
      <c r="AB5033" s="69">
        <v>100159.94014161</v>
      </c>
      <c r="AC5033" s="3">
        <v>19575152</v>
      </c>
      <c r="AD5033" s="3">
        <v>38193220.951160006</v>
      </c>
      <c r="AE5033" s="3">
        <v>1755</v>
      </c>
      <c r="AF5033" s="3">
        <v>23109.109789999999</v>
      </c>
    </row>
    <row r="5034" spans="1:32" x14ac:dyDescent="0.3">
      <c r="A5034" s="31" t="s">
        <v>9</v>
      </c>
      <c r="B5034" s="65" t="str">
        <f>VLOOKUP(A5034,'bank list with code'!$A$2:$C$114,3,FALSE)</f>
        <v>B102</v>
      </c>
      <c r="C5034" s="65" t="str">
        <f>VLOOKUP(B5034,'bank type'!$A$2:$B$87,2,FALSE)</f>
        <v>Public Sector Banks</v>
      </c>
      <c r="D5034" s="60">
        <f t="shared" si="182"/>
        <v>45016</v>
      </c>
      <c r="E5034" s="115">
        <v>3</v>
      </c>
      <c r="F5034" s="41">
        <v>2023</v>
      </c>
      <c r="G5034" s="14">
        <v>2202</v>
      </c>
      <c r="H5034" s="14">
        <v>219</v>
      </c>
      <c r="I5034" s="14"/>
      <c r="J5034" s="14"/>
      <c r="K5034" s="14">
        <v>10949</v>
      </c>
      <c r="L5034" s="14">
        <v>3568</v>
      </c>
      <c r="M5034" s="14">
        <v>1204</v>
      </c>
      <c r="N5034" s="14">
        <v>600094</v>
      </c>
      <c r="O5034" s="14">
        <v>0</v>
      </c>
      <c r="P5034" s="14"/>
      <c r="Q5034" s="3">
        <v>0</v>
      </c>
      <c r="R5034" s="69"/>
      <c r="S5034" s="69">
        <v>0</v>
      </c>
      <c r="T5034" s="3">
        <v>0</v>
      </c>
      <c r="U5034" s="3">
        <v>0</v>
      </c>
      <c r="V5034" s="3">
        <v>0</v>
      </c>
      <c r="W5034" s="3">
        <v>0</v>
      </c>
      <c r="X5034" s="14">
        <v>12526099</v>
      </c>
      <c r="Y5034" s="14"/>
      <c r="Z5034" s="3">
        <v>1931756</v>
      </c>
      <c r="AA5034" s="69"/>
      <c r="AB5034" s="69">
        <v>3620.3688611299999</v>
      </c>
      <c r="AC5034" s="3">
        <v>455215</v>
      </c>
      <c r="AD5034" s="3">
        <v>1077396.6505199999</v>
      </c>
      <c r="AE5034" s="3">
        <v>1095</v>
      </c>
      <c r="AF5034" s="3">
        <v>17997.389169999999</v>
      </c>
    </row>
    <row r="5035" spans="1:32" x14ac:dyDescent="0.3">
      <c r="A5035" s="31" t="s">
        <v>10</v>
      </c>
      <c r="B5035" s="65" t="str">
        <f>VLOOKUP(A5035,'bank list with code'!$A$2:$C$114,3,FALSE)</f>
        <v>B105</v>
      </c>
      <c r="C5035" s="65" t="str">
        <f>VLOOKUP(B5035,'bank type'!$A$2:$B$87,2,FALSE)</f>
        <v>Public Sector Banks</v>
      </c>
      <c r="D5035" s="60">
        <f t="shared" si="182"/>
        <v>45016</v>
      </c>
      <c r="E5035" s="115">
        <v>3</v>
      </c>
      <c r="F5035" s="41">
        <v>2023</v>
      </c>
      <c r="G5035" s="14">
        <v>8042</v>
      </c>
      <c r="H5035" s="14">
        <v>3190</v>
      </c>
      <c r="I5035" s="14"/>
      <c r="J5035" s="14"/>
      <c r="K5035" s="14">
        <v>40056</v>
      </c>
      <c r="L5035" s="14">
        <v>8019</v>
      </c>
      <c r="M5035" s="14">
        <v>57395</v>
      </c>
      <c r="N5035" s="14">
        <v>239150</v>
      </c>
      <c r="O5035" s="14">
        <v>645447</v>
      </c>
      <c r="P5035" s="14"/>
      <c r="Q5035" s="3">
        <v>542780</v>
      </c>
      <c r="R5035" s="69"/>
      <c r="S5035" s="69">
        <v>1958.7182932500002</v>
      </c>
      <c r="T5035" s="3">
        <v>361433</v>
      </c>
      <c r="U5035" s="3">
        <v>1423780.7667100001</v>
      </c>
      <c r="V5035" s="3">
        <v>0</v>
      </c>
      <c r="W5035" s="3">
        <v>0</v>
      </c>
      <c r="X5035" s="14">
        <v>50134669</v>
      </c>
      <c r="Y5035" s="14"/>
      <c r="Z5035" s="3">
        <v>8157542</v>
      </c>
      <c r="AA5035" s="69"/>
      <c r="AB5035" s="69">
        <v>14614.311706</v>
      </c>
      <c r="AC5035" s="3">
        <v>4183472</v>
      </c>
      <c r="AD5035" s="3">
        <v>7002206.7379999999</v>
      </c>
      <c r="AE5035" s="3">
        <v>1919</v>
      </c>
      <c r="AF5035" s="3">
        <v>8984.8230000000003</v>
      </c>
    </row>
    <row r="5036" spans="1:32" x14ac:dyDescent="0.3">
      <c r="A5036" s="53" t="s">
        <v>14</v>
      </c>
      <c r="B5036" s="65" t="str">
        <f>VLOOKUP(A5036,'bank list with code'!$A$2:$C$114,3,FALSE)</f>
        <v>B009</v>
      </c>
      <c r="C5036" s="65" t="str">
        <f>VLOOKUP(B5036,'bank type'!$A$2:$B$87,2,FALSE)</f>
        <v>Private Sector Banks</v>
      </c>
      <c r="D5036" s="60">
        <f t="shared" si="182"/>
        <v>45016</v>
      </c>
      <c r="E5036" s="115">
        <v>3</v>
      </c>
      <c r="F5036" s="41">
        <v>2023</v>
      </c>
      <c r="G5036" s="54">
        <v>5800</v>
      </c>
      <c r="H5036" s="54">
        <v>10127</v>
      </c>
      <c r="I5036" s="54"/>
      <c r="J5036" s="54"/>
      <c r="K5036" s="54">
        <v>1449143</v>
      </c>
      <c r="L5036" s="54">
        <v>847</v>
      </c>
      <c r="M5036" s="54">
        <v>593004</v>
      </c>
      <c r="N5036" s="54">
        <v>56599685</v>
      </c>
      <c r="O5036" s="54">
        <v>12127172</v>
      </c>
      <c r="P5036" s="54"/>
      <c r="Q5036" s="22">
        <v>28385038</v>
      </c>
      <c r="R5036" s="124"/>
      <c r="S5036" s="124">
        <v>85539.623532199999</v>
      </c>
      <c r="T5036" s="22">
        <v>16123963</v>
      </c>
      <c r="U5036" s="22">
        <v>78957411.440139994</v>
      </c>
      <c r="V5036" s="22">
        <v>0</v>
      </c>
      <c r="W5036" s="22">
        <v>0</v>
      </c>
      <c r="X5036" s="54">
        <v>30241706</v>
      </c>
      <c r="Y5036" s="54"/>
      <c r="Z5036" s="22">
        <v>9196486</v>
      </c>
      <c r="AA5036" s="124"/>
      <c r="AB5036" s="124">
        <v>22187.563604949995</v>
      </c>
      <c r="AC5036" s="22">
        <v>4443197</v>
      </c>
      <c r="AD5036" s="22">
        <v>16168581.378310001</v>
      </c>
      <c r="AE5036" s="22">
        <v>17752</v>
      </c>
      <c r="AF5036" s="22">
        <v>453761.73339000001</v>
      </c>
    </row>
    <row r="5037" spans="1:32" x14ac:dyDescent="0.3">
      <c r="A5037" s="31" t="s">
        <v>15</v>
      </c>
      <c r="B5037" s="65" t="str">
        <f>VLOOKUP(A5037,'bank list with code'!$A$2:$C$114,3,FALSE)</f>
        <v>B010</v>
      </c>
      <c r="C5037" s="65" t="str">
        <f>VLOOKUP(B5037,'bank type'!$A$2:$B$87,2,FALSE)</f>
        <v>Private Sector Banks</v>
      </c>
      <c r="D5037" s="60">
        <f t="shared" si="182"/>
        <v>45016</v>
      </c>
      <c r="E5037" s="115">
        <v>3</v>
      </c>
      <c r="F5037" s="41">
        <v>2023</v>
      </c>
      <c r="G5037" s="14">
        <v>433</v>
      </c>
      <c r="H5037" s="14">
        <v>5</v>
      </c>
      <c r="I5037" s="14"/>
      <c r="J5037" s="14"/>
      <c r="K5037" s="14">
        <v>40124</v>
      </c>
      <c r="L5037" s="14">
        <v>0</v>
      </c>
      <c r="M5037" s="14">
        <v>0</v>
      </c>
      <c r="N5037" s="14">
        <v>0</v>
      </c>
      <c r="O5037" s="14">
        <v>0</v>
      </c>
      <c r="P5037" s="14"/>
      <c r="Q5037" s="3">
        <v>0</v>
      </c>
      <c r="R5037" s="69"/>
      <c r="S5037" s="69">
        <v>0</v>
      </c>
      <c r="T5037" s="3">
        <v>0</v>
      </c>
      <c r="U5037" s="3">
        <v>0</v>
      </c>
      <c r="V5037" s="3">
        <v>0</v>
      </c>
      <c r="W5037" s="3">
        <v>0</v>
      </c>
      <c r="X5037" s="14">
        <v>5361293</v>
      </c>
      <c r="Y5037" s="14"/>
      <c r="Z5037" s="3">
        <v>450443</v>
      </c>
      <c r="AA5037" s="69"/>
      <c r="AB5037" s="69">
        <v>1159.3780343799999</v>
      </c>
      <c r="AC5037" s="3">
        <v>202320</v>
      </c>
      <c r="AD5037" s="3">
        <v>655587.69328000001</v>
      </c>
      <c r="AE5037" s="3">
        <v>0</v>
      </c>
      <c r="AF5037" s="3">
        <v>0</v>
      </c>
    </row>
    <row r="5038" spans="1:32" x14ac:dyDescent="0.3">
      <c r="A5038" s="31" t="s">
        <v>90</v>
      </c>
      <c r="B5038" s="65" t="str">
        <f>VLOOKUP(A5038,'bank list with code'!$A$2:$C$114,3,FALSE)</f>
        <v>B024</v>
      </c>
      <c r="C5038" s="65" t="str">
        <f>VLOOKUP(B5038,'bank type'!$A$2:$B$87,2,FALSE)</f>
        <v>Private Sector Banks</v>
      </c>
      <c r="D5038" s="60">
        <f t="shared" si="182"/>
        <v>45016</v>
      </c>
      <c r="E5038" s="115">
        <v>3</v>
      </c>
      <c r="F5038" s="41">
        <v>2023</v>
      </c>
      <c r="G5038" s="14">
        <v>1124</v>
      </c>
      <c r="H5038" s="14">
        <v>554</v>
      </c>
      <c r="I5038" s="14"/>
      <c r="J5038" s="14"/>
      <c r="K5038" s="14">
        <v>6843</v>
      </c>
      <c r="L5038" s="14">
        <v>34699</v>
      </c>
      <c r="M5038" s="14">
        <v>0</v>
      </c>
      <c r="N5038" s="14">
        <v>46217</v>
      </c>
      <c r="O5038" s="14">
        <v>6059</v>
      </c>
      <c r="P5038" s="14"/>
      <c r="Q5038" s="3">
        <v>9783</v>
      </c>
      <c r="R5038" s="69"/>
      <c r="S5038" s="69">
        <v>32.985644440000002</v>
      </c>
      <c r="T5038" s="3">
        <v>4342</v>
      </c>
      <c r="U5038" s="3">
        <v>29473.305959999998</v>
      </c>
      <c r="V5038" s="3">
        <v>0</v>
      </c>
      <c r="W5038" s="3">
        <v>0</v>
      </c>
      <c r="X5038" s="14">
        <v>2745671</v>
      </c>
      <c r="Y5038" s="14"/>
      <c r="Z5038" s="3">
        <v>721433</v>
      </c>
      <c r="AA5038" s="69"/>
      <c r="AB5038" s="69">
        <v>1473.8684786200001</v>
      </c>
      <c r="AC5038" s="3">
        <v>119581</v>
      </c>
      <c r="AD5038" s="3">
        <v>274085.28254000004</v>
      </c>
      <c r="AE5038" s="3">
        <v>0</v>
      </c>
      <c r="AF5038" s="3">
        <v>0</v>
      </c>
    </row>
    <row r="5039" spans="1:32" x14ac:dyDescent="0.3">
      <c r="A5039" s="31" t="s">
        <v>91</v>
      </c>
      <c r="B5039" s="65" t="str">
        <f>VLOOKUP(A5039,'bank list with code'!$A$2:$C$114,3,FALSE)</f>
        <v>B027</v>
      </c>
      <c r="C5039" s="65" t="str">
        <f>VLOOKUP(B5039,'bank type'!$A$2:$B$87,2,FALSE)</f>
        <v>Private Sector Banks</v>
      </c>
      <c r="D5039" s="60">
        <f t="shared" si="182"/>
        <v>45016</v>
      </c>
      <c r="E5039" s="115">
        <v>3</v>
      </c>
      <c r="F5039" s="41">
        <v>2023</v>
      </c>
      <c r="G5039" s="14">
        <v>476</v>
      </c>
      <c r="H5039" s="14">
        <v>52</v>
      </c>
      <c r="I5039" s="14"/>
      <c r="J5039" s="14"/>
      <c r="K5039" s="14">
        <v>0</v>
      </c>
      <c r="L5039" s="14">
        <v>1188</v>
      </c>
      <c r="M5039" s="14">
        <v>6170</v>
      </c>
      <c r="N5039" s="14">
        <v>0</v>
      </c>
      <c r="O5039" s="14">
        <v>6460</v>
      </c>
      <c r="P5039" s="14"/>
      <c r="Q5039" s="3">
        <v>16702</v>
      </c>
      <c r="R5039" s="69"/>
      <c r="S5039" s="69">
        <v>67.308985239999018</v>
      </c>
      <c r="T5039" s="3">
        <v>13210</v>
      </c>
      <c r="U5039" s="3">
        <v>140499.38024999932</v>
      </c>
      <c r="V5039" s="3">
        <v>0</v>
      </c>
      <c r="W5039" s="3">
        <v>0</v>
      </c>
      <c r="X5039" s="14">
        <v>886810</v>
      </c>
      <c r="Y5039" s="14"/>
      <c r="Z5039" s="3">
        <v>236202</v>
      </c>
      <c r="AA5039" s="69"/>
      <c r="AB5039" s="69">
        <v>420.20524781</v>
      </c>
      <c r="AC5039" s="3">
        <v>29308</v>
      </c>
      <c r="AD5039" s="3">
        <v>69970.358129999993</v>
      </c>
      <c r="AE5039" s="3">
        <v>18</v>
      </c>
      <c r="AF5039" s="3">
        <v>138.6</v>
      </c>
    </row>
    <row r="5040" spans="1:32" x14ac:dyDescent="0.3">
      <c r="A5040" s="31" t="s">
        <v>18</v>
      </c>
      <c r="B5040" s="65" t="str">
        <f>VLOOKUP(A5040,'bank list with code'!$A$2:$C$114,3,FALSE)</f>
        <v>B032</v>
      </c>
      <c r="C5040" s="65" t="str">
        <f>VLOOKUP(B5040,'bank type'!$A$2:$B$87,2,FALSE)</f>
        <v>Private Sector Banks</v>
      </c>
      <c r="D5040" s="60">
        <f t="shared" si="182"/>
        <v>45016</v>
      </c>
      <c r="E5040" s="115">
        <v>3</v>
      </c>
      <c r="F5040" s="41">
        <v>2023</v>
      </c>
      <c r="G5040" s="14">
        <v>391</v>
      </c>
      <c r="H5040" s="14">
        <v>5</v>
      </c>
      <c r="I5040" s="14"/>
      <c r="J5040" s="14"/>
      <c r="K5040" s="14">
        <v>8553</v>
      </c>
      <c r="L5040" s="14">
        <v>0</v>
      </c>
      <c r="M5040" s="14">
        <v>8193</v>
      </c>
      <c r="N5040" s="14">
        <v>0</v>
      </c>
      <c r="O5040" s="14">
        <v>0</v>
      </c>
      <c r="P5040" s="14"/>
      <c r="Q5040" s="3">
        <v>0</v>
      </c>
      <c r="R5040" s="69"/>
      <c r="S5040" s="69">
        <v>0</v>
      </c>
      <c r="T5040" s="3">
        <v>0</v>
      </c>
      <c r="U5040" s="3">
        <v>0</v>
      </c>
      <c r="V5040" s="3">
        <v>0</v>
      </c>
      <c r="W5040" s="3">
        <v>0</v>
      </c>
      <c r="X5040" s="14">
        <v>951516</v>
      </c>
      <c r="Y5040" s="14"/>
      <c r="Z5040" s="3">
        <v>130195</v>
      </c>
      <c r="AA5040" s="69"/>
      <c r="AB5040" s="69">
        <v>329.19099138999997</v>
      </c>
      <c r="AC5040" s="3">
        <v>29391</v>
      </c>
      <c r="AD5040" s="3">
        <v>134716.00352</v>
      </c>
      <c r="AE5040" s="3">
        <v>384</v>
      </c>
      <c r="AF5040" s="3">
        <v>11319.404</v>
      </c>
    </row>
    <row r="5041" spans="1:32" x14ac:dyDescent="0.3">
      <c r="A5041" s="31" t="s">
        <v>19</v>
      </c>
      <c r="B5041" s="65" t="str">
        <f>VLOOKUP(A5041,'bank list with code'!$A$2:$C$114,3,FALSE)</f>
        <v>B038</v>
      </c>
      <c r="C5041" s="65" t="str">
        <f>VLOOKUP(B5041,'bank type'!$A$2:$B$87,2,FALSE)</f>
        <v>Private Sector Banks</v>
      </c>
      <c r="D5041" s="60">
        <f t="shared" si="182"/>
        <v>45016</v>
      </c>
      <c r="E5041" s="115">
        <v>3</v>
      </c>
      <c r="F5041" s="41">
        <v>2023</v>
      </c>
      <c r="G5041" s="14">
        <v>228</v>
      </c>
      <c r="H5041" s="14">
        <v>42</v>
      </c>
      <c r="I5041" s="14"/>
      <c r="J5041" s="14"/>
      <c r="K5041" s="14">
        <v>1491</v>
      </c>
      <c r="L5041" s="14">
        <v>0</v>
      </c>
      <c r="M5041" s="14">
        <v>0</v>
      </c>
      <c r="N5041" s="14">
        <v>28357</v>
      </c>
      <c r="O5041" s="14">
        <v>9124</v>
      </c>
      <c r="P5041" s="14"/>
      <c r="Q5041" s="3">
        <v>21313</v>
      </c>
      <c r="R5041" s="69"/>
      <c r="S5041" s="69">
        <v>45.257328139999998</v>
      </c>
      <c r="T5041" s="3">
        <v>6339</v>
      </c>
      <c r="U5041" s="3">
        <v>21650.726850000003</v>
      </c>
      <c r="V5041" s="3">
        <v>13</v>
      </c>
      <c r="W5041" s="3">
        <v>34.305699999999995</v>
      </c>
      <c r="X5041" s="14">
        <v>538487</v>
      </c>
      <c r="Y5041" s="14"/>
      <c r="Z5041" s="3">
        <v>240264</v>
      </c>
      <c r="AA5041" s="69"/>
      <c r="AB5041" s="69">
        <v>382.56920723000013</v>
      </c>
      <c r="AC5041" s="3">
        <v>21049</v>
      </c>
      <c r="AD5041" s="3">
        <v>54303.431799999998</v>
      </c>
      <c r="AE5041" s="3">
        <v>0</v>
      </c>
      <c r="AF5041" s="3">
        <v>0</v>
      </c>
    </row>
    <row r="5042" spans="1:32" x14ac:dyDescent="0.3">
      <c r="A5042" s="31" t="s">
        <v>20</v>
      </c>
      <c r="B5042" s="65" t="str">
        <f>VLOOKUP(A5042,'bank list with code'!$A$2:$C$114,3,FALSE)</f>
        <v>B045</v>
      </c>
      <c r="C5042" s="65" t="str">
        <f>VLOOKUP(B5042,'bank type'!$A$2:$B$87,2,FALSE)</f>
        <v>Private Sector Banks</v>
      </c>
      <c r="D5042" s="60">
        <f t="shared" si="182"/>
        <v>45016</v>
      </c>
      <c r="E5042" s="115">
        <v>3</v>
      </c>
      <c r="F5042" s="41">
        <v>2023</v>
      </c>
      <c r="G5042" s="14">
        <v>1565</v>
      </c>
      <c r="H5042" s="14">
        <v>349</v>
      </c>
      <c r="I5042" s="14"/>
      <c r="J5042" s="14"/>
      <c r="K5042" s="14">
        <v>18487</v>
      </c>
      <c r="L5042" s="14">
        <v>0</v>
      </c>
      <c r="M5042" s="14">
        <v>48963</v>
      </c>
      <c r="N5042" s="14">
        <v>4002758</v>
      </c>
      <c r="O5042" s="14">
        <v>552275</v>
      </c>
      <c r="P5042" s="14"/>
      <c r="Q5042" s="3">
        <v>1184804</v>
      </c>
      <c r="R5042" s="69"/>
      <c r="S5042" s="69">
        <v>3774.226815</v>
      </c>
      <c r="T5042" s="3">
        <v>1125934</v>
      </c>
      <c r="U5042" s="3">
        <v>7138659.1534899995</v>
      </c>
      <c r="V5042" s="3">
        <v>0</v>
      </c>
      <c r="W5042" s="3">
        <v>0</v>
      </c>
      <c r="X5042" s="14">
        <v>13060322</v>
      </c>
      <c r="Y5042" s="14"/>
      <c r="Z5042" s="3">
        <v>4593631</v>
      </c>
      <c r="AA5042" s="69"/>
      <c r="AB5042" s="69">
        <v>8452.8073899999999</v>
      </c>
      <c r="AC5042" s="3">
        <v>1804335</v>
      </c>
      <c r="AD5042" s="3">
        <v>4576268.93</v>
      </c>
      <c r="AE5042" s="3">
        <v>2566</v>
      </c>
      <c r="AF5042" s="3">
        <v>32692.946</v>
      </c>
    </row>
    <row r="5043" spans="1:32" x14ac:dyDescent="0.3">
      <c r="A5043" s="31" t="s">
        <v>21</v>
      </c>
      <c r="B5043" s="65" t="str">
        <f>VLOOKUP(A5043,'bank list with code'!$A$2:$C$114,3,FALSE)</f>
        <v>B050</v>
      </c>
      <c r="C5043" s="65" t="str">
        <f>VLOOKUP(B5043,'bank type'!$A$2:$B$87,2,FALSE)</f>
        <v>Private Sector Banks</v>
      </c>
      <c r="D5043" s="60">
        <f t="shared" si="182"/>
        <v>45016</v>
      </c>
      <c r="E5043" s="115">
        <v>3</v>
      </c>
      <c r="F5043" s="41">
        <v>2023</v>
      </c>
      <c r="G5043" s="14">
        <v>10301</v>
      </c>
      <c r="H5043" s="14">
        <v>9426</v>
      </c>
      <c r="I5043" s="14"/>
      <c r="J5043" s="14"/>
      <c r="K5043" s="14">
        <v>1512326</v>
      </c>
      <c r="L5043" s="14">
        <v>4232</v>
      </c>
      <c r="M5043" s="14">
        <v>1791634</v>
      </c>
      <c r="N5043" s="14">
        <v>0</v>
      </c>
      <c r="O5043" s="14">
        <v>17535910</v>
      </c>
      <c r="P5043" s="14"/>
      <c r="Q5043" s="3">
        <v>33182460</v>
      </c>
      <c r="R5043" s="69"/>
      <c r="S5043" s="69">
        <v>133390.45685182998</v>
      </c>
      <c r="T5043" s="3">
        <v>30105989</v>
      </c>
      <c r="U5043" s="3">
        <v>243007781.04469001</v>
      </c>
      <c r="V5043" s="3">
        <v>0</v>
      </c>
      <c r="W5043" s="3">
        <v>0</v>
      </c>
      <c r="X5043" s="14">
        <v>50744860</v>
      </c>
      <c r="Y5043" s="14"/>
      <c r="Z5043" s="3">
        <v>19705910</v>
      </c>
      <c r="AA5043" s="69"/>
      <c r="AB5043" s="69">
        <v>50432.968575219995</v>
      </c>
      <c r="AC5043" s="3">
        <v>12994325</v>
      </c>
      <c r="AD5043" s="3">
        <v>41955045.644759998</v>
      </c>
      <c r="AE5043" s="3">
        <v>99009</v>
      </c>
      <c r="AF5043" s="3">
        <v>1669800.15799</v>
      </c>
    </row>
    <row r="5044" spans="1:32" x14ac:dyDescent="0.3">
      <c r="A5044" s="31" t="s">
        <v>22</v>
      </c>
      <c r="B5044" s="65" t="str">
        <f>VLOOKUP(A5044,'bank list with code'!$A$2:$C$114,3,FALSE)</f>
        <v>B053</v>
      </c>
      <c r="C5044" s="65" t="str">
        <f>VLOOKUP(B5044,'bank type'!$A$2:$B$87,2,FALSE)</f>
        <v>Private Sector Banks</v>
      </c>
      <c r="D5044" s="60">
        <f t="shared" si="182"/>
        <v>45016</v>
      </c>
      <c r="E5044" s="115">
        <v>3</v>
      </c>
      <c r="F5044" s="41">
        <v>2023</v>
      </c>
      <c r="G5044" s="14">
        <v>9003</v>
      </c>
      <c r="H5044" s="14">
        <v>7639</v>
      </c>
      <c r="I5044" s="14"/>
      <c r="J5044" s="14"/>
      <c r="K5044" s="14">
        <v>1269839</v>
      </c>
      <c r="L5044" s="14">
        <v>9509</v>
      </c>
      <c r="M5044" s="14">
        <v>561067</v>
      </c>
      <c r="N5044" s="14">
        <v>3059378</v>
      </c>
      <c r="O5044" s="14">
        <v>14458594</v>
      </c>
      <c r="P5044" s="14"/>
      <c r="Q5044" s="3">
        <v>19530003</v>
      </c>
      <c r="R5044" s="69"/>
      <c r="S5044" s="69">
        <v>71778.570465869794</v>
      </c>
      <c r="T5044" s="3">
        <v>30361286</v>
      </c>
      <c r="U5044" s="3">
        <v>167922184.15393052</v>
      </c>
      <c r="V5044" s="3">
        <v>49</v>
      </c>
      <c r="W5044" s="3">
        <v>2580.1120000000001</v>
      </c>
      <c r="X5044" s="14">
        <v>32750633</v>
      </c>
      <c r="Y5044" s="14"/>
      <c r="Z5044" s="3">
        <v>12147057</v>
      </c>
      <c r="AA5044" s="69"/>
      <c r="AB5044" s="69">
        <v>32372.702498440289</v>
      </c>
      <c r="AC5044" s="3">
        <v>4916026</v>
      </c>
      <c r="AD5044" s="3">
        <v>19952569.899419922</v>
      </c>
      <c r="AE5044" s="3">
        <v>24659</v>
      </c>
      <c r="AF5044" s="3">
        <v>253799.3682</v>
      </c>
    </row>
    <row r="5045" spans="1:32" x14ac:dyDescent="0.3">
      <c r="A5045" s="31" t="s">
        <v>82</v>
      </c>
      <c r="B5045" s="65" t="str">
        <f>VLOOKUP(A5045,'bank list with code'!$A$2:$C$114,3,FALSE)</f>
        <v>B054</v>
      </c>
      <c r="C5045" s="65" t="str">
        <f>VLOOKUP(B5045,'bank type'!$A$2:$B$87,2,FALSE)</f>
        <v>Private Sector Banks</v>
      </c>
      <c r="D5045" s="60">
        <f t="shared" si="182"/>
        <v>45016</v>
      </c>
      <c r="E5045" s="115">
        <v>3</v>
      </c>
      <c r="F5045" s="41">
        <v>2023</v>
      </c>
      <c r="G5045" s="14">
        <v>2244</v>
      </c>
      <c r="H5045" s="14">
        <v>1090</v>
      </c>
      <c r="I5045" s="14"/>
      <c r="J5045" s="14"/>
      <c r="K5045" s="14">
        <v>21575</v>
      </c>
      <c r="L5045" s="14">
        <v>184</v>
      </c>
      <c r="M5045" s="14">
        <v>8522</v>
      </c>
      <c r="N5045" s="14">
        <v>226938</v>
      </c>
      <c r="O5045" s="14">
        <v>43961</v>
      </c>
      <c r="P5045" s="14"/>
      <c r="Q5045" s="3">
        <v>70391</v>
      </c>
      <c r="R5045" s="69"/>
      <c r="S5045" s="69">
        <v>225.98542112999999</v>
      </c>
      <c r="T5045" s="3">
        <v>48841</v>
      </c>
      <c r="U5045" s="3">
        <v>176831.95587999999</v>
      </c>
      <c r="V5045" s="3">
        <v>0</v>
      </c>
      <c r="W5045" s="3">
        <v>0</v>
      </c>
      <c r="X5045" s="14">
        <v>11384081</v>
      </c>
      <c r="Y5045" s="14"/>
      <c r="Z5045" s="3">
        <v>2092571</v>
      </c>
      <c r="AA5045" s="69"/>
      <c r="AB5045" s="69">
        <v>4153.3486129701032</v>
      </c>
      <c r="AC5045" s="3">
        <v>417706</v>
      </c>
      <c r="AD5045" s="3">
        <v>1052105.6641000286</v>
      </c>
      <c r="AE5045" s="3">
        <v>0</v>
      </c>
      <c r="AF5045" s="3">
        <v>0</v>
      </c>
    </row>
    <row r="5046" spans="1:32" x14ac:dyDescent="0.3">
      <c r="A5046" s="31" t="s">
        <v>83</v>
      </c>
      <c r="B5046" s="65" t="str">
        <f>VLOOKUP(A5046,'bank list with code'!$A$2:$C$114,3,FALSE)</f>
        <v>B056</v>
      </c>
      <c r="C5046" s="65" t="str">
        <f>VLOOKUP(B5046,'bank type'!$A$2:$B$87,2,FALSE)</f>
        <v>Private Sector Banks</v>
      </c>
      <c r="D5046" s="60">
        <f t="shared" si="182"/>
        <v>45016</v>
      </c>
      <c r="E5046" s="115">
        <v>3</v>
      </c>
      <c r="F5046" s="41">
        <v>2023</v>
      </c>
      <c r="G5046" s="14">
        <v>656</v>
      </c>
      <c r="H5046" s="14">
        <v>269</v>
      </c>
      <c r="I5046" s="14"/>
      <c r="J5046" s="14"/>
      <c r="K5046" s="14">
        <v>38171</v>
      </c>
      <c r="L5046" s="14">
        <v>10834</v>
      </c>
      <c r="M5046" s="14">
        <v>0</v>
      </c>
      <c r="N5046" s="14">
        <v>38079</v>
      </c>
      <c r="O5046" s="14">
        <v>1543860</v>
      </c>
      <c r="P5046" s="14"/>
      <c r="Q5046" s="3">
        <v>2139603</v>
      </c>
      <c r="R5046" s="69"/>
      <c r="S5046" s="69">
        <v>7388.9790642100197</v>
      </c>
      <c r="T5046" s="3">
        <v>1824876</v>
      </c>
      <c r="U5046" s="3">
        <v>12439649.04057</v>
      </c>
      <c r="V5046" s="3">
        <v>0</v>
      </c>
      <c r="W5046" s="3">
        <v>0</v>
      </c>
      <c r="X5046" s="14">
        <v>6272188</v>
      </c>
      <c r="Y5046" s="14"/>
      <c r="Z5046" s="3">
        <v>1039038</v>
      </c>
      <c r="AA5046" s="69"/>
      <c r="AB5046" s="69">
        <v>2222.1419854400001</v>
      </c>
      <c r="AC5046" s="3">
        <v>370148</v>
      </c>
      <c r="AD5046" s="3">
        <v>1863342.26186</v>
      </c>
      <c r="AE5046" s="3">
        <v>0</v>
      </c>
      <c r="AF5046" s="3">
        <v>0</v>
      </c>
    </row>
    <row r="5047" spans="1:32" x14ac:dyDescent="0.3">
      <c r="A5047" s="31" t="s">
        <v>24</v>
      </c>
      <c r="B5047" s="65" t="str">
        <f>VLOOKUP(A5047,'bank list with code'!$A$2:$C$114,3,FALSE)</f>
        <v>B062</v>
      </c>
      <c r="C5047" s="65" t="str">
        <f>VLOOKUP(B5047,'bank type'!$A$2:$B$87,2,FALSE)</f>
        <v>Private Sector Banks</v>
      </c>
      <c r="D5047" s="60">
        <f t="shared" si="182"/>
        <v>45016</v>
      </c>
      <c r="E5047" s="115">
        <v>3</v>
      </c>
      <c r="F5047" s="41">
        <v>2023</v>
      </c>
      <c r="G5047" s="14">
        <v>1675</v>
      </c>
      <c r="H5047" s="14">
        <v>1205</v>
      </c>
      <c r="I5047" s="14"/>
      <c r="J5047" s="14"/>
      <c r="K5047" s="14">
        <v>260739</v>
      </c>
      <c r="L5047" s="14">
        <v>146</v>
      </c>
      <c r="M5047" s="14">
        <v>58593</v>
      </c>
      <c r="N5047" s="14">
        <v>3322330</v>
      </c>
      <c r="O5047" s="14">
        <v>2224570</v>
      </c>
      <c r="P5047" s="14"/>
      <c r="Q5047" s="3">
        <v>3654078</v>
      </c>
      <c r="R5047" s="69"/>
      <c r="S5047" s="69">
        <v>18489.664197999999</v>
      </c>
      <c r="T5047" s="3">
        <v>2398232</v>
      </c>
      <c r="U5047" s="3">
        <v>50583820.668470003</v>
      </c>
      <c r="V5047" s="3">
        <v>0</v>
      </c>
      <c r="W5047" s="3">
        <v>0</v>
      </c>
      <c r="X5047" s="14">
        <v>8377229</v>
      </c>
      <c r="Y5047" s="14"/>
      <c r="Z5047" s="3">
        <v>1316275</v>
      </c>
      <c r="AA5047" s="69"/>
      <c r="AB5047" s="69">
        <v>3019.614662</v>
      </c>
      <c r="AC5047" s="3">
        <v>843183</v>
      </c>
      <c r="AD5047" s="3">
        <v>3333226.7680000002</v>
      </c>
      <c r="AE5047" s="3">
        <v>1028</v>
      </c>
      <c r="AF5047" s="3">
        <v>74547.557579999993</v>
      </c>
    </row>
    <row r="5048" spans="1:32" x14ac:dyDescent="0.3">
      <c r="A5048" s="31" t="s">
        <v>84</v>
      </c>
      <c r="B5048" s="65" t="str">
        <f>VLOOKUP(A5048,'bank list with code'!$A$2:$C$114,3,FALSE)</f>
        <v>B063</v>
      </c>
      <c r="C5048" s="65" t="str">
        <f>VLOOKUP(B5048,'bank type'!$A$2:$B$87,2,FALSE)</f>
        <v>Private Sector Banks</v>
      </c>
      <c r="D5048" s="60">
        <f t="shared" si="182"/>
        <v>45016</v>
      </c>
      <c r="E5048" s="115">
        <v>3</v>
      </c>
      <c r="F5048" s="41">
        <v>2023</v>
      </c>
      <c r="G5048" s="14">
        <v>882</v>
      </c>
      <c r="H5048" s="14">
        <v>619</v>
      </c>
      <c r="I5048" s="14"/>
      <c r="J5048" s="14"/>
      <c r="K5048" s="14">
        <v>11618</v>
      </c>
      <c r="L5048" s="14">
        <v>945</v>
      </c>
      <c r="M5048" s="14">
        <v>0</v>
      </c>
      <c r="N5048" s="14">
        <v>135559</v>
      </c>
      <c r="O5048" s="14">
        <v>77297</v>
      </c>
      <c r="P5048" s="14"/>
      <c r="Q5048" s="3">
        <v>176092</v>
      </c>
      <c r="R5048" s="69"/>
      <c r="S5048" s="69">
        <v>1241.98128002</v>
      </c>
      <c r="T5048" s="3">
        <v>113144</v>
      </c>
      <c r="U5048" s="3">
        <v>354980.826</v>
      </c>
      <c r="V5048" s="3">
        <v>0</v>
      </c>
      <c r="W5048" s="3">
        <v>0</v>
      </c>
      <c r="X5048" s="14">
        <v>3858936</v>
      </c>
      <c r="Y5048" s="14"/>
      <c r="Z5048" s="3">
        <v>1775810</v>
      </c>
      <c r="AA5048" s="69"/>
      <c r="AB5048" s="69">
        <v>2810.5278960600008</v>
      </c>
      <c r="AC5048" s="3">
        <v>1943462</v>
      </c>
      <c r="AD5048" s="3">
        <v>1056359.2758599999</v>
      </c>
      <c r="AE5048" s="3">
        <v>0</v>
      </c>
      <c r="AF5048" s="3">
        <v>0</v>
      </c>
    </row>
    <row r="5049" spans="1:32" x14ac:dyDescent="0.3">
      <c r="A5049" s="31" t="s">
        <v>26</v>
      </c>
      <c r="B5049" s="65" t="str">
        <f>VLOOKUP(A5049,'bank list with code'!$A$2:$C$114,3,FALSE)</f>
        <v>B069</v>
      </c>
      <c r="C5049" s="65" t="str">
        <f>VLOOKUP(B5049,'bank type'!$A$2:$B$87,2,FALSE)</f>
        <v>Private Sector Banks</v>
      </c>
      <c r="D5049" s="60">
        <f t="shared" si="182"/>
        <v>45016</v>
      </c>
      <c r="E5049" s="115">
        <v>3</v>
      </c>
      <c r="F5049" s="41">
        <v>2023</v>
      </c>
      <c r="G5049" s="14">
        <v>888</v>
      </c>
      <c r="H5049" s="14">
        <v>586</v>
      </c>
      <c r="I5049" s="14"/>
      <c r="J5049" s="14"/>
      <c r="K5049" s="14">
        <v>9311</v>
      </c>
      <c r="L5049" s="14">
        <v>0</v>
      </c>
      <c r="M5049" s="14">
        <v>0</v>
      </c>
      <c r="N5049" s="14">
        <v>50928</v>
      </c>
      <c r="O5049" s="14">
        <v>0</v>
      </c>
      <c r="P5049" s="14"/>
      <c r="Q5049" s="3">
        <v>0</v>
      </c>
      <c r="R5049" s="69"/>
      <c r="S5049" s="69">
        <v>0</v>
      </c>
      <c r="T5049" s="3">
        <v>0</v>
      </c>
      <c r="U5049" s="3">
        <v>0</v>
      </c>
      <c r="V5049" s="3">
        <v>0</v>
      </c>
      <c r="W5049" s="3">
        <v>0</v>
      </c>
      <c r="X5049" s="14">
        <v>5180946</v>
      </c>
      <c r="Y5049" s="14"/>
      <c r="Z5049" s="3">
        <v>1378631</v>
      </c>
      <c r="AA5049" s="69"/>
      <c r="AB5049" s="69">
        <v>2358.7933094299997</v>
      </c>
      <c r="AC5049" s="3">
        <v>193751</v>
      </c>
      <c r="AD5049" s="3">
        <v>435343.26660999999</v>
      </c>
      <c r="AE5049" s="3">
        <v>0</v>
      </c>
      <c r="AF5049" s="3">
        <v>0</v>
      </c>
    </row>
    <row r="5050" spans="1:32" x14ac:dyDescent="0.3">
      <c r="A5050" s="31" t="s">
        <v>27</v>
      </c>
      <c r="B5050" s="65" t="str">
        <f>VLOOKUP(A5050,'bank list with code'!$A$2:$C$114,3,FALSE)</f>
        <v>B070</v>
      </c>
      <c r="C5050" s="65" t="str">
        <f>VLOOKUP(B5050,'bank type'!$A$2:$B$87,2,FALSE)</f>
        <v>Private Sector Banks</v>
      </c>
      <c r="D5050" s="60">
        <f t="shared" si="182"/>
        <v>45016</v>
      </c>
      <c r="E5050" s="115">
        <v>3</v>
      </c>
      <c r="F5050" s="41">
        <v>2023</v>
      </c>
      <c r="G5050" s="14">
        <v>1400</v>
      </c>
      <c r="H5050" s="14">
        <v>840</v>
      </c>
      <c r="I5050" s="14"/>
      <c r="J5050" s="14"/>
      <c r="K5050" s="14">
        <v>10117</v>
      </c>
      <c r="L5050" s="14">
        <v>0</v>
      </c>
      <c r="M5050" s="14">
        <v>0</v>
      </c>
      <c r="N5050" s="14">
        <v>24302</v>
      </c>
      <c r="O5050" s="14">
        <v>10423</v>
      </c>
      <c r="P5050" s="14"/>
      <c r="Q5050" s="3">
        <v>30849</v>
      </c>
      <c r="R5050" s="69"/>
      <c r="S5050" s="69">
        <v>204.31828400999865</v>
      </c>
      <c r="T5050" s="3">
        <v>9762</v>
      </c>
      <c r="U5050" s="3">
        <v>113165.8558</v>
      </c>
      <c r="V5050" s="3">
        <v>0</v>
      </c>
      <c r="W5050" s="3">
        <v>0</v>
      </c>
      <c r="X5050" s="14">
        <v>4283734</v>
      </c>
      <c r="Y5050" s="14"/>
      <c r="Z5050" s="3">
        <v>1621751</v>
      </c>
      <c r="AA5050" s="69"/>
      <c r="AB5050" s="69">
        <v>3538.9289298199969</v>
      </c>
      <c r="AC5050" s="3">
        <v>287766</v>
      </c>
      <c r="AD5050" s="3">
        <v>930491.31929000001</v>
      </c>
      <c r="AE5050" s="3">
        <v>9484</v>
      </c>
      <c r="AF5050" s="3">
        <v>219523.07150999995</v>
      </c>
    </row>
    <row r="5051" spans="1:32" x14ac:dyDescent="0.3">
      <c r="A5051" s="31" t="s">
        <v>28</v>
      </c>
      <c r="B5051" s="65" t="str">
        <f>VLOOKUP(A5051,'bank list with code'!$A$2:$C$114,3,FALSE)</f>
        <v>B073</v>
      </c>
      <c r="C5051" s="65" t="str">
        <f>VLOOKUP(B5051,'bank type'!$A$2:$B$87,2,FALSE)</f>
        <v>Private Sector Banks</v>
      </c>
      <c r="D5051" s="60">
        <f t="shared" si="182"/>
        <v>45016</v>
      </c>
      <c r="E5051" s="115">
        <v>3</v>
      </c>
      <c r="F5051" s="41">
        <v>2023</v>
      </c>
      <c r="G5051" s="14">
        <v>1532</v>
      </c>
      <c r="H5051" s="14">
        <v>1431</v>
      </c>
      <c r="I5051" s="14"/>
      <c r="J5051" s="14"/>
      <c r="K5051" s="14">
        <v>75381</v>
      </c>
      <c r="L5051" s="14">
        <v>15572</v>
      </c>
      <c r="M5051" s="14">
        <v>57034</v>
      </c>
      <c r="N5051" s="14">
        <v>423761</v>
      </c>
      <c r="O5051" s="14">
        <v>4917023</v>
      </c>
      <c r="P5051" s="14"/>
      <c r="Q5051" s="3">
        <v>5471059</v>
      </c>
      <c r="R5051" s="69"/>
      <c r="S5051" s="69">
        <v>20289.015343109997</v>
      </c>
      <c r="T5051" s="3">
        <v>4420354</v>
      </c>
      <c r="U5051" s="3">
        <v>29896164.56941</v>
      </c>
      <c r="V5051" s="3">
        <v>0</v>
      </c>
      <c r="W5051" s="3">
        <v>0</v>
      </c>
      <c r="X5051" s="14">
        <v>28291903</v>
      </c>
      <c r="Y5051" s="14"/>
      <c r="Z5051" s="3">
        <v>4014678</v>
      </c>
      <c r="AA5051" s="69"/>
      <c r="AB5051" s="69">
        <v>7546.8533732200003</v>
      </c>
      <c r="AC5051" s="3">
        <v>2877185</v>
      </c>
      <c r="AD5051" s="3">
        <v>7185875.3814400006</v>
      </c>
      <c r="AE5051" s="3">
        <v>0</v>
      </c>
      <c r="AF5051" s="3">
        <v>0</v>
      </c>
    </row>
    <row r="5052" spans="1:32" x14ac:dyDescent="0.3">
      <c r="A5052" s="31" t="s">
        <v>92</v>
      </c>
      <c r="B5052" s="65" t="str">
        <f>VLOOKUP(A5052,'bank list with code'!$A$2:$C$114,3,FALSE)</f>
        <v>B074</v>
      </c>
      <c r="C5052" s="65" t="str">
        <f>VLOOKUP(B5052,'bank type'!$A$2:$B$87,2,FALSE)</f>
        <v>Private Sector Banks</v>
      </c>
      <c r="D5052" s="60">
        <f t="shared" si="182"/>
        <v>45016</v>
      </c>
      <c r="E5052" s="115">
        <v>3</v>
      </c>
      <c r="F5052" s="41">
        <v>2023</v>
      </c>
      <c r="G5052" s="14">
        <v>0</v>
      </c>
      <c r="H5052" s="14">
        <v>0</v>
      </c>
      <c r="I5052" s="14"/>
      <c r="J5052" s="14"/>
      <c r="K5052" s="14">
        <v>0</v>
      </c>
      <c r="L5052" s="14">
        <v>0</v>
      </c>
      <c r="M5052" s="14">
        <v>0</v>
      </c>
      <c r="N5052" s="14">
        <v>0</v>
      </c>
      <c r="O5052" s="14">
        <v>0</v>
      </c>
      <c r="P5052" s="14"/>
      <c r="Q5052" s="3">
        <v>0</v>
      </c>
      <c r="R5052" s="69"/>
      <c r="S5052" s="69">
        <v>0</v>
      </c>
      <c r="T5052" s="3">
        <v>0</v>
      </c>
      <c r="U5052" s="3">
        <v>0</v>
      </c>
      <c r="V5052" s="3">
        <v>0</v>
      </c>
      <c r="W5052" s="3">
        <v>0</v>
      </c>
      <c r="X5052" s="14">
        <v>206055</v>
      </c>
      <c r="Y5052" s="14"/>
      <c r="Z5052" s="3">
        <v>27455</v>
      </c>
      <c r="AA5052" s="69"/>
      <c r="AB5052" s="69">
        <v>50.383940940000002</v>
      </c>
      <c r="AC5052" s="3">
        <v>15058</v>
      </c>
      <c r="AD5052" s="3">
        <v>34048.214500000002</v>
      </c>
      <c r="AE5052" s="3">
        <v>0</v>
      </c>
      <c r="AF5052" s="3">
        <v>0</v>
      </c>
    </row>
    <row r="5053" spans="1:32" x14ac:dyDescent="0.3">
      <c r="A5053" s="31" t="s">
        <v>85</v>
      </c>
      <c r="B5053" s="65" t="str">
        <f>VLOOKUP(A5053,'bank list with code'!$A$2:$C$114,3,FALSE)</f>
        <v>B083</v>
      </c>
      <c r="C5053" s="65" t="str">
        <f>VLOOKUP(B5053,'bank type'!$A$2:$B$87,2,FALSE)</f>
        <v>Private Sector Banks</v>
      </c>
      <c r="D5053" s="60">
        <f t="shared" si="182"/>
        <v>45016</v>
      </c>
      <c r="E5053" s="115">
        <v>3</v>
      </c>
      <c r="F5053" s="41">
        <v>2023</v>
      </c>
      <c r="G5053" s="14">
        <v>375</v>
      </c>
      <c r="H5053" s="14">
        <v>39</v>
      </c>
      <c r="I5053" s="14"/>
      <c r="J5053" s="14"/>
      <c r="K5053" s="14">
        <v>887793</v>
      </c>
      <c r="L5053" s="14">
        <v>0</v>
      </c>
      <c r="M5053" s="14">
        <v>47471</v>
      </c>
      <c r="N5053" s="14">
        <v>77442</v>
      </c>
      <c r="O5053" s="14">
        <v>4410550</v>
      </c>
      <c r="P5053" s="14"/>
      <c r="Q5053" s="3">
        <v>7212132</v>
      </c>
      <c r="R5053" s="69"/>
      <c r="S5053" s="69">
        <v>32793.322922029998</v>
      </c>
      <c r="T5053" s="3">
        <v>3335758</v>
      </c>
      <c r="U5053" s="3">
        <v>27631237.939470001</v>
      </c>
      <c r="V5053" s="3">
        <v>0</v>
      </c>
      <c r="W5053" s="3">
        <v>0</v>
      </c>
      <c r="X5053" s="14">
        <v>1602547</v>
      </c>
      <c r="Y5053" s="14"/>
      <c r="Z5053" s="3">
        <v>257829</v>
      </c>
      <c r="AA5053" s="69"/>
      <c r="AB5053" s="69">
        <v>565.69044773000019</v>
      </c>
      <c r="AC5053" s="3">
        <v>117159</v>
      </c>
      <c r="AD5053" s="3">
        <v>586848.78492000001</v>
      </c>
      <c r="AE5053" s="3">
        <v>136</v>
      </c>
      <c r="AF5053" s="3">
        <v>6114.5943299999999</v>
      </c>
    </row>
    <row r="5054" spans="1:32" x14ac:dyDescent="0.3">
      <c r="A5054" s="31" t="s">
        <v>30</v>
      </c>
      <c r="B5054" s="65" t="str">
        <f>VLOOKUP(A5054,'bank list with code'!$A$2:$C$114,3,FALSE)</f>
        <v>B089</v>
      </c>
      <c r="C5054" s="65" t="str">
        <f>VLOOKUP(B5054,'bank type'!$A$2:$B$87,2,FALSE)</f>
        <v>Private Sector Banks</v>
      </c>
      <c r="D5054" s="60">
        <f t="shared" si="182"/>
        <v>45016</v>
      </c>
      <c r="E5054" s="115">
        <v>3</v>
      </c>
      <c r="F5054" s="41">
        <v>2023</v>
      </c>
      <c r="G5054" s="14">
        <v>872</v>
      </c>
      <c r="H5054" s="14">
        <v>417</v>
      </c>
      <c r="I5054" s="14"/>
      <c r="J5054" s="14"/>
      <c r="K5054" s="14">
        <v>15044</v>
      </c>
      <c r="L5054" s="14">
        <v>0</v>
      </c>
      <c r="M5054" s="14">
        <v>7029</v>
      </c>
      <c r="N5054" s="14">
        <v>75863</v>
      </c>
      <c r="O5054" s="14">
        <v>203295</v>
      </c>
      <c r="P5054" s="14"/>
      <c r="Q5054" s="3">
        <v>479453</v>
      </c>
      <c r="R5054" s="69"/>
      <c r="S5054" s="69">
        <v>1588.78353588</v>
      </c>
      <c r="T5054" s="3">
        <v>420025</v>
      </c>
      <c r="U5054" s="3">
        <v>3121512.071</v>
      </c>
      <c r="V5054" s="3">
        <v>0</v>
      </c>
      <c r="W5054" s="3">
        <v>0</v>
      </c>
      <c r="X5054" s="14">
        <v>3664965</v>
      </c>
      <c r="Y5054" s="14"/>
      <c r="Z5054" s="3">
        <v>1593146</v>
      </c>
      <c r="AA5054" s="69"/>
      <c r="AB5054" s="69">
        <v>3018.6253677899999</v>
      </c>
      <c r="AC5054" s="3">
        <v>269025</v>
      </c>
      <c r="AD5054" s="3">
        <v>884664.65029000002</v>
      </c>
      <c r="AE5054" s="3">
        <v>0</v>
      </c>
      <c r="AF5054" s="3">
        <v>0</v>
      </c>
    </row>
    <row r="5055" spans="1:32" x14ac:dyDescent="0.3">
      <c r="A5055" s="31" t="s">
        <v>31</v>
      </c>
      <c r="B5055" s="65" t="str">
        <f>VLOOKUP(A5055,'bank list with code'!$A$2:$C$114,3,FALSE)</f>
        <v>B100</v>
      </c>
      <c r="C5055" s="65" t="str">
        <f>VLOOKUP(B5055,'bank type'!$A$2:$B$87,2,FALSE)</f>
        <v>Private Sector Banks</v>
      </c>
      <c r="D5055" s="60">
        <f t="shared" si="182"/>
        <v>45016</v>
      </c>
      <c r="E5055" s="115">
        <v>3</v>
      </c>
      <c r="F5055" s="41">
        <v>2023</v>
      </c>
      <c r="G5055" s="14">
        <v>482</v>
      </c>
      <c r="H5055" s="14">
        <v>668</v>
      </c>
      <c r="I5055" s="14"/>
      <c r="J5055" s="14"/>
      <c r="K5055" s="14">
        <v>5942</v>
      </c>
      <c r="L5055" s="14">
        <v>0</v>
      </c>
      <c r="M5055" s="14">
        <v>0</v>
      </c>
      <c r="N5055" s="14">
        <v>55279</v>
      </c>
      <c r="O5055" s="14">
        <v>40895</v>
      </c>
      <c r="P5055" s="14"/>
      <c r="Q5055" s="3">
        <v>54379</v>
      </c>
      <c r="R5055" s="69"/>
      <c r="S5055" s="69">
        <v>257.22647283999999</v>
      </c>
      <c r="T5055" s="3">
        <v>12595</v>
      </c>
      <c r="U5055" s="3">
        <v>70091.195670000001</v>
      </c>
      <c r="V5055" s="3">
        <v>0</v>
      </c>
      <c r="W5055" s="3">
        <v>0</v>
      </c>
      <c r="X5055" s="14">
        <v>2176364</v>
      </c>
      <c r="Y5055" s="14"/>
      <c r="Z5055" s="3">
        <v>431231</v>
      </c>
      <c r="AA5055" s="69"/>
      <c r="AB5055" s="69">
        <v>954.39600632000008</v>
      </c>
      <c r="AC5055" s="3">
        <v>91559</v>
      </c>
      <c r="AD5055" s="3">
        <v>209614.66800000001</v>
      </c>
      <c r="AE5055" s="3">
        <v>100</v>
      </c>
      <c r="AF5055" s="3">
        <v>261.73500000000001</v>
      </c>
    </row>
    <row r="5056" spans="1:32" x14ac:dyDescent="0.3">
      <c r="A5056" s="31" t="s">
        <v>33</v>
      </c>
      <c r="B5056" s="65" t="str">
        <f>VLOOKUP(A5056,'bank list with code'!$A$2:$C$114,3,FALSE)</f>
        <v>B113</v>
      </c>
      <c r="C5056" s="65" t="str">
        <f>VLOOKUP(B5056,'bank type'!$A$2:$B$87,2,FALSE)</f>
        <v>Private Sector Banks</v>
      </c>
      <c r="D5056" s="60">
        <f t="shared" si="182"/>
        <v>45016</v>
      </c>
      <c r="E5056" s="115">
        <v>3</v>
      </c>
      <c r="F5056" s="41">
        <v>2023</v>
      </c>
      <c r="G5056" s="14">
        <v>1099</v>
      </c>
      <c r="H5056" s="14">
        <v>186</v>
      </c>
      <c r="I5056" s="14"/>
      <c r="J5056" s="14"/>
      <c r="K5056" s="14">
        <v>67913</v>
      </c>
      <c r="L5056" s="14">
        <v>77232</v>
      </c>
      <c r="M5056" s="14">
        <v>364741</v>
      </c>
      <c r="N5056" s="14">
        <v>140746197</v>
      </c>
      <c r="O5056" s="14">
        <v>1419422</v>
      </c>
      <c r="P5056" s="14"/>
      <c r="Q5056" s="3">
        <v>2173581</v>
      </c>
      <c r="R5056" s="69"/>
      <c r="S5056" s="69">
        <v>7847.8412357600009</v>
      </c>
      <c r="T5056" s="3">
        <v>972713</v>
      </c>
      <c r="U5056" s="3">
        <v>8815274.3647299986</v>
      </c>
      <c r="V5056" s="3">
        <v>0</v>
      </c>
      <c r="W5056" s="3">
        <v>0</v>
      </c>
      <c r="X5056" s="14">
        <v>4425818</v>
      </c>
      <c r="Y5056" s="14"/>
      <c r="Z5056" s="3">
        <v>1030772</v>
      </c>
      <c r="AA5056" s="69"/>
      <c r="AB5056" s="69">
        <v>2182.0306382600002</v>
      </c>
      <c r="AC5056" s="3">
        <v>431294</v>
      </c>
      <c r="AD5056" s="3">
        <v>1456442.1438699998</v>
      </c>
      <c r="AE5056" s="3">
        <v>14</v>
      </c>
      <c r="AF5056" s="3">
        <v>209.70699999999999</v>
      </c>
    </row>
    <row r="5057" spans="1:32" x14ac:dyDescent="0.3">
      <c r="A5057" s="31" t="s">
        <v>86</v>
      </c>
      <c r="B5057" s="65" t="str">
        <f>VLOOKUP(A5057,'bank list with code'!$A$2:$C$114,3,FALSE)</f>
        <v>B004</v>
      </c>
      <c r="C5057" s="65" t="str">
        <f>VLOOKUP(B5057,'bank type'!$A$2:$B$87,2,FALSE)</f>
        <v>Foreign Banks</v>
      </c>
      <c r="D5057" s="60">
        <f t="shared" si="182"/>
        <v>45016</v>
      </c>
      <c r="E5057" s="115">
        <v>3</v>
      </c>
      <c r="F5057" s="41">
        <v>2023</v>
      </c>
      <c r="G5057" s="14">
        <v>0</v>
      </c>
      <c r="H5057" s="14">
        <v>0</v>
      </c>
      <c r="I5057" s="14"/>
      <c r="J5057" s="14"/>
      <c r="K5057" s="14">
        <v>52860</v>
      </c>
      <c r="L5057" s="14">
        <v>0</v>
      </c>
      <c r="M5057" s="14">
        <v>0</v>
      </c>
      <c r="N5057" s="14">
        <v>0</v>
      </c>
      <c r="O5057" s="14">
        <v>1336775</v>
      </c>
      <c r="P5057" s="14"/>
      <c r="Q5057" s="3">
        <v>1103730</v>
      </c>
      <c r="R5057" s="69"/>
      <c r="S5057" s="69">
        <v>8163.4208909999998</v>
      </c>
      <c r="T5057" s="3">
        <v>3473250</v>
      </c>
      <c r="U5057" s="3">
        <v>31190078.965999998</v>
      </c>
      <c r="V5057" s="3">
        <v>0</v>
      </c>
      <c r="W5057" s="3">
        <v>0</v>
      </c>
      <c r="X5057" s="14">
        <v>0</v>
      </c>
      <c r="Y5057" s="14"/>
      <c r="Z5057" s="3">
        <v>0</v>
      </c>
      <c r="AA5057" s="69"/>
      <c r="AB5057" s="69">
        <v>0</v>
      </c>
      <c r="AC5057" s="3">
        <v>0</v>
      </c>
      <c r="AD5057" s="3">
        <v>0</v>
      </c>
      <c r="AE5057" s="3">
        <v>0</v>
      </c>
      <c r="AF5057" s="3">
        <v>0</v>
      </c>
    </row>
    <row r="5058" spans="1:32" x14ac:dyDescent="0.3">
      <c r="A5058" s="31" t="s">
        <v>36</v>
      </c>
      <c r="B5058" s="65" t="str">
        <f>VLOOKUP(A5058,'bank list with code'!$A$2:$C$114,3,FALSE)</f>
        <v>B011</v>
      </c>
      <c r="C5058" s="65" t="str">
        <f>VLOOKUP(B5058,'bank type'!$A$2:$B$87,2,FALSE)</f>
        <v>Foreign Banks</v>
      </c>
      <c r="D5058" s="60">
        <f t="shared" si="182"/>
        <v>45016</v>
      </c>
      <c r="E5058" s="115">
        <v>3</v>
      </c>
      <c r="F5058" s="41">
        <v>2023</v>
      </c>
      <c r="G5058" s="14">
        <v>0</v>
      </c>
      <c r="H5058" s="14">
        <v>0</v>
      </c>
      <c r="I5058" s="14"/>
      <c r="J5058" s="14"/>
      <c r="K5058" s="14">
        <v>0</v>
      </c>
      <c r="L5058" s="14">
        <v>0</v>
      </c>
      <c r="M5058" s="14">
        <v>0</v>
      </c>
      <c r="N5058" s="14">
        <v>0</v>
      </c>
      <c r="O5058" s="14">
        <v>0</v>
      </c>
      <c r="P5058" s="14"/>
      <c r="Q5058" s="3">
        <v>0</v>
      </c>
      <c r="R5058" s="69"/>
      <c r="S5058" s="69">
        <v>0</v>
      </c>
      <c r="T5058" s="3">
        <v>0</v>
      </c>
      <c r="U5058" s="3">
        <v>0</v>
      </c>
      <c r="V5058" s="3">
        <v>0</v>
      </c>
      <c r="W5058" s="3">
        <v>0</v>
      </c>
      <c r="X5058" s="14">
        <v>0</v>
      </c>
      <c r="Y5058" s="14"/>
      <c r="Z5058" s="3">
        <v>0</v>
      </c>
      <c r="AA5058" s="69"/>
      <c r="AB5058" s="69">
        <v>0</v>
      </c>
      <c r="AC5058" s="3">
        <v>0</v>
      </c>
      <c r="AD5058" s="3">
        <v>0</v>
      </c>
      <c r="AE5058" s="3">
        <v>0</v>
      </c>
      <c r="AF5058" s="3">
        <v>0</v>
      </c>
    </row>
    <row r="5059" spans="1:32" x14ac:dyDescent="0.3">
      <c r="A5059" s="31" t="s">
        <v>37</v>
      </c>
      <c r="B5059" s="65" t="str">
        <f>VLOOKUP(A5059,'bank list with code'!$A$2:$C$114,3,FALSE)</f>
        <v>B017</v>
      </c>
      <c r="C5059" s="65" t="str">
        <f>VLOOKUP(B5059,'bank type'!$A$2:$B$87,2,FALSE)</f>
        <v>Foreign Banks</v>
      </c>
      <c r="D5059" s="60">
        <f t="shared" si="182"/>
        <v>45016</v>
      </c>
      <c r="E5059" s="115">
        <v>3</v>
      </c>
      <c r="F5059" s="41">
        <v>2023</v>
      </c>
      <c r="G5059" s="14">
        <v>0</v>
      </c>
      <c r="H5059" s="14">
        <v>0</v>
      </c>
      <c r="I5059" s="14"/>
      <c r="J5059" s="14"/>
      <c r="K5059" s="14">
        <v>0</v>
      </c>
      <c r="L5059" s="14">
        <v>0</v>
      </c>
      <c r="M5059" s="14">
        <v>1</v>
      </c>
      <c r="N5059" s="14">
        <v>0</v>
      </c>
      <c r="O5059" s="14">
        <v>0</v>
      </c>
      <c r="P5059" s="14"/>
      <c r="Q5059" s="3">
        <v>0</v>
      </c>
      <c r="R5059" s="69"/>
      <c r="S5059" s="69">
        <v>0</v>
      </c>
      <c r="T5059" s="3">
        <v>0</v>
      </c>
      <c r="U5059" s="3">
        <v>0</v>
      </c>
      <c r="V5059" s="3">
        <v>0</v>
      </c>
      <c r="W5059" s="3">
        <v>0</v>
      </c>
      <c r="X5059" s="14">
        <v>908</v>
      </c>
      <c r="Y5059" s="14"/>
      <c r="Z5059" s="3">
        <v>24</v>
      </c>
      <c r="AA5059" s="69"/>
      <c r="AB5059" s="69">
        <v>4.2191859999999998E-2</v>
      </c>
      <c r="AC5059" s="3">
        <v>5</v>
      </c>
      <c r="AD5059" s="3">
        <v>8.2832399999999993</v>
      </c>
      <c r="AE5059" s="3">
        <v>0</v>
      </c>
      <c r="AF5059" s="3">
        <v>0</v>
      </c>
    </row>
    <row r="5060" spans="1:32" x14ac:dyDescent="0.3">
      <c r="A5060" s="31" t="s">
        <v>38</v>
      </c>
      <c r="B5060" s="65" t="str">
        <f>VLOOKUP(A5060,'bank list with code'!$A$2:$C$114,3,FALSE)</f>
        <v>B023</v>
      </c>
      <c r="C5060" s="65" t="str">
        <f>VLOOKUP(B5060,'bank type'!$A$2:$B$87,2,FALSE)</f>
        <v>Foreign Banks</v>
      </c>
      <c r="D5060" s="60">
        <f t="shared" si="182"/>
        <v>45016</v>
      </c>
      <c r="E5060" s="115">
        <v>3</v>
      </c>
      <c r="F5060" s="41">
        <v>2023</v>
      </c>
      <c r="G5060" s="14">
        <v>0</v>
      </c>
      <c r="H5060" s="14">
        <v>0</v>
      </c>
      <c r="I5060" s="14"/>
      <c r="J5060" s="14"/>
      <c r="K5060" s="14">
        <v>0</v>
      </c>
      <c r="L5060" s="14">
        <v>0</v>
      </c>
      <c r="M5060" s="14">
        <v>0</v>
      </c>
      <c r="N5060" s="14">
        <v>0</v>
      </c>
      <c r="O5060" s="14">
        <v>162478</v>
      </c>
      <c r="P5060" s="14"/>
      <c r="Q5060" s="3">
        <v>128899</v>
      </c>
      <c r="R5060" s="69"/>
      <c r="S5060" s="69">
        <v>748.45295544999453</v>
      </c>
      <c r="T5060" s="3">
        <v>188982</v>
      </c>
      <c r="U5060" s="3">
        <v>2837631.2901200149</v>
      </c>
      <c r="V5060" s="3">
        <v>0</v>
      </c>
      <c r="W5060" s="3">
        <v>0</v>
      </c>
      <c r="X5060" s="14">
        <v>0</v>
      </c>
      <c r="Y5060" s="14"/>
      <c r="Z5060" s="3">
        <v>0</v>
      </c>
      <c r="AA5060" s="69"/>
      <c r="AB5060" s="69">
        <v>0</v>
      </c>
      <c r="AC5060" s="3">
        <v>0</v>
      </c>
      <c r="AD5060" s="3">
        <v>0</v>
      </c>
      <c r="AE5060" s="3">
        <v>0</v>
      </c>
      <c r="AF5060" s="3">
        <v>0</v>
      </c>
    </row>
    <row r="5061" spans="1:32" x14ac:dyDescent="0.3">
      <c r="A5061" s="31" t="s">
        <v>87</v>
      </c>
      <c r="B5061" s="65" t="str">
        <f>VLOOKUP(A5061,'bank list with code'!$A$2:$C$114,3,FALSE)</f>
        <v>B030</v>
      </c>
      <c r="C5061" s="65" t="str">
        <f>VLOOKUP(B5061,'bank type'!$A$2:$B$87,2,FALSE)</f>
        <v>Foreign Banks</v>
      </c>
      <c r="D5061" s="60">
        <f t="shared" si="182"/>
        <v>45016</v>
      </c>
      <c r="E5061" s="115">
        <v>3</v>
      </c>
      <c r="F5061" s="41">
        <v>2023</v>
      </c>
      <c r="G5061" s="14">
        <v>451</v>
      </c>
      <c r="H5061" s="14">
        <v>497</v>
      </c>
      <c r="I5061" s="14"/>
      <c r="J5061" s="14"/>
      <c r="K5061" s="14">
        <v>474</v>
      </c>
      <c r="L5061" s="14">
        <v>93</v>
      </c>
      <c r="M5061" s="14">
        <v>0</v>
      </c>
      <c r="N5061" s="14">
        <v>3071</v>
      </c>
      <c r="O5061" s="14">
        <v>222375</v>
      </c>
      <c r="P5061" s="14"/>
      <c r="Q5061" s="3">
        <v>233443</v>
      </c>
      <c r="R5061" s="69"/>
      <c r="S5061" s="69">
        <v>932.58363796973333</v>
      </c>
      <c r="T5061" s="3">
        <v>145720</v>
      </c>
      <c r="U5061" s="3">
        <v>1327143.3195200143</v>
      </c>
      <c r="V5061" s="3">
        <v>0</v>
      </c>
      <c r="W5061" s="3">
        <v>0</v>
      </c>
      <c r="X5061" s="14">
        <v>1871842</v>
      </c>
      <c r="Y5061" s="14"/>
      <c r="Z5061" s="3">
        <v>446774</v>
      </c>
      <c r="AA5061" s="69"/>
      <c r="AB5061" s="69">
        <v>771.31887424000001</v>
      </c>
      <c r="AC5061" s="3">
        <v>137350</v>
      </c>
      <c r="AD5061" s="3">
        <v>341265.58298000006</v>
      </c>
      <c r="AE5061" s="3">
        <v>0</v>
      </c>
      <c r="AF5061" s="3">
        <v>0</v>
      </c>
    </row>
    <row r="5062" spans="1:32" x14ac:dyDescent="0.3">
      <c r="A5062" s="31" t="s">
        <v>40</v>
      </c>
      <c r="B5062" s="65" t="str">
        <f>VLOOKUP(A5062,'bank list with code'!$A$2:$C$114,3,FALSE)</f>
        <v>B035</v>
      </c>
      <c r="C5062" s="65" t="str">
        <f>VLOOKUP(B5062,'bank type'!$A$2:$B$87,2,FALSE)</f>
        <v>Foreign Banks</v>
      </c>
      <c r="D5062" s="60">
        <f t="shared" si="182"/>
        <v>45016</v>
      </c>
      <c r="E5062" s="115">
        <v>3</v>
      </c>
      <c r="F5062" s="41">
        <v>2023</v>
      </c>
      <c r="G5062" s="14">
        <v>13</v>
      </c>
      <c r="H5062" s="14">
        <v>18</v>
      </c>
      <c r="I5062" s="14"/>
      <c r="J5062" s="14"/>
      <c r="K5062" s="14">
        <v>0</v>
      </c>
      <c r="L5062" s="14">
        <v>0</v>
      </c>
      <c r="M5062" s="14">
        <v>0</v>
      </c>
      <c r="N5062" s="14">
        <v>2</v>
      </c>
      <c r="O5062" s="14">
        <v>0</v>
      </c>
      <c r="P5062" s="14"/>
      <c r="Q5062" s="3">
        <v>0</v>
      </c>
      <c r="R5062" s="69"/>
      <c r="S5062" s="69">
        <v>0</v>
      </c>
      <c r="T5062" s="3">
        <v>0</v>
      </c>
      <c r="U5062" s="3">
        <v>0</v>
      </c>
      <c r="V5062" s="3">
        <v>0</v>
      </c>
      <c r="W5062" s="3">
        <v>0</v>
      </c>
      <c r="X5062" s="14">
        <v>115898</v>
      </c>
      <c r="Y5062" s="14"/>
      <c r="Z5062" s="3">
        <v>45988</v>
      </c>
      <c r="AA5062" s="69"/>
      <c r="AB5062" s="69">
        <v>126.08519720999972</v>
      </c>
      <c r="AC5062" s="3">
        <v>22225</v>
      </c>
      <c r="AD5062" s="3">
        <v>73251.669539999551</v>
      </c>
      <c r="AE5062" s="3">
        <v>0</v>
      </c>
      <c r="AF5062" s="3">
        <v>0</v>
      </c>
    </row>
    <row r="5063" spans="1:32" x14ac:dyDescent="0.3">
      <c r="A5063" s="31" t="s">
        <v>88</v>
      </c>
      <c r="B5063" s="65" t="str">
        <f>VLOOKUP(A5063,'bank list with code'!$A$2:$C$114,3,FALSE)</f>
        <v>B052</v>
      </c>
      <c r="C5063" s="65" t="str">
        <f>VLOOKUP(B5063,'bank type'!$A$2:$B$87,2,FALSE)</f>
        <v>Foreign Banks</v>
      </c>
      <c r="D5063" s="60">
        <f t="shared" si="182"/>
        <v>45016</v>
      </c>
      <c r="E5063" s="115">
        <v>3</v>
      </c>
      <c r="F5063" s="41">
        <v>2023</v>
      </c>
      <c r="G5063" s="14">
        <v>46</v>
      </c>
      <c r="H5063" s="14">
        <v>28</v>
      </c>
      <c r="I5063" s="14"/>
      <c r="J5063" s="14"/>
      <c r="K5063" s="14">
        <v>0</v>
      </c>
      <c r="L5063" s="14">
        <v>0</v>
      </c>
      <c r="M5063" s="14">
        <v>0</v>
      </c>
      <c r="N5063" s="14">
        <v>0</v>
      </c>
      <c r="O5063" s="14">
        <v>699170</v>
      </c>
      <c r="P5063" s="14"/>
      <c r="Q5063" s="3">
        <v>734477</v>
      </c>
      <c r="R5063" s="69"/>
      <c r="S5063" s="69">
        <v>2502.3296648795663</v>
      </c>
      <c r="T5063" s="3">
        <v>1065152</v>
      </c>
      <c r="U5063" s="3">
        <v>5220534.3407903491</v>
      </c>
      <c r="V5063" s="3">
        <v>0</v>
      </c>
      <c r="W5063" s="3">
        <v>0</v>
      </c>
      <c r="X5063" s="14">
        <v>582108</v>
      </c>
      <c r="Y5063" s="14"/>
      <c r="Z5063" s="3">
        <v>313749</v>
      </c>
      <c r="AA5063" s="69"/>
      <c r="AB5063" s="69">
        <v>1033.0245188499946</v>
      </c>
      <c r="AC5063" s="3">
        <v>0</v>
      </c>
      <c r="AD5063" s="3">
        <v>0</v>
      </c>
      <c r="AE5063" s="3">
        <v>0</v>
      </c>
      <c r="AF5063" s="3">
        <v>0</v>
      </c>
    </row>
    <row r="5064" spans="1:32" x14ac:dyDescent="0.3">
      <c r="A5064" s="31" t="s">
        <v>89</v>
      </c>
      <c r="B5064" s="65" t="str">
        <f>VLOOKUP(A5064,'bank list with code'!$A$2:$C$114,3,FALSE)</f>
        <v>B085</v>
      </c>
      <c r="C5064" s="65" t="str">
        <f>VLOOKUP(B5064,'bank type'!$A$2:$B$87,2,FALSE)</f>
        <v>Foreign Banks</v>
      </c>
      <c r="D5064" s="60">
        <f t="shared" si="182"/>
        <v>45016</v>
      </c>
      <c r="E5064" s="115">
        <v>3</v>
      </c>
      <c r="F5064" s="41">
        <v>2023</v>
      </c>
      <c r="G5064" s="14">
        <v>0</v>
      </c>
      <c r="H5064" s="14">
        <v>0</v>
      </c>
      <c r="I5064" s="14"/>
      <c r="J5064" s="14"/>
      <c r="K5064" s="14">
        <v>0</v>
      </c>
      <c r="L5064" s="14">
        <v>374406</v>
      </c>
      <c r="M5064" s="14">
        <v>0</v>
      </c>
      <c r="N5064" s="14">
        <v>0</v>
      </c>
      <c r="O5064" s="14">
        <v>1072764</v>
      </c>
      <c r="P5064" s="14"/>
      <c r="Q5064" s="3">
        <v>536442</v>
      </c>
      <c r="R5064" s="69"/>
      <c r="S5064" s="69">
        <v>2063.7730297899925</v>
      </c>
      <c r="T5064" s="3">
        <v>1207156</v>
      </c>
      <c r="U5064" s="3">
        <v>4230351.017289985</v>
      </c>
      <c r="V5064" s="3">
        <v>0</v>
      </c>
      <c r="W5064" s="3">
        <v>0</v>
      </c>
      <c r="X5064" s="14">
        <v>602345</v>
      </c>
      <c r="Y5064" s="14"/>
      <c r="Z5064" s="3">
        <v>34389</v>
      </c>
      <c r="AA5064" s="69"/>
      <c r="AB5064" s="69">
        <v>56.895236330000003</v>
      </c>
      <c r="AC5064" s="3">
        <v>25428</v>
      </c>
      <c r="AD5064" s="3">
        <v>73972.985970000009</v>
      </c>
      <c r="AE5064" s="3">
        <v>0</v>
      </c>
      <c r="AF5064" s="3">
        <v>0</v>
      </c>
    </row>
    <row r="5065" spans="1:32" x14ac:dyDescent="0.3">
      <c r="A5065" s="36" t="s">
        <v>42</v>
      </c>
      <c r="B5065" s="65" t="str">
        <f>VLOOKUP(A5065,'bank list with code'!$A$2:$C$114,3,FALSE)</f>
        <v>B090</v>
      </c>
      <c r="C5065" s="65" t="str">
        <f>VLOOKUP(B5065,'bank type'!$A$2:$B$87,2,FALSE)</f>
        <v>Foreign Banks</v>
      </c>
      <c r="D5065" s="60">
        <f t="shared" si="182"/>
        <v>45016</v>
      </c>
      <c r="E5065" s="115">
        <v>3</v>
      </c>
      <c r="F5065" s="41">
        <v>2023</v>
      </c>
      <c r="G5065" s="14">
        <v>102</v>
      </c>
      <c r="H5065" s="14">
        <v>69</v>
      </c>
      <c r="I5065" s="14"/>
      <c r="J5065" s="14"/>
      <c r="K5065" s="14">
        <v>0</v>
      </c>
      <c r="L5065" s="14">
        <v>0</v>
      </c>
      <c r="M5065" s="14">
        <v>0</v>
      </c>
      <c r="N5065" s="14">
        <v>0</v>
      </c>
      <c r="O5065" s="14">
        <v>1061075</v>
      </c>
      <c r="P5065" s="14"/>
      <c r="Q5065" s="3">
        <v>1442980</v>
      </c>
      <c r="R5065" s="69"/>
      <c r="S5065" s="69">
        <v>4625.8038355798317</v>
      </c>
      <c r="T5065" s="3">
        <v>1412938</v>
      </c>
      <c r="U5065" s="3">
        <v>7431878.5237393994</v>
      </c>
      <c r="V5065" s="3">
        <v>0</v>
      </c>
      <c r="W5065" s="3">
        <v>0</v>
      </c>
      <c r="X5065" s="14">
        <v>1137359</v>
      </c>
      <c r="Y5065" s="14"/>
      <c r="Z5065" s="3">
        <v>889083</v>
      </c>
      <c r="AA5065" s="69"/>
      <c r="AB5065" s="69">
        <v>1958.9307760699978</v>
      </c>
      <c r="AC5065" s="3">
        <v>118234</v>
      </c>
      <c r="AD5065" s="3">
        <v>644616.03979999968</v>
      </c>
      <c r="AE5065" s="3">
        <v>51</v>
      </c>
      <c r="AF5065" s="3">
        <v>831.41600000000005</v>
      </c>
    </row>
    <row r="5066" spans="1:32" x14ac:dyDescent="0.3">
      <c r="A5066" s="36" t="s">
        <v>94</v>
      </c>
      <c r="B5066" s="65" t="str">
        <f>VLOOKUP(A5066,'bank list with code'!$A$2:$C$114,3,FALSE)</f>
        <v>B112</v>
      </c>
      <c r="C5066" s="65" t="str">
        <f>VLOOKUP(B5066,'bank type'!$A$2:$B$87,2,FALSE)</f>
        <v>Foreign Banks</v>
      </c>
      <c r="D5066" s="60">
        <f t="shared" si="182"/>
        <v>45016</v>
      </c>
      <c r="E5066" s="115">
        <v>3</v>
      </c>
      <c r="F5066" s="41">
        <v>2023</v>
      </c>
      <c r="G5066" s="14">
        <v>0</v>
      </c>
      <c r="H5066" s="14">
        <v>0</v>
      </c>
      <c r="I5066" s="14"/>
      <c r="J5066" s="14"/>
      <c r="K5066" s="14">
        <v>0</v>
      </c>
      <c r="L5066" s="14">
        <v>0</v>
      </c>
      <c r="M5066" s="14">
        <v>0</v>
      </c>
      <c r="N5066" s="14">
        <v>0</v>
      </c>
      <c r="O5066" s="14">
        <v>0</v>
      </c>
      <c r="P5066" s="14"/>
      <c r="Q5066" s="3">
        <v>0</v>
      </c>
      <c r="R5066" s="69"/>
      <c r="S5066" s="69">
        <v>0</v>
      </c>
      <c r="T5066" s="3">
        <v>0</v>
      </c>
      <c r="U5066" s="3">
        <v>0</v>
      </c>
      <c r="V5066" s="3">
        <v>0</v>
      </c>
      <c r="W5066" s="3">
        <v>0</v>
      </c>
      <c r="X5066" s="14">
        <v>977</v>
      </c>
      <c r="Y5066" s="14"/>
      <c r="Z5066" s="3">
        <v>4255</v>
      </c>
      <c r="AA5066" s="69"/>
      <c r="AB5066" s="69">
        <v>12.589585730000001</v>
      </c>
      <c r="AC5066" s="3">
        <v>1451</v>
      </c>
      <c r="AD5066" s="3">
        <v>4741.84004</v>
      </c>
      <c r="AE5066" s="3">
        <v>0</v>
      </c>
      <c r="AF5066" s="3">
        <v>0</v>
      </c>
    </row>
    <row r="5067" spans="1:32" x14ac:dyDescent="0.3">
      <c r="A5067" s="32" t="s">
        <v>45</v>
      </c>
      <c r="B5067" s="65" t="str">
        <f>VLOOKUP(A5067,'bank list with code'!$A$2:$C$114,3,FALSE)</f>
        <v>B002</v>
      </c>
      <c r="C5067" s="65" t="str">
        <f>VLOOKUP(B5067,'bank type'!$A$2:$B$87,2,FALSE)</f>
        <v>Payment Banks</v>
      </c>
      <c r="D5067" s="60">
        <f t="shared" si="182"/>
        <v>45016</v>
      </c>
      <c r="E5067" s="115">
        <v>3</v>
      </c>
      <c r="F5067" s="41">
        <v>2023</v>
      </c>
      <c r="G5067" s="25">
        <v>0</v>
      </c>
      <c r="H5067" s="25">
        <v>0</v>
      </c>
      <c r="I5067" s="25"/>
      <c r="J5067" s="25"/>
      <c r="K5067" s="25">
        <v>0</v>
      </c>
      <c r="L5067" s="25">
        <v>63134</v>
      </c>
      <c r="M5067" s="25">
        <v>0</v>
      </c>
      <c r="N5067" s="25">
        <v>4449953</v>
      </c>
      <c r="O5067" s="25">
        <v>0</v>
      </c>
      <c r="P5067" s="25"/>
      <c r="Q5067" s="26">
        <v>0</v>
      </c>
      <c r="R5067" s="133"/>
      <c r="S5067" s="133">
        <v>0</v>
      </c>
      <c r="T5067" s="26">
        <v>0</v>
      </c>
      <c r="U5067" s="26">
        <v>0</v>
      </c>
      <c r="V5067" s="26">
        <v>0</v>
      </c>
      <c r="W5067" s="26">
        <v>0</v>
      </c>
      <c r="X5067" s="25">
        <v>4163024</v>
      </c>
      <c r="Y5067" s="25"/>
      <c r="Z5067" s="26">
        <v>277</v>
      </c>
      <c r="AA5067" s="133"/>
      <c r="AB5067" s="133">
        <v>0.25951460999999998</v>
      </c>
      <c r="AC5067" s="26">
        <v>266004</v>
      </c>
      <c r="AD5067" s="26">
        <v>323393.50478999998</v>
      </c>
      <c r="AE5067" s="26">
        <v>0</v>
      </c>
      <c r="AF5067" s="26">
        <v>0</v>
      </c>
    </row>
    <row r="5068" spans="1:32" x14ac:dyDescent="0.3">
      <c r="A5068" s="32" t="s">
        <v>46</v>
      </c>
      <c r="B5068" s="65" t="str">
        <f>VLOOKUP(A5068,'bank list with code'!$A$2:$C$114,3,FALSE)</f>
        <v>B048</v>
      </c>
      <c r="C5068" s="65" t="str">
        <f>VLOOKUP(B5068,'bank type'!$A$2:$B$87,2,FALSE)</f>
        <v>Payment Banks</v>
      </c>
      <c r="D5068" s="60">
        <f t="shared" si="182"/>
        <v>45016</v>
      </c>
      <c r="E5068" s="115">
        <v>3</v>
      </c>
      <c r="F5068" s="41">
        <v>2023</v>
      </c>
      <c r="G5068" s="25">
        <v>0</v>
      </c>
      <c r="H5068" s="25">
        <v>0</v>
      </c>
      <c r="I5068" s="25"/>
      <c r="J5068" s="25"/>
      <c r="K5068" s="25">
        <v>0</v>
      </c>
      <c r="L5068" s="25">
        <v>369701</v>
      </c>
      <c r="M5068" s="25">
        <v>0</v>
      </c>
      <c r="N5068" s="25">
        <v>19286</v>
      </c>
      <c r="O5068" s="25">
        <v>0</v>
      </c>
      <c r="P5068" s="25"/>
      <c r="Q5068" s="26">
        <v>0</v>
      </c>
      <c r="R5068" s="133"/>
      <c r="S5068" s="133">
        <v>0</v>
      </c>
      <c r="T5068" s="26">
        <v>0</v>
      </c>
      <c r="U5068" s="26">
        <v>0</v>
      </c>
      <c r="V5068" s="26">
        <v>0</v>
      </c>
      <c r="W5068" s="26">
        <v>0</v>
      </c>
      <c r="X5068" s="25">
        <v>6633457</v>
      </c>
      <c r="Y5068" s="25"/>
      <c r="Z5068" s="26">
        <v>231082</v>
      </c>
      <c r="AA5068" s="133"/>
      <c r="AB5068" s="133">
        <v>552.08140298000001</v>
      </c>
      <c r="AC5068" s="26">
        <v>22101</v>
      </c>
      <c r="AD5068" s="26">
        <v>24072.170469999997</v>
      </c>
      <c r="AE5068" s="26">
        <v>0</v>
      </c>
      <c r="AF5068" s="26">
        <v>0</v>
      </c>
    </row>
    <row r="5069" spans="1:32" x14ac:dyDescent="0.3">
      <c r="A5069" s="32" t="s">
        <v>47</v>
      </c>
      <c r="B5069" s="65" t="str">
        <f>VLOOKUP(A5069,'bank list with code'!$A$2:$C$114,3,FALSE)</f>
        <v>B059</v>
      </c>
      <c r="C5069" s="65" t="str">
        <f>VLOOKUP(B5069,'bank type'!$A$2:$B$87,2,FALSE)</f>
        <v>Payment Banks</v>
      </c>
      <c r="D5069" s="60">
        <f t="shared" si="182"/>
        <v>45016</v>
      </c>
      <c r="E5069" s="115">
        <v>3</v>
      </c>
      <c r="F5069" s="41">
        <v>2023</v>
      </c>
      <c r="G5069" s="25">
        <v>0</v>
      </c>
      <c r="H5069" s="25">
        <v>0</v>
      </c>
      <c r="I5069" s="25"/>
      <c r="J5069" s="25"/>
      <c r="K5069" s="25">
        <v>0</v>
      </c>
      <c r="L5069" s="25">
        <v>157730</v>
      </c>
      <c r="M5069" s="25">
        <v>0</v>
      </c>
      <c r="N5069" s="25">
        <v>141894</v>
      </c>
      <c r="O5069" s="25">
        <v>0</v>
      </c>
      <c r="P5069" s="25"/>
      <c r="Q5069" s="26">
        <v>0</v>
      </c>
      <c r="R5069" s="133"/>
      <c r="S5069" s="133">
        <v>0</v>
      </c>
      <c r="T5069" s="26">
        <v>0</v>
      </c>
      <c r="U5069" s="26">
        <v>0</v>
      </c>
      <c r="V5069" s="26">
        <v>0</v>
      </c>
      <c r="W5069" s="26">
        <v>0</v>
      </c>
      <c r="X5069" s="25">
        <v>9719920</v>
      </c>
      <c r="Y5069" s="25"/>
      <c r="Z5069" s="26">
        <v>0</v>
      </c>
      <c r="AA5069" s="133"/>
      <c r="AB5069" s="133">
        <v>0</v>
      </c>
      <c r="AC5069" s="26">
        <v>599775</v>
      </c>
      <c r="AD5069" s="26">
        <v>409530.95649999997</v>
      </c>
      <c r="AE5069" s="26">
        <v>0</v>
      </c>
      <c r="AF5069" s="26">
        <v>0</v>
      </c>
    </row>
    <row r="5070" spans="1:32" x14ac:dyDescent="0.3">
      <c r="A5070" s="32" t="s">
        <v>72</v>
      </c>
      <c r="B5070" s="65" t="str">
        <f>VLOOKUP(A5070,'bank list with code'!$A$2:$C$114,3,FALSE)</f>
        <v>B067</v>
      </c>
      <c r="C5070" s="65" t="str">
        <f>VLOOKUP(B5070,'bank type'!$A$2:$B$87,2,FALSE)</f>
        <v>Payment Banks</v>
      </c>
      <c r="D5070" s="60">
        <f t="shared" si="182"/>
        <v>45016</v>
      </c>
      <c r="E5070" s="115">
        <v>3</v>
      </c>
      <c r="F5070" s="41">
        <v>2023</v>
      </c>
      <c r="G5070" s="25">
        <v>0</v>
      </c>
      <c r="H5070" s="25">
        <v>0</v>
      </c>
      <c r="I5070" s="25"/>
      <c r="J5070" s="25"/>
      <c r="K5070" s="25">
        <v>0</v>
      </c>
      <c r="L5070" s="25">
        <v>0</v>
      </c>
      <c r="M5070" s="25">
        <v>0</v>
      </c>
      <c r="N5070" s="25">
        <v>2422</v>
      </c>
      <c r="O5070" s="25">
        <v>0</v>
      </c>
      <c r="P5070" s="25"/>
      <c r="Q5070" s="26">
        <v>0</v>
      </c>
      <c r="R5070" s="133"/>
      <c r="S5070" s="133">
        <v>0</v>
      </c>
      <c r="T5070" s="26">
        <v>0</v>
      </c>
      <c r="U5070" s="26">
        <v>0</v>
      </c>
      <c r="V5070" s="26">
        <v>0</v>
      </c>
      <c r="W5070" s="26">
        <v>0</v>
      </c>
      <c r="X5070" s="25">
        <v>0</v>
      </c>
      <c r="Y5070" s="25"/>
      <c r="Z5070" s="26">
        <v>0</v>
      </c>
      <c r="AA5070" s="133"/>
      <c r="AB5070" s="133">
        <v>0</v>
      </c>
      <c r="AC5070" s="26">
        <v>0</v>
      </c>
      <c r="AD5070" s="26">
        <v>0</v>
      </c>
      <c r="AE5070" s="26">
        <v>0</v>
      </c>
      <c r="AF5070" s="26">
        <v>0</v>
      </c>
    </row>
    <row r="5071" spans="1:32" x14ac:dyDescent="0.3">
      <c r="A5071" s="32" t="s">
        <v>49</v>
      </c>
      <c r="B5071" s="65" t="str">
        <f>VLOOKUP(A5071,'bank list with code'!$A$2:$C$114,3,FALSE)</f>
        <v>B077</v>
      </c>
      <c r="C5071" s="65" t="str">
        <f>VLOOKUP(B5071,'bank type'!$A$2:$B$87,2,FALSE)</f>
        <v>Payment Banks</v>
      </c>
      <c r="D5071" s="60">
        <f t="shared" si="182"/>
        <v>45016</v>
      </c>
      <c r="E5071" s="115">
        <v>3</v>
      </c>
      <c r="F5071" s="41">
        <v>2023</v>
      </c>
      <c r="G5071" s="25">
        <v>0</v>
      </c>
      <c r="H5071" s="25">
        <v>0</v>
      </c>
      <c r="I5071" s="25"/>
      <c r="J5071" s="25"/>
      <c r="K5071" s="25">
        <v>0</v>
      </c>
      <c r="L5071" s="25">
        <v>317170</v>
      </c>
      <c r="M5071" s="25">
        <v>0</v>
      </c>
      <c r="N5071" s="25">
        <v>0</v>
      </c>
      <c r="O5071" s="25">
        <v>0</v>
      </c>
      <c r="P5071" s="25"/>
      <c r="Q5071" s="26">
        <v>0</v>
      </c>
      <c r="R5071" s="133"/>
      <c r="S5071" s="133">
        <v>0</v>
      </c>
      <c r="T5071" s="26">
        <v>0</v>
      </c>
      <c r="U5071" s="26">
        <v>0</v>
      </c>
      <c r="V5071" s="26">
        <v>0</v>
      </c>
      <c r="W5071" s="26">
        <v>0</v>
      </c>
      <c r="X5071" s="25">
        <v>534786</v>
      </c>
      <c r="Y5071" s="25"/>
      <c r="Z5071" s="26">
        <v>750</v>
      </c>
      <c r="AA5071" s="133"/>
      <c r="AB5071" s="133">
        <v>0.75546607000000032</v>
      </c>
      <c r="AC5071" s="26">
        <v>57287</v>
      </c>
      <c r="AD5071" s="26">
        <v>28469.641170000003</v>
      </c>
      <c r="AE5071" s="26">
        <v>0</v>
      </c>
      <c r="AF5071" s="26">
        <v>0</v>
      </c>
    </row>
    <row r="5072" spans="1:32" x14ac:dyDescent="0.3">
      <c r="A5072" s="37" t="s">
        <v>50</v>
      </c>
      <c r="B5072" s="65" t="str">
        <f>VLOOKUP(A5072,'bank list with code'!$A$2:$C$114,3,FALSE)</f>
        <v>B079</v>
      </c>
      <c r="C5072" s="65" t="str">
        <f>VLOOKUP(B5072,'bank type'!$A$2:$B$87,2,FALSE)</f>
        <v>Payment Banks</v>
      </c>
      <c r="D5072" s="60">
        <f t="shared" si="182"/>
        <v>45016</v>
      </c>
      <c r="E5072" s="115">
        <v>3</v>
      </c>
      <c r="F5072" s="41">
        <v>2023</v>
      </c>
      <c r="G5072" s="25">
        <v>1</v>
      </c>
      <c r="H5072" s="25">
        <v>62</v>
      </c>
      <c r="I5072" s="25"/>
      <c r="J5072" s="25"/>
      <c r="K5072" s="25">
        <v>610707</v>
      </c>
      <c r="L5072" s="25">
        <v>0</v>
      </c>
      <c r="M5072" s="25">
        <v>0</v>
      </c>
      <c r="N5072" s="25">
        <v>29424070</v>
      </c>
      <c r="O5072" s="25">
        <v>0</v>
      </c>
      <c r="P5072" s="25"/>
      <c r="Q5072" s="26">
        <v>0</v>
      </c>
      <c r="R5072" s="133"/>
      <c r="S5072" s="133">
        <v>0</v>
      </c>
      <c r="T5072" s="26">
        <v>0</v>
      </c>
      <c r="U5072" s="26">
        <v>0</v>
      </c>
      <c r="V5072" s="26">
        <v>0</v>
      </c>
      <c r="W5072" s="26">
        <v>0</v>
      </c>
      <c r="X5072" s="25">
        <v>37946000</v>
      </c>
      <c r="Y5072" s="25"/>
      <c r="Z5072" s="26">
        <v>446161</v>
      </c>
      <c r="AA5072" s="133"/>
      <c r="AB5072" s="133">
        <v>540.63528700000006</v>
      </c>
      <c r="AC5072" s="26">
        <v>1219491</v>
      </c>
      <c r="AD5072" s="26">
        <v>2067329.0970000001</v>
      </c>
      <c r="AE5072" s="26">
        <v>0</v>
      </c>
      <c r="AF5072" s="26">
        <v>0</v>
      </c>
    </row>
    <row r="5073" spans="1:32" x14ac:dyDescent="0.3">
      <c r="A5073" s="31" t="s">
        <v>95</v>
      </c>
      <c r="B5073" s="65" t="str">
        <f>VLOOKUP(A5073,'bank list with code'!$A$2:$C$114,3,FALSE)</f>
        <v>B007</v>
      </c>
      <c r="C5073" s="65" t="str">
        <f>VLOOKUP(B5073,'bank type'!$A$2:$B$87,2,FALSE)</f>
        <v>Small Finance Banks</v>
      </c>
      <c r="D5073" s="60">
        <f t="shared" si="182"/>
        <v>45016</v>
      </c>
      <c r="E5073" s="115">
        <v>3</v>
      </c>
      <c r="F5073" s="41">
        <v>2023</v>
      </c>
      <c r="G5073" s="14">
        <v>490</v>
      </c>
      <c r="H5073" s="14">
        <v>3</v>
      </c>
      <c r="I5073" s="14"/>
      <c r="J5073" s="14"/>
      <c r="K5073" s="14">
        <v>0</v>
      </c>
      <c r="L5073" s="14">
        <v>367</v>
      </c>
      <c r="M5073" s="14">
        <v>0</v>
      </c>
      <c r="N5073" s="14">
        <v>1006983</v>
      </c>
      <c r="O5073" s="14">
        <v>504543</v>
      </c>
      <c r="P5073" s="14"/>
      <c r="Q5073" s="3">
        <v>697935</v>
      </c>
      <c r="R5073" s="69"/>
      <c r="S5073" s="69">
        <v>4292.6343595200005</v>
      </c>
      <c r="T5073" s="3">
        <v>872812</v>
      </c>
      <c r="U5073" s="3">
        <v>6011721.1085999999</v>
      </c>
      <c r="V5073" s="3">
        <v>1422</v>
      </c>
      <c r="W5073" s="3">
        <v>691.17899999999997</v>
      </c>
      <c r="X5073" s="14">
        <v>2500440</v>
      </c>
      <c r="Y5073" s="14"/>
      <c r="Z5073" s="3">
        <v>235946</v>
      </c>
      <c r="AA5073" s="69"/>
      <c r="AB5073" s="69">
        <v>572.43993399999999</v>
      </c>
      <c r="AC5073" s="3">
        <v>277392</v>
      </c>
      <c r="AD5073" s="3">
        <v>777260.66599999997</v>
      </c>
      <c r="AE5073" s="3">
        <v>184</v>
      </c>
      <c r="AF5073" s="3">
        <v>2921.4960000000001</v>
      </c>
    </row>
    <row r="5074" spans="1:32" x14ac:dyDescent="0.3">
      <c r="A5074" s="31" t="s">
        <v>96</v>
      </c>
      <c r="B5074" s="65" t="str">
        <f>VLOOKUP(A5074,'bank list with code'!$A$2:$C$114,3,FALSE)</f>
        <v>B019</v>
      </c>
      <c r="C5074" s="65" t="str">
        <f>VLOOKUP(B5074,'bank type'!$A$2:$B$87,2,FALSE)</f>
        <v>Small Finance Banks</v>
      </c>
      <c r="D5074" s="60">
        <f t="shared" si="182"/>
        <v>45016</v>
      </c>
      <c r="E5074" s="115">
        <v>3</v>
      </c>
      <c r="F5074" s="41">
        <v>2023</v>
      </c>
      <c r="G5074" s="14">
        <v>170</v>
      </c>
      <c r="H5074" s="14">
        <v>2</v>
      </c>
      <c r="I5074" s="14"/>
      <c r="J5074" s="14"/>
      <c r="K5074" s="14">
        <v>0</v>
      </c>
      <c r="L5074" s="14">
        <v>0</v>
      </c>
      <c r="M5074" s="14">
        <v>0</v>
      </c>
      <c r="N5074" s="14">
        <v>0</v>
      </c>
      <c r="O5074" s="14">
        <v>0</v>
      </c>
      <c r="P5074" s="14"/>
      <c r="Q5074" s="3">
        <v>0</v>
      </c>
      <c r="R5074" s="69"/>
      <c r="S5074" s="69">
        <v>0</v>
      </c>
      <c r="T5074" s="3">
        <v>0</v>
      </c>
      <c r="U5074" s="3">
        <v>0</v>
      </c>
      <c r="V5074" s="3">
        <v>0</v>
      </c>
      <c r="W5074" s="3">
        <v>0</v>
      </c>
      <c r="X5074" s="14">
        <v>200677</v>
      </c>
      <c r="Y5074" s="14"/>
      <c r="Z5074" s="3">
        <v>37460</v>
      </c>
      <c r="AA5074" s="69"/>
      <c r="AB5074" s="69">
        <v>103.50455433999998</v>
      </c>
      <c r="AC5074" s="3">
        <v>10632</v>
      </c>
      <c r="AD5074" s="3">
        <v>29614.824929999999</v>
      </c>
      <c r="AE5074" s="3">
        <v>0</v>
      </c>
      <c r="AF5074" s="3">
        <v>0</v>
      </c>
    </row>
    <row r="5075" spans="1:32" x14ac:dyDescent="0.3">
      <c r="A5075" s="31" t="s">
        <v>97</v>
      </c>
      <c r="B5075" s="65" t="str">
        <f>VLOOKUP(A5075,'bank list with code'!$A$2:$C$114,3,FALSE)</f>
        <v>B041</v>
      </c>
      <c r="C5075" s="65" t="str">
        <f>VLOOKUP(B5075,'bank type'!$A$2:$B$87,2,FALSE)</f>
        <v>Small Finance Banks</v>
      </c>
      <c r="D5075" s="60">
        <f t="shared" si="182"/>
        <v>45016</v>
      </c>
      <c r="E5075" s="115">
        <v>3</v>
      </c>
      <c r="F5075" s="41">
        <v>2023</v>
      </c>
      <c r="G5075" s="14">
        <v>346</v>
      </c>
      <c r="H5075" s="14">
        <v>3</v>
      </c>
      <c r="I5075" s="14"/>
      <c r="J5075" s="14"/>
      <c r="K5075" s="14">
        <v>22866</v>
      </c>
      <c r="L5075" s="14">
        <v>293</v>
      </c>
      <c r="M5075" s="14">
        <v>44150</v>
      </c>
      <c r="N5075" s="14">
        <v>0</v>
      </c>
      <c r="O5075" s="14">
        <v>0</v>
      </c>
      <c r="P5075" s="14"/>
      <c r="Q5075" s="3">
        <v>0</v>
      </c>
      <c r="R5075" s="69"/>
      <c r="S5075" s="69">
        <v>0</v>
      </c>
      <c r="T5075" s="3">
        <v>0</v>
      </c>
      <c r="U5075" s="3">
        <v>0</v>
      </c>
      <c r="V5075" s="3">
        <v>0</v>
      </c>
      <c r="W5075" s="3">
        <v>0</v>
      </c>
      <c r="X5075" s="14">
        <v>3262002</v>
      </c>
      <c r="Y5075" s="14"/>
      <c r="Z5075" s="3">
        <v>212438</v>
      </c>
      <c r="AA5075" s="69"/>
      <c r="AB5075" s="69">
        <v>360.14497832000001</v>
      </c>
      <c r="AC5075" s="3">
        <v>54944</v>
      </c>
      <c r="AD5075" s="3">
        <v>254850.49097000004</v>
      </c>
      <c r="AE5075" s="3">
        <v>0</v>
      </c>
      <c r="AF5075" s="3">
        <v>0</v>
      </c>
    </row>
    <row r="5076" spans="1:32" x14ac:dyDescent="0.3">
      <c r="A5076" s="31" t="s">
        <v>98</v>
      </c>
      <c r="B5076" s="65" t="str">
        <f>VLOOKUP(A5076,'bank list with code'!$A$2:$C$114,3,FALSE)</f>
        <v>B043</v>
      </c>
      <c r="C5076" s="65" t="str">
        <f>VLOOKUP(B5076,'bank type'!$A$2:$B$87,2,FALSE)</f>
        <v>Small Finance Banks</v>
      </c>
      <c r="D5076" s="60">
        <f t="shared" si="182"/>
        <v>45016</v>
      </c>
      <c r="E5076" s="115">
        <v>3</v>
      </c>
      <c r="F5076" s="41">
        <v>2023</v>
      </c>
      <c r="G5076" s="14">
        <v>526</v>
      </c>
      <c r="H5076" s="14">
        <v>2</v>
      </c>
      <c r="I5076" s="14"/>
      <c r="J5076" s="14"/>
      <c r="K5076" s="14">
        <v>0</v>
      </c>
      <c r="L5076" s="14">
        <v>2023</v>
      </c>
      <c r="M5076" s="14">
        <v>0</v>
      </c>
      <c r="N5076" s="14">
        <v>0</v>
      </c>
      <c r="O5076" s="14">
        <v>0</v>
      </c>
      <c r="P5076" s="14"/>
      <c r="Q5076" s="3">
        <v>0</v>
      </c>
      <c r="R5076" s="69"/>
      <c r="S5076" s="69">
        <v>0</v>
      </c>
      <c r="T5076" s="3">
        <v>0</v>
      </c>
      <c r="U5076" s="3">
        <v>0</v>
      </c>
      <c r="V5076" s="3">
        <v>0</v>
      </c>
      <c r="W5076" s="3">
        <v>0</v>
      </c>
      <c r="X5076" s="14">
        <v>4878587</v>
      </c>
      <c r="Y5076" s="14"/>
      <c r="Z5076" s="3">
        <v>255739</v>
      </c>
      <c r="AA5076" s="69"/>
      <c r="AB5076" s="69">
        <v>350.41717637999994</v>
      </c>
      <c r="AC5076" s="3">
        <v>16448</v>
      </c>
      <c r="AD5076" s="3">
        <v>35782.774039999997</v>
      </c>
      <c r="AE5076" s="3">
        <v>0</v>
      </c>
      <c r="AF5076" s="3">
        <v>0</v>
      </c>
    </row>
    <row r="5077" spans="1:32" x14ac:dyDescent="0.3">
      <c r="A5077" s="31" t="s">
        <v>99</v>
      </c>
      <c r="B5077" s="65" t="str">
        <f>VLOOKUP(A5077,'bank list with code'!$A$2:$C$114,3,FALSE)</f>
        <v>B046</v>
      </c>
      <c r="C5077" s="65" t="str">
        <f>VLOOKUP(B5077,'bank type'!$A$2:$B$87,2,FALSE)</f>
        <v>Small Finance Banks</v>
      </c>
      <c r="D5077" s="60">
        <f t="shared" si="182"/>
        <v>45016</v>
      </c>
      <c r="E5077" s="115">
        <v>3</v>
      </c>
      <c r="F5077" s="41">
        <v>2023</v>
      </c>
      <c r="G5077" s="14">
        <v>144</v>
      </c>
      <c r="H5077" s="14">
        <v>0</v>
      </c>
      <c r="I5077" s="14"/>
      <c r="J5077" s="14"/>
      <c r="K5077" s="14">
        <v>0</v>
      </c>
      <c r="L5077" s="14">
        <v>0</v>
      </c>
      <c r="M5077" s="14">
        <v>0</v>
      </c>
      <c r="N5077" s="14">
        <v>0</v>
      </c>
      <c r="O5077" s="14">
        <v>0</v>
      </c>
      <c r="P5077" s="14"/>
      <c r="Q5077" s="3">
        <v>0</v>
      </c>
      <c r="R5077" s="69"/>
      <c r="S5077" s="69">
        <v>0</v>
      </c>
      <c r="T5077" s="3">
        <v>0</v>
      </c>
      <c r="U5077" s="3">
        <v>0</v>
      </c>
      <c r="V5077" s="3">
        <v>0</v>
      </c>
      <c r="W5077" s="3">
        <v>0</v>
      </c>
      <c r="X5077" s="14">
        <v>4386303</v>
      </c>
      <c r="Y5077" s="14"/>
      <c r="Z5077" s="3">
        <v>51469</v>
      </c>
      <c r="AA5077" s="69"/>
      <c r="AB5077" s="69">
        <v>68.48278565999999</v>
      </c>
      <c r="AC5077" s="3">
        <v>5570</v>
      </c>
      <c r="AD5077" s="3">
        <v>12525.431349999999</v>
      </c>
      <c r="AE5077" s="3">
        <v>0</v>
      </c>
      <c r="AF5077" s="3">
        <v>0</v>
      </c>
    </row>
    <row r="5078" spans="1:32" x14ac:dyDescent="0.3">
      <c r="A5078" s="31" t="s">
        <v>100</v>
      </c>
      <c r="B5078" s="65" t="str">
        <f>VLOOKUP(A5078,'bank list with code'!$A$2:$C$114,3,FALSE)</f>
        <v>B065</v>
      </c>
      <c r="C5078" s="65" t="str">
        <f>VLOOKUP(B5078,'bank type'!$A$2:$B$87,2,FALSE)</f>
        <v>Small Finance Banks</v>
      </c>
      <c r="D5078" s="60">
        <f t="shared" si="182"/>
        <v>45016</v>
      </c>
      <c r="E5078" s="115">
        <v>3</v>
      </c>
      <c r="F5078" s="41">
        <v>2023</v>
      </c>
      <c r="G5078" s="14">
        <v>59</v>
      </c>
      <c r="H5078" s="14">
        <v>2</v>
      </c>
      <c r="I5078" s="14"/>
      <c r="J5078" s="14"/>
      <c r="K5078" s="14">
        <v>0</v>
      </c>
      <c r="L5078" s="14">
        <v>161</v>
      </c>
      <c r="M5078" s="14">
        <v>0</v>
      </c>
      <c r="N5078" s="14">
        <v>494709</v>
      </c>
      <c r="O5078" s="14">
        <v>0</v>
      </c>
      <c r="P5078" s="14"/>
      <c r="Q5078" s="3">
        <v>0</v>
      </c>
      <c r="R5078" s="69"/>
      <c r="S5078" s="69">
        <v>0</v>
      </c>
      <c r="T5078" s="3">
        <v>0</v>
      </c>
      <c r="U5078" s="3">
        <v>0</v>
      </c>
      <c r="V5078" s="3">
        <v>0</v>
      </c>
      <c r="W5078" s="3">
        <v>0</v>
      </c>
      <c r="X5078" s="14">
        <v>2755646</v>
      </c>
      <c r="Y5078" s="14"/>
      <c r="Z5078" s="3">
        <v>48917</v>
      </c>
      <c r="AA5078" s="69"/>
      <c r="AB5078" s="69">
        <v>86.757273050000009</v>
      </c>
      <c r="AC5078" s="3">
        <v>8030</v>
      </c>
      <c r="AD5078" s="3">
        <v>18176.246429999999</v>
      </c>
      <c r="AE5078" s="3">
        <v>0</v>
      </c>
      <c r="AF5078" s="3">
        <v>0</v>
      </c>
    </row>
    <row r="5079" spans="1:32" x14ac:dyDescent="0.3">
      <c r="A5079" s="31" t="s">
        <v>101</v>
      </c>
      <c r="B5079" s="65" t="str">
        <f>VLOOKUP(A5079,'bank list with code'!$A$2:$C$114,3,FALSE)</f>
        <v>B075</v>
      </c>
      <c r="C5079" s="65" t="str">
        <f>VLOOKUP(B5079,'bank type'!$A$2:$B$87,2,FALSE)</f>
        <v>Small Finance Banks</v>
      </c>
      <c r="D5079" s="60">
        <f t="shared" si="182"/>
        <v>45016</v>
      </c>
      <c r="E5079" s="115">
        <v>3</v>
      </c>
      <c r="F5079" s="41">
        <v>2023</v>
      </c>
      <c r="G5079" s="14">
        <v>11</v>
      </c>
      <c r="H5079" s="14">
        <v>1</v>
      </c>
      <c r="I5079" s="14"/>
      <c r="J5079" s="14"/>
      <c r="K5079" s="14">
        <v>0</v>
      </c>
      <c r="L5079" s="14">
        <v>0</v>
      </c>
      <c r="M5079" s="14">
        <v>0</v>
      </c>
      <c r="N5079" s="14">
        <v>0</v>
      </c>
      <c r="O5079" s="14">
        <v>0</v>
      </c>
      <c r="P5079" s="14"/>
      <c r="Q5079" s="3">
        <v>0</v>
      </c>
      <c r="R5079" s="69"/>
      <c r="S5079" s="69">
        <v>0</v>
      </c>
      <c r="T5079" s="3">
        <v>0</v>
      </c>
      <c r="U5079" s="3">
        <v>0</v>
      </c>
      <c r="V5079" s="3">
        <v>0</v>
      </c>
      <c r="W5079" s="3">
        <v>0</v>
      </c>
      <c r="X5079" s="14">
        <v>390875</v>
      </c>
      <c r="Y5079" s="14"/>
      <c r="Z5079" s="3">
        <v>15538</v>
      </c>
      <c r="AA5079" s="69"/>
      <c r="AB5079" s="69">
        <v>22.717512070000002</v>
      </c>
      <c r="AC5079" s="3">
        <v>0</v>
      </c>
      <c r="AD5079" s="3">
        <v>0</v>
      </c>
      <c r="AE5079" s="3">
        <v>0</v>
      </c>
      <c r="AF5079" s="3">
        <v>0</v>
      </c>
    </row>
    <row r="5080" spans="1:32" x14ac:dyDescent="0.3">
      <c r="A5080" s="31" t="s">
        <v>102</v>
      </c>
      <c r="B5080" s="65" t="str">
        <f>VLOOKUP(A5080,'bank list with code'!$A$2:$C$114,3,FALSE)</f>
        <v>B087</v>
      </c>
      <c r="C5080" s="65" t="str">
        <f>VLOOKUP(B5080,'bank type'!$A$2:$B$87,2,FALSE)</f>
        <v>Small Finance Banks</v>
      </c>
      <c r="D5080" s="60">
        <f t="shared" si="182"/>
        <v>45016</v>
      </c>
      <c r="E5080" s="115">
        <v>3</v>
      </c>
      <c r="F5080" s="41">
        <v>2023</v>
      </c>
      <c r="G5080" s="14">
        <v>26</v>
      </c>
      <c r="H5080" s="14">
        <v>1</v>
      </c>
      <c r="I5080" s="14"/>
      <c r="J5080" s="14"/>
      <c r="K5080" s="14">
        <v>0</v>
      </c>
      <c r="L5080" s="14">
        <v>279</v>
      </c>
      <c r="M5080" s="14">
        <v>0</v>
      </c>
      <c r="N5080" s="14">
        <v>0</v>
      </c>
      <c r="O5080" s="14">
        <v>0</v>
      </c>
      <c r="P5080" s="14"/>
      <c r="Q5080" s="3">
        <v>0</v>
      </c>
      <c r="R5080" s="69"/>
      <c r="S5080" s="69">
        <v>0</v>
      </c>
      <c r="T5080" s="3">
        <v>0</v>
      </c>
      <c r="U5080" s="3">
        <v>0</v>
      </c>
      <c r="V5080" s="3">
        <v>0</v>
      </c>
      <c r="W5080" s="3">
        <v>0</v>
      </c>
      <c r="X5080" s="14">
        <v>84352</v>
      </c>
      <c r="Y5080" s="14"/>
      <c r="Z5080" s="3">
        <v>6217</v>
      </c>
      <c r="AA5080" s="69"/>
      <c r="AB5080" s="69">
        <v>11.85886867</v>
      </c>
      <c r="AC5080" s="3">
        <v>4666</v>
      </c>
      <c r="AD5080" s="3">
        <v>15061.081829999999</v>
      </c>
      <c r="AE5080" s="3">
        <v>0</v>
      </c>
      <c r="AF5080" s="3">
        <v>0</v>
      </c>
    </row>
    <row r="5081" spans="1:32" x14ac:dyDescent="0.3">
      <c r="A5081" s="31" t="s">
        <v>103</v>
      </c>
      <c r="B5081" s="65" t="str">
        <f>VLOOKUP(A5081,'bank list with code'!$A$2:$C$114,3,FALSE)</f>
        <v>B097</v>
      </c>
      <c r="C5081" s="65" t="str">
        <f>VLOOKUP(B5081,'bank type'!$A$2:$B$87,2,FALSE)</f>
        <v>Small Finance Banks</v>
      </c>
      <c r="D5081" s="60">
        <f t="shared" si="182"/>
        <v>45016</v>
      </c>
      <c r="E5081" s="115">
        <v>3</v>
      </c>
      <c r="F5081" s="41">
        <v>2023</v>
      </c>
      <c r="G5081" s="14">
        <v>0</v>
      </c>
      <c r="H5081" s="14">
        <v>0</v>
      </c>
      <c r="I5081" s="14"/>
      <c r="J5081" s="14"/>
      <c r="K5081" s="14">
        <v>0</v>
      </c>
      <c r="L5081" s="14">
        <v>67</v>
      </c>
      <c r="M5081" s="14">
        <v>0</v>
      </c>
      <c r="N5081" s="14">
        <v>0</v>
      </c>
      <c r="O5081" s="14">
        <v>0</v>
      </c>
      <c r="P5081" s="14"/>
      <c r="Q5081" s="3">
        <v>0</v>
      </c>
      <c r="R5081" s="69"/>
      <c r="S5081" s="69">
        <v>0</v>
      </c>
      <c r="T5081" s="3">
        <v>0</v>
      </c>
      <c r="U5081" s="3">
        <v>0</v>
      </c>
      <c r="V5081" s="3">
        <v>0</v>
      </c>
      <c r="W5081" s="3">
        <v>0</v>
      </c>
      <c r="X5081" s="14">
        <v>568119</v>
      </c>
      <c r="Y5081" s="14"/>
      <c r="Z5081" s="3">
        <v>28683</v>
      </c>
      <c r="AA5081" s="69"/>
      <c r="AB5081" s="69">
        <v>33.208793890000003</v>
      </c>
      <c r="AC5081" s="3">
        <v>3750</v>
      </c>
      <c r="AD5081" s="3">
        <v>6297.3850800000009</v>
      </c>
      <c r="AE5081" s="3">
        <v>0</v>
      </c>
      <c r="AF5081" s="3">
        <v>0</v>
      </c>
    </row>
    <row r="5082" spans="1:32" x14ac:dyDescent="0.3">
      <c r="A5082" s="31" t="s">
        <v>104</v>
      </c>
      <c r="B5082" s="65" t="str">
        <f>VLOOKUP(A5082,'bank list with code'!$A$2:$C$114,3,FALSE)</f>
        <v>B103</v>
      </c>
      <c r="C5082" s="65" t="str">
        <f>VLOOKUP(B5082,'bank type'!$A$2:$B$87,2,FALSE)</f>
        <v>Small Finance Banks</v>
      </c>
      <c r="D5082" s="60">
        <f t="shared" si="182"/>
        <v>45016</v>
      </c>
      <c r="E5082" s="115">
        <v>3</v>
      </c>
      <c r="F5082" s="41">
        <v>2023</v>
      </c>
      <c r="G5082" s="14">
        <v>514</v>
      </c>
      <c r="H5082" s="14">
        <v>3</v>
      </c>
      <c r="I5082" s="14"/>
      <c r="J5082" s="14"/>
      <c r="K5082" s="14">
        <v>0</v>
      </c>
      <c r="L5082" s="14">
        <v>0</v>
      </c>
      <c r="M5082" s="14">
        <v>0</v>
      </c>
      <c r="N5082" s="14">
        <v>373373</v>
      </c>
      <c r="O5082" s="14">
        <v>0</v>
      </c>
      <c r="P5082" s="14"/>
      <c r="Q5082" s="3">
        <v>0</v>
      </c>
      <c r="R5082" s="69"/>
      <c r="S5082" s="69">
        <v>0</v>
      </c>
      <c r="T5082" s="3">
        <v>0</v>
      </c>
      <c r="U5082" s="3">
        <v>0</v>
      </c>
      <c r="V5082" s="3">
        <v>0</v>
      </c>
      <c r="W5082" s="3">
        <v>0</v>
      </c>
      <c r="X5082" s="14">
        <v>8691212</v>
      </c>
      <c r="Y5082" s="14"/>
      <c r="Z5082" s="3">
        <v>290086</v>
      </c>
      <c r="AA5082" s="69"/>
      <c r="AB5082" s="69">
        <v>460.63011757999999</v>
      </c>
      <c r="AC5082" s="3">
        <v>116663</v>
      </c>
      <c r="AD5082" s="3">
        <v>275151.54057999997</v>
      </c>
      <c r="AE5082" s="3">
        <v>0</v>
      </c>
      <c r="AF5082" s="3">
        <v>0</v>
      </c>
    </row>
    <row r="5083" spans="1:32" x14ac:dyDescent="0.3">
      <c r="A5083" s="31" t="s">
        <v>105</v>
      </c>
      <c r="B5083" s="65" t="str">
        <f>VLOOKUP(A5083,'bank list with code'!$A$2:$C$114,3,FALSE)</f>
        <v>B107</v>
      </c>
      <c r="C5083" s="65" t="str">
        <f>VLOOKUP(B5083,'bank type'!$A$2:$B$87,2,FALSE)</f>
        <v>Small Finance Banks</v>
      </c>
      <c r="D5083" s="60">
        <f t="shared" si="182"/>
        <v>45016</v>
      </c>
      <c r="E5083" s="115">
        <v>3</v>
      </c>
      <c r="F5083" s="41">
        <v>2023</v>
      </c>
      <c r="G5083" s="14">
        <v>231</v>
      </c>
      <c r="H5083" s="14">
        <v>0</v>
      </c>
      <c r="I5083" s="14"/>
      <c r="J5083" s="14"/>
      <c r="K5083" s="14">
        <v>0</v>
      </c>
      <c r="L5083" s="14">
        <v>0</v>
      </c>
      <c r="M5083" s="14">
        <v>0</v>
      </c>
      <c r="N5083" s="14">
        <v>0</v>
      </c>
      <c r="O5083" s="14">
        <v>0</v>
      </c>
      <c r="P5083" s="14"/>
      <c r="Q5083" s="3">
        <v>0</v>
      </c>
      <c r="R5083" s="69"/>
      <c r="S5083" s="69">
        <v>0</v>
      </c>
      <c r="T5083" s="3">
        <v>0</v>
      </c>
      <c r="U5083" s="3">
        <v>0</v>
      </c>
      <c r="V5083" s="3">
        <v>0</v>
      </c>
      <c r="W5083" s="3">
        <v>0</v>
      </c>
      <c r="X5083" s="14">
        <v>0</v>
      </c>
      <c r="Y5083" s="14"/>
      <c r="Z5083" s="3">
        <v>0</v>
      </c>
      <c r="AA5083" s="69"/>
      <c r="AB5083" s="69">
        <v>0</v>
      </c>
      <c r="AC5083" s="3">
        <v>0</v>
      </c>
      <c r="AD5083" s="3">
        <v>0</v>
      </c>
      <c r="AE5083" s="3">
        <v>0</v>
      </c>
      <c r="AF5083" s="3">
        <v>0</v>
      </c>
    </row>
    <row r="5084" spans="1:32" x14ac:dyDescent="0.3">
      <c r="A5084" s="31" t="s">
        <v>106</v>
      </c>
      <c r="B5084" s="65" t="str">
        <f>VLOOKUP(A5084,'bank list with code'!$A$2:$C$114,3,FALSE)</f>
        <v>B109</v>
      </c>
      <c r="C5084" s="65" t="str">
        <f>VLOOKUP(B5084,'bank type'!$A$2:$B$87,2,FALSE)</f>
        <v>Small Finance Banks</v>
      </c>
      <c r="D5084" s="60">
        <f t="shared" si="182"/>
        <v>45016</v>
      </c>
      <c r="E5084" s="115">
        <v>3</v>
      </c>
      <c r="F5084" s="41">
        <v>2023</v>
      </c>
      <c r="G5084" s="14">
        <v>280</v>
      </c>
      <c r="H5084" s="14">
        <v>7</v>
      </c>
      <c r="I5084" s="14"/>
      <c r="J5084" s="14"/>
      <c r="K5084" s="14">
        <v>0</v>
      </c>
      <c r="L5084" s="14">
        <v>546</v>
      </c>
      <c r="M5084" s="14">
        <v>0</v>
      </c>
      <c r="N5084" s="14">
        <v>16497</v>
      </c>
      <c r="O5084" s="14">
        <v>0</v>
      </c>
      <c r="P5084" s="14"/>
      <c r="Q5084" s="3">
        <v>0</v>
      </c>
      <c r="R5084" s="69"/>
      <c r="S5084" s="69">
        <v>0</v>
      </c>
      <c r="T5084" s="3">
        <v>0</v>
      </c>
      <c r="U5084" s="3">
        <v>0</v>
      </c>
      <c r="V5084" s="3">
        <v>0</v>
      </c>
      <c r="W5084" s="3">
        <v>0</v>
      </c>
      <c r="X5084" s="14">
        <v>1572438</v>
      </c>
      <c r="Y5084" s="14"/>
      <c r="Z5084" s="3">
        <v>39896</v>
      </c>
      <c r="AA5084" s="69"/>
      <c r="AB5084" s="69">
        <v>66.738325019999991</v>
      </c>
      <c r="AC5084" s="3">
        <v>10845</v>
      </c>
      <c r="AD5084" s="3">
        <v>30298.259069999836</v>
      </c>
      <c r="AE5084" s="3">
        <v>16</v>
      </c>
      <c r="AF5084" s="3">
        <v>71.630750000000006</v>
      </c>
    </row>
    <row r="5085" spans="1:32" x14ac:dyDescent="0.3">
      <c r="A5085" s="31" t="s">
        <v>0</v>
      </c>
      <c r="B5085" s="65" t="str">
        <f>VLOOKUP(A5085,'bank list with code'!$A$2:$C$114,3,FALSE)</f>
        <v>B014</v>
      </c>
      <c r="C5085" s="65" t="str">
        <f>VLOOKUP(B5085,'bank type'!$A$2:$B$87,2,FALSE)</f>
        <v>Public Sector Banks</v>
      </c>
      <c r="D5085" s="60">
        <f>DATE(2023,4,30)</f>
        <v>45046</v>
      </c>
      <c r="E5085" s="115">
        <v>4</v>
      </c>
      <c r="F5085" s="41">
        <v>2023</v>
      </c>
      <c r="G5085" s="14">
        <v>8643</v>
      </c>
      <c r="H5085" s="14">
        <v>2541</v>
      </c>
      <c r="I5085" s="14"/>
      <c r="J5085" s="14"/>
      <c r="K5085" s="14">
        <v>23305</v>
      </c>
      <c r="L5085" s="14">
        <v>43426</v>
      </c>
      <c r="M5085" s="14">
        <v>7620</v>
      </c>
      <c r="N5085" s="14">
        <v>1181187</v>
      </c>
      <c r="O5085" s="14">
        <v>1945379</v>
      </c>
      <c r="P5085" s="14"/>
      <c r="Q5085" s="3">
        <v>2254745</v>
      </c>
      <c r="R5085" s="69"/>
      <c r="S5085" s="69">
        <v>7069.4932833199991</v>
      </c>
      <c r="T5085" s="3">
        <v>1960919</v>
      </c>
      <c r="U5085" s="3">
        <v>10342712.456979999</v>
      </c>
      <c r="V5085" s="3">
        <v>0</v>
      </c>
      <c r="W5085" s="3">
        <v>0</v>
      </c>
      <c r="X5085" s="14">
        <v>83332335</v>
      </c>
      <c r="Y5085" s="14"/>
      <c r="Z5085" s="3">
        <v>5968032</v>
      </c>
      <c r="AA5085" s="69"/>
      <c r="AB5085" s="69">
        <v>12455.723524400004</v>
      </c>
      <c r="AC5085" s="3">
        <v>1506891</v>
      </c>
      <c r="AD5085" s="3">
        <v>4609620.0319100004</v>
      </c>
      <c r="AE5085" s="3">
        <v>7</v>
      </c>
    </row>
    <row r="5086" spans="1:32" x14ac:dyDescent="0.3">
      <c r="A5086" s="31" t="s">
        <v>1</v>
      </c>
      <c r="B5086" s="65" t="str">
        <f>VLOOKUP(A5086,'bank list with code'!$A$2:$C$114,3,FALSE)</f>
        <v>B015</v>
      </c>
      <c r="C5086" s="65" t="str">
        <f>VLOOKUP(B5086,'bank type'!$A$2:$B$87,2,FALSE)</f>
        <v>Public Sector Banks</v>
      </c>
      <c r="D5086" s="60">
        <f t="shared" ref="D5086:D5145" si="183">DATE(2023,4,30)</f>
        <v>45046</v>
      </c>
      <c r="E5086" s="115">
        <v>4</v>
      </c>
      <c r="F5086" s="41">
        <v>2023</v>
      </c>
      <c r="G5086" s="14">
        <v>5326</v>
      </c>
      <c r="H5086" s="14">
        <v>2895</v>
      </c>
      <c r="I5086" s="14"/>
      <c r="J5086" s="14"/>
      <c r="K5086" s="14">
        <v>42610</v>
      </c>
      <c r="L5086" s="14">
        <v>16349</v>
      </c>
      <c r="M5086" s="14">
        <v>18</v>
      </c>
      <c r="N5086" s="14">
        <v>670941</v>
      </c>
      <c r="O5086" s="14">
        <v>77006</v>
      </c>
      <c r="P5086" s="14"/>
      <c r="Q5086" s="3">
        <v>148828</v>
      </c>
      <c r="R5086" s="69"/>
      <c r="S5086" s="69">
        <v>512.19072846999995</v>
      </c>
      <c r="T5086" s="3">
        <v>66090</v>
      </c>
      <c r="U5086" s="3">
        <v>251533.46496000001</v>
      </c>
      <c r="V5086" s="3">
        <v>0</v>
      </c>
      <c r="W5086" s="3">
        <v>0</v>
      </c>
      <c r="X5086" s="14">
        <v>47171065</v>
      </c>
      <c r="Y5086" s="14"/>
      <c r="Z5086" s="3">
        <v>4034377</v>
      </c>
      <c r="AA5086" s="69"/>
      <c r="AB5086" s="69">
        <v>7713.9140137399991</v>
      </c>
      <c r="AC5086" s="3">
        <v>1428651</v>
      </c>
      <c r="AD5086" s="3">
        <v>2294279.62916</v>
      </c>
      <c r="AE5086" s="3">
        <v>0</v>
      </c>
    </row>
    <row r="5087" spans="1:32" x14ac:dyDescent="0.3">
      <c r="A5087" s="35" t="s">
        <v>2</v>
      </c>
      <c r="B5087" s="65" t="str">
        <f>VLOOKUP(A5087,'bank list with code'!$A$2:$C$114,3,FALSE)</f>
        <v>B016</v>
      </c>
      <c r="C5087" s="65" t="str">
        <f>VLOOKUP(B5087,'bank type'!$A$2:$B$87,2,FALSE)</f>
        <v>Public Sector Banks</v>
      </c>
      <c r="D5087" s="60">
        <f t="shared" si="183"/>
        <v>45046</v>
      </c>
      <c r="E5087" s="115">
        <v>4</v>
      </c>
      <c r="F5087" s="41">
        <v>2023</v>
      </c>
      <c r="G5087" s="9">
        <v>1921</v>
      </c>
      <c r="H5087" s="9">
        <v>420</v>
      </c>
      <c r="I5087" s="9"/>
      <c r="J5087" s="9"/>
      <c r="K5087" s="9">
        <v>1946</v>
      </c>
      <c r="L5087" s="9">
        <v>1970</v>
      </c>
      <c r="M5087" s="9">
        <v>355014</v>
      </c>
      <c r="N5087" s="9">
        <v>1099529</v>
      </c>
      <c r="O5087" s="9">
        <v>33332</v>
      </c>
      <c r="P5087" s="9"/>
      <c r="Q5087" s="3">
        <v>53996</v>
      </c>
      <c r="R5087" s="69"/>
      <c r="S5087" s="69">
        <v>218.43746449999995</v>
      </c>
      <c r="T5087" s="3">
        <v>21824</v>
      </c>
      <c r="U5087" s="3">
        <v>107445.87011999999</v>
      </c>
      <c r="V5087" s="3">
        <v>0</v>
      </c>
      <c r="W5087" s="3">
        <v>0</v>
      </c>
      <c r="X5087" s="9">
        <v>13427212</v>
      </c>
      <c r="Y5087" s="9"/>
      <c r="Z5087" s="3">
        <v>1701718</v>
      </c>
      <c r="AA5087" s="69"/>
      <c r="AB5087" s="69">
        <v>2848.9519453499997</v>
      </c>
      <c r="AC5087" s="3">
        <v>617495</v>
      </c>
      <c r="AD5087" s="3">
        <v>959929.9818200001</v>
      </c>
      <c r="AE5087" s="3">
        <v>7405</v>
      </c>
    </row>
    <row r="5088" spans="1:32" x14ac:dyDescent="0.3">
      <c r="A5088" s="31" t="s">
        <v>3</v>
      </c>
      <c r="B5088" s="65" t="str">
        <f>VLOOKUP(A5088,'bank list with code'!$A$2:$C$114,3,FALSE)</f>
        <v>B018</v>
      </c>
      <c r="C5088" s="65" t="str">
        <f>VLOOKUP(B5088,'bank type'!$A$2:$B$87,2,FALSE)</f>
        <v>Public Sector Banks</v>
      </c>
      <c r="D5088" s="60">
        <f t="shared" si="183"/>
        <v>45046</v>
      </c>
      <c r="E5088" s="115">
        <v>4</v>
      </c>
      <c r="F5088" s="41">
        <v>2023</v>
      </c>
      <c r="G5088" s="14">
        <v>8101</v>
      </c>
      <c r="H5088" s="14">
        <v>4031</v>
      </c>
      <c r="I5088" s="14"/>
      <c r="J5088" s="14"/>
      <c r="K5088" s="14">
        <v>62470</v>
      </c>
      <c r="L5088" s="14">
        <v>13427</v>
      </c>
      <c r="M5088" s="14">
        <v>58</v>
      </c>
      <c r="N5088" s="14">
        <v>2418234</v>
      </c>
      <c r="O5088" s="14">
        <v>624494</v>
      </c>
      <c r="P5088" s="14"/>
      <c r="Q5088" s="3">
        <v>765416</v>
      </c>
      <c r="R5088" s="69"/>
      <c r="S5088" s="69">
        <v>2244.1839340200004</v>
      </c>
      <c r="T5088" s="3">
        <v>322563</v>
      </c>
      <c r="U5088" s="3">
        <v>1316583.8353299999</v>
      </c>
      <c r="V5088" s="3">
        <v>0</v>
      </c>
      <c r="W5088" s="3">
        <v>0</v>
      </c>
      <c r="X5088" s="14">
        <v>51705336</v>
      </c>
      <c r="Y5088" s="14"/>
      <c r="Z5088" s="3">
        <v>8118523</v>
      </c>
      <c r="AA5088" s="69"/>
      <c r="AB5088" s="69">
        <v>19024.920805729998</v>
      </c>
      <c r="AC5088" s="3">
        <v>2187264</v>
      </c>
      <c r="AD5088" s="3">
        <v>5287488.6182299992</v>
      </c>
      <c r="AE5088" s="3">
        <v>5413</v>
      </c>
    </row>
    <row r="5089" spans="1:31" x14ac:dyDescent="0.3">
      <c r="A5089" s="31" t="s">
        <v>4</v>
      </c>
      <c r="B5089" s="65" t="str">
        <f>VLOOKUP(A5089,'bank list with code'!$A$2:$C$114,3,FALSE)</f>
        <v>B022</v>
      </c>
      <c r="C5089" s="65" t="str">
        <f>VLOOKUP(B5089,'bank type'!$A$2:$B$87,2,FALSE)</f>
        <v>Public Sector Banks</v>
      </c>
      <c r="D5089" s="60">
        <f t="shared" si="183"/>
        <v>45046</v>
      </c>
      <c r="E5089" s="115">
        <v>4</v>
      </c>
      <c r="F5089" s="41">
        <v>2023</v>
      </c>
      <c r="G5089" s="14">
        <v>2609</v>
      </c>
      <c r="H5089" s="14">
        <v>425</v>
      </c>
      <c r="I5089" s="14"/>
      <c r="J5089" s="14"/>
      <c r="K5089" s="14">
        <v>2198</v>
      </c>
      <c r="L5089" s="14">
        <v>9254</v>
      </c>
      <c r="M5089" s="14">
        <v>7149</v>
      </c>
      <c r="N5089" s="14">
        <v>656552</v>
      </c>
      <c r="O5089" s="14">
        <v>0</v>
      </c>
      <c r="P5089" s="14"/>
      <c r="Q5089" s="3">
        <v>0</v>
      </c>
      <c r="R5089" s="69"/>
      <c r="S5089" s="69">
        <v>0</v>
      </c>
      <c r="T5089" s="3">
        <v>0</v>
      </c>
      <c r="U5089" s="3">
        <v>0</v>
      </c>
      <c r="V5089" s="3">
        <v>0</v>
      </c>
      <c r="W5089" s="3">
        <v>0</v>
      </c>
      <c r="X5089" s="14">
        <v>28245823</v>
      </c>
      <c r="Y5089" s="14"/>
      <c r="Z5089" s="3">
        <v>2209330</v>
      </c>
      <c r="AA5089" s="69"/>
      <c r="AB5089" s="69">
        <v>5078.0731930000002</v>
      </c>
      <c r="AC5089" s="3">
        <v>460363</v>
      </c>
      <c r="AD5089" s="3">
        <v>1067014.817</v>
      </c>
      <c r="AE5089" s="3">
        <v>0</v>
      </c>
    </row>
    <row r="5090" spans="1:31" x14ac:dyDescent="0.3">
      <c r="A5090" s="31" t="s">
        <v>5</v>
      </c>
      <c r="B5090" s="65" t="str">
        <f>VLOOKUP(A5090,'bank list with code'!$A$2:$C$114,3,FALSE)</f>
        <v>B060</v>
      </c>
      <c r="C5090" s="65" t="str">
        <f>VLOOKUP(B5090,'bank type'!$A$2:$B$87,2,FALSE)</f>
        <v>Public Sector Banks</v>
      </c>
      <c r="D5090" s="60">
        <f t="shared" si="183"/>
        <v>45046</v>
      </c>
      <c r="E5090" s="115">
        <v>4</v>
      </c>
      <c r="F5090" s="41">
        <v>2023</v>
      </c>
      <c r="G5090" s="14">
        <v>4125</v>
      </c>
      <c r="H5090" s="14">
        <v>565</v>
      </c>
      <c r="I5090" s="14"/>
      <c r="J5090" s="14"/>
      <c r="K5090" s="14">
        <v>13532</v>
      </c>
      <c r="L5090" s="14">
        <v>10750</v>
      </c>
      <c r="M5090" s="14">
        <v>0</v>
      </c>
      <c r="N5090" s="14">
        <v>2383375</v>
      </c>
      <c r="O5090" s="14">
        <v>169683</v>
      </c>
      <c r="P5090" s="14"/>
      <c r="Q5090" s="3">
        <v>142771</v>
      </c>
      <c r="R5090" s="69"/>
      <c r="S5090" s="69">
        <v>506.82079499999998</v>
      </c>
      <c r="T5090" s="3">
        <v>70605</v>
      </c>
      <c r="U5090" s="3">
        <v>297279.89899999998</v>
      </c>
      <c r="V5090" s="3">
        <v>0</v>
      </c>
      <c r="W5090" s="3">
        <v>0</v>
      </c>
      <c r="X5090" s="14">
        <v>31850981</v>
      </c>
      <c r="Y5090" s="14"/>
      <c r="Z5090" s="3">
        <v>4817331</v>
      </c>
      <c r="AA5090" s="69"/>
      <c r="AB5090" s="69">
        <v>10312.727211200001</v>
      </c>
      <c r="AC5090" s="3">
        <v>1795925</v>
      </c>
      <c r="AD5090" s="3">
        <v>3230117.4530000002</v>
      </c>
      <c r="AE5090" s="3">
        <v>3197</v>
      </c>
    </row>
    <row r="5091" spans="1:31" x14ac:dyDescent="0.3">
      <c r="A5091" s="31" t="s">
        <v>6</v>
      </c>
      <c r="B5091" s="65" t="str">
        <f>VLOOKUP(A5091,'bank list with code'!$A$2:$C$114,3,FALSE)</f>
        <v>B061</v>
      </c>
      <c r="C5091" s="65" t="str">
        <f>VLOOKUP(B5091,'bank type'!$A$2:$B$87,2,FALSE)</f>
        <v>Public Sector Banks</v>
      </c>
      <c r="D5091" s="60">
        <f t="shared" si="183"/>
        <v>45046</v>
      </c>
      <c r="E5091" s="115">
        <v>4</v>
      </c>
      <c r="F5091" s="41">
        <v>2023</v>
      </c>
      <c r="G5091" s="14">
        <v>2760</v>
      </c>
      <c r="H5091" s="14">
        <v>710</v>
      </c>
      <c r="I5091" s="14"/>
      <c r="J5091" s="14"/>
      <c r="K5091" s="14">
        <v>0</v>
      </c>
      <c r="L5091" s="14">
        <v>0</v>
      </c>
      <c r="M5091" s="14">
        <v>0</v>
      </c>
      <c r="N5091" s="14">
        <v>258555</v>
      </c>
      <c r="O5091" s="14">
        <v>80989</v>
      </c>
      <c r="P5091" s="14"/>
      <c r="Q5091" s="3">
        <v>73690</v>
      </c>
      <c r="R5091" s="69"/>
      <c r="S5091" s="69">
        <v>192.58284458999998</v>
      </c>
      <c r="T5091" s="3">
        <v>27065</v>
      </c>
      <c r="U5091" s="3">
        <v>74735.397370000006</v>
      </c>
      <c r="V5091" s="3">
        <v>0</v>
      </c>
      <c r="W5091" s="3">
        <v>0</v>
      </c>
      <c r="X5091" s="14">
        <v>16635816</v>
      </c>
      <c r="Y5091" s="14"/>
      <c r="Z5091" s="3">
        <v>3247249</v>
      </c>
      <c r="AA5091" s="69"/>
      <c r="AB5091" s="69">
        <v>6614.7885210299992</v>
      </c>
      <c r="AC5091" s="3">
        <v>869393</v>
      </c>
      <c r="AD5091" s="3">
        <v>1634748.15356</v>
      </c>
      <c r="AE5091" s="3">
        <v>0</v>
      </c>
    </row>
    <row r="5092" spans="1:31" x14ac:dyDescent="0.3">
      <c r="A5092" s="31" t="s">
        <v>7</v>
      </c>
      <c r="B5092" s="65" t="str">
        <f>VLOOKUP(A5092,'bank list with code'!$A$2:$C$114,3,FALSE)</f>
        <v>B080</v>
      </c>
      <c r="C5092" s="65" t="str">
        <f>VLOOKUP(B5092,'bank type'!$A$2:$B$87,2,FALSE)</f>
        <v>Public Sector Banks</v>
      </c>
      <c r="D5092" s="60">
        <f t="shared" si="183"/>
        <v>45046</v>
      </c>
      <c r="E5092" s="115">
        <v>4</v>
      </c>
      <c r="F5092" s="41">
        <v>2023</v>
      </c>
      <c r="G5092" s="14">
        <v>841</v>
      </c>
      <c r="H5092" s="14">
        <v>22</v>
      </c>
      <c r="I5092" s="14"/>
      <c r="J5092" s="14"/>
      <c r="K5092" s="14">
        <v>972</v>
      </c>
      <c r="L5092" s="14">
        <v>357</v>
      </c>
      <c r="M5092" s="14">
        <v>1073</v>
      </c>
      <c r="N5092" s="14">
        <v>39824</v>
      </c>
      <c r="O5092" s="14">
        <v>0</v>
      </c>
      <c r="P5092" s="14"/>
      <c r="Q5092" s="3">
        <v>0</v>
      </c>
      <c r="R5092" s="69"/>
      <c r="S5092" s="69">
        <v>0</v>
      </c>
      <c r="T5092" s="3">
        <v>0</v>
      </c>
      <c r="U5092" s="3">
        <v>0</v>
      </c>
      <c r="V5092" s="3">
        <v>0</v>
      </c>
      <c r="W5092" s="3">
        <v>0</v>
      </c>
      <c r="X5092" s="14">
        <v>3791675</v>
      </c>
      <c r="Y5092" s="14"/>
      <c r="Z5092" s="3">
        <v>594086</v>
      </c>
      <c r="AA5092" s="69"/>
      <c r="AB5092" s="69">
        <v>1318.90605648</v>
      </c>
      <c r="AC5092" s="3">
        <v>135757</v>
      </c>
      <c r="AD5092" s="3">
        <v>381520.28469999996</v>
      </c>
      <c r="AE5092" s="3">
        <v>0</v>
      </c>
    </row>
    <row r="5093" spans="1:31" x14ac:dyDescent="0.3">
      <c r="A5093" s="31" t="s">
        <v>8</v>
      </c>
      <c r="B5093" s="65" t="str">
        <f>VLOOKUP(A5093,'bank list with code'!$A$2:$C$114,3,FALSE)</f>
        <v>B081</v>
      </c>
      <c r="C5093" s="65" t="str">
        <f>VLOOKUP(B5093,'bank type'!$A$2:$B$87,2,FALSE)</f>
        <v>Public Sector Banks</v>
      </c>
      <c r="D5093" s="60">
        <f t="shared" si="183"/>
        <v>45046</v>
      </c>
      <c r="E5093" s="115">
        <v>4</v>
      </c>
      <c r="F5093" s="41">
        <v>2023</v>
      </c>
      <c r="G5093" s="14">
        <v>8209</v>
      </c>
      <c r="H5093" s="14">
        <v>4703</v>
      </c>
      <c r="I5093" s="14"/>
      <c r="J5093" s="14"/>
      <c r="K5093" s="14">
        <v>45619</v>
      </c>
      <c r="L5093" s="14">
        <v>11265</v>
      </c>
      <c r="M5093" s="14">
        <v>634239</v>
      </c>
      <c r="N5093" s="14">
        <v>228684</v>
      </c>
      <c r="O5093" s="14">
        <v>321688</v>
      </c>
      <c r="P5093" s="14"/>
      <c r="Q5093" s="3">
        <v>482487</v>
      </c>
      <c r="R5093" s="69"/>
      <c r="S5093" s="69">
        <v>1695.57476053</v>
      </c>
      <c r="T5093" s="3">
        <v>196036</v>
      </c>
      <c r="U5093" s="3">
        <v>750822.21153999993</v>
      </c>
      <c r="V5093" s="3">
        <v>0</v>
      </c>
      <c r="W5093" s="3">
        <v>0</v>
      </c>
      <c r="X5093" s="14">
        <v>41195874</v>
      </c>
      <c r="Y5093" s="14"/>
      <c r="Z5093" s="3">
        <v>5999108</v>
      </c>
      <c r="AA5093" s="69"/>
      <c r="AB5093" s="69">
        <v>13720.759573990001</v>
      </c>
      <c r="AC5093" s="3">
        <v>2640462</v>
      </c>
      <c r="AD5093" s="3">
        <v>5480888.46483</v>
      </c>
      <c r="AE5093" s="3">
        <v>0</v>
      </c>
    </row>
    <row r="5094" spans="1:31" x14ac:dyDescent="0.3">
      <c r="A5094" s="31" t="s">
        <v>12</v>
      </c>
      <c r="B5094" s="65" t="str">
        <f>VLOOKUP(A5094,'bank list with code'!$A$2:$C$114,3,FALSE)</f>
        <v>B093</v>
      </c>
      <c r="C5094" s="65" t="str">
        <f>VLOOKUP(B5094,'bank type'!$A$2:$B$87,2,FALSE)</f>
        <v>Public Sector Banks</v>
      </c>
      <c r="D5094" s="60">
        <f t="shared" si="183"/>
        <v>45046</v>
      </c>
      <c r="E5094" s="115">
        <v>4</v>
      </c>
      <c r="F5094" s="41">
        <v>2023</v>
      </c>
      <c r="G5094" s="14">
        <v>25612</v>
      </c>
      <c r="H5094" s="14">
        <v>39961</v>
      </c>
      <c r="I5094" s="14"/>
      <c r="J5094" s="14"/>
      <c r="K5094" s="14">
        <v>1151831</v>
      </c>
      <c r="L5094" s="14">
        <v>51655</v>
      </c>
      <c r="M5094" s="14">
        <v>739451</v>
      </c>
      <c r="N5094" s="14">
        <v>2434333</v>
      </c>
      <c r="O5094" s="14">
        <v>16856916</v>
      </c>
      <c r="P5094" s="14"/>
      <c r="Q5094" s="3">
        <v>27025767</v>
      </c>
      <c r="R5094" s="69"/>
      <c r="S5094" s="69">
        <v>88374.696591</v>
      </c>
      <c r="T5094" s="3">
        <v>18992769</v>
      </c>
      <c r="U5094" s="3">
        <v>154535268.12599999</v>
      </c>
      <c r="V5094" s="3">
        <v>0</v>
      </c>
      <c r="W5094" s="3">
        <v>0</v>
      </c>
      <c r="X5094" s="14">
        <v>273671877</v>
      </c>
      <c r="Y5094" s="14"/>
      <c r="Z5094" s="3">
        <v>49089032</v>
      </c>
      <c r="AA5094" s="69"/>
      <c r="AB5094" s="69">
        <v>108991.03220798001</v>
      </c>
      <c r="AC5094" s="3">
        <v>17821382</v>
      </c>
      <c r="AD5094" s="3">
        <v>36908858.765979998</v>
      </c>
      <c r="AE5094" s="3">
        <v>1924</v>
      </c>
    </row>
    <row r="5095" spans="1:31" x14ac:dyDescent="0.3">
      <c r="A5095" s="31" t="s">
        <v>9</v>
      </c>
      <c r="B5095" s="65" t="str">
        <f>VLOOKUP(A5095,'bank list with code'!$A$2:$C$114,3,FALSE)</f>
        <v>B102</v>
      </c>
      <c r="C5095" s="65" t="str">
        <f>VLOOKUP(B5095,'bank type'!$A$2:$B$87,2,FALSE)</f>
        <v>Public Sector Banks</v>
      </c>
      <c r="D5095" s="60">
        <f t="shared" si="183"/>
        <v>45046</v>
      </c>
      <c r="E5095" s="115">
        <v>4</v>
      </c>
      <c r="F5095" s="41">
        <v>2023</v>
      </c>
      <c r="G5095" s="14">
        <v>2209</v>
      </c>
      <c r="H5095" s="14">
        <v>216</v>
      </c>
      <c r="I5095" s="14"/>
      <c r="J5095" s="14"/>
      <c r="K5095" s="14">
        <v>11073</v>
      </c>
      <c r="L5095" s="14">
        <v>3568</v>
      </c>
      <c r="M5095" s="14">
        <v>1152</v>
      </c>
      <c r="N5095" s="14">
        <v>618221</v>
      </c>
      <c r="O5095" s="14">
        <v>0</v>
      </c>
      <c r="P5095" s="14"/>
      <c r="Q5095" s="3">
        <v>0</v>
      </c>
      <c r="R5095" s="69"/>
      <c r="S5095" s="69">
        <v>0</v>
      </c>
      <c r="T5095" s="3">
        <v>0</v>
      </c>
      <c r="U5095" s="3">
        <v>0</v>
      </c>
      <c r="V5095" s="3">
        <v>0</v>
      </c>
      <c r="W5095" s="3">
        <v>0</v>
      </c>
      <c r="X5095" s="14">
        <v>12328202</v>
      </c>
      <c r="Y5095" s="14"/>
      <c r="Z5095" s="3">
        <v>1858105</v>
      </c>
      <c r="AA5095" s="69"/>
      <c r="AB5095" s="69">
        <v>3724.7827946500001</v>
      </c>
      <c r="AC5095" s="3">
        <v>402437</v>
      </c>
      <c r="AD5095" s="3">
        <v>1013628.16284</v>
      </c>
      <c r="AE5095" s="3">
        <v>1033</v>
      </c>
    </row>
    <row r="5096" spans="1:31" x14ac:dyDescent="0.3">
      <c r="A5096" s="31" t="s">
        <v>10</v>
      </c>
      <c r="B5096" s="65" t="str">
        <f>VLOOKUP(A5096,'bank list with code'!$A$2:$C$114,3,FALSE)</f>
        <v>B105</v>
      </c>
      <c r="C5096" s="65" t="str">
        <f>VLOOKUP(B5096,'bank type'!$A$2:$B$87,2,FALSE)</f>
        <v>Public Sector Banks</v>
      </c>
      <c r="D5096" s="60">
        <f t="shared" si="183"/>
        <v>45046</v>
      </c>
      <c r="E5096" s="115">
        <v>4</v>
      </c>
      <c r="F5096" s="41">
        <v>2023</v>
      </c>
      <c r="G5096" s="14">
        <v>8030</v>
      </c>
      <c r="H5096" s="14">
        <v>3202</v>
      </c>
      <c r="I5096" s="14"/>
      <c r="J5096" s="14"/>
      <c r="K5096" s="14">
        <v>39483</v>
      </c>
      <c r="L5096" s="14">
        <v>8017</v>
      </c>
      <c r="M5096" s="14">
        <v>68808</v>
      </c>
      <c r="N5096" s="14">
        <v>240594</v>
      </c>
      <c r="O5096" s="14">
        <v>651443</v>
      </c>
      <c r="P5096" s="14"/>
      <c r="Q5096" s="3">
        <v>673782</v>
      </c>
      <c r="R5096" s="69"/>
      <c r="S5096" s="69">
        <v>2453.3045404499999</v>
      </c>
      <c r="T5096" s="3">
        <v>407342</v>
      </c>
      <c r="U5096" s="3">
        <v>1565490.1959200001</v>
      </c>
      <c r="V5096" s="3">
        <v>0</v>
      </c>
      <c r="W5096" s="3">
        <v>0</v>
      </c>
      <c r="X5096" s="14">
        <v>50961493</v>
      </c>
      <c r="Y5096" s="14"/>
      <c r="Z5096" s="3">
        <v>7977203</v>
      </c>
      <c r="AA5096" s="69"/>
      <c r="AB5096" s="69">
        <v>15372.322974999999</v>
      </c>
      <c r="AC5096" s="3">
        <v>3895265</v>
      </c>
      <c r="AD5096" s="3">
        <v>6616117.6299999999</v>
      </c>
      <c r="AE5096" s="3">
        <v>2752</v>
      </c>
    </row>
    <row r="5097" spans="1:31" x14ac:dyDescent="0.3">
      <c r="A5097" s="31" t="s">
        <v>14</v>
      </c>
      <c r="B5097" s="65" t="str">
        <f>VLOOKUP(A5097,'bank list with code'!$A$2:$C$114,3,FALSE)</f>
        <v>B009</v>
      </c>
      <c r="C5097" s="65" t="str">
        <f>VLOOKUP(B5097,'bank type'!$A$2:$B$87,2,FALSE)</f>
        <v>Private Sector Banks</v>
      </c>
      <c r="D5097" s="60">
        <f t="shared" si="183"/>
        <v>45046</v>
      </c>
      <c r="E5097" s="115">
        <v>4</v>
      </c>
      <c r="F5097" s="41">
        <v>2023</v>
      </c>
      <c r="G5097" s="14">
        <v>5813</v>
      </c>
      <c r="H5097" s="14">
        <v>10074</v>
      </c>
      <c r="I5097" s="14"/>
      <c r="J5097" s="14"/>
      <c r="K5097" s="14">
        <v>1461326</v>
      </c>
      <c r="L5097" s="14">
        <v>748</v>
      </c>
      <c r="M5097" s="14">
        <v>622537</v>
      </c>
      <c r="N5097" s="14">
        <v>58461245</v>
      </c>
      <c r="O5097" s="14">
        <v>12271981</v>
      </c>
      <c r="P5097" s="14"/>
      <c r="Q5097" s="3">
        <v>27741616</v>
      </c>
      <c r="R5097" s="69"/>
      <c r="S5097" s="69">
        <v>83808.040421590005</v>
      </c>
      <c r="T5097" s="3">
        <v>15129483</v>
      </c>
      <c r="U5097" s="3">
        <v>72328483.609280005</v>
      </c>
      <c r="V5097" s="3">
        <v>0</v>
      </c>
      <c r="W5097" s="3">
        <v>0</v>
      </c>
      <c r="X5097" s="14">
        <v>30646400</v>
      </c>
      <c r="Y5097" s="14"/>
      <c r="Z5097" s="3">
        <v>9162012</v>
      </c>
      <c r="AA5097" s="69"/>
      <c r="AB5097" s="69">
        <v>24082.949506249999</v>
      </c>
      <c r="AC5097" s="3">
        <v>4031174</v>
      </c>
      <c r="AD5097" s="3">
        <v>14631637.14604</v>
      </c>
      <c r="AE5097" s="3">
        <v>16863</v>
      </c>
    </row>
    <row r="5098" spans="1:31" x14ac:dyDescent="0.3">
      <c r="A5098" s="31" t="s">
        <v>15</v>
      </c>
      <c r="B5098" s="65" t="str">
        <f>VLOOKUP(A5098,'bank list with code'!$A$2:$C$114,3,FALSE)</f>
        <v>B010</v>
      </c>
      <c r="C5098" s="65" t="str">
        <f>VLOOKUP(B5098,'bank type'!$A$2:$B$87,2,FALSE)</f>
        <v>Private Sector Banks</v>
      </c>
      <c r="D5098" s="60">
        <f t="shared" si="183"/>
        <v>45046</v>
      </c>
      <c r="E5098" s="115">
        <v>4</v>
      </c>
      <c r="F5098" s="41">
        <v>2023</v>
      </c>
      <c r="G5098" s="14">
        <v>433</v>
      </c>
      <c r="H5098" s="14">
        <v>5</v>
      </c>
      <c r="I5098" s="14"/>
      <c r="J5098" s="14"/>
      <c r="K5098" s="14">
        <v>40770</v>
      </c>
      <c r="L5098" s="14">
        <v>0</v>
      </c>
      <c r="M5098" s="14">
        <v>0</v>
      </c>
      <c r="N5098" s="14">
        <v>0</v>
      </c>
      <c r="O5098" s="14">
        <v>0</v>
      </c>
      <c r="P5098" s="14"/>
      <c r="Q5098" s="3">
        <v>0</v>
      </c>
      <c r="R5098" s="69"/>
      <c r="S5098" s="69">
        <v>0</v>
      </c>
      <c r="T5098" s="3">
        <v>0</v>
      </c>
      <c r="U5098" s="3">
        <v>0</v>
      </c>
      <c r="V5098" s="3">
        <v>0</v>
      </c>
      <c r="W5098" s="3">
        <v>0</v>
      </c>
      <c r="X5098" s="14">
        <v>5414849</v>
      </c>
      <c r="Y5098" s="14"/>
      <c r="Z5098" s="3">
        <v>450219</v>
      </c>
      <c r="AA5098" s="69"/>
      <c r="AB5098" s="69">
        <v>1255.7720852099999</v>
      </c>
      <c r="AC5098" s="3">
        <v>192808</v>
      </c>
      <c r="AD5098" s="3">
        <v>611089.04894000012</v>
      </c>
      <c r="AE5098" s="3">
        <v>0</v>
      </c>
    </row>
    <row r="5099" spans="1:31" x14ac:dyDescent="0.3">
      <c r="A5099" s="31" t="s">
        <v>90</v>
      </c>
      <c r="B5099" s="65" t="str">
        <f>VLOOKUP(A5099,'bank list with code'!$A$2:$C$114,3,FALSE)</f>
        <v>B024</v>
      </c>
      <c r="C5099" s="65" t="str">
        <f>VLOOKUP(B5099,'bank type'!$A$2:$B$87,2,FALSE)</f>
        <v>Private Sector Banks</v>
      </c>
      <c r="D5099" s="60">
        <f t="shared" si="183"/>
        <v>45046</v>
      </c>
      <c r="E5099" s="115">
        <v>4</v>
      </c>
      <c r="F5099" s="41">
        <v>2023</v>
      </c>
      <c r="G5099" s="14">
        <v>1124</v>
      </c>
      <c r="H5099" s="14">
        <v>554</v>
      </c>
      <c r="I5099" s="14"/>
      <c r="J5099" s="14"/>
      <c r="K5099" s="14">
        <v>6827</v>
      </c>
      <c r="L5099" s="14">
        <v>36397</v>
      </c>
      <c r="M5099" s="14">
        <v>0</v>
      </c>
      <c r="N5099" s="14">
        <v>47449</v>
      </c>
      <c r="O5099" s="14">
        <v>6793</v>
      </c>
      <c r="P5099" s="14"/>
      <c r="Q5099" s="3">
        <v>12681</v>
      </c>
      <c r="R5099" s="69"/>
      <c r="S5099" s="69">
        <v>48.800692590000004</v>
      </c>
      <c r="T5099" s="3">
        <v>5658</v>
      </c>
      <c r="U5099" s="3">
        <v>40927.038359999999</v>
      </c>
      <c r="V5099" s="3">
        <v>0</v>
      </c>
      <c r="W5099" s="3">
        <v>0</v>
      </c>
      <c r="X5099" s="14">
        <v>2745129</v>
      </c>
      <c r="Y5099" s="14"/>
      <c r="Z5099" s="3">
        <v>712958</v>
      </c>
      <c r="AA5099" s="69"/>
      <c r="AB5099" s="69">
        <v>1636.5111374999999</v>
      </c>
      <c r="AC5099" s="3">
        <v>105336</v>
      </c>
      <c r="AD5099" s="3">
        <v>246705.53993999999</v>
      </c>
      <c r="AE5099" s="3">
        <v>0</v>
      </c>
    </row>
    <row r="5100" spans="1:31" x14ac:dyDescent="0.3">
      <c r="A5100" s="31" t="s">
        <v>91</v>
      </c>
      <c r="B5100" s="65" t="str">
        <f>VLOOKUP(A5100,'bank list with code'!$A$2:$C$114,3,FALSE)</f>
        <v>B027</v>
      </c>
      <c r="C5100" s="65" t="str">
        <f>VLOOKUP(B5100,'bank type'!$A$2:$B$87,2,FALSE)</f>
        <v>Private Sector Banks</v>
      </c>
      <c r="D5100" s="60">
        <f t="shared" si="183"/>
        <v>45046</v>
      </c>
      <c r="E5100" s="115">
        <v>4</v>
      </c>
      <c r="F5100" s="41">
        <v>2023</v>
      </c>
      <c r="G5100" s="14">
        <v>478</v>
      </c>
      <c r="H5100" s="14">
        <v>52</v>
      </c>
      <c r="I5100" s="14"/>
      <c r="J5100" s="14"/>
      <c r="K5100" s="14">
        <v>0</v>
      </c>
      <c r="L5100" s="14">
        <v>0</v>
      </c>
      <c r="M5100" s="14">
        <v>6347</v>
      </c>
      <c r="N5100" s="14">
        <v>0</v>
      </c>
      <c r="O5100" s="14">
        <v>10354</v>
      </c>
      <c r="P5100" s="14"/>
      <c r="Q5100" s="3">
        <v>22921</v>
      </c>
      <c r="R5100" s="69"/>
      <c r="S5100" s="69">
        <v>90.672894169998116</v>
      </c>
      <c r="T5100" s="3">
        <v>20038</v>
      </c>
      <c r="U5100" s="3">
        <v>185732.66054999997</v>
      </c>
      <c r="V5100" s="3">
        <v>0</v>
      </c>
      <c r="W5100" s="3">
        <v>0</v>
      </c>
      <c r="X5100" s="14">
        <v>887549</v>
      </c>
      <c r="Y5100" s="14"/>
      <c r="Z5100" s="3">
        <v>237114</v>
      </c>
      <c r="AA5100" s="69"/>
      <c r="AB5100" s="69">
        <v>458.65724107</v>
      </c>
      <c r="AC5100" s="3">
        <v>25805</v>
      </c>
      <c r="AD5100" s="3">
        <v>59464.549559999999</v>
      </c>
      <c r="AE5100" s="3">
        <v>12</v>
      </c>
    </row>
    <row r="5101" spans="1:31" x14ac:dyDescent="0.3">
      <c r="A5101" s="31" t="s">
        <v>18</v>
      </c>
      <c r="B5101" s="65" t="str">
        <f>VLOOKUP(A5101,'bank list with code'!$A$2:$C$114,3,FALSE)</f>
        <v>B032</v>
      </c>
      <c r="C5101" s="65" t="str">
        <f>VLOOKUP(B5101,'bank type'!$A$2:$B$87,2,FALSE)</f>
        <v>Private Sector Banks</v>
      </c>
      <c r="D5101" s="60">
        <f t="shared" si="183"/>
        <v>45046</v>
      </c>
      <c r="E5101" s="115">
        <v>4</v>
      </c>
      <c r="F5101" s="41">
        <v>2023</v>
      </c>
      <c r="G5101" s="14">
        <v>393</v>
      </c>
      <c r="H5101" s="14">
        <v>5</v>
      </c>
      <c r="I5101" s="14"/>
      <c r="J5101" s="14"/>
      <c r="K5101" s="14">
        <v>8490</v>
      </c>
      <c r="L5101" s="14">
        <v>0</v>
      </c>
      <c r="M5101" s="14">
        <v>8339</v>
      </c>
      <c r="N5101" s="14">
        <v>0</v>
      </c>
      <c r="O5101" s="14">
        <v>0</v>
      </c>
      <c r="P5101" s="14"/>
      <c r="Q5101" s="3">
        <v>0</v>
      </c>
      <c r="R5101" s="69"/>
      <c r="S5101" s="69">
        <v>0</v>
      </c>
      <c r="T5101" s="3">
        <v>0</v>
      </c>
      <c r="U5101" s="3">
        <v>0</v>
      </c>
      <c r="V5101" s="3">
        <v>0</v>
      </c>
      <c r="W5101" s="3">
        <v>0</v>
      </c>
      <c r="X5101" s="14">
        <v>958237</v>
      </c>
      <c r="Y5101" s="14"/>
      <c r="Z5101" s="3">
        <v>125935</v>
      </c>
      <c r="AA5101" s="69"/>
      <c r="AB5101" s="69">
        <v>320.29986919999999</v>
      </c>
      <c r="AC5101" s="3">
        <v>26787</v>
      </c>
      <c r="AD5101" s="3">
        <v>118999.24978999999</v>
      </c>
      <c r="AE5101" s="3">
        <v>341</v>
      </c>
    </row>
    <row r="5102" spans="1:31" x14ac:dyDescent="0.3">
      <c r="A5102" s="31" t="s">
        <v>19</v>
      </c>
      <c r="B5102" s="65" t="str">
        <f>VLOOKUP(A5102,'bank list with code'!$A$2:$C$114,3,FALSE)</f>
        <v>B038</v>
      </c>
      <c r="C5102" s="65" t="str">
        <f>VLOOKUP(B5102,'bank type'!$A$2:$B$87,2,FALSE)</f>
        <v>Private Sector Banks</v>
      </c>
      <c r="D5102" s="60">
        <f t="shared" si="183"/>
        <v>45046</v>
      </c>
      <c r="E5102" s="115">
        <v>4</v>
      </c>
      <c r="F5102" s="41">
        <v>2023</v>
      </c>
      <c r="G5102" s="14">
        <v>229</v>
      </c>
      <c r="H5102" s="14">
        <v>41</v>
      </c>
      <c r="I5102" s="14"/>
      <c r="J5102" s="14"/>
      <c r="K5102" s="14">
        <v>1499</v>
      </c>
      <c r="L5102" s="14">
        <v>0</v>
      </c>
      <c r="M5102" s="14">
        <v>0</v>
      </c>
      <c r="N5102" s="14">
        <v>28533</v>
      </c>
      <c r="O5102" s="14">
        <v>9153</v>
      </c>
      <c r="P5102" s="14"/>
      <c r="Q5102" s="3">
        <v>21787</v>
      </c>
      <c r="R5102" s="69"/>
      <c r="S5102" s="69">
        <v>48.30247404</v>
      </c>
      <c r="T5102" s="3">
        <v>6028</v>
      </c>
      <c r="U5102" s="3">
        <v>21897.737840000002</v>
      </c>
      <c r="V5102" s="3">
        <v>10</v>
      </c>
      <c r="W5102" s="3">
        <v>29.570799999999998</v>
      </c>
      <c r="X5102" s="14">
        <v>542783</v>
      </c>
      <c r="Y5102" s="14"/>
      <c r="Z5102" s="3">
        <v>236595</v>
      </c>
      <c r="AA5102" s="69"/>
      <c r="AB5102" s="69">
        <v>419.27870080000014</v>
      </c>
      <c r="AC5102" s="3">
        <v>19070</v>
      </c>
      <c r="AD5102" s="3">
        <v>43935.324839999979</v>
      </c>
      <c r="AE5102" s="3">
        <v>0</v>
      </c>
    </row>
    <row r="5103" spans="1:31" x14ac:dyDescent="0.3">
      <c r="A5103" s="31" t="s">
        <v>20</v>
      </c>
      <c r="B5103" s="65" t="str">
        <f>VLOOKUP(A5103,'bank list with code'!$A$2:$C$114,3,FALSE)</f>
        <v>B045</v>
      </c>
      <c r="C5103" s="65" t="str">
        <f>VLOOKUP(B5103,'bank type'!$A$2:$B$87,2,FALSE)</f>
        <v>Private Sector Banks</v>
      </c>
      <c r="D5103" s="60">
        <f t="shared" si="183"/>
        <v>45046</v>
      </c>
      <c r="E5103" s="115">
        <v>4</v>
      </c>
      <c r="F5103" s="41">
        <v>2023</v>
      </c>
      <c r="G5103" s="14">
        <v>1567</v>
      </c>
      <c r="H5103" s="14">
        <v>348</v>
      </c>
      <c r="I5103" s="14"/>
      <c r="J5103" s="14"/>
      <c r="K5103" s="14">
        <v>18564</v>
      </c>
      <c r="L5103" s="14">
        <v>0</v>
      </c>
      <c r="M5103" s="14">
        <v>43087</v>
      </c>
      <c r="N5103" s="14">
        <v>4057938</v>
      </c>
      <c r="O5103" s="14">
        <v>592915</v>
      </c>
      <c r="P5103" s="14"/>
      <c r="Q5103" s="3">
        <v>1226247</v>
      </c>
      <c r="R5103" s="69"/>
      <c r="S5103" s="69">
        <v>3801.684577</v>
      </c>
      <c r="T5103" s="3">
        <v>1125294</v>
      </c>
      <c r="U5103" s="3">
        <v>6304153.4986800002</v>
      </c>
      <c r="V5103" s="3">
        <v>0</v>
      </c>
      <c r="W5103" s="3">
        <v>0</v>
      </c>
      <c r="X5103" s="14">
        <v>13094800</v>
      </c>
      <c r="Y5103" s="14"/>
      <c r="Z5103" s="3">
        <v>4644380</v>
      </c>
      <c r="AA5103" s="69"/>
      <c r="AB5103" s="69">
        <v>9383.2274799999996</v>
      </c>
      <c r="AC5103" s="3">
        <v>1652887</v>
      </c>
      <c r="AD5103" s="3">
        <v>4059515.1170000001</v>
      </c>
      <c r="AE5103" s="3">
        <v>2394</v>
      </c>
    </row>
    <row r="5104" spans="1:31" x14ac:dyDescent="0.3">
      <c r="A5104" s="31" t="s">
        <v>21</v>
      </c>
      <c r="B5104" s="65" t="str">
        <f>VLOOKUP(A5104,'bank list with code'!$A$2:$C$114,3,FALSE)</f>
        <v>B050</v>
      </c>
      <c r="C5104" s="65" t="str">
        <f>VLOOKUP(B5104,'bank type'!$A$2:$B$87,2,FALSE)</f>
        <v>Private Sector Banks</v>
      </c>
      <c r="D5104" s="60">
        <f t="shared" si="183"/>
        <v>45046</v>
      </c>
      <c r="E5104" s="115">
        <v>4</v>
      </c>
      <c r="F5104" s="41">
        <v>2023</v>
      </c>
      <c r="G5104" s="14">
        <v>10607</v>
      </c>
      <c r="H5104" s="14">
        <v>9446</v>
      </c>
      <c r="I5104" s="14"/>
      <c r="J5104" s="14"/>
      <c r="K5104" s="14">
        <v>1481054</v>
      </c>
      <c r="L5104" s="14">
        <v>4232</v>
      </c>
      <c r="M5104" s="14">
        <v>1774480</v>
      </c>
      <c r="N5104" s="14">
        <v>0</v>
      </c>
      <c r="O5104" s="14">
        <v>17878964</v>
      </c>
      <c r="P5104" s="14"/>
      <c r="Q5104" s="3">
        <v>33969907</v>
      </c>
      <c r="R5104" s="69"/>
      <c r="S5104" s="69">
        <v>139112.12079151999</v>
      </c>
      <c r="T5104" s="3">
        <v>29806694</v>
      </c>
      <c r="U5104" s="3">
        <v>240459813.80335</v>
      </c>
      <c r="V5104" s="3">
        <v>0</v>
      </c>
      <c r="W5104" s="3">
        <v>0</v>
      </c>
      <c r="X5104" s="14">
        <v>51126224</v>
      </c>
      <c r="Y5104" s="14"/>
      <c r="Z5104" s="3">
        <v>19627420</v>
      </c>
      <c r="AA5104" s="69"/>
      <c r="AB5104" s="69">
        <v>54558.853163099993</v>
      </c>
      <c r="AC5104" s="3">
        <v>12027658</v>
      </c>
      <c r="AD5104" s="3">
        <v>38370550.745369993</v>
      </c>
      <c r="AE5104" s="3">
        <v>91524</v>
      </c>
    </row>
    <row r="5105" spans="1:31" x14ac:dyDescent="0.3">
      <c r="A5105" s="31" t="s">
        <v>22</v>
      </c>
      <c r="B5105" s="65" t="str">
        <f>VLOOKUP(A5105,'bank list with code'!$A$2:$C$114,3,FALSE)</f>
        <v>B053</v>
      </c>
      <c r="C5105" s="65" t="str">
        <f>VLOOKUP(B5105,'bank type'!$A$2:$B$87,2,FALSE)</f>
        <v>Private Sector Banks</v>
      </c>
      <c r="D5105" s="60">
        <f t="shared" si="183"/>
        <v>45046</v>
      </c>
      <c r="E5105" s="115">
        <v>4</v>
      </c>
      <c r="F5105" s="41">
        <v>2023</v>
      </c>
      <c r="G5105" s="14">
        <v>9053</v>
      </c>
      <c r="H5105" s="14">
        <v>7516</v>
      </c>
      <c r="I5105" s="14"/>
      <c r="J5105" s="14"/>
      <c r="K5105" s="14">
        <v>1292644</v>
      </c>
      <c r="L5105" s="14">
        <v>9506</v>
      </c>
      <c r="M5105" s="14">
        <v>564744</v>
      </c>
      <c r="N5105" s="14">
        <v>3093149</v>
      </c>
      <c r="O5105" s="14">
        <v>14577079</v>
      </c>
      <c r="P5105" s="14"/>
      <c r="Q5105" s="3">
        <v>20228593</v>
      </c>
      <c r="R5105" s="69"/>
      <c r="S5105" s="69">
        <v>76926.875308910094</v>
      </c>
      <c r="T5105" s="3">
        <v>29649650</v>
      </c>
      <c r="U5105" s="3">
        <v>149745794.42046028</v>
      </c>
      <c r="V5105" s="3">
        <v>38</v>
      </c>
      <c r="W5105" s="3">
        <v>1910.396</v>
      </c>
      <c r="X5105" s="14">
        <v>32604496</v>
      </c>
      <c r="Y5105" s="14"/>
      <c r="Z5105" s="3">
        <v>12250128</v>
      </c>
      <c r="AA5105" s="69"/>
      <c r="AB5105" s="69">
        <v>35506.874918360474</v>
      </c>
      <c r="AC5105" s="3">
        <v>4369627</v>
      </c>
      <c r="AD5105" s="3">
        <v>17856640.1513399</v>
      </c>
      <c r="AE5105" s="3">
        <v>14603</v>
      </c>
    </row>
    <row r="5106" spans="1:31" x14ac:dyDescent="0.3">
      <c r="A5106" s="31" t="s">
        <v>82</v>
      </c>
      <c r="B5106" s="65" t="str">
        <f>VLOOKUP(A5106,'bank list with code'!$A$2:$C$114,3,FALSE)</f>
        <v>B054</v>
      </c>
      <c r="C5106" s="65" t="str">
        <f>VLOOKUP(B5106,'bank type'!$A$2:$B$87,2,FALSE)</f>
        <v>Private Sector Banks</v>
      </c>
      <c r="D5106" s="60">
        <f t="shared" si="183"/>
        <v>45046</v>
      </c>
      <c r="E5106" s="115">
        <v>4</v>
      </c>
      <c r="F5106" s="41">
        <v>2023</v>
      </c>
      <c r="G5106" s="14">
        <v>2247</v>
      </c>
      <c r="H5106" s="14">
        <v>1087</v>
      </c>
      <c r="I5106" s="14"/>
      <c r="J5106" s="14"/>
      <c r="K5106" s="14">
        <v>21202</v>
      </c>
      <c r="L5106" s="14">
        <v>184</v>
      </c>
      <c r="M5106" s="14">
        <v>8690</v>
      </c>
      <c r="N5106" s="14">
        <v>229055</v>
      </c>
      <c r="O5106" s="14">
        <v>44173</v>
      </c>
      <c r="P5106" s="14"/>
      <c r="Q5106" s="3">
        <v>72455</v>
      </c>
      <c r="R5106" s="69"/>
      <c r="S5106" s="69">
        <v>230.94472028000735</v>
      </c>
      <c r="T5106" s="3">
        <v>41477</v>
      </c>
      <c r="U5106" s="3">
        <v>151465.54972999671</v>
      </c>
      <c r="V5106" s="3">
        <v>0</v>
      </c>
      <c r="W5106" s="3">
        <v>0</v>
      </c>
      <c r="X5106" s="14">
        <v>11296364</v>
      </c>
      <c r="Y5106" s="14"/>
      <c r="Z5106" s="3">
        <v>2068715</v>
      </c>
      <c r="AA5106" s="69"/>
      <c r="AB5106" s="69">
        <v>4460.5609773999995</v>
      </c>
      <c r="AC5106" s="3">
        <v>350743</v>
      </c>
      <c r="AD5106" s="3">
        <v>880590.23509999271</v>
      </c>
      <c r="AE5106" s="3">
        <v>0</v>
      </c>
    </row>
    <row r="5107" spans="1:31" x14ac:dyDescent="0.3">
      <c r="A5107" s="31" t="s">
        <v>83</v>
      </c>
      <c r="B5107" s="65" t="str">
        <f>VLOOKUP(A5107,'bank list with code'!$A$2:$C$114,3,FALSE)</f>
        <v>B056</v>
      </c>
      <c r="C5107" s="65" t="str">
        <f>VLOOKUP(B5107,'bank type'!$A$2:$B$87,2,FALSE)</f>
        <v>Private Sector Banks</v>
      </c>
      <c r="D5107" s="60">
        <f t="shared" si="183"/>
        <v>45046</v>
      </c>
      <c r="E5107" s="115">
        <v>4</v>
      </c>
      <c r="F5107" s="41">
        <v>2023</v>
      </c>
      <c r="G5107" s="14">
        <v>689</v>
      </c>
      <c r="H5107" s="14">
        <v>271</v>
      </c>
      <c r="I5107" s="14"/>
      <c r="J5107" s="14"/>
      <c r="K5107" s="14">
        <v>37689</v>
      </c>
      <c r="L5107" s="14">
        <v>11033</v>
      </c>
      <c r="M5107" s="14">
        <v>0</v>
      </c>
      <c r="N5107" s="14">
        <v>38079</v>
      </c>
      <c r="O5107" s="14">
        <v>1570245</v>
      </c>
      <c r="P5107" s="14"/>
      <c r="Q5107" s="3">
        <v>2167896</v>
      </c>
      <c r="R5107" s="69"/>
      <c r="S5107" s="69">
        <v>7349.0293801599901</v>
      </c>
      <c r="T5107" s="3">
        <v>1795108</v>
      </c>
      <c r="U5107" s="3">
        <v>11546511.713129999</v>
      </c>
      <c r="V5107" s="3">
        <v>0</v>
      </c>
      <c r="W5107" s="3">
        <v>0</v>
      </c>
      <c r="X5107" s="14">
        <v>6369035</v>
      </c>
      <c r="Y5107" s="14"/>
      <c r="Z5107" s="3">
        <v>1019194</v>
      </c>
      <c r="AA5107" s="69"/>
      <c r="AB5107" s="69">
        <v>2389.5470018800002</v>
      </c>
      <c r="AC5107" s="3">
        <v>332562</v>
      </c>
      <c r="AD5107" s="3">
        <v>1576017.46845</v>
      </c>
      <c r="AE5107" s="3">
        <v>0</v>
      </c>
    </row>
    <row r="5108" spans="1:31" x14ac:dyDescent="0.3">
      <c r="A5108" s="31" t="s">
        <v>24</v>
      </c>
      <c r="B5108" s="65" t="str">
        <f>VLOOKUP(A5108,'bank list with code'!$A$2:$C$114,3,FALSE)</f>
        <v>B062</v>
      </c>
      <c r="C5108" s="65" t="str">
        <f>VLOOKUP(B5108,'bank type'!$A$2:$B$87,2,FALSE)</f>
        <v>Private Sector Banks</v>
      </c>
      <c r="D5108" s="60">
        <f t="shared" si="183"/>
        <v>45046</v>
      </c>
      <c r="E5108" s="115">
        <v>4</v>
      </c>
      <c r="F5108" s="41">
        <v>2023</v>
      </c>
      <c r="G5108" s="14">
        <v>1692</v>
      </c>
      <c r="H5108" s="14">
        <v>1170</v>
      </c>
      <c r="I5108" s="14"/>
      <c r="J5108" s="14"/>
      <c r="K5108" s="14">
        <v>273561</v>
      </c>
      <c r="L5108" s="14">
        <v>146</v>
      </c>
      <c r="M5108" s="14">
        <v>58661</v>
      </c>
      <c r="N5108" s="14">
        <v>3381070</v>
      </c>
      <c r="O5108" s="14">
        <v>2273521</v>
      </c>
      <c r="P5108" s="14"/>
      <c r="Q5108" s="3">
        <v>3611489</v>
      </c>
      <c r="R5108" s="69"/>
      <c r="S5108" s="69">
        <v>17190.745114999998</v>
      </c>
      <c r="T5108" s="3">
        <v>2305269</v>
      </c>
      <c r="U5108" s="3">
        <v>45814168.914999999</v>
      </c>
      <c r="V5108" s="3">
        <v>0</v>
      </c>
      <c r="W5108" s="3">
        <v>0</v>
      </c>
      <c r="X5108" s="14">
        <v>8449611</v>
      </c>
      <c r="Y5108" s="14"/>
      <c r="Z5108" s="3">
        <v>1289693</v>
      </c>
      <c r="AA5108" s="69"/>
      <c r="AB5108" s="69">
        <v>3151.594458</v>
      </c>
      <c r="AC5108" s="3">
        <v>774088</v>
      </c>
      <c r="AD5108" s="3">
        <v>2934730.6609999998</v>
      </c>
      <c r="AE5108" s="3">
        <v>924</v>
      </c>
    </row>
    <row r="5109" spans="1:31" x14ac:dyDescent="0.3">
      <c r="A5109" s="31" t="s">
        <v>84</v>
      </c>
      <c r="B5109" s="65" t="str">
        <f>VLOOKUP(A5109,'bank list with code'!$A$2:$C$114,3,FALSE)</f>
        <v>B063</v>
      </c>
      <c r="C5109" s="65" t="str">
        <f>VLOOKUP(B5109,'bank type'!$A$2:$B$87,2,FALSE)</f>
        <v>Private Sector Banks</v>
      </c>
      <c r="D5109" s="60">
        <f t="shared" si="183"/>
        <v>45046</v>
      </c>
      <c r="E5109" s="115">
        <v>4</v>
      </c>
      <c r="F5109" s="41">
        <v>2023</v>
      </c>
      <c r="G5109" s="14">
        <v>895</v>
      </c>
      <c r="H5109" s="14">
        <v>621</v>
      </c>
      <c r="I5109" s="14"/>
      <c r="J5109" s="14"/>
      <c r="K5109" s="14">
        <v>11560</v>
      </c>
      <c r="L5109" s="14">
        <v>945</v>
      </c>
      <c r="M5109" s="14">
        <v>0</v>
      </c>
      <c r="N5109" s="14">
        <v>140077</v>
      </c>
      <c r="O5109" s="14">
        <v>86892</v>
      </c>
      <c r="P5109" s="14"/>
      <c r="Q5109" s="3">
        <v>157669</v>
      </c>
      <c r="R5109" s="69"/>
      <c r="S5109" s="69">
        <v>1122.5694527199998</v>
      </c>
      <c r="T5109" s="3">
        <v>102624</v>
      </c>
      <c r="U5109" s="3">
        <v>306958.22352999996</v>
      </c>
      <c r="V5109" s="3">
        <v>0</v>
      </c>
      <c r="W5109" s="3">
        <v>0</v>
      </c>
      <c r="X5109" s="14">
        <v>3884277</v>
      </c>
      <c r="Y5109" s="14"/>
      <c r="Z5109" s="3">
        <v>2229048</v>
      </c>
      <c r="AA5109" s="69"/>
      <c r="AB5109" s="69">
        <v>2820.7394799099998</v>
      </c>
      <c r="AC5109" s="3">
        <v>1594086</v>
      </c>
      <c r="AD5109" s="3">
        <v>946069.07809000008</v>
      </c>
      <c r="AE5109" s="3">
        <v>0</v>
      </c>
    </row>
    <row r="5110" spans="1:31" x14ac:dyDescent="0.3">
      <c r="A5110" s="31" t="s">
        <v>26</v>
      </c>
      <c r="B5110" s="65" t="str">
        <f>VLOOKUP(A5110,'bank list with code'!$A$2:$C$114,3,FALSE)</f>
        <v>B069</v>
      </c>
      <c r="C5110" s="65" t="str">
        <f>VLOOKUP(B5110,'bank type'!$A$2:$B$87,2,FALSE)</f>
        <v>Private Sector Banks</v>
      </c>
      <c r="D5110" s="60">
        <f t="shared" si="183"/>
        <v>45046</v>
      </c>
      <c r="E5110" s="115">
        <v>4</v>
      </c>
      <c r="F5110" s="41">
        <v>2023</v>
      </c>
      <c r="G5110" s="14">
        <v>886</v>
      </c>
      <c r="H5110" s="14">
        <v>586</v>
      </c>
      <c r="I5110" s="14"/>
      <c r="J5110" s="14"/>
      <c r="K5110" s="14">
        <v>9299</v>
      </c>
      <c r="L5110" s="14">
        <v>0</v>
      </c>
      <c r="M5110" s="14">
        <v>0</v>
      </c>
      <c r="N5110" s="14">
        <v>51991</v>
      </c>
      <c r="O5110" s="14">
        <v>0</v>
      </c>
      <c r="P5110" s="14"/>
      <c r="Q5110" s="3">
        <v>0</v>
      </c>
      <c r="R5110" s="69"/>
      <c r="S5110" s="69">
        <v>0</v>
      </c>
      <c r="T5110" s="3">
        <v>0</v>
      </c>
      <c r="U5110" s="3">
        <v>0</v>
      </c>
      <c r="V5110" s="3">
        <v>0</v>
      </c>
      <c r="W5110" s="3">
        <v>0</v>
      </c>
      <c r="X5110" s="14">
        <v>5196360</v>
      </c>
      <c r="Y5110" s="14"/>
      <c r="Z5110" s="3">
        <v>1319648</v>
      </c>
      <c r="AA5110" s="69"/>
      <c r="AB5110" s="69">
        <v>2480.7912830199998</v>
      </c>
      <c r="AC5110" s="3">
        <v>178542</v>
      </c>
      <c r="AD5110" s="3">
        <v>410444.70227999997</v>
      </c>
      <c r="AE5110" s="3">
        <v>0</v>
      </c>
    </row>
    <row r="5111" spans="1:31" x14ac:dyDescent="0.3">
      <c r="A5111" s="31" t="s">
        <v>27</v>
      </c>
      <c r="B5111" s="65" t="str">
        <f>VLOOKUP(A5111,'bank list with code'!$A$2:$C$114,3,FALSE)</f>
        <v>B070</v>
      </c>
      <c r="C5111" s="65" t="str">
        <f>VLOOKUP(B5111,'bank type'!$A$2:$B$87,2,FALSE)</f>
        <v>Private Sector Banks</v>
      </c>
      <c r="D5111" s="60">
        <f t="shared" si="183"/>
        <v>45046</v>
      </c>
      <c r="E5111" s="115">
        <v>4</v>
      </c>
      <c r="F5111" s="41">
        <v>2023</v>
      </c>
      <c r="G5111" s="14">
        <v>1398</v>
      </c>
      <c r="H5111" s="14">
        <v>841</v>
      </c>
      <c r="I5111" s="14"/>
      <c r="J5111" s="14"/>
      <c r="K5111" s="14">
        <v>8406</v>
      </c>
      <c r="L5111" s="14">
        <v>0</v>
      </c>
      <c r="M5111" s="14">
        <v>0</v>
      </c>
      <c r="N5111" s="14">
        <v>24798</v>
      </c>
      <c r="O5111" s="14">
        <v>10552</v>
      </c>
      <c r="P5111" s="14"/>
      <c r="Q5111" s="3">
        <v>31334</v>
      </c>
      <c r="R5111" s="69"/>
      <c r="S5111" s="69">
        <v>206.69743340999827</v>
      </c>
      <c r="T5111" s="3">
        <v>8876</v>
      </c>
      <c r="U5111" s="3">
        <v>94496.548180000056</v>
      </c>
      <c r="V5111" s="3">
        <v>0</v>
      </c>
      <c r="W5111" s="3">
        <v>0</v>
      </c>
      <c r="X5111" s="14">
        <v>4314928</v>
      </c>
      <c r="Y5111" s="14"/>
      <c r="Z5111" s="3">
        <v>1580477</v>
      </c>
      <c r="AA5111" s="69"/>
      <c r="AB5111" s="69">
        <v>3664.4131312499994</v>
      </c>
      <c r="AC5111" s="3">
        <v>273861</v>
      </c>
      <c r="AD5111" s="3">
        <v>883558.87868000031</v>
      </c>
      <c r="AE5111" s="3">
        <v>8045</v>
      </c>
    </row>
    <row r="5112" spans="1:31" x14ac:dyDescent="0.3">
      <c r="A5112" s="31" t="s">
        <v>28</v>
      </c>
      <c r="B5112" s="65" t="str">
        <f>VLOOKUP(A5112,'bank list with code'!$A$2:$C$114,3,FALSE)</f>
        <v>B073</v>
      </c>
      <c r="C5112" s="65" t="str">
        <f>VLOOKUP(B5112,'bank type'!$A$2:$B$87,2,FALSE)</f>
        <v>Private Sector Banks</v>
      </c>
      <c r="D5112" s="60">
        <f t="shared" si="183"/>
        <v>45046</v>
      </c>
      <c r="E5112" s="115">
        <v>4</v>
      </c>
      <c r="F5112" s="41">
        <v>2023</v>
      </c>
      <c r="G5112" s="14">
        <v>1528</v>
      </c>
      <c r="H5112" s="14">
        <v>1433</v>
      </c>
      <c r="I5112" s="14"/>
      <c r="J5112" s="14"/>
      <c r="K5112" s="14">
        <v>75520</v>
      </c>
      <c r="L5112" s="14">
        <v>15881</v>
      </c>
      <c r="M5112" s="14">
        <v>61995</v>
      </c>
      <c r="N5112" s="14">
        <v>430972</v>
      </c>
      <c r="O5112" s="14">
        <v>5034646</v>
      </c>
      <c r="P5112" s="14"/>
      <c r="Q5112" s="3">
        <v>5441381</v>
      </c>
      <c r="R5112" s="69"/>
      <c r="S5112" s="69">
        <v>21064.25365771</v>
      </c>
      <c r="T5112" s="3">
        <v>4159721</v>
      </c>
      <c r="U5112" s="3">
        <v>27403954.587600004</v>
      </c>
      <c r="V5112" s="3">
        <v>0</v>
      </c>
      <c r="W5112" s="3">
        <v>0</v>
      </c>
      <c r="X5112" s="14">
        <v>28656273</v>
      </c>
      <c r="Y5112" s="14"/>
      <c r="Z5112" s="3">
        <v>3897726</v>
      </c>
      <c r="AA5112" s="69"/>
      <c r="AB5112" s="69">
        <v>7949.5852883999996</v>
      </c>
      <c r="AC5112" s="3">
        <v>2631671</v>
      </c>
      <c r="AD5112" s="3">
        <v>6427220.8934000004</v>
      </c>
      <c r="AE5112" s="3">
        <v>0</v>
      </c>
    </row>
    <row r="5113" spans="1:31" x14ac:dyDescent="0.3">
      <c r="A5113" s="31" t="s">
        <v>92</v>
      </c>
      <c r="B5113" s="65" t="str">
        <f>VLOOKUP(A5113,'bank list with code'!$A$2:$C$114,3,FALSE)</f>
        <v>B074</v>
      </c>
      <c r="C5113" s="65" t="str">
        <f>VLOOKUP(B5113,'bank type'!$A$2:$B$87,2,FALSE)</f>
        <v>Private Sector Banks</v>
      </c>
      <c r="D5113" s="60">
        <f t="shared" si="183"/>
        <v>45046</v>
      </c>
      <c r="E5113" s="115">
        <v>4</v>
      </c>
      <c r="F5113" s="41">
        <v>2023</v>
      </c>
      <c r="G5113" s="14">
        <v>0</v>
      </c>
      <c r="H5113" s="14">
        <v>0</v>
      </c>
      <c r="I5113" s="14"/>
      <c r="J5113" s="14"/>
      <c r="K5113" s="14">
        <v>0</v>
      </c>
      <c r="L5113" s="14">
        <v>0</v>
      </c>
      <c r="M5113" s="14">
        <v>0</v>
      </c>
      <c r="N5113" s="14">
        <v>0</v>
      </c>
      <c r="O5113" s="14">
        <v>0</v>
      </c>
      <c r="P5113" s="14"/>
      <c r="Q5113" s="3">
        <v>0</v>
      </c>
      <c r="R5113" s="69"/>
      <c r="S5113" s="69">
        <v>0</v>
      </c>
      <c r="T5113" s="3">
        <v>0</v>
      </c>
      <c r="U5113" s="3">
        <v>0</v>
      </c>
      <c r="V5113" s="3">
        <v>0</v>
      </c>
      <c r="W5113" s="3">
        <v>0</v>
      </c>
      <c r="X5113" s="14">
        <v>208441</v>
      </c>
      <c r="Y5113" s="14"/>
      <c r="Z5113" s="3">
        <v>24821</v>
      </c>
      <c r="AA5113" s="69"/>
      <c r="AB5113" s="69">
        <v>47.54259012</v>
      </c>
      <c r="AC5113" s="3">
        <v>13101</v>
      </c>
      <c r="AD5113" s="3">
        <v>29312.782219999997</v>
      </c>
      <c r="AE5113" s="3">
        <v>0</v>
      </c>
    </row>
    <row r="5114" spans="1:31" x14ac:dyDescent="0.3">
      <c r="A5114" s="31" t="s">
        <v>85</v>
      </c>
      <c r="B5114" s="65" t="str">
        <f>VLOOKUP(A5114,'bank list with code'!$A$2:$C$114,3,FALSE)</f>
        <v>B083</v>
      </c>
      <c r="C5114" s="65" t="str">
        <f>VLOOKUP(B5114,'bank type'!$A$2:$B$87,2,FALSE)</f>
        <v>Private Sector Banks</v>
      </c>
      <c r="D5114" s="60">
        <f t="shared" si="183"/>
        <v>45046</v>
      </c>
      <c r="E5114" s="115">
        <v>4</v>
      </c>
      <c r="F5114" s="41">
        <v>2023</v>
      </c>
      <c r="G5114" s="14">
        <v>375</v>
      </c>
      <c r="H5114" s="14">
        <v>39</v>
      </c>
      <c r="I5114" s="14"/>
      <c r="J5114" s="14"/>
      <c r="K5114" s="14">
        <v>898874</v>
      </c>
      <c r="L5114" s="14">
        <v>0</v>
      </c>
      <c r="M5114" s="14">
        <v>47497</v>
      </c>
      <c r="N5114" s="14">
        <v>79058</v>
      </c>
      <c r="O5114" s="14">
        <v>4523425</v>
      </c>
      <c r="P5114" s="14"/>
      <c r="Q5114" s="3">
        <v>6994618</v>
      </c>
      <c r="R5114" s="69"/>
      <c r="S5114" s="69">
        <v>29990.833256859998</v>
      </c>
      <c r="T5114" s="3">
        <v>3341505</v>
      </c>
      <c r="U5114" s="3">
        <v>27073377.250050001</v>
      </c>
      <c r="V5114" s="3">
        <v>0</v>
      </c>
      <c r="W5114" s="3">
        <v>0</v>
      </c>
      <c r="X5114" s="14">
        <v>1624743</v>
      </c>
      <c r="Y5114" s="14"/>
      <c r="Z5114" s="3">
        <v>250083</v>
      </c>
      <c r="AA5114" s="69"/>
      <c r="AB5114" s="69">
        <v>585.65333004999945</v>
      </c>
      <c r="AC5114" s="3">
        <v>109741</v>
      </c>
      <c r="AD5114" s="3">
        <v>521077.86524999607</v>
      </c>
      <c r="AE5114" s="3">
        <v>88</v>
      </c>
    </row>
    <row r="5115" spans="1:31" x14ac:dyDescent="0.3">
      <c r="A5115" s="31" t="s">
        <v>30</v>
      </c>
      <c r="B5115" s="65" t="str">
        <f>VLOOKUP(A5115,'bank list with code'!$A$2:$C$114,3,FALSE)</f>
        <v>B089</v>
      </c>
      <c r="C5115" s="65" t="str">
        <f>VLOOKUP(B5115,'bank type'!$A$2:$B$87,2,FALSE)</f>
        <v>Private Sector Banks</v>
      </c>
      <c r="D5115" s="60">
        <f t="shared" si="183"/>
        <v>45046</v>
      </c>
      <c r="E5115" s="115">
        <v>4</v>
      </c>
      <c r="F5115" s="41">
        <v>2023</v>
      </c>
      <c r="G5115" s="14">
        <v>875</v>
      </c>
      <c r="H5115" s="14">
        <v>417</v>
      </c>
      <c r="I5115" s="14"/>
      <c r="J5115" s="14"/>
      <c r="K5115" s="14">
        <v>14732</v>
      </c>
      <c r="L5115" s="14">
        <v>0</v>
      </c>
      <c r="M5115" s="14">
        <v>7021</v>
      </c>
      <c r="N5115" s="14">
        <v>76851</v>
      </c>
      <c r="O5115" s="14">
        <v>214466</v>
      </c>
      <c r="P5115" s="14"/>
      <c r="Q5115" s="3">
        <v>468909</v>
      </c>
      <c r="R5115" s="69"/>
      <c r="S5115" s="69">
        <v>1540.2456875799999</v>
      </c>
      <c r="T5115" s="3">
        <v>399549</v>
      </c>
      <c r="U5115" s="3">
        <v>2704851.8275799998</v>
      </c>
      <c r="V5115" s="3">
        <v>0</v>
      </c>
      <c r="W5115" s="3">
        <v>0</v>
      </c>
      <c r="X5115" s="14">
        <v>3699635</v>
      </c>
      <c r="Y5115" s="14"/>
      <c r="Z5115" s="3">
        <v>1613313</v>
      </c>
      <c r="AA5115" s="69"/>
      <c r="AB5115" s="69">
        <v>3335.7920357799999</v>
      </c>
      <c r="AC5115" s="3">
        <v>241404</v>
      </c>
      <c r="AD5115" s="3">
        <v>764447.60101999994</v>
      </c>
      <c r="AE5115" s="3">
        <v>0</v>
      </c>
    </row>
    <row r="5116" spans="1:31" x14ac:dyDescent="0.3">
      <c r="A5116" s="31" t="s">
        <v>31</v>
      </c>
      <c r="B5116" s="65" t="str">
        <f>VLOOKUP(A5116,'bank list with code'!$A$2:$C$114,3,FALSE)</f>
        <v>B100</v>
      </c>
      <c r="C5116" s="65" t="str">
        <f>VLOOKUP(B5116,'bank type'!$A$2:$B$87,2,FALSE)</f>
        <v>Private Sector Banks</v>
      </c>
      <c r="D5116" s="60">
        <f t="shared" si="183"/>
        <v>45046</v>
      </c>
      <c r="E5116" s="115">
        <v>4</v>
      </c>
      <c r="F5116" s="41">
        <v>2023</v>
      </c>
      <c r="G5116" s="14">
        <v>482</v>
      </c>
      <c r="H5116" s="14">
        <v>668</v>
      </c>
      <c r="I5116" s="14"/>
      <c r="J5116" s="14"/>
      <c r="K5116" s="14">
        <v>5546</v>
      </c>
      <c r="L5116" s="14">
        <v>0</v>
      </c>
      <c r="M5116" s="14">
        <v>0</v>
      </c>
      <c r="N5116" s="14">
        <v>0</v>
      </c>
      <c r="O5116" s="14">
        <v>40875</v>
      </c>
      <c r="P5116" s="14"/>
      <c r="Q5116" s="3">
        <v>47123</v>
      </c>
      <c r="R5116" s="69"/>
      <c r="S5116" s="69">
        <v>208.80829222</v>
      </c>
      <c r="T5116" s="3">
        <v>17626</v>
      </c>
      <c r="U5116" s="3">
        <v>101436.82915000001</v>
      </c>
      <c r="V5116" s="3">
        <v>0</v>
      </c>
      <c r="W5116" s="3">
        <v>0</v>
      </c>
      <c r="X5116" s="14">
        <v>2191093</v>
      </c>
      <c r="Y5116" s="14"/>
      <c r="Z5116" s="3">
        <v>440792</v>
      </c>
      <c r="AA5116" s="69"/>
      <c r="AB5116" s="69">
        <v>1079.1504931099998</v>
      </c>
      <c r="AC5116" s="3">
        <v>86040</v>
      </c>
      <c r="AD5116" s="3">
        <v>198917.81394999998</v>
      </c>
      <c r="AE5116" s="3">
        <v>94</v>
      </c>
    </row>
    <row r="5117" spans="1:31" x14ac:dyDescent="0.3">
      <c r="A5117" s="31" t="s">
        <v>33</v>
      </c>
      <c r="B5117" s="65" t="str">
        <f>VLOOKUP(A5117,'bank list with code'!$A$2:$C$114,3,FALSE)</f>
        <v>B113</v>
      </c>
      <c r="C5117" s="65" t="str">
        <f>VLOOKUP(B5117,'bank type'!$A$2:$B$87,2,FALSE)</f>
        <v>Private Sector Banks</v>
      </c>
      <c r="D5117" s="60">
        <f t="shared" si="183"/>
        <v>45046</v>
      </c>
      <c r="E5117" s="115">
        <v>4</v>
      </c>
      <c r="F5117" s="41">
        <v>2023</v>
      </c>
      <c r="G5117" s="14">
        <v>1106</v>
      </c>
      <c r="H5117" s="14">
        <v>179</v>
      </c>
      <c r="I5117" s="14"/>
      <c r="J5117" s="14"/>
      <c r="K5117" s="14">
        <v>67588</v>
      </c>
      <c r="L5117" s="14">
        <v>90669</v>
      </c>
      <c r="M5117" s="14">
        <v>368889</v>
      </c>
      <c r="N5117" s="14">
        <v>142019671</v>
      </c>
      <c r="O5117" s="14">
        <v>1456490</v>
      </c>
      <c r="P5117" s="14"/>
      <c r="Q5117" s="3">
        <v>2163782</v>
      </c>
      <c r="R5117" s="69"/>
      <c r="S5117" s="69">
        <v>7724.6554743899978</v>
      </c>
      <c r="T5117" s="3">
        <v>937556</v>
      </c>
      <c r="U5117" s="3">
        <v>8423445.8224999998</v>
      </c>
      <c r="V5117" s="3">
        <v>0</v>
      </c>
      <c r="W5117" s="3">
        <v>0</v>
      </c>
      <c r="X5117" s="14">
        <v>4487963</v>
      </c>
      <c r="Y5117" s="14"/>
      <c r="Z5117" s="3">
        <v>1032383</v>
      </c>
      <c r="AA5117" s="69"/>
      <c r="AB5117" s="69">
        <v>2272.7051360500004</v>
      </c>
      <c r="AC5117" s="3">
        <v>399353</v>
      </c>
      <c r="AD5117" s="3">
        <v>1262571.5967300001</v>
      </c>
      <c r="AE5117" s="3">
        <v>45</v>
      </c>
    </row>
    <row r="5118" spans="1:31" x14ac:dyDescent="0.3">
      <c r="A5118" s="31" t="s">
        <v>86</v>
      </c>
      <c r="B5118" s="65" t="str">
        <f>VLOOKUP(A5118,'bank list with code'!$A$2:$C$114,3,FALSE)</f>
        <v>B004</v>
      </c>
      <c r="C5118" s="65" t="str">
        <f>VLOOKUP(B5118,'bank type'!$A$2:$B$87,2,FALSE)</f>
        <v>Foreign Banks</v>
      </c>
      <c r="D5118" s="60">
        <f t="shared" si="183"/>
        <v>45046</v>
      </c>
      <c r="E5118" s="115">
        <v>4</v>
      </c>
      <c r="F5118" s="41">
        <v>2023</v>
      </c>
      <c r="G5118" s="14">
        <v>0</v>
      </c>
      <c r="H5118" s="14">
        <v>0</v>
      </c>
      <c r="I5118" s="14"/>
      <c r="J5118" s="14"/>
      <c r="K5118" s="14">
        <v>53768</v>
      </c>
      <c r="L5118" s="14">
        <v>0</v>
      </c>
      <c r="M5118" s="14">
        <v>0</v>
      </c>
      <c r="N5118" s="14">
        <v>0</v>
      </c>
      <c r="O5118" s="14">
        <v>1342190</v>
      </c>
      <c r="P5118" s="14"/>
      <c r="Q5118" s="3">
        <v>1149894</v>
      </c>
      <c r="R5118" s="69"/>
      <c r="S5118" s="69">
        <v>8800.1989529999992</v>
      </c>
      <c r="T5118" s="3">
        <v>3190325</v>
      </c>
      <c r="U5118" s="3">
        <v>27866469.02</v>
      </c>
      <c r="V5118" s="3">
        <v>0</v>
      </c>
      <c r="W5118" s="3">
        <v>0</v>
      </c>
      <c r="X5118" s="14">
        <v>0</v>
      </c>
      <c r="Y5118" s="14"/>
      <c r="Z5118" s="3">
        <v>0</v>
      </c>
      <c r="AA5118" s="69"/>
      <c r="AB5118" s="69">
        <v>0</v>
      </c>
      <c r="AC5118" s="3">
        <v>0</v>
      </c>
      <c r="AD5118" s="3">
        <v>0</v>
      </c>
      <c r="AE5118" s="3">
        <v>0</v>
      </c>
    </row>
    <row r="5119" spans="1:31" x14ac:dyDescent="0.3">
      <c r="A5119" s="31" t="s">
        <v>36</v>
      </c>
      <c r="B5119" s="65" t="str">
        <f>VLOOKUP(A5119,'bank list with code'!$A$2:$C$114,3,FALSE)</f>
        <v>B011</v>
      </c>
      <c r="C5119" s="65" t="str">
        <f>VLOOKUP(B5119,'bank type'!$A$2:$B$87,2,FALSE)</f>
        <v>Foreign Banks</v>
      </c>
      <c r="D5119" s="60">
        <f t="shared" si="183"/>
        <v>45046</v>
      </c>
      <c r="E5119" s="115">
        <v>4</v>
      </c>
      <c r="F5119" s="41">
        <v>2023</v>
      </c>
      <c r="G5119" s="14">
        <v>0</v>
      </c>
      <c r="H5119" s="14">
        <v>0</v>
      </c>
      <c r="I5119" s="14"/>
      <c r="J5119" s="14"/>
      <c r="K5119" s="14">
        <v>0</v>
      </c>
      <c r="L5119" s="14">
        <v>0</v>
      </c>
      <c r="M5119" s="14">
        <v>0</v>
      </c>
      <c r="N5119" s="14">
        <v>0</v>
      </c>
      <c r="O5119" s="14">
        <v>0</v>
      </c>
      <c r="P5119" s="14"/>
      <c r="Q5119" s="3">
        <v>0</v>
      </c>
      <c r="R5119" s="69"/>
      <c r="S5119" s="69">
        <v>0</v>
      </c>
      <c r="T5119" s="3">
        <v>0</v>
      </c>
      <c r="U5119" s="3">
        <v>0</v>
      </c>
      <c r="V5119" s="3">
        <v>0</v>
      </c>
      <c r="W5119" s="3">
        <v>0</v>
      </c>
      <c r="X5119" s="14">
        <v>0</v>
      </c>
      <c r="Y5119" s="14"/>
      <c r="Z5119" s="3">
        <v>0</v>
      </c>
      <c r="AA5119" s="69"/>
      <c r="AB5119" s="69">
        <v>0</v>
      </c>
      <c r="AC5119" s="3">
        <v>0</v>
      </c>
      <c r="AD5119" s="3">
        <v>0</v>
      </c>
      <c r="AE5119" s="3">
        <v>0</v>
      </c>
    </row>
    <row r="5120" spans="1:31" x14ac:dyDescent="0.3">
      <c r="A5120" s="31" t="s">
        <v>37</v>
      </c>
      <c r="B5120" s="65" t="str">
        <f>VLOOKUP(A5120,'bank list with code'!$A$2:$C$114,3,FALSE)</f>
        <v>B017</v>
      </c>
      <c r="C5120" s="65" t="str">
        <f>VLOOKUP(B5120,'bank type'!$A$2:$B$87,2,FALSE)</f>
        <v>Foreign Banks</v>
      </c>
      <c r="D5120" s="60">
        <f t="shared" si="183"/>
        <v>45046</v>
      </c>
      <c r="E5120" s="115">
        <v>4</v>
      </c>
      <c r="F5120" s="41">
        <v>2023</v>
      </c>
      <c r="G5120" s="14">
        <v>0</v>
      </c>
      <c r="H5120" s="14">
        <v>0</v>
      </c>
      <c r="I5120" s="14"/>
      <c r="J5120" s="14"/>
      <c r="K5120" s="14">
        <v>0</v>
      </c>
      <c r="L5120" s="14">
        <v>0</v>
      </c>
      <c r="M5120" s="14">
        <v>1</v>
      </c>
      <c r="N5120" s="14">
        <v>0</v>
      </c>
      <c r="O5120" s="14">
        <v>0</v>
      </c>
      <c r="P5120" s="14"/>
      <c r="Q5120" s="3">
        <v>0</v>
      </c>
      <c r="R5120" s="69"/>
      <c r="S5120" s="69">
        <v>0</v>
      </c>
      <c r="T5120" s="3">
        <v>0</v>
      </c>
      <c r="U5120" s="3">
        <v>0</v>
      </c>
      <c r="V5120" s="3">
        <v>0</v>
      </c>
      <c r="W5120" s="3">
        <v>0</v>
      </c>
      <c r="X5120" s="14">
        <v>914</v>
      </c>
      <c r="Y5120" s="14"/>
      <c r="Z5120" s="3">
        <v>55</v>
      </c>
      <c r="AA5120" s="69"/>
      <c r="AB5120" s="69">
        <v>0.26802007000000005</v>
      </c>
      <c r="AC5120" s="3">
        <v>6</v>
      </c>
      <c r="AD5120" s="3">
        <v>145.80848</v>
      </c>
      <c r="AE5120" s="3">
        <v>0</v>
      </c>
    </row>
    <row r="5121" spans="1:31" x14ac:dyDescent="0.3">
      <c r="A5121" s="31" t="s">
        <v>38</v>
      </c>
      <c r="B5121" s="65" t="str">
        <f>VLOOKUP(A5121,'bank list with code'!$A$2:$C$114,3,FALSE)</f>
        <v>B023</v>
      </c>
      <c r="C5121" s="65" t="str">
        <f>VLOOKUP(B5121,'bank type'!$A$2:$B$87,2,FALSE)</f>
        <v>Foreign Banks</v>
      </c>
      <c r="D5121" s="60">
        <f t="shared" si="183"/>
        <v>45046</v>
      </c>
      <c r="E5121" s="115">
        <v>4</v>
      </c>
      <c r="F5121" s="41">
        <v>2023</v>
      </c>
      <c r="G5121" s="14">
        <v>0</v>
      </c>
      <c r="H5121" s="14">
        <v>0</v>
      </c>
      <c r="I5121" s="14"/>
      <c r="J5121" s="14"/>
      <c r="K5121" s="14">
        <v>0</v>
      </c>
      <c r="L5121" s="14">
        <v>0</v>
      </c>
      <c r="M5121" s="14">
        <v>0</v>
      </c>
      <c r="N5121" s="14">
        <v>0</v>
      </c>
      <c r="O5121" s="14">
        <v>165190</v>
      </c>
      <c r="P5121" s="14"/>
      <c r="Q5121" s="3">
        <v>120132</v>
      </c>
      <c r="R5121" s="69"/>
      <c r="S5121" s="69">
        <v>707.28189791999375</v>
      </c>
      <c r="T5121" s="3">
        <v>181719</v>
      </c>
      <c r="U5121" s="3">
        <v>2554100.2037899452</v>
      </c>
      <c r="V5121" s="3">
        <v>0</v>
      </c>
      <c r="W5121" s="3">
        <v>0</v>
      </c>
      <c r="X5121" s="14">
        <v>0</v>
      </c>
      <c r="Y5121" s="14"/>
      <c r="Z5121" s="3">
        <v>0</v>
      </c>
      <c r="AA5121" s="69"/>
      <c r="AB5121" s="69">
        <v>0</v>
      </c>
      <c r="AC5121" s="3">
        <v>0</v>
      </c>
      <c r="AD5121" s="3">
        <v>0</v>
      </c>
      <c r="AE5121" s="3">
        <v>0</v>
      </c>
    </row>
    <row r="5122" spans="1:31" x14ac:dyDescent="0.3">
      <c r="A5122" s="31" t="s">
        <v>87</v>
      </c>
      <c r="B5122" s="65" t="str">
        <f>VLOOKUP(A5122,'bank list with code'!$A$2:$C$114,3,FALSE)</f>
        <v>B030</v>
      </c>
      <c r="C5122" s="65" t="str">
        <f>VLOOKUP(B5122,'bank type'!$A$2:$B$87,2,FALSE)</f>
        <v>Foreign Banks</v>
      </c>
      <c r="D5122" s="60">
        <f t="shared" si="183"/>
        <v>45046</v>
      </c>
      <c r="E5122" s="115">
        <v>4</v>
      </c>
      <c r="F5122" s="41">
        <v>2023</v>
      </c>
      <c r="G5122" s="14">
        <v>455</v>
      </c>
      <c r="H5122" s="14">
        <v>494</v>
      </c>
      <c r="I5122" s="14"/>
      <c r="J5122" s="14"/>
      <c r="K5122" s="14">
        <v>486</v>
      </c>
      <c r="L5122" s="14">
        <v>95</v>
      </c>
      <c r="M5122" s="14">
        <v>0</v>
      </c>
      <c r="N5122" s="14">
        <v>3834</v>
      </c>
      <c r="O5122" s="14">
        <v>251465</v>
      </c>
      <c r="P5122" s="14"/>
      <c r="Q5122" s="3">
        <v>258910</v>
      </c>
      <c r="R5122" s="69"/>
      <c r="S5122" s="69">
        <v>1002.607041449642</v>
      </c>
      <c r="T5122" s="3">
        <v>159972</v>
      </c>
      <c r="U5122" s="3">
        <v>1333989.1673100125</v>
      </c>
      <c r="V5122" s="3">
        <v>0</v>
      </c>
      <c r="W5122" s="3">
        <v>0</v>
      </c>
      <c r="X5122" s="14">
        <v>1859518</v>
      </c>
      <c r="Y5122" s="14"/>
      <c r="Z5122" s="3">
        <v>427480</v>
      </c>
      <c r="AA5122" s="69"/>
      <c r="AB5122" s="69">
        <v>799.1030164</v>
      </c>
      <c r="AC5122" s="3">
        <v>121663</v>
      </c>
      <c r="AD5122" s="3">
        <v>305082.30124999996</v>
      </c>
      <c r="AE5122" s="3">
        <v>0</v>
      </c>
    </row>
    <row r="5123" spans="1:31" x14ac:dyDescent="0.3">
      <c r="A5123" s="31" t="s">
        <v>40</v>
      </c>
      <c r="B5123" s="65" t="str">
        <f>VLOOKUP(A5123,'bank list with code'!$A$2:$C$114,3,FALSE)</f>
        <v>B035</v>
      </c>
      <c r="C5123" s="65" t="str">
        <f>VLOOKUP(B5123,'bank type'!$A$2:$B$87,2,FALSE)</f>
        <v>Foreign Banks</v>
      </c>
      <c r="D5123" s="60">
        <f t="shared" si="183"/>
        <v>45046</v>
      </c>
      <c r="E5123" s="115">
        <v>4</v>
      </c>
      <c r="F5123" s="41">
        <v>2023</v>
      </c>
      <c r="G5123" s="14">
        <v>13</v>
      </c>
      <c r="H5123" s="14">
        <v>18</v>
      </c>
      <c r="I5123" s="14"/>
      <c r="J5123" s="14"/>
      <c r="K5123" s="14">
        <v>0</v>
      </c>
      <c r="L5123" s="14">
        <v>0</v>
      </c>
      <c r="M5123" s="14">
        <v>0</v>
      </c>
      <c r="N5123" s="14">
        <v>0</v>
      </c>
      <c r="O5123" s="14">
        <v>0</v>
      </c>
      <c r="P5123" s="14"/>
      <c r="Q5123" s="3">
        <v>0</v>
      </c>
      <c r="R5123" s="69"/>
      <c r="S5123" s="69">
        <v>0</v>
      </c>
      <c r="T5123" s="3">
        <v>0</v>
      </c>
      <c r="U5123" s="3">
        <v>0</v>
      </c>
      <c r="V5123" s="3">
        <v>0</v>
      </c>
      <c r="W5123" s="3">
        <v>0</v>
      </c>
      <c r="X5123" s="14">
        <v>115788</v>
      </c>
      <c r="Y5123" s="14"/>
      <c r="Z5123" s="3">
        <v>47262</v>
      </c>
      <c r="AA5123" s="69"/>
      <c r="AB5123" s="69">
        <v>134.84629947999994</v>
      </c>
      <c r="AC5123" s="3">
        <v>19082</v>
      </c>
      <c r="AD5123" s="3">
        <v>59756.212880000079</v>
      </c>
      <c r="AE5123" s="3">
        <v>0</v>
      </c>
    </row>
    <row r="5124" spans="1:31" x14ac:dyDescent="0.3">
      <c r="A5124" s="31" t="s">
        <v>88</v>
      </c>
      <c r="B5124" s="65" t="str">
        <f>VLOOKUP(A5124,'bank list with code'!$A$2:$C$114,3,FALSE)</f>
        <v>B052</v>
      </c>
      <c r="C5124" s="65" t="str">
        <f>VLOOKUP(B5124,'bank type'!$A$2:$B$87,2,FALSE)</f>
        <v>Foreign Banks</v>
      </c>
      <c r="D5124" s="60">
        <f t="shared" si="183"/>
        <v>45046</v>
      </c>
      <c r="E5124" s="115">
        <v>4</v>
      </c>
      <c r="F5124" s="41">
        <v>2023</v>
      </c>
      <c r="G5124" s="14">
        <v>46</v>
      </c>
      <c r="H5124" s="14">
        <v>28</v>
      </c>
      <c r="I5124" s="14"/>
      <c r="J5124" s="14"/>
      <c r="K5124" s="14">
        <v>0</v>
      </c>
      <c r="L5124" s="14">
        <v>0</v>
      </c>
      <c r="M5124" s="14">
        <v>0</v>
      </c>
      <c r="N5124" s="14">
        <v>0</v>
      </c>
      <c r="O5124" s="14">
        <v>698264</v>
      </c>
      <c r="P5124" s="14"/>
      <c r="Q5124" s="3">
        <v>757405</v>
      </c>
      <c r="R5124" s="69"/>
      <c r="S5124" s="69">
        <v>2605.1033622800001</v>
      </c>
      <c r="T5124" s="3">
        <v>1084610</v>
      </c>
      <c r="U5124" s="3">
        <v>4609626.0901600001</v>
      </c>
      <c r="V5124" s="3">
        <v>0</v>
      </c>
      <c r="W5124" s="3">
        <v>0</v>
      </c>
      <c r="X5124" s="14">
        <v>590733</v>
      </c>
      <c r="Y5124" s="14"/>
      <c r="Z5124" s="3">
        <v>325307</v>
      </c>
      <c r="AA5124" s="69"/>
      <c r="AB5124" s="69">
        <v>1107.4735935300002</v>
      </c>
      <c r="AC5124" s="3">
        <v>0</v>
      </c>
      <c r="AD5124" s="3">
        <v>0</v>
      </c>
      <c r="AE5124" s="3">
        <v>0</v>
      </c>
    </row>
    <row r="5125" spans="1:31" x14ac:dyDescent="0.3">
      <c r="A5125" s="31" t="s">
        <v>89</v>
      </c>
      <c r="B5125" s="65" t="str">
        <f>VLOOKUP(A5125,'bank list with code'!$A$2:$C$114,3,FALSE)</f>
        <v>B085</v>
      </c>
      <c r="C5125" s="65" t="str">
        <f>VLOOKUP(B5125,'bank type'!$A$2:$B$87,2,FALSE)</f>
        <v>Foreign Banks</v>
      </c>
      <c r="D5125" s="60">
        <f t="shared" si="183"/>
        <v>45046</v>
      </c>
      <c r="E5125" s="115">
        <v>4</v>
      </c>
      <c r="F5125" s="41">
        <v>2023</v>
      </c>
      <c r="G5125" s="14">
        <v>0</v>
      </c>
      <c r="H5125" s="14">
        <v>0</v>
      </c>
      <c r="I5125" s="14"/>
      <c r="J5125" s="14"/>
      <c r="K5125" s="14">
        <v>0</v>
      </c>
      <c r="L5125" s="14">
        <v>149664</v>
      </c>
      <c r="M5125" s="14">
        <v>0</v>
      </c>
      <c r="N5125" s="14">
        <v>0</v>
      </c>
      <c r="O5125" s="14">
        <v>1090361</v>
      </c>
      <c r="P5125" s="14"/>
      <c r="Q5125" s="3">
        <v>385994</v>
      </c>
      <c r="R5125" s="69"/>
      <c r="S5125" s="69">
        <v>474.03565200000003</v>
      </c>
      <c r="T5125" s="3">
        <v>677679</v>
      </c>
      <c r="U5125" s="3">
        <v>1021610.946</v>
      </c>
      <c r="V5125" s="3">
        <v>0</v>
      </c>
      <c r="W5125" s="3">
        <v>0</v>
      </c>
      <c r="X5125" s="14">
        <v>631757</v>
      </c>
      <c r="Y5125" s="14"/>
      <c r="Z5125" s="3">
        <v>22549</v>
      </c>
      <c r="AA5125" s="69"/>
      <c r="AB5125" s="69">
        <v>42.455788999999996</v>
      </c>
      <c r="AC5125" s="3">
        <v>17146</v>
      </c>
      <c r="AD5125" s="3">
        <v>43620.500999999997</v>
      </c>
      <c r="AE5125" s="3">
        <v>0</v>
      </c>
    </row>
    <row r="5126" spans="1:31" x14ac:dyDescent="0.3">
      <c r="A5126" s="55" t="s">
        <v>42</v>
      </c>
      <c r="B5126" s="65" t="str">
        <f>VLOOKUP(A5126,'bank list with code'!$A$2:$C$114,3,FALSE)</f>
        <v>B090</v>
      </c>
      <c r="C5126" s="65" t="str">
        <f>VLOOKUP(B5126,'bank type'!$A$2:$B$87,2,FALSE)</f>
        <v>Foreign Banks</v>
      </c>
      <c r="D5126" s="60">
        <f t="shared" si="183"/>
        <v>45046</v>
      </c>
      <c r="E5126" s="115">
        <v>4</v>
      </c>
      <c r="F5126" s="41">
        <v>2023</v>
      </c>
      <c r="G5126" s="14">
        <v>102</v>
      </c>
      <c r="H5126" s="14">
        <v>68</v>
      </c>
      <c r="I5126" s="14"/>
      <c r="J5126" s="14"/>
      <c r="K5126" s="14">
        <v>0</v>
      </c>
      <c r="L5126" s="14">
        <v>0</v>
      </c>
      <c r="M5126" s="14">
        <v>0</v>
      </c>
      <c r="N5126" s="14">
        <v>0</v>
      </c>
      <c r="O5126" s="14">
        <v>1060078</v>
      </c>
      <c r="P5126" s="14"/>
      <c r="Q5126" s="3">
        <v>1407846</v>
      </c>
      <c r="R5126" s="69"/>
      <c r="S5126" s="69">
        <v>4520.3961770100004</v>
      </c>
      <c r="T5126" s="3">
        <v>1405586</v>
      </c>
      <c r="U5126" s="3">
        <v>6097811.9203300001</v>
      </c>
      <c r="V5126" s="3">
        <v>0</v>
      </c>
      <c r="W5126" s="3">
        <v>0</v>
      </c>
      <c r="X5126" s="14">
        <v>1145948</v>
      </c>
      <c r="Y5126" s="14"/>
      <c r="Z5126" s="3">
        <v>913218</v>
      </c>
      <c r="AA5126" s="69"/>
      <c r="AB5126" s="69">
        <v>2132.0899585699967</v>
      </c>
      <c r="AC5126" s="3">
        <v>113986</v>
      </c>
      <c r="AD5126" s="3">
        <v>631119.86023999972</v>
      </c>
      <c r="AE5126" s="3">
        <v>28</v>
      </c>
    </row>
    <row r="5127" spans="1:31" x14ac:dyDescent="0.3">
      <c r="A5127" s="55" t="s">
        <v>94</v>
      </c>
      <c r="B5127" s="65" t="str">
        <f>VLOOKUP(A5127,'bank list with code'!$A$2:$C$114,3,FALSE)</f>
        <v>B112</v>
      </c>
      <c r="C5127" s="65" t="str">
        <f>VLOOKUP(B5127,'bank type'!$A$2:$B$87,2,FALSE)</f>
        <v>Foreign Banks</v>
      </c>
      <c r="D5127" s="60">
        <f t="shared" si="183"/>
        <v>45046</v>
      </c>
      <c r="E5127" s="115">
        <v>4</v>
      </c>
      <c r="F5127" s="41">
        <v>2023</v>
      </c>
      <c r="G5127" s="14">
        <v>0</v>
      </c>
      <c r="H5127" s="14">
        <v>0</v>
      </c>
      <c r="I5127" s="14"/>
      <c r="J5127" s="14"/>
      <c r="K5127" s="14">
        <v>0</v>
      </c>
      <c r="L5127" s="14">
        <v>0</v>
      </c>
      <c r="M5127" s="14">
        <v>0</v>
      </c>
      <c r="N5127" s="14">
        <v>0</v>
      </c>
      <c r="O5127" s="14">
        <v>0</v>
      </c>
      <c r="P5127" s="14"/>
      <c r="Q5127" s="3">
        <v>0</v>
      </c>
      <c r="R5127" s="69"/>
      <c r="S5127" s="69">
        <v>0</v>
      </c>
      <c r="T5127" s="3">
        <v>0</v>
      </c>
      <c r="U5127" s="3">
        <v>0</v>
      </c>
      <c r="V5127" s="3">
        <v>0</v>
      </c>
      <c r="W5127" s="3">
        <v>0</v>
      </c>
      <c r="X5127" s="14">
        <v>989</v>
      </c>
      <c r="Y5127" s="14"/>
      <c r="Z5127" s="3">
        <v>4068</v>
      </c>
      <c r="AA5127" s="69"/>
      <c r="AB5127" s="69">
        <v>13.420463400000001</v>
      </c>
      <c r="AC5127" s="3">
        <v>1492</v>
      </c>
      <c r="AD5127" s="3">
        <v>5006.5982300000005</v>
      </c>
      <c r="AE5127" s="3">
        <v>0</v>
      </c>
    </row>
    <row r="5128" spans="1:31" x14ac:dyDescent="0.3">
      <c r="A5128" s="32" t="s">
        <v>45</v>
      </c>
      <c r="B5128" s="65" t="str">
        <f>VLOOKUP(A5128,'bank list with code'!$A$2:$C$114,3,FALSE)</f>
        <v>B002</v>
      </c>
      <c r="C5128" s="65" t="str">
        <f>VLOOKUP(B5128,'bank type'!$A$2:$B$87,2,FALSE)</f>
        <v>Payment Banks</v>
      </c>
      <c r="D5128" s="60">
        <f t="shared" si="183"/>
        <v>45046</v>
      </c>
      <c r="E5128" s="115">
        <v>4</v>
      </c>
      <c r="F5128" s="41">
        <v>2023</v>
      </c>
      <c r="G5128" s="25">
        <v>0</v>
      </c>
      <c r="H5128" s="25">
        <v>0</v>
      </c>
      <c r="I5128" s="25"/>
      <c r="J5128" s="25"/>
      <c r="K5128" s="25">
        <v>0</v>
      </c>
      <c r="L5128" s="25">
        <v>68294</v>
      </c>
      <c r="M5128" s="25">
        <v>0</v>
      </c>
      <c r="N5128" s="25">
        <v>4342977</v>
      </c>
      <c r="O5128" s="25">
        <v>0</v>
      </c>
      <c r="P5128" s="25"/>
      <c r="Q5128" s="26">
        <v>0</v>
      </c>
      <c r="R5128" s="133"/>
      <c r="S5128" s="133">
        <v>0</v>
      </c>
      <c r="T5128" s="26">
        <v>0</v>
      </c>
      <c r="U5128" s="26">
        <v>0</v>
      </c>
      <c r="V5128" s="26">
        <v>0</v>
      </c>
      <c r="W5128" s="26">
        <v>0</v>
      </c>
      <c r="X5128" s="25">
        <v>4590379</v>
      </c>
      <c r="Y5128" s="25"/>
      <c r="Z5128" s="26">
        <v>1651</v>
      </c>
      <c r="AA5128" s="133"/>
      <c r="AB5128" s="133">
        <v>2.8680247999999997</v>
      </c>
      <c r="AC5128" s="26">
        <v>315355</v>
      </c>
      <c r="AD5128" s="26">
        <v>403089.93457000004</v>
      </c>
      <c r="AE5128" s="26">
        <v>0</v>
      </c>
    </row>
    <row r="5129" spans="1:31" x14ac:dyDescent="0.3">
      <c r="A5129" s="32" t="s">
        <v>46</v>
      </c>
      <c r="B5129" s="65" t="str">
        <f>VLOOKUP(A5129,'bank list with code'!$A$2:$C$114,3,FALSE)</f>
        <v>B048</v>
      </c>
      <c r="C5129" s="65" t="str">
        <f>VLOOKUP(B5129,'bank type'!$A$2:$B$87,2,FALSE)</f>
        <v>Payment Banks</v>
      </c>
      <c r="D5129" s="60">
        <f t="shared" si="183"/>
        <v>45046</v>
      </c>
      <c r="E5129" s="115">
        <v>4</v>
      </c>
      <c r="F5129" s="41">
        <v>2023</v>
      </c>
      <c r="G5129" s="25">
        <v>0</v>
      </c>
      <c r="H5129" s="25">
        <v>0</v>
      </c>
      <c r="I5129" s="25"/>
      <c r="J5129" s="25"/>
      <c r="K5129" s="25">
        <v>0</v>
      </c>
      <c r="L5129" s="25">
        <v>373585</v>
      </c>
      <c r="M5129" s="25">
        <v>0</v>
      </c>
      <c r="N5129" s="25">
        <v>17076</v>
      </c>
      <c r="O5129" s="25">
        <v>0</v>
      </c>
      <c r="P5129" s="25"/>
      <c r="Q5129" s="26">
        <v>0</v>
      </c>
      <c r="R5129" s="133"/>
      <c r="S5129" s="133">
        <v>0</v>
      </c>
      <c r="T5129" s="26">
        <v>0</v>
      </c>
      <c r="U5129" s="26">
        <v>0</v>
      </c>
      <c r="V5129" s="26">
        <v>0</v>
      </c>
      <c r="W5129" s="26">
        <v>0</v>
      </c>
      <c r="X5129" s="25">
        <v>6848460</v>
      </c>
      <c r="Y5129" s="25"/>
      <c r="Z5129" s="26">
        <v>202506</v>
      </c>
      <c r="AA5129" s="133"/>
      <c r="AB5129" s="133">
        <v>454.81388843000002</v>
      </c>
      <c r="AC5129" s="26">
        <v>16450</v>
      </c>
      <c r="AD5129" s="26">
        <v>21251.794389999999</v>
      </c>
      <c r="AE5129" s="26">
        <v>0</v>
      </c>
    </row>
    <row r="5130" spans="1:31" x14ac:dyDescent="0.3">
      <c r="A5130" s="32" t="s">
        <v>47</v>
      </c>
      <c r="B5130" s="65" t="str">
        <f>VLOOKUP(A5130,'bank list with code'!$A$2:$C$114,3,FALSE)</f>
        <v>B059</v>
      </c>
      <c r="C5130" s="65" t="str">
        <f>VLOOKUP(B5130,'bank type'!$A$2:$B$87,2,FALSE)</f>
        <v>Payment Banks</v>
      </c>
      <c r="D5130" s="60">
        <f t="shared" si="183"/>
        <v>45046</v>
      </c>
      <c r="E5130" s="115">
        <v>4</v>
      </c>
      <c r="F5130" s="41">
        <v>2023</v>
      </c>
      <c r="G5130" s="25">
        <v>0</v>
      </c>
      <c r="H5130" s="25">
        <v>0</v>
      </c>
      <c r="I5130" s="25"/>
      <c r="J5130" s="25"/>
      <c r="K5130" s="25">
        <v>0</v>
      </c>
      <c r="L5130" s="25">
        <v>158132</v>
      </c>
      <c r="M5130" s="25">
        <v>0</v>
      </c>
      <c r="N5130" s="25">
        <v>156841</v>
      </c>
      <c r="O5130" s="25">
        <v>0</v>
      </c>
      <c r="P5130" s="25"/>
      <c r="Q5130" s="26">
        <v>0</v>
      </c>
      <c r="R5130" s="133"/>
      <c r="S5130" s="133">
        <v>0</v>
      </c>
      <c r="T5130" s="26">
        <v>0</v>
      </c>
      <c r="U5130" s="26">
        <v>0</v>
      </c>
      <c r="V5130" s="26">
        <v>0</v>
      </c>
      <c r="W5130" s="26">
        <v>0</v>
      </c>
      <c r="X5130" s="25">
        <v>10097269</v>
      </c>
      <c r="Y5130" s="25"/>
      <c r="Z5130" s="26">
        <v>0</v>
      </c>
      <c r="AA5130" s="133"/>
      <c r="AB5130" s="133">
        <v>0</v>
      </c>
      <c r="AC5130" s="26">
        <v>683504</v>
      </c>
      <c r="AD5130" s="26">
        <v>363418.47632999998</v>
      </c>
      <c r="AE5130" s="26">
        <v>0</v>
      </c>
    </row>
    <row r="5131" spans="1:31" x14ac:dyDescent="0.3">
      <c r="A5131" s="32" t="s">
        <v>72</v>
      </c>
      <c r="B5131" s="65" t="str">
        <f>VLOOKUP(A5131,'bank list with code'!$A$2:$C$114,3,FALSE)</f>
        <v>B067</v>
      </c>
      <c r="C5131" s="65" t="str">
        <f>VLOOKUP(B5131,'bank type'!$A$2:$B$87,2,FALSE)</f>
        <v>Payment Banks</v>
      </c>
      <c r="D5131" s="60">
        <f t="shared" si="183"/>
        <v>45046</v>
      </c>
      <c r="E5131" s="115">
        <v>4</v>
      </c>
      <c r="F5131" s="41">
        <v>2023</v>
      </c>
      <c r="G5131" s="25">
        <v>0</v>
      </c>
      <c r="H5131" s="25">
        <v>0</v>
      </c>
      <c r="I5131" s="25"/>
      <c r="J5131" s="25"/>
      <c r="K5131" s="25">
        <v>0</v>
      </c>
      <c r="L5131" s="25">
        <v>0</v>
      </c>
      <c r="M5131" s="25">
        <v>0</v>
      </c>
      <c r="N5131" s="25">
        <v>5275</v>
      </c>
      <c r="O5131" s="25">
        <v>0</v>
      </c>
      <c r="P5131" s="25"/>
      <c r="Q5131" s="26">
        <v>0</v>
      </c>
      <c r="R5131" s="133"/>
      <c r="S5131" s="133">
        <v>0</v>
      </c>
      <c r="T5131" s="26">
        <v>0</v>
      </c>
      <c r="U5131" s="26">
        <v>0</v>
      </c>
      <c r="V5131" s="26">
        <v>0</v>
      </c>
      <c r="W5131" s="26">
        <v>0</v>
      </c>
      <c r="X5131" s="25">
        <v>0</v>
      </c>
      <c r="Y5131" s="25"/>
      <c r="Z5131" s="26">
        <v>0</v>
      </c>
      <c r="AA5131" s="133"/>
      <c r="AB5131" s="133">
        <v>0</v>
      </c>
      <c r="AC5131" s="26">
        <v>0</v>
      </c>
      <c r="AD5131" s="26">
        <v>0</v>
      </c>
      <c r="AE5131" s="26">
        <v>0</v>
      </c>
    </row>
    <row r="5132" spans="1:31" x14ac:dyDescent="0.3">
      <c r="A5132" s="32" t="s">
        <v>49</v>
      </c>
      <c r="B5132" s="65" t="str">
        <f>VLOOKUP(A5132,'bank list with code'!$A$2:$C$114,3,FALSE)</f>
        <v>B077</v>
      </c>
      <c r="C5132" s="65" t="str">
        <f>VLOOKUP(B5132,'bank type'!$A$2:$B$87,2,FALSE)</f>
        <v>Payment Banks</v>
      </c>
      <c r="D5132" s="60">
        <f t="shared" si="183"/>
        <v>45046</v>
      </c>
      <c r="E5132" s="115">
        <v>4</v>
      </c>
      <c r="F5132" s="41">
        <v>2023</v>
      </c>
      <c r="G5132" s="25">
        <v>0</v>
      </c>
      <c r="H5132" s="25">
        <v>0</v>
      </c>
      <c r="I5132" s="25"/>
      <c r="J5132" s="25"/>
      <c r="K5132" s="25">
        <v>0</v>
      </c>
      <c r="L5132" s="25">
        <v>334559</v>
      </c>
      <c r="M5132" s="25">
        <v>0</v>
      </c>
      <c r="N5132" s="25">
        <v>0</v>
      </c>
      <c r="O5132" s="25">
        <v>0</v>
      </c>
      <c r="P5132" s="25"/>
      <c r="Q5132" s="26">
        <v>0</v>
      </c>
      <c r="R5132" s="133"/>
      <c r="S5132" s="133">
        <v>0</v>
      </c>
      <c r="T5132" s="26">
        <v>0</v>
      </c>
      <c r="U5132" s="26">
        <v>0</v>
      </c>
      <c r="V5132" s="26">
        <v>0</v>
      </c>
      <c r="W5132" s="26">
        <v>0</v>
      </c>
      <c r="X5132" s="25">
        <v>560908</v>
      </c>
      <c r="Y5132" s="25"/>
      <c r="Z5132" s="26">
        <v>725</v>
      </c>
      <c r="AA5132" s="133"/>
      <c r="AB5132" s="133">
        <v>0.67689522000000046</v>
      </c>
      <c r="AC5132" s="26">
        <v>20273</v>
      </c>
      <c r="AD5132" s="26">
        <v>13532.34828</v>
      </c>
      <c r="AE5132" s="26">
        <v>0</v>
      </c>
    </row>
    <row r="5133" spans="1:31" x14ac:dyDescent="0.3">
      <c r="A5133" s="56" t="s">
        <v>50</v>
      </c>
      <c r="B5133" s="65" t="str">
        <f>VLOOKUP(A5133,'bank list with code'!$A$2:$C$114,3,FALSE)</f>
        <v>B079</v>
      </c>
      <c r="C5133" s="65" t="str">
        <f>VLOOKUP(B5133,'bank type'!$A$2:$B$87,2,FALSE)</f>
        <v>Payment Banks</v>
      </c>
      <c r="D5133" s="60">
        <f t="shared" si="183"/>
        <v>45046</v>
      </c>
      <c r="E5133" s="115">
        <v>4</v>
      </c>
      <c r="F5133" s="41">
        <v>2023</v>
      </c>
      <c r="G5133" s="25">
        <v>1</v>
      </c>
      <c r="H5133" s="25">
        <v>62</v>
      </c>
      <c r="I5133" s="25"/>
      <c r="J5133" s="25"/>
      <c r="K5133" s="25">
        <v>628391</v>
      </c>
      <c r="L5133" s="25">
        <v>0</v>
      </c>
      <c r="M5133" s="25">
        <v>0</v>
      </c>
      <c r="N5133" s="25">
        <v>30053065</v>
      </c>
      <c r="O5133" s="25">
        <v>0</v>
      </c>
      <c r="P5133" s="25"/>
      <c r="Q5133" s="26">
        <v>0</v>
      </c>
      <c r="R5133" s="133"/>
      <c r="S5133" s="133">
        <v>0</v>
      </c>
      <c r="T5133" s="26">
        <v>0</v>
      </c>
      <c r="U5133" s="26">
        <v>0</v>
      </c>
      <c r="V5133" s="26">
        <v>0</v>
      </c>
      <c r="W5133" s="26">
        <v>0</v>
      </c>
      <c r="X5133" s="25">
        <v>38022928</v>
      </c>
      <c r="Y5133" s="25"/>
      <c r="Z5133" s="26">
        <v>420239</v>
      </c>
      <c r="AA5133" s="133"/>
      <c r="AB5133" s="133">
        <v>540.63528700000006</v>
      </c>
      <c r="AC5133" s="26">
        <v>1040902</v>
      </c>
      <c r="AD5133" s="26">
        <v>1730580.9680000001</v>
      </c>
      <c r="AE5133" s="26">
        <v>0</v>
      </c>
    </row>
    <row r="5134" spans="1:31" x14ac:dyDescent="0.3">
      <c r="A5134" s="31" t="s">
        <v>95</v>
      </c>
      <c r="B5134" s="65" t="str">
        <f>VLOOKUP(A5134,'bank list with code'!$A$2:$C$114,3,FALSE)</f>
        <v>B007</v>
      </c>
      <c r="C5134" s="65" t="str">
        <f>VLOOKUP(B5134,'bank type'!$A$2:$B$87,2,FALSE)</f>
        <v>Small Finance Banks</v>
      </c>
      <c r="D5134" s="60">
        <f t="shared" si="183"/>
        <v>45046</v>
      </c>
      <c r="E5134" s="115">
        <v>4</v>
      </c>
      <c r="F5134" s="41">
        <v>2023</v>
      </c>
      <c r="G5134" s="14">
        <v>491</v>
      </c>
      <c r="H5134" s="14">
        <v>3</v>
      </c>
      <c r="I5134" s="14"/>
      <c r="J5134" s="14"/>
      <c r="K5134" s="14">
        <v>0</v>
      </c>
      <c r="L5134" s="14">
        <v>372</v>
      </c>
      <c r="M5134" s="14">
        <v>0</v>
      </c>
      <c r="N5134" s="14">
        <v>1033069</v>
      </c>
      <c r="O5134" s="14">
        <v>541696</v>
      </c>
      <c r="P5134" s="14"/>
      <c r="Q5134" s="3">
        <v>737939</v>
      </c>
      <c r="R5134" s="69"/>
      <c r="S5134" s="69">
        <v>4402.3230488937397</v>
      </c>
      <c r="T5134" s="3">
        <v>816617</v>
      </c>
      <c r="U5134" s="3">
        <v>6005108.39392066</v>
      </c>
      <c r="V5134" s="3">
        <v>1111</v>
      </c>
      <c r="W5134" s="3">
        <v>564.09</v>
      </c>
      <c r="X5134" s="14">
        <v>2509656</v>
      </c>
      <c r="Y5134" s="14"/>
      <c r="Z5134" s="3">
        <v>229488</v>
      </c>
      <c r="AA5134" s="69"/>
      <c r="AB5134" s="69">
        <v>588.49414086999695</v>
      </c>
      <c r="AC5134" s="3">
        <v>212923</v>
      </c>
      <c r="AD5134" s="3">
        <v>610885.95743999199</v>
      </c>
      <c r="AE5134" s="3">
        <v>197</v>
      </c>
    </row>
    <row r="5135" spans="1:31" x14ac:dyDescent="0.3">
      <c r="A5135" s="31" t="s">
        <v>96</v>
      </c>
      <c r="B5135" s="65" t="str">
        <f>VLOOKUP(A5135,'bank list with code'!$A$2:$C$114,3,FALSE)</f>
        <v>B019</v>
      </c>
      <c r="C5135" s="65" t="str">
        <f>VLOOKUP(B5135,'bank type'!$A$2:$B$87,2,FALSE)</f>
        <v>Small Finance Banks</v>
      </c>
      <c r="D5135" s="60">
        <f t="shared" si="183"/>
        <v>45046</v>
      </c>
      <c r="E5135" s="115">
        <v>4</v>
      </c>
      <c r="F5135" s="41">
        <v>2023</v>
      </c>
      <c r="G5135" s="14">
        <v>170</v>
      </c>
      <c r="H5135" s="14">
        <v>2</v>
      </c>
      <c r="I5135" s="14"/>
      <c r="J5135" s="14"/>
      <c r="K5135" s="14">
        <v>0</v>
      </c>
      <c r="L5135" s="14">
        <v>0</v>
      </c>
      <c r="M5135" s="14">
        <v>0</v>
      </c>
      <c r="N5135" s="14">
        <v>0</v>
      </c>
      <c r="O5135" s="14">
        <v>0</v>
      </c>
      <c r="P5135" s="14"/>
      <c r="Q5135" s="3">
        <v>0</v>
      </c>
      <c r="R5135" s="69"/>
      <c r="S5135" s="69">
        <v>0</v>
      </c>
      <c r="T5135" s="3">
        <v>0</v>
      </c>
      <c r="U5135" s="3">
        <v>0</v>
      </c>
      <c r="V5135" s="3">
        <v>0</v>
      </c>
      <c r="W5135" s="3">
        <v>0</v>
      </c>
      <c r="X5135" s="14">
        <v>261950</v>
      </c>
      <c r="Y5135" s="14"/>
      <c r="Z5135" s="3">
        <v>37096</v>
      </c>
      <c r="AA5135" s="69"/>
      <c r="AB5135" s="69">
        <v>104.24826337999994</v>
      </c>
      <c r="AC5135" s="3">
        <v>10068</v>
      </c>
      <c r="AD5135" s="3">
        <v>26271.285180000064</v>
      </c>
      <c r="AE5135" s="3">
        <v>0</v>
      </c>
    </row>
    <row r="5136" spans="1:31" x14ac:dyDescent="0.3">
      <c r="A5136" s="31" t="s">
        <v>97</v>
      </c>
      <c r="B5136" s="65" t="str">
        <f>VLOOKUP(A5136,'bank list with code'!$A$2:$C$114,3,FALSE)</f>
        <v>B041</v>
      </c>
      <c r="C5136" s="65" t="str">
        <f>VLOOKUP(B5136,'bank type'!$A$2:$B$87,2,FALSE)</f>
        <v>Small Finance Banks</v>
      </c>
      <c r="D5136" s="60">
        <f t="shared" si="183"/>
        <v>45046</v>
      </c>
      <c r="E5136" s="115">
        <v>4</v>
      </c>
      <c r="F5136" s="41">
        <v>2023</v>
      </c>
      <c r="G5136" s="14">
        <v>347</v>
      </c>
      <c r="H5136" s="14">
        <v>3</v>
      </c>
      <c r="I5136" s="14"/>
      <c r="J5136" s="14"/>
      <c r="K5136" s="14">
        <v>24400</v>
      </c>
      <c r="L5136" s="14">
        <v>303</v>
      </c>
      <c r="M5136" s="14">
        <v>48675</v>
      </c>
      <c r="N5136" s="14">
        <v>0</v>
      </c>
      <c r="O5136" s="14">
        <v>0</v>
      </c>
      <c r="P5136" s="14"/>
      <c r="Q5136" s="3">
        <v>0</v>
      </c>
      <c r="R5136" s="69"/>
      <c r="S5136" s="69">
        <v>0</v>
      </c>
      <c r="T5136" s="3">
        <v>0</v>
      </c>
      <c r="U5136" s="3">
        <v>0</v>
      </c>
      <c r="V5136" s="3">
        <v>0</v>
      </c>
      <c r="W5136" s="3">
        <v>0</v>
      </c>
      <c r="X5136" s="14">
        <v>3305110</v>
      </c>
      <c r="Y5136" s="14"/>
      <c r="Z5136" s="3">
        <v>210303</v>
      </c>
      <c r="AA5136" s="69"/>
      <c r="AB5136" s="69">
        <v>386.50423339000002</v>
      </c>
      <c r="AC5136" s="3">
        <v>57754</v>
      </c>
      <c r="AD5136" s="3">
        <v>291242.4681</v>
      </c>
      <c r="AE5136" s="3">
        <v>0</v>
      </c>
    </row>
    <row r="5137" spans="1:32" x14ac:dyDescent="0.3">
      <c r="A5137" s="31" t="s">
        <v>98</v>
      </c>
      <c r="B5137" s="65" t="str">
        <f>VLOOKUP(A5137,'bank list with code'!$A$2:$C$114,3,FALSE)</f>
        <v>B043</v>
      </c>
      <c r="C5137" s="65" t="str">
        <f>VLOOKUP(B5137,'bank type'!$A$2:$B$87,2,FALSE)</f>
        <v>Small Finance Banks</v>
      </c>
      <c r="D5137" s="60">
        <f t="shared" si="183"/>
        <v>45046</v>
      </c>
      <c r="E5137" s="115">
        <v>4</v>
      </c>
      <c r="F5137" s="41">
        <v>2023</v>
      </c>
      <c r="G5137" s="14">
        <v>542</v>
      </c>
      <c r="H5137" s="14">
        <v>3</v>
      </c>
      <c r="I5137" s="14"/>
      <c r="J5137" s="14"/>
      <c r="K5137" s="14">
        <v>0</v>
      </c>
      <c r="L5137" s="14">
        <v>2044</v>
      </c>
      <c r="M5137" s="14">
        <v>0</v>
      </c>
      <c r="N5137" s="14">
        <v>0</v>
      </c>
      <c r="O5137" s="14">
        <v>0</v>
      </c>
      <c r="P5137" s="14"/>
      <c r="Q5137" s="3">
        <v>0</v>
      </c>
      <c r="R5137" s="69"/>
      <c r="S5137" s="69">
        <v>0</v>
      </c>
      <c r="T5137" s="3">
        <v>0</v>
      </c>
      <c r="U5137" s="3">
        <v>0</v>
      </c>
      <c r="V5137" s="3">
        <v>0</v>
      </c>
      <c r="W5137" s="3">
        <v>0</v>
      </c>
      <c r="X5137" s="14">
        <v>4917084</v>
      </c>
      <c r="Y5137" s="14"/>
      <c r="Z5137" s="3">
        <v>260761</v>
      </c>
      <c r="AA5137" s="69"/>
      <c r="AB5137" s="69">
        <v>371.97912115999981</v>
      </c>
      <c r="AC5137" s="3">
        <v>17330</v>
      </c>
      <c r="AD5137" s="3">
        <v>33726.163759999996</v>
      </c>
      <c r="AE5137" s="3">
        <v>0</v>
      </c>
    </row>
    <row r="5138" spans="1:32" x14ac:dyDescent="0.3">
      <c r="A5138" s="31" t="s">
        <v>99</v>
      </c>
      <c r="B5138" s="65" t="str">
        <f>VLOOKUP(A5138,'bank list with code'!$A$2:$C$114,3,FALSE)</f>
        <v>B046</v>
      </c>
      <c r="C5138" s="65" t="str">
        <f>VLOOKUP(B5138,'bank type'!$A$2:$B$87,2,FALSE)</f>
        <v>Small Finance Banks</v>
      </c>
      <c r="D5138" s="60">
        <f t="shared" si="183"/>
        <v>45046</v>
      </c>
      <c r="E5138" s="115">
        <v>4</v>
      </c>
      <c r="F5138" s="41">
        <v>2023</v>
      </c>
      <c r="G5138" s="14">
        <v>145</v>
      </c>
      <c r="H5138" s="14">
        <v>0</v>
      </c>
      <c r="I5138" s="14"/>
      <c r="J5138" s="14"/>
      <c r="K5138" s="14">
        <v>0</v>
      </c>
      <c r="L5138" s="14">
        <v>0</v>
      </c>
      <c r="M5138" s="14">
        <v>0</v>
      </c>
      <c r="N5138" s="14">
        <v>0</v>
      </c>
      <c r="O5138" s="14">
        <v>0</v>
      </c>
      <c r="P5138" s="14"/>
      <c r="Q5138" s="3">
        <v>0</v>
      </c>
      <c r="R5138" s="69"/>
      <c r="S5138" s="69">
        <v>0</v>
      </c>
      <c r="T5138" s="3">
        <v>0</v>
      </c>
      <c r="U5138" s="3">
        <v>0</v>
      </c>
      <c r="V5138" s="3">
        <v>0</v>
      </c>
      <c r="W5138" s="3">
        <v>0</v>
      </c>
      <c r="X5138" s="14">
        <v>4508188</v>
      </c>
      <c r="Y5138" s="14"/>
      <c r="Z5138" s="3">
        <v>49534</v>
      </c>
      <c r="AA5138" s="69"/>
      <c r="AB5138" s="69">
        <v>68.389827049999994</v>
      </c>
      <c r="AC5138" s="3">
        <v>6937</v>
      </c>
      <c r="AD5138" s="3">
        <v>12690.3421</v>
      </c>
      <c r="AE5138" s="3">
        <v>0</v>
      </c>
    </row>
    <row r="5139" spans="1:32" x14ac:dyDescent="0.3">
      <c r="A5139" s="31" t="s">
        <v>100</v>
      </c>
      <c r="B5139" s="65" t="str">
        <f>VLOOKUP(A5139,'bank list with code'!$A$2:$C$114,3,FALSE)</f>
        <v>B065</v>
      </c>
      <c r="C5139" s="65" t="str">
        <f>VLOOKUP(B5139,'bank type'!$A$2:$B$87,2,FALSE)</f>
        <v>Small Finance Banks</v>
      </c>
      <c r="D5139" s="60">
        <f t="shared" si="183"/>
        <v>45046</v>
      </c>
      <c r="E5139" s="115">
        <v>4</v>
      </c>
      <c r="F5139" s="41">
        <v>2023</v>
      </c>
      <c r="G5139" s="14">
        <v>59</v>
      </c>
      <c r="H5139" s="14">
        <v>2</v>
      </c>
      <c r="I5139" s="14"/>
      <c r="J5139" s="14"/>
      <c r="K5139" s="14">
        <v>0</v>
      </c>
      <c r="L5139" s="14">
        <v>164</v>
      </c>
      <c r="M5139" s="14">
        <v>0</v>
      </c>
      <c r="N5139" s="14">
        <v>494766</v>
      </c>
      <c r="O5139" s="14">
        <v>0</v>
      </c>
      <c r="P5139" s="14"/>
      <c r="Q5139" s="3">
        <v>0</v>
      </c>
      <c r="R5139" s="69"/>
      <c r="S5139" s="69">
        <v>0</v>
      </c>
      <c r="T5139" s="3">
        <v>0</v>
      </c>
      <c r="U5139" s="3">
        <v>0</v>
      </c>
      <c r="V5139" s="3">
        <v>0</v>
      </c>
      <c r="W5139" s="3">
        <v>0</v>
      </c>
      <c r="X5139" s="14">
        <v>2794638</v>
      </c>
      <c r="Y5139" s="14"/>
      <c r="Z5139" s="3">
        <v>51429</v>
      </c>
      <c r="AA5139" s="69"/>
      <c r="AB5139" s="69">
        <v>90.853962060000001</v>
      </c>
      <c r="AC5139" s="3">
        <v>8290</v>
      </c>
      <c r="AD5139" s="3">
        <v>22266.457309999998</v>
      </c>
      <c r="AE5139" s="3">
        <v>0</v>
      </c>
    </row>
    <row r="5140" spans="1:32" x14ac:dyDescent="0.3">
      <c r="A5140" s="31" t="s">
        <v>101</v>
      </c>
      <c r="B5140" s="65" t="str">
        <f>VLOOKUP(A5140,'bank list with code'!$A$2:$C$114,3,FALSE)</f>
        <v>B075</v>
      </c>
      <c r="C5140" s="65" t="str">
        <f>VLOOKUP(B5140,'bank type'!$A$2:$B$87,2,FALSE)</f>
        <v>Small Finance Banks</v>
      </c>
      <c r="D5140" s="60">
        <f t="shared" si="183"/>
        <v>45046</v>
      </c>
      <c r="E5140" s="115">
        <v>4</v>
      </c>
      <c r="F5140" s="41">
        <v>2023</v>
      </c>
      <c r="G5140" s="14">
        <v>13</v>
      </c>
      <c r="H5140" s="14">
        <v>1</v>
      </c>
      <c r="I5140" s="14"/>
      <c r="J5140" s="14"/>
      <c r="K5140" s="14">
        <v>0</v>
      </c>
      <c r="L5140" s="14">
        <v>0</v>
      </c>
      <c r="M5140" s="14">
        <v>0</v>
      </c>
      <c r="N5140" s="14">
        <v>0</v>
      </c>
      <c r="O5140" s="14">
        <v>0</v>
      </c>
      <c r="P5140" s="14"/>
      <c r="Q5140" s="3">
        <v>0</v>
      </c>
      <c r="R5140" s="69"/>
      <c r="S5140" s="69">
        <v>0</v>
      </c>
      <c r="T5140" s="3">
        <v>0</v>
      </c>
      <c r="U5140" s="3">
        <v>0</v>
      </c>
      <c r="V5140" s="3">
        <v>0</v>
      </c>
      <c r="W5140" s="3">
        <v>0</v>
      </c>
      <c r="X5140" s="14">
        <v>393695</v>
      </c>
      <c r="Y5140" s="14"/>
      <c r="Z5140" s="3">
        <v>12451</v>
      </c>
      <c r="AA5140" s="69"/>
      <c r="AB5140" s="69">
        <v>18.51258902</v>
      </c>
      <c r="AC5140" s="3">
        <v>0</v>
      </c>
      <c r="AD5140" s="3">
        <v>0</v>
      </c>
      <c r="AE5140" s="3">
        <v>0</v>
      </c>
    </row>
    <row r="5141" spans="1:32" x14ac:dyDescent="0.3">
      <c r="A5141" s="31" t="s">
        <v>102</v>
      </c>
      <c r="B5141" s="65" t="str">
        <f>VLOOKUP(A5141,'bank list with code'!$A$2:$C$114,3,FALSE)</f>
        <v>B087</v>
      </c>
      <c r="C5141" s="65" t="str">
        <f>VLOOKUP(B5141,'bank type'!$A$2:$B$87,2,FALSE)</f>
        <v>Small Finance Banks</v>
      </c>
      <c r="D5141" s="60">
        <f t="shared" si="183"/>
        <v>45046</v>
      </c>
      <c r="E5141" s="115">
        <v>4</v>
      </c>
      <c r="F5141" s="41">
        <v>2023</v>
      </c>
      <c r="G5141" s="14">
        <v>26</v>
      </c>
      <c r="H5141" s="14">
        <v>1</v>
      </c>
      <c r="I5141" s="14"/>
      <c r="J5141" s="14"/>
      <c r="K5141" s="14">
        <v>0</v>
      </c>
      <c r="L5141" s="14">
        <v>279</v>
      </c>
      <c r="M5141" s="14">
        <v>0</v>
      </c>
      <c r="N5141" s="14">
        <v>0</v>
      </c>
      <c r="O5141" s="14">
        <v>0</v>
      </c>
      <c r="P5141" s="14"/>
      <c r="Q5141" s="3">
        <v>0</v>
      </c>
      <c r="R5141" s="69"/>
      <c r="S5141" s="69">
        <v>0</v>
      </c>
      <c r="T5141" s="3">
        <v>0</v>
      </c>
      <c r="U5141" s="3">
        <v>0</v>
      </c>
      <c r="V5141" s="3">
        <v>0</v>
      </c>
      <c r="W5141" s="3">
        <v>0</v>
      </c>
      <c r="X5141" s="14">
        <v>84947</v>
      </c>
      <c r="Y5141" s="14"/>
      <c r="Z5141" s="3">
        <v>6097</v>
      </c>
      <c r="AA5141" s="69"/>
      <c r="AB5141" s="69">
        <v>12.85888027</v>
      </c>
      <c r="AC5141" s="3">
        <v>4841</v>
      </c>
      <c r="AD5141" s="3">
        <v>14967.518400000001</v>
      </c>
      <c r="AE5141" s="3">
        <v>0</v>
      </c>
    </row>
    <row r="5142" spans="1:32" x14ac:dyDescent="0.3">
      <c r="A5142" s="31" t="s">
        <v>103</v>
      </c>
      <c r="B5142" s="65" t="str">
        <f>VLOOKUP(A5142,'bank list with code'!$A$2:$C$114,3,FALSE)</f>
        <v>B097</v>
      </c>
      <c r="C5142" s="65" t="str">
        <f>VLOOKUP(B5142,'bank type'!$A$2:$B$87,2,FALSE)</f>
        <v>Small Finance Banks</v>
      </c>
      <c r="D5142" s="60">
        <f t="shared" si="183"/>
        <v>45046</v>
      </c>
      <c r="E5142" s="115">
        <v>4</v>
      </c>
      <c r="F5142" s="41">
        <v>2023</v>
      </c>
      <c r="G5142" s="14">
        <v>516</v>
      </c>
      <c r="H5142" s="14">
        <v>3</v>
      </c>
      <c r="I5142" s="14"/>
      <c r="J5142" s="14"/>
      <c r="K5142" s="14">
        <v>0</v>
      </c>
      <c r="L5142" s="14">
        <v>67</v>
      </c>
      <c r="M5142" s="14">
        <v>0</v>
      </c>
      <c r="N5142" s="14">
        <v>0</v>
      </c>
      <c r="O5142" s="14">
        <v>0</v>
      </c>
      <c r="P5142" s="14"/>
      <c r="Q5142" s="3">
        <v>0</v>
      </c>
      <c r="R5142" s="69"/>
      <c r="S5142" s="69">
        <v>0</v>
      </c>
      <c r="T5142" s="3">
        <v>0</v>
      </c>
      <c r="U5142" s="3">
        <v>0</v>
      </c>
      <c r="V5142" s="3">
        <v>0</v>
      </c>
      <c r="W5142" s="3">
        <v>0</v>
      </c>
      <c r="X5142" s="14">
        <v>576300</v>
      </c>
      <c r="Y5142" s="14"/>
      <c r="Z5142" s="3">
        <v>28940</v>
      </c>
      <c r="AA5142" s="69"/>
      <c r="AB5142" s="69">
        <v>33.550720869999999</v>
      </c>
      <c r="AC5142" s="3">
        <v>1827</v>
      </c>
      <c r="AD5142" s="3">
        <v>4326.0998899999995</v>
      </c>
      <c r="AE5142" s="3">
        <v>0</v>
      </c>
    </row>
    <row r="5143" spans="1:32" x14ac:dyDescent="0.3">
      <c r="A5143" s="31" t="s">
        <v>104</v>
      </c>
      <c r="B5143" s="65" t="str">
        <f>VLOOKUP(A5143,'bank list with code'!$A$2:$C$114,3,FALSE)</f>
        <v>B103</v>
      </c>
      <c r="C5143" s="65" t="str">
        <f>VLOOKUP(B5143,'bank type'!$A$2:$B$87,2,FALSE)</f>
        <v>Small Finance Banks</v>
      </c>
      <c r="D5143" s="60">
        <f t="shared" si="183"/>
        <v>45046</v>
      </c>
      <c r="E5143" s="115">
        <v>4</v>
      </c>
      <c r="F5143" s="41">
        <v>2023</v>
      </c>
      <c r="G5143" s="14">
        <v>231</v>
      </c>
      <c r="H5143" s="14">
        <v>0</v>
      </c>
      <c r="I5143" s="14"/>
      <c r="J5143" s="14"/>
      <c r="K5143" s="14">
        <v>0</v>
      </c>
      <c r="L5143" s="14">
        <v>0</v>
      </c>
      <c r="M5143" s="14">
        <v>0</v>
      </c>
      <c r="N5143" s="14">
        <v>393391</v>
      </c>
      <c r="O5143" s="14">
        <v>0</v>
      </c>
      <c r="P5143" s="14"/>
      <c r="Q5143" s="3">
        <v>0</v>
      </c>
      <c r="R5143" s="69"/>
      <c r="S5143" s="69">
        <v>0</v>
      </c>
      <c r="T5143" s="3">
        <v>0</v>
      </c>
      <c r="U5143" s="3">
        <v>0</v>
      </c>
      <c r="V5143" s="3">
        <v>0</v>
      </c>
      <c r="W5143" s="3">
        <v>0</v>
      </c>
      <c r="X5143" s="14">
        <v>8867958</v>
      </c>
      <c r="Y5143" s="14"/>
      <c r="Z5143" s="3">
        <v>278543</v>
      </c>
      <c r="AA5143" s="69"/>
      <c r="AB5143" s="69">
        <v>455.76457934000007</v>
      </c>
      <c r="AC5143" s="3">
        <v>109070</v>
      </c>
      <c r="AD5143" s="3">
        <v>241933.90953999999</v>
      </c>
      <c r="AE5143" s="3">
        <v>0</v>
      </c>
    </row>
    <row r="5144" spans="1:32" x14ac:dyDescent="0.3">
      <c r="A5144" s="31" t="s">
        <v>105</v>
      </c>
      <c r="B5144" s="65" t="str">
        <f>VLOOKUP(A5144,'bank list with code'!$A$2:$C$114,3,FALSE)</f>
        <v>B107</v>
      </c>
      <c r="C5144" s="65" t="str">
        <f>VLOOKUP(B5144,'bank type'!$A$2:$B$87,2,FALSE)</f>
        <v>Small Finance Banks</v>
      </c>
      <c r="D5144" s="60">
        <f t="shared" si="183"/>
        <v>45046</v>
      </c>
      <c r="E5144" s="115">
        <v>4</v>
      </c>
      <c r="F5144" s="41">
        <v>2023</v>
      </c>
      <c r="G5144" s="14">
        <v>288</v>
      </c>
      <c r="H5144" s="14">
        <v>7</v>
      </c>
      <c r="I5144" s="14"/>
      <c r="J5144" s="14"/>
      <c r="K5144" s="14">
        <v>0</v>
      </c>
      <c r="L5144" s="14">
        <v>0</v>
      </c>
      <c r="M5144" s="14">
        <v>0</v>
      </c>
      <c r="N5144" s="14">
        <v>0</v>
      </c>
      <c r="O5144" s="14">
        <v>0</v>
      </c>
      <c r="P5144" s="14"/>
      <c r="Q5144" s="3">
        <v>0</v>
      </c>
      <c r="R5144" s="69"/>
      <c r="S5144" s="69">
        <v>0</v>
      </c>
      <c r="T5144" s="3">
        <v>0</v>
      </c>
      <c r="U5144" s="3">
        <v>0</v>
      </c>
      <c r="V5144" s="3">
        <v>0</v>
      </c>
      <c r="W5144" s="3">
        <v>0</v>
      </c>
      <c r="X5144" s="14">
        <v>0</v>
      </c>
      <c r="Y5144" s="14"/>
      <c r="Z5144" s="3">
        <v>0</v>
      </c>
      <c r="AA5144" s="69"/>
      <c r="AB5144" s="69">
        <v>0</v>
      </c>
      <c r="AC5144" s="3">
        <v>0</v>
      </c>
      <c r="AD5144" s="3">
        <v>0</v>
      </c>
      <c r="AE5144" s="3">
        <v>0</v>
      </c>
    </row>
    <row r="5145" spans="1:32" x14ac:dyDescent="0.3">
      <c r="A5145" s="31" t="s">
        <v>106</v>
      </c>
      <c r="B5145" s="65" t="str">
        <f>VLOOKUP(A5145,'bank list with code'!$A$2:$C$114,3,FALSE)</f>
        <v>B109</v>
      </c>
      <c r="C5145" s="65" t="str">
        <f>VLOOKUP(B5145,'bank type'!$A$2:$B$87,2,FALSE)</f>
        <v>Small Finance Banks</v>
      </c>
      <c r="D5145" s="60">
        <f t="shared" si="183"/>
        <v>45046</v>
      </c>
      <c r="E5145" s="115">
        <v>4</v>
      </c>
      <c r="F5145" s="41">
        <v>2023</v>
      </c>
      <c r="G5145" s="14"/>
      <c r="H5145" s="14"/>
      <c r="I5145" s="14"/>
      <c r="J5145" s="14"/>
      <c r="K5145" s="14">
        <v>0</v>
      </c>
      <c r="L5145" s="14">
        <v>546</v>
      </c>
      <c r="M5145" s="14">
        <v>0</v>
      </c>
      <c r="N5145" s="14">
        <v>17418</v>
      </c>
      <c r="O5145" s="14">
        <v>0</v>
      </c>
      <c r="P5145" s="14"/>
      <c r="Q5145" s="3">
        <v>0</v>
      </c>
      <c r="R5145" s="69"/>
      <c r="S5145" s="69">
        <v>0</v>
      </c>
      <c r="T5145" s="3">
        <v>0</v>
      </c>
      <c r="U5145" s="3">
        <v>0</v>
      </c>
      <c r="V5145" s="3">
        <v>0</v>
      </c>
      <c r="W5145" s="3">
        <v>0</v>
      </c>
      <c r="X5145" s="14">
        <v>1609810</v>
      </c>
      <c r="Y5145" s="14"/>
      <c r="Z5145" s="3">
        <v>39103</v>
      </c>
      <c r="AA5145" s="69"/>
      <c r="AB5145" s="69">
        <v>72.334659600000023</v>
      </c>
      <c r="AC5145" s="3">
        <v>9484</v>
      </c>
      <c r="AD5145" s="3">
        <v>23450.702099999973</v>
      </c>
      <c r="AE5145" s="3">
        <v>14</v>
      </c>
    </row>
    <row r="5146" spans="1:32" x14ac:dyDescent="0.3">
      <c r="A5146" s="31" t="s">
        <v>0</v>
      </c>
      <c r="B5146" s="65" t="str">
        <f>VLOOKUP(A5146,'bank list with code'!$A$2:$C$114,3,FALSE)</f>
        <v>B014</v>
      </c>
      <c r="C5146" s="65" t="str">
        <f>VLOOKUP(B5146,'bank type'!$A$2:$B$87,2,FALSE)</f>
        <v>Public Sector Banks</v>
      </c>
      <c r="D5146" s="60">
        <f>DATE(2023,5,31)</f>
        <v>45077</v>
      </c>
      <c r="E5146" s="115">
        <v>5</v>
      </c>
      <c r="F5146" s="41">
        <v>2023</v>
      </c>
      <c r="G5146" s="14">
        <v>8524</v>
      </c>
      <c r="H5146" s="14">
        <v>2353</v>
      </c>
      <c r="I5146" s="14"/>
      <c r="J5146" s="14"/>
      <c r="K5146" s="14">
        <v>23134</v>
      </c>
      <c r="L5146" s="14">
        <v>43405</v>
      </c>
      <c r="M5146" s="14">
        <v>7722</v>
      </c>
      <c r="N5146" s="14">
        <v>1224102</v>
      </c>
      <c r="O5146" s="14">
        <v>1980091</v>
      </c>
      <c r="P5146" s="14"/>
      <c r="Q5146" s="3">
        <v>2428449</v>
      </c>
      <c r="R5146" s="69"/>
      <c r="S5146" s="69">
        <v>7557.5345016299998</v>
      </c>
      <c r="T5146" s="3">
        <v>2182773</v>
      </c>
      <c r="U5146" s="3">
        <v>11908346.845419999</v>
      </c>
      <c r="V5146" s="3">
        <v>0</v>
      </c>
      <c r="W5146" s="3">
        <v>0</v>
      </c>
      <c r="X5146" s="14">
        <v>84561128</v>
      </c>
      <c r="Y5146" s="14"/>
      <c r="Z5146" s="3">
        <v>5879906</v>
      </c>
      <c r="AA5146" s="69"/>
      <c r="AB5146" s="69">
        <v>11914.98024216</v>
      </c>
      <c r="AC5146" s="3">
        <v>1695741</v>
      </c>
      <c r="AD5146" s="3">
        <v>4594223.0221699998</v>
      </c>
      <c r="AE5146" s="3">
        <v>7</v>
      </c>
      <c r="AF5146" s="3">
        <v>22.751000000000001</v>
      </c>
    </row>
    <row r="5147" spans="1:32" x14ac:dyDescent="0.3">
      <c r="A5147" s="31" t="s">
        <v>1</v>
      </c>
      <c r="B5147" s="65" t="str">
        <f>VLOOKUP(A5147,'bank list with code'!$A$2:$C$114,3,FALSE)</f>
        <v>B015</v>
      </c>
      <c r="C5147" s="65" t="str">
        <f>VLOOKUP(B5147,'bank type'!$A$2:$B$87,2,FALSE)</f>
        <v>Public Sector Banks</v>
      </c>
      <c r="D5147" s="60">
        <f t="shared" ref="D5147:D5206" si="184">DATE(2023,5,31)</f>
        <v>45077</v>
      </c>
      <c r="E5147" s="115">
        <v>5</v>
      </c>
      <c r="F5147" s="41">
        <v>2023</v>
      </c>
      <c r="G5147" s="14">
        <v>5323</v>
      </c>
      <c r="H5147" s="14">
        <v>2895</v>
      </c>
      <c r="I5147" s="14"/>
      <c r="J5147" s="14"/>
      <c r="K5147" s="14">
        <v>42842</v>
      </c>
      <c r="L5147" s="14">
        <v>16657</v>
      </c>
      <c r="M5147" s="14">
        <v>18</v>
      </c>
      <c r="N5147" s="14">
        <v>685458</v>
      </c>
      <c r="O5147" s="14">
        <v>77016</v>
      </c>
      <c r="P5147" s="14"/>
      <c r="Q5147" s="3">
        <v>164140</v>
      </c>
      <c r="R5147" s="69"/>
      <c r="S5147" s="69">
        <v>559.42007971999999</v>
      </c>
      <c r="T5147" s="3">
        <v>70046</v>
      </c>
      <c r="U5147" s="3">
        <v>270871.08410000004</v>
      </c>
      <c r="V5147" s="3">
        <v>0</v>
      </c>
      <c r="W5147" s="3">
        <v>0</v>
      </c>
      <c r="X5147" s="14">
        <v>48458435</v>
      </c>
      <c r="Y5147" s="14"/>
      <c r="Z5147" s="3">
        <v>3965657</v>
      </c>
      <c r="AA5147" s="69"/>
      <c r="AB5147" s="69">
        <v>7296.8328281100012</v>
      </c>
      <c r="AC5147" s="3">
        <v>1463443</v>
      </c>
      <c r="AD5147" s="3">
        <v>2325890.8570500002</v>
      </c>
      <c r="AE5147" s="3">
        <v>0</v>
      </c>
      <c r="AF5147" s="3">
        <v>0</v>
      </c>
    </row>
    <row r="5148" spans="1:32" x14ac:dyDescent="0.3">
      <c r="A5148" s="35" t="s">
        <v>2</v>
      </c>
      <c r="B5148" s="65" t="str">
        <f>VLOOKUP(A5148,'bank list with code'!$A$2:$C$114,3,FALSE)</f>
        <v>B016</v>
      </c>
      <c r="C5148" s="65" t="str">
        <f>VLOOKUP(B5148,'bank type'!$A$2:$B$87,2,FALSE)</f>
        <v>Public Sector Banks</v>
      </c>
      <c r="D5148" s="60">
        <f t="shared" si="184"/>
        <v>45077</v>
      </c>
      <c r="E5148" s="115">
        <v>5</v>
      </c>
      <c r="F5148" s="41">
        <v>2023</v>
      </c>
      <c r="G5148" s="9">
        <v>1930</v>
      </c>
      <c r="H5148" s="9">
        <v>417</v>
      </c>
      <c r="I5148" s="9"/>
      <c r="J5148" s="9"/>
      <c r="K5148" s="9">
        <v>1942</v>
      </c>
      <c r="L5148" s="9">
        <v>1941</v>
      </c>
      <c r="M5148" s="9">
        <v>355014</v>
      </c>
      <c r="N5148" s="9">
        <v>1097927</v>
      </c>
      <c r="O5148" s="9">
        <v>33177</v>
      </c>
      <c r="P5148" s="9"/>
      <c r="Q5148" s="3">
        <v>59221</v>
      </c>
      <c r="R5148" s="69"/>
      <c r="S5148" s="69">
        <v>236.99488363999995</v>
      </c>
      <c r="T5148" s="3">
        <v>23597</v>
      </c>
      <c r="U5148" s="3">
        <v>119363.42603000002</v>
      </c>
      <c r="V5148" s="3">
        <v>0</v>
      </c>
      <c r="W5148" s="3">
        <v>0</v>
      </c>
      <c r="X5148" s="9">
        <v>13464186</v>
      </c>
      <c r="Y5148" s="9"/>
      <c r="Z5148" s="3">
        <v>1738271</v>
      </c>
      <c r="AA5148" s="69"/>
      <c r="AB5148" s="69">
        <v>2861.5932134499999</v>
      </c>
      <c r="AC5148" s="3">
        <v>634259</v>
      </c>
      <c r="AD5148" s="3">
        <v>1025638.05185</v>
      </c>
      <c r="AE5148" s="3">
        <v>7224</v>
      </c>
      <c r="AF5148" s="3">
        <v>80992.433829999994</v>
      </c>
    </row>
    <row r="5149" spans="1:32" x14ac:dyDescent="0.3">
      <c r="A5149" s="31" t="s">
        <v>3</v>
      </c>
      <c r="B5149" s="65" t="str">
        <f>VLOOKUP(A5149,'bank list with code'!$A$2:$C$114,3,FALSE)</f>
        <v>B018</v>
      </c>
      <c r="C5149" s="65" t="str">
        <f>VLOOKUP(B5149,'bank type'!$A$2:$B$87,2,FALSE)</f>
        <v>Public Sector Banks</v>
      </c>
      <c r="D5149" s="60">
        <f t="shared" si="184"/>
        <v>45077</v>
      </c>
      <c r="E5149" s="115">
        <v>5</v>
      </c>
      <c r="F5149" s="41">
        <v>2023</v>
      </c>
      <c r="G5149" s="14">
        <v>8099</v>
      </c>
      <c r="H5149" s="14">
        <v>4017</v>
      </c>
      <c r="I5149" s="14"/>
      <c r="J5149" s="14"/>
      <c r="K5149" s="14">
        <v>62307</v>
      </c>
      <c r="L5149" s="14">
        <v>13427</v>
      </c>
      <c r="M5149" s="14">
        <v>57</v>
      </c>
      <c r="N5149" s="14">
        <v>2456932</v>
      </c>
      <c r="O5149" s="14">
        <v>634406</v>
      </c>
      <c r="P5149" s="14"/>
      <c r="Q5149" s="3">
        <v>795114</v>
      </c>
      <c r="R5149" s="69"/>
      <c r="S5149" s="69">
        <v>2338.1039311599998</v>
      </c>
      <c r="T5149" s="3">
        <v>302887</v>
      </c>
      <c r="U5149" s="3">
        <v>1293139.7344000002</v>
      </c>
      <c r="V5149" s="3">
        <v>0</v>
      </c>
      <c r="W5149" s="3">
        <v>0</v>
      </c>
      <c r="X5149" s="14">
        <v>51407210</v>
      </c>
      <c r="Y5149" s="14"/>
      <c r="Z5149" s="3">
        <v>8464793</v>
      </c>
      <c r="AA5149" s="69"/>
      <c r="AB5149" s="69">
        <v>19282.252224420001</v>
      </c>
      <c r="AC5149" s="3">
        <v>1882468</v>
      </c>
      <c r="AD5149" s="3">
        <v>4681067.5405100007</v>
      </c>
      <c r="AE5149" s="3">
        <v>5393</v>
      </c>
      <c r="AF5149" s="3">
        <v>86244.009000000005</v>
      </c>
    </row>
    <row r="5150" spans="1:32" x14ac:dyDescent="0.3">
      <c r="A5150" s="31" t="s">
        <v>4</v>
      </c>
      <c r="B5150" s="65" t="str">
        <f>VLOOKUP(A5150,'bank list with code'!$A$2:$C$114,3,FALSE)</f>
        <v>B022</v>
      </c>
      <c r="C5150" s="65" t="str">
        <f>VLOOKUP(B5150,'bank type'!$A$2:$B$87,2,FALSE)</f>
        <v>Public Sector Banks</v>
      </c>
      <c r="D5150" s="60">
        <f t="shared" si="184"/>
        <v>45077</v>
      </c>
      <c r="E5150" s="115">
        <v>5</v>
      </c>
      <c r="F5150" s="41">
        <v>2023</v>
      </c>
      <c r="G5150" s="14">
        <v>2609</v>
      </c>
      <c r="H5150" s="14">
        <v>537</v>
      </c>
      <c r="I5150" s="14"/>
      <c r="J5150" s="14"/>
      <c r="K5150" s="14">
        <v>2234</v>
      </c>
      <c r="L5150" s="14">
        <v>9254</v>
      </c>
      <c r="M5150" s="14">
        <v>6092</v>
      </c>
      <c r="N5150" s="14">
        <v>696820</v>
      </c>
      <c r="O5150" s="14">
        <v>0</v>
      </c>
      <c r="P5150" s="14"/>
      <c r="Q5150" s="3">
        <v>0</v>
      </c>
      <c r="R5150" s="69"/>
      <c r="S5150" s="69">
        <v>0</v>
      </c>
      <c r="T5150" s="3">
        <v>0</v>
      </c>
      <c r="U5150" s="3">
        <v>0</v>
      </c>
      <c r="V5150" s="3">
        <v>0</v>
      </c>
      <c r="W5150" s="3">
        <v>0</v>
      </c>
      <c r="X5150" s="14">
        <v>28565416</v>
      </c>
      <c r="Y5150" s="14"/>
      <c r="Z5150" s="3">
        <v>2175434</v>
      </c>
      <c r="AA5150" s="69"/>
      <c r="AB5150" s="69">
        <v>4846.2548360000001</v>
      </c>
      <c r="AC5150" s="3">
        <v>466687</v>
      </c>
      <c r="AD5150" s="3">
        <v>1128900.46</v>
      </c>
      <c r="AE5150" s="3">
        <v>0</v>
      </c>
      <c r="AF5150" s="3">
        <v>0</v>
      </c>
    </row>
    <row r="5151" spans="1:32" x14ac:dyDescent="0.3">
      <c r="A5151" s="31" t="s">
        <v>5</v>
      </c>
      <c r="B5151" s="65" t="str">
        <f>VLOOKUP(A5151,'bank list with code'!$A$2:$C$114,3,FALSE)</f>
        <v>B060</v>
      </c>
      <c r="C5151" s="65" t="str">
        <f>VLOOKUP(B5151,'bank type'!$A$2:$B$87,2,FALSE)</f>
        <v>Public Sector Banks</v>
      </c>
      <c r="D5151" s="60">
        <f t="shared" si="184"/>
        <v>45077</v>
      </c>
      <c r="E5151" s="115">
        <v>5</v>
      </c>
      <c r="F5151" s="41">
        <v>2023</v>
      </c>
      <c r="G5151" s="14">
        <v>4159</v>
      </c>
      <c r="H5151" s="14">
        <v>577</v>
      </c>
      <c r="I5151" s="14"/>
      <c r="J5151" s="14"/>
      <c r="K5151" s="14">
        <v>13276</v>
      </c>
      <c r="L5151" s="14">
        <v>10750</v>
      </c>
      <c r="M5151" s="14">
        <v>0</v>
      </c>
      <c r="N5151" s="14">
        <v>2889102</v>
      </c>
      <c r="O5151" s="14">
        <v>169845</v>
      </c>
      <c r="P5151" s="14"/>
      <c r="Q5151" s="3">
        <v>143612</v>
      </c>
      <c r="R5151" s="69"/>
      <c r="S5151" s="69">
        <v>511.84742</v>
      </c>
      <c r="T5151" s="3">
        <v>69019</v>
      </c>
      <c r="U5151" s="3">
        <v>316986.02</v>
      </c>
      <c r="V5151" s="3">
        <v>0</v>
      </c>
      <c r="W5151" s="3">
        <v>0</v>
      </c>
      <c r="X5151" s="14">
        <v>32000371</v>
      </c>
      <c r="Y5151" s="14"/>
      <c r="Z5151" s="3">
        <v>4817534</v>
      </c>
      <c r="AA5151" s="69"/>
      <c r="AB5151" s="69">
        <v>10121.403110719999</v>
      </c>
      <c r="AC5151" s="3">
        <v>1773453</v>
      </c>
      <c r="AD5151" s="3">
        <v>3268529.531</v>
      </c>
      <c r="AE5151" s="3">
        <v>3097</v>
      </c>
      <c r="AF5151" s="3">
        <v>47476.773509999999</v>
      </c>
    </row>
    <row r="5152" spans="1:32" x14ac:dyDescent="0.3">
      <c r="A5152" s="31" t="s">
        <v>6</v>
      </c>
      <c r="B5152" s="65" t="str">
        <f>VLOOKUP(A5152,'bank list with code'!$A$2:$C$114,3,FALSE)</f>
        <v>B061</v>
      </c>
      <c r="C5152" s="65" t="str">
        <f>VLOOKUP(B5152,'bank type'!$A$2:$B$87,2,FALSE)</f>
        <v>Public Sector Banks</v>
      </c>
      <c r="D5152" s="60">
        <f t="shared" si="184"/>
        <v>45077</v>
      </c>
      <c r="E5152" s="115">
        <v>5</v>
      </c>
      <c r="F5152" s="41">
        <v>2023</v>
      </c>
      <c r="G5152" s="14">
        <v>2764</v>
      </c>
      <c r="H5152" s="14">
        <v>717</v>
      </c>
      <c r="I5152" s="14"/>
      <c r="J5152" s="14"/>
      <c r="K5152" s="14">
        <v>0</v>
      </c>
      <c r="L5152" s="14">
        <v>0</v>
      </c>
      <c r="M5152" s="14">
        <v>0</v>
      </c>
      <c r="N5152" s="14">
        <v>263550</v>
      </c>
      <c r="O5152" s="14">
        <v>81323</v>
      </c>
      <c r="P5152" s="14"/>
      <c r="Q5152" s="3">
        <v>76060</v>
      </c>
      <c r="R5152" s="69"/>
      <c r="S5152" s="69">
        <v>193.90469177</v>
      </c>
      <c r="T5152" s="3">
        <v>26939</v>
      </c>
      <c r="U5152" s="3">
        <v>74173.763470000005</v>
      </c>
      <c r="V5152" s="3">
        <v>0</v>
      </c>
      <c r="W5152" s="3">
        <v>0</v>
      </c>
      <c r="X5152" s="14">
        <v>16848672</v>
      </c>
      <c r="Y5152" s="14"/>
      <c r="Z5152" s="3">
        <v>3203854</v>
      </c>
      <c r="AA5152" s="69"/>
      <c r="AB5152" s="69">
        <v>6442.5218949099999</v>
      </c>
      <c r="AC5152" s="3">
        <v>848451</v>
      </c>
      <c r="AD5152" s="3">
        <v>1639176.3091099998</v>
      </c>
      <c r="AE5152" s="3">
        <v>0</v>
      </c>
      <c r="AF5152" s="3">
        <v>0</v>
      </c>
    </row>
    <row r="5153" spans="1:32" x14ac:dyDescent="0.3">
      <c r="A5153" s="31" t="s">
        <v>7</v>
      </c>
      <c r="B5153" s="65" t="str">
        <f>VLOOKUP(A5153,'bank list with code'!$A$2:$C$114,3,FALSE)</f>
        <v>B080</v>
      </c>
      <c r="C5153" s="65" t="str">
        <f>VLOOKUP(B5153,'bank type'!$A$2:$B$87,2,FALSE)</f>
        <v>Public Sector Banks</v>
      </c>
      <c r="D5153" s="60">
        <f t="shared" si="184"/>
        <v>45077</v>
      </c>
      <c r="E5153" s="115">
        <v>5</v>
      </c>
      <c r="F5153" s="41">
        <v>2023</v>
      </c>
      <c r="G5153" s="14">
        <v>863</v>
      </c>
      <c r="H5153" s="14">
        <v>22</v>
      </c>
      <c r="I5153" s="14"/>
      <c r="J5153" s="14"/>
      <c r="K5153" s="14">
        <v>968</v>
      </c>
      <c r="L5153" s="14">
        <v>357</v>
      </c>
      <c r="M5153" s="14">
        <v>1078</v>
      </c>
      <c r="N5153" s="14">
        <v>41046</v>
      </c>
      <c r="O5153" s="14">
        <v>0</v>
      </c>
      <c r="P5153" s="14"/>
      <c r="Q5153" s="3">
        <v>0</v>
      </c>
      <c r="R5153" s="69"/>
      <c r="S5153" s="69">
        <v>0</v>
      </c>
      <c r="T5153" s="3">
        <v>0</v>
      </c>
      <c r="U5153" s="3">
        <v>0</v>
      </c>
      <c r="V5153" s="3">
        <v>0</v>
      </c>
      <c r="W5153" s="3">
        <v>0</v>
      </c>
      <c r="X5153" s="14">
        <v>3839663</v>
      </c>
      <c r="Y5153" s="14"/>
      <c r="Z5153" s="3">
        <v>639102</v>
      </c>
      <c r="AA5153" s="69"/>
      <c r="AB5153" s="69">
        <v>1385.01561522</v>
      </c>
      <c r="AC5153" s="3">
        <v>122450</v>
      </c>
      <c r="AD5153" s="3">
        <v>384668.01694</v>
      </c>
      <c r="AE5153" s="3">
        <v>0</v>
      </c>
      <c r="AF5153" s="3">
        <v>0</v>
      </c>
    </row>
    <row r="5154" spans="1:32" x14ac:dyDescent="0.3">
      <c r="A5154" s="31" t="s">
        <v>8</v>
      </c>
      <c r="B5154" s="65" t="str">
        <f>VLOOKUP(A5154,'bank list with code'!$A$2:$C$114,3,FALSE)</f>
        <v>B081</v>
      </c>
      <c r="C5154" s="65" t="str">
        <f>VLOOKUP(B5154,'bank type'!$A$2:$B$87,2,FALSE)</f>
        <v>Public Sector Banks</v>
      </c>
      <c r="D5154" s="60">
        <f t="shared" si="184"/>
        <v>45077</v>
      </c>
      <c r="E5154" s="115">
        <v>5</v>
      </c>
      <c r="F5154" s="41">
        <v>2023</v>
      </c>
      <c r="G5154" s="14">
        <v>8150</v>
      </c>
      <c r="H5154" s="14">
        <v>4688</v>
      </c>
      <c r="I5154" s="14"/>
      <c r="J5154" s="14"/>
      <c r="K5154" s="14">
        <v>45847</v>
      </c>
      <c r="L5154" s="14">
        <v>11265</v>
      </c>
      <c r="M5154" s="14">
        <v>635355</v>
      </c>
      <c r="N5154" s="14">
        <v>320689</v>
      </c>
      <c r="O5154" s="14">
        <v>332584</v>
      </c>
      <c r="P5154" s="14"/>
      <c r="Q5154" s="3">
        <v>511146</v>
      </c>
      <c r="R5154" s="69"/>
      <c r="S5154" s="69">
        <v>1794.7129311199999</v>
      </c>
      <c r="T5154" s="3">
        <v>192912</v>
      </c>
      <c r="U5154" s="3">
        <v>774421.78372000006</v>
      </c>
      <c r="V5154" s="3">
        <v>0</v>
      </c>
      <c r="W5154" s="3">
        <v>0</v>
      </c>
      <c r="X5154" s="14">
        <v>41368381</v>
      </c>
      <c r="Y5154" s="14"/>
      <c r="Z5154" s="3">
        <v>6060076</v>
      </c>
      <c r="AA5154" s="69"/>
      <c r="AB5154" s="69">
        <v>13718.04364159</v>
      </c>
      <c r="AC5154" s="3">
        <v>2728820</v>
      </c>
      <c r="AD5154" s="3">
        <v>5553267.74859</v>
      </c>
      <c r="AE5154" s="3">
        <v>0</v>
      </c>
      <c r="AF5154" s="3">
        <v>0</v>
      </c>
    </row>
    <row r="5155" spans="1:32" x14ac:dyDescent="0.3">
      <c r="A5155" s="31" t="s">
        <v>12</v>
      </c>
      <c r="B5155" s="65" t="str">
        <f>VLOOKUP(A5155,'bank list with code'!$A$2:$C$114,3,FALSE)</f>
        <v>B093</v>
      </c>
      <c r="C5155" s="65" t="str">
        <f>VLOOKUP(B5155,'bank type'!$A$2:$B$87,2,FALSE)</f>
        <v>Public Sector Banks</v>
      </c>
      <c r="D5155" s="60">
        <f t="shared" si="184"/>
        <v>45077</v>
      </c>
      <c r="E5155" s="115">
        <v>5</v>
      </c>
      <c r="F5155" s="41">
        <v>2023</v>
      </c>
      <c r="G5155" s="14">
        <v>25576</v>
      </c>
      <c r="H5155" s="14">
        <v>39961</v>
      </c>
      <c r="I5155" s="14"/>
      <c r="J5155" s="14"/>
      <c r="K5155" s="14">
        <v>1156307</v>
      </c>
      <c r="L5155" s="14">
        <v>52124</v>
      </c>
      <c r="M5155" s="14">
        <v>755029</v>
      </c>
      <c r="N5155" s="14">
        <v>2476109</v>
      </c>
      <c r="O5155" s="14">
        <v>17138124</v>
      </c>
      <c r="P5155" s="14"/>
      <c r="Q5155" s="3">
        <v>27830642</v>
      </c>
      <c r="R5155" s="69"/>
      <c r="S5155" s="69">
        <v>89568.763709000006</v>
      </c>
      <c r="T5155" s="3">
        <v>19790560</v>
      </c>
      <c r="U5155" s="3">
        <v>148460181.66</v>
      </c>
      <c r="V5155" s="3">
        <v>0</v>
      </c>
      <c r="W5155" s="3">
        <v>0</v>
      </c>
      <c r="X5155" s="14">
        <v>273671877</v>
      </c>
      <c r="Y5155" s="14"/>
      <c r="Z5155" s="3">
        <v>47205596</v>
      </c>
      <c r="AA5155" s="69"/>
      <c r="AB5155" s="69">
        <v>102254.84884020999</v>
      </c>
      <c r="AC5155" s="3">
        <v>16811700</v>
      </c>
      <c r="AD5155" s="3">
        <v>35541348.059579998</v>
      </c>
      <c r="AE5155" s="3">
        <v>1701</v>
      </c>
      <c r="AF5155" s="3">
        <v>23099.194789999998</v>
      </c>
    </row>
    <row r="5156" spans="1:32" x14ac:dyDescent="0.3">
      <c r="A5156" s="31" t="s">
        <v>9</v>
      </c>
      <c r="B5156" s="65" t="str">
        <f>VLOOKUP(A5156,'bank list with code'!$A$2:$C$114,3,FALSE)</f>
        <v>B102</v>
      </c>
      <c r="C5156" s="65" t="str">
        <f>VLOOKUP(B5156,'bank type'!$A$2:$B$87,2,FALSE)</f>
        <v>Public Sector Banks</v>
      </c>
      <c r="D5156" s="60">
        <f t="shared" si="184"/>
        <v>45077</v>
      </c>
      <c r="E5156" s="115">
        <v>5</v>
      </c>
      <c r="F5156" s="41">
        <v>2023</v>
      </c>
      <c r="G5156" s="14">
        <v>2200</v>
      </c>
      <c r="H5156" s="14">
        <v>227</v>
      </c>
      <c r="I5156" s="14"/>
      <c r="J5156" s="14"/>
      <c r="K5156" s="14">
        <v>11202</v>
      </c>
      <c r="L5156" s="14">
        <v>3568</v>
      </c>
      <c r="M5156" s="14">
        <v>1097</v>
      </c>
      <c r="N5156" s="14">
        <v>644146</v>
      </c>
      <c r="O5156" s="14">
        <v>0</v>
      </c>
      <c r="P5156" s="14"/>
      <c r="Q5156" s="3">
        <v>0</v>
      </c>
      <c r="R5156" s="69"/>
      <c r="S5156" s="69">
        <v>0</v>
      </c>
      <c r="T5156" s="3">
        <v>0</v>
      </c>
      <c r="U5156" s="3">
        <v>0</v>
      </c>
      <c r="V5156" s="3">
        <v>0</v>
      </c>
      <c r="W5156" s="3">
        <v>0</v>
      </c>
      <c r="X5156" s="14">
        <v>12411696</v>
      </c>
      <c r="Y5156" s="14"/>
      <c r="Z5156" s="3">
        <v>1818078</v>
      </c>
      <c r="AA5156" s="69"/>
      <c r="AB5156" s="69">
        <v>3517.7129224699997</v>
      </c>
      <c r="AC5156" s="3">
        <v>413671</v>
      </c>
      <c r="AD5156" s="3">
        <v>1004750.01052</v>
      </c>
      <c r="AE5156" s="3">
        <v>926</v>
      </c>
      <c r="AF5156" s="3">
        <v>16896.538759999999</v>
      </c>
    </row>
    <row r="5157" spans="1:32" x14ac:dyDescent="0.3">
      <c r="A5157" s="31" t="s">
        <v>10</v>
      </c>
      <c r="B5157" s="65" t="str">
        <f>VLOOKUP(A5157,'bank list with code'!$A$2:$C$114,3,FALSE)</f>
        <v>B105</v>
      </c>
      <c r="C5157" s="65" t="str">
        <f>VLOOKUP(B5157,'bank type'!$A$2:$B$87,2,FALSE)</f>
        <v>Public Sector Banks</v>
      </c>
      <c r="D5157" s="60">
        <f t="shared" si="184"/>
        <v>45077</v>
      </c>
      <c r="E5157" s="115">
        <v>5</v>
      </c>
      <c r="F5157" s="41">
        <v>2023</v>
      </c>
      <c r="G5157" s="14">
        <v>8023</v>
      </c>
      <c r="H5157" s="14">
        <v>3209</v>
      </c>
      <c r="I5157" s="14"/>
      <c r="J5157" s="14"/>
      <c r="K5157" s="14">
        <v>38078</v>
      </c>
      <c r="L5157" s="14">
        <v>8015</v>
      </c>
      <c r="M5157" s="14">
        <v>84203</v>
      </c>
      <c r="N5157" s="14">
        <v>267994</v>
      </c>
      <c r="O5157" s="14">
        <v>673530</v>
      </c>
      <c r="P5157" s="14"/>
      <c r="Q5157" s="3">
        <v>634379</v>
      </c>
      <c r="R5157" s="69"/>
      <c r="S5157" s="69">
        <v>2347.3068525999997</v>
      </c>
      <c r="T5157" s="3">
        <v>445370</v>
      </c>
      <c r="U5157" s="3">
        <v>1640703.2676599999</v>
      </c>
      <c r="V5157" s="3">
        <v>0</v>
      </c>
      <c r="W5157" s="3">
        <v>0</v>
      </c>
      <c r="X5157" s="14">
        <v>51217016</v>
      </c>
      <c r="Y5157" s="14"/>
      <c r="Z5157" s="3">
        <v>7751222</v>
      </c>
      <c r="AA5157" s="69"/>
      <c r="AB5157" s="69">
        <v>14767.053168</v>
      </c>
      <c r="AC5157" s="3">
        <v>3721567</v>
      </c>
      <c r="AD5157" s="3">
        <v>6478558.2050000001</v>
      </c>
      <c r="AE5157" s="3">
        <v>2585</v>
      </c>
      <c r="AF5157" s="3">
        <v>9854.6090000000004</v>
      </c>
    </row>
    <row r="5158" spans="1:32" x14ac:dyDescent="0.3">
      <c r="A5158" s="31" t="s">
        <v>14</v>
      </c>
      <c r="B5158" s="65" t="str">
        <f>VLOOKUP(A5158,'bank list with code'!$A$2:$C$114,3,FALSE)</f>
        <v>B009</v>
      </c>
      <c r="C5158" s="65" t="str">
        <f>VLOOKUP(B5158,'bank type'!$A$2:$B$87,2,FALSE)</f>
        <v>Private Sector Banks</v>
      </c>
      <c r="D5158" s="60">
        <f t="shared" si="184"/>
        <v>45077</v>
      </c>
      <c r="E5158" s="115">
        <v>5</v>
      </c>
      <c r="F5158" s="41">
        <v>2023</v>
      </c>
      <c r="G5158" s="14">
        <v>5821</v>
      </c>
      <c r="H5158" s="14">
        <v>10000</v>
      </c>
      <c r="I5158" s="14"/>
      <c r="J5158" s="14"/>
      <c r="K5158" s="14">
        <v>1475924</v>
      </c>
      <c r="L5158" s="14">
        <v>748</v>
      </c>
      <c r="M5158" s="14">
        <v>655149</v>
      </c>
      <c r="N5158" s="14">
        <v>60314324</v>
      </c>
      <c r="O5158" s="14">
        <v>12468704</v>
      </c>
      <c r="P5158" s="14"/>
      <c r="Q5158" s="3">
        <v>24018985</v>
      </c>
      <c r="R5158" s="69"/>
      <c r="S5158" s="69">
        <v>69368.577421349997</v>
      </c>
      <c r="T5158" s="3">
        <v>23604476</v>
      </c>
      <c r="U5158" s="3">
        <v>103648652.79419</v>
      </c>
      <c r="V5158" s="3">
        <v>0</v>
      </c>
      <c r="W5158" s="3">
        <v>0</v>
      </c>
      <c r="X5158" s="14">
        <v>31218025</v>
      </c>
      <c r="Y5158" s="14"/>
      <c r="Z5158" s="3">
        <v>8753724</v>
      </c>
      <c r="AA5158" s="69"/>
      <c r="AB5158" s="69">
        <v>22109.278530490003</v>
      </c>
      <c r="AC5158" s="3">
        <v>4056902</v>
      </c>
      <c r="AD5158" s="3">
        <v>14808656.357520001</v>
      </c>
      <c r="AE5158" s="3">
        <v>15417</v>
      </c>
      <c r="AF5158" s="3">
        <v>385175.72077999997</v>
      </c>
    </row>
    <row r="5159" spans="1:32" x14ac:dyDescent="0.3">
      <c r="A5159" s="31" t="s">
        <v>15</v>
      </c>
      <c r="B5159" s="65" t="str">
        <f>VLOOKUP(A5159,'bank list with code'!$A$2:$C$114,3,FALSE)</f>
        <v>B010</v>
      </c>
      <c r="C5159" s="65" t="str">
        <f>VLOOKUP(B5159,'bank type'!$A$2:$B$87,2,FALSE)</f>
        <v>Private Sector Banks</v>
      </c>
      <c r="D5159" s="60">
        <f t="shared" si="184"/>
        <v>45077</v>
      </c>
      <c r="E5159" s="115">
        <v>5</v>
      </c>
      <c r="F5159" s="41">
        <v>2023</v>
      </c>
      <c r="G5159" s="14">
        <v>433</v>
      </c>
      <c r="H5159" s="14">
        <v>5</v>
      </c>
      <c r="I5159" s="14"/>
      <c r="J5159" s="14"/>
      <c r="K5159" s="14">
        <v>41673</v>
      </c>
      <c r="L5159" s="14">
        <v>0</v>
      </c>
      <c r="M5159" s="14">
        <v>0</v>
      </c>
      <c r="N5159" s="14">
        <v>0</v>
      </c>
      <c r="O5159" s="14">
        <v>0</v>
      </c>
      <c r="P5159" s="14"/>
      <c r="Q5159" s="3">
        <v>0</v>
      </c>
      <c r="R5159" s="69"/>
      <c r="S5159" s="69">
        <v>0</v>
      </c>
      <c r="T5159" s="3">
        <v>0</v>
      </c>
      <c r="U5159" s="3">
        <v>0</v>
      </c>
      <c r="V5159" s="3">
        <v>0</v>
      </c>
      <c r="W5159" s="3">
        <v>0</v>
      </c>
      <c r="X5159" s="14">
        <v>5483090</v>
      </c>
      <c r="Y5159" s="14"/>
      <c r="Z5159" s="3">
        <v>438930</v>
      </c>
      <c r="AA5159" s="69"/>
      <c r="AB5159" s="69">
        <v>1127.9548172599998</v>
      </c>
      <c r="AC5159" s="3">
        <v>207649</v>
      </c>
      <c r="AD5159" s="3">
        <v>626564.80690000008</v>
      </c>
      <c r="AE5159" s="3">
        <v>0</v>
      </c>
      <c r="AF5159" s="3">
        <v>0</v>
      </c>
    </row>
    <row r="5160" spans="1:32" x14ac:dyDescent="0.3">
      <c r="A5160" s="31" t="s">
        <v>90</v>
      </c>
      <c r="B5160" s="65" t="str">
        <f>VLOOKUP(A5160,'bank list with code'!$A$2:$C$114,3,FALSE)</f>
        <v>B024</v>
      </c>
      <c r="C5160" s="65" t="str">
        <f>VLOOKUP(B5160,'bank type'!$A$2:$B$87,2,FALSE)</f>
        <v>Private Sector Banks</v>
      </c>
      <c r="D5160" s="60">
        <f t="shared" si="184"/>
        <v>45077</v>
      </c>
      <c r="E5160" s="115">
        <v>5</v>
      </c>
      <c r="F5160" s="41">
        <v>2023</v>
      </c>
      <c r="G5160" s="14">
        <v>1123</v>
      </c>
      <c r="H5160" s="14">
        <v>551</v>
      </c>
      <c r="I5160" s="14"/>
      <c r="J5160" s="14"/>
      <c r="K5160" s="14">
        <v>6859</v>
      </c>
      <c r="L5160" s="14">
        <v>37975</v>
      </c>
      <c r="M5160" s="14">
        <v>0</v>
      </c>
      <c r="N5160" s="14">
        <v>48563</v>
      </c>
      <c r="O5160" s="14">
        <v>7950</v>
      </c>
      <c r="P5160" s="14"/>
      <c r="Q5160" s="3">
        <v>17304</v>
      </c>
      <c r="R5160" s="69"/>
      <c r="S5160" s="69">
        <v>67.135369920000002</v>
      </c>
      <c r="T5160" s="3">
        <v>7625</v>
      </c>
      <c r="U5160" s="3">
        <v>61283.366040000008</v>
      </c>
      <c r="V5160" s="3">
        <v>0</v>
      </c>
      <c r="W5160" s="3">
        <v>0</v>
      </c>
      <c r="X5160" s="14">
        <v>2768747</v>
      </c>
      <c r="Y5160" s="14"/>
      <c r="Z5160" s="3">
        <v>710338</v>
      </c>
      <c r="AA5160" s="69"/>
      <c r="AB5160" s="69">
        <v>1622.6000252199999</v>
      </c>
      <c r="AC5160" s="3">
        <v>108181</v>
      </c>
      <c r="AD5160" s="3">
        <v>258095.40945999997</v>
      </c>
      <c r="AE5160" s="3">
        <v>0</v>
      </c>
      <c r="AF5160" s="3">
        <v>0</v>
      </c>
    </row>
    <row r="5161" spans="1:32" x14ac:dyDescent="0.3">
      <c r="A5161" s="31" t="s">
        <v>91</v>
      </c>
      <c r="B5161" s="65" t="str">
        <f>VLOOKUP(A5161,'bank list with code'!$A$2:$C$114,3,FALSE)</f>
        <v>B027</v>
      </c>
      <c r="C5161" s="65" t="str">
        <f>VLOOKUP(B5161,'bank type'!$A$2:$B$87,2,FALSE)</f>
        <v>Private Sector Banks</v>
      </c>
      <c r="D5161" s="60">
        <f t="shared" si="184"/>
        <v>45077</v>
      </c>
      <c r="E5161" s="115">
        <v>5</v>
      </c>
      <c r="F5161" s="41">
        <v>2023</v>
      </c>
      <c r="G5161" s="14">
        <v>481</v>
      </c>
      <c r="H5161" s="14">
        <v>55</v>
      </c>
      <c r="I5161" s="14"/>
      <c r="J5161" s="14"/>
      <c r="K5161" s="14">
        <v>0</v>
      </c>
      <c r="L5161" s="14">
        <v>0</v>
      </c>
      <c r="M5161" s="14">
        <v>6817</v>
      </c>
      <c r="N5161" s="14">
        <v>0</v>
      </c>
      <c r="O5161" s="14">
        <v>15821</v>
      </c>
      <c r="P5161" s="14"/>
      <c r="Q5161" s="3">
        <v>37258</v>
      </c>
      <c r="R5161" s="69"/>
      <c r="S5161" s="69">
        <v>134.49993909999998</v>
      </c>
      <c r="T5161" s="3">
        <v>31979</v>
      </c>
      <c r="U5161" s="3">
        <v>294467.5895</v>
      </c>
      <c r="V5161" s="3">
        <v>0</v>
      </c>
      <c r="W5161" s="3">
        <v>0</v>
      </c>
      <c r="X5161" s="14">
        <v>895532</v>
      </c>
      <c r="Y5161" s="14"/>
      <c r="Z5161" s="3">
        <v>230603</v>
      </c>
      <c r="AA5161" s="69"/>
      <c r="AB5161" s="69">
        <v>439.25573413999996</v>
      </c>
      <c r="AC5161" s="3">
        <v>26686</v>
      </c>
      <c r="AD5161" s="3">
        <v>63592.385700000006</v>
      </c>
      <c r="AE5161" s="3">
        <v>12</v>
      </c>
      <c r="AF5161" s="3">
        <v>96</v>
      </c>
    </row>
    <row r="5162" spans="1:32" x14ac:dyDescent="0.3">
      <c r="A5162" s="31" t="s">
        <v>18</v>
      </c>
      <c r="B5162" s="65" t="str">
        <f>VLOOKUP(A5162,'bank list with code'!$A$2:$C$114,3,FALSE)</f>
        <v>B032</v>
      </c>
      <c r="C5162" s="65" t="str">
        <f>VLOOKUP(B5162,'bank type'!$A$2:$B$87,2,FALSE)</f>
        <v>Private Sector Banks</v>
      </c>
      <c r="D5162" s="60">
        <f t="shared" si="184"/>
        <v>45077</v>
      </c>
      <c r="E5162" s="115">
        <v>5</v>
      </c>
      <c r="F5162" s="41">
        <v>2023</v>
      </c>
      <c r="G5162" s="14">
        <v>399</v>
      </c>
      <c r="H5162" s="14">
        <v>5</v>
      </c>
      <c r="I5162" s="14"/>
      <c r="J5162" s="14"/>
      <c r="K5162" s="14">
        <v>8423</v>
      </c>
      <c r="L5162" s="14">
        <v>0</v>
      </c>
      <c r="M5162" s="14">
        <v>8514</v>
      </c>
      <c r="N5162" s="14">
        <v>0</v>
      </c>
      <c r="O5162" s="14">
        <v>0</v>
      </c>
      <c r="P5162" s="14"/>
      <c r="Q5162" s="3">
        <v>0</v>
      </c>
      <c r="R5162" s="69"/>
      <c r="S5162" s="69">
        <v>0</v>
      </c>
      <c r="T5162" s="3">
        <v>0</v>
      </c>
      <c r="U5162" s="3">
        <v>0</v>
      </c>
      <c r="V5162" s="3">
        <v>0</v>
      </c>
      <c r="W5162" s="3">
        <v>0</v>
      </c>
      <c r="X5162" s="14">
        <v>678165</v>
      </c>
      <c r="Y5162" s="14"/>
      <c r="Z5162" s="3">
        <v>124020</v>
      </c>
      <c r="AA5162" s="69"/>
      <c r="AB5162" s="69">
        <v>318.30659066000004</v>
      </c>
      <c r="AC5162" s="3">
        <v>29022</v>
      </c>
      <c r="AD5162" s="3">
        <v>120323.5597</v>
      </c>
      <c r="AE5162" s="3">
        <v>291</v>
      </c>
      <c r="AF5162" s="3">
        <v>8947.9930000000004</v>
      </c>
    </row>
    <row r="5163" spans="1:32" x14ac:dyDescent="0.3">
      <c r="A5163" s="31" t="s">
        <v>19</v>
      </c>
      <c r="B5163" s="65" t="str">
        <f>VLOOKUP(A5163,'bank list with code'!$A$2:$C$114,3,FALSE)</f>
        <v>B038</v>
      </c>
      <c r="C5163" s="65" t="str">
        <f>VLOOKUP(B5163,'bank type'!$A$2:$B$87,2,FALSE)</f>
        <v>Private Sector Banks</v>
      </c>
      <c r="D5163" s="60">
        <f t="shared" si="184"/>
        <v>45077</v>
      </c>
      <c r="E5163" s="115">
        <v>5</v>
      </c>
      <c r="F5163" s="41">
        <v>2023</v>
      </c>
      <c r="G5163" s="14">
        <v>230</v>
      </c>
      <c r="H5163" s="14">
        <v>41</v>
      </c>
      <c r="I5163" s="14"/>
      <c r="J5163" s="14"/>
      <c r="K5163" s="14">
        <v>1514</v>
      </c>
      <c r="L5163" s="14">
        <v>0</v>
      </c>
      <c r="M5163" s="14">
        <v>0</v>
      </c>
      <c r="N5163" s="14">
        <v>28972</v>
      </c>
      <c r="O5163" s="14">
        <v>9166</v>
      </c>
      <c r="P5163" s="14"/>
      <c r="Q5163" s="3">
        <v>22487</v>
      </c>
      <c r="R5163" s="69"/>
      <c r="S5163" s="69">
        <v>49.830587149999999</v>
      </c>
      <c r="T5163" s="3">
        <v>6171</v>
      </c>
      <c r="U5163" s="3">
        <v>20624.076870000001</v>
      </c>
      <c r="V5163" s="3">
        <v>1</v>
      </c>
      <c r="W5163" s="3">
        <v>1E-3</v>
      </c>
      <c r="X5163" s="14">
        <v>539969</v>
      </c>
      <c r="Y5163" s="14"/>
      <c r="Z5163" s="3">
        <v>236785</v>
      </c>
      <c r="AA5163" s="69"/>
      <c r="AB5163" s="69">
        <v>416.25848548999988</v>
      </c>
      <c r="AC5163" s="3">
        <v>19916</v>
      </c>
      <c r="AD5163" s="3">
        <v>47317.295460000016</v>
      </c>
      <c r="AE5163" s="3">
        <v>0</v>
      </c>
      <c r="AF5163" s="3">
        <v>0</v>
      </c>
    </row>
    <row r="5164" spans="1:32" x14ac:dyDescent="0.3">
      <c r="A5164" s="31" t="s">
        <v>20</v>
      </c>
      <c r="B5164" s="65" t="str">
        <f>VLOOKUP(A5164,'bank list with code'!$A$2:$C$114,3,FALSE)</f>
        <v>B045</v>
      </c>
      <c r="C5164" s="65" t="str">
        <f>VLOOKUP(B5164,'bank type'!$A$2:$B$87,2,FALSE)</f>
        <v>Private Sector Banks</v>
      </c>
      <c r="D5164" s="60">
        <f t="shared" si="184"/>
        <v>45077</v>
      </c>
      <c r="E5164" s="115">
        <v>5</v>
      </c>
      <c r="F5164" s="41">
        <v>2023</v>
      </c>
      <c r="G5164" s="14">
        <v>1568</v>
      </c>
      <c r="H5164" s="14">
        <v>347</v>
      </c>
      <c r="I5164" s="14"/>
      <c r="J5164" s="14"/>
      <c r="K5164" s="14">
        <v>18624</v>
      </c>
      <c r="L5164" s="14">
        <v>0</v>
      </c>
      <c r="M5164" s="14">
        <v>36625</v>
      </c>
      <c r="N5164" s="14">
        <v>4117094</v>
      </c>
      <c r="O5164" s="14">
        <v>634126</v>
      </c>
      <c r="P5164" s="14"/>
      <c r="Q5164" s="3">
        <v>1323869</v>
      </c>
      <c r="R5164" s="69"/>
      <c r="S5164" s="69">
        <v>4099.8731680000001</v>
      </c>
      <c r="T5164" s="3">
        <v>1319074</v>
      </c>
      <c r="U5164" s="3">
        <v>7499534.9330000002</v>
      </c>
      <c r="V5164" s="3">
        <v>0</v>
      </c>
      <c r="W5164" s="3">
        <v>0</v>
      </c>
      <c r="X5164" s="14">
        <v>12991108</v>
      </c>
      <c r="Y5164" s="14"/>
      <c r="Z5164" s="3">
        <v>4637823</v>
      </c>
      <c r="AA5164" s="69"/>
      <c r="AB5164" s="69">
        <v>9227.0403399999996</v>
      </c>
      <c r="AC5164" s="3">
        <v>1699338</v>
      </c>
      <c r="AD5164" s="3">
        <v>4574441.6229999997</v>
      </c>
      <c r="AE5164" s="3">
        <v>2206</v>
      </c>
      <c r="AF5164" s="3">
        <v>27826.797999999999</v>
      </c>
    </row>
    <row r="5165" spans="1:32" x14ac:dyDescent="0.3">
      <c r="A5165" s="31" t="s">
        <v>21</v>
      </c>
      <c r="B5165" s="65" t="str">
        <f>VLOOKUP(A5165,'bank list with code'!$A$2:$C$114,3,FALSE)</f>
        <v>B050</v>
      </c>
      <c r="C5165" s="65" t="str">
        <f>VLOOKUP(B5165,'bank type'!$A$2:$B$87,2,FALSE)</f>
        <v>Private Sector Banks</v>
      </c>
      <c r="D5165" s="60">
        <f t="shared" si="184"/>
        <v>45077</v>
      </c>
      <c r="E5165" s="115">
        <v>5</v>
      </c>
      <c r="F5165" s="41">
        <v>2023</v>
      </c>
      <c r="G5165" s="14">
        <v>10733</v>
      </c>
      <c r="H5165" s="14">
        <v>9514</v>
      </c>
      <c r="I5165" s="14"/>
      <c r="J5165" s="14"/>
      <c r="K5165" s="14">
        <v>1516116</v>
      </c>
      <c r="L5165" s="14">
        <v>4514</v>
      </c>
      <c r="M5165" s="14">
        <v>1807858</v>
      </c>
      <c r="N5165" s="14">
        <v>0</v>
      </c>
      <c r="O5165" s="14">
        <v>18122628</v>
      </c>
      <c r="P5165" s="14"/>
      <c r="Q5165" s="3">
        <v>36357463</v>
      </c>
      <c r="R5165" s="69"/>
      <c r="S5165" s="69">
        <v>141542.03722832998</v>
      </c>
      <c r="T5165" s="3">
        <v>31032875</v>
      </c>
      <c r="U5165" s="3">
        <v>260175475.46841002</v>
      </c>
      <c r="V5165" s="3">
        <v>0</v>
      </c>
      <c r="W5165" s="3">
        <v>0</v>
      </c>
      <c r="X5165" s="14">
        <v>51668209</v>
      </c>
      <c r="Y5165" s="14"/>
      <c r="Z5165" s="3">
        <v>18586498</v>
      </c>
      <c r="AA5165" s="69"/>
      <c r="AB5165" s="69">
        <v>50054.433427490003</v>
      </c>
      <c r="AC5165" s="3">
        <v>12190146</v>
      </c>
      <c r="AD5165" s="3">
        <v>40169607.357910007</v>
      </c>
      <c r="AE5165" s="3">
        <v>97608</v>
      </c>
      <c r="AF5165" s="3">
        <v>1520307.89331</v>
      </c>
    </row>
    <row r="5166" spans="1:32" x14ac:dyDescent="0.3">
      <c r="A5166" s="31" t="s">
        <v>22</v>
      </c>
      <c r="B5166" s="65" t="str">
        <f>VLOOKUP(A5166,'bank list with code'!$A$2:$C$114,3,FALSE)</f>
        <v>B053</v>
      </c>
      <c r="C5166" s="65" t="str">
        <f>VLOOKUP(B5166,'bank type'!$A$2:$B$87,2,FALSE)</f>
        <v>Private Sector Banks</v>
      </c>
      <c r="D5166" s="60">
        <f t="shared" si="184"/>
        <v>45077</v>
      </c>
      <c r="E5166" s="115">
        <v>5</v>
      </c>
      <c r="F5166" s="41">
        <v>2023</v>
      </c>
      <c r="G5166" s="14">
        <v>9190</v>
      </c>
      <c r="H5166" s="14">
        <v>7426</v>
      </c>
      <c r="I5166" s="14"/>
      <c r="J5166" s="14"/>
      <c r="K5166" s="14">
        <v>1327982</v>
      </c>
      <c r="L5166" s="14">
        <v>9856</v>
      </c>
      <c r="M5166" s="14">
        <v>570074</v>
      </c>
      <c r="N5166" s="14">
        <v>3138866</v>
      </c>
      <c r="O5166" s="14">
        <v>14679475</v>
      </c>
      <c r="P5166" s="14"/>
      <c r="Q5166" s="3">
        <v>20314476</v>
      </c>
      <c r="R5166" s="69"/>
      <c r="S5166" s="69">
        <v>77000.531935000006</v>
      </c>
      <c r="T5166" s="3">
        <v>30842949</v>
      </c>
      <c r="U5166" s="3">
        <v>167860928.8417612</v>
      </c>
      <c r="V5166" s="3">
        <v>38</v>
      </c>
      <c r="W5166" s="3">
        <v>2679.1869999999999</v>
      </c>
      <c r="X5166" s="14">
        <v>32635119</v>
      </c>
      <c r="Y5166" s="14"/>
      <c r="Z5166" s="3">
        <v>11654870</v>
      </c>
      <c r="AA5166" s="69"/>
      <c r="AB5166" s="69">
        <v>32596.895255170144</v>
      </c>
      <c r="AC5166" s="3">
        <v>4250856</v>
      </c>
      <c r="AD5166" s="3">
        <v>18322276.384429961</v>
      </c>
      <c r="AE5166" s="3">
        <v>21725</v>
      </c>
      <c r="AF5166" s="3">
        <v>203375.63219999999</v>
      </c>
    </row>
    <row r="5167" spans="1:32" x14ac:dyDescent="0.3">
      <c r="A5167" s="31" t="s">
        <v>82</v>
      </c>
      <c r="B5167" s="65" t="str">
        <f>VLOOKUP(A5167,'bank list with code'!$A$2:$C$114,3,FALSE)</f>
        <v>B054</v>
      </c>
      <c r="C5167" s="65" t="str">
        <f>VLOOKUP(B5167,'bank type'!$A$2:$B$87,2,FALSE)</f>
        <v>Private Sector Banks</v>
      </c>
      <c r="D5167" s="60">
        <f t="shared" si="184"/>
        <v>45077</v>
      </c>
      <c r="E5167" s="115">
        <v>5</v>
      </c>
      <c r="F5167" s="41">
        <v>2023</v>
      </c>
      <c r="G5167" s="14">
        <v>2249</v>
      </c>
      <c r="H5167" s="14">
        <v>1078</v>
      </c>
      <c r="I5167" s="14"/>
      <c r="J5167" s="14"/>
      <c r="K5167" s="14">
        <v>21210</v>
      </c>
      <c r="L5167" s="14">
        <v>133</v>
      </c>
      <c r="M5167" s="14">
        <v>9014</v>
      </c>
      <c r="N5167" s="14">
        <v>232162</v>
      </c>
      <c r="O5167" s="14">
        <v>43918</v>
      </c>
      <c r="P5167" s="14"/>
      <c r="Q5167" s="3">
        <v>76947</v>
      </c>
      <c r="R5167" s="69"/>
      <c r="S5167" s="69">
        <v>252.44482911000003</v>
      </c>
      <c r="T5167" s="3">
        <v>43929</v>
      </c>
      <c r="U5167" s="3">
        <v>156548.90044999999</v>
      </c>
      <c r="V5167" s="3">
        <v>0</v>
      </c>
      <c r="W5167" s="3">
        <v>0</v>
      </c>
      <c r="X5167" s="14">
        <v>11339414</v>
      </c>
      <c r="Y5167" s="14"/>
      <c r="Z5167" s="3">
        <v>1977114</v>
      </c>
      <c r="AA5167" s="69"/>
      <c r="AB5167" s="69">
        <v>4178.0573095000063</v>
      </c>
      <c r="AC5167" s="3">
        <v>354106</v>
      </c>
      <c r="AD5167" s="3">
        <v>863485.16068999236</v>
      </c>
      <c r="AE5167" s="3">
        <v>0</v>
      </c>
      <c r="AF5167" s="3">
        <v>0</v>
      </c>
    </row>
    <row r="5168" spans="1:32" x14ac:dyDescent="0.3">
      <c r="A5168" s="31" t="s">
        <v>83</v>
      </c>
      <c r="B5168" s="65" t="str">
        <f>VLOOKUP(A5168,'bank list with code'!$A$2:$C$114,3,FALSE)</f>
        <v>B056</v>
      </c>
      <c r="C5168" s="65" t="str">
        <f>VLOOKUP(B5168,'bank type'!$A$2:$B$87,2,FALSE)</f>
        <v>Private Sector Banks</v>
      </c>
      <c r="D5168" s="60">
        <f t="shared" si="184"/>
        <v>45077</v>
      </c>
      <c r="E5168" s="115">
        <v>5</v>
      </c>
      <c r="F5168" s="41">
        <v>2023</v>
      </c>
      <c r="G5168" s="14">
        <v>740</v>
      </c>
      <c r="H5168" s="14">
        <v>304</v>
      </c>
      <c r="I5168" s="14"/>
      <c r="J5168" s="14"/>
      <c r="K5168" s="14">
        <v>36512</v>
      </c>
      <c r="L5168" s="14">
        <v>11246</v>
      </c>
      <c r="M5168" s="14">
        <v>0</v>
      </c>
      <c r="N5168" s="14">
        <v>38079</v>
      </c>
      <c r="O5168" s="14">
        <v>1624970</v>
      </c>
      <c r="P5168" s="14"/>
      <c r="Q5168" s="3">
        <v>2303724</v>
      </c>
      <c r="R5168" s="69"/>
      <c r="S5168" s="69">
        <v>7716.3062005800102</v>
      </c>
      <c r="T5168" s="3">
        <v>1847435</v>
      </c>
      <c r="U5168" s="3">
        <v>11945431.65855</v>
      </c>
      <c r="V5168" s="3">
        <v>0</v>
      </c>
      <c r="W5168" s="3">
        <v>0</v>
      </c>
      <c r="X5168" s="14">
        <v>6446245</v>
      </c>
      <c r="Y5168" s="14"/>
      <c r="Z5168" s="3">
        <v>992001</v>
      </c>
      <c r="AA5168" s="69"/>
      <c r="AB5168" s="69">
        <v>2264.6042026700002</v>
      </c>
      <c r="AC5168" s="3">
        <v>338361</v>
      </c>
      <c r="AD5168" s="3">
        <v>1803447.6044600001</v>
      </c>
      <c r="AE5168" s="3">
        <v>0</v>
      </c>
      <c r="AF5168" s="3">
        <v>0</v>
      </c>
    </row>
    <row r="5169" spans="1:32" x14ac:dyDescent="0.3">
      <c r="A5169" s="31" t="s">
        <v>24</v>
      </c>
      <c r="B5169" s="65" t="str">
        <f>VLOOKUP(A5169,'bank list with code'!$A$2:$C$114,3,FALSE)</f>
        <v>B062</v>
      </c>
      <c r="C5169" s="65" t="str">
        <f>VLOOKUP(B5169,'bank type'!$A$2:$B$87,2,FALSE)</f>
        <v>Private Sector Banks</v>
      </c>
      <c r="D5169" s="60">
        <f t="shared" si="184"/>
        <v>45077</v>
      </c>
      <c r="E5169" s="115">
        <v>5</v>
      </c>
      <c r="F5169" s="41">
        <v>2023</v>
      </c>
      <c r="G5169" s="14">
        <v>1701</v>
      </c>
      <c r="H5169" s="14">
        <v>1171</v>
      </c>
      <c r="I5169" s="14"/>
      <c r="J5169" s="14"/>
      <c r="K5169" s="14">
        <v>278385</v>
      </c>
      <c r="L5169" s="14">
        <v>146</v>
      </c>
      <c r="M5169" s="14">
        <v>58710</v>
      </c>
      <c r="N5169" s="14">
        <v>3440642</v>
      </c>
      <c r="O5169" s="14">
        <v>2327416</v>
      </c>
      <c r="P5169" s="14"/>
      <c r="Q5169" s="3">
        <v>3767472</v>
      </c>
      <c r="R5169" s="69"/>
      <c r="S5169" s="69">
        <v>17152.370219</v>
      </c>
      <c r="T5169" s="3">
        <v>2414746</v>
      </c>
      <c r="U5169" s="3">
        <v>54281192.495999999</v>
      </c>
      <c r="V5169" s="3">
        <v>0</v>
      </c>
      <c r="W5169" s="3">
        <v>0</v>
      </c>
      <c r="X5169" s="14">
        <v>8638980</v>
      </c>
      <c r="Y5169" s="14"/>
      <c r="Z5169" s="3">
        <v>1256865</v>
      </c>
      <c r="AA5169" s="69"/>
      <c r="AB5169" s="69">
        <v>2902.3660679999998</v>
      </c>
      <c r="AC5169" s="3">
        <v>778546</v>
      </c>
      <c r="AD5169" s="3">
        <v>3095908.1329999999</v>
      </c>
      <c r="AE5169" s="3">
        <v>1082</v>
      </c>
      <c r="AF5169" s="3">
        <v>112805.37828999998</v>
      </c>
    </row>
    <row r="5170" spans="1:32" x14ac:dyDescent="0.3">
      <c r="A5170" s="31" t="s">
        <v>84</v>
      </c>
      <c r="B5170" s="65" t="str">
        <f>VLOOKUP(A5170,'bank list with code'!$A$2:$C$114,3,FALSE)</f>
        <v>B063</v>
      </c>
      <c r="C5170" s="65" t="str">
        <f>VLOOKUP(B5170,'bank type'!$A$2:$B$87,2,FALSE)</f>
        <v>Private Sector Banks</v>
      </c>
      <c r="D5170" s="60">
        <f t="shared" si="184"/>
        <v>45077</v>
      </c>
      <c r="E5170" s="115">
        <v>5</v>
      </c>
      <c r="F5170" s="41">
        <v>2023</v>
      </c>
      <c r="G5170" s="14">
        <v>900</v>
      </c>
      <c r="H5170" s="14">
        <v>624</v>
      </c>
      <c r="I5170" s="14"/>
      <c r="J5170" s="14"/>
      <c r="K5170" s="14">
        <v>11517</v>
      </c>
      <c r="L5170" s="14">
        <v>942</v>
      </c>
      <c r="M5170" s="14">
        <v>0</v>
      </c>
      <c r="N5170" s="14">
        <v>145736</v>
      </c>
      <c r="O5170" s="14">
        <v>94720</v>
      </c>
      <c r="P5170" s="14"/>
      <c r="Q5170" s="3">
        <v>187964</v>
      </c>
      <c r="R5170" s="69"/>
      <c r="S5170" s="69">
        <v>1347.1798326200001</v>
      </c>
      <c r="T5170" s="3">
        <v>120181</v>
      </c>
      <c r="U5170" s="3">
        <v>360159.27836</v>
      </c>
      <c r="V5170" s="3">
        <v>0</v>
      </c>
      <c r="W5170" s="3">
        <v>0</v>
      </c>
      <c r="X5170" s="14">
        <v>3938376</v>
      </c>
      <c r="Y5170" s="14"/>
      <c r="Z5170" s="3">
        <v>2590103</v>
      </c>
      <c r="AA5170" s="69"/>
      <c r="AB5170" s="69">
        <v>2904.4507257399996</v>
      </c>
      <c r="AC5170" s="3">
        <v>1345899</v>
      </c>
      <c r="AD5170" s="3">
        <v>889247.30237000005</v>
      </c>
      <c r="AE5170" s="3">
        <v>0</v>
      </c>
      <c r="AF5170" s="3">
        <v>0</v>
      </c>
    </row>
    <row r="5171" spans="1:32" x14ac:dyDescent="0.3">
      <c r="A5171" s="31" t="s">
        <v>26</v>
      </c>
      <c r="B5171" s="65" t="str">
        <f>VLOOKUP(A5171,'bank list with code'!$A$2:$C$114,3,FALSE)</f>
        <v>B069</v>
      </c>
      <c r="C5171" s="65" t="str">
        <f>VLOOKUP(B5171,'bank type'!$A$2:$B$87,2,FALSE)</f>
        <v>Private Sector Banks</v>
      </c>
      <c r="D5171" s="60">
        <f t="shared" si="184"/>
        <v>45077</v>
      </c>
      <c r="E5171" s="115">
        <v>5</v>
      </c>
      <c r="F5171" s="41">
        <v>2023</v>
      </c>
      <c r="G5171" s="14">
        <v>888</v>
      </c>
      <c r="H5171" s="14">
        <v>586</v>
      </c>
      <c r="I5171" s="14"/>
      <c r="J5171" s="14"/>
      <c r="K5171" s="14">
        <v>9349</v>
      </c>
      <c r="L5171" s="14">
        <v>0</v>
      </c>
      <c r="M5171" s="14">
        <v>0</v>
      </c>
      <c r="N5171" s="14">
        <v>53360</v>
      </c>
      <c r="O5171" s="14">
        <v>0</v>
      </c>
      <c r="P5171" s="14"/>
      <c r="Q5171" s="3">
        <v>0</v>
      </c>
      <c r="R5171" s="69"/>
      <c r="S5171" s="69">
        <v>0</v>
      </c>
      <c r="T5171" s="3">
        <v>0</v>
      </c>
      <c r="U5171" s="3">
        <v>0</v>
      </c>
      <c r="V5171" s="3">
        <v>0</v>
      </c>
      <c r="W5171" s="3">
        <v>0</v>
      </c>
      <c r="X5171" s="14">
        <v>5237653</v>
      </c>
      <c r="Y5171" s="14"/>
      <c r="Z5171" s="3">
        <v>1265984</v>
      </c>
      <c r="AA5171" s="69"/>
      <c r="AB5171" s="69">
        <v>2313.76948502</v>
      </c>
      <c r="AC5171" s="3">
        <v>163875</v>
      </c>
      <c r="AD5171" s="3">
        <v>378925.80111</v>
      </c>
      <c r="AE5171" s="3">
        <v>0</v>
      </c>
      <c r="AF5171" s="3">
        <v>0</v>
      </c>
    </row>
    <row r="5172" spans="1:32" x14ac:dyDescent="0.3">
      <c r="A5172" s="31" t="s">
        <v>27</v>
      </c>
      <c r="B5172" s="65" t="str">
        <f>VLOOKUP(A5172,'bank list with code'!$A$2:$C$114,3,FALSE)</f>
        <v>B070</v>
      </c>
      <c r="C5172" s="65" t="str">
        <f>VLOOKUP(B5172,'bank type'!$A$2:$B$87,2,FALSE)</f>
        <v>Private Sector Banks</v>
      </c>
      <c r="D5172" s="60">
        <f t="shared" si="184"/>
        <v>45077</v>
      </c>
      <c r="E5172" s="115">
        <v>5</v>
      </c>
      <c r="F5172" s="41">
        <v>2023</v>
      </c>
      <c r="G5172" s="14">
        <v>1395</v>
      </c>
      <c r="H5172" s="14">
        <v>834</v>
      </c>
      <c r="I5172" s="14"/>
      <c r="J5172" s="14"/>
      <c r="K5172" s="14">
        <v>8530</v>
      </c>
      <c r="L5172" s="14">
        <v>0</v>
      </c>
      <c r="M5172" s="14">
        <v>0</v>
      </c>
      <c r="N5172" s="14">
        <v>25692</v>
      </c>
      <c r="O5172" s="14">
        <v>10924</v>
      </c>
      <c r="P5172" s="14"/>
      <c r="Q5172" s="3">
        <v>31390</v>
      </c>
      <c r="R5172" s="69"/>
      <c r="S5172" s="69">
        <v>192.04861661999877</v>
      </c>
      <c r="T5172" s="3">
        <v>9322</v>
      </c>
      <c r="U5172" s="3">
        <v>112911.63232999989</v>
      </c>
      <c r="V5172" s="3">
        <v>0</v>
      </c>
      <c r="W5172" s="3">
        <v>0</v>
      </c>
      <c r="X5172" s="14">
        <v>4352602</v>
      </c>
      <c r="Y5172" s="14"/>
      <c r="Z5172" s="3">
        <v>1601892</v>
      </c>
      <c r="AA5172" s="69"/>
      <c r="AB5172" s="69">
        <v>3674.1204604500017</v>
      </c>
      <c r="AC5172" s="3">
        <v>269810</v>
      </c>
      <c r="AD5172" s="3">
        <v>880607.71270999976</v>
      </c>
      <c r="AE5172" s="3">
        <v>8968</v>
      </c>
      <c r="AF5172" s="3">
        <v>201929.90574000007</v>
      </c>
    </row>
    <row r="5173" spans="1:32" x14ac:dyDescent="0.3">
      <c r="A5173" s="31" t="s">
        <v>28</v>
      </c>
      <c r="B5173" s="65" t="str">
        <f>VLOOKUP(A5173,'bank list with code'!$A$2:$C$114,3,FALSE)</f>
        <v>B073</v>
      </c>
      <c r="C5173" s="65" t="str">
        <f>VLOOKUP(B5173,'bank type'!$A$2:$B$87,2,FALSE)</f>
        <v>Private Sector Banks</v>
      </c>
      <c r="D5173" s="60">
        <f t="shared" si="184"/>
        <v>45077</v>
      </c>
      <c r="E5173" s="115">
        <v>5</v>
      </c>
      <c r="F5173" s="41">
        <v>2023</v>
      </c>
      <c r="G5173" s="14">
        <v>1564</v>
      </c>
      <c r="H5173" s="14">
        <v>1416</v>
      </c>
      <c r="I5173" s="14"/>
      <c r="J5173" s="14"/>
      <c r="K5173" s="14">
        <v>76475</v>
      </c>
      <c r="L5173" s="14">
        <v>16098</v>
      </c>
      <c r="M5173" s="14">
        <v>65992</v>
      </c>
      <c r="N5173" s="14">
        <v>441086</v>
      </c>
      <c r="O5173" s="14">
        <v>5115403</v>
      </c>
      <c r="P5173" s="14"/>
      <c r="Q5173" s="3">
        <v>5656264</v>
      </c>
      <c r="R5173" s="69"/>
      <c r="S5173" s="69">
        <v>21033.03574911</v>
      </c>
      <c r="T5173" s="3">
        <v>4409125</v>
      </c>
      <c r="U5173" s="3">
        <v>30367004.643789999</v>
      </c>
      <c r="V5173" s="3">
        <v>0</v>
      </c>
      <c r="W5173" s="3">
        <v>0</v>
      </c>
      <c r="X5173" s="14">
        <v>29126232</v>
      </c>
      <c r="Y5173" s="14"/>
      <c r="Z5173" s="3">
        <v>3751414</v>
      </c>
      <c r="AA5173" s="69"/>
      <c r="AB5173" s="69">
        <v>7350.3538849099996</v>
      </c>
      <c r="AC5173" s="3">
        <v>2588750</v>
      </c>
      <c r="AD5173" s="3">
        <v>6681232.2332600001</v>
      </c>
      <c r="AE5173" s="3">
        <v>0</v>
      </c>
      <c r="AF5173" s="3">
        <v>0</v>
      </c>
    </row>
    <row r="5174" spans="1:32" x14ac:dyDescent="0.3">
      <c r="A5174" s="31" t="s">
        <v>92</v>
      </c>
      <c r="B5174" s="65" t="str">
        <f>VLOOKUP(A5174,'bank list with code'!$A$2:$C$114,3,FALSE)</f>
        <v>B074</v>
      </c>
      <c r="C5174" s="65" t="str">
        <f>VLOOKUP(B5174,'bank type'!$A$2:$B$87,2,FALSE)</f>
        <v>Private Sector Banks</v>
      </c>
      <c r="D5174" s="60">
        <f t="shared" si="184"/>
        <v>45077</v>
      </c>
      <c r="E5174" s="115">
        <v>5</v>
      </c>
      <c r="F5174" s="41">
        <v>2023</v>
      </c>
      <c r="G5174" s="14">
        <v>0</v>
      </c>
      <c r="H5174" s="14">
        <v>0</v>
      </c>
      <c r="I5174" s="14"/>
      <c r="J5174" s="14"/>
      <c r="K5174" s="14">
        <v>0</v>
      </c>
      <c r="L5174" s="14">
        <v>0</v>
      </c>
      <c r="M5174" s="14">
        <v>0</v>
      </c>
      <c r="N5174" s="14">
        <v>0</v>
      </c>
      <c r="O5174" s="14">
        <v>0</v>
      </c>
      <c r="P5174" s="14"/>
      <c r="Q5174" s="3">
        <v>0</v>
      </c>
      <c r="R5174" s="69"/>
      <c r="S5174" s="69">
        <v>0</v>
      </c>
      <c r="T5174" s="3">
        <v>0</v>
      </c>
      <c r="U5174" s="3">
        <v>0</v>
      </c>
      <c r="V5174" s="3">
        <v>0</v>
      </c>
      <c r="W5174" s="3">
        <v>0</v>
      </c>
      <c r="X5174" s="14">
        <v>211221</v>
      </c>
      <c r="Y5174" s="14"/>
      <c r="Z5174" s="3">
        <v>26028</v>
      </c>
      <c r="AA5174" s="69"/>
      <c r="AB5174" s="69">
        <v>47.324115729999995</v>
      </c>
      <c r="AC5174" s="3">
        <v>13160</v>
      </c>
      <c r="AD5174" s="3">
        <v>29074.232179999999</v>
      </c>
      <c r="AE5174" s="3">
        <v>0</v>
      </c>
      <c r="AF5174" s="3">
        <v>0</v>
      </c>
    </row>
    <row r="5175" spans="1:32" x14ac:dyDescent="0.3">
      <c r="A5175" s="31" t="s">
        <v>85</v>
      </c>
      <c r="B5175" s="65" t="str">
        <f>VLOOKUP(A5175,'bank list with code'!$A$2:$C$114,3,FALSE)</f>
        <v>B083</v>
      </c>
      <c r="C5175" s="65" t="str">
        <f>VLOOKUP(B5175,'bank type'!$A$2:$B$87,2,FALSE)</f>
        <v>Private Sector Banks</v>
      </c>
      <c r="D5175" s="60">
        <f t="shared" si="184"/>
        <v>45077</v>
      </c>
      <c r="E5175" s="115">
        <v>5</v>
      </c>
      <c r="F5175" s="41">
        <v>2023</v>
      </c>
      <c r="G5175" s="14">
        <v>374</v>
      </c>
      <c r="H5175" s="14">
        <v>39</v>
      </c>
      <c r="I5175" s="14"/>
      <c r="J5175" s="14"/>
      <c r="K5175" s="14">
        <v>906974</v>
      </c>
      <c r="L5175" s="14">
        <v>0</v>
      </c>
      <c r="M5175" s="14">
        <v>47498</v>
      </c>
      <c r="N5175" s="14">
        <v>82040</v>
      </c>
      <c r="O5175" s="14">
        <v>4562457</v>
      </c>
      <c r="P5175" s="14"/>
      <c r="Q5175" s="3">
        <v>7337876</v>
      </c>
      <c r="R5175" s="69"/>
      <c r="S5175" s="69">
        <v>30541.71199227</v>
      </c>
      <c r="T5175" s="3">
        <v>3239264</v>
      </c>
      <c r="U5175" s="3">
        <v>29805539.075070001</v>
      </c>
      <c r="V5175" s="3">
        <v>0</v>
      </c>
      <c r="W5175" s="3">
        <v>0</v>
      </c>
      <c r="X5175" s="14">
        <v>1651712</v>
      </c>
      <c r="Y5175" s="14"/>
      <c r="Z5175" s="3">
        <v>243685</v>
      </c>
      <c r="AA5175" s="69"/>
      <c r="AB5175" s="69">
        <v>562.31130708999956</v>
      </c>
      <c r="AC5175" s="3">
        <v>108596</v>
      </c>
      <c r="AD5175" s="3">
        <v>522937.05556999624</v>
      </c>
      <c r="AE5175" s="3">
        <v>82</v>
      </c>
      <c r="AF5175" s="3">
        <v>2678.9071800000002</v>
      </c>
    </row>
    <row r="5176" spans="1:32" x14ac:dyDescent="0.3">
      <c r="A5176" s="31" t="s">
        <v>30</v>
      </c>
      <c r="B5176" s="65" t="str">
        <f>VLOOKUP(A5176,'bank list with code'!$A$2:$C$114,3,FALSE)</f>
        <v>B089</v>
      </c>
      <c r="C5176" s="65" t="str">
        <f>VLOOKUP(B5176,'bank type'!$A$2:$B$87,2,FALSE)</f>
        <v>Private Sector Banks</v>
      </c>
      <c r="D5176" s="60">
        <f t="shared" si="184"/>
        <v>45077</v>
      </c>
      <c r="E5176" s="115">
        <v>5</v>
      </c>
      <c r="F5176" s="41">
        <v>2023</v>
      </c>
      <c r="G5176" s="14">
        <v>884</v>
      </c>
      <c r="H5176" s="14">
        <v>413</v>
      </c>
      <c r="I5176" s="14"/>
      <c r="J5176" s="14"/>
      <c r="K5176" s="14">
        <v>14837</v>
      </c>
      <c r="L5176" s="14">
        <v>0</v>
      </c>
      <c r="M5176" s="14">
        <v>7429</v>
      </c>
      <c r="N5176" s="14">
        <v>78394</v>
      </c>
      <c r="O5176" s="14">
        <v>227527</v>
      </c>
      <c r="P5176" s="14"/>
      <c r="Q5176" s="3">
        <v>542954</v>
      </c>
      <c r="R5176" s="69"/>
      <c r="S5176" s="69">
        <v>1810.034717</v>
      </c>
      <c r="T5176" s="3">
        <v>489572</v>
      </c>
      <c r="U5176" s="3">
        <v>3365619.0529999998</v>
      </c>
      <c r="V5176" s="3">
        <v>0</v>
      </c>
      <c r="W5176" s="3">
        <v>0</v>
      </c>
      <c r="X5176" s="14">
        <v>3688520</v>
      </c>
      <c r="Y5176" s="14"/>
      <c r="Z5176" s="3">
        <v>1633031</v>
      </c>
      <c r="AA5176" s="69"/>
      <c r="AB5176" s="69">
        <v>3303.0455952299999</v>
      </c>
      <c r="AC5176" s="3">
        <v>250766</v>
      </c>
      <c r="AD5176" s="3">
        <v>832640.06464</v>
      </c>
      <c r="AE5176" s="3">
        <v>0</v>
      </c>
      <c r="AF5176" s="3">
        <v>0</v>
      </c>
    </row>
    <row r="5177" spans="1:32" x14ac:dyDescent="0.3">
      <c r="A5177" s="31" t="s">
        <v>31</v>
      </c>
      <c r="B5177" s="65" t="str">
        <f>VLOOKUP(A5177,'bank list with code'!$A$2:$C$114,3,FALSE)</f>
        <v>B100</v>
      </c>
      <c r="C5177" s="65" t="str">
        <f>VLOOKUP(B5177,'bank type'!$A$2:$B$87,2,FALSE)</f>
        <v>Private Sector Banks</v>
      </c>
      <c r="D5177" s="60">
        <f t="shared" si="184"/>
        <v>45077</v>
      </c>
      <c r="E5177" s="115">
        <v>5</v>
      </c>
      <c r="F5177" s="41">
        <v>2023</v>
      </c>
      <c r="G5177" s="14">
        <v>482</v>
      </c>
      <c r="H5177" s="14">
        <v>668</v>
      </c>
      <c r="I5177" s="14"/>
      <c r="J5177" s="14"/>
      <c r="K5177" s="14">
        <v>4897</v>
      </c>
      <c r="L5177" s="14">
        <v>0</v>
      </c>
      <c r="M5177" s="14">
        <v>0</v>
      </c>
      <c r="N5177" s="14">
        <v>86463</v>
      </c>
      <c r="O5177" s="14">
        <v>40703</v>
      </c>
      <c r="P5177" s="14"/>
      <c r="Q5177" s="3">
        <v>48453</v>
      </c>
      <c r="R5177" s="69"/>
      <c r="S5177" s="69">
        <v>210.84073878000001</v>
      </c>
      <c r="T5177" s="3">
        <v>18059</v>
      </c>
      <c r="U5177" s="3">
        <v>103183.68957999999</v>
      </c>
      <c r="V5177" s="3">
        <v>0</v>
      </c>
      <c r="W5177" s="3">
        <v>0</v>
      </c>
      <c r="X5177" s="14">
        <v>2203377</v>
      </c>
      <c r="Y5177" s="14"/>
      <c r="Z5177" s="3">
        <v>452204</v>
      </c>
      <c r="AA5177" s="69"/>
      <c r="AB5177" s="69">
        <v>1095.49697627</v>
      </c>
      <c r="AC5177" s="3">
        <v>85467</v>
      </c>
      <c r="AD5177" s="3">
        <v>197145.01877000002</v>
      </c>
      <c r="AE5177" s="3">
        <v>113</v>
      </c>
      <c r="AF5177" s="3">
        <v>335.61</v>
      </c>
    </row>
    <row r="5178" spans="1:32" x14ac:dyDescent="0.3">
      <c r="A5178" s="31" t="s">
        <v>33</v>
      </c>
      <c r="B5178" s="65" t="str">
        <f>VLOOKUP(A5178,'bank list with code'!$A$2:$C$114,3,FALSE)</f>
        <v>B113</v>
      </c>
      <c r="C5178" s="65" t="str">
        <f>VLOOKUP(B5178,'bank type'!$A$2:$B$87,2,FALSE)</f>
        <v>Private Sector Banks</v>
      </c>
      <c r="D5178" s="60">
        <f t="shared" si="184"/>
        <v>45077</v>
      </c>
      <c r="E5178" s="115">
        <v>5</v>
      </c>
      <c r="F5178" s="41">
        <v>2023</v>
      </c>
      <c r="G5178" s="14">
        <v>1132</v>
      </c>
      <c r="H5178" s="14">
        <v>177</v>
      </c>
      <c r="I5178" s="14"/>
      <c r="J5178" s="14"/>
      <c r="K5178" s="14">
        <v>68644</v>
      </c>
      <c r="L5178" s="14">
        <v>90457</v>
      </c>
      <c r="M5178" s="14">
        <v>375475</v>
      </c>
      <c r="N5178" s="14">
        <v>144169628</v>
      </c>
      <c r="O5178" s="14">
        <v>1449755</v>
      </c>
      <c r="P5178" s="14"/>
      <c r="Q5178" s="3">
        <v>2255307</v>
      </c>
      <c r="R5178" s="69"/>
      <c r="S5178" s="69">
        <v>7844.1626287999998</v>
      </c>
      <c r="T5178" s="3">
        <v>979754</v>
      </c>
      <c r="U5178" s="3">
        <v>9241187.5363000017</v>
      </c>
      <c r="V5178" s="3">
        <v>0</v>
      </c>
      <c r="W5178" s="3">
        <v>0</v>
      </c>
      <c r="X5178" s="14">
        <v>4569186</v>
      </c>
      <c r="Y5178" s="14"/>
      <c r="Z5178" s="3">
        <v>977980</v>
      </c>
      <c r="AA5178" s="69"/>
      <c r="AB5178" s="69">
        <v>2094.2481312700002</v>
      </c>
      <c r="AC5178" s="3">
        <v>378996</v>
      </c>
      <c r="AD5178" s="3">
        <v>1240530.64735</v>
      </c>
      <c r="AE5178" s="3">
        <v>35</v>
      </c>
      <c r="AF5178" s="3">
        <v>683.09500000000003</v>
      </c>
    </row>
    <row r="5179" spans="1:32" x14ac:dyDescent="0.3">
      <c r="A5179" s="31" t="s">
        <v>86</v>
      </c>
      <c r="B5179" s="65" t="str">
        <f>VLOOKUP(A5179,'bank list with code'!$A$2:$C$114,3,FALSE)</f>
        <v>B004</v>
      </c>
      <c r="C5179" s="65" t="str">
        <f>VLOOKUP(B5179,'bank type'!$A$2:$B$87,2,FALSE)</f>
        <v>Foreign Banks</v>
      </c>
      <c r="D5179" s="60">
        <f t="shared" si="184"/>
        <v>45077</v>
      </c>
      <c r="E5179" s="115">
        <v>5</v>
      </c>
      <c r="F5179" s="41">
        <v>2023</v>
      </c>
      <c r="G5179" s="14">
        <v>0</v>
      </c>
      <c r="H5179" s="14">
        <v>0</v>
      </c>
      <c r="I5179" s="14"/>
      <c r="J5179" s="14"/>
      <c r="K5179" s="14">
        <v>53637</v>
      </c>
      <c r="L5179" s="14">
        <v>0</v>
      </c>
      <c r="M5179" s="14">
        <v>0</v>
      </c>
      <c r="N5179" s="14">
        <v>0</v>
      </c>
      <c r="O5179" s="14">
        <v>1347707</v>
      </c>
      <c r="P5179" s="14"/>
      <c r="Q5179" s="3">
        <v>1134561</v>
      </c>
      <c r="R5179" s="69"/>
      <c r="S5179" s="69">
        <v>8309.6033850000003</v>
      </c>
      <c r="T5179" s="3">
        <v>3428356</v>
      </c>
      <c r="U5179" s="3">
        <v>30863842.914000001</v>
      </c>
      <c r="V5179" s="3">
        <v>0</v>
      </c>
      <c r="W5179" s="3">
        <v>0</v>
      </c>
      <c r="X5179" s="14">
        <v>0</v>
      </c>
      <c r="Y5179" s="14"/>
      <c r="Z5179" s="3">
        <v>0</v>
      </c>
      <c r="AA5179" s="69"/>
      <c r="AB5179" s="69">
        <v>0</v>
      </c>
      <c r="AC5179" s="3">
        <v>0</v>
      </c>
      <c r="AD5179" s="3">
        <v>0</v>
      </c>
      <c r="AE5179" s="3">
        <v>0</v>
      </c>
      <c r="AF5179" s="3">
        <v>0</v>
      </c>
    </row>
    <row r="5180" spans="1:32" x14ac:dyDescent="0.3">
      <c r="A5180" s="31" t="s">
        <v>36</v>
      </c>
      <c r="B5180" s="65" t="str">
        <f>VLOOKUP(A5180,'bank list with code'!$A$2:$C$114,3,FALSE)</f>
        <v>B011</v>
      </c>
      <c r="C5180" s="65" t="str">
        <f>VLOOKUP(B5180,'bank type'!$A$2:$B$87,2,FALSE)</f>
        <v>Foreign Banks</v>
      </c>
      <c r="D5180" s="60">
        <f t="shared" si="184"/>
        <v>45077</v>
      </c>
      <c r="E5180" s="115">
        <v>5</v>
      </c>
      <c r="F5180" s="41">
        <v>2023</v>
      </c>
      <c r="G5180" s="14">
        <v>0</v>
      </c>
      <c r="H5180" s="14">
        <v>0</v>
      </c>
      <c r="I5180" s="14"/>
      <c r="J5180" s="14"/>
      <c r="K5180" s="14">
        <v>0</v>
      </c>
      <c r="L5180" s="14">
        <v>0</v>
      </c>
      <c r="M5180" s="14">
        <v>0</v>
      </c>
      <c r="N5180" s="14">
        <v>0</v>
      </c>
      <c r="O5180" s="14">
        <v>3</v>
      </c>
      <c r="P5180" s="14"/>
      <c r="Q5180" s="3">
        <v>4</v>
      </c>
      <c r="R5180" s="69"/>
      <c r="S5180" s="69">
        <v>9.0302000000000007E-2</v>
      </c>
      <c r="T5180" s="3">
        <v>0</v>
      </c>
      <c r="U5180" s="3">
        <v>0</v>
      </c>
      <c r="V5180" s="3">
        <v>0</v>
      </c>
      <c r="W5180" s="3">
        <v>0</v>
      </c>
      <c r="X5180" s="14">
        <v>0</v>
      </c>
      <c r="Y5180" s="14"/>
      <c r="Z5180" s="3">
        <v>0</v>
      </c>
      <c r="AA5180" s="69"/>
      <c r="AB5180" s="69">
        <v>0</v>
      </c>
      <c r="AC5180" s="3">
        <v>0</v>
      </c>
      <c r="AD5180" s="3">
        <v>0</v>
      </c>
      <c r="AE5180" s="3">
        <v>0</v>
      </c>
      <c r="AF5180" s="3">
        <v>0</v>
      </c>
    </row>
    <row r="5181" spans="1:32" x14ac:dyDescent="0.3">
      <c r="A5181" s="31" t="s">
        <v>37</v>
      </c>
      <c r="B5181" s="65" t="str">
        <f>VLOOKUP(A5181,'bank list with code'!$A$2:$C$114,3,FALSE)</f>
        <v>B017</v>
      </c>
      <c r="C5181" s="65" t="str">
        <f>VLOOKUP(B5181,'bank type'!$A$2:$B$87,2,FALSE)</f>
        <v>Foreign Banks</v>
      </c>
      <c r="D5181" s="60">
        <f t="shared" si="184"/>
        <v>45077</v>
      </c>
      <c r="E5181" s="115">
        <v>5</v>
      </c>
      <c r="F5181" s="41">
        <v>2023</v>
      </c>
      <c r="G5181" s="14">
        <v>0</v>
      </c>
      <c r="H5181" s="14">
        <v>0</v>
      </c>
      <c r="I5181" s="14"/>
      <c r="J5181" s="14"/>
      <c r="K5181" s="14">
        <v>0</v>
      </c>
      <c r="L5181" s="14">
        <v>0</v>
      </c>
      <c r="M5181" s="14">
        <v>1</v>
      </c>
      <c r="N5181" s="14">
        <v>0</v>
      </c>
      <c r="O5181" s="14">
        <v>0</v>
      </c>
      <c r="P5181" s="14"/>
      <c r="Q5181" s="3">
        <v>0</v>
      </c>
      <c r="R5181" s="69"/>
      <c r="S5181" s="69">
        <v>0</v>
      </c>
      <c r="T5181" s="3">
        <v>0</v>
      </c>
      <c r="U5181" s="3">
        <v>0</v>
      </c>
      <c r="V5181" s="3">
        <v>0</v>
      </c>
      <c r="W5181" s="3">
        <v>0</v>
      </c>
      <c r="X5181" s="14">
        <v>919</v>
      </c>
      <c r="Y5181" s="14"/>
      <c r="Z5181" s="3">
        <v>19</v>
      </c>
      <c r="AA5181" s="69"/>
      <c r="AB5181" s="69">
        <v>0.14741367999999999</v>
      </c>
      <c r="AC5181" s="3">
        <v>4</v>
      </c>
      <c r="AD5181" s="3">
        <v>6.8846999999999996</v>
      </c>
      <c r="AE5181" s="3">
        <v>0</v>
      </c>
      <c r="AF5181" s="3">
        <v>0</v>
      </c>
    </row>
    <row r="5182" spans="1:32" x14ac:dyDescent="0.3">
      <c r="A5182" s="31" t="s">
        <v>38</v>
      </c>
      <c r="B5182" s="65" t="str">
        <f>VLOOKUP(A5182,'bank list with code'!$A$2:$C$114,3,FALSE)</f>
        <v>B023</v>
      </c>
      <c r="C5182" s="65" t="str">
        <f>VLOOKUP(B5182,'bank type'!$A$2:$B$87,2,FALSE)</f>
        <v>Foreign Banks</v>
      </c>
      <c r="D5182" s="60">
        <f t="shared" si="184"/>
        <v>45077</v>
      </c>
      <c r="E5182" s="115">
        <v>5</v>
      </c>
      <c r="F5182" s="41">
        <v>2023</v>
      </c>
      <c r="G5182" s="14">
        <v>0</v>
      </c>
      <c r="H5182" s="14">
        <v>0</v>
      </c>
      <c r="I5182" s="14"/>
      <c r="J5182" s="14"/>
      <c r="K5182" s="14">
        <v>0</v>
      </c>
      <c r="L5182" s="14">
        <v>0</v>
      </c>
      <c r="M5182" s="14">
        <v>0</v>
      </c>
      <c r="N5182" s="14">
        <v>0</v>
      </c>
      <c r="O5182" s="14">
        <v>162150</v>
      </c>
      <c r="P5182" s="14"/>
      <c r="Q5182" s="3">
        <v>126259</v>
      </c>
      <c r="R5182" s="69"/>
      <c r="S5182" s="69">
        <v>689.89681854999378</v>
      </c>
      <c r="T5182" s="3">
        <v>199069</v>
      </c>
      <c r="U5182" s="3">
        <v>2502927.2258699113</v>
      </c>
      <c r="V5182" s="3">
        <v>0</v>
      </c>
      <c r="W5182" s="3">
        <v>0</v>
      </c>
      <c r="X5182" s="14">
        <v>0</v>
      </c>
      <c r="Y5182" s="14"/>
      <c r="Z5182" s="3">
        <v>0</v>
      </c>
      <c r="AA5182" s="69"/>
      <c r="AB5182" s="69">
        <v>0</v>
      </c>
      <c r="AC5182" s="3">
        <v>0</v>
      </c>
      <c r="AD5182" s="3">
        <v>0</v>
      </c>
      <c r="AE5182" s="3">
        <v>0</v>
      </c>
      <c r="AF5182" s="3">
        <v>0</v>
      </c>
    </row>
    <row r="5183" spans="1:32" x14ac:dyDescent="0.3">
      <c r="A5183" s="31" t="s">
        <v>87</v>
      </c>
      <c r="B5183" s="65" t="str">
        <f>VLOOKUP(A5183,'bank list with code'!$A$2:$C$114,3,FALSE)</f>
        <v>B030</v>
      </c>
      <c r="C5183" s="65" t="str">
        <f>VLOOKUP(B5183,'bank type'!$A$2:$B$87,2,FALSE)</f>
        <v>Foreign Banks</v>
      </c>
      <c r="D5183" s="60">
        <f t="shared" si="184"/>
        <v>45077</v>
      </c>
      <c r="E5183" s="115">
        <v>5</v>
      </c>
      <c r="F5183" s="41">
        <v>2023</v>
      </c>
      <c r="G5183" s="14">
        <v>454</v>
      </c>
      <c r="H5183" s="14">
        <v>494</v>
      </c>
      <c r="I5183" s="14"/>
      <c r="J5183" s="14"/>
      <c r="K5183" s="14">
        <v>498</v>
      </c>
      <c r="L5183" s="14">
        <v>92</v>
      </c>
      <c r="M5183" s="14">
        <v>0</v>
      </c>
      <c r="N5183" s="14">
        <v>3986</v>
      </c>
      <c r="O5183" s="14">
        <v>284539</v>
      </c>
      <c r="P5183" s="14"/>
      <c r="Q5183" s="3">
        <v>294154</v>
      </c>
      <c r="R5183" s="69"/>
      <c r="S5183" s="69">
        <v>1141.6769809695554</v>
      </c>
      <c r="T5183" s="3">
        <v>188946</v>
      </c>
      <c r="U5183" s="3">
        <v>1595508.0590300055</v>
      </c>
      <c r="V5183" s="3">
        <v>0</v>
      </c>
      <c r="W5183" s="3">
        <v>0</v>
      </c>
      <c r="X5183" s="14">
        <v>1912237</v>
      </c>
      <c r="Y5183" s="14"/>
      <c r="Z5183" s="3">
        <v>413565</v>
      </c>
      <c r="AA5183" s="69"/>
      <c r="AB5183" s="69">
        <v>755.47869311999978</v>
      </c>
      <c r="AC5183" s="3">
        <v>142772</v>
      </c>
      <c r="AD5183" s="3">
        <v>319037.72396999999</v>
      </c>
      <c r="AE5183" s="3">
        <v>0</v>
      </c>
      <c r="AF5183" s="3">
        <v>0</v>
      </c>
    </row>
    <row r="5184" spans="1:32" x14ac:dyDescent="0.3">
      <c r="A5184" s="31" t="s">
        <v>40</v>
      </c>
      <c r="B5184" s="65" t="str">
        <f>VLOOKUP(A5184,'bank list with code'!$A$2:$C$114,3,FALSE)</f>
        <v>B035</v>
      </c>
      <c r="C5184" s="65" t="str">
        <f>VLOOKUP(B5184,'bank type'!$A$2:$B$87,2,FALSE)</f>
        <v>Foreign Banks</v>
      </c>
      <c r="D5184" s="60">
        <f t="shared" si="184"/>
        <v>45077</v>
      </c>
      <c r="E5184" s="115">
        <v>5</v>
      </c>
      <c r="F5184" s="41">
        <v>2023</v>
      </c>
      <c r="G5184" s="14">
        <v>13</v>
      </c>
      <c r="H5184" s="14">
        <v>18</v>
      </c>
      <c r="I5184" s="14"/>
      <c r="J5184" s="14"/>
      <c r="K5184" s="14">
        <v>0</v>
      </c>
      <c r="L5184" s="14">
        <v>0</v>
      </c>
      <c r="M5184" s="14">
        <v>0</v>
      </c>
      <c r="N5184" s="14">
        <v>8</v>
      </c>
      <c r="O5184" s="14">
        <v>0</v>
      </c>
      <c r="P5184" s="14"/>
      <c r="Q5184" s="3">
        <v>0</v>
      </c>
      <c r="R5184" s="69"/>
      <c r="S5184" s="69">
        <v>0</v>
      </c>
      <c r="T5184" s="3">
        <v>0</v>
      </c>
      <c r="U5184" s="3">
        <v>0</v>
      </c>
      <c r="V5184" s="3">
        <v>0</v>
      </c>
      <c r="W5184" s="3">
        <v>0</v>
      </c>
      <c r="X5184" s="14">
        <v>116797</v>
      </c>
      <c r="Y5184" s="14"/>
      <c r="Z5184" s="3">
        <v>44141</v>
      </c>
      <c r="AA5184" s="69"/>
      <c r="AB5184" s="69">
        <v>118.90400446999962</v>
      </c>
      <c r="AC5184" s="3">
        <v>18979</v>
      </c>
      <c r="AD5184" s="3">
        <v>57807.662350000144</v>
      </c>
      <c r="AE5184" s="3">
        <v>0</v>
      </c>
      <c r="AF5184" s="3">
        <v>0</v>
      </c>
    </row>
    <row r="5185" spans="1:32" x14ac:dyDescent="0.3">
      <c r="A5185" s="31" t="s">
        <v>88</v>
      </c>
      <c r="B5185" s="65" t="str">
        <f>VLOOKUP(A5185,'bank list with code'!$A$2:$C$114,3,FALSE)</f>
        <v>B052</v>
      </c>
      <c r="C5185" s="65" t="str">
        <f>VLOOKUP(B5185,'bank type'!$A$2:$B$87,2,FALSE)</f>
        <v>Foreign Banks</v>
      </c>
      <c r="D5185" s="60">
        <f t="shared" si="184"/>
        <v>45077</v>
      </c>
      <c r="E5185" s="115">
        <v>5</v>
      </c>
      <c r="F5185" s="41">
        <v>2023</v>
      </c>
      <c r="G5185" s="14">
        <v>46</v>
      </c>
      <c r="H5185" s="14">
        <v>28</v>
      </c>
      <c r="I5185" s="14"/>
      <c r="J5185" s="14"/>
      <c r="K5185" s="14">
        <v>0</v>
      </c>
      <c r="L5185" s="14">
        <v>0</v>
      </c>
      <c r="M5185" s="14">
        <v>0</v>
      </c>
      <c r="N5185" s="14">
        <v>0</v>
      </c>
      <c r="O5185" s="14">
        <v>696880</v>
      </c>
      <c r="P5185" s="14"/>
      <c r="Q5185" s="3">
        <v>758203</v>
      </c>
      <c r="R5185" s="69"/>
      <c r="S5185" s="69">
        <v>2491.8258865195648</v>
      </c>
      <c r="T5185" s="3">
        <v>1126652</v>
      </c>
      <c r="U5185" s="3">
        <v>4981238.0169003997</v>
      </c>
      <c r="V5185" s="3">
        <v>0</v>
      </c>
      <c r="W5185" s="3">
        <v>0</v>
      </c>
      <c r="X5185" s="14">
        <v>600301</v>
      </c>
      <c r="Y5185" s="14"/>
      <c r="Z5185" s="3">
        <v>302704</v>
      </c>
      <c r="AA5185" s="69"/>
      <c r="AB5185" s="69">
        <v>946.9330920099901</v>
      </c>
      <c r="AC5185" s="3">
        <v>0</v>
      </c>
      <c r="AD5185" s="3">
        <v>0</v>
      </c>
      <c r="AE5185" s="3">
        <v>0</v>
      </c>
      <c r="AF5185" s="3">
        <v>0</v>
      </c>
    </row>
    <row r="5186" spans="1:32" x14ac:dyDescent="0.3">
      <c r="A5186" s="31" t="s">
        <v>89</v>
      </c>
      <c r="B5186" s="65" t="str">
        <f>VLOOKUP(A5186,'bank list with code'!$A$2:$C$114,3,FALSE)</f>
        <v>B085</v>
      </c>
      <c r="C5186" s="65" t="str">
        <f>VLOOKUP(B5186,'bank type'!$A$2:$B$87,2,FALSE)</f>
        <v>Foreign Banks</v>
      </c>
      <c r="D5186" s="60">
        <f t="shared" si="184"/>
        <v>45077</v>
      </c>
      <c r="E5186" s="115">
        <v>5</v>
      </c>
      <c r="F5186" s="41">
        <v>2023</v>
      </c>
      <c r="G5186" s="14">
        <v>0</v>
      </c>
      <c r="H5186" s="14">
        <v>0</v>
      </c>
      <c r="I5186" s="14"/>
      <c r="J5186" s="14"/>
      <c r="K5186" s="14">
        <v>0</v>
      </c>
      <c r="L5186" s="14">
        <v>132053</v>
      </c>
      <c r="M5186" s="14">
        <v>0</v>
      </c>
      <c r="N5186" s="14">
        <v>0</v>
      </c>
      <c r="O5186" s="14">
        <v>1068500</v>
      </c>
      <c r="P5186" s="14"/>
      <c r="Q5186" s="3">
        <v>394082</v>
      </c>
      <c r="R5186" s="69"/>
      <c r="S5186" s="69">
        <v>452.54769416999602</v>
      </c>
      <c r="T5186" s="3">
        <v>698259</v>
      </c>
      <c r="U5186" s="3">
        <v>997689.54414999846</v>
      </c>
      <c r="V5186" s="3">
        <v>0</v>
      </c>
      <c r="W5186" s="3">
        <v>0</v>
      </c>
      <c r="X5186" s="14">
        <v>652383</v>
      </c>
      <c r="Y5186" s="14"/>
      <c r="Z5186" s="3">
        <v>19117</v>
      </c>
      <c r="AA5186" s="69"/>
      <c r="AB5186" s="69">
        <v>34.564287110000002</v>
      </c>
      <c r="AC5186" s="3">
        <v>15873</v>
      </c>
      <c r="AD5186" s="3">
        <v>42304.344550000002</v>
      </c>
      <c r="AE5186" s="3">
        <v>0</v>
      </c>
      <c r="AF5186" s="3">
        <v>0</v>
      </c>
    </row>
    <row r="5187" spans="1:32" x14ac:dyDescent="0.3">
      <c r="A5187" s="55" t="s">
        <v>42</v>
      </c>
      <c r="B5187" s="65" t="str">
        <f>VLOOKUP(A5187,'bank list with code'!$A$2:$C$114,3,FALSE)</f>
        <v>B090</v>
      </c>
      <c r="C5187" s="65" t="str">
        <f>VLOOKUP(B5187,'bank type'!$A$2:$B$87,2,FALSE)</f>
        <v>Foreign Banks</v>
      </c>
      <c r="D5187" s="60">
        <f t="shared" si="184"/>
        <v>45077</v>
      </c>
      <c r="E5187" s="115">
        <v>5</v>
      </c>
      <c r="F5187" s="41">
        <v>2023</v>
      </c>
      <c r="G5187" s="14">
        <v>102</v>
      </c>
      <c r="H5187" s="14">
        <v>67</v>
      </c>
      <c r="I5187" s="14"/>
      <c r="J5187" s="14"/>
      <c r="K5187" s="14">
        <v>0</v>
      </c>
      <c r="L5187" s="14">
        <v>0</v>
      </c>
      <c r="M5187" s="14">
        <v>0</v>
      </c>
      <c r="N5187" s="14">
        <v>0</v>
      </c>
      <c r="O5187" s="14">
        <v>1054846</v>
      </c>
      <c r="P5187" s="14"/>
      <c r="Q5187" s="3">
        <v>1531241</v>
      </c>
      <c r="R5187" s="69"/>
      <c r="S5187" s="69">
        <v>4726.5397063002929</v>
      </c>
      <c r="T5187" s="3">
        <v>1381452</v>
      </c>
      <c r="U5187" s="3">
        <v>6353182.5707311872</v>
      </c>
      <c r="V5187" s="3">
        <v>0</v>
      </c>
      <c r="W5187" s="3">
        <v>0</v>
      </c>
      <c r="X5187" s="14">
        <v>1135973</v>
      </c>
      <c r="Y5187" s="14"/>
      <c r="Z5187" s="3">
        <v>832538</v>
      </c>
      <c r="AA5187" s="69"/>
      <c r="AB5187" s="69">
        <v>1880.0338614099962</v>
      </c>
      <c r="AC5187" s="3">
        <v>108212</v>
      </c>
      <c r="AD5187" s="3">
        <v>601524.4364599986</v>
      </c>
      <c r="AE5187" s="3">
        <v>42</v>
      </c>
      <c r="AF5187" s="3">
        <v>442.49200000000002</v>
      </c>
    </row>
    <row r="5188" spans="1:32" x14ac:dyDescent="0.3">
      <c r="A5188" s="55" t="s">
        <v>94</v>
      </c>
      <c r="B5188" s="65" t="str">
        <f>VLOOKUP(A5188,'bank list with code'!$A$2:$C$114,3,FALSE)</f>
        <v>B112</v>
      </c>
      <c r="C5188" s="65" t="str">
        <f>VLOOKUP(B5188,'bank type'!$A$2:$B$87,2,FALSE)</f>
        <v>Foreign Banks</v>
      </c>
      <c r="D5188" s="60">
        <f t="shared" si="184"/>
        <v>45077</v>
      </c>
      <c r="E5188" s="115">
        <v>5</v>
      </c>
      <c r="F5188" s="41">
        <v>2023</v>
      </c>
      <c r="G5188" s="14">
        <v>0</v>
      </c>
      <c r="H5188" s="14">
        <v>0</v>
      </c>
      <c r="I5188" s="14"/>
      <c r="J5188" s="14"/>
      <c r="K5188" s="14">
        <v>0</v>
      </c>
      <c r="L5188" s="14">
        <v>0</v>
      </c>
      <c r="M5188" s="14">
        <v>0</v>
      </c>
      <c r="N5188" s="14">
        <v>0</v>
      </c>
      <c r="O5188" s="14">
        <v>0</v>
      </c>
      <c r="P5188" s="14"/>
      <c r="Q5188" s="3">
        <v>0</v>
      </c>
      <c r="R5188" s="69"/>
      <c r="S5188" s="69">
        <v>0</v>
      </c>
      <c r="T5188" s="3">
        <v>0</v>
      </c>
      <c r="U5188" s="3">
        <v>0</v>
      </c>
      <c r="V5188" s="3">
        <v>0</v>
      </c>
      <c r="W5188" s="3">
        <v>0</v>
      </c>
      <c r="X5188" s="14">
        <v>1003</v>
      </c>
      <c r="Y5188" s="14"/>
      <c r="Z5188" s="3">
        <v>4088</v>
      </c>
      <c r="AA5188" s="69"/>
      <c r="AB5188" s="69">
        <v>13.531331850000001</v>
      </c>
      <c r="AC5188" s="3">
        <v>1431</v>
      </c>
      <c r="AD5188" s="3">
        <v>4654.6193499999999</v>
      </c>
      <c r="AE5188" s="3">
        <v>0</v>
      </c>
      <c r="AF5188" s="3">
        <v>0</v>
      </c>
    </row>
    <row r="5189" spans="1:32" x14ac:dyDescent="0.3">
      <c r="A5189" s="32" t="s">
        <v>45</v>
      </c>
      <c r="B5189" s="65" t="str">
        <f>VLOOKUP(A5189,'bank list with code'!$A$2:$C$114,3,FALSE)</f>
        <v>B002</v>
      </c>
      <c r="C5189" s="65" t="str">
        <f>VLOOKUP(B5189,'bank type'!$A$2:$B$87,2,FALSE)</f>
        <v>Payment Banks</v>
      </c>
      <c r="D5189" s="60">
        <f t="shared" si="184"/>
        <v>45077</v>
      </c>
      <c r="E5189" s="115">
        <v>5</v>
      </c>
      <c r="F5189" s="41">
        <v>2023</v>
      </c>
      <c r="G5189" s="25">
        <v>0</v>
      </c>
      <c r="H5189" s="25">
        <v>0</v>
      </c>
      <c r="I5189" s="25"/>
      <c r="J5189" s="25"/>
      <c r="K5189" s="25">
        <v>0</v>
      </c>
      <c r="L5189" s="25">
        <v>73867</v>
      </c>
      <c r="M5189" s="25">
        <v>0</v>
      </c>
      <c r="N5189" s="25">
        <v>4232137</v>
      </c>
      <c r="O5189" s="25">
        <v>0</v>
      </c>
      <c r="P5189" s="25"/>
      <c r="Q5189" s="26">
        <v>0</v>
      </c>
      <c r="R5189" s="133"/>
      <c r="S5189" s="133">
        <v>0</v>
      </c>
      <c r="T5189" s="26">
        <v>0</v>
      </c>
      <c r="U5189" s="26">
        <v>0</v>
      </c>
      <c r="V5189" s="26">
        <v>0</v>
      </c>
      <c r="W5189" s="26">
        <v>0</v>
      </c>
      <c r="X5189" s="25">
        <v>4972682</v>
      </c>
      <c r="Y5189" s="25"/>
      <c r="Z5189" s="26">
        <v>4110</v>
      </c>
      <c r="AA5189" s="133"/>
      <c r="AB5189" s="133">
        <v>4.8520367800000006</v>
      </c>
      <c r="AC5189" s="26">
        <v>333040</v>
      </c>
      <c r="AD5189" s="26">
        <v>413781.77169999998</v>
      </c>
      <c r="AE5189" s="26">
        <v>0</v>
      </c>
      <c r="AF5189" s="26">
        <v>0</v>
      </c>
    </row>
    <row r="5190" spans="1:32" x14ac:dyDescent="0.3">
      <c r="A5190" s="32" t="s">
        <v>46</v>
      </c>
      <c r="B5190" s="65" t="str">
        <f>VLOOKUP(A5190,'bank list with code'!$A$2:$C$114,3,FALSE)</f>
        <v>B048</v>
      </c>
      <c r="C5190" s="65" t="str">
        <f>VLOOKUP(B5190,'bank type'!$A$2:$B$87,2,FALSE)</f>
        <v>Payment Banks</v>
      </c>
      <c r="D5190" s="60">
        <f t="shared" si="184"/>
        <v>45077</v>
      </c>
      <c r="E5190" s="115">
        <v>5</v>
      </c>
      <c r="F5190" s="41">
        <v>2023</v>
      </c>
      <c r="G5190" s="25">
        <v>0</v>
      </c>
      <c r="H5190" s="25">
        <v>0</v>
      </c>
      <c r="I5190" s="25"/>
      <c r="J5190" s="25"/>
      <c r="K5190" s="25">
        <v>0</v>
      </c>
      <c r="L5190" s="25">
        <v>377648</v>
      </c>
      <c r="M5190" s="25">
        <v>0</v>
      </c>
      <c r="N5190" s="25">
        <v>17415</v>
      </c>
      <c r="O5190" s="25">
        <v>0</v>
      </c>
      <c r="P5190" s="25"/>
      <c r="Q5190" s="26">
        <v>0</v>
      </c>
      <c r="R5190" s="133"/>
      <c r="S5190" s="133">
        <v>0</v>
      </c>
      <c r="T5190" s="26">
        <v>0</v>
      </c>
      <c r="U5190" s="26">
        <v>0</v>
      </c>
      <c r="V5190" s="26">
        <v>0</v>
      </c>
      <c r="W5190" s="26">
        <v>0</v>
      </c>
      <c r="X5190" s="25">
        <v>7018497</v>
      </c>
      <c r="Y5190" s="25"/>
      <c r="Z5190" s="26">
        <v>204883</v>
      </c>
      <c r="AA5190" s="133"/>
      <c r="AB5190" s="133">
        <v>466.38121705000003</v>
      </c>
      <c r="AC5190" s="26">
        <v>16463</v>
      </c>
      <c r="AD5190" s="26">
        <v>21386.688300000002</v>
      </c>
      <c r="AE5190" s="26">
        <v>0</v>
      </c>
      <c r="AF5190" s="26">
        <v>0</v>
      </c>
    </row>
    <row r="5191" spans="1:32" x14ac:dyDescent="0.3">
      <c r="A5191" s="32" t="s">
        <v>47</v>
      </c>
      <c r="B5191" s="65" t="str">
        <f>VLOOKUP(A5191,'bank list with code'!$A$2:$C$114,3,FALSE)</f>
        <v>B059</v>
      </c>
      <c r="C5191" s="65" t="str">
        <f>VLOOKUP(B5191,'bank type'!$A$2:$B$87,2,FALSE)</f>
        <v>Payment Banks</v>
      </c>
      <c r="D5191" s="60">
        <f t="shared" si="184"/>
        <v>45077</v>
      </c>
      <c r="E5191" s="115">
        <v>5</v>
      </c>
      <c r="F5191" s="41">
        <v>2023</v>
      </c>
      <c r="G5191" s="25">
        <v>0</v>
      </c>
      <c r="H5191" s="25">
        <v>0</v>
      </c>
      <c r="I5191" s="25"/>
      <c r="J5191" s="25"/>
      <c r="K5191" s="25">
        <v>0</v>
      </c>
      <c r="L5191" s="25">
        <v>159631</v>
      </c>
      <c r="M5191" s="25">
        <v>0</v>
      </c>
      <c r="N5191" s="25">
        <v>207401</v>
      </c>
      <c r="O5191" s="25">
        <v>0</v>
      </c>
      <c r="P5191" s="25"/>
      <c r="Q5191" s="26">
        <v>0</v>
      </c>
      <c r="R5191" s="133"/>
      <c r="S5191" s="133">
        <v>0</v>
      </c>
      <c r="T5191" s="26">
        <v>0</v>
      </c>
      <c r="U5191" s="26">
        <v>0</v>
      </c>
      <c r="V5191" s="26">
        <v>0</v>
      </c>
      <c r="W5191" s="26">
        <v>0</v>
      </c>
      <c r="X5191" s="25">
        <v>10464947</v>
      </c>
      <c r="Y5191" s="25"/>
      <c r="Z5191" s="26">
        <v>0</v>
      </c>
      <c r="AA5191" s="133"/>
      <c r="AB5191" s="133">
        <v>0</v>
      </c>
      <c r="AC5191" s="26">
        <v>538567</v>
      </c>
      <c r="AD5191" s="26">
        <v>369904.97042999999</v>
      </c>
      <c r="AE5191" s="26">
        <v>0</v>
      </c>
      <c r="AF5191" s="26">
        <v>0</v>
      </c>
    </row>
    <row r="5192" spans="1:32" x14ac:dyDescent="0.3">
      <c r="A5192" s="32" t="s">
        <v>72</v>
      </c>
      <c r="B5192" s="65" t="str">
        <f>VLOOKUP(A5192,'bank list with code'!$A$2:$C$114,3,FALSE)</f>
        <v>B067</v>
      </c>
      <c r="C5192" s="65" t="str">
        <f>VLOOKUP(B5192,'bank type'!$A$2:$B$87,2,FALSE)</f>
        <v>Payment Banks</v>
      </c>
      <c r="D5192" s="60">
        <f t="shared" si="184"/>
        <v>45077</v>
      </c>
      <c r="E5192" s="115">
        <v>5</v>
      </c>
      <c r="F5192" s="41">
        <v>2023</v>
      </c>
      <c r="G5192" s="25">
        <v>0</v>
      </c>
      <c r="H5192" s="25">
        <v>0</v>
      </c>
      <c r="I5192" s="25"/>
      <c r="J5192" s="25"/>
      <c r="K5192" s="25">
        <v>0</v>
      </c>
      <c r="L5192" s="25">
        <v>0</v>
      </c>
      <c r="M5192" s="25">
        <v>0</v>
      </c>
      <c r="N5192" s="25">
        <v>9379</v>
      </c>
      <c r="O5192" s="25">
        <v>0</v>
      </c>
      <c r="P5192" s="25"/>
      <c r="Q5192" s="26">
        <v>0</v>
      </c>
      <c r="R5192" s="133"/>
      <c r="S5192" s="133">
        <v>0</v>
      </c>
      <c r="T5192" s="26">
        <v>0</v>
      </c>
      <c r="U5192" s="26">
        <v>0</v>
      </c>
      <c r="V5192" s="26">
        <v>0</v>
      </c>
      <c r="W5192" s="26">
        <v>0</v>
      </c>
      <c r="X5192" s="25">
        <v>0</v>
      </c>
      <c r="Y5192" s="25"/>
      <c r="Z5192" s="26">
        <v>0</v>
      </c>
      <c r="AA5192" s="133"/>
      <c r="AB5192" s="133">
        <v>0</v>
      </c>
      <c r="AC5192" s="26">
        <v>0</v>
      </c>
      <c r="AD5192" s="26">
        <v>0</v>
      </c>
      <c r="AE5192" s="26">
        <v>0</v>
      </c>
      <c r="AF5192" s="26">
        <v>0</v>
      </c>
    </row>
    <row r="5193" spans="1:32" x14ac:dyDescent="0.3">
      <c r="A5193" s="32" t="s">
        <v>49</v>
      </c>
      <c r="B5193" s="65" t="str">
        <f>VLOOKUP(A5193,'bank list with code'!$A$2:$C$114,3,FALSE)</f>
        <v>B077</v>
      </c>
      <c r="C5193" s="65" t="str">
        <f>VLOOKUP(B5193,'bank type'!$A$2:$B$87,2,FALSE)</f>
        <v>Payment Banks</v>
      </c>
      <c r="D5193" s="60">
        <f t="shared" si="184"/>
        <v>45077</v>
      </c>
      <c r="E5193" s="115">
        <v>5</v>
      </c>
      <c r="F5193" s="41">
        <v>2023</v>
      </c>
      <c r="G5193" s="25">
        <v>0</v>
      </c>
      <c r="H5193" s="25">
        <v>0</v>
      </c>
      <c r="I5193" s="25"/>
      <c r="J5193" s="25"/>
      <c r="K5193" s="25">
        <v>0</v>
      </c>
      <c r="L5193" s="25">
        <v>375399</v>
      </c>
      <c r="M5193" s="25">
        <v>0</v>
      </c>
      <c r="N5193" s="25">
        <v>0</v>
      </c>
      <c r="O5193" s="25">
        <v>0</v>
      </c>
      <c r="P5193" s="25"/>
      <c r="Q5193" s="26">
        <v>0</v>
      </c>
      <c r="R5193" s="133"/>
      <c r="S5193" s="133">
        <v>0</v>
      </c>
      <c r="T5193" s="26">
        <v>0</v>
      </c>
      <c r="U5193" s="26">
        <v>0</v>
      </c>
      <c r="V5193" s="26">
        <v>0</v>
      </c>
      <c r="W5193" s="26">
        <v>0</v>
      </c>
      <c r="X5193" s="25">
        <v>585049</v>
      </c>
      <c r="Y5193" s="25"/>
      <c r="Z5193" s="26">
        <v>869</v>
      </c>
      <c r="AA5193" s="133"/>
      <c r="AB5193" s="133">
        <v>0.85849794000000001</v>
      </c>
      <c r="AC5193" s="26">
        <v>20033</v>
      </c>
      <c r="AD5193" s="26">
        <v>13681.333060000001</v>
      </c>
      <c r="AE5193" s="26">
        <v>0</v>
      </c>
      <c r="AF5193" s="26">
        <v>0</v>
      </c>
    </row>
    <row r="5194" spans="1:32" x14ac:dyDescent="0.3">
      <c r="A5194" s="56" t="s">
        <v>50</v>
      </c>
      <c r="B5194" s="65" t="str">
        <f>VLOOKUP(A5194,'bank list with code'!$A$2:$C$114,3,FALSE)</f>
        <v>B079</v>
      </c>
      <c r="C5194" s="65" t="str">
        <f>VLOOKUP(B5194,'bank type'!$A$2:$B$87,2,FALSE)</f>
        <v>Payment Banks</v>
      </c>
      <c r="D5194" s="60">
        <f t="shared" si="184"/>
        <v>45077</v>
      </c>
      <c r="E5194" s="115">
        <v>5</v>
      </c>
      <c r="F5194" s="41">
        <v>2023</v>
      </c>
      <c r="G5194" s="25">
        <v>1</v>
      </c>
      <c r="H5194" s="25">
        <v>61</v>
      </c>
      <c r="I5194" s="25"/>
      <c r="J5194" s="25"/>
      <c r="K5194" s="25">
        <v>649273</v>
      </c>
      <c r="L5194" s="25">
        <v>0</v>
      </c>
      <c r="M5194" s="25">
        <v>0</v>
      </c>
      <c r="N5194" s="25">
        <v>30770480</v>
      </c>
      <c r="O5194" s="25">
        <v>0</v>
      </c>
      <c r="P5194" s="25"/>
      <c r="Q5194" s="26">
        <v>0</v>
      </c>
      <c r="R5194" s="133"/>
      <c r="S5194" s="133">
        <v>0</v>
      </c>
      <c r="T5194" s="26">
        <v>0</v>
      </c>
      <c r="U5194" s="26">
        <v>0</v>
      </c>
      <c r="V5194" s="26">
        <v>0</v>
      </c>
      <c r="W5194" s="26">
        <v>0</v>
      </c>
      <c r="X5194" s="25">
        <v>38085853</v>
      </c>
      <c r="Y5194" s="25"/>
      <c r="Z5194" s="26">
        <v>405235</v>
      </c>
      <c r="AA5194" s="133"/>
      <c r="AB5194" s="133">
        <v>512.04810642999996</v>
      </c>
      <c r="AC5194" s="26">
        <v>1041021</v>
      </c>
      <c r="AD5194" s="26">
        <v>1859057.1589000002</v>
      </c>
      <c r="AE5194" s="26">
        <v>0</v>
      </c>
      <c r="AF5194" s="26">
        <v>0</v>
      </c>
    </row>
    <row r="5195" spans="1:32" x14ac:dyDescent="0.3">
      <c r="A5195" s="31" t="s">
        <v>95</v>
      </c>
      <c r="B5195" s="65" t="str">
        <f>VLOOKUP(A5195,'bank list with code'!$A$2:$C$114,3,FALSE)</f>
        <v>B007</v>
      </c>
      <c r="C5195" s="65" t="str">
        <f>VLOOKUP(B5195,'bank type'!$A$2:$B$87,2,FALSE)</f>
        <v>Small Finance Banks</v>
      </c>
      <c r="D5195" s="60">
        <f t="shared" si="184"/>
        <v>45077</v>
      </c>
      <c r="E5195" s="115">
        <v>5</v>
      </c>
      <c r="F5195" s="41">
        <v>2023</v>
      </c>
      <c r="G5195" s="14">
        <v>491</v>
      </c>
      <c r="H5195" s="14">
        <v>2</v>
      </c>
      <c r="I5195" s="14"/>
      <c r="J5195" s="14"/>
      <c r="K5195" s="14">
        <v>0</v>
      </c>
      <c r="L5195" s="14">
        <v>374</v>
      </c>
      <c r="M5195" s="14">
        <v>0</v>
      </c>
      <c r="N5195" s="14">
        <v>1066782</v>
      </c>
      <c r="O5195" s="14">
        <v>576927</v>
      </c>
      <c r="P5195" s="14"/>
      <c r="Q5195" s="3">
        <v>816616</v>
      </c>
      <c r="R5195" s="69"/>
      <c r="S5195" s="69">
        <v>4826.5109661449906</v>
      </c>
      <c r="T5195" s="3">
        <v>931457</v>
      </c>
      <c r="U5195" s="3">
        <v>7030375.6262497799</v>
      </c>
      <c r="V5195" s="3">
        <v>1320</v>
      </c>
      <c r="W5195" s="3">
        <v>716.83600000000001</v>
      </c>
      <c r="X5195" s="14">
        <v>2564004</v>
      </c>
      <c r="Y5195" s="14"/>
      <c r="Z5195" s="3">
        <v>228026</v>
      </c>
      <c r="AA5195" s="69"/>
      <c r="AB5195" s="69">
        <v>553.79151881999746</v>
      </c>
      <c r="AC5195" s="3">
        <v>227144</v>
      </c>
      <c r="AD5195" s="3">
        <v>698461.23558998329</v>
      </c>
      <c r="AE5195" s="3">
        <v>192</v>
      </c>
      <c r="AF5195" s="3">
        <v>3924.9920000000002</v>
      </c>
    </row>
    <row r="5196" spans="1:32" x14ac:dyDescent="0.3">
      <c r="A5196" s="31" t="s">
        <v>96</v>
      </c>
      <c r="B5196" s="65" t="str">
        <f>VLOOKUP(A5196,'bank list with code'!$A$2:$C$114,3,FALSE)</f>
        <v>B019</v>
      </c>
      <c r="C5196" s="65" t="str">
        <f>VLOOKUP(B5196,'bank type'!$A$2:$B$87,2,FALSE)</f>
        <v>Small Finance Banks</v>
      </c>
      <c r="D5196" s="60">
        <f t="shared" si="184"/>
        <v>45077</v>
      </c>
      <c r="E5196" s="115">
        <v>5</v>
      </c>
      <c r="F5196" s="41">
        <v>2023</v>
      </c>
      <c r="G5196" s="14">
        <v>170</v>
      </c>
      <c r="H5196" s="14">
        <v>2</v>
      </c>
      <c r="I5196" s="14"/>
      <c r="J5196" s="14"/>
      <c r="K5196" s="14">
        <v>0</v>
      </c>
      <c r="L5196" s="14">
        <v>0</v>
      </c>
      <c r="M5196" s="14">
        <v>0</v>
      </c>
      <c r="N5196" s="14">
        <v>0</v>
      </c>
      <c r="O5196" s="14">
        <v>0</v>
      </c>
      <c r="P5196" s="14"/>
      <c r="Q5196" s="3">
        <v>0</v>
      </c>
      <c r="R5196" s="69"/>
      <c r="S5196" s="69">
        <v>0</v>
      </c>
      <c r="T5196" s="3">
        <v>0</v>
      </c>
      <c r="U5196" s="3">
        <v>0</v>
      </c>
      <c r="V5196" s="3">
        <v>0</v>
      </c>
      <c r="W5196" s="3">
        <v>0</v>
      </c>
      <c r="X5196" s="14">
        <v>252024</v>
      </c>
      <c r="Y5196" s="14"/>
      <c r="Z5196" s="3">
        <v>38298</v>
      </c>
      <c r="AA5196" s="69"/>
      <c r="AB5196" s="69">
        <v>105.45907608000007</v>
      </c>
      <c r="AC5196" s="3">
        <v>9711</v>
      </c>
      <c r="AD5196" s="3">
        <v>27233.017070000002</v>
      </c>
      <c r="AE5196" s="3">
        <v>0</v>
      </c>
      <c r="AF5196" s="3">
        <v>0</v>
      </c>
    </row>
    <row r="5197" spans="1:32" x14ac:dyDescent="0.3">
      <c r="A5197" s="31" t="s">
        <v>97</v>
      </c>
      <c r="B5197" s="65" t="str">
        <f>VLOOKUP(A5197,'bank list with code'!$A$2:$C$114,3,FALSE)</f>
        <v>B041</v>
      </c>
      <c r="C5197" s="65" t="str">
        <f>VLOOKUP(B5197,'bank type'!$A$2:$B$87,2,FALSE)</f>
        <v>Small Finance Banks</v>
      </c>
      <c r="D5197" s="60">
        <f t="shared" si="184"/>
        <v>45077</v>
      </c>
      <c r="E5197" s="115">
        <v>5</v>
      </c>
      <c r="F5197" s="41">
        <v>2023</v>
      </c>
      <c r="G5197" s="14">
        <v>348</v>
      </c>
      <c r="H5197" s="14">
        <v>3</v>
      </c>
      <c r="I5197" s="14"/>
      <c r="J5197" s="14"/>
      <c r="K5197" s="14">
        <v>24636</v>
      </c>
      <c r="L5197" s="14">
        <v>303</v>
      </c>
      <c r="M5197" s="14">
        <v>50609</v>
      </c>
      <c r="N5197" s="14">
        <v>0</v>
      </c>
      <c r="O5197" s="14">
        <v>0</v>
      </c>
      <c r="P5197" s="14"/>
      <c r="Q5197" s="3">
        <v>0</v>
      </c>
      <c r="R5197" s="69"/>
      <c r="S5197" s="69">
        <v>0</v>
      </c>
      <c r="T5197" s="3">
        <v>0</v>
      </c>
      <c r="U5197" s="3">
        <v>0</v>
      </c>
      <c r="V5197" s="3">
        <v>0</v>
      </c>
      <c r="W5197" s="3">
        <v>0</v>
      </c>
      <c r="X5197" s="14">
        <v>3352093</v>
      </c>
      <c r="Y5197" s="14"/>
      <c r="Z5197" s="3">
        <v>205910</v>
      </c>
      <c r="AA5197" s="69"/>
      <c r="AB5197" s="69">
        <v>370.62755691000001</v>
      </c>
      <c r="AC5197" s="3">
        <v>58516</v>
      </c>
      <c r="AD5197" s="3">
        <v>301848.97949</v>
      </c>
      <c r="AE5197" s="3">
        <v>0</v>
      </c>
      <c r="AF5197" s="3">
        <v>0</v>
      </c>
    </row>
    <row r="5198" spans="1:32" x14ac:dyDescent="0.3">
      <c r="A5198" s="31" t="s">
        <v>98</v>
      </c>
      <c r="B5198" s="65" t="str">
        <f>VLOOKUP(A5198,'bank list with code'!$A$2:$C$114,3,FALSE)</f>
        <v>B043</v>
      </c>
      <c r="C5198" s="65" t="str">
        <f>VLOOKUP(B5198,'bank type'!$A$2:$B$87,2,FALSE)</f>
        <v>Small Finance Banks</v>
      </c>
      <c r="D5198" s="60">
        <f t="shared" si="184"/>
        <v>45077</v>
      </c>
      <c r="E5198" s="115">
        <v>5</v>
      </c>
      <c r="F5198" s="41">
        <v>2023</v>
      </c>
      <c r="G5198" s="14">
        <v>550</v>
      </c>
      <c r="H5198" s="14">
        <v>3</v>
      </c>
      <c r="I5198" s="14"/>
      <c r="J5198" s="14"/>
      <c r="K5198" s="14">
        <v>0</v>
      </c>
      <c r="L5198" s="14">
        <v>2085</v>
      </c>
      <c r="M5198" s="14">
        <v>0</v>
      </c>
      <c r="N5198" s="14">
        <v>0</v>
      </c>
      <c r="O5198" s="14">
        <v>0</v>
      </c>
      <c r="P5198" s="14"/>
      <c r="Q5198" s="3">
        <v>0</v>
      </c>
      <c r="R5198" s="69"/>
      <c r="S5198" s="69">
        <v>0</v>
      </c>
      <c r="T5198" s="3">
        <v>0</v>
      </c>
      <c r="U5198" s="3">
        <v>0</v>
      </c>
      <c r="V5198" s="3">
        <v>0</v>
      </c>
      <c r="W5198" s="3">
        <v>0</v>
      </c>
      <c r="X5198" s="14">
        <v>4964578</v>
      </c>
      <c r="Y5198" s="14"/>
      <c r="Z5198" s="3">
        <v>267985</v>
      </c>
      <c r="AA5198" s="69"/>
      <c r="AB5198" s="69">
        <v>377.13347952999999</v>
      </c>
      <c r="AC5198" s="3">
        <v>19844</v>
      </c>
      <c r="AD5198" s="3">
        <v>38063.811229999999</v>
      </c>
      <c r="AE5198" s="3">
        <v>0</v>
      </c>
      <c r="AF5198" s="3">
        <v>0</v>
      </c>
    </row>
    <row r="5199" spans="1:32" x14ac:dyDescent="0.3">
      <c r="A5199" s="31" t="s">
        <v>99</v>
      </c>
      <c r="B5199" s="65" t="str">
        <f>VLOOKUP(A5199,'bank list with code'!$A$2:$C$114,3,FALSE)</f>
        <v>B046</v>
      </c>
      <c r="C5199" s="65" t="str">
        <f>VLOOKUP(B5199,'bank type'!$A$2:$B$87,2,FALSE)</f>
        <v>Small Finance Banks</v>
      </c>
      <c r="D5199" s="60">
        <f t="shared" si="184"/>
        <v>45077</v>
      </c>
      <c r="E5199" s="115">
        <v>5</v>
      </c>
      <c r="F5199" s="41">
        <v>2023</v>
      </c>
      <c r="G5199" s="14">
        <v>146</v>
      </c>
      <c r="H5199" s="14">
        <v>0</v>
      </c>
      <c r="I5199" s="14"/>
      <c r="J5199" s="14"/>
      <c r="K5199" s="14">
        <v>0</v>
      </c>
      <c r="L5199" s="14">
        <v>247</v>
      </c>
      <c r="M5199" s="14">
        <v>0</v>
      </c>
      <c r="N5199" s="14">
        <v>10138</v>
      </c>
      <c r="O5199" s="14">
        <v>0</v>
      </c>
      <c r="P5199" s="14"/>
      <c r="Q5199" s="3">
        <v>0</v>
      </c>
      <c r="R5199" s="69"/>
      <c r="S5199" s="69">
        <v>0</v>
      </c>
      <c r="T5199" s="3">
        <v>0</v>
      </c>
      <c r="U5199" s="3">
        <v>0</v>
      </c>
      <c r="V5199" s="3">
        <v>0</v>
      </c>
      <c r="W5199" s="3">
        <v>0</v>
      </c>
      <c r="X5199" s="14">
        <v>4628548</v>
      </c>
      <c r="Y5199" s="14"/>
      <c r="Z5199" s="3">
        <v>48176</v>
      </c>
      <c r="AA5199" s="69"/>
      <c r="AB5199" s="69">
        <v>66.161337180000004</v>
      </c>
      <c r="AC5199" s="3">
        <v>6778</v>
      </c>
      <c r="AD5199" s="3">
        <v>13936.638499999999</v>
      </c>
      <c r="AE5199" s="3">
        <v>0</v>
      </c>
      <c r="AF5199" s="3">
        <v>0</v>
      </c>
    </row>
    <row r="5200" spans="1:32" x14ac:dyDescent="0.3">
      <c r="A5200" s="31" t="s">
        <v>100</v>
      </c>
      <c r="B5200" s="65" t="str">
        <f>VLOOKUP(A5200,'bank list with code'!$A$2:$C$114,3,FALSE)</f>
        <v>B065</v>
      </c>
      <c r="C5200" s="65" t="str">
        <f>VLOOKUP(B5200,'bank type'!$A$2:$B$87,2,FALSE)</f>
        <v>Small Finance Banks</v>
      </c>
      <c r="D5200" s="60">
        <f t="shared" si="184"/>
        <v>45077</v>
      </c>
      <c r="E5200" s="115">
        <v>5</v>
      </c>
      <c r="F5200" s="41">
        <v>2023</v>
      </c>
      <c r="G5200" s="14">
        <v>59</v>
      </c>
      <c r="H5200" s="14">
        <v>2</v>
      </c>
      <c r="I5200" s="14"/>
      <c r="J5200" s="14"/>
      <c r="K5200" s="14">
        <v>0</v>
      </c>
      <c r="L5200" s="14">
        <v>164</v>
      </c>
      <c r="M5200" s="14">
        <v>0</v>
      </c>
      <c r="N5200" s="14">
        <v>494822</v>
      </c>
      <c r="O5200" s="14">
        <v>0</v>
      </c>
      <c r="P5200" s="14"/>
      <c r="Q5200" s="3">
        <v>0</v>
      </c>
      <c r="R5200" s="69"/>
      <c r="S5200" s="69">
        <v>0</v>
      </c>
      <c r="T5200" s="3">
        <v>0</v>
      </c>
      <c r="U5200" s="3">
        <v>0</v>
      </c>
      <c r="V5200" s="3">
        <v>0</v>
      </c>
      <c r="W5200" s="3">
        <v>0</v>
      </c>
      <c r="X5200" s="14">
        <v>2830420</v>
      </c>
      <c r="Y5200" s="14"/>
      <c r="Z5200" s="3">
        <v>54554</v>
      </c>
      <c r="AA5200" s="69"/>
      <c r="AB5200" s="69">
        <v>100.15621586</v>
      </c>
      <c r="AC5200" s="3">
        <v>8564</v>
      </c>
      <c r="AD5200" s="3">
        <v>23358.521920000003</v>
      </c>
      <c r="AE5200" s="3">
        <v>0</v>
      </c>
      <c r="AF5200" s="3">
        <v>0</v>
      </c>
    </row>
    <row r="5201" spans="1:32" x14ac:dyDescent="0.3">
      <c r="A5201" s="31" t="s">
        <v>101</v>
      </c>
      <c r="B5201" s="65" t="str">
        <f>VLOOKUP(A5201,'bank list with code'!$A$2:$C$114,3,FALSE)</f>
        <v>B075</v>
      </c>
      <c r="C5201" s="65" t="str">
        <f>VLOOKUP(B5201,'bank type'!$A$2:$B$87,2,FALSE)</f>
        <v>Small Finance Banks</v>
      </c>
      <c r="D5201" s="60">
        <f t="shared" si="184"/>
        <v>45077</v>
      </c>
      <c r="E5201" s="115">
        <v>5</v>
      </c>
      <c r="F5201" s="41">
        <v>2023</v>
      </c>
      <c r="G5201" s="14">
        <v>13</v>
      </c>
      <c r="H5201" s="14">
        <v>1</v>
      </c>
      <c r="I5201" s="14"/>
      <c r="J5201" s="14"/>
      <c r="K5201" s="14">
        <v>0</v>
      </c>
      <c r="L5201" s="14">
        <v>0</v>
      </c>
      <c r="M5201" s="14">
        <v>0</v>
      </c>
      <c r="N5201" s="14">
        <v>0</v>
      </c>
      <c r="O5201" s="14">
        <v>0</v>
      </c>
      <c r="P5201" s="14"/>
      <c r="Q5201" s="3">
        <v>0</v>
      </c>
      <c r="R5201" s="69"/>
      <c r="S5201" s="69">
        <v>0</v>
      </c>
      <c r="T5201" s="3">
        <v>0</v>
      </c>
      <c r="U5201" s="3">
        <v>0</v>
      </c>
      <c r="V5201" s="3">
        <v>0</v>
      </c>
      <c r="W5201" s="3">
        <v>0</v>
      </c>
      <c r="X5201" s="14">
        <v>393695</v>
      </c>
      <c r="Y5201" s="14"/>
      <c r="Z5201" s="3">
        <v>3298</v>
      </c>
      <c r="AA5201" s="69"/>
      <c r="AB5201" s="69">
        <v>4.3032841600000005</v>
      </c>
      <c r="AC5201" s="3">
        <v>0</v>
      </c>
      <c r="AD5201" s="3">
        <v>0</v>
      </c>
      <c r="AE5201" s="3">
        <v>0</v>
      </c>
      <c r="AF5201" s="3">
        <v>0</v>
      </c>
    </row>
    <row r="5202" spans="1:32" x14ac:dyDescent="0.3">
      <c r="A5202" s="31" t="s">
        <v>102</v>
      </c>
      <c r="B5202" s="65" t="str">
        <f>VLOOKUP(A5202,'bank list with code'!$A$2:$C$114,3,FALSE)</f>
        <v>B087</v>
      </c>
      <c r="C5202" s="65" t="str">
        <f>VLOOKUP(B5202,'bank type'!$A$2:$B$87,2,FALSE)</f>
        <v>Small Finance Banks</v>
      </c>
      <c r="D5202" s="60">
        <f t="shared" si="184"/>
        <v>45077</v>
      </c>
      <c r="E5202" s="115">
        <v>5</v>
      </c>
      <c r="F5202" s="41">
        <v>2023</v>
      </c>
      <c r="G5202" s="14">
        <v>27</v>
      </c>
      <c r="H5202" s="14">
        <v>1</v>
      </c>
      <c r="I5202" s="14"/>
      <c r="J5202" s="14"/>
      <c r="K5202" s="14">
        <v>0</v>
      </c>
      <c r="L5202" s="14">
        <v>279</v>
      </c>
      <c r="M5202" s="14">
        <v>0</v>
      </c>
      <c r="N5202" s="14">
        <v>0</v>
      </c>
      <c r="O5202" s="14">
        <v>0</v>
      </c>
      <c r="P5202" s="14"/>
      <c r="Q5202" s="3">
        <v>0</v>
      </c>
      <c r="R5202" s="69"/>
      <c r="S5202" s="69">
        <v>0</v>
      </c>
      <c r="T5202" s="3">
        <v>0</v>
      </c>
      <c r="U5202" s="3">
        <v>0</v>
      </c>
      <c r="V5202" s="3">
        <v>0</v>
      </c>
      <c r="W5202" s="3">
        <v>0</v>
      </c>
      <c r="X5202" s="14">
        <v>86552</v>
      </c>
      <c r="Y5202" s="14"/>
      <c r="Z5202" s="3">
        <v>5941</v>
      </c>
      <c r="AA5202" s="69"/>
      <c r="AB5202" s="69">
        <v>12.43470123</v>
      </c>
      <c r="AC5202" s="3">
        <v>4817</v>
      </c>
      <c r="AD5202" s="3">
        <v>16510.97406</v>
      </c>
      <c r="AE5202" s="3">
        <v>0</v>
      </c>
      <c r="AF5202" s="3">
        <v>0</v>
      </c>
    </row>
    <row r="5203" spans="1:32" x14ac:dyDescent="0.3">
      <c r="A5203" s="31" t="s">
        <v>103</v>
      </c>
      <c r="B5203" s="65" t="str">
        <f>VLOOKUP(A5203,'bank list with code'!$A$2:$C$114,3,FALSE)</f>
        <v>B097</v>
      </c>
      <c r="C5203" s="65" t="str">
        <f>VLOOKUP(B5203,'bank type'!$A$2:$B$87,2,FALSE)</f>
        <v>Small Finance Banks</v>
      </c>
      <c r="D5203" s="60">
        <f t="shared" si="184"/>
        <v>45077</v>
      </c>
      <c r="E5203" s="115">
        <v>5</v>
      </c>
      <c r="F5203" s="41">
        <v>2023</v>
      </c>
      <c r="G5203" s="57">
        <v>0</v>
      </c>
      <c r="H5203" s="58">
        <v>0</v>
      </c>
      <c r="I5203" s="58"/>
      <c r="J5203" s="58"/>
      <c r="K5203" s="14">
        <v>0</v>
      </c>
      <c r="L5203" s="14">
        <v>67</v>
      </c>
      <c r="M5203" s="14">
        <v>0</v>
      </c>
      <c r="N5203" s="14">
        <v>0</v>
      </c>
      <c r="O5203" s="14">
        <v>0</v>
      </c>
      <c r="P5203" s="14"/>
      <c r="Q5203" s="3">
        <v>0</v>
      </c>
      <c r="R5203" s="69"/>
      <c r="S5203" s="69">
        <v>0</v>
      </c>
      <c r="T5203" s="3">
        <v>0</v>
      </c>
      <c r="U5203" s="3">
        <v>0</v>
      </c>
      <c r="V5203" s="3">
        <v>0</v>
      </c>
      <c r="W5203" s="3">
        <v>0</v>
      </c>
      <c r="X5203" s="14">
        <v>585684</v>
      </c>
      <c r="Y5203" s="14"/>
      <c r="Z5203" s="3">
        <v>32008</v>
      </c>
      <c r="AA5203" s="69"/>
      <c r="AB5203" s="69">
        <v>35.611155220000001</v>
      </c>
      <c r="AC5203" s="3">
        <v>1544</v>
      </c>
      <c r="AD5203" s="3">
        <v>4497.92983</v>
      </c>
      <c r="AE5203" s="3">
        <v>0</v>
      </c>
      <c r="AF5203" s="3">
        <v>0</v>
      </c>
    </row>
    <row r="5204" spans="1:32" x14ac:dyDescent="0.3">
      <c r="A5204" s="31" t="s">
        <v>104</v>
      </c>
      <c r="B5204" s="65" t="str">
        <f>VLOOKUP(A5204,'bank list with code'!$A$2:$C$114,3,FALSE)</f>
        <v>B103</v>
      </c>
      <c r="C5204" s="65" t="str">
        <f>VLOOKUP(B5204,'bank type'!$A$2:$B$87,2,FALSE)</f>
        <v>Small Finance Banks</v>
      </c>
      <c r="D5204" s="60">
        <f t="shared" si="184"/>
        <v>45077</v>
      </c>
      <c r="E5204" s="115">
        <v>5</v>
      </c>
      <c r="F5204" s="41">
        <v>2023</v>
      </c>
      <c r="G5204" s="14">
        <v>519</v>
      </c>
      <c r="H5204" s="14">
        <v>3</v>
      </c>
      <c r="I5204" s="14"/>
      <c r="J5204" s="14"/>
      <c r="K5204" s="14">
        <v>0</v>
      </c>
      <c r="L5204" s="14">
        <v>0</v>
      </c>
      <c r="M5204" s="14">
        <v>0</v>
      </c>
      <c r="N5204" s="14">
        <v>420538</v>
      </c>
      <c r="O5204" s="14">
        <v>0</v>
      </c>
      <c r="P5204" s="14"/>
      <c r="Q5204" s="3">
        <v>0</v>
      </c>
      <c r="R5204" s="69"/>
      <c r="S5204" s="69">
        <v>0</v>
      </c>
      <c r="T5204" s="3">
        <v>0</v>
      </c>
      <c r="U5204" s="3">
        <v>0</v>
      </c>
      <c r="V5204" s="3">
        <v>0</v>
      </c>
      <c r="W5204" s="3">
        <v>0</v>
      </c>
      <c r="X5204" s="14">
        <v>8972099</v>
      </c>
      <c r="Y5204" s="14"/>
      <c r="Z5204" s="3">
        <v>271669</v>
      </c>
      <c r="AA5204" s="69"/>
      <c r="AB5204" s="69">
        <v>448.27516918999999</v>
      </c>
      <c r="AC5204" s="3">
        <v>108660</v>
      </c>
      <c r="AD5204" s="3">
        <v>252345.11635</v>
      </c>
      <c r="AE5204" s="3">
        <v>0</v>
      </c>
      <c r="AF5204" s="3">
        <v>0</v>
      </c>
    </row>
    <row r="5205" spans="1:32" x14ac:dyDescent="0.3">
      <c r="A5205" s="31" t="s">
        <v>105</v>
      </c>
      <c r="B5205" s="65" t="str">
        <f>VLOOKUP(A5205,'bank list with code'!$A$2:$C$114,3,FALSE)</f>
        <v>B107</v>
      </c>
      <c r="C5205" s="65" t="str">
        <f>VLOOKUP(B5205,'bank type'!$A$2:$B$87,2,FALSE)</f>
        <v>Small Finance Banks</v>
      </c>
      <c r="D5205" s="60">
        <f t="shared" si="184"/>
        <v>45077</v>
      </c>
      <c r="E5205" s="115">
        <v>5</v>
      </c>
      <c r="F5205" s="41">
        <v>2023</v>
      </c>
      <c r="G5205" s="14">
        <v>231</v>
      </c>
      <c r="H5205" s="14">
        <v>0</v>
      </c>
      <c r="I5205" s="14"/>
      <c r="J5205" s="14"/>
      <c r="K5205" s="14">
        <v>0</v>
      </c>
      <c r="L5205" s="14">
        <v>0</v>
      </c>
      <c r="M5205" s="14">
        <v>0</v>
      </c>
      <c r="N5205" s="14">
        <v>0</v>
      </c>
      <c r="O5205" s="14">
        <v>0</v>
      </c>
      <c r="P5205" s="14"/>
      <c r="Q5205" s="3">
        <v>0</v>
      </c>
      <c r="R5205" s="69"/>
      <c r="S5205" s="69">
        <v>0</v>
      </c>
      <c r="T5205" s="3">
        <v>0</v>
      </c>
      <c r="U5205" s="3">
        <v>0</v>
      </c>
      <c r="V5205" s="3">
        <v>0</v>
      </c>
      <c r="W5205" s="3">
        <v>0</v>
      </c>
      <c r="X5205" s="14">
        <v>0</v>
      </c>
      <c r="Y5205" s="14"/>
      <c r="Z5205" s="3">
        <v>0</v>
      </c>
      <c r="AA5205" s="69"/>
      <c r="AB5205" s="69">
        <v>0</v>
      </c>
      <c r="AC5205" s="3">
        <v>0</v>
      </c>
      <c r="AD5205" s="3">
        <v>0</v>
      </c>
      <c r="AE5205" s="3">
        <v>0</v>
      </c>
      <c r="AF5205" s="3">
        <v>0</v>
      </c>
    </row>
    <row r="5206" spans="1:32" x14ac:dyDescent="0.3">
      <c r="A5206" s="31" t="s">
        <v>106</v>
      </c>
      <c r="B5206" s="65" t="str">
        <f>VLOOKUP(A5206,'bank list with code'!$A$2:$C$114,3,FALSE)</f>
        <v>B109</v>
      </c>
      <c r="C5206" s="65" t="str">
        <f>VLOOKUP(B5206,'bank type'!$A$2:$B$87,2,FALSE)</f>
        <v>Small Finance Banks</v>
      </c>
      <c r="D5206" s="60">
        <f t="shared" si="184"/>
        <v>45077</v>
      </c>
      <c r="E5206" s="115">
        <v>5</v>
      </c>
      <c r="F5206" s="41">
        <v>2023</v>
      </c>
      <c r="G5206" s="14">
        <v>291</v>
      </c>
      <c r="H5206" s="14">
        <v>7</v>
      </c>
      <c r="I5206" s="14"/>
      <c r="J5206" s="14"/>
      <c r="K5206" s="14">
        <v>0</v>
      </c>
      <c r="L5206" s="14">
        <v>546</v>
      </c>
      <c r="M5206" s="14">
        <v>0</v>
      </c>
      <c r="N5206" s="14">
        <v>18995</v>
      </c>
      <c r="O5206" s="14">
        <v>0</v>
      </c>
      <c r="P5206" s="14"/>
      <c r="Q5206" s="3">
        <v>0</v>
      </c>
      <c r="R5206" s="69"/>
      <c r="S5206" s="69">
        <v>0</v>
      </c>
      <c r="T5206" s="3">
        <v>0</v>
      </c>
      <c r="U5206" s="3">
        <v>0</v>
      </c>
      <c r="V5206" s="3">
        <v>0</v>
      </c>
      <c r="W5206" s="3">
        <v>0</v>
      </c>
      <c r="X5206" s="14">
        <v>1654364</v>
      </c>
      <c r="Y5206" s="14"/>
      <c r="Z5206" s="3">
        <v>38812</v>
      </c>
      <c r="AA5206" s="69"/>
      <c r="AB5206" s="69">
        <v>69.443474839999979</v>
      </c>
      <c r="AC5206" s="3">
        <v>10903</v>
      </c>
      <c r="AD5206" s="3">
        <v>26481.402099999959</v>
      </c>
      <c r="AE5206" s="3">
        <v>21</v>
      </c>
      <c r="AF5206" s="3">
        <v>166.50782000000001</v>
      </c>
    </row>
    <row r="5207" spans="1:32" x14ac:dyDescent="0.3">
      <c r="A5207" s="31" t="s">
        <v>0</v>
      </c>
      <c r="B5207" s="65" t="str">
        <f>VLOOKUP(A5207,'bank list with code'!$A$2:$C$114,3,FALSE)</f>
        <v>B014</v>
      </c>
      <c r="C5207" s="65" t="str">
        <f>VLOOKUP(B5207,'bank type'!$A$2:$B$87,2,FALSE)</f>
        <v>Public Sector Banks</v>
      </c>
      <c r="D5207" s="64">
        <v>45107</v>
      </c>
      <c r="E5207" s="115">
        <v>6</v>
      </c>
      <c r="F5207" s="41">
        <v>2023</v>
      </c>
      <c r="G5207" s="14">
        <v>8424</v>
      </c>
      <c r="H5207" s="14">
        <v>2035</v>
      </c>
      <c r="I5207" s="14"/>
      <c r="J5207" s="14"/>
      <c r="K5207" s="14">
        <v>23769</v>
      </c>
      <c r="L5207" s="14">
        <v>43716</v>
      </c>
      <c r="M5207" s="14">
        <v>7792</v>
      </c>
      <c r="N5207" s="14">
        <v>1278661</v>
      </c>
      <c r="O5207" s="14">
        <v>2006637</v>
      </c>
      <c r="P5207" s="14"/>
      <c r="Q5207" s="3">
        <v>2253421</v>
      </c>
      <c r="R5207" s="69"/>
      <c r="S5207" s="69">
        <v>7047.0794479099995</v>
      </c>
      <c r="T5207" s="3">
        <v>2033644</v>
      </c>
      <c r="U5207" s="3">
        <v>11565394.079299999</v>
      </c>
      <c r="V5207" s="3">
        <v>0</v>
      </c>
      <c r="W5207" s="3">
        <v>0</v>
      </c>
      <c r="X5207" s="14">
        <v>85726395</v>
      </c>
      <c r="Y5207" s="14"/>
      <c r="Z5207" s="3">
        <v>5501254</v>
      </c>
      <c r="AA5207" s="69"/>
      <c r="AB5207" s="69">
        <v>11082.65512831</v>
      </c>
      <c r="AC5207" s="3">
        <v>1553046</v>
      </c>
      <c r="AD5207" s="3">
        <v>4634941.61998</v>
      </c>
      <c r="AE5207" s="3">
        <v>7</v>
      </c>
      <c r="AF5207" s="3">
        <v>13.73</v>
      </c>
    </row>
    <row r="5208" spans="1:32" x14ac:dyDescent="0.3">
      <c r="A5208" s="31" t="s">
        <v>1</v>
      </c>
      <c r="B5208" s="65" t="str">
        <f>VLOOKUP(A5208,'bank list with code'!$A$2:$C$114,3,FALSE)</f>
        <v>B015</v>
      </c>
      <c r="C5208" s="65" t="str">
        <f>VLOOKUP(B5208,'bank type'!$A$2:$B$87,2,FALSE)</f>
        <v>Public Sector Banks</v>
      </c>
      <c r="D5208" s="64">
        <v>45107</v>
      </c>
      <c r="E5208" s="115">
        <v>6</v>
      </c>
      <c r="F5208" s="41">
        <v>2023</v>
      </c>
      <c r="G5208" s="14">
        <v>5326</v>
      </c>
      <c r="H5208" s="14">
        <v>2899</v>
      </c>
      <c r="I5208" s="14"/>
      <c r="J5208" s="14"/>
      <c r="K5208" s="14">
        <v>43051</v>
      </c>
      <c r="L5208" s="14">
        <v>16657</v>
      </c>
      <c r="M5208" s="14">
        <v>0</v>
      </c>
      <c r="N5208" s="14">
        <v>703132</v>
      </c>
      <c r="O5208" s="14">
        <v>74827</v>
      </c>
      <c r="P5208" s="14"/>
      <c r="Q5208" s="3">
        <v>147475</v>
      </c>
      <c r="R5208" s="69"/>
      <c r="S5208" s="69">
        <v>510.24970992999999</v>
      </c>
      <c r="T5208" s="3">
        <v>66038</v>
      </c>
      <c r="U5208" s="3">
        <v>264776.56608000002</v>
      </c>
      <c r="V5208" s="3">
        <v>0</v>
      </c>
      <c r="W5208" s="3">
        <v>0</v>
      </c>
      <c r="X5208" s="14">
        <v>49233971</v>
      </c>
      <c r="Y5208" s="14"/>
      <c r="Z5208" s="3">
        <v>3692666</v>
      </c>
      <c r="AA5208" s="69"/>
      <c r="AB5208" s="69">
        <v>6843.1631361900008</v>
      </c>
      <c r="AC5208" s="3">
        <v>1403915</v>
      </c>
      <c r="AD5208" s="3">
        <v>2379696.1637800001</v>
      </c>
      <c r="AE5208" s="3">
        <v>0</v>
      </c>
      <c r="AF5208" s="3">
        <v>0</v>
      </c>
    </row>
    <row r="5209" spans="1:32" x14ac:dyDescent="0.3">
      <c r="A5209" s="35" t="s">
        <v>2</v>
      </c>
      <c r="B5209" s="65" t="str">
        <f>VLOOKUP(A5209,'bank list with code'!$A$2:$C$114,3,FALSE)</f>
        <v>B016</v>
      </c>
      <c r="C5209" s="65" t="str">
        <f>VLOOKUP(B5209,'bank type'!$A$2:$B$87,2,FALSE)</f>
        <v>Public Sector Banks</v>
      </c>
      <c r="D5209" s="61">
        <f>DATE(2023,6,30)</f>
        <v>45107</v>
      </c>
      <c r="E5209" s="115">
        <v>6</v>
      </c>
      <c r="F5209" s="41">
        <v>2023</v>
      </c>
      <c r="G5209" s="9">
        <v>1946</v>
      </c>
      <c r="H5209" s="9">
        <v>417</v>
      </c>
      <c r="I5209" s="9"/>
      <c r="J5209" s="9"/>
      <c r="K5209" s="9">
        <v>1901</v>
      </c>
      <c r="L5209" s="9">
        <v>1937</v>
      </c>
      <c r="M5209" s="9">
        <v>355014</v>
      </c>
      <c r="N5209" s="9">
        <v>1102347</v>
      </c>
      <c r="O5209" s="9">
        <v>33045</v>
      </c>
      <c r="P5209" s="9"/>
      <c r="Q5209" s="3">
        <v>52841</v>
      </c>
      <c r="R5209" s="69"/>
      <c r="S5209" s="69">
        <v>213.64931222999999</v>
      </c>
      <c r="T5209" s="3">
        <v>22508</v>
      </c>
      <c r="U5209" s="3">
        <v>113122.74418000001</v>
      </c>
      <c r="V5209" s="3">
        <v>0</v>
      </c>
      <c r="W5209" s="3">
        <v>0</v>
      </c>
      <c r="X5209" s="9">
        <v>13572986</v>
      </c>
      <c r="Y5209" s="9"/>
      <c r="Z5209" s="3">
        <v>1581228</v>
      </c>
      <c r="AA5209" s="69"/>
      <c r="AB5209" s="69">
        <v>2594.7138678599999</v>
      </c>
      <c r="AC5209" s="3">
        <v>569744</v>
      </c>
      <c r="AD5209" s="3">
        <v>1024396.06249</v>
      </c>
      <c r="AE5209" s="3">
        <v>6419</v>
      </c>
      <c r="AF5209" s="3">
        <v>71348.54273999999</v>
      </c>
    </row>
    <row r="5210" spans="1:32" x14ac:dyDescent="0.3">
      <c r="A5210" s="31" t="s">
        <v>3</v>
      </c>
      <c r="B5210" s="65" t="str">
        <f>VLOOKUP(A5210,'bank list with code'!$A$2:$C$114,3,FALSE)</f>
        <v>B018</v>
      </c>
      <c r="C5210" s="65" t="str">
        <f>VLOOKUP(B5210,'bank type'!$A$2:$B$87,2,FALSE)</f>
        <v>Public Sector Banks</v>
      </c>
      <c r="D5210" s="61">
        <f t="shared" ref="D5210:D5267" si="185">DATE(2023,6,30)</f>
        <v>45107</v>
      </c>
      <c r="E5210" s="115">
        <v>6</v>
      </c>
      <c r="F5210" s="41">
        <v>2023</v>
      </c>
      <c r="G5210" s="14">
        <v>8100</v>
      </c>
      <c r="H5210" s="14">
        <v>4016</v>
      </c>
      <c r="I5210" s="14"/>
      <c r="J5210" s="14"/>
      <c r="K5210" s="14">
        <v>62759</v>
      </c>
      <c r="L5210" s="14">
        <v>13427</v>
      </c>
      <c r="M5210" s="14">
        <v>57</v>
      </c>
      <c r="N5210" s="14">
        <v>2608610</v>
      </c>
      <c r="O5210" s="14">
        <v>661344</v>
      </c>
      <c r="P5210" s="14"/>
      <c r="Q5210" s="3">
        <v>786402</v>
      </c>
      <c r="R5210" s="69"/>
      <c r="S5210" s="69">
        <v>2303.5686115100002</v>
      </c>
      <c r="T5210" s="3">
        <v>296617</v>
      </c>
      <c r="U5210" s="3">
        <v>1338993.45548</v>
      </c>
      <c r="V5210" s="3">
        <v>0</v>
      </c>
      <c r="W5210" s="3">
        <v>0</v>
      </c>
      <c r="X5210" s="14">
        <v>52478964</v>
      </c>
      <c r="Y5210" s="14"/>
      <c r="Z5210" s="3">
        <v>7995575</v>
      </c>
      <c r="AA5210" s="69"/>
      <c r="AB5210" s="69">
        <v>17968.433303189999</v>
      </c>
      <c r="AC5210" s="3">
        <v>1796209</v>
      </c>
      <c r="AD5210" s="3">
        <v>4804223.0418100003</v>
      </c>
      <c r="AE5210" s="3">
        <v>5476</v>
      </c>
      <c r="AF5210" s="3">
        <v>89903.08</v>
      </c>
    </row>
    <row r="5211" spans="1:32" x14ac:dyDescent="0.3">
      <c r="A5211" s="31" t="s">
        <v>4</v>
      </c>
      <c r="B5211" s="65" t="str">
        <f>VLOOKUP(A5211,'bank list with code'!$A$2:$C$114,3,FALSE)</f>
        <v>B022</v>
      </c>
      <c r="C5211" s="65" t="str">
        <f>VLOOKUP(B5211,'bank type'!$A$2:$B$87,2,FALSE)</f>
        <v>Public Sector Banks</v>
      </c>
      <c r="D5211" s="61">
        <f t="shared" si="185"/>
        <v>45107</v>
      </c>
      <c r="E5211" s="115">
        <v>6</v>
      </c>
      <c r="F5211" s="41">
        <v>2023</v>
      </c>
      <c r="G5211" s="14">
        <v>2609</v>
      </c>
      <c r="H5211" s="14">
        <v>668</v>
      </c>
      <c r="I5211" s="14"/>
      <c r="J5211" s="14"/>
      <c r="K5211" s="14">
        <v>2254</v>
      </c>
      <c r="L5211" s="14">
        <v>9254</v>
      </c>
      <c r="M5211" s="14">
        <v>6193</v>
      </c>
      <c r="N5211" s="14">
        <v>760870</v>
      </c>
      <c r="O5211" s="14">
        <v>0</v>
      </c>
      <c r="P5211" s="14"/>
      <c r="Q5211" s="3">
        <v>0</v>
      </c>
      <c r="R5211" s="69"/>
      <c r="S5211" s="69">
        <v>0</v>
      </c>
      <c r="T5211" s="3">
        <v>0</v>
      </c>
      <c r="U5211" s="3">
        <v>0</v>
      </c>
      <c r="V5211" s="3">
        <v>0</v>
      </c>
      <c r="W5211" s="3">
        <v>0</v>
      </c>
      <c r="X5211" s="14">
        <v>28431599</v>
      </c>
      <c r="Y5211" s="14"/>
      <c r="Z5211" s="3">
        <v>2008906</v>
      </c>
      <c r="AA5211" s="69"/>
      <c r="AB5211" s="69">
        <v>4429.4190180000005</v>
      </c>
      <c r="AC5211" s="3">
        <v>403325</v>
      </c>
      <c r="AD5211" s="3">
        <v>1078335.57</v>
      </c>
      <c r="AE5211" s="3">
        <v>0</v>
      </c>
      <c r="AF5211" s="3">
        <v>0</v>
      </c>
    </row>
    <row r="5212" spans="1:32" x14ac:dyDescent="0.3">
      <c r="A5212" s="31" t="s">
        <v>5</v>
      </c>
      <c r="B5212" s="65" t="str">
        <f>VLOOKUP(A5212,'bank list with code'!$A$2:$C$114,3,FALSE)</f>
        <v>B060</v>
      </c>
      <c r="C5212" s="65" t="str">
        <f>VLOOKUP(B5212,'bank type'!$A$2:$B$87,2,FALSE)</f>
        <v>Public Sector Banks</v>
      </c>
      <c r="D5212" s="61">
        <f t="shared" si="185"/>
        <v>45107</v>
      </c>
      <c r="E5212" s="115">
        <v>6</v>
      </c>
      <c r="F5212" s="41">
        <v>2023</v>
      </c>
      <c r="G5212" s="14">
        <v>4217</v>
      </c>
      <c r="H5212" s="14">
        <v>587</v>
      </c>
      <c r="I5212" s="14"/>
      <c r="J5212" s="14"/>
      <c r="K5212" s="14">
        <v>13009</v>
      </c>
      <c r="L5212" s="14">
        <v>10805</v>
      </c>
      <c r="M5212" s="14">
        <v>0</v>
      </c>
      <c r="N5212" s="14">
        <v>3380224</v>
      </c>
      <c r="O5212" s="14">
        <v>170135</v>
      </c>
      <c r="P5212" s="14"/>
      <c r="Q5212" s="3">
        <v>135493</v>
      </c>
      <c r="R5212" s="69"/>
      <c r="S5212" s="69">
        <v>470.06788299999999</v>
      </c>
      <c r="T5212" s="3">
        <v>64467</v>
      </c>
      <c r="U5212" s="3">
        <v>290827.05200000003</v>
      </c>
      <c r="V5212" s="3">
        <v>0</v>
      </c>
      <c r="W5212" s="3">
        <v>0</v>
      </c>
      <c r="X5212" s="14">
        <v>32286911</v>
      </c>
      <c r="Y5212" s="14"/>
      <c r="Z5212" s="3">
        <v>4586296</v>
      </c>
      <c r="AA5212" s="69"/>
      <c r="AB5212" s="69">
        <v>9685.2637735199987</v>
      </c>
      <c r="AC5212" s="3">
        <v>1580405</v>
      </c>
      <c r="AD5212" s="3">
        <v>3171378.25085</v>
      </c>
      <c r="AE5212" s="3">
        <v>2975</v>
      </c>
      <c r="AF5212" s="3">
        <v>41951.31768</v>
      </c>
    </row>
    <row r="5213" spans="1:32" x14ac:dyDescent="0.3">
      <c r="A5213" s="31" t="s">
        <v>6</v>
      </c>
      <c r="B5213" s="65" t="str">
        <f>VLOOKUP(A5213,'bank list with code'!$A$2:$C$114,3,FALSE)</f>
        <v>B061</v>
      </c>
      <c r="C5213" s="65" t="str">
        <f>VLOOKUP(B5213,'bank type'!$A$2:$B$87,2,FALSE)</f>
        <v>Public Sector Banks</v>
      </c>
      <c r="D5213" s="61">
        <f t="shared" si="185"/>
        <v>45107</v>
      </c>
      <c r="E5213" s="115">
        <v>6</v>
      </c>
      <c r="F5213" s="41">
        <v>2023</v>
      </c>
      <c r="G5213" s="14">
        <v>2776</v>
      </c>
      <c r="H5213" s="14">
        <v>718</v>
      </c>
      <c r="I5213" s="14"/>
      <c r="J5213" s="14"/>
      <c r="K5213" s="14">
        <v>0</v>
      </c>
      <c r="L5213" s="14">
        <v>0</v>
      </c>
      <c r="M5213" s="14">
        <v>0</v>
      </c>
      <c r="N5213" s="14">
        <v>267552</v>
      </c>
      <c r="O5213" s="14">
        <v>81061</v>
      </c>
      <c r="P5213" s="14"/>
      <c r="Q5213" s="3">
        <v>72810</v>
      </c>
      <c r="R5213" s="69"/>
      <c r="S5213" s="69">
        <v>194.21923969999997</v>
      </c>
      <c r="T5213" s="3">
        <v>25616</v>
      </c>
      <c r="U5213" s="3">
        <v>77422.936909999989</v>
      </c>
      <c r="V5213" s="3">
        <v>0</v>
      </c>
      <c r="W5213" s="3">
        <v>0</v>
      </c>
      <c r="X5213" s="14">
        <v>17030045</v>
      </c>
      <c r="Y5213" s="14"/>
      <c r="Z5213" s="3">
        <v>3039647</v>
      </c>
      <c r="AA5213" s="69"/>
      <c r="AB5213" s="69">
        <v>6073.1883907299989</v>
      </c>
      <c r="AC5213" s="3">
        <v>758841</v>
      </c>
      <c r="AD5213" s="3">
        <v>1601417.76724</v>
      </c>
      <c r="AE5213" s="3">
        <v>0</v>
      </c>
      <c r="AF5213" s="3">
        <v>0</v>
      </c>
    </row>
    <row r="5214" spans="1:32" x14ac:dyDescent="0.3">
      <c r="A5214" s="31" t="s">
        <v>7</v>
      </c>
      <c r="B5214" s="65" t="str">
        <f>VLOOKUP(A5214,'bank list with code'!$A$2:$C$114,3,FALSE)</f>
        <v>B080</v>
      </c>
      <c r="C5214" s="65" t="str">
        <f>VLOOKUP(B5214,'bank type'!$A$2:$B$87,2,FALSE)</f>
        <v>Public Sector Banks</v>
      </c>
      <c r="D5214" s="61">
        <f t="shared" si="185"/>
        <v>45107</v>
      </c>
      <c r="E5214" s="115">
        <v>6</v>
      </c>
      <c r="F5214" s="41">
        <v>2023</v>
      </c>
      <c r="G5214" s="14">
        <v>872</v>
      </c>
      <c r="H5214" s="14">
        <v>24</v>
      </c>
      <c r="I5214" s="14"/>
      <c r="J5214" s="14"/>
      <c r="K5214" s="14">
        <v>974</v>
      </c>
      <c r="L5214" s="14">
        <v>357</v>
      </c>
      <c r="M5214" s="14">
        <v>1073</v>
      </c>
      <c r="N5214" s="14">
        <v>43590</v>
      </c>
      <c r="O5214" s="14">
        <v>0</v>
      </c>
      <c r="P5214" s="14"/>
      <c r="Q5214" s="3">
        <v>0</v>
      </c>
      <c r="R5214" s="69"/>
      <c r="S5214" s="69">
        <v>0</v>
      </c>
      <c r="T5214" s="3">
        <v>0</v>
      </c>
      <c r="U5214" s="3">
        <v>0</v>
      </c>
      <c r="V5214" s="3">
        <v>0</v>
      </c>
      <c r="W5214" s="3">
        <v>0</v>
      </c>
      <c r="X5214" s="14">
        <v>3879470</v>
      </c>
      <c r="Y5214" s="14"/>
      <c r="Z5214" s="3">
        <v>621179</v>
      </c>
      <c r="AA5214" s="69"/>
      <c r="AB5214" s="69">
        <v>1351.0938348300001</v>
      </c>
      <c r="AC5214" s="3">
        <v>109540</v>
      </c>
      <c r="AD5214" s="3">
        <v>382283.64092000003</v>
      </c>
      <c r="AE5214" s="3">
        <v>0</v>
      </c>
      <c r="AF5214" s="3">
        <v>0</v>
      </c>
    </row>
    <row r="5215" spans="1:32" x14ac:dyDescent="0.3">
      <c r="A5215" s="31" t="s">
        <v>8</v>
      </c>
      <c r="B5215" s="65" t="str">
        <f>VLOOKUP(A5215,'bank list with code'!$A$2:$C$114,3,FALSE)</f>
        <v>B081</v>
      </c>
      <c r="C5215" s="65" t="str">
        <f>VLOOKUP(B5215,'bank type'!$A$2:$B$87,2,FALSE)</f>
        <v>Public Sector Banks</v>
      </c>
      <c r="D5215" s="61">
        <f t="shared" si="185"/>
        <v>45107</v>
      </c>
      <c r="E5215" s="115">
        <v>6</v>
      </c>
      <c r="F5215" s="41">
        <v>2023</v>
      </c>
      <c r="G5215" s="14">
        <v>8134</v>
      </c>
      <c r="H5215" s="14">
        <v>4686</v>
      </c>
      <c r="I5215" s="14"/>
      <c r="J5215" s="14"/>
      <c r="K5215" s="14">
        <v>45287</v>
      </c>
      <c r="L5215" s="14">
        <v>11265</v>
      </c>
      <c r="M5215" s="14">
        <v>639192</v>
      </c>
      <c r="N5215" s="14">
        <v>391125</v>
      </c>
      <c r="O5215" s="14">
        <v>340119</v>
      </c>
      <c r="P5215" s="14"/>
      <c r="Q5215" s="3">
        <v>501674</v>
      </c>
      <c r="R5215" s="69"/>
      <c r="S5215" s="69">
        <v>1803.94335153</v>
      </c>
      <c r="T5215" s="3">
        <v>205990</v>
      </c>
      <c r="U5215" s="3">
        <v>860035.35514999996</v>
      </c>
      <c r="V5215" s="3">
        <v>0</v>
      </c>
      <c r="W5215" s="3">
        <v>0</v>
      </c>
      <c r="X5215" s="14">
        <v>41690011</v>
      </c>
      <c r="Y5215" s="14"/>
      <c r="Z5215" s="3">
        <v>6025489</v>
      </c>
      <c r="AA5215" s="69"/>
      <c r="AB5215" s="69">
        <v>13565.523281299998</v>
      </c>
      <c r="AC5215" s="3">
        <v>2729159</v>
      </c>
      <c r="AD5215" s="3">
        <v>5853031.0336699998</v>
      </c>
      <c r="AE5215" s="3">
        <v>0</v>
      </c>
      <c r="AF5215" s="3">
        <v>0</v>
      </c>
    </row>
    <row r="5216" spans="1:32" x14ac:dyDescent="0.3">
      <c r="A5216" s="31" t="s">
        <v>12</v>
      </c>
      <c r="B5216" s="65" t="str">
        <f>VLOOKUP(A5216,'bank list with code'!$A$2:$C$114,3,FALSE)</f>
        <v>B093</v>
      </c>
      <c r="C5216" s="65" t="str">
        <f>VLOOKUP(B5216,'bank type'!$A$2:$B$87,2,FALSE)</f>
        <v>Public Sector Banks</v>
      </c>
      <c r="D5216" s="61">
        <f t="shared" si="185"/>
        <v>45107</v>
      </c>
      <c r="E5216" s="115">
        <v>6</v>
      </c>
      <c r="F5216" s="41">
        <v>2023</v>
      </c>
      <c r="G5216" s="14">
        <v>25899</v>
      </c>
      <c r="H5216" s="14">
        <v>39575</v>
      </c>
      <c r="I5216" s="14"/>
      <c r="J5216" s="14"/>
      <c r="K5216" s="14">
        <v>1154673</v>
      </c>
      <c r="L5216" s="14">
        <v>52364</v>
      </c>
      <c r="M5216" s="14">
        <v>760216</v>
      </c>
      <c r="N5216" s="14">
        <v>2481144</v>
      </c>
      <c r="O5216" s="14">
        <v>17343335</v>
      </c>
      <c r="P5216" s="14"/>
      <c r="Q5216" s="3">
        <v>26742951</v>
      </c>
      <c r="R5216" s="69"/>
      <c r="S5216" s="69">
        <v>86351.603491000002</v>
      </c>
      <c r="T5216" s="3">
        <v>18177378</v>
      </c>
      <c r="U5216" s="3">
        <v>163453844.69499999</v>
      </c>
      <c r="V5216" s="3">
        <v>0</v>
      </c>
      <c r="W5216" s="3">
        <v>0</v>
      </c>
      <c r="X5216" s="14">
        <v>269268640</v>
      </c>
      <c r="Y5216" s="14"/>
      <c r="Z5216" s="3">
        <v>44401210</v>
      </c>
      <c r="AA5216" s="69"/>
      <c r="AB5216" s="69">
        <v>95935.494236209997</v>
      </c>
      <c r="AC5216" s="3">
        <v>15381148</v>
      </c>
      <c r="AD5216" s="3">
        <v>34412352.350300007</v>
      </c>
      <c r="AE5216" s="3">
        <v>1563</v>
      </c>
      <c r="AF5216" s="3">
        <v>19325.9889</v>
      </c>
    </row>
    <row r="5217" spans="1:32" x14ac:dyDescent="0.3">
      <c r="A5217" s="31" t="s">
        <v>9</v>
      </c>
      <c r="B5217" s="65" t="str">
        <f>VLOOKUP(A5217,'bank list with code'!$A$2:$C$114,3,FALSE)</f>
        <v>B102</v>
      </c>
      <c r="C5217" s="65" t="str">
        <f>VLOOKUP(B5217,'bank type'!$A$2:$B$87,2,FALSE)</f>
        <v>Public Sector Banks</v>
      </c>
      <c r="D5217" s="61">
        <f t="shared" si="185"/>
        <v>45107</v>
      </c>
      <c r="E5217" s="115">
        <v>6</v>
      </c>
      <c r="F5217" s="41">
        <v>2023</v>
      </c>
      <c r="G5217" s="14">
        <v>2188</v>
      </c>
      <c r="H5217" s="14">
        <v>223</v>
      </c>
      <c r="I5217" s="14"/>
      <c r="J5217" s="14"/>
      <c r="K5217" s="14">
        <v>11298</v>
      </c>
      <c r="L5217" s="14">
        <v>3568</v>
      </c>
      <c r="M5217" s="14">
        <v>1041</v>
      </c>
      <c r="N5217" s="14">
        <v>674601</v>
      </c>
      <c r="O5217" s="14">
        <v>0</v>
      </c>
      <c r="P5217" s="14"/>
      <c r="Q5217" s="3">
        <v>0</v>
      </c>
      <c r="R5217" s="69"/>
      <c r="S5217" s="69">
        <v>0</v>
      </c>
      <c r="T5217" s="3">
        <v>0</v>
      </c>
      <c r="U5217" s="3">
        <v>0</v>
      </c>
      <c r="V5217" s="3">
        <v>0</v>
      </c>
      <c r="W5217" s="3">
        <v>0</v>
      </c>
      <c r="X5217" s="14">
        <v>12486111</v>
      </c>
      <c r="Y5217" s="14"/>
      <c r="Z5217" s="3">
        <v>1668753</v>
      </c>
      <c r="AA5217" s="69"/>
      <c r="AB5217" s="69">
        <v>3315.6339174600002</v>
      </c>
      <c r="AC5217" s="3">
        <v>401407</v>
      </c>
      <c r="AD5217" s="3">
        <v>997163.89014999999</v>
      </c>
      <c r="AE5217" s="3">
        <v>730</v>
      </c>
      <c r="AF5217" s="3">
        <v>13244.184469999998</v>
      </c>
    </row>
    <row r="5218" spans="1:32" x14ac:dyDescent="0.3">
      <c r="A5218" s="31" t="s">
        <v>10</v>
      </c>
      <c r="B5218" s="65" t="str">
        <f>VLOOKUP(A5218,'bank list with code'!$A$2:$C$114,3,FALSE)</f>
        <v>B105</v>
      </c>
      <c r="C5218" s="65" t="str">
        <f>VLOOKUP(B5218,'bank type'!$A$2:$B$87,2,FALSE)</f>
        <v>Public Sector Banks</v>
      </c>
      <c r="D5218" s="61">
        <f t="shared" si="185"/>
        <v>45107</v>
      </c>
      <c r="E5218" s="115">
        <v>6</v>
      </c>
      <c r="F5218" s="41">
        <v>2023</v>
      </c>
      <c r="G5218" s="14">
        <v>8021</v>
      </c>
      <c r="H5218" s="14">
        <v>3210</v>
      </c>
      <c r="I5218" s="14"/>
      <c r="J5218" s="14"/>
      <c r="K5218" s="14">
        <v>38789</v>
      </c>
      <c r="L5218" s="14">
        <v>7992</v>
      </c>
      <c r="M5218" s="14">
        <v>125914</v>
      </c>
      <c r="N5218" s="14">
        <v>268318</v>
      </c>
      <c r="O5218" s="14">
        <v>671751</v>
      </c>
      <c r="P5218" s="14"/>
      <c r="Q5218" s="3">
        <v>633923</v>
      </c>
      <c r="R5218" s="69"/>
      <c r="S5218" s="69">
        <v>2350.92333861</v>
      </c>
      <c r="T5218" s="3">
        <v>538523</v>
      </c>
      <c r="U5218" s="3">
        <v>1834691.0096399998</v>
      </c>
      <c r="V5218" s="3">
        <v>0</v>
      </c>
      <c r="W5218" s="3">
        <v>0</v>
      </c>
      <c r="X5218" s="14">
        <v>51486043</v>
      </c>
      <c r="Y5218" s="14"/>
      <c r="Z5218" s="3">
        <v>7318291</v>
      </c>
      <c r="AA5218" s="69"/>
      <c r="AB5218" s="69">
        <v>14129.377846610001</v>
      </c>
      <c r="AC5218" s="3">
        <v>3402051</v>
      </c>
      <c r="AD5218" s="3">
        <v>6403475.74077</v>
      </c>
      <c r="AE5218" s="3">
        <v>2502</v>
      </c>
      <c r="AF5218" s="3">
        <v>9593.27</v>
      </c>
    </row>
    <row r="5219" spans="1:32" x14ac:dyDescent="0.3">
      <c r="A5219" s="31" t="s">
        <v>14</v>
      </c>
      <c r="B5219" s="65" t="str">
        <f>VLOOKUP(A5219,'bank list with code'!$A$2:$C$114,3,FALSE)</f>
        <v>B009</v>
      </c>
      <c r="C5219" s="65" t="str">
        <f>VLOOKUP(B5219,'bank type'!$A$2:$B$87,2,FALSE)</f>
        <v>Private Sector Banks</v>
      </c>
      <c r="D5219" s="61">
        <f t="shared" si="185"/>
        <v>45107</v>
      </c>
      <c r="E5219" s="115">
        <v>6</v>
      </c>
      <c r="F5219" s="41">
        <v>2023</v>
      </c>
      <c r="G5219" s="14">
        <v>5839</v>
      </c>
      <c r="H5219" s="14">
        <v>9933</v>
      </c>
      <c r="I5219" s="14"/>
      <c r="J5219" s="14"/>
      <c r="K5219" s="14">
        <v>1490691</v>
      </c>
      <c r="L5219" s="14">
        <v>747</v>
      </c>
      <c r="M5219" s="14">
        <v>664322</v>
      </c>
      <c r="N5219" s="14">
        <v>62172633</v>
      </c>
      <c r="O5219" s="14">
        <v>12509723</v>
      </c>
      <c r="P5219" s="14"/>
      <c r="Q5219" s="3">
        <v>23544823</v>
      </c>
      <c r="R5219" s="69"/>
      <c r="S5219" s="69">
        <v>69046.450568939996</v>
      </c>
      <c r="T5219" s="3">
        <v>21767534</v>
      </c>
      <c r="U5219" s="3">
        <v>100018876.83230999</v>
      </c>
      <c r="V5219" s="3">
        <v>0</v>
      </c>
      <c r="W5219" s="3">
        <v>0</v>
      </c>
      <c r="X5219" s="14">
        <v>31603498</v>
      </c>
      <c r="Y5219" s="14"/>
      <c r="Z5219" s="3">
        <v>8225168</v>
      </c>
      <c r="AA5219" s="69"/>
      <c r="AB5219" s="69">
        <v>20932.135687360002</v>
      </c>
      <c r="AC5219" s="3">
        <v>3784315</v>
      </c>
      <c r="AD5219" s="3">
        <v>15234769.18622</v>
      </c>
      <c r="AE5219" s="3">
        <v>15642</v>
      </c>
      <c r="AF5219" s="3">
        <v>386297.80909</v>
      </c>
    </row>
    <row r="5220" spans="1:32" x14ac:dyDescent="0.3">
      <c r="A5220" s="31" t="s">
        <v>15</v>
      </c>
      <c r="B5220" s="65" t="str">
        <f>VLOOKUP(A5220,'bank list with code'!$A$2:$C$114,3,FALSE)</f>
        <v>B010</v>
      </c>
      <c r="C5220" s="65" t="str">
        <f>VLOOKUP(B5220,'bank type'!$A$2:$B$87,2,FALSE)</f>
        <v>Private Sector Banks</v>
      </c>
      <c r="D5220" s="61">
        <f t="shared" si="185"/>
        <v>45107</v>
      </c>
      <c r="E5220" s="115">
        <v>6</v>
      </c>
      <c r="F5220" s="41">
        <v>2023</v>
      </c>
      <c r="G5220" s="14">
        <v>433</v>
      </c>
      <c r="H5220" s="14">
        <v>5</v>
      </c>
      <c r="I5220" s="14"/>
      <c r="J5220" s="14"/>
      <c r="K5220" s="14">
        <v>42785</v>
      </c>
      <c r="L5220" s="14">
        <v>0</v>
      </c>
      <c r="M5220" s="14">
        <v>0</v>
      </c>
      <c r="N5220" s="14">
        <v>0</v>
      </c>
      <c r="O5220" s="14">
        <v>0</v>
      </c>
      <c r="P5220" s="14"/>
      <c r="Q5220" s="3">
        <v>0</v>
      </c>
      <c r="R5220" s="69"/>
      <c r="S5220" s="69">
        <v>0</v>
      </c>
      <c r="T5220" s="3">
        <v>0</v>
      </c>
      <c r="U5220" s="3">
        <v>0</v>
      </c>
      <c r="V5220" s="3">
        <v>0</v>
      </c>
      <c r="W5220" s="3">
        <v>0</v>
      </c>
      <c r="X5220" s="14">
        <v>5507207</v>
      </c>
      <c r="Y5220" s="14"/>
      <c r="Z5220" s="3">
        <v>393424</v>
      </c>
      <c r="AA5220" s="69"/>
      <c r="AB5220" s="69">
        <v>1031.3033212600003</v>
      </c>
      <c r="AC5220" s="3">
        <v>183613</v>
      </c>
      <c r="AD5220" s="3">
        <v>599126.92985000007</v>
      </c>
      <c r="AE5220" s="3">
        <v>0</v>
      </c>
      <c r="AF5220" s="3">
        <v>0</v>
      </c>
    </row>
    <row r="5221" spans="1:32" x14ac:dyDescent="0.3">
      <c r="A5221" s="31" t="s">
        <v>90</v>
      </c>
      <c r="B5221" s="65" t="str">
        <f>VLOOKUP(A5221,'bank list with code'!$A$2:$C$114,3,FALSE)</f>
        <v>B024</v>
      </c>
      <c r="C5221" s="65" t="str">
        <f>VLOOKUP(B5221,'bank type'!$A$2:$B$87,2,FALSE)</f>
        <v>Private Sector Banks</v>
      </c>
      <c r="D5221" s="61">
        <f t="shared" si="185"/>
        <v>45107</v>
      </c>
      <c r="E5221" s="115">
        <v>6</v>
      </c>
      <c r="F5221" s="41">
        <v>2023</v>
      </c>
      <c r="G5221" s="14">
        <v>1119</v>
      </c>
      <c r="H5221" s="14">
        <v>552</v>
      </c>
      <c r="I5221" s="14"/>
      <c r="J5221" s="14"/>
      <c r="K5221" s="14">
        <v>6697</v>
      </c>
      <c r="L5221" s="14">
        <v>39475</v>
      </c>
      <c r="M5221" s="14">
        <v>0</v>
      </c>
      <c r="N5221" s="14">
        <v>49264</v>
      </c>
      <c r="O5221" s="14">
        <v>9768</v>
      </c>
      <c r="P5221" s="14"/>
      <c r="Q5221" s="3">
        <v>20699</v>
      </c>
      <c r="R5221" s="69"/>
      <c r="S5221" s="69">
        <v>80.464205329999999</v>
      </c>
      <c r="T5221" s="3">
        <v>8316</v>
      </c>
      <c r="U5221" s="3">
        <v>69066.118039999987</v>
      </c>
      <c r="V5221" s="3">
        <v>0</v>
      </c>
      <c r="W5221" s="3">
        <v>0</v>
      </c>
      <c r="X5221" s="14">
        <v>2769897</v>
      </c>
      <c r="Y5221" s="14"/>
      <c r="Z5221" s="3">
        <v>655454</v>
      </c>
      <c r="AA5221" s="69"/>
      <c r="AB5221" s="69">
        <v>1529.8200086100001</v>
      </c>
      <c r="AC5221" s="3">
        <v>95855</v>
      </c>
      <c r="AD5221" s="3">
        <v>256406.14943000002</v>
      </c>
      <c r="AE5221" s="3">
        <v>0</v>
      </c>
      <c r="AF5221" s="3">
        <v>0</v>
      </c>
    </row>
    <row r="5222" spans="1:32" x14ac:dyDescent="0.3">
      <c r="A5222" s="31" t="s">
        <v>91</v>
      </c>
      <c r="B5222" s="65" t="str">
        <f>VLOOKUP(A5222,'bank list with code'!$A$2:$C$114,3,FALSE)</f>
        <v>B027</v>
      </c>
      <c r="C5222" s="65" t="str">
        <f>VLOOKUP(B5222,'bank type'!$A$2:$B$87,2,FALSE)</f>
        <v>Private Sector Banks</v>
      </c>
      <c r="D5222" s="61">
        <f t="shared" si="185"/>
        <v>45107</v>
      </c>
      <c r="E5222" s="115">
        <v>6</v>
      </c>
      <c r="F5222" s="41">
        <v>2023</v>
      </c>
      <c r="G5222" s="14">
        <v>487</v>
      </c>
      <c r="H5222" s="14">
        <v>53</v>
      </c>
      <c r="I5222" s="14"/>
      <c r="J5222" s="14"/>
      <c r="K5222" s="14">
        <v>0</v>
      </c>
      <c r="L5222" s="14">
        <v>0</v>
      </c>
      <c r="M5222" s="14">
        <v>6881</v>
      </c>
      <c r="N5222" s="14">
        <v>0</v>
      </c>
      <c r="O5222" s="14">
        <v>21721</v>
      </c>
      <c r="P5222" s="14"/>
      <c r="Q5222" s="3">
        <v>48972</v>
      </c>
      <c r="R5222" s="69"/>
      <c r="S5222" s="69">
        <v>184.05942594000038</v>
      </c>
      <c r="T5222" s="3">
        <v>44540</v>
      </c>
      <c r="U5222" s="3">
        <v>406296.16268999525</v>
      </c>
      <c r="V5222" s="3">
        <v>0</v>
      </c>
      <c r="W5222" s="3">
        <v>0</v>
      </c>
      <c r="X5222" s="14">
        <v>903982</v>
      </c>
      <c r="Y5222" s="14"/>
      <c r="Z5222" s="3">
        <v>220402</v>
      </c>
      <c r="AA5222" s="69"/>
      <c r="AB5222" s="69">
        <v>411.80508917999998</v>
      </c>
      <c r="AC5222" s="3">
        <v>25768</v>
      </c>
      <c r="AD5222" s="3">
        <v>65507.248879999999</v>
      </c>
      <c r="AE5222" s="3">
        <v>8</v>
      </c>
      <c r="AF5222" s="3">
        <v>70</v>
      </c>
    </row>
    <row r="5223" spans="1:32" x14ac:dyDescent="0.3">
      <c r="A5223" s="31" t="s">
        <v>18</v>
      </c>
      <c r="B5223" s="65" t="str">
        <f>VLOOKUP(A5223,'bank list with code'!$A$2:$C$114,3,FALSE)</f>
        <v>B032</v>
      </c>
      <c r="C5223" s="65" t="str">
        <f>VLOOKUP(B5223,'bank type'!$A$2:$B$87,2,FALSE)</f>
        <v>Private Sector Banks</v>
      </c>
      <c r="D5223" s="61">
        <f t="shared" si="185"/>
        <v>45107</v>
      </c>
      <c r="E5223" s="115">
        <v>6</v>
      </c>
      <c r="F5223" s="41">
        <v>2023</v>
      </c>
      <c r="G5223" s="14">
        <v>404</v>
      </c>
      <c r="H5223" s="14">
        <v>5</v>
      </c>
      <c r="I5223" s="14"/>
      <c r="J5223" s="14"/>
      <c r="K5223" s="14">
        <v>8362</v>
      </c>
      <c r="L5223" s="14">
        <v>0</v>
      </c>
      <c r="M5223" s="14">
        <v>8626</v>
      </c>
      <c r="N5223" s="14">
        <v>0</v>
      </c>
      <c r="O5223" s="14">
        <v>0</v>
      </c>
      <c r="P5223" s="14"/>
      <c r="Q5223" s="3">
        <v>0</v>
      </c>
      <c r="R5223" s="69"/>
      <c r="S5223" s="69">
        <v>0</v>
      </c>
      <c r="T5223" s="3">
        <v>0</v>
      </c>
      <c r="U5223" s="3">
        <v>0</v>
      </c>
      <c r="V5223" s="3">
        <v>0</v>
      </c>
      <c r="W5223" s="3">
        <v>0</v>
      </c>
      <c r="X5223" s="14">
        <v>689216</v>
      </c>
      <c r="Y5223" s="14"/>
      <c r="Z5223" s="3">
        <v>114816</v>
      </c>
      <c r="AA5223" s="69"/>
      <c r="AB5223" s="69">
        <v>296.34904305999999</v>
      </c>
      <c r="AC5223" s="3">
        <v>26496</v>
      </c>
      <c r="AD5223" s="3">
        <v>123501.9518</v>
      </c>
      <c r="AE5223" s="3">
        <v>316</v>
      </c>
      <c r="AF5223" s="3">
        <v>9744.11</v>
      </c>
    </row>
    <row r="5224" spans="1:32" x14ac:dyDescent="0.3">
      <c r="A5224" s="31" t="s">
        <v>19</v>
      </c>
      <c r="B5224" s="65" t="str">
        <f>VLOOKUP(A5224,'bank list with code'!$A$2:$C$114,3,FALSE)</f>
        <v>B038</v>
      </c>
      <c r="C5224" s="65" t="str">
        <f>VLOOKUP(B5224,'bank type'!$A$2:$B$87,2,FALSE)</f>
        <v>Private Sector Banks</v>
      </c>
      <c r="D5224" s="61">
        <f t="shared" si="185"/>
        <v>45107</v>
      </c>
      <c r="E5224" s="115">
        <v>6</v>
      </c>
      <c r="F5224" s="41">
        <v>2023</v>
      </c>
      <c r="G5224" s="14">
        <v>231</v>
      </c>
      <c r="H5224" s="14">
        <v>42</v>
      </c>
      <c r="I5224" s="14"/>
      <c r="J5224" s="14"/>
      <c r="K5224" s="14">
        <v>1531</v>
      </c>
      <c r="L5224" s="14">
        <v>0</v>
      </c>
      <c r="M5224" s="14">
        <v>0</v>
      </c>
      <c r="N5224" s="14">
        <v>29279</v>
      </c>
      <c r="O5224" s="14">
        <v>9322</v>
      </c>
      <c r="P5224" s="14"/>
      <c r="Q5224" s="3">
        <v>21522</v>
      </c>
      <c r="R5224" s="69"/>
      <c r="S5224" s="69">
        <v>44.968371149999996</v>
      </c>
      <c r="T5224" s="3">
        <v>6309</v>
      </c>
      <c r="U5224" s="3">
        <v>23744.40252</v>
      </c>
      <c r="V5224" s="3">
        <v>0</v>
      </c>
      <c r="W5224" s="3">
        <v>0</v>
      </c>
      <c r="X5224" s="14">
        <v>542633</v>
      </c>
      <c r="Y5224" s="14"/>
      <c r="Z5224" s="3">
        <v>216912</v>
      </c>
      <c r="AA5224" s="69"/>
      <c r="AB5224" s="69">
        <v>378.14637066999995</v>
      </c>
      <c r="AC5224" s="3">
        <v>18407</v>
      </c>
      <c r="AD5224" s="3">
        <v>47394.498610000017</v>
      </c>
      <c r="AE5224" s="3">
        <v>0</v>
      </c>
      <c r="AF5224" s="3">
        <v>0</v>
      </c>
    </row>
    <row r="5225" spans="1:32" x14ac:dyDescent="0.3">
      <c r="A5225" s="31" t="s">
        <v>20</v>
      </c>
      <c r="B5225" s="65" t="str">
        <f>VLOOKUP(A5225,'bank list with code'!$A$2:$C$114,3,FALSE)</f>
        <v>B045</v>
      </c>
      <c r="C5225" s="65" t="str">
        <f>VLOOKUP(B5225,'bank type'!$A$2:$B$87,2,FALSE)</f>
        <v>Private Sector Banks</v>
      </c>
      <c r="D5225" s="61">
        <f t="shared" si="185"/>
        <v>45107</v>
      </c>
      <c r="E5225" s="115">
        <v>6</v>
      </c>
      <c r="F5225" s="41">
        <v>2023</v>
      </c>
      <c r="G5225" s="14">
        <v>1576</v>
      </c>
      <c r="H5225" s="14">
        <v>342</v>
      </c>
      <c r="I5225" s="14"/>
      <c r="J5225" s="14"/>
      <c r="K5225" s="14">
        <v>18654</v>
      </c>
      <c r="L5225" s="14">
        <v>0</v>
      </c>
      <c r="M5225" s="14">
        <v>29300</v>
      </c>
      <c r="N5225" s="14">
        <v>4197109</v>
      </c>
      <c r="O5225" s="14">
        <v>655511</v>
      </c>
      <c r="P5225" s="14"/>
      <c r="Q5225" s="3">
        <v>1296670</v>
      </c>
      <c r="R5225" s="69"/>
      <c r="S5225" s="69">
        <v>3853.486022</v>
      </c>
      <c r="T5225" s="3">
        <v>1291682</v>
      </c>
      <c r="U5225" s="3">
        <v>7239475.6529999999</v>
      </c>
      <c r="V5225" s="3">
        <v>0</v>
      </c>
      <c r="W5225" s="3">
        <v>0</v>
      </c>
      <c r="X5225" s="14">
        <v>13044574</v>
      </c>
      <c r="Y5225" s="14"/>
      <c r="Z5225" s="3">
        <v>4314399</v>
      </c>
      <c r="AA5225" s="69"/>
      <c r="AB5225" s="69">
        <v>8558.5591359999999</v>
      </c>
      <c r="AC5225" s="3">
        <v>1638863</v>
      </c>
      <c r="AD5225" s="3">
        <v>4752523.1780000003</v>
      </c>
      <c r="AE5225" s="3">
        <v>2470</v>
      </c>
      <c r="AF5225" s="3">
        <v>30340.417000000001</v>
      </c>
    </row>
    <row r="5226" spans="1:32" x14ac:dyDescent="0.3">
      <c r="A5226" s="31" t="s">
        <v>21</v>
      </c>
      <c r="B5226" s="65" t="str">
        <f>VLOOKUP(A5226,'bank list with code'!$A$2:$C$114,3,FALSE)</f>
        <v>B050</v>
      </c>
      <c r="C5226" s="65" t="str">
        <f>VLOOKUP(B5226,'bank type'!$A$2:$B$87,2,FALSE)</f>
        <v>Private Sector Banks</v>
      </c>
      <c r="D5226" s="61">
        <f t="shared" si="185"/>
        <v>45107</v>
      </c>
      <c r="E5226" s="115">
        <v>6</v>
      </c>
      <c r="F5226" s="41">
        <v>2023</v>
      </c>
      <c r="G5226" s="14">
        <v>10784</v>
      </c>
      <c r="H5226" s="14">
        <v>9568</v>
      </c>
      <c r="I5226" s="14"/>
      <c r="J5226" s="14"/>
      <c r="K5226" s="14">
        <v>1576885</v>
      </c>
      <c r="L5226" s="14">
        <v>4514</v>
      </c>
      <c r="M5226" s="14">
        <v>1885461</v>
      </c>
      <c r="N5226" s="14">
        <v>0</v>
      </c>
      <c r="O5226" s="14">
        <v>18351008</v>
      </c>
      <c r="P5226" s="14"/>
      <c r="Q5226" s="3">
        <v>35993263</v>
      </c>
      <c r="R5226" s="69"/>
      <c r="S5226" s="69">
        <v>136126.55170710001</v>
      </c>
      <c r="T5226" s="3">
        <v>29549027</v>
      </c>
      <c r="U5226" s="3">
        <v>251029530.29580995</v>
      </c>
      <c r="V5226" s="3">
        <v>0</v>
      </c>
      <c r="W5226" s="3">
        <v>0</v>
      </c>
      <c r="X5226" s="14">
        <v>51038405</v>
      </c>
      <c r="Y5226" s="14"/>
      <c r="Z5226" s="3">
        <v>17580058</v>
      </c>
      <c r="AA5226" s="69"/>
      <c r="AB5226" s="69">
        <v>47869.106332999989</v>
      </c>
      <c r="AC5226" s="3">
        <v>11491013</v>
      </c>
      <c r="AD5226" s="3">
        <v>40482870.952139996</v>
      </c>
      <c r="AE5226" s="3">
        <v>93014</v>
      </c>
      <c r="AF5226" s="3">
        <v>1408185.8591000005</v>
      </c>
    </row>
    <row r="5227" spans="1:32" x14ac:dyDescent="0.3">
      <c r="A5227" s="31" t="s">
        <v>22</v>
      </c>
      <c r="B5227" s="65" t="str">
        <f>VLOOKUP(A5227,'bank list with code'!$A$2:$C$114,3,FALSE)</f>
        <v>B053</v>
      </c>
      <c r="C5227" s="65" t="str">
        <f>VLOOKUP(B5227,'bank type'!$A$2:$B$87,2,FALSE)</f>
        <v>Private Sector Banks</v>
      </c>
      <c r="D5227" s="61">
        <f t="shared" si="185"/>
        <v>45107</v>
      </c>
      <c r="E5227" s="115">
        <v>6</v>
      </c>
      <c r="F5227" s="41">
        <v>2023</v>
      </c>
      <c r="G5227" s="14">
        <v>9318</v>
      </c>
      <c r="H5227" s="14">
        <v>7405</v>
      </c>
      <c r="I5227" s="14"/>
      <c r="J5227" s="14"/>
      <c r="K5227" s="14">
        <v>1350171</v>
      </c>
      <c r="L5227" s="14">
        <v>9795</v>
      </c>
      <c r="M5227" s="14">
        <v>571870</v>
      </c>
      <c r="N5227" s="14">
        <v>3186008</v>
      </c>
      <c r="O5227" s="14">
        <v>14802557</v>
      </c>
      <c r="P5227" s="14"/>
      <c r="Q5227" s="3">
        <v>19550193</v>
      </c>
      <c r="R5227" s="69"/>
      <c r="S5227" s="69">
        <v>72020.958984649842</v>
      </c>
      <c r="T5227" s="3">
        <v>30359368</v>
      </c>
      <c r="U5227" s="3">
        <v>158399244.27489126</v>
      </c>
      <c r="V5227" s="3">
        <v>65</v>
      </c>
      <c r="W5227" s="3">
        <v>3732.5050000000001</v>
      </c>
      <c r="X5227" s="14">
        <v>32592862</v>
      </c>
      <c r="Y5227" s="14"/>
      <c r="Z5227" s="3">
        <v>11186684</v>
      </c>
      <c r="AA5227" s="69"/>
      <c r="AB5227" s="69">
        <v>32050.031375459868</v>
      </c>
      <c r="AC5227" s="3">
        <v>4123377</v>
      </c>
      <c r="AD5227" s="3">
        <v>19398178.284089904</v>
      </c>
      <c r="AE5227" s="3">
        <v>20435</v>
      </c>
      <c r="AF5227" s="3">
        <v>201573.2763</v>
      </c>
    </row>
    <row r="5228" spans="1:32" x14ac:dyDescent="0.3">
      <c r="A5228" s="31" t="s">
        <v>82</v>
      </c>
      <c r="B5228" s="65" t="str">
        <f>VLOOKUP(A5228,'bank list with code'!$A$2:$C$114,3,FALSE)</f>
        <v>B054</v>
      </c>
      <c r="C5228" s="65" t="str">
        <f>VLOOKUP(B5228,'bank type'!$A$2:$B$87,2,FALSE)</f>
        <v>Private Sector Banks</v>
      </c>
      <c r="D5228" s="61">
        <f t="shared" si="185"/>
        <v>45107</v>
      </c>
      <c r="E5228" s="115">
        <v>6</v>
      </c>
      <c r="F5228" s="41">
        <v>2023</v>
      </c>
      <c r="G5228" s="14">
        <v>2255</v>
      </c>
      <c r="H5228" s="14">
        <v>1075</v>
      </c>
      <c r="I5228" s="14"/>
      <c r="J5228" s="14"/>
      <c r="K5228" s="14">
        <v>21178</v>
      </c>
      <c r="L5228" s="14">
        <v>133</v>
      </c>
      <c r="M5228" s="14">
        <v>9186</v>
      </c>
      <c r="N5228" s="14">
        <v>235040</v>
      </c>
      <c r="O5228" s="14">
        <v>44736</v>
      </c>
      <c r="P5228" s="14"/>
      <c r="Q5228" s="3">
        <v>69993</v>
      </c>
      <c r="R5228" s="69"/>
      <c r="S5228" s="69">
        <v>226.75069425000001</v>
      </c>
      <c r="T5228" s="3">
        <v>41557</v>
      </c>
      <c r="U5228" s="3">
        <v>155356.05647000001</v>
      </c>
      <c r="V5228" s="3">
        <v>0</v>
      </c>
      <c r="W5228" s="3">
        <v>0</v>
      </c>
      <c r="X5228" s="14">
        <v>11245185</v>
      </c>
      <c r="Y5228" s="14"/>
      <c r="Z5228" s="3">
        <v>1866937</v>
      </c>
      <c r="AA5228" s="69"/>
      <c r="AB5228" s="69">
        <v>3986.5750272101445</v>
      </c>
      <c r="AC5228" s="3">
        <v>338360</v>
      </c>
      <c r="AD5228" s="3">
        <v>880915.81149002619</v>
      </c>
      <c r="AE5228" s="3">
        <v>0</v>
      </c>
      <c r="AF5228" s="3">
        <v>0</v>
      </c>
    </row>
    <row r="5229" spans="1:32" x14ac:dyDescent="0.3">
      <c r="A5229" s="31" t="s">
        <v>83</v>
      </c>
      <c r="B5229" s="65" t="str">
        <f>VLOOKUP(A5229,'bank list with code'!$A$2:$C$114,3,FALSE)</f>
        <v>B056</v>
      </c>
      <c r="C5229" s="65" t="str">
        <f>VLOOKUP(B5229,'bank type'!$A$2:$B$87,2,FALSE)</f>
        <v>Private Sector Banks</v>
      </c>
      <c r="D5229" s="61">
        <f t="shared" si="185"/>
        <v>45107</v>
      </c>
      <c r="E5229" s="115">
        <v>6</v>
      </c>
      <c r="F5229" s="41">
        <v>2023</v>
      </c>
      <c r="G5229" s="14">
        <v>760</v>
      </c>
      <c r="H5229" s="14">
        <v>309</v>
      </c>
      <c r="I5229" s="14"/>
      <c r="J5229" s="14"/>
      <c r="K5229" s="14">
        <v>36489</v>
      </c>
      <c r="L5229" s="14">
        <v>11146</v>
      </c>
      <c r="M5229" s="14">
        <v>0</v>
      </c>
      <c r="N5229" s="14">
        <v>38079</v>
      </c>
      <c r="O5229" s="14">
        <v>1678367</v>
      </c>
      <c r="P5229" s="14"/>
      <c r="Q5229" s="3">
        <v>2270080</v>
      </c>
      <c r="R5229" s="69"/>
      <c r="S5229" s="69">
        <v>7615.6824009500206</v>
      </c>
      <c r="T5229" s="3">
        <v>1781721</v>
      </c>
      <c r="U5229" s="3">
        <v>12140922.47168</v>
      </c>
      <c r="V5229" s="3">
        <v>0</v>
      </c>
      <c r="W5229" s="3">
        <v>0</v>
      </c>
      <c r="X5229" s="14">
        <v>6537629</v>
      </c>
      <c r="Y5229" s="14"/>
      <c r="Z5229" s="3">
        <v>943197</v>
      </c>
      <c r="AA5229" s="69"/>
      <c r="AB5229" s="69">
        <v>2189.3189901900005</v>
      </c>
      <c r="AC5229" s="3">
        <v>323665</v>
      </c>
      <c r="AD5229" s="3">
        <v>1911793.9508</v>
      </c>
      <c r="AE5229" s="3">
        <v>0</v>
      </c>
      <c r="AF5229" s="3">
        <v>0</v>
      </c>
    </row>
    <row r="5230" spans="1:32" x14ac:dyDescent="0.3">
      <c r="A5230" s="31" t="s">
        <v>24</v>
      </c>
      <c r="B5230" s="65" t="str">
        <f>VLOOKUP(A5230,'bank list with code'!$A$2:$C$114,3,FALSE)</f>
        <v>B062</v>
      </c>
      <c r="C5230" s="65" t="str">
        <f>VLOOKUP(B5230,'bank type'!$A$2:$B$87,2,FALSE)</f>
        <v>Private Sector Banks</v>
      </c>
      <c r="D5230" s="61">
        <f t="shared" si="185"/>
        <v>45107</v>
      </c>
      <c r="E5230" s="115">
        <v>6</v>
      </c>
      <c r="F5230" s="41">
        <v>2023</v>
      </c>
      <c r="G5230" s="14">
        <v>1707</v>
      </c>
      <c r="H5230" s="14">
        <v>1168</v>
      </c>
      <c r="I5230" s="14"/>
      <c r="J5230" s="14"/>
      <c r="K5230" s="14">
        <v>283662</v>
      </c>
      <c r="L5230" s="14">
        <v>146</v>
      </c>
      <c r="M5230" s="14">
        <v>58772</v>
      </c>
      <c r="N5230" s="14">
        <v>3485539</v>
      </c>
      <c r="O5230" s="14">
        <v>2394461</v>
      </c>
      <c r="P5230" s="14"/>
      <c r="Q5230" s="3">
        <v>3580166</v>
      </c>
      <c r="R5230" s="69"/>
      <c r="S5230" s="69">
        <v>16351.971492000001</v>
      </c>
      <c r="T5230" s="3">
        <v>2404899</v>
      </c>
      <c r="U5230" s="3">
        <v>50669841.851999998</v>
      </c>
      <c r="V5230" s="3">
        <v>0</v>
      </c>
      <c r="W5230" s="3">
        <v>0</v>
      </c>
      <c r="X5230" s="14">
        <v>8766441</v>
      </c>
      <c r="Y5230" s="14"/>
      <c r="Z5230" s="3">
        <v>1184244</v>
      </c>
      <c r="AA5230" s="69"/>
      <c r="AB5230" s="69">
        <v>2756.1761590000001</v>
      </c>
      <c r="AC5230" s="3">
        <v>742920</v>
      </c>
      <c r="AD5230" s="3">
        <v>3128733.8220000002</v>
      </c>
      <c r="AE5230" s="3">
        <v>927</v>
      </c>
      <c r="AF5230" s="3">
        <v>69561.521900000007</v>
      </c>
    </row>
    <row r="5231" spans="1:32" x14ac:dyDescent="0.3">
      <c r="A5231" s="31" t="s">
        <v>84</v>
      </c>
      <c r="B5231" s="65" t="str">
        <f>VLOOKUP(A5231,'bank list with code'!$A$2:$C$114,3,FALSE)</f>
        <v>B063</v>
      </c>
      <c r="C5231" s="65" t="str">
        <f>VLOOKUP(B5231,'bank type'!$A$2:$B$87,2,FALSE)</f>
        <v>Private Sector Banks</v>
      </c>
      <c r="D5231" s="61">
        <f t="shared" si="185"/>
        <v>45107</v>
      </c>
      <c r="E5231" s="115">
        <v>6</v>
      </c>
      <c r="F5231" s="41">
        <v>2023</v>
      </c>
      <c r="G5231" s="14">
        <v>913</v>
      </c>
      <c r="H5231" s="14">
        <v>622</v>
      </c>
      <c r="I5231" s="14"/>
      <c r="J5231" s="14"/>
      <c r="K5231" s="14">
        <v>11530</v>
      </c>
      <c r="L5231" s="14">
        <v>942</v>
      </c>
      <c r="M5231" s="14">
        <v>0</v>
      </c>
      <c r="N5231" s="14">
        <v>157125</v>
      </c>
      <c r="O5231" s="14">
        <v>102634</v>
      </c>
      <c r="P5231" s="14"/>
      <c r="Q5231" s="3">
        <v>195275</v>
      </c>
      <c r="R5231" s="69"/>
      <c r="S5231" s="69">
        <v>1315.6470649299999</v>
      </c>
      <c r="T5231" s="3">
        <v>98844</v>
      </c>
      <c r="U5231" s="3">
        <v>334593.54687999998</v>
      </c>
      <c r="V5231" s="3">
        <v>0</v>
      </c>
      <c r="W5231" s="3">
        <v>0</v>
      </c>
      <c r="X5231" s="14">
        <v>3963646</v>
      </c>
      <c r="Y5231" s="14"/>
      <c r="Z5231" s="3">
        <v>1935688</v>
      </c>
      <c r="AA5231" s="69"/>
      <c r="AB5231" s="69">
        <v>2843.87857085</v>
      </c>
      <c r="AC5231" s="3">
        <v>1118586</v>
      </c>
      <c r="AD5231" s="3">
        <v>798546.58498000004</v>
      </c>
      <c r="AE5231" s="3">
        <v>0</v>
      </c>
      <c r="AF5231" s="3">
        <v>0</v>
      </c>
    </row>
    <row r="5232" spans="1:32" x14ac:dyDescent="0.3">
      <c r="A5232" s="31" t="s">
        <v>26</v>
      </c>
      <c r="B5232" s="65" t="str">
        <f>VLOOKUP(A5232,'bank list with code'!$A$2:$C$114,3,FALSE)</f>
        <v>B069</v>
      </c>
      <c r="C5232" s="65" t="str">
        <f>VLOOKUP(B5232,'bank type'!$A$2:$B$87,2,FALSE)</f>
        <v>Private Sector Banks</v>
      </c>
      <c r="D5232" s="61">
        <f t="shared" si="185"/>
        <v>45107</v>
      </c>
      <c r="E5232" s="115">
        <v>6</v>
      </c>
      <c r="F5232" s="41">
        <v>2023</v>
      </c>
      <c r="G5232" s="14">
        <v>889</v>
      </c>
      <c r="H5232" s="14">
        <v>586</v>
      </c>
      <c r="I5232" s="14"/>
      <c r="J5232" s="14"/>
      <c r="K5232" s="14">
        <v>9405</v>
      </c>
      <c r="L5232" s="14">
        <v>0</v>
      </c>
      <c r="M5232" s="14">
        <v>0</v>
      </c>
      <c r="N5232" s="14">
        <v>59510</v>
      </c>
      <c r="O5232" s="14">
        <v>0</v>
      </c>
      <c r="P5232" s="14"/>
      <c r="Q5232" s="3">
        <v>0</v>
      </c>
      <c r="R5232" s="69"/>
      <c r="S5232" s="69">
        <v>0</v>
      </c>
      <c r="T5232" s="3">
        <v>0</v>
      </c>
      <c r="U5232" s="3">
        <v>0</v>
      </c>
      <c r="V5232" s="3">
        <v>0</v>
      </c>
      <c r="W5232" s="3">
        <v>0</v>
      </c>
      <c r="X5232" s="14">
        <v>5258100</v>
      </c>
      <c r="Y5232" s="14"/>
      <c r="Z5232" s="3">
        <v>1176732</v>
      </c>
      <c r="AA5232" s="69"/>
      <c r="AB5232" s="69">
        <v>2082.8789089699999</v>
      </c>
      <c r="AC5232" s="3">
        <v>154119</v>
      </c>
      <c r="AD5232" s="3">
        <v>366164.49050000001</v>
      </c>
      <c r="AE5232" s="3">
        <v>0</v>
      </c>
      <c r="AF5232" s="3">
        <v>0</v>
      </c>
    </row>
    <row r="5233" spans="1:32" x14ac:dyDescent="0.3">
      <c r="A5233" s="31" t="s">
        <v>27</v>
      </c>
      <c r="B5233" s="65" t="str">
        <f>VLOOKUP(A5233,'bank list with code'!$A$2:$C$114,3,FALSE)</f>
        <v>B070</v>
      </c>
      <c r="C5233" s="65" t="str">
        <f>VLOOKUP(B5233,'bank type'!$A$2:$B$87,2,FALSE)</f>
        <v>Private Sector Banks</v>
      </c>
      <c r="D5233" s="61">
        <f t="shared" si="185"/>
        <v>45107</v>
      </c>
      <c r="E5233" s="115">
        <v>6</v>
      </c>
      <c r="F5233" s="41">
        <v>2023</v>
      </c>
      <c r="G5233" s="14">
        <v>1410</v>
      </c>
      <c r="H5233" s="14">
        <v>830</v>
      </c>
      <c r="I5233" s="14"/>
      <c r="J5233" s="14"/>
      <c r="K5233" s="14">
        <v>8980</v>
      </c>
      <c r="L5233" s="14">
        <v>0</v>
      </c>
      <c r="M5233" s="14">
        <v>0</v>
      </c>
      <c r="N5233" s="14">
        <v>26591</v>
      </c>
      <c r="O5233" s="14">
        <v>11068</v>
      </c>
      <c r="P5233" s="14"/>
      <c r="Q5233" s="3">
        <v>31108</v>
      </c>
      <c r="R5233" s="69"/>
      <c r="S5233" s="69">
        <v>192.86136176999861</v>
      </c>
      <c r="T5233" s="3">
        <v>9725</v>
      </c>
      <c r="U5233" s="3">
        <v>122044.02844999981</v>
      </c>
      <c r="V5233" s="3">
        <v>0</v>
      </c>
      <c r="W5233" s="3">
        <v>0</v>
      </c>
      <c r="X5233" s="14">
        <v>4394009</v>
      </c>
      <c r="Y5233" s="14"/>
      <c r="Z5233" s="3">
        <v>1511467</v>
      </c>
      <c r="AA5233" s="69"/>
      <c r="AB5233" s="69">
        <v>3498.8220056700002</v>
      </c>
      <c r="AC5233" s="3">
        <v>247913</v>
      </c>
      <c r="AD5233" s="3">
        <v>881287.4285599991</v>
      </c>
      <c r="AE5233" s="3">
        <v>10065</v>
      </c>
      <c r="AF5233" s="3">
        <v>218538.20288</v>
      </c>
    </row>
    <row r="5234" spans="1:32" x14ac:dyDescent="0.3">
      <c r="A5234" s="31" t="s">
        <v>28</v>
      </c>
      <c r="B5234" s="65" t="str">
        <f>VLOOKUP(A5234,'bank list with code'!$A$2:$C$114,3,FALSE)</f>
        <v>B073</v>
      </c>
      <c r="C5234" s="65" t="str">
        <f>VLOOKUP(B5234,'bank type'!$A$2:$B$87,2,FALSE)</f>
        <v>Private Sector Banks</v>
      </c>
      <c r="D5234" s="61">
        <f t="shared" si="185"/>
        <v>45107</v>
      </c>
      <c r="E5234" s="115">
        <v>6</v>
      </c>
      <c r="F5234" s="41">
        <v>2023</v>
      </c>
      <c r="G5234" s="14">
        <v>1611</v>
      </c>
      <c r="H5234" s="14">
        <v>1436</v>
      </c>
      <c r="I5234" s="14"/>
      <c r="J5234" s="14"/>
      <c r="K5234" s="14">
        <v>77907</v>
      </c>
      <c r="L5234" s="14">
        <v>17549</v>
      </c>
      <c r="M5234" s="14">
        <v>70499</v>
      </c>
      <c r="N5234" s="14">
        <v>458519</v>
      </c>
      <c r="O5234" s="14">
        <v>5216456</v>
      </c>
      <c r="P5234" s="14"/>
      <c r="Q5234" s="3">
        <v>5438129</v>
      </c>
      <c r="R5234" s="69"/>
      <c r="S5234" s="69">
        <v>19608.700530950002</v>
      </c>
      <c r="T5234" s="3">
        <v>4220735</v>
      </c>
      <c r="U5234" s="3">
        <v>30427625.195220001</v>
      </c>
      <c r="V5234" s="3">
        <v>0</v>
      </c>
      <c r="W5234" s="3">
        <v>0</v>
      </c>
      <c r="X5234" s="14">
        <v>29407660</v>
      </c>
      <c r="Y5234" s="14"/>
      <c r="Z5234" s="3">
        <v>3676895</v>
      </c>
      <c r="AA5234" s="69"/>
      <c r="AB5234" s="69">
        <v>7145.5632191199993</v>
      </c>
      <c r="AC5234" s="3">
        <v>2504140</v>
      </c>
      <c r="AD5234" s="3">
        <v>6703127.1886700001</v>
      </c>
      <c r="AE5234" s="3">
        <v>0</v>
      </c>
      <c r="AF5234" s="3">
        <v>0</v>
      </c>
    </row>
    <row r="5235" spans="1:32" x14ac:dyDescent="0.3">
      <c r="A5235" s="31" t="s">
        <v>92</v>
      </c>
      <c r="B5235" s="65" t="str">
        <f>VLOOKUP(A5235,'bank list with code'!$A$2:$C$114,3,FALSE)</f>
        <v>B074</v>
      </c>
      <c r="C5235" s="65" t="str">
        <f>VLOOKUP(B5235,'bank type'!$A$2:$B$87,2,FALSE)</f>
        <v>Private Sector Banks</v>
      </c>
      <c r="D5235" s="61">
        <f t="shared" si="185"/>
        <v>45107</v>
      </c>
      <c r="E5235" s="115">
        <v>6</v>
      </c>
      <c r="F5235" s="41">
        <v>2023</v>
      </c>
      <c r="G5235" s="14">
        <v>0</v>
      </c>
      <c r="H5235" s="14">
        <v>0</v>
      </c>
      <c r="I5235" s="14"/>
      <c r="J5235" s="14"/>
      <c r="K5235" s="14">
        <v>0</v>
      </c>
      <c r="L5235" s="14">
        <v>0</v>
      </c>
      <c r="M5235" s="14">
        <v>0</v>
      </c>
      <c r="N5235" s="14">
        <v>0</v>
      </c>
      <c r="O5235" s="14">
        <v>0</v>
      </c>
      <c r="P5235" s="14"/>
      <c r="Q5235" s="3">
        <v>0</v>
      </c>
      <c r="R5235" s="69"/>
      <c r="S5235" s="69">
        <v>0</v>
      </c>
      <c r="T5235" s="3">
        <v>0</v>
      </c>
      <c r="U5235" s="3">
        <v>0</v>
      </c>
      <c r="V5235" s="3">
        <v>0</v>
      </c>
      <c r="W5235" s="3">
        <v>0</v>
      </c>
      <c r="X5235" s="14">
        <v>214304</v>
      </c>
      <c r="Y5235" s="14"/>
      <c r="Z5235" s="3">
        <v>24699</v>
      </c>
      <c r="AA5235" s="69"/>
      <c r="AB5235" s="69">
        <v>45.629436739999996</v>
      </c>
      <c r="AC5235" s="3">
        <v>11630</v>
      </c>
      <c r="AD5235" s="3">
        <v>27854.178889999992</v>
      </c>
      <c r="AE5235" s="3">
        <v>0</v>
      </c>
      <c r="AF5235" s="3">
        <v>0</v>
      </c>
    </row>
    <row r="5236" spans="1:32" x14ac:dyDescent="0.3">
      <c r="A5236" s="31" t="s">
        <v>85</v>
      </c>
      <c r="B5236" s="65" t="str">
        <f>VLOOKUP(A5236,'bank list with code'!$A$2:$C$114,3,FALSE)</f>
        <v>B083</v>
      </c>
      <c r="C5236" s="65" t="str">
        <f>VLOOKUP(B5236,'bank type'!$A$2:$B$87,2,FALSE)</f>
        <v>Private Sector Banks</v>
      </c>
      <c r="D5236" s="61">
        <f t="shared" si="185"/>
        <v>45107</v>
      </c>
      <c r="E5236" s="115">
        <v>6</v>
      </c>
      <c r="F5236" s="41">
        <v>2023</v>
      </c>
      <c r="G5236" s="14">
        <v>375</v>
      </c>
      <c r="H5236" s="14">
        <v>39</v>
      </c>
      <c r="I5236" s="14"/>
      <c r="J5236" s="14"/>
      <c r="K5236" s="14">
        <v>912711</v>
      </c>
      <c r="L5236" s="14">
        <v>0</v>
      </c>
      <c r="M5236" s="14">
        <v>47498</v>
      </c>
      <c r="N5236" s="14">
        <v>84572</v>
      </c>
      <c r="O5236" s="14">
        <v>4613266</v>
      </c>
      <c r="P5236" s="14"/>
      <c r="Q5236" s="3">
        <v>6895225</v>
      </c>
      <c r="R5236" s="69"/>
      <c r="S5236" s="69">
        <v>29046.770590700002</v>
      </c>
      <c r="T5236" s="3">
        <v>3055162</v>
      </c>
      <c r="U5236" s="3">
        <v>29220590.88809</v>
      </c>
      <c r="V5236" s="3">
        <v>0</v>
      </c>
      <c r="W5236" s="3">
        <v>0</v>
      </c>
      <c r="X5236" s="14">
        <v>1674477</v>
      </c>
      <c r="Y5236" s="14"/>
      <c r="Z5236" s="3">
        <v>230925</v>
      </c>
      <c r="AA5236" s="69"/>
      <c r="AB5236" s="69">
        <v>542.81261807999988</v>
      </c>
      <c r="AC5236" s="3">
        <v>103993</v>
      </c>
      <c r="AD5236" s="3">
        <v>565092.53793999646</v>
      </c>
      <c r="AE5236" s="3">
        <v>90</v>
      </c>
      <c r="AF5236" s="3">
        <v>4462.808</v>
      </c>
    </row>
    <row r="5237" spans="1:32" x14ac:dyDescent="0.3">
      <c r="A5237" s="31" t="s">
        <v>30</v>
      </c>
      <c r="B5237" s="65" t="str">
        <f>VLOOKUP(A5237,'bank list with code'!$A$2:$C$114,3,FALSE)</f>
        <v>B089</v>
      </c>
      <c r="C5237" s="65" t="str">
        <f>VLOOKUP(B5237,'bank type'!$A$2:$B$87,2,FALSE)</f>
        <v>Private Sector Banks</v>
      </c>
      <c r="D5237" s="61">
        <f t="shared" si="185"/>
        <v>45107</v>
      </c>
      <c r="E5237" s="115">
        <v>6</v>
      </c>
      <c r="F5237" s="41">
        <v>2023</v>
      </c>
      <c r="G5237" s="14">
        <v>884</v>
      </c>
      <c r="H5237" s="14">
        <v>412</v>
      </c>
      <c r="I5237" s="14"/>
      <c r="J5237" s="14"/>
      <c r="K5237" s="14">
        <v>15215</v>
      </c>
      <c r="L5237" s="14">
        <v>0</v>
      </c>
      <c r="M5237" s="14">
        <v>7428</v>
      </c>
      <c r="N5237" s="14">
        <v>79908</v>
      </c>
      <c r="O5237" s="14">
        <v>247224</v>
      </c>
      <c r="P5237" s="14"/>
      <c r="Q5237" s="3">
        <v>529023</v>
      </c>
      <c r="R5237" s="69"/>
      <c r="S5237" s="69">
        <v>1739.78473521</v>
      </c>
      <c r="T5237" s="3">
        <v>483837</v>
      </c>
      <c r="U5237" s="3">
        <v>3370559.6590200001</v>
      </c>
      <c r="V5237" s="3">
        <v>0</v>
      </c>
      <c r="W5237" s="3">
        <v>0</v>
      </c>
      <c r="X5237" s="14">
        <v>3700670</v>
      </c>
      <c r="Y5237" s="14"/>
      <c r="Z5237" s="3">
        <v>1506040</v>
      </c>
      <c r="AA5237" s="69"/>
      <c r="AB5237" s="69">
        <v>3043.1126085699998</v>
      </c>
      <c r="AC5237" s="3">
        <v>242157</v>
      </c>
      <c r="AD5237" s="3">
        <v>847656.80837999994</v>
      </c>
      <c r="AE5237" s="3">
        <v>0</v>
      </c>
      <c r="AF5237" s="3">
        <v>0</v>
      </c>
    </row>
    <row r="5238" spans="1:32" x14ac:dyDescent="0.3">
      <c r="A5238" s="31" t="s">
        <v>31</v>
      </c>
      <c r="B5238" s="65" t="str">
        <f>VLOOKUP(A5238,'bank list with code'!$A$2:$C$114,3,FALSE)</f>
        <v>B100</v>
      </c>
      <c r="C5238" s="65" t="str">
        <f>VLOOKUP(B5238,'bank type'!$A$2:$B$87,2,FALSE)</f>
        <v>Private Sector Banks</v>
      </c>
      <c r="D5238" s="61">
        <f t="shared" si="185"/>
        <v>45107</v>
      </c>
      <c r="E5238" s="115">
        <v>6</v>
      </c>
      <c r="F5238" s="41">
        <v>2023</v>
      </c>
      <c r="G5238" s="14">
        <v>483</v>
      </c>
      <c r="H5238" s="14">
        <v>667</v>
      </c>
      <c r="I5238" s="14"/>
      <c r="J5238" s="14"/>
      <c r="K5238" s="14">
        <v>4455</v>
      </c>
      <c r="L5238" s="14">
        <v>0</v>
      </c>
      <c r="M5238" s="14">
        <v>0</v>
      </c>
      <c r="N5238" s="14">
        <v>89473</v>
      </c>
      <c r="O5238" s="14">
        <v>34233</v>
      </c>
      <c r="P5238" s="14"/>
      <c r="Q5238" s="3">
        <v>46312</v>
      </c>
      <c r="R5238" s="69"/>
      <c r="S5238" s="69">
        <v>202.94740471</v>
      </c>
      <c r="T5238" s="3">
        <v>17116</v>
      </c>
      <c r="U5238" s="3">
        <v>105410.90020999999</v>
      </c>
      <c r="V5238" s="3">
        <v>0</v>
      </c>
      <c r="W5238" s="3">
        <v>0</v>
      </c>
      <c r="X5238" s="14">
        <v>2218972</v>
      </c>
      <c r="Y5238" s="14"/>
      <c r="Z5238" s="3">
        <v>426555</v>
      </c>
      <c r="AA5238" s="69"/>
      <c r="AB5238" s="69">
        <v>1012.37288728</v>
      </c>
      <c r="AC5238" s="3">
        <v>75434</v>
      </c>
      <c r="AD5238" s="3">
        <v>203011.82450999998</v>
      </c>
      <c r="AE5238" s="3">
        <v>127</v>
      </c>
      <c r="AF5238" s="3">
        <v>405.113</v>
      </c>
    </row>
    <row r="5239" spans="1:32" x14ac:dyDescent="0.3">
      <c r="A5239" s="31" t="s">
        <v>33</v>
      </c>
      <c r="B5239" s="65" t="str">
        <f>VLOOKUP(A5239,'bank list with code'!$A$2:$C$114,3,FALSE)</f>
        <v>B113</v>
      </c>
      <c r="C5239" s="65" t="str">
        <f>VLOOKUP(B5239,'bank type'!$A$2:$B$87,2,FALSE)</f>
        <v>Private Sector Banks</v>
      </c>
      <c r="D5239" s="61">
        <f t="shared" si="185"/>
        <v>45107</v>
      </c>
      <c r="E5239" s="115">
        <v>6</v>
      </c>
      <c r="F5239" s="41">
        <v>2023</v>
      </c>
      <c r="G5239" s="14">
        <v>1144</v>
      </c>
      <c r="H5239" s="14">
        <v>165</v>
      </c>
      <c r="I5239" s="14"/>
      <c r="J5239" s="14"/>
      <c r="K5239" s="14">
        <v>69696</v>
      </c>
      <c r="L5239" s="14">
        <v>89645</v>
      </c>
      <c r="M5239" s="14">
        <v>379784</v>
      </c>
      <c r="N5239" s="14">
        <v>147257348</v>
      </c>
      <c r="O5239" s="14">
        <v>1496508</v>
      </c>
      <c r="P5239" s="14"/>
      <c r="Q5239" s="3">
        <v>2141275</v>
      </c>
      <c r="R5239" s="69"/>
      <c r="S5239" s="69">
        <v>7533.9469117000008</v>
      </c>
      <c r="T5239" s="3">
        <v>962663</v>
      </c>
      <c r="U5239" s="3">
        <v>9371376.2424600013</v>
      </c>
      <c r="V5239" s="3">
        <v>0</v>
      </c>
      <c r="W5239" s="3">
        <v>0</v>
      </c>
      <c r="X5239" s="14">
        <v>4635022</v>
      </c>
      <c r="Y5239" s="14"/>
      <c r="Z5239" s="3">
        <v>934287</v>
      </c>
      <c r="AA5239" s="69"/>
      <c r="AB5239" s="69">
        <v>2022.2826379200001</v>
      </c>
      <c r="AC5239" s="3">
        <v>346753</v>
      </c>
      <c r="AD5239" s="3">
        <v>1202867.6538399998</v>
      </c>
      <c r="AE5239" s="3">
        <v>49</v>
      </c>
      <c r="AF5239" s="3">
        <v>758.83199999999999</v>
      </c>
    </row>
    <row r="5240" spans="1:32" x14ac:dyDescent="0.3">
      <c r="A5240" s="31" t="s">
        <v>86</v>
      </c>
      <c r="B5240" s="65" t="str">
        <f>VLOOKUP(A5240,'bank list with code'!$A$2:$C$114,3,FALSE)</f>
        <v>B004</v>
      </c>
      <c r="C5240" s="65" t="str">
        <f>VLOOKUP(B5240,'bank type'!$A$2:$B$87,2,FALSE)</f>
        <v>Foreign Banks</v>
      </c>
      <c r="D5240" s="61">
        <f t="shared" si="185"/>
        <v>45107</v>
      </c>
      <c r="E5240" s="115">
        <v>6</v>
      </c>
      <c r="F5240" s="41">
        <v>2023</v>
      </c>
      <c r="G5240" s="14">
        <v>0</v>
      </c>
      <c r="H5240" s="14">
        <v>0</v>
      </c>
      <c r="I5240" s="14"/>
      <c r="J5240" s="14"/>
      <c r="K5240" s="14">
        <v>53387</v>
      </c>
      <c r="L5240" s="14">
        <v>0</v>
      </c>
      <c r="M5240" s="14">
        <v>0</v>
      </c>
      <c r="N5240" s="14">
        <v>0</v>
      </c>
      <c r="O5240" s="14">
        <v>1350680</v>
      </c>
      <c r="P5240" s="14"/>
      <c r="Q5240" s="3">
        <v>1105475</v>
      </c>
      <c r="R5240" s="69"/>
      <c r="S5240" s="69">
        <v>8119.8206819999996</v>
      </c>
      <c r="T5240" s="3">
        <v>3194954</v>
      </c>
      <c r="U5240" s="3">
        <v>27543974.995000001</v>
      </c>
      <c r="V5240" s="3">
        <v>0</v>
      </c>
      <c r="W5240" s="3">
        <v>0</v>
      </c>
      <c r="X5240" s="14">
        <v>0</v>
      </c>
      <c r="Y5240" s="14"/>
      <c r="Z5240" s="3">
        <v>0</v>
      </c>
      <c r="AA5240" s="69"/>
      <c r="AB5240" s="69">
        <v>0</v>
      </c>
      <c r="AC5240" s="3">
        <v>0</v>
      </c>
      <c r="AD5240" s="3">
        <v>0</v>
      </c>
      <c r="AE5240" s="3">
        <v>0</v>
      </c>
      <c r="AF5240" s="3">
        <v>0</v>
      </c>
    </row>
    <row r="5241" spans="1:32" x14ac:dyDescent="0.3">
      <c r="A5241" s="31" t="s">
        <v>36</v>
      </c>
      <c r="B5241" s="65" t="str">
        <f>VLOOKUP(A5241,'bank list with code'!$A$2:$C$114,3,FALSE)</f>
        <v>B011</v>
      </c>
      <c r="C5241" s="65" t="str">
        <f>VLOOKUP(B5241,'bank type'!$A$2:$B$87,2,FALSE)</f>
        <v>Foreign Banks</v>
      </c>
      <c r="D5241" s="61">
        <f t="shared" si="185"/>
        <v>45107</v>
      </c>
      <c r="E5241" s="115">
        <v>6</v>
      </c>
      <c r="F5241" s="41">
        <v>2023</v>
      </c>
      <c r="G5241" s="14">
        <v>0</v>
      </c>
      <c r="H5241" s="14">
        <v>0</v>
      </c>
      <c r="I5241" s="14"/>
      <c r="J5241" s="14"/>
      <c r="K5241" s="14">
        <v>0</v>
      </c>
      <c r="L5241" s="14">
        <v>0</v>
      </c>
      <c r="M5241" s="14">
        <v>0</v>
      </c>
      <c r="N5241" s="14">
        <v>0</v>
      </c>
      <c r="O5241" s="14">
        <v>0</v>
      </c>
      <c r="P5241" s="14"/>
      <c r="Q5241" s="3">
        <v>0</v>
      </c>
      <c r="R5241" s="69"/>
      <c r="S5241" s="69">
        <v>0</v>
      </c>
      <c r="T5241" s="3">
        <v>0</v>
      </c>
      <c r="U5241" s="3">
        <v>0</v>
      </c>
      <c r="V5241" s="3">
        <v>0</v>
      </c>
      <c r="W5241" s="3">
        <v>0</v>
      </c>
      <c r="X5241" s="14">
        <v>0</v>
      </c>
      <c r="Y5241" s="14"/>
      <c r="Z5241" s="3">
        <v>0</v>
      </c>
      <c r="AA5241" s="69"/>
      <c r="AB5241" s="69">
        <v>0</v>
      </c>
      <c r="AC5241" s="3">
        <v>0</v>
      </c>
      <c r="AD5241" s="3">
        <v>0</v>
      </c>
      <c r="AE5241" s="3">
        <v>0</v>
      </c>
      <c r="AF5241" s="3">
        <v>0</v>
      </c>
    </row>
    <row r="5242" spans="1:32" x14ac:dyDescent="0.3">
      <c r="A5242" s="31" t="s">
        <v>37</v>
      </c>
      <c r="B5242" s="65" t="str">
        <f>VLOOKUP(A5242,'bank list with code'!$A$2:$C$114,3,FALSE)</f>
        <v>B017</v>
      </c>
      <c r="C5242" s="65" t="str">
        <f>VLOOKUP(B5242,'bank type'!$A$2:$B$87,2,FALSE)</f>
        <v>Foreign Banks</v>
      </c>
      <c r="D5242" s="61">
        <f t="shared" si="185"/>
        <v>45107</v>
      </c>
      <c r="E5242" s="115">
        <v>6</v>
      </c>
      <c r="F5242" s="41">
        <v>2023</v>
      </c>
      <c r="G5242" s="14">
        <v>0</v>
      </c>
      <c r="H5242" s="14">
        <v>0</v>
      </c>
      <c r="I5242" s="14"/>
      <c r="J5242" s="14"/>
      <c r="K5242" s="14">
        <v>0</v>
      </c>
      <c r="L5242" s="14">
        <v>0</v>
      </c>
      <c r="M5242" s="14">
        <v>1</v>
      </c>
      <c r="N5242" s="14">
        <v>0</v>
      </c>
      <c r="O5242" s="14">
        <v>0</v>
      </c>
      <c r="P5242" s="14"/>
      <c r="Q5242" s="3">
        <v>0</v>
      </c>
      <c r="R5242" s="69"/>
      <c r="S5242" s="69">
        <v>0</v>
      </c>
      <c r="T5242" s="3">
        <v>0</v>
      </c>
      <c r="U5242" s="3">
        <v>0</v>
      </c>
      <c r="V5242" s="3">
        <v>0</v>
      </c>
      <c r="W5242" s="3">
        <v>0</v>
      </c>
      <c r="X5242" s="14">
        <v>919</v>
      </c>
      <c r="Y5242" s="14"/>
      <c r="Z5242" s="3">
        <v>41</v>
      </c>
      <c r="AA5242" s="69"/>
      <c r="AB5242" s="69">
        <v>0.15928500000000001</v>
      </c>
      <c r="AC5242" s="3">
        <v>2</v>
      </c>
      <c r="AD5242" s="3">
        <v>2.48</v>
      </c>
      <c r="AE5242" s="3">
        <v>0</v>
      </c>
      <c r="AF5242" s="3">
        <v>0</v>
      </c>
    </row>
    <row r="5243" spans="1:32" x14ac:dyDescent="0.3">
      <c r="A5243" s="31" t="s">
        <v>38</v>
      </c>
      <c r="B5243" s="65" t="str">
        <f>VLOOKUP(A5243,'bank list with code'!$A$2:$C$114,3,FALSE)</f>
        <v>B023</v>
      </c>
      <c r="C5243" s="65" t="str">
        <f>VLOOKUP(B5243,'bank type'!$A$2:$B$87,2,FALSE)</f>
        <v>Foreign Banks</v>
      </c>
      <c r="D5243" s="61">
        <f t="shared" si="185"/>
        <v>45107</v>
      </c>
      <c r="E5243" s="115">
        <v>6</v>
      </c>
      <c r="F5243" s="41">
        <v>2023</v>
      </c>
      <c r="G5243" s="14">
        <v>0</v>
      </c>
      <c r="H5243" s="14">
        <v>0</v>
      </c>
      <c r="I5243" s="14"/>
      <c r="J5243" s="14"/>
      <c r="K5243" s="14">
        <v>0</v>
      </c>
      <c r="L5243" s="14">
        <v>0</v>
      </c>
      <c r="M5243" s="14">
        <v>0</v>
      </c>
      <c r="N5243" s="14">
        <v>0</v>
      </c>
      <c r="O5243" s="14">
        <v>164045</v>
      </c>
      <c r="P5243" s="14"/>
      <c r="Q5243" s="3">
        <v>129983</v>
      </c>
      <c r="R5243" s="69"/>
      <c r="S5243" s="69">
        <v>743.35183966999648</v>
      </c>
      <c r="T5243" s="3">
        <v>196779</v>
      </c>
      <c r="U5243" s="3">
        <v>2506748.8679998331</v>
      </c>
      <c r="V5243" s="3">
        <v>0</v>
      </c>
      <c r="W5243" s="3">
        <v>0</v>
      </c>
      <c r="X5243" s="14">
        <v>0</v>
      </c>
      <c r="Y5243" s="14"/>
      <c r="Z5243" s="3">
        <v>0</v>
      </c>
      <c r="AA5243" s="69"/>
      <c r="AB5243" s="69">
        <v>0</v>
      </c>
      <c r="AC5243" s="3">
        <v>0</v>
      </c>
      <c r="AD5243" s="3">
        <v>0</v>
      </c>
      <c r="AE5243" s="3">
        <v>0</v>
      </c>
      <c r="AF5243" s="3">
        <v>0</v>
      </c>
    </row>
    <row r="5244" spans="1:32" x14ac:dyDescent="0.3">
      <c r="A5244" s="31" t="s">
        <v>87</v>
      </c>
      <c r="B5244" s="65" t="str">
        <f>VLOOKUP(A5244,'bank list with code'!$A$2:$C$114,3,FALSE)</f>
        <v>B030</v>
      </c>
      <c r="C5244" s="65" t="str">
        <f>VLOOKUP(B5244,'bank type'!$A$2:$B$87,2,FALSE)</f>
        <v>Foreign Banks</v>
      </c>
      <c r="D5244" s="61">
        <f t="shared" si="185"/>
        <v>45107</v>
      </c>
      <c r="E5244" s="115">
        <v>6</v>
      </c>
      <c r="F5244" s="41">
        <v>2023</v>
      </c>
      <c r="G5244" s="14">
        <v>454</v>
      </c>
      <c r="H5244" s="14">
        <v>495</v>
      </c>
      <c r="I5244" s="14"/>
      <c r="J5244" s="14"/>
      <c r="K5244" s="14">
        <v>501</v>
      </c>
      <c r="L5244" s="14">
        <v>87</v>
      </c>
      <c r="M5244" s="14">
        <v>0</v>
      </c>
      <c r="N5244" s="14">
        <v>4126</v>
      </c>
      <c r="O5244" s="14">
        <v>320464</v>
      </c>
      <c r="P5244" s="14"/>
      <c r="Q5244" s="3">
        <v>304204</v>
      </c>
      <c r="R5244" s="69"/>
      <c r="S5244" s="69">
        <v>1162.7561295994369</v>
      </c>
      <c r="T5244" s="3">
        <v>203101</v>
      </c>
      <c r="U5244" s="3">
        <v>1744256.255129965</v>
      </c>
      <c r="V5244" s="3">
        <v>0</v>
      </c>
      <c r="W5244" s="3">
        <v>0</v>
      </c>
      <c r="X5244" s="14">
        <v>1907370</v>
      </c>
      <c r="Y5244" s="14"/>
      <c r="Z5244" s="3">
        <v>384839</v>
      </c>
      <c r="AA5244" s="69"/>
      <c r="AB5244" s="69">
        <v>716.74941117999981</v>
      </c>
      <c r="AC5244" s="3">
        <v>159657</v>
      </c>
      <c r="AD5244" s="3">
        <v>323187.78575000004</v>
      </c>
      <c r="AE5244" s="3">
        <v>0</v>
      </c>
      <c r="AF5244" s="3">
        <v>0</v>
      </c>
    </row>
    <row r="5245" spans="1:32" x14ac:dyDescent="0.3">
      <c r="A5245" s="31" t="s">
        <v>40</v>
      </c>
      <c r="B5245" s="65" t="str">
        <f>VLOOKUP(A5245,'bank list with code'!$A$2:$C$114,3,FALSE)</f>
        <v>B035</v>
      </c>
      <c r="C5245" s="65" t="str">
        <f>VLOOKUP(B5245,'bank type'!$A$2:$B$87,2,FALSE)</f>
        <v>Foreign Banks</v>
      </c>
      <c r="D5245" s="61">
        <f t="shared" si="185"/>
        <v>45107</v>
      </c>
      <c r="E5245" s="115">
        <v>6</v>
      </c>
      <c r="F5245" s="41">
        <v>2023</v>
      </c>
      <c r="G5245" s="14">
        <v>13</v>
      </c>
      <c r="H5245" s="14">
        <v>18</v>
      </c>
      <c r="I5245" s="14"/>
      <c r="J5245" s="14"/>
      <c r="K5245" s="14">
        <v>0</v>
      </c>
      <c r="L5245" s="14">
        <v>0</v>
      </c>
      <c r="M5245" s="14">
        <v>0</v>
      </c>
      <c r="N5245" s="14">
        <v>3</v>
      </c>
      <c r="O5245" s="14">
        <v>0</v>
      </c>
      <c r="P5245" s="14"/>
      <c r="Q5245" s="3">
        <v>0</v>
      </c>
      <c r="R5245" s="69"/>
      <c r="S5245" s="69">
        <v>0</v>
      </c>
      <c r="T5245" s="3">
        <v>0</v>
      </c>
      <c r="U5245" s="3">
        <v>0</v>
      </c>
      <c r="V5245" s="3">
        <v>0</v>
      </c>
      <c r="W5245" s="3">
        <v>0</v>
      </c>
      <c r="X5245" s="14">
        <v>116840</v>
      </c>
      <c r="Y5245" s="14"/>
      <c r="Z5245" s="3">
        <v>41236</v>
      </c>
      <c r="AA5245" s="69"/>
      <c r="AB5245" s="69">
        <v>110.23174065999952</v>
      </c>
      <c r="AC5245" s="3">
        <v>18294</v>
      </c>
      <c r="AD5245" s="3">
        <v>63881.951050000011</v>
      </c>
      <c r="AE5245" s="3">
        <v>0</v>
      </c>
      <c r="AF5245" s="3">
        <v>0</v>
      </c>
    </row>
    <row r="5246" spans="1:32" x14ac:dyDescent="0.3">
      <c r="A5246" s="31" t="s">
        <v>88</v>
      </c>
      <c r="B5246" s="65" t="str">
        <f>VLOOKUP(A5246,'bank list with code'!$A$2:$C$114,3,FALSE)</f>
        <v>B052</v>
      </c>
      <c r="C5246" s="65" t="str">
        <f>VLOOKUP(B5246,'bank type'!$A$2:$B$87,2,FALSE)</f>
        <v>Foreign Banks</v>
      </c>
      <c r="D5246" s="61">
        <f t="shared" si="185"/>
        <v>45107</v>
      </c>
      <c r="E5246" s="115">
        <v>6</v>
      </c>
      <c r="F5246" s="41">
        <v>2023</v>
      </c>
      <c r="G5246" s="14">
        <v>46</v>
      </c>
      <c r="H5246" s="14">
        <v>28</v>
      </c>
      <c r="I5246" s="14"/>
      <c r="J5246" s="14"/>
      <c r="K5246" s="14">
        <v>0</v>
      </c>
      <c r="L5246" s="14">
        <v>0</v>
      </c>
      <c r="M5246" s="14">
        <v>0</v>
      </c>
      <c r="N5246" s="14">
        <v>0</v>
      </c>
      <c r="O5246" s="14">
        <v>664317</v>
      </c>
      <c r="P5246" s="14"/>
      <c r="Q5246" s="3">
        <v>738934</v>
      </c>
      <c r="R5246" s="69"/>
      <c r="S5246" s="69">
        <v>2401.6275058695746</v>
      </c>
      <c r="T5246" s="3">
        <v>1083579</v>
      </c>
      <c r="U5246" s="3">
        <v>4954049.6121504968</v>
      </c>
      <c r="V5246" s="3">
        <v>0</v>
      </c>
      <c r="W5246" s="3">
        <v>0</v>
      </c>
      <c r="X5246" s="14">
        <v>608751</v>
      </c>
      <c r="Y5246" s="14"/>
      <c r="Z5246" s="3">
        <v>292991</v>
      </c>
      <c r="AA5246" s="69"/>
      <c r="AB5246" s="69">
        <v>995.11646489000009</v>
      </c>
      <c r="AC5246" s="3">
        <v>0</v>
      </c>
      <c r="AD5246" s="3">
        <v>0</v>
      </c>
      <c r="AE5246" s="3">
        <v>0</v>
      </c>
      <c r="AF5246" s="3">
        <v>0</v>
      </c>
    </row>
    <row r="5247" spans="1:32" x14ac:dyDescent="0.3">
      <c r="A5247" s="31" t="s">
        <v>89</v>
      </c>
      <c r="B5247" s="65" t="str">
        <f>VLOOKUP(A5247,'bank list with code'!$A$2:$C$114,3,FALSE)</f>
        <v>B085</v>
      </c>
      <c r="C5247" s="65" t="str">
        <f>VLOOKUP(B5247,'bank type'!$A$2:$B$87,2,FALSE)</f>
        <v>Foreign Banks</v>
      </c>
      <c r="D5247" s="61">
        <f t="shared" si="185"/>
        <v>45107</v>
      </c>
      <c r="E5247" s="115">
        <v>6</v>
      </c>
      <c r="F5247" s="41">
        <v>2023</v>
      </c>
      <c r="G5247" s="14">
        <v>0</v>
      </c>
      <c r="H5247" s="14">
        <v>0</v>
      </c>
      <c r="I5247" s="14"/>
      <c r="J5247" s="14"/>
      <c r="K5247" s="14">
        <v>0</v>
      </c>
      <c r="L5247" s="14">
        <v>112745</v>
      </c>
      <c r="M5247" s="14">
        <v>0</v>
      </c>
      <c r="N5247" s="14">
        <v>0</v>
      </c>
      <c r="O5247" s="14">
        <v>948971</v>
      </c>
      <c r="P5247" s="14"/>
      <c r="Q5247" s="3">
        <v>386156</v>
      </c>
      <c r="R5247" s="69"/>
      <c r="S5247" s="69">
        <v>451.28229596999392</v>
      </c>
      <c r="T5247" s="3">
        <v>651577</v>
      </c>
      <c r="U5247" s="3">
        <v>877108.63016000087</v>
      </c>
      <c r="V5247" s="3">
        <v>0</v>
      </c>
      <c r="W5247" s="3">
        <v>0</v>
      </c>
      <c r="X5247" s="14">
        <v>667063</v>
      </c>
      <c r="Y5247" s="14"/>
      <c r="Z5247" s="3">
        <v>17187</v>
      </c>
      <c r="AA5247" s="69"/>
      <c r="AB5247" s="69">
        <v>31.413445339999992</v>
      </c>
      <c r="AC5247" s="3">
        <v>15065</v>
      </c>
      <c r="AD5247" s="3">
        <v>41245.712079999998</v>
      </c>
      <c r="AE5247" s="3">
        <v>0</v>
      </c>
      <c r="AF5247" s="3">
        <v>0</v>
      </c>
    </row>
    <row r="5248" spans="1:32" x14ac:dyDescent="0.3">
      <c r="A5248" s="55" t="s">
        <v>42</v>
      </c>
      <c r="B5248" s="65" t="str">
        <f>VLOOKUP(A5248,'bank list with code'!$A$2:$C$114,3,FALSE)</f>
        <v>B090</v>
      </c>
      <c r="C5248" s="65" t="str">
        <f>VLOOKUP(B5248,'bank type'!$A$2:$B$87,2,FALSE)</f>
        <v>Foreign Banks</v>
      </c>
      <c r="D5248" s="61">
        <f t="shared" si="185"/>
        <v>45107</v>
      </c>
      <c r="E5248" s="115">
        <v>6</v>
      </c>
      <c r="F5248" s="41">
        <v>2023</v>
      </c>
      <c r="G5248" s="14">
        <v>102</v>
      </c>
      <c r="H5248" s="14">
        <v>68</v>
      </c>
      <c r="I5248" s="14"/>
      <c r="J5248" s="14"/>
      <c r="K5248" s="14">
        <v>0</v>
      </c>
      <c r="L5248" s="14">
        <v>0</v>
      </c>
      <c r="M5248" s="14">
        <v>0</v>
      </c>
      <c r="N5248" s="14">
        <v>0</v>
      </c>
      <c r="O5248" s="14">
        <v>1040847</v>
      </c>
      <c r="P5248" s="14"/>
      <c r="Q5248" s="3">
        <v>1374820</v>
      </c>
      <c r="R5248" s="69"/>
      <c r="S5248" s="69">
        <v>4223.8039771691629</v>
      </c>
      <c r="T5248" s="3">
        <v>1235430</v>
      </c>
      <c r="U5248" s="3">
        <v>5930704.1595917651</v>
      </c>
      <c r="V5248" s="3">
        <v>0</v>
      </c>
      <c r="W5248" s="3">
        <v>0</v>
      </c>
      <c r="X5248" s="14">
        <v>1111690</v>
      </c>
      <c r="Y5248" s="14"/>
      <c r="Z5248" s="3">
        <v>773117</v>
      </c>
      <c r="AA5248" s="69"/>
      <c r="AB5248" s="69">
        <v>1771.6621843399985</v>
      </c>
      <c r="AC5248" s="3">
        <v>100907</v>
      </c>
      <c r="AD5248" s="3">
        <v>580312.40175999992</v>
      </c>
      <c r="AE5248" s="3">
        <v>30</v>
      </c>
      <c r="AF5248" s="3">
        <v>538.60900000000004</v>
      </c>
    </row>
    <row r="5249" spans="1:32" x14ac:dyDescent="0.3">
      <c r="A5249" s="55" t="s">
        <v>94</v>
      </c>
      <c r="B5249" s="65" t="str">
        <f>VLOOKUP(A5249,'bank list with code'!$A$2:$C$114,3,FALSE)</f>
        <v>B112</v>
      </c>
      <c r="C5249" s="65" t="str">
        <f>VLOOKUP(B5249,'bank type'!$A$2:$B$87,2,FALSE)</f>
        <v>Foreign Banks</v>
      </c>
      <c r="D5249" s="61">
        <f t="shared" si="185"/>
        <v>45107</v>
      </c>
      <c r="E5249" s="115">
        <v>6</v>
      </c>
      <c r="F5249" s="41">
        <v>2023</v>
      </c>
      <c r="G5249" s="14">
        <v>0</v>
      </c>
      <c r="H5249" s="14">
        <v>0</v>
      </c>
      <c r="I5249" s="14"/>
      <c r="J5249" s="14"/>
      <c r="K5249" s="14">
        <v>0</v>
      </c>
      <c r="L5249" s="14">
        <v>0</v>
      </c>
      <c r="M5249" s="14">
        <v>0</v>
      </c>
      <c r="N5249" s="14">
        <v>0</v>
      </c>
      <c r="O5249" s="14">
        <v>0</v>
      </c>
      <c r="P5249" s="14"/>
      <c r="Q5249" s="3">
        <v>0</v>
      </c>
      <c r="R5249" s="69"/>
      <c r="S5249" s="69">
        <v>0</v>
      </c>
      <c r="T5249" s="3">
        <v>0</v>
      </c>
      <c r="U5249" s="3">
        <v>0</v>
      </c>
      <c r="V5249" s="3">
        <v>0</v>
      </c>
      <c r="W5249" s="3">
        <v>0</v>
      </c>
      <c r="X5249" s="14">
        <v>1021</v>
      </c>
      <c r="Y5249" s="14"/>
      <c r="Z5249" s="3">
        <v>2910</v>
      </c>
      <c r="AA5249" s="69"/>
      <c r="AB5249" s="69">
        <v>11.271779570000001</v>
      </c>
      <c r="AC5249" s="3">
        <v>1205</v>
      </c>
      <c r="AD5249" s="3">
        <v>3546.5687799999996</v>
      </c>
      <c r="AE5249" s="3">
        <v>0</v>
      </c>
      <c r="AF5249" s="3">
        <v>0</v>
      </c>
    </row>
    <row r="5250" spans="1:32" x14ac:dyDescent="0.3">
      <c r="A5250" s="32" t="s">
        <v>45</v>
      </c>
      <c r="B5250" s="65" t="str">
        <f>VLOOKUP(A5250,'bank list with code'!$A$2:$C$114,3,FALSE)</f>
        <v>B002</v>
      </c>
      <c r="C5250" s="65" t="str">
        <f>VLOOKUP(B5250,'bank type'!$A$2:$B$87,2,FALSE)</f>
        <v>Payment Banks</v>
      </c>
      <c r="D5250" s="61">
        <f t="shared" si="185"/>
        <v>45107</v>
      </c>
      <c r="E5250" s="115">
        <v>6</v>
      </c>
      <c r="F5250" s="41">
        <v>2023</v>
      </c>
      <c r="G5250" s="25">
        <v>0</v>
      </c>
      <c r="H5250" s="25">
        <v>0</v>
      </c>
      <c r="I5250" s="25"/>
      <c r="J5250" s="25"/>
      <c r="K5250" s="25">
        <v>0</v>
      </c>
      <c r="L5250" s="25">
        <v>78522</v>
      </c>
      <c r="M5250" s="25">
        <v>0</v>
      </c>
      <c r="N5250" s="25">
        <v>4054960</v>
      </c>
      <c r="O5250" s="25">
        <v>0</v>
      </c>
      <c r="P5250" s="25"/>
      <c r="Q5250" s="26">
        <v>0</v>
      </c>
      <c r="R5250" s="133"/>
      <c r="S5250" s="133">
        <v>0</v>
      </c>
      <c r="T5250" s="26">
        <v>0</v>
      </c>
      <c r="U5250" s="26">
        <v>0</v>
      </c>
      <c r="V5250" s="26">
        <v>0</v>
      </c>
      <c r="W5250" s="26">
        <v>0</v>
      </c>
      <c r="X5250" s="25">
        <v>5419872</v>
      </c>
      <c r="Y5250" s="25"/>
      <c r="Z5250" s="26">
        <v>3290</v>
      </c>
      <c r="AA5250" s="133"/>
      <c r="AB5250" s="133">
        <v>5.1958289999999998</v>
      </c>
      <c r="AC5250" s="26">
        <v>230825</v>
      </c>
      <c r="AD5250" s="26">
        <v>288103.05267</v>
      </c>
      <c r="AE5250" s="26">
        <v>0</v>
      </c>
      <c r="AF5250" s="26">
        <v>0</v>
      </c>
    </row>
    <row r="5251" spans="1:32" x14ac:dyDescent="0.3">
      <c r="A5251" s="32" t="s">
        <v>46</v>
      </c>
      <c r="B5251" s="65" t="str">
        <f>VLOOKUP(A5251,'bank list with code'!$A$2:$C$114,3,FALSE)</f>
        <v>B048</v>
      </c>
      <c r="C5251" s="65" t="str">
        <f>VLOOKUP(B5251,'bank type'!$A$2:$B$87,2,FALSE)</f>
        <v>Payment Banks</v>
      </c>
      <c r="D5251" s="61">
        <f t="shared" si="185"/>
        <v>45107</v>
      </c>
      <c r="E5251" s="115">
        <v>6</v>
      </c>
      <c r="F5251" s="41">
        <v>2023</v>
      </c>
      <c r="G5251" s="25">
        <v>0</v>
      </c>
      <c r="H5251" s="25">
        <v>0</v>
      </c>
      <c r="I5251" s="25"/>
      <c r="J5251" s="25"/>
      <c r="K5251" s="25">
        <v>0</v>
      </c>
      <c r="L5251" s="25">
        <v>381679</v>
      </c>
      <c r="M5251" s="25">
        <v>0</v>
      </c>
      <c r="N5251" s="25">
        <v>17759</v>
      </c>
      <c r="O5251" s="25">
        <v>0</v>
      </c>
      <c r="P5251" s="25"/>
      <c r="Q5251" s="26">
        <v>0</v>
      </c>
      <c r="R5251" s="133"/>
      <c r="S5251" s="133">
        <v>0</v>
      </c>
      <c r="T5251" s="26">
        <v>0</v>
      </c>
      <c r="U5251" s="26">
        <v>0</v>
      </c>
      <c r="V5251" s="26">
        <v>0</v>
      </c>
      <c r="W5251" s="26">
        <v>0</v>
      </c>
      <c r="X5251" s="25">
        <v>7242765</v>
      </c>
      <c r="Y5251" s="25"/>
      <c r="Z5251" s="26">
        <v>193059</v>
      </c>
      <c r="AA5251" s="133"/>
      <c r="AB5251" s="133">
        <v>433.43359269000001</v>
      </c>
      <c r="AC5251" s="26">
        <v>11959</v>
      </c>
      <c r="AD5251" s="26">
        <v>18529.538260000001</v>
      </c>
      <c r="AE5251" s="26">
        <v>0</v>
      </c>
      <c r="AF5251" s="26">
        <v>0</v>
      </c>
    </row>
    <row r="5252" spans="1:32" x14ac:dyDescent="0.3">
      <c r="A5252" s="32" t="s">
        <v>47</v>
      </c>
      <c r="B5252" s="65" t="str">
        <f>VLOOKUP(A5252,'bank list with code'!$A$2:$C$114,3,FALSE)</f>
        <v>B059</v>
      </c>
      <c r="C5252" s="65" t="str">
        <f>VLOOKUP(B5252,'bank type'!$A$2:$B$87,2,FALSE)</f>
        <v>Payment Banks</v>
      </c>
      <c r="D5252" s="61">
        <f t="shared" si="185"/>
        <v>45107</v>
      </c>
      <c r="E5252" s="115">
        <v>6</v>
      </c>
      <c r="F5252" s="41">
        <v>2023</v>
      </c>
      <c r="G5252" s="25">
        <v>0</v>
      </c>
      <c r="H5252" s="25">
        <v>0</v>
      </c>
      <c r="I5252" s="25"/>
      <c r="J5252" s="25"/>
      <c r="K5252" s="25">
        <v>0</v>
      </c>
      <c r="L5252" s="25">
        <v>162452</v>
      </c>
      <c r="M5252" s="25">
        <v>0</v>
      </c>
      <c r="N5252" s="25">
        <v>265035</v>
      </c>
      <c r="O5252" s="25">
        <v>0</v>
      </c>
      <c r="P5252" s="25"/>
      <c r="Q5252" s="26">
        <v>0</v>
      </c>
      <c r="R5252" s="133"/>
      <c r="S5252" s="133">
        <v>0</v>
      </c>
      <c r="T5252" s="26">
        <v>0</v>
      </c>
      <c r="U5252" s="26">
        <v>0</v>
      </c>
      <c r="V5252" s="26">
        <v>0</v>
      </c>
      <c r="W5252" s="26">
        <v>0</v>
      </c>
      <c r="X5252" s="25">
        <v>10860553</v>
      </c>
      <c r="Y5252" s="25"/>
      <c r="Z5252" s="26">
        <v>0</v>
      </c>
      <c r="AA5252" s="133"/>
      <c r="AB5252" s="133">
        <v>0</v>
      </c>
      <c r="AC5252" s="26">
        <v>470418</v>
      </c>
      <c r="AD5252" s="26">
        <v>362331.00639999995</v>
      </c>
      <c r="AE5252" s="26">
        <v>0</v>
      </c>
      <c r="AF5252" s="26">
        <v>0</v>
      </c>
    </row>
    <row r="5253" spans="1:32" x14ac:dyDescent="0.3">
      <c r="A5253" s="32" t="s">
        <v>72</v>
      </c>
      <c r="B5253" s="65" t="str">
        <f>VLOOKUP(A5253,'bank list with code'!$A$2:$C$114,3,FALSE)</f>
        <v>B067</v>
      </c>
      <c r="C5253" s="65" t="str">
        <f>VLOOKUP(B5253,'bank type'!$A$2:$B$87,2,FALSE)</f>
        <v>Payment Banks</v>
      </c>
      <c r="D5253" s="61">
        <f t="shared" si="185"/>
        <v>45107</v>
      </c>
      <c r="E5253" s="115">
        <v>6</v>
      </c>
      <c r="F5253" s="41">
        <v>2023</v>
      </c>
      <c r="G5253" s="25">
        <v>0</v>
      </c>
      <c r="H5253" s="25">
        <v>0</v>
      </c>
      <c r="I5253" s="25"/>
      <c r="J5253" s="25"/>
      <c r="K5253" s="25">
        <v>0</v>
      </c>
      <c r="L5253" s="25">
        <v>0</v>
      </c>
      <c r="M5253" s="25">
        <v>0</v>
      </c>
      <c r="N5253" s="25">
        <v>12172</v>
      </c>
      <c r="O5253" s="25">
        <v>0</v>
      </c>
      <c r="P5253" s="25"/>
      <c r="Q5253" s="26">
        <v>0</v>
      </c>
      <c r="R5253" s="133"/>
      <c r="S5253" s="133">
        <v>0</v>
      </c>
      <c r="T5253" s="26">
        <v>0</v>
      </c>
      <c r="U5253" s="26">
        <v>0</v>
      </c>
      <c r="V5253" s="26">
        <v>0</v>
      </c>
      <c r="W5253" s="26">
        <v>0</v>
      </c>
      <c r="X5253" s="25">
        <v>0</v>
      </c>
      <c r="Y5253" s="25"/>
      <c r="Z5253" s="26">
        <v>0</v>
      </c>
      <c r="AA5253" s="133"/>
      <c r="AB5253" s="133">
        <v>0</v>
      </c>
      <c r="AC5253" s="26">
        <v>0</v>
      </c>
      <c r="AD5253" s="26">
        <v>0</v>
      </c>
      <c r="AE5253" s="26">
        <v>0</v>
      </c>
      <c r="AF5253" s="26">
        <v>0</v>
      </c>
    </row>
    <row r="5254" spans="1:32" x14ac:dyDescent="0.3">
      <c r="A5254" s="32" t="s">
        <v>49</v>
      </c>
      <c r="B5254" s="65" t="str">
        <f>VLOOKUP(A5254,'bank list with code'!$A$2:$C$114,3,FALSE)</f>
        <v>B077</v>
      </c>
      <c r="C5254" s="65" t="str">
        <f>VLOOKUP(B5254,'bank type'!$A$2:$B$87,2,FALSE)</f>
        <v>Payment Banks</v>
      </c>
      <c r="D5254" s="61">
        <f t="shared" si="185"/>
        <v>45107</v>
      </c>
      <c r="E5254" s="115">
        <v>6</v>
      </c>
      <c r="F5254" s="41">
        <v>2023</v>
      </c>
      <c r="G5254" s="25">
        <v>0</v>
      </c>
      <c r="H5254" s="25">
        <v>0</v>
      </c>
      <c r="I5254" s="25"/>
      <c r="J5254" s="25"/>
      <c r="K5254" s="25">
        <v>0</v>
      </c>
      <c r="L5254" s="25">
        <v>410597</v>
      </c>
      <c r="M5254" s="25">
        <v>0</v>
      </c>
      <c r="N5254" s="25">
        <v>0</v>
      </c>
      <c r="O5254" s="25">
        <v>0</v>
      </c>
      <c r="P5254" s="25"/>
      <c r="Q5254" s="26">
        <v>0</v>
      </c>
      <c r="R5254" s="133"/>
      <c r="S5254" s="133">
        <v>0</v>
      </c>
      <c r="T5254" s="26">
        <v>0</v>
      </c>
      <c r="U5254" s="26">
        <v>0</v>
      </c>
      <c r="V5254" s="26">
        <v>0</v>
      </c>
      <c r="W5254" s="26">
        <v>0</v>
      </c>
      <c r="X5254" s="25">
        <v>609825</v>
      </c>
      <c r="Y5254" s="25"/>
      <c r="Z5254" s="26">
        <v>899</v>
      </c>
      <c r="AA5254" s="133"/>
      <c r="AB5254" s="133">
        <v>1.0186671299999999</v>
      </c>
      <c r="AC5254" s="26">
        <v>21644</v>
      </c>
      <c r="AD5254" s="26">
        <v>15796.075080000001</v>
      </c>
      <c r="AE5254" s="26">
        <v>0</v>
      </c>
      <c r="AF5254" s="26">
        <v>0</v>
      </c>
    </row>
    <row r="5255" spans="1:32" x14ac:dyDescent="0.3">
      <c r="A5255" s="56" t="s">
        <v>50</v>
      </c>
      <c r="B5255" s="65" t="str">
        <f>VLOOKUP(A5255,'bank list with code'!$A$2:$C$114,3,FALSE)</f>
        <v>B079</v>
      </c>
      <c r="C5255" s="65" t="str">
        <f>VLOOKUP(B5255,'bank type'!$A$2:$B$87,2,FALSE)</f>
        <v>Payment Banks</v>
      </c>
      <c r="D5255" s="61">
        <f t="shared" si="185"/>
        <v>45107</v>
      </c>
      <c r="E5255" s="115">
        <v>6</v>
      </c>
      <c r="F5255" s="41">
        <v>2023</v>
      </c>
      <c r="G5255" s="25">
        <v>1</v>
      </c>
      <c r="H5255" s="25">
        <v>25</v>
      </c>
      <c r="I5255" s="25"/>
      <c r="J5255" s="25"/>
      <c r="K5255" s="25">
        <v>670115</v>
      </c>
      <c r="L5255" s="25">
        <v>0</v>
      </c>
      <c r="M5255" s="25">
        <v>0</v>
      </c>
      <c r="N5255" s="25">
        <v>30053065</v>
      </c>
      <c r="O5255" s="25">
        <v>0</v>
      </c>
      <c r="P5255" s="25"/>
      <c r="Q5255" s="26">
        <v>0</v>
      </c>
      <c r="R5255" s="133"/>
      <c r="S5255" s="133">
        <v>0</v>
      </c>
      <c r="T5255" s="26">
        <v>0</v>
      </c>
      <c r="U5255" s="26">
        <v>0</v>
      </c>
      <c r="V5255" s="26">
        <v>0</v>
      </c>
      <c r="W5255" s="26">
        <v>0</v>
      </c>
      <c r="X5255" s="25">
        <v>38194741</v>
      </c>
      <c r="Y5255" s="25"/>
      <c r="Z5255" s="26">
        <v>375179</v>
      </c>
      <c r="AA5255" s="133"/>
      <c r="AB5255" s="133">
        <v>477.00522483000003</v>
      </c>
      <c r="AC5255" s="26">
        <v>949751</v>
      </c>
      <c r="AD5255" s="26">
        <v>1896619.5682099999</v>
      </c>
      <c r="AE5255" s="26">
        <v>0</v>
      </c>
      <c r="AF5255" s="26">
        <v>0</v>
      </c>
    </row>
    <row r="5256" spans="1:32" x14ac:dyDescent="0.3">
      <c r="A5256" s="31" t="s">
        <v>95</v>
      </c>
      <c r="B5256" s="65" t="str">
        <f>VLOOKUP(A5256,'bank list with code'!$A$2:$C$114,3,FALSE)</f>
        <v>B007</v>
      </c>
      <c r="C5256" s="65" t="str">
        <f>VLOOKUP(B5256,'bank type'!$A$2:$B$87,2,FALSE)</f>
        <v>Small Finance Banks</v>
      </c>
      <c r="D5256" s="61">
        <f t="shared" si="185"/>
        <v>45107</v>
      </c>
      <c r="E5256" s="115">
        <v>6</v>
      </c>
      <c r="F5256" s="41">
        <v>2023</v>
      </c>
      <c r="G5256" s="14">
        <v>493</v>
      </c>
      <c r="H5256" s="14">
        <v>2</v>
      </c>
      <c r="I5256" s="14"/>
      <c r="J5256" s="14"/>
      <c r="K5256" s="14">
        <v>0</v>
      </c>
      <c r="L5256" s="14">
        <v>378</v>
      </c>
      <c r="M5256" s="14">
        <v>0</v>
      </c>
      <c r="N5256" s="14">
        <v>1076781</v>
      </c>
      <c r="O5256" s="14">
        <v>612215</v>
      </c>
      <c r="P5256" s="14"/>
      <c r="Q5256" s="3">
        <v>831392</v>
      </c>
      <c r="R5256" s="69"/>
      <c r="S5256" s="69">
        <v>5000.63467498513</v>
      </c>
      <c r="T5256" s="3">
        <v>933902</v>
      </c>
      <c r="U5256" s="3">
        <v>7338005.9431685098</v>
      </c>
      <c r="V5256" s="3">
        <v>1059</v>
      </c>
      <c r="W5256" s="3">
        <v>561.404</v>
      </c>
      <c r="X5256" s="14">
        <v>2618894</v>
      </c>
      <c r="Y5256" s="14"/>
      <c r="Z5256" s="3">
        <v>221890</v>
      </c>
      <c r="AA5256" s="69"/>
      <c r="AB5256" s="69">
        <v>526.15163541999686</v>
      </c>
      <c r="AC5256" s="3">
        <v>217587</v>
      </c>
      <c r="AD5256" s="3">
        <v>693433.32197998906</v>
      </c>
      <c r="AE5256" s="3">
        <v>179</v>
      </c>
      <c r="AF5256" s="3">
        <v>3523.0650000000001</v>
      </c>
    </row>
    <row r="5257" spans="1:32" x14ac:dyDescent="0.3">
      <c r="A5257" s="31" t="s">
        <v>96</v>
      </c>
      <c r="B5257" s="65" t="str">
        <f>VLOOKUP(A5257,'bank list with code'!$A$2:$C$114,3,FALSE)</f>
        <v>B019</v>
      </c>
      <c r="C5257" s="65" t="str">
        <f>VLOOKUP(B5257,'bank type'!$A$2:$B$87,2,FALSE)</f>
        <v>Small Finance Banks</v>
      </c>
      <c r="D5257" s="61">
        <f t="shared" si="185"/>
        <v>45107</v>
      </c>
      <c r="E5257" s="115">
        <v>6</v>
      </c>
      <c r="F5257" s="41">
        <v>2023</v>
      </c>
      <c r="G5257" s="14">
        <v>172</v>
      </c>
      <c r="H5257" s="14">
        <v>2</v>
      </c>
      <c r="I5257" s="14"/>
      <c r="J5257" s="14"/>
      <c r="K5257" s="14">
        <v>0</v>
      </c>
      <c r="L5257" s="14">
        <v>0</v>
      </c>
      <c r="M5257" s="14">
        <v>0</v>
      </c>
      <c r="N5257" s="14">
        <v>0</v>
      </c>
      <c r="O5257" s="14">
        <v>0</v>
      </c>
      <c r="P5257" s="14"/>
      <c r="Q5257" s="3">
        <v>0</v>
      </c>
      <c r="R5257" s="69"/>
      <c r="S5257" s="69">
        <v>0</v>
      </c>
      <c r="T5257" s="3">
        <v>0</v>
      </c>
      <c r="U5257" s="3">
        <v>0</v>
      </c>
      <c r="V5257" s="3">
        <v>0</v>
      </c>
      <c r="W5257" s="3">
        <v>0</v>
      </c>
      <c r="X5257" s="14">
        <v>274089</v>
      </c>
      <c r="Y5257" s="14"/>
      <c r="Z5257" s="3">
        <v>37918</v>
      </c>
      <c r="AA5257" s="69"/>
      <c r="AB5257" s="69">
        <v>101.34724437999954</v>
      </c>
      <c r="AC5257" s="3">
        <v>8179</v>
      </c>
      <c r="AD5257" s="3">
        <v>24005.618079999989</v>
      </c>
      <c r="AE5257" s="3">
        <v>0</v>
      </c>
      <c r="AF5257" s="3">
        <v>0</v>
      </c>
    </row>
    <row r="5258" spans="1:32" x14ac:dyDescent="0.3">
      <c r="A5258" s="31" t="s">
        <v>97</v>
      </c>
      <c r="B5258" s="65" t="str">
        <f>VLOOKUP(A5258,'bank list with code'!$A$2:$C$114,3,FALSE)</f>
        <v>B041</v>
      </c>
      <c r="C5258" s="65" t="str">
        <f>VLOOKUP(B5258,'bank type'!$A$2:$B$87,2,FALSE)</f>
        <v>Small Finance Banks</v>
      </c>
      <c r="D5258" s="61">
        <f t="shared" si="185"/>
        <v>45107</v>
      </c>
      <c r="E5258" s="115">
        <v>6</v>
      </c>
      <c r="F5258" s="41">
        <v>2023</v>
      </c>
      <c r="G5258" s="14">
        <v>349</v>
      </c>
      <c r="H5258" s="14">
        <v>3</v>
      </c>
      <c r="I5258" s="14"/>
      <c r="J5258" s="14"/>
      <c r="K5258" s="14">
        <v>25138</v>
      </c>
      <c r="L5258" s="14">
        <v>303</v>
      </c>
      <c r="M5258" s="14">
        <v>52249</v>
      </c>
      <c r="N5258" s="14">
        <v>0</v>
      </c>
      <c r="O5258" s="14">
        <v>0</v>
      </c>
      <c r="P5258" s="14"/>
      <c r="Q5258" s="3">
        <v>0</v>
      </c>
      <c r="R5258" s="69"/>
      <c r="S5258" s="69">
        <v>0</v>
      </c>
      <c r="T5258" s="3">
        <v>0</v>
      </c>
      <c r="U5258" s="3">
        <v>0</v>
      </c>
      <c r="V5258" s="3">
        <v>0</v>
      </c>
      <c r="W5258" s="3">
        <v>0</v>
      </c>
      <c r="X5258" s="14">
        <v>3380395</v>
      </c>
      <c r="Y5258" s="14"/>
      <c r="Z5258" s="3">
        <v>196672</v>
      </c>
      <c r="AA5258" s="69"/>
      <c r="AB5258" s="69">
        <v>362.99787364000002</v>
      </c>
      <c r="AC5258" s="3">
        <v>51916</v>
      </c>
      <c r="AD5258" s="3">
        <v>234061.56051999997</v>
      </c>
      <c r="AE5258" s="3">
        <v>0</v>
      </c>
      <c r="AF5258" s="3">
        <v>0</v>
      </c>
    </row>
    <row r="5259" spans="1:32" x14ac:dyDescent="0.3">
      <c r="A5259" s="31" t="s">
        <v>98</v>
      </c>
      <c r="B5259" s="65" t="str">
        <f>VLOOKUP(A5259,'bank list with code'!$A$2:$C$114,3,FALSE)</f>
        <v>B043</v>
      </c>
      <c r="C5259" s="65" t="str">
        <f>VLOOKUP(B5259,'bank type'!$A$2:$B$87,2,FALSE)</f>
        <v>Small Finance Banks</v>
      </c>
      <c r="D5259" s="61">
        <f t="shared" si="185"/>
        <v>45107</v>
      </c>
      <c r="E5259" s="115">
        <v>6</v>
      </c>
      <c r="F5259" s="41">
        <v>2023</v>
      </c>
      <c r="G5259" s="14">
        <v>557</v>
      </c>
      <c r="H5259" s="14">
        <v>3</v>
      </c>
      <c r="I5259" s="14"/>
      <c r="J5259" s="14"/>
      <c r="K5259" s="14">
        <v>0</v>
      </c>
      <c r="L5259" s="14">
        <v>2116</v>
      </c>
      <c r="M5259" s="14">
        <v>0</v>
      </c>
      <c r="N5259" s="14">
        <v>0</v>
      </c>
      <c r="O5259" s="14">
        <v>0</v>
      </c>
      <c r="P5259" s="14"/>
      <c r="Q5259" s="3">
        <v>0</v>
      </c>
      <c r="R5259" s="69"/>
      <c r="S5259" s="69">
        <v>0</v>
      </c>
      <c r="T5259" s="3">
        <v>0</v>
      </c>
      <c r="U5259" s="3">
        <v>0</v>
      </c>
      <c r="V5259" s="3">
        <v>0</v>
      </c>
      <c r="W5259" s="3">
        <v>0</v>
      </c>
      <c r="X5259" s="14">
        <v>5018435</v>
      </c>
      <c r="Y5259" s="14"/>
      <c r="Z5259" s="3">
        <v>229018</v>
      </c>
      <c r="AA5259" s="69"/>
      <c r="AB5259" s="69">
        <v>327.65971465999991</v>
      </c>
      <c r="AC5259" s="3">
        <v>18199</v>
      </c>
      <c r="AD5259" s="3">
        <v>36685.464460000003</v>
      </c>
      <c r="AE5259" s="3">
        <v>0</v>
      </c>
      <c r="AF5259" s="3">
        <v>0</v>
      </c>
    </row>
    <row r="5260" spans="1:32" x14ac:dyDescent="0.3">
      <c r="A5260" s="31" t="s">
        <v>99</v>
      </c>
      <c r="B5260" s="65" t="str">
        <f>VLOOKUP(A5260,'bank list with code'!$A$2:$C$114,3,FALSE)</f>
        <v>B046</v>
      </c>
      <c r="C5260" s="65" t="str">
        <f>VLOOKUP(B5260,'bank type'!$A$2:$B$87,2,FALSE)</f>
        <v>Small Finance Banks</v>
      </c>
      <c r="D5260" s="61">
        <f t="shared" si="185"/>
        <v>45107</v>
      </c>
      <c r="E5260" s="115">
        <v>6</v>
      </c>
      <c r="F5260" s="41">
        <v>2023</v>
      </c>
      <c r="G5260" s="14">
        <v>146</v>
      </c>
      <c r="H5260" s="14"/>
      <c r="I5260" s="14"/>
      <c r="J5260" s="14"/>
      <c r="K5260" s="14">
        <v>0</v>
      </c>
      <c r="L5260" s="14">
        <v>252</v>
      </c>
      <c r="M5260" s="14">
        <v>0</v>
      </c>
      <c r="N5260" s="14">
        <v>13134</v>
      </c>
      <c r="O5260" s="14">
        <v>0</v>
      </c>
      <c r="P5260" s="14"/>
      <c r="Q5260" s="3">
        <v>0</v>
      </c>
      <c r="R5260" s="69"/>
      <c r="S5260" s="69">
        <v>0</v>
      </c>
      <c r="T5260" s="3">
        <v>0</v>
      </c>
      <c r="U5260" s="3">
        <v>0</v>
      </c>
      <c r="V5260" s="3">
        <v>0</v>
      </c>
      <c r="W5260" s="3">
        <v>0</v>
      </c>
      <c r="X5260" s="14">
        <v>4747356</v>
      </c>
      <c r="Y5260" s="14"/>
      <c r="Z5260" s="3">
        <v>47700</v>
      </c>
      <c r="AA5260" s="69"/>
      <c r="AB5260" s="69">
        <v>62.974111010000001</v>
      </c>
      <c r="AC5260" s="3">
        <v>6459</v>
      </c>
      <c r="AD5260" s="3">
        <v>15522.744779999999</v>
      </c>
      <c r="AE5260" s="3">
        <v>0</v>
      </c>
      <c r="AF5260" s="3">
        <v>0</v>
      </c>
    </row>
    <row r="5261" spans="1:32" x14ac:dyDescent="0.3">
      <c r="A5261" s="31" t="s">
        <v>100</v>
      </c>
      <c r="B5261" s="65" t="str">
        <f>VLOOKUP(A5261,'bank list with code'!$A$2:$C$114,3,FALSE)</f>
        <v>B065</v>
      </c>
      <c r="C5261" s="65" t="str">
        <f>VLOOKUP(B5261,'bank type'!$A$2:$B$87,2,FALSE)</f>
        <v>Small Finance Banks</v>
      </c>
      <c r="D5261" s="61">
        <f t="shared" si="185"/>
        <v>45107</v>
      </c>
      <c r="E5261" s="115">
        <v>6</v>
      </c>
      <c r="F5261" s="41">
        <v>2023</v>
      </c>
      <c r="G5261" s="14">
        <v>59</v>
      </c>
      <c r="H5261" s="14">
        <v>2</v>
      </c>
      <c r="I5261" s="14"/>
      <c r="J5261" s="14"/>
      <c r="K5261" s="14">
        <v>0</v>
      </c>
      <c r="L5261" s="14">
        <v>164</v>
      </c>
      <c r="M5261" s="14">
        <v>0</v>
      </c>
      <c r="N5261" s="14">
        <v>494869</v>
      </c>
      <c r="O5261" s="14">
        <v>0</v>
      </c>
      <c r="P5261" s="14"/>
      <c r="Q5261" s="3">
        <v>0</v>
      </c>
      <c r="R5261" s="69"/>
      <c r="S5261" s="69">
        <v>0</v>
      </c>
      <c r="T5261" s="3">
        <v>0</v>
      </c>
      <c r="U5261" s="3">
        <v>0</v>
      </c>
      <c r="V5261" s="3">
        <v>0</v>
      </c>
      <c r="W5261" s="3">
        <v>0</v>
      </c>
      <c r="X5261" s="14">
        <v>2866216</v>
      </c>
      <c r="Y5261" s="14"/>
      <c r="Z5261" s="3">
        <v>49857</v>
      </c>
      <c r="AA5261" s="69"/>
      <c r="AB5261" s="69">
        <v>91.110029040000015</v>
      </c>
      <c r="AC5261" s="3">
        <v>7953</v>
      </c>
      <c r="AD5261" s="3">
        <v>20929.301219999998</v>
      </c>
      <c r="AE5261" s="3">
        <v>0</v>
      </c>
      <c r="AF5261" s="3">
        <v>0</v>
      </c>
    </row>
    <row r="5262" spans="1:32" x14ac:dyDescent="0.3">
      <c r="A5262" s="31" t="s">
        <v>101</v>
      </c>
      <c r="B5262" s="65" t="str">
        <f>VLOOKUP(A5262,'bank list with code'!$A$2:$C$114,3,FALSE)</f>
        <v>B075</v>
      </c>
      <c r="C5262" s="65" t="str">
        <f>VLOOKUP(B5262,'bank type'!$A$2:$B$87,2,FALSE)</f>
        <v>Small Finance Banks</v>
      </c>
      <c r="D5262" s="61">
        <f t="shared" si="185"/>
        <v>45107</v>
      </c>
      <c r="E5262" s="115">
        <v>6</v>
      </c>
      <c r="F5262" s="41">
        <v>2023</v>
      </c>
      <c r="G5262" s="14">
        <v>13</v>
      </c>
      <c r="H5262" s="14">
        <v>1</v>
      </c>
      <c r="I5262" s="14"/>
      <c r="J5262" s="14"/>
      <c r="K5262" s="14">
        <v>0</v>
      </c>
      <c r="L5262" s="14">
        <v>0</v>
      </c>
      <c r="M5262" s="14">
        <v>0</v>
      </c>
      <c r="N5262" s="14">
        <v>0</v>
      </c>
      <c r="O5262" s="14">
        <v>0</v>
      </c>
      <c r="P5262" s="14"/>
      <c r="Q5262" s="3">
        <v>0</v>
      </c>
      <c r="R5262" s="69"/>
      <c r="S5262" s="69">
        <v>0</v>
      </c>
      <c r="T5262" s="3">
        <v>0</v>
      </c>
      <c r="U5262" s="3">
        <v>0</v>
      </c>
      <c r="V5262" s="3">
        <v>0</v>
      </c>
      <c r="W5262" s="3">
        <v>0</v>
      </c>
      <c r="X5262" s="14">
        <v>393695</v>
      </c>
      <c r="Y5262" s="14"/>
      <c r="Z5262" s="3">
        <v>4552</v>
      </c>
      <c r="AA5262" s="69"/>
      <c r="AB5262" s="69">
        <v>6.3029641700000001</v>
      </c>
      <c r="AC5262" s="3">
        <v>0</v>
      </c>
      <c r="AD5262" s="3">
        <v>0</v>
      </c>
      <c r="AE5262" s="3">
        <v>0</v>
      </c>
      <c r="AF5262" s="3">
        <v>0</v>
      </c>
    </row>
    <row r="5263" spans="1:32" x14ac:dyDescent="0.3">
      <c r="A5263" s="31" t="s">
        <v>102</v>
      </c>
      <c r="B5263" s="65" t="str">
        <f>VLOOKUP(A5263,'bank list with code'!$A$2:$C$114,3,FALSE)</f>
        <v>B087</v>
      </c>
      <c r="C5263" s="65" t="str">
        <f>VLOOKUP(B5263,'bank type'!$A$2:$B$87,2,FALSE)</f>
        <v>Small Finance Banks</v>
      </c>
      <c r="D5263" s="61">
        <f t="shared" si="185"/>
        <v>45107</v>
      </c>
      <c r="E5263" s="115">
        <v>6</v>
      </c>
      <c r="F5263" s="41">
        <v>2023</v>
      </c>
      <c r="G5263" s="14">
        <v>28</v>
      </c>
      <c r="H5263" s="14">
        <v>1</v>
      </c>
      <c r="I5263" s="14"/>
      <c r="J5263" s="14"/>
      <c r="K5263" s="14">
        <v>0</v>
      </c>
      <c r="L5263" s="14">
        <v>279</v>
      </c>
      <c r="M5263" s="14">
        <v>0</v>
      </c>
      <c r="N5263" s="14">
        <v>0</v>
      </c>
      <c r="O5263" s="14">
        <v>0</v>
      </c>
      <c r="P5263" s="14"/>
      <c r="Q5263" s="3">
        <v>0</v>
      </c>
      <c r="R5263" s="69"/>
      <c r="S5263" s="69">
        <v>0</v>
      </c>
      <c r="T5263" s="3">
        <v>0</v>
      </c>
      <c r="U5263" s="3">
        <v>0</v>
      </c>
      <c r="V5263" s="3">
        <v>0</v>
      </c>
      <c r="W5263" s="3">
        <v>0</v>
      </c>
      <c r="X5263" s="14">
        <v>86252</v>
      </c>
      <c r="Y5263" s="14"/>
      <c r="Z5263" s="3">
        <v>5703</v>
      </c>
      <c r="AA5263" s="69"/>
      <c r="AB5263" s="69">
        <v>12.619767029999998</v>
      </c>
      <c r="AC5263" s="3">
        <v>4851</v>
      </c>
      <c r="AD5263" s="3">
        <v>16866.859899999999</v>
      </c>
      <c r="AE5263" s="3">
        <v>0</v>
      </c>
      <c r="AF5263" s="3">
        <v>0</v>
      </c>
    </row>
    <row r="5264" spans="1:32" x14ac:dyDescent="0.3">
      <c r="A5264" s="31" t="s">
        <v>103</v>
      </c>
      <c r="B5264" s="65" t="str">
        <f>VLOOKUP(A5264,'bank list with code'!$A$2:$C$114,3,FALSE)</f>
        <v>B097</v>
      </c>
      <c r="C5264" s="65" t="str">
        <f>VLOOKUP(B5264,'bank type'!$A$2:$B$87,2,FALSE)</f>
        <v>Small Finance Banks</v>
      </c>
      <c r="D5264" s="61">
        <f t="shared" si="185"/>
        <v>45107</v>
      </c>
      <c r="E5264" s="115">
        <v>6</v>
      </c>
      <c r="F5264" s="41">
        <v>2023</v>
      </c>
      <c r="G5264" s="14">
        <v>0</v>
      </c>
      <c r="H5264" s="14">
        <v>0</v>
      </c>
      <c r="I5264" s="14"/>
      <c r="J5264" s="14"/>
      <c r="K5264" s="14">
        <v>0</v>
      </c>
      <c r="L5264" s="14">
        <v>67</v>
      </c>
      <c r="M5264" s="14">
        <v>0</v>
      </c>
      <c r="N5264" s="14">
        <v>0</v>
      </c>
      <c r="O5264" s="14">
        <v>0</v>
      </c>
      <c r="P5264" s="14"/>
      <c r="Q5264" s="3">
        <v>0</v>
      </c>
      <c r="R5264" s="69"/>
      <c r="S5264" s="69">
        <v>0</v>
      </c>
      <c r="T5264" s="3">
        <v>0</v>
      </c>
      <c r="U5264" s="3">
        <v>0</v>
      </c>
      <c r="V5264" s="3">
        <v>0</v>
      </c>
      <c r="W5264" s="3">
        <v>0</v>
      </c>
      <c r="X5264" s="14">
        <v>595878</v>
      </c>
      <c r="Y5264" s="14"/>
      <c r="Z5264" s="3">
        <v>27165</v>
      </c>
      <c r="AA5264" s="69"/>
      <c r="AB5264" s="69">
        <v>30.433753019999997</v>
      </c>
      <c r="AC5264" s="3">
        <v>2127</v>
      </c>
      <c r="AD5264" s="3">
        <v>5202.1455199999991</v>
      </c>
      <c r="AE5264" s="3">
        <v>0</v>
      </c>
      <c r="AF5264" s="3">
        <v>0</v>
      </c>
    </row>
    <row r="5265" spans="1:32" x14ac:dyDescent="0.3">
      <c r="A5265" s="31" t="s">
        <v>104</v>
      </c>
      <c r="B5265" s="65" t="str">
        <f>VLOOKUP(A5265,'bank list with code'!$A$2:$C$114,3,FALSE)</f>
        <v>B103</v>
      </c>
      <c r="C5265" s="65" t="str">
        <f>VLOOKUP(B5265,'bank type'!$A$2:$B$87,2,FALSE)</f>
        <v>Small Finance Banks</v>
      </c>
      <c r="D5265" s="61">
        <f t="shared" si="185"/>
        <v>45107</v>
      </c>
      <c r="E5265" s="115">
        <v>6</v>
      </c>
      <c r="F5265" s="41">
        <v>2023</v>
      </c>
      <c r="G5265" s="14">
        <v>520</v>
      </c>
      <c r="H5265" s="14">
        <v>3</v>
      </c>
      <c r="I5265" s="14"/>
      <c r="J5265" s="14"/>
      <c r="K5265" s="14">
        <v>0</v>
      </c>
      <c r="L5265" s="14">
        <v>0</v>
      </c>
      <c r="M5265" s="14">
        <v>0</v>
      </c>
      <c r="N5265" s="14">
        <v>436928</v>
      </c>
      <c r="O5265" s="14">
        <v>0</v>
      </c>
      <c r="P5265" s="14"/>
      <c r="Q5265" s="3">
        <v>0</v>
      </c>
      <c r="R5265" s="69"/>
      <c r="S5265" s="69">
        <v>0</v>
      </c>
      <c r="T5265" s="3">
        <v>0</v>
      </c>
      <c r="U5265" s="3">
        <v>0</v>
      </c>
      <c r="V5265" s="3">
        <v>0</v>
      </c>
      <c r="W5265" s="3">
        <v>0</v>
      </c>
      <c r="X5265" s="14">
        <v>9142682</v>
      </c>
      <c r="Y5265" s="14"/>
      <c r="Z5265" s="3">
        <v>261234</v>
      </c>
      <c r="AA5265" s="69"/>
      <c r="AB5265" s="69">
        <v>448.27516918999999</v>
      </c>
      <c r="AC5265" s="3">
        <v>100243</v>
      </c>
      <c r="AD5265" s="3">
        <v>244704.99244</v>
      </c>
      <c r="AE5265" s="3">
        <v>0</v>
      </c>
      <c r="AF5265" s="3">
        <v>0</v>
      </c>
    </row>
    <row r="5266" spans="1:32" x14ac:dyDescent="0.3">
      <c r="A5266" s="31" t="s">
        <v>105</v>
      </c>
      <c r="B5266" s="65" t="str">
        <f>VLOOKUP(A5266,'bank list with code'!$A$2:$C$114,3,FALSE)</f>
        <v>B107</v>
      </c>
      <c r="C5266" s="65" t="str">
        <f>VLOOKUP(B5266,'bank type'!$A$2:$B$87,2,FALSE)</f>
        <v>Small Finance Banks</v>
      </c>
      <c r="D5266" s="61">
        <f t="shared" si="185"/>
        <v>45107</v>
      </c>
      <c r="E5266" s="115">
        <v>6</v>
      </c>
      <c r="F5266" s="41">
        <v>2023</v>
      </c>
      <c r="G5266" s="14">
        <v>231</v>
      </c>
      <c r="H5266" s="14"/>
      <c r="I5266" s="14"/>
      <c r="J5266" s="14"/>
      <c r="K5266" s="14">
        <v>0</v>
      </c>
      <c r="L5266" s="14">
        <v>0</v>
      </c>
      <c r="M5266" s="14">
        <v>0</v>
      </c>
      <c r="N5266" s="14">
        <v>0</v>
      </c>
      <c r="O5266" s="14">
        <v>0</v>
      </c>
      <c r="P5266" s="14"/>
      <c r="Q5266" s="3">
        <v>0</v>
      </c>
      <c r="R5266" s="69"/>
      <c r="S5266" s="69">
        <v>0</v>
      </c>
      <c r="T5266" s="3">
        <v>0</v>
      </c>
      <c r="U5266" s="3">
        <v>0</v>
      </c>
      <c r="V5266" s="3">
        <v>0</v>
      </c>
      <c r="W5266" s="3">
        <v>0</v>
      </c>
      <c r="X5266" s="14">
        <v>0</v>
      </c>
      <c r="Y5266" s="14"/>
      <c r="Z5266" s="3">
        <v>0</v>
      </c>
      <c r="AA5266" s="69"/>
      <c r="AB5266" s="69">
        <v>0</v>
      </c>
      <c r="AC5266" s="3">
        <v>0</v>
      </c>
      <c r="AD5266" s="3">
        <v>0</v>
      </c>
      <c r="AE5266" s="3">
        <v>0</v>
      </c>
      <c r="AF5266" s="3">
        <v>0</v>
      </c>
    </row>
    <row r="5267" spans="1:32" x14ac:dyDescent="0.3">
      <c r="A5267" s="31" t="s">
        <v>106</v>
      </c>
      <c r="B5267" s="65" t="str">
        <f>VLOOKUP(A5267,'bank list with code'!$A$2:$C$114,3,FALSE)</f>
        <v>B109</v>
      </c>
      <c r="C5267" s="65" t="str">
        <f>VLOOKUP(B5267,'bank type'!$A$2:$B$87,2,FALSE)</f>
        <v>Small Finance Banks</v>
      </c>
      <c r="D5267" s="61">
        <f t="shared" si="185"/>
        <v>45107</v>
      </c>
      <c r="E5267" s="115">
        <v>6</v>
      </c>
      <c r="F5267" s="41">
        <v>2023</v>
      </c>
      <c r="G5267" s="14">
        <v>292</v>
      </c>
      <c r="H5267" s="14">
        <v>7</v>
      </c>
      <c r="I5267" s="14"/>
      <c r="J5267" s="14"/>
      <c r="K5267" s="14">
        <v>0</v>
      </c>
      <c r="L5267" s="14">
        <v>557</v>
      </c>
      <c r="M5267" s="14">
        <v>0</v>
      </c>
      <c r="N5267" s="14">
        <v>20424</v>
      </c>
      <c r="O5267" s="14">
        <v>0</v>
      </c>
      <c r="P5267" s="14"/>
      <c r="Q5267" s="3">
        <v>0</v>
      </c>
      <c r="R5267" s="69"/>
      <c r="S5267" s="69">
        <v>0</v>
      </c>
      <c r="T5267" s="3">
        <v>0</v>
      </c>
      <c r="U5267" s="3">
        <v>0</v>
      </c>
      <c r="V5267" s="3">
        <v>0</v>
      </c>
      <c r="W5267" s="3">
        <v>0</v>
      </c>
      <c r="X5267" s="14">
        <v>1688294</v>
      </c>
      <c r="Y5267" s="14"/>
      <c r="Z5267" s="3">
        <v>34175</v>
      </c>
      <c r="AA5267" s="69"/>
      <c r="AB5267" s="69">
        <v>60.956341569999928</v>
      </c>
      <c r="AC5267" s="3">
        <v>11057</v>
      </c>
      <c r="AD5267" s="3">
        <v>24266.274079999934</v>
      </c>
      <c r="AE5267" s="3">
        <v>19</v>
      </c>
      <c r="AF5267" s="3">
        <v>102.96599999999999</v>
      </c>
    </row>
    <row r="5268" spans="1:32" x14ac:dyDescent="0.3">
      <c r="A5268" t="s">
        <v>0</v>
      </c>
      <c r="B5268" s="65" t="str">
        <f>VLOOKUP(A5268,'bank list with code'!$A$2:$C$114,3,FALSE)</f>
        <v>B014</v>
      </c>
      <c r="C5268" s="65" t="str">
        <f>VLOOKUP(B5268,'bank type'!$A$2:$B$87,2,FALSE)</f>
        <v>Public Sector Banks</v>
      </c>
      <c r="D5268" s="62">
        <f>DATE(2023,7,31)</f>
        <v>45138</v>
      </c>
      <c r="E5268" s="118">
        <v>7</v>
      </c>
      <c r="F5268" s="41">
        <v>2023</v>
      </c>
      <c r="G5268">
        <v>8440</v>
      </c>
      <c r="H5268">
        <v>2088</v>
      </c>
      <c r="K5268">
        <v>25007</v>
      </c>
      <c r="L5268">
        <v>43852</v>
      </c>
      <c r="M5268">
        <v>8320</v>
      </c>
      <c r="N5268">
        <v>1339890</v>
      </c>
      <c r="O5268">
        <v>2044759</v>
      </c>
      <c r="Q5268">
        <v>2845288</v>
      </c>
      <c r="S5268" s="114">
        <v>7971.0680000000002</v>
      </c>
      <c r="T5268">
        <v>2466667</v>
      </c>
      <c r="U5268">
        <v>13209926</v>
      </c>
      <c r="V5268">
        <v>0</v>
      </c>
      <c r="W5268">
        <v>0</v>
      </c>
      <c r="X5268">
        <v>87634917</v>
      </c>
      <c r="Z5268">
        <v>5397673</v>
      </c>
      <c r="AB5268" s="114">
        <v>10898.138999999999</v>
      </c>
      <c r="AC5268">
        <v>1551018</v>
      </c>
      <c r="AD5268">
        <v>5190205</v>
      </c>
      <c r="AE5268">
        <v>9</v>
      </c>
      <c r="AF5268">
        <v>23</v>
      </c>
    </row>
    <row r="5269" spans="1:32" x14ac:dyDescent="0.3">
      <c r="A5269" t="s">
        <v>1</v>
      </c>
      <c r="B5269" s="65" t="str">
        <f>VLOOKUP(A5269,'bank list with code'!$A$2:$C$114,3,FALSE)</f>
        <v>B015</v>
      </c>
      <c r="C5269" s="65" t="str">
        <f>VLOOKUP(B5269,'bank type'!$A$2:$B$87,2,FALSE)</f>
        <v>Public Sector Banks</v>
      </c>
      <c r="D5269" s="62">
        <f t="shared" ref="D5269:D5327" si="186">DATE(2023,7,31)</f>
        <v>45138</v>
      </c>
      <c r="E5269" s="118">
        <v>7</v>
      </c>
      <c r="F5269" s="41">
        <v>2023</v>
      </c>
      <c r="G5269">
        <v>5327</v>
      </c>
      <c r="H5269">
        <v>2901</v>
      </c>
      <c r="K5269">
        <v>43184</v>
      </c>
      <c r="L5269">
        <v>16657</v>
      </c>
      <c r="M5269">
        <v>0</v>
      </c>
      <c r="N5269">
        <v>730308</v>
      </c>
      <c r="O5269">
        <v>74798</v>
      </c>
      <c r="Q5269">
        <v>148750</v>
      </c>
      <c r="S5269" s="114">
        <v>516.62599999999998</v>
      </c>
      <c r="T5269">
        <v>69395</v>
      </c>
      <c r="U5269">
        <v>284577</v>
      </c>
      <c r="V5269">
        <v>0</v>
      </c>
      <c r="W5269">
        <v>0</v>
      </c>
      <c r="X5269">
        <v>49346167</v>
      </c>
      <c r="Z5269">
        <v>3569757</v>
      </c>
      <c r="AB5269" s="114">
        <v>6584.9740000000002</v>
      </c>
      <c r="AC5269">
        <v>1460175</v>
      </c>
      <c r="AD5269">
        <v>2598165</v>
      </c>
      <c r="AE5269">
        <v>0</v>
      </c>
      <c r="AF5269">
        <v>0</v>
      </c>
    </row>
    <row r="5270" spans="1:32" x14ac:dyDescent="0.3">
      <c r="A5270" t="s">
        <v>2</v>
      </c>
      <c r="B5270" s="65" t="str">
        <f>VLOOKUP(A5270,'bank list with code'!$A$2:$C$114,3,FALSE)</f>
        <v>B016</v>
      </c>
      <c r="C5270" s="65" t="str">
        <f>VLOOKUP(B5270,'bank type'!$A$2:$B$87,2,FALSE)</f>
        <v>Public Sector Banks</v>
      </c>
      <c r="D5270" s="62">
        <f t="shared" si="186"/>
        <v>45138</v>
      </c>
      <c r="E5270" s="118">
        <v>7</v>
      </c>
      <c r="F5270" s="41">
        <v>2023</v>
      </c>
      <c r="G5270">
        <v>1957</v>
      </c>
      <c r="H5270">
        <v>416</v>
      </c>
      <c r="K5270">
        <v>1878</v>
      </c>
      <c r="L5270">
        <v>1939</v>
      </c>
      <c r="M5270">
        <v>355014</v>
      </c>
      <c r="N5270">
        <v>1116939</v>
      </c>
      <c r="O5270">
        <v>33064</v>
      </c>
      <c r="Q5270">
        <v>53293</v>
      </c>
      <c r="S5270" s="114">
        <v>218.06100000000001</v>
      </c>
      <c r="T5270">
        <v>23985</v>
      </c>
      <c r="U5270">
        <v>124480</v>
      </c>
      <c r="V5270">
        <v>0</v>
      </c>
      <c r="W5270">
        <v>0</v>
      </c>
      <c r="X5270">
        <v>13696497</v>
      </c>
      <c r="Z5270">
        <v>1534280</v>
      </c>
      <c r="AB5270" s="114">
        <v>2521.7559999999999</v>
      </c>
      <c r="AC5270">
        <v>582418</v>
      </c>
      <c r="AD5270">
        <v>1108981</v>
      </c>
      <c r="AE5270">
        <v>6976</v>
      </c>
      <c r="AF5270">
        <v>73482</v>
      </c>
    </row>
    <row r="5271" spans="1:32" x14ac:dyDescent="0.3">
      <c r="A5271" t="s">
        <v>3</v>
      </c>
      <c r="B5271" s="65" t="str">
        <f>VLOOKUP(A5271,'bank list with code'!$A$2:$C$114,3,FALSE)</f>
        <v>B018</v>
      </c>
      <c r="C5271" s="65" t="str">
        <f>VLOOKUP(B5271,'bank type'!$A$2:$B$87,2,FALSE)</f>
        <v>Public Sector Banks</v>
      </c>
      <c r="D5271" s="62">
        <f t="shared" si="186"/>
        <v>45138</v>
      </c>
      <c r="E5271" s="118">
        <v>7</v>
      </c>
      <c r="F5271" s="41">
        <v>2023</v>
      </c>
      <c r="G5271">
        <v>8103</v>
      </c>
      <c r="H5271">
        <v>4020</v>
      </c>
      <c r="K5271">
        <v>63409</v>
      </c>
      <c r="L5271">
        <v>13427</v>
      </c>
      <c r="M5271">
        <v>56</v>
      </c>
      <c r="N5271">
        <v>2765781</v>
      </c>
      <c r="O5271">
        <v>679662</v>
      </c>
      <c r="Q5271">
        <v>777501</v>
      </c>
      <c r="S5271" s="114">
        <v>2448.2829999999999</v>
      </c>
      <c r="T5271">
        <v>305873</v>
      </c>
      <c r="U5271">
        <v>1389874</v>
      </c>
      <c r="V5271">
        <v>0</v>
      </c>
      <c r="W5271">
        <v>0</v>
      </c>
      <c r="X5271">
        <v>52489959</v>
      </c>
      <c r="Z5271">
        <v>8121323</v>
      </c>
      <c r="AB5271" s="114">
        <v>18021.292000000001</v>
      </c>
      <c r="AC5271">
        <v>1714705</v>
      </c>
      <c r="AD5271">
        <v>5498511</v>
      </c>
      <c r="AE5271">
        <v>5714</v>
      </c>
      <c r="AF5271">
        <v>89931</v>
      </c>
    </row>
    <row r="5272" spans="1:32" x14ac:dyDescent="0.3">
      <c r="A5272" t="s">
        <v>4</v>
      </c>
      <c r="B5272" s="65" t="str">
        <f>VLOOKUP(A5272,'bank list with code'!$A$2:$C$114,3,FALSE)</f>
        <v>B022</v>
      </c>
      <c r="C5272" s="65" t="str">
        <f>VLOOKUP(B5272,'bank type'!$A$2:$B$87,2,FALSE)</f>
        <v>Public Sector Banks</v>
      </c>
      <c r="D5272" s="62">
        <f t="shared" si="186"/>
        <v>45138</v>
      </c>
      <c r="E5272" s="118">
        <v>7</v>
      </c>
      <c r="F5272" s="41">
        <v>2023</v>
      </c>
      <c r="G5272">
        <v>2609</v>
      </c>
      <c r="H5272">
        <v>740</v>
      </c>
      <c r="K5272">
        <v>2292</v>
      </c>
      <c r="L5272">
        <v>9254</v>
      </c>
      <c r="M5272">
        <v>6277</v>
      </c>
      <c r="N5272">
        <v>827414</v>
      </c>
      <c r="O5272">
        <v>0</v>
      </c>
      <c r="Q5272">
        <v>0</v>
      </c>
      <c r="S5272" s="114">
        <v>0</v>
      </c>
      <c r="T5272">
        <v>0</v>
      </c>
      <c r="U5272">
        <v>0</v>
      </c>
      <c r="V5272">
        <v>0</v>
      </c>
      <c r="W5272">
        <v>0</v>
      </c>
      <c r="X5272">
        <v>28731310</v>
      </c>
      <c r="Z5272">
        <v>1998785</v>
      </c>
      <c r="AB5272" s="114">
        <v>4410.9759999999997</v>
      </c>
      <c r="AC5272">
        <v>384264</v>
      </c>
      <c r="AD5272">
        <v>1148752</v>
      </c>
      <c r="AE5272">
        <v>0</v>
      </c>
      <c r="AF5272">
        <v>0</v>
      </c>
    </row>
    <row r="5273" spans="1:32" x14ac:dyDescent="0.3">
      <c r="A5273" t="s">
        <v>5</v>
      </c>
      <c r="B5273" s="65" t="str">
        <f>VLOOKUP(A5273,'bank list with code'!$A$2:$C$114,3,FALSE)</f>
        <v>B060</v>
      </c>
      <c r="C5273" s="65" t="str">
        <f>VLOOKUP(B5273,'bank type'!$A$2:$B$87,2,FALSE)</f>
        <v>Public Sector Banks</v>
      </c>
      <c r="D5273" s="62">
        <f t="shared" si="186"/>
        <v>45138</v>
      </c>
      <c r="E5273" s="118">
        <v>7</v>
      </c>
      <c r="F5273" s="41">
        <v>2023</v>
      </c>
      <c r="G5273">
        <v>4237</v>
      </c>
      <c r="H5273">
        <v>582</v>
      </c>
      <c r="K5273">
        <v>12745</v>
      </c>
      <c r="L5273">
        <v>10805</v>
      </c>
      <c r="M5273">
        <v>0</v>
      </c>
      <c r="N5273">
        <v>3543265</v>
      </c>
      <c r="O5273">
        <v>170536</v>
      </c>
      <c r="Q5273">
        <v>136942</v>
      </c>
      <c r="S5273" s="114">
        <v>466.93400000000003</v>
      </c>
      <c r="T5273">
        <v>69201</v>
      </c>
      <c r="U5273">
        <v>305592</v>
      </c>
      <c r="V5273">
        <v>0</v>
      </c>
      <c r="W5273">
        <v>0</v>
      </c>
      <c r="X5273">
        <v>32615297</v>
      </c>
      <c r="Z5273">
        <v>4562861</v>
      </c>
      <c r="AB5273" s="114">
        <v>9443.02</v>
      </c>
      <c r="AC5273">
        <v>1639340</v>
      </c>
      <c r="AD5273">
        <v>3552664</v>
      </c>
      <c r="AE5273">
        <v>3089</v>
      </c>
      <c r="AF5273">
        <v>50243</v>
      </c>
    </row>
    <row r="5274" spans="1:32" x14ac:dyDescent="0.3">
      <c r="A5274" t="s">
        <v>6</v>
      </c>
      <c r="B5274" s="65" t="str">
        <f>VLOOKUP(A5274,'bank list with code'!$A$2:$C$114,3,FALSE)</f>
        <v>B061</v>
      </c>
      <c r="C5274" s="65" t="str">
        <f>VLOOKUP(B5274,'bank type'!$A$2:$B$87,2,FALSE)</f>
        <v>Public Sector Banks</v>
      </c>
      <c r="D5274" s="62">
        <f t="shared" si="186"/>
        <v>45138</v>
      </c>
      <c r="E5274" s="118">
        <v>7</v>
      </c>
      <c r="F5274" s="41">
        <v>2023</v>
      </c>
      <c r="G5274">
        <v>2787</v>
      </c>
      <c r="H5274">
        <v>720</v>
      </c>
      <c r="K5274">
        <v>0</v>
      </c>
      <c r="L5274">
        <v>0</v>
      </c>
      <c r="M5274">
        <v>0</v>
      </c>
      <c r="N5274">
        <v>273633</v>
      </c>
      <c r="O5274">
        <v>82790</v>
      </c>
      <c r="Q5274">
        <v>74898</v>
      </c>
      <c r="S5274" s="114">
        <v>196.06299999999999</v>
      </c>
      <c r="T5274">
        <v>27492</v>
      </c>
      <c r="U5274">
        <v>83432</v>
      </c>
      <c r="V5274">
        <v>0</v>
      </c>
      <c r="W5274">
        <v>0</v>
      </c>
      <c r="X5274">
        <v>17215644</v>
      </c>
      <c r="Z5274">
        <v>3047007</v>
      </c>
      <c r="AB5274" s="114">
        <v>6013.9210000000003</v>
      </c>
      <c r="AC5274">
        <v>785806</v>
      </c>
      <c r="AD5274">
        <v>1794712</v>
      </c>
      <c r="AE5274">
        <v>0</v>
      </c>
      <c r="AF5274">
        <v>0</v>
      </c>
    </row>
    <row r="5275" spans="1:32" x14ac:dyDescent="0.3">
      <c r="A5275" t="s">
        <v>7</v>
      </c>
      <c r="B5275" s="65" t="str">
        <f>VLOOKUP(A5275,'bank list with code'!$A$2:$C$114,3,FALSE)</f>
        <v>B080</v>
      </c>
      <c r="C5275" s="65" t="str">
        <f>VLOOKUP(B5275,'bank type'!$A$2:$B$87,2,FALSE)</f>
        <v>Public Sector Banks</v>
      </c>
      <c r="D5275" s="62">
        <f t="shared" si="186"/>
        <v>45138</v>
      </c>
      <c r="E5275" s="118">
        <v>7</v>
      </c>
      <c r="F5275" s="41">
        <v>2023</v>
      </c>
      <c r="G5275">
        <v>882</v>
      </c>
      <c r="H5275">
        <v>25</v>
      </c>
      <c r="K5275">
        <v>967</v>
      </c>
      <c r="L5275">
        <v>357</v>
      </c>
      <c r="M5275">
        <v>1074</v>
      </c>
      <c r="N5275">
        <v>79926</v>
      </c>
      <c r="O5275">
        <v>0</v>
      </c>
      <c r="Q5275">
        <v>0</v>
      </c>
      <c r="S5275" s="114">
        <v>0</v>
      </c>
      <c r="T5275">
        <v>0</v>
      </c>
      <c r="U5275">
        <v>0</v>
      </c>
      <c r="V5275">
        <v>0</v>
      </c>
      <c r="W5275">
        <v>0</v>
      </c>
      <c r="X5275">
        <v>3924182</v>
      </c>
      <c r="Z5275">
        <v>614335</v>
      </c>
      <c r="AB5275" s="114">
        <v>1322.672</v>
      </c>
      <c r="AC5275">
        <v>119069</v>
      </c>
      <c r="AD5275">
        <v>474574</v>
      </c>
      <c r="AE5275">
        <v>0</v>
      </c>
      <c r="AF5275">
        <v>0</v>
      </c>
    </row>
    <row r="5276" spans="1:32" x14ac:dyDescent="0.3">
      <c r="A5276" t="s">
        <v>8</v>
      </c>
      <c r="B5276" s="65" t="str">
        <f>VLOOKUP(A5276,'bank list with code'!$A$2:$C$114,3,FALSE)</f>
        <v>B081</v>
      </c>
      <c r="C5276" s="65" t="str">
        <f>VLOOKUP(B5276,'bank type'!$A$2:$B$87,2,FALSE)</f>
        <v>Public Sector Banks</v>
      </c>
      <c r="D5276" s="62">
        <f t="shared" si="186"/>
        <v>45138</v>
      </c>
      <c r="E5276" s="118">
        <v>7</v>
      </c>
      <c r="F5276" s="41">
        <v>2023</v>
      </c>
      <c r="G5276">
        <v>8133</v>
      </c>
      <c r="H5276">
        <v>4537</v>
      </c>
      <c r="K5276">
        <v>44332</v>
      </c>
      <c r="L5276">
        <v>11265</v>
      </c>
      <c r="M5276">
        <v>639954</v>
      </c>
      <c r="N5276">
        <v>445896</v>
      </c>
      <c r="O5276">
        <v>347985</v>
      </c>
      <c r="Q5276">
        <v>495407</v>
      </c>
      <c r="S5276" s="114">
        <v>1824.8530000000001</v>
      </c>
      <c r="T5276">
        <v>201805</v>
      </c>
      <c r="U5276">
        <v>865310</v>
      </c>
      <c r="V5276">
        <v>0</v>
      </c>
      <c r="W5276">
        <v>0</v>
      </c>
      <c r="X5276">
        <v>42024249</v>
      </c>
      <c r="Z5276">
        <v>5949463</v>
      </c>
      <c r="AB5276" s="114">
        <v>13231.805</v>
      </c>
      <c r="AC5276">
        <v>2804440</v>
      </c>
      <c r="AD5276">
        <v>7289769</v>
      </c>
      <c r="AE5276">
        <v>0</v>
      </c>
      <c r="AF5276">
        <v>0</v>
      </c>
    </row>
    <row r="5277" spans="1:32" x14ac:dyDescent="0.3">
      <c r="A5277" t="s">
        <v>12</v>
      </c>
      <c r="B5277" s="65" t="str">
        <f>VLOOKUP(A5277,'bank list with code'!$A$2:$C$114,3,FALSE)</f>
        <v>B093</v>
      </c>
      <c r="C5277" s="65" t="str">
        <f>VLOOKUP(B5277,'bank type'!$A$2:$B$87,2,FALSE)</f>
        <v>Public Sector Banks</v>
      </c>
      <c r="D5277" s="62">
        <f t="shared" si="186"/>
        <v>45138</v>
      </c>
      <c r="E5277" s="118">
        <v>7</v>
      </c>
      <c r="F5277" s="41">
        <v>2023</v>
      </c>
      <c r="G5277">
        <v>25788</v>
      </c>
      <c r="H5277">
        <v>39573</v>
      </c>
      <c r="K5277">
        <v>1150540</v>
      </c>
      <c r="L5277">
        <v>52315</v>
      </c>
      <c r="M5277">
        <v>767871</v>
      </c>
      <c r="N5277">
        <v>2752868</v>
      </c>
      <c r="O5277">
        <v>17550747</v>
      </c>
      <c r="Q5277">
        <v>27125103</v>
      </c>
      <c r="S5277" s="114">
        <v>87448.960000000006</v>
      </c>
      <c r="T5277">
        <v>19799581</v>
      </c>
      <c r="U5277">
        <v>172218641</v>
      </c>
      <c r="V5277">
        <v>0</v>
      </c>
      <c r="W5277">
        <v>0</v>
      </c>
      <c r="X5277">
        <v>264868353</v>
      </c>
      <c r="Z5277">
        <v>44225257</v>
      </c>
      <c r="AB5277" s="114">
        <v>94216</v>
      </c>
      <c r="AC5277">
        <v>15816442</v>
      </c>
      <c r="AD5277">
        <v>38448260</v>
      </c>
      <c r="AE5277">
        <v>1528</v>
      </c>
      <c r="AF5277">
        <v>20732</v>
      </c>
    </row>
    <row r="5278" spans="1:32" x14ac:dyDescent="0.3">
      <c r="A5278" t="s">
        <v>9</v>
      </c>
      <c r="B5278" s="65" t="str">
        <f>VLOOKUP(A5278,'bank list with code'!$A$2:$C$114,3,FALSE)</f>
        <v>B102</v>
      </c>
      <c r="C5278" s="65" t="str">
        <f>VLOOKUP(B5278,'bank type'!$A$2:$B$87,2,FALSE)</f>
        <v>Public Sector Banks</v>
      </c>
      <c r="D5278" s="62">
        <f t="shared" si="186"/>
        <v>45138</v>
      </c>
      <c r="E5278" s="118">
        <v>7</v>
      </c>
      <c r="F5278" s="41">
        <v>2023</v>
      </c>
      <c r="G5278">
        <v>2190</v>
      </c>
      <c r="H5278">
        <v>226</v>
      </c>
      <c r="K5278">
        <v>11372</v>
      </c>
      <c r="L5278">
        <v>3568</v>
      </c>
      <c r="M5278">
        <v>991</v>
      </c>
      <c r="N5278">
        <v>757416</v>
      </c>
      <c r="O5278">
        <v>0</v>
      </c>
      <c r="Q5278">
        <v>0</v>
      </c>
      <c r="S5278" s="114">
        <v>0</v>
      </c>
      <c r="T5278">
        <v>0</v>
      </c>
      <c r="U5278">
        <v>0</v>
      </c>
      <c r="V5278">
        <v>0</v>
      </c>
      <c r="W5278">
        <v>0</v>
      </c>
      <c r="X5278">
        <v>12511787</v>
      </c>
      <c r="Z5278">
        <v>1641226</v>
      </c>
      <c r="AB5278" s="114">
        <v>3221.7339999999999</v>
      </c>
      <c r="AC5278">
        <v>425246</v>
      </c>
      <c r="AD5278">
        <v>1208383</v>
      </c>
      <c r="AE5278">
        <v>754</v>
      </c>
      <c r="AF5278">
        <v>12224</v>
      </c>
    </row>
    <row r="5279" spans="1:32" x14ac:dyDescent="0.3">
      <c r="A5279" t="s">
        <v>10</v>
      </c>
      <c r="B5279" s="65" t="str">
        <f>VLOOKUP(A5279,'bank list with code'!$A$2:$C$114,3,FALSE)</f>
        <v>B105</v>
      </c>
      <c r="C5279" s="65" t="str">
        <f>VLOOKUP(B5279,'bank type'!$A$2:$B$87,2,FALSE)</f>
        <v>Public Sector Banks</v>
      </c>
      <c r="D5279" s="62">
        <f t="shared" si="186"/>
        <v>45138</v>
      </c>
      <c r="E5279" s="118">
        <v>7</v>
      </c>
      <c r="F5279" s="41">
        <v>2023</v>
      </c>
      <c r="G5279">
        <v>7183</v>
      </c>
      <c r="H5279">
        <v>2256</v>
      </c>
      <c r="K5279">
        <v>50240</v>
      </c>
      <c r="L5279">
        <v>8001</v>
      </c>
      <c r="M5279">
        <v>168259</v>
      </c>
      <c r="N5279">
        <v>269018</v>
      </c>
      <c r="O5279">
        <v>651577</v>
      </c>
      <c r="Q5279">
        <v>712622</v>
      </c>
      <c r="S5279" s="114">
        <v>2635.5349999999999</v>
      </c>
      <c r="T5279">
        <v>676950</v>
      </c>
      <c r="U5279">
        <v>2149944</v>
      </c>
      <c r="V5279">
        <v>0</v>
      </c>
      <c r="W5279">
        <v>0</v>
      </c>
      <c r="X5279">
        <v>51906827</v>
      </c>
      <c r="Z5279">
        <v>7028908</v>
      </c>
      <c r="AB5279" s="114">
        <v>13727.203</v>
      </c>
      <c r="AC5279">
        <v>3505182</v>
      </c>
      <c r="AD5279">
        <v>7236863</v>
      </c>
      <c r="AE5279">
        <v>2874</v>
      </c>
      <c r="AF5279">
        <v>10714</v>
      </c>
    </row>
    <row r="5280" spans="1:32" x14ac:dyDescent="0.3">
      <c r="A5280" t="s">
        <v>14</v>
      </c>
      <c r="B5280" s="65" t="str">
        <f>VLOOKUP(A5280,'bank list with code'!$A$2:$C$114,3,FALSE)</f>
        <v>B009</v>
      </c>
      <c r="C5280" s="65" t="str">
        <f>VLOOKUP(B5280,'bank type'!$A$2:$B$87,2,FALSE)</f>
        <v>Private Sector Banks</v>
      </c>
      <c r="D5280" s="62">
        <f t="shared" si="186"/>
        <v>45138</v>
      </c>
      <c r="E5280" s="118">
        <v>7</v>
      </c>
      <c r="F5280" s="41">
        <v>2023</v>
      </c>
      <c r="G5280">
        <v>5863</v>
      </c>
      <c r="H5280">
        <v>9904</v>
      </c>
      <c r="K5280">
        <v>1501086</v>
      </c>
      <c r="L5280">
        <v>747</v>
      </c>
      <c r="M5280">
        <v>692067</v>
      </c>
      <c r="N5280">
        <v>64030282</v>
      </c>
      <c r="O5280">
        <v>12739961</v>
      </c>
      <c r="Q5280">
        <v>23914404</v>
      </c>
      <c r="S5280" s="114">
        <v>66051.323000000004</v>
      </c>
      <c r="T5280">
        <v>23873837</v>
      </c>
      <c r="U5280">
        <v>114320051</v>
      </c>
      <c r="V5280">
        <v>0</v>
      </c>
      <c r="W5280">
        <v>0</v>
      </c>
      <c r="X5280">
        <v>32205377</v>
      </c>
      <c r="Z5280">
        <v>8075504</v>
      </c>
      <c r="AB5280" s="114">
        <v>20705.044000000002</v>
      </c>
      <c r="AC5280">
        <v>3832518</v>
      </c>
      <c r="AD5280">
        <v>17341395</v>
      </c>
      <c r="AE5280">
        <v>15502</v>
      </c>
      <c r="AF5280">
        <v>385878</v>
      </c>
    </row>
    <row r="5281" spans="1:32" x14ac:dyDescent="0.3">
      <c r="A5281" t="s">
        <v>15</v>
      </c>
      <c r="B5281" s="65" t="str">
        <f>VLOOKUP(A5281,'bank list with code'!$A$2:$C$114,3,FALSE)</f>
        <v>B010</v>
      </c>
      <c r="C5281" s="65" t="str">
        <f>VLOOKUP(B5281,'bank type'!$A$2:$B$87,2,FALSE)</f>
        <v>Private Sector Banks</v>
      </c>
      <c r="D5281" s="62">
        <f t="shared" si="186"/>
        <v>45138</v>
      </c>
      <c r="E5281" s="118">
        <v>7</v>
      </c>
      <c r="F5281" s="41">
        <v>2023</v>
      </c>
      <c r="G5281">
        <v>433</v>
      </c>
      <c r="H5281">
        <v>5</v>
      </c>
      <c r="K5281">
        <v>44094</v>
      </c>
      <c r="L5281">
        <v>0</v>
      </c>
      <c r="M5281">
        <v>0</v>
      </c>
      <c r="N5281">
        <v>0</v>
      </c>
      <c r="O5281">
        <v>0</v>
      </c>
      <c r="Q5281">
        <v>0</v>
      </c>
      <c r="S5281" s="114">
        <v>0</v>
      </c>
      <c r="T5281">
        <v>0</v>
      </c>
      <c r="U5281">
        <v>0</v>
      </c>
      <c r="V5281">
        <v>0</v>
      </c>
      <c r="W5281">
        <v>0</v>
      </c>
      <c r="X5281">
        <v>5579890</v>
      </c>
      <c r="Z5281">
        <v>392654</v>
      </c>
      <c r="AB5281" s="114">
        <v>1028.0740000000001</v>
      </c>
      <c r="AC5281">
        <v>189330</v>
      </c>
      <c r="AD5281">
        <v>678473</v>
      </c>
      <c r="AE5281">
        <v>0</v>
      </c>
      <c r="AF5281">
        <v>0</v>
      </c>
    </row>
    <row r="5282" spans="1:32" x14ac:dyDescent="0.3">
      <c r="A5282" t="s">
        <v>90</v>
      </c>
      <c r="B5282" s="65" t="str">
        <f>VLOOKUP(A5282,'bank list with code'!$A$2:$C$114,3,FALSE)</f>
        <v>B024</v>
      </c>
      <c r="C5282" s="65" t="str">
        <f>VLOOKUP(B5282,'bank type'!$A$2:$B$87,2,FALSE)</f>
        <v>Private Sector Banks</v>
      </c>
      <c r="D5282" s="62">
        <f t="shared" si="186"/>
        <v>45138</v>
      </c>
      <c r="E5282" s="118">
        <v>7</v>
      </c>
      <c r="F5282" s="41">
        <v>2023</v>
      </c>
      <c r="G5282">
        <v>1123</v>
      </c>
      <c r="H5282">
        <v>553</v>
      </c>
      <c r="K5282">
        <v>6402</v>
      </c>
      <c r="L5282">
        <v>41725</v>
      </c>
      <c r="M5282">
        <v>0</v>
      </c>
      <c r="N5282">
        <v>51537</v>
      </c>
      <c r="O5282">
        <v>13026</v>
      </c>
      <c r="Q5282">
        <v>30988</v>
      </c>
      <c r="S5282" s="114">
        <v>122.902</v>
      </c>
      <c r="T5282">
        <v>12386</v>
      </c>
      <c r="U5282">
        <v>121687</v>
      </c>
      <c r="V5282">
        <v>0</v>
      </c>
      <c r="W5282">
        <v>0</v>
      </c>
      <c r="X5282">
        <v>2785413</v>
      </c>
      <c r="Z5282">
        <v>636081</v>
      </c>
      <c r="AB5282" s="114">
        <v>1491.46</v>
      </c>
      <c r="AC5282">
        <v>97286</v>
      </c>
      <c r="AD5282">
        <v>280290</v>
      </c>
      <c r="AE5282">
        <v>0</v>
      </c>
      <c r="AF5282">
        <v>0</v>
      </c>
    </row>
    <row r="5283" spans="1:32" x14ac:dyDescent="0.3">
      <c r="A5283" t="s">
        <v>91</v>
      </c>
      <c r="B5283" s="65" t="str">
        <f>VLOOKUP(A5283,'bank list with code'!$A$2:$C$114,3,FALSE)</f>
        <v>B027</v>
      </c>
      <c r="C5283" s="65" t="str">
        <f>VLOOKUP(B5283,'bank type'!$A$2:$B$87,2,FALSE)</f>
        <v>Private Sector Banks</v>
      </c>
      <c r="D5283" s="62">
        <f t="shared" si="186"/>
        <v>45138</v>
      </c>
      <c r="E5283" s="118">
        <v>7</v>
      </c>
      <c r="F5283" s="41">
        <v>2023</v>
      </c>
      <c r="G5283">
        <v>489</v>
      </c>
      <c r="H5283">
        <v>52</v>
      </c>
      <c r="K5283">
        <v>0</v>
      </c>
      <c r="L5283">
        <v>0</v>
      </c>
      <c r="M5283">
        <v>7418</v>
      </c>
      <c r="N5283">
        <v>0</v>
      </c>
      <c r="O5283">
        <v>28136</v>
      </c>
      <c r="Q5283">
        <v>66340</v>
      </c>
      <c r="S5283" s="114">
        <v>249.262</v>
      </c>
      <c r="T5283">
        <v>65085</v>
      </c>
      <c r="U5283">
        <v>554089</v>
      </c>
      <c r="V5283">
        <v>0</v>
      </c>
      <c r="W5283">
        <v>0</v>
      </c>
      <c r="X5283">
        <v>907493</v>
      </c>
      <c r="Z5283">
        <v>224700</v>
      </c>
      <c r="AB5283" s="114">
        <v>444.74700000000001</v>
      </c>
      <c r="AC5283">
        <v>25006</v>
      </c>
      <c r="AD5283">
        <v>68534</v>
      </c>
      <c r="AE5283">
        <v>8</v>
      </c>
      <c r="AF5283">
        <v>35</v>
      </c>
    </row>
    <row r="5284" spans="1:32" x14ac:dyDescent="0.3">
      <c r="A5284" t="s">
        <v>18</v>
      </c>
      <c r="B5284" s="65" t="str">
        <f>VLOOKUP(A5284,'bank list with code'!$A$2:$C$114,3,FALSE)</f>
        <v>B032</v>
      </c>
      <c r="C5284" s="65" t="str">
        <f>VLOOKUP(B5284,'bank type'!$A$2:$B$87,2,FALSE)</f>
        <v>Private Sector Banks</v>
      </c>
      <c r="D5284" s="62">
        <f t="shared" si="186"/>
        <v>45138</v>
      </c>
      <c r="E5284" s="118">
        <v>7</v>
      </c>
      <c r="F5284" s="41">
        <v>2023</v>
      </c>
      <c r="G5284">
        <v>406</v>
      </c>
      <c r="H5284">
        <v>5</v>
      </c>
      <c r="K5284">
        <v>8306</v>
      </c>
      <c r="L5284">
        <v>0</v>
      </c>
      <c r="M5284">
        <v>8792</v>
      </c>
      <c r="N5284">
        <v>0</v>
      </c>
      <c r="O5284">
        <v>0</v>
      </c>
      <c r="Q5284">
        <v>0</v>
      </c>
      <c r="S5284" s="114">
        <v>0</v>
      </c>
      <c r="T5284">
        <v>0</v>
      </c>
      <c r="U5284">
        <v>0</v>
      </c>
      <c r="V5284">
        <v>0</v>
      </c>
      <c r="W5284">
        <v>0</v>
      </c>
      <c r="X5284">
        <v>696612</v>
      </c>
      <c r="Z5284">
        <v>113242</v>
      </c>
      <c r="AB5284" s="114">
        <v>296.18200000000002</v>
      </c>
      <c r="AC5284">
        <v>27569</v>
      </c>
      <c r="AD5284">
        <v>132137</v>
      </c>
      <c r="AE5284">
        <v>314</v>
      </c>
      <c r="AF5284">
        <v>10047</v>
      </c>
    </row>
    <row r="5285" spans="1:32" x14ac:dyDescent="0.3">
      <c r="A5285" t="s">
        <v>19</v>
      </c>
      <c r="B5285" s="65" t="str">
        <f>VLOOKUP(A5285,'bank list with code'!$A$2:$C$114,3,FALSE)</f>
        <v>B038</v>
      </c>
      <c r="C5285" s="65" t="str">
        <f>VLOOKUP(B5285,'bank type'!$A$2:$B$87,2,FALSE)</f>
        <v>Private Sector Banks</v>
      </c>
      <c r="D5285" s="62">
        <f t="shared" si="186"/>
        <v>45138</v>
      </c>
      <c r="E5285" s="118">
        <v>7</v>
      </c>
      <c r="F5285" s="41">
        <v>2023</v>
      </c>
      <c r="G5285">
        <v>232</v>
      </c>
      <c r="H5285">
        <v>42</v>
      </c>
      <c r="K5285">
        <v>1559</v>
      </c>
      <c r="L5285">
        <v>0</v>
      </c>
      <c r="M5285">
        <v>0</v>
      </c>
      <c r="N5285">
        <v>29766</v>
      </c>
      <c r="O5285">
        <v>9599</v>
      </c>
      <c r="Q5285">
        <v>22474</v>
      </c>
      <c r="S5285" s="114">
        <v>49.359000000000002</v>
      </c>
      <c r="T5285">
        <v>6635</v>
      </c>
      <c r="U5285">
        <v>23935</v>
      </c>
      <c r="V5285">
        <v>1</v>
      </c>
      <c r="W5285">
        <v>59</v>
      </c>
      <c r="X5285">
        <v>547256</v>
      </c>
      <c r="Z5285">
        <v>216689</v>
      </c>
      <c r="AB5285" s="114">
        <v>379.42200000000003</v>
      </c>
      <c r="AC5285">
        <v>17634</v>
      </c>
      <c r="AD5285">
        <v>50192</v>
      </c>
      <c r="AE5285">
        <v>0</v>
      </c>
      <c r="AF5285">
        <v>0</v>
      </c>
    </row>
    <row r="5286" spans="1:32" x14ac:dyDescent="0.3">
      <c r="A5286" t="s">
        <v>20</v>
      </c>
      <c r="B5286" s="65" t="str">
        <f>VLOOKUP(A5286,'bank list with code'!$A$2:$C$114,3,FALSE)</f>
        <v>B045</v>
      </c>
      <c r="C5286" s="65" t="str">
        <f>VLOOKUP(B5286,'bank type'!$A$2:$B$87,2,FALSE)</f>
        <v>Private Sector Banks</v>
      </c>
      <c r="D5286" s="62">
        <f t="shared" si="186"/>
        <v>45138</v>
      </c>
      <c r="E5286" s="118">
        <v>7</v>
      </c>
      <c r="F5286" s="41">
        <v>2023</v>
      </c>
      <c r="G5286">
        <v>1579</v>
      </c>
      <c r="H5286">
        <v>334</v>
      </c>
      <c r="K5286">
        <v>18616</v>
      </c>
      <c r="L5286">
        <v>860</v>
      </c>
      <c r="M5286">
        <v>23439</v>
      </c>
      <c r="N5286">
        <v>4277320</v>
      </c>
      <c r="O5286">
        <v>677760</v>
      </c>
      <c r="Q5286">
        <v>1360584</v>
      </c>
      <c r="S5286" s="114">
        <v>4127.5739999999996</v>
      </c>
      <c r="T5286">
        <v>1482281</v>
      </c>
      <c r="U5286">
        <v>8175012</v>
      </c>
      <c r="V5286">
        <v>0</v>
      </c>
      <c r="W5286">
        <v>0</v>
      </c>
      <c r="X5286">
        <v>13119727</v>
      </c>
      <c r="Z5286">
        <v>4393278</v>
      </c>
      <c r="AB5286" s="114">
        <v>9025.6730000000007</v>
      </c>
      <c r="AC5286">
        <v>1704423</v>
      </c>
      <c r="AD5286">
        <v>5712758</v>
      </c>
      <c r="AE5286">
        <v>2551</v>
      </c>
      <c r="AF5286">
        <v>31460</v>
      </c>
    </row>
    <row r="5287" spans="1:32" x14ac:dyDescent="0.3">
      <c r="A5287" t="s">
        <v>21</v>
      </c>
      <c r="B5287" s="65" t="str">
        <f>VLOOKUP(A5287,'bank list with code'!$A$2:$C$114,3,FALSE)</f>
        <v>B050</v>
      </c>
      <c r="C5287" s="65" t="str">
        <f>VLOOKUP(B5287,'bank type'!$A$2:$B$87,2,FALSE)</f>
        <v>Private Sector Banks</v>
      </c>
      <c r="D5287" s="62">
        <f t="shared" si="186"/>
        <v>45138</v>
      </c>
      <c r="E5287" s="118">
        <v>7</v>
      </c>
      <c r="F5287" s="41">
        <v>2023</v>
      </c>
      <c r="G5287">
        <v>10862</v>
      </c>
      <c r="H5287">
        <v>9600</v>
      </c>
      <c r="K5287">
        <v>1599848</v>
      </c>
      <c r="L5287">
        <v>4530</v>
      </c>
      <c r="M5287">
        <v>1911494</v>
      </c>
      <c r="N5287">
        <v>0</v>
      </c>
      <c r="O5287">
        <v>18542304</v>
      </c>
      <c r="Q5287">
        <v>38884598</v>
      </c>
      <c r="S5287" s="114">
        <v>138389.42000000001</v>
      </c>
      <c r="T5287">
        <v>30687690</v>
      </c>
      <c r="U5287">
        <v>255642569</v>
      </c>
      <c r="V5287">
        <v>0</v>
      </c>
      <c r="W5287">
        <v>0</v>
      </c>
      <c r="X5287">
        <v>49617036</v>
      </c>
      <c r="Z5287">
        <v>17433076</v>
      </c>
      <c r="AB5287" s="114">
        <v>48011.203000000001</v>
      </c>
      <c r="AC5287">
        <v>11706312</v>
      </c>
      <c r="AD5287">
        <v>44796609</v>
      </c>
      <c r="AE5287">
        <v>95168</v>
      </c>
      <c r="AF5287">
        <v>1450921</v>
      </c>
    </row>
    <row r="5288" spans="1:32" x14ac:dyDescent="0.3">
      <c r="A5288" t="s">
        <v>22</v>
      </c>
      <c r="B5288" s="65" t="str">
        <f>VLOOKUP(A5288,'bank list with code'!$A$2:$C$114,3,FALSE)</f>
        <v>B053</v>
      </c>
      <c r="C5288" s="65" t="str">
        <f>VLOOKUP(B5288,'bank type'!$A$2:$B$87,2,FALSE)</f>
        <v>Private Sector Banks</v>
      </c>
      <c r="D5288" s="62">
        <f t="shared" si="186"/>
        <v>45138</v>
      </c>
      <c r="E5288" s="118">
        <v>7</v>
      </c>
      <c r="F5288" s="41">
        <v>2023</v>
      </c>
      <c r="G5288">
        <v>9418</v>
      </c>
      <c r="H5288">
        <v>7395</v>
      </c>
      <c r="K5288">
        <v>1374595</v>
      </c>
      <c r="L5288">
        <v>10004</v>
      </c>
      <c r="M5288">
        <v>572951</v>
      </c>
      <c r="N5288">
        <v>3225261</v>
      </c>
      <c r="O5288">
        <v>14988851</v>
      </c>
      <c r="Q5288">
        <v>19961639</v>
      </c>
      <c r="S5288" s="114">
        <v>74237.7</v>
      </c>
      <c r="T5288">
        <v>32412333</v>
      </c>
      <c r="U5288">
        <v>184327241</v>
      </c>
      <c r="V5288">
        <v>35</v>
      </c>
      <c r="W5288">
        <v>2248</v>
      </c>
      <c r="X5288">
        <v>32367490</v>
      </c>
      <c r="Z5288">
        <v>11127869</v>
      </c>
      <c r="AB5288" s="114">
        <v>32794.277999999998</v>
      </c>
      <c r="AC5288">
        <v>4374463</v>
      </c>
      <c r="AD5288">
        <v>26096679</v>
      </c>
      <c r="AE5288">
        <v>21688</v>
      </c>
      <c r="AF5288">
        <v>205526</v>
      </c>
    </row>
    <row r="5289" spans="1:32" x14ac:dyDescent="0.3">
      <c r="A5289" t="s">
        <v>82</v>
      </c>
      <c r="B5289" s="65" t="str">
        <f>VLOOKUP(A5289,'bank list with code'!$A$2:$C$114,3,FALSE)</f>
        <v>B054</v>
      </c>
      <c r="C5289" s="65" t="str">
        <f>VLOOKUP(B5289,'bank type'!$A$2:$B$87,2,FALSE)</f>
        <v>Private Sector Banks</v>
      </c>
      <c r="D5289" s="62">
        <f t="shared" si="186"/>
        <v>45138</v>
      </c>
      <c r="E5289" s="118">
        <v>7</v>
      </c>
      <c r="F5289" s="41">
        <v>2023</v>
      </c>
      <c r="G5289">
        <v>2258</v>
      </c>
      <c r="H5289">
        <v>1070</v>
      </c>
      <c r="K5289">
        <v>21113</v>
      </c>
      <c r="L5289">
        <v>125</v>
      </c>
      <c r="M5289">
        <v>9322</v>
      </c>
      <c r="N5289">
        <v>238331</v>
      </c>
      <c r="O5289">
        <v>44716</v>
      </c>
      <c r="Q5289">
        <v>71081</v>
      </c>
      <c r="S5289" s="114">
        <v>221.15100000000001</v>
      </c>
      <c r="T5289">
        <v>42200</v>
      </c>
      <c r="U5289">
        <v>162649</v>
      </c>
      <c r="V5289">
        <v>0</v>
      </c>
      <c r="W5289">
        <v>0</v>
      </c>
      <c r="X5289">
        <v>11330058</v>
      </c>
      <c r="Z5289">
        <v>1772824</v>
      </c>
      <c r="AB5289" s="114">
        <v>3791.0390000000002</v>
      </c>
      <c r="AC5289">
        <v>367306</v>
      </c>
      <c r="AD5289">
        <v>1027545</v>
      </c>
      <c r="AE5289">
        <v>0</v>
      </c>
      <c r="AF5289">
        <v>0</v>
      </c>
    </row>
    <row r="5290" spans="1:32" x14ac:dyDescent="0.3">
      <c r="A5290" t="s">
        <v>83</v>
      </c>
      <c r="B5290" s="65" t="str">
        <f>VLOOKUP(A5290,'bank list with code'!$A$2:$C$114,3,FALSE)</f>
        <v>B056</v>
      </c>
      <c r="C5290" s="65" t="str">
        <f>VLOOKUP(B5290,'bank type'!$A$2:$B$87,2,FALSE)</f>
        <v>Private Sector Banks</v>
      </c>
      <c r="D5290" s="62">
        <f t="shared" si="186"/>
        <v>45138</v>
      </c>
      <c r="E5290" s="118">
        <v>7</v>
      </c>
      <c r="F5290" s="41">
        <v>2023</v>
      </c>
      <c r="G5290">
        <v>767</v>
      </c>
      <c r="H5290">
        <v>318</v>
      </c>
      <c r="K5290">
        <v>37409</v>
      </c>
      <c r="L5290">
        <v>11208</v>
      </c>
      <c r="M5290">
        <v>0</v>
      </c>
      <c r="N5290">
        <v>38079</v>
      </c>
      <c r="O5290">
        <v>1770754</v>
      </c>
      <c r="Q5290">
        <v>2359648</v>
      </c>
      <c r="S5290" s="114">
        <v>7897.826</v>
      </c>
      <c r="T5290">
        <v>1966212</v>
      </c>
      <c r="U5290">
        <v>13314455</v>
      </c>
      <c r="V5290">
        <v>0</v>
      </c>
      <c r="W5290">
        <v>0</v>
      </c>
      <c r="X5290">
        <v>6649842</v>
      </c>
      <c r="Z5290">
        <v>943523</v>
      </c>
      <c r="AB5290" s="114">
        <v>2217.9319999999998</v>
      </c>
      <c r="AC5290">
        <v>347670</v>
      </c>
      <c r="AD5290">
        <v>2434448</v>
      </c>
      <c r="AE5290">
        <v>0</v>
      </c>
      <c r="AF5290">
        <v>0</v>
      </c>
    </row>
    <row r="5291" spans="1:32" x14ac:dyDescent="0.3">
      <c r="A5291" t="s">
        <v>24</v>
      </c>
      <c r="B5291" s="65" t="str">
        <f>VLOOKUP(A5291,'bank list with code'!$A$2:$C$114,3,FALSE)</f>
        <v>B062</v>
      </c>
      <c r="C5291" s="65" t="str">
        <f>VLOOKUP(B5291,'bank type'!$A$2:$B$87,2,FALSE)</f>
        <v>Private Sector Banks</v>
      </c>
      <c r="D5291" s="62">
        <f t="shared" si="186"/>
        <v>45138</v>
      </c>
      <c r="E5291" s="118">
        <v>7</v>
      </c>
      <c r="F5291" s="41">
        <v>2023</v>
      </c>
      <c r="G5291">
        <v>1717</v>
      </c>
      <c r="H5291">
        <v>1168</v>
      </c>
      <c r="K5291">
        <v>247835</v>
      </c>
      <c r="L5291">
        <v>146</v>
      </c>
      <c r="M5291">
        <v>58811</v>
      </c>
      <c r="N5291">
        <v>3542925</v>
      </c>
      <c r="O5291">
        <v>2431761</v>
      </c>
      <c r="Q5291">
        <v>3702423</v>
      </c>
      <c r="S5291" s="114">
        <v>17559.543000000001</v>
      </c>
      <c r="T5291">
        <v>2779604</v>
      </c>
      <c r="U5291">
        <v>50379607</v>
      </c>
      <c r="V5291">
        <v>0</v>
      </c>
      <c r="W5291">
        <v>0</v>
      </c>
      <c r="X5291">
        <v>8846208</v>
      </c>
      <c r="Z5291">
        <v>1163726</v>
      </c>
      <c r="AB5291" s="114">
        <v>2712.6410000000001</v>
      </c>
      <c r="AC5291">
        <v>781245</v>
      </c>
      <c r="AD5291">
        <v>3428672</v>
      </c>
      <c r="AE5291">
        <v>851</v>
      </c>
      <c r="AF5291">
        <v>63573</v>
      </c>
    </row>
    <row r="5292" spans="1:32" x14ac:dyDescent="0.3">
      <c r="A5292" t="s">
        <v>84</v>
      </c>
      <c r="B5292" s="65" t="str">
        <f>VLOOKUP(A5292,'bank list with code'!$A$2:$C$114,3,FALSE)</f>
        <v>B063</v>
      </c>
      <c r="C5292" s="65" t="str">
        <f>VLOOKUP(B5292,'bank type'!$A$2:$B$87,2,FALSE)</f>
        <v>Private Sector Banks</v>
      </c>
      <c r="D5292" s="62">
        <f t="shared" si="186"/>
        <v>45138</v>
      </c>
      <c r="E5292" s="118">
        <v>7</v>
      </c>
      <c r="F5292" s="41">
        <v>2023</v>
      </c>
      <c r="G5292">
        <v>914</v>
      </c>
      <c r="H5292">
        <v>624</v>
      </c>
      <c r="K5292">
        <v>11400</v>
      </c>
      <c r="L5292">
        <v>942</v>
      </c>
      <c r="M5292">
        <v>0</v>
      </c>
      <c r="N5292">
        <v>215212</v>
      </c>
      <c r="O5292">
        <v>102123</v>
      </c>
      <c r="Q5292">
        <v>178408</v>
      </c>
      <c r="S5292" s="114">
        <v>1281.7809999999999</v>
      </c>
      <c r="T5292">
        <v>103111</v>
      </c>
      <c r="U5292">
        <v>366865</v>
      </c>
      <c r="V5292">
        <v>0</v>
      </c>
      <c r="W5292">
        <v>0</v>
      </c>
      <c r="X5292">
        <v>4018048</v>
      </c>
      <c r="Z5292">
        <v>2002276</v>
      </c>
      <c r="AB5292" s="114">
        <v>2983.7730000000001</v>
      </c>
      <c r="AC5292">
        <v>1103201</v>
      </c>
      <c r="AD5292">
        <v>1012687</v>
      </c>
      <c r="AE5292">
        <v>0</v>
      </c>
      <c r="AF5292">
        <v>0</v>
      </c>
    </row>
    <row r="5293" spans="1:32" x14ac:dyDescent="0.3">
      <c r="A5293" t="s">
        <v>26</v>
      </c>
      <c r="B5293" s="65" t="str">
        <f>VLOOKUP(A5293,'bank list with code'!$A$2:$C$114,3,FALSE)</f>
        <v>B069</v>
      </c>
      <c r="C5293" s="65" t="str">
        <f>VLOOKUP(B5293,'bank type'!$A$2:$B$87,2,FALSE)</f>
        <v>Private Sector Banks</v>
      </c>
      <c r="D5293" s="62">
        <f t="shared" si="186"/>
        <v>45138</v>
      </c>
      <c r="E5293" s="118">
        <v>7</v>
      </c>
      <c r="F5293" s="41">
        <v>2023</v>
      </c>
      <c r="G5293">
        <v>890</v>
      </c>
      <c r="H5293">
        <v>584</v>
      </c>
      <c r="K5293">
        <v>9485</v>
      </c>
      <c r="L5293">
        <v>0</v>
      </c>
      <c r="M5293">
        <v>0</v>
      </c>
      <c r="N5293">
        <v>61520</v>
      </c>
      <c r="O5293">
        <v>0</v>
      </c>
      <c r="Q5293">
        <v>0</v>
      </c>
      <c r="S5293" s="114">
        <v>0</v>
      </c>
      <c r="T5293">
        <v>0</v>
      </c>
      <c r="U5293">
        <v>0</v>
      </c>
      <c r="V5293">
        <v>0</v>
      </c>
      <c r="W5293">
        <v>0</v>
      </c>
      <c r="X5293">
        <v>5226012</v>
      </c>
      <c r="Z5293">
        <v>1156743</v>
      </c>
      <c r="AB5293" s="114">
        <v>2060.5219999999999</v>
      </c>
      <c r="AC5293">
        <v>163722</v>
      </c>
      <c r="AD5293">
        <v>399003</v>
      </c>
      <c r="AE5293">
        <v>0</v>
      </c>
      <c r="AF5293">
        <v>0</v>
      </c>
    </row>
    <row r="5294" spans="1:32" x14ac:dyDescent="0.3">
      <c r="A5294" t="s">
        <v>27</v>
      </c>
      <c r="B5294" s="65" t="str">
        <f>VLOOKUP(A5294,'bank list with code'!$A$2:$C$114,3,FALSE)</f>
        <v>B070</v>
      </c>
      <c r="C5294" s="65" t="str">
        <f>VLOOKUP(B5294,'bank type'!$A$2:$B$87,2,FALSE)</f>
        <v>Private Sector Banks</v>
      </c>
      <c r="D5294" s="62">
        <f t="shared" si="186"/>
        <v>45138</v>
      </c>
      <c r="E5294" s="118">
        <v>7</v>
      </c>
      <c r="F5294" s="41">
        <v>2023</v>
      </c>
      <c r="G5294">
        <v>1411</v>
      </c>
      <c r="H5294">
        <v>824</v>
      </c>
      <c r="K5294">
        <v>9123</v>
      </c>
      <c r="L5294">
        <v>0</v>
      </c>
      <c r="M5294">
        <v>0</v>
      </c>
      <c r="N5294">
        <v>27947</v>
      </c>
      <c r="O5294">
        <v>11007</v>
      </c>
      <c r="Q5294">
        <v>31974</v>
      </c>
      <c r="S5294" s="114">
        <v>190.798</v>
      </c>
      <c r="T5294">
        <v>10783</v>
      </c>
      <c r="U5294">
        <v>128918</v>
      </c>
      <c r="V5294">
        <v>0</v>
      </c>
      <c r="W5294">
        <v>0</v>
      </c>
      <c r="X5294">
        <v>4445614</v>
      </c>
      <c r="Z5294">
        <v>1486568</v>
      </c>
      <c r="AB5294" s="114">
        <v>3400.4580000000001</v>
      </c>
      <c r="AC5294">
        <v>259190</v>
      </c>
      <c r="AD5294">
        <v>954390</v>
      </c>
      <c r="AE5294">
        <v>9348</v>
      </c>
      <c r="AF5294">
        <v>201743</v>
      </c>
    </row>
    <row r="5295" spans="1:32" x14ac:dyDescent="0.3">
      <c r="A5295" t="s">
        <v>28</v>
      </c>
      <c r="B5295" s="65" t="str">
        <f>VLOOKUP(A5295,'bank list with code'!$A$2:$C$114,3,FALSE)</f>
        <v>B073</v>
      </c>
      <c r="C5295" s="65" t="str">
        <f>VLOOKUP(B5295,'bank type'!$A$2:$B$87,2,FALSE)</f>
        <v>Private Sector Banks</v>
      </c>
      <c r="D5295" s="62">
        <f t="shared" si="186"/>
        <v>45138</v>
      </c>
      <c r="E5295" s="118">
        <v>7</v>
      </c>
      <c r="F5295" s="41">
        <v>2023</v>
      </c>
      <c r="G5295">
        <v>1647</v>
      </c>
      <c r="H5295">
        <v>1465</v>
      </c>
      <c r="K5295">
        <v>79063</v>
      </c>
      <c r="L5295">
        <v>17608</v>
      </c>
      <c r="M5295">
        <v>78361</v>
      </c>
      <c r="N5295">
        <v>473575</v>
      </c>
      <c r="O5295">
        <v>5296061</v>
      </c>
      <c r="Q5295">
        <v>5531512</v>
      </c>
      <c r="S5295" s="114">
        <v>21054.817999999999</v>
      </c>
      <c r="T5295">
        <v>4554414</v>
      </c>
      <c r="U5295">
        <v>34217889</v>
      </c>
      <c r="V5295">
        <v>0</v>
      </c>
      <c r="W5295">
        <v>0</v>
      </c>
      <c r="X5295">
        <v>29656410</v>
      </c>
      <c r="Z5295">
        <v>3440554</v>
      </c>
      <c r="AB5295" s="114">
        <v>6986.1009999999997</v>
      </c>
      <c r="AC5295">
        <v>2456342</v>
      </c>
      <c r="AD5295">
        <v>7101504</v>
      </c>
      <c r="AE5295">
        <v>0</v>
      </c>
      <c r="AF5295">
        <v>0</v>
      </c>
    </row>
    <row r="5296" spans="1:32" x14ac:dyDescent="0.3">
      <c r="A5296" t="s">
        <v>92</v>
      </c>
      <c r="B5296" s="65" t="str">
        <f>VLOOKUP(A5296,'bank list with code'!$A$2:$C$114,3,FALSE)</f>
        <v>B074</v>
      </c>
      <c r="C5296" s="65" t="str">
        <f>VLOOKUP(B5296,'bank type'!$A$2:$B$87,2,FALSE)</f>
        <v>Private Sector Banks</v>
      </c>
      <c r="D5296" s="62">
        <f t="shared" si="186"/>
        <v>45138</v>
      </c>
      <c r="E5296" s="118">
        <v>7</v>
      </c>
      <c r="F5296" s="41">
        <v>2023</v>
      </c>
      <c r="G5296">
        <v>0</v>
      </c>
      <c r="H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Q5296">
        <v>0</v>
      </c>
      <c r="S5296" s="114">
        <v>0</v>
      </c>
      <c r="T5296">
        <v>0</v>
      </c>
      <c r="U5296">
        <v>0</v>
      </c>
      <c r="V5296">
        <v>0</v>
      </c>
      <c r="W5296">
        <v>0</v>
      </c>
      <c r="X5296">
        <v>217410</v>
      </c>
      <c r="Z5296">
        <v>24516</v>
      </c>
      <c r="AB5296" s="114">
        <v>43.198999999999998</v>
      </c>
      <c r="AC5296">
        <v>12208</v>
      </c>
      <c r="AD5296">
        <v>31756</v>
      </c>
      <c r="AE5296">
        <v>0</v>
      </c>
      <c r="AF5296">
        <v>0</v>
      </c>
    </row>
    <row r="5297" spans="1:32" x14ac:dyDescent="0.3">
      <c r="A5297" t="s">
        <v>85</v>
      </c>
      <c r="B5297" s="65" t="str">
        <f>VLOOKUP(A5297,'bank list with code'!$A$2:$C$114,3,FALSE)</f>
        <v>B083</v>
      </c>
      <c r="C5297" s="65" t="str">
        <f>VLOOKUP(B5297,'bank type'!$A$2:$B$87,2,FALSE)</f>
        <v>Private Sector Banks</v>
      </c>
      <c r="D5297" s="62">
        <f t="shared" si="186"/>
        <v>45138</v>
      </c>
      <c r="E5297" s="118">
        <v>7</v>
      </c>
      <c r="F5297" s="41">
        <v>2023</v>
      </c>
      <c r="G5297">
        <v>371</v>
      </c>
      <c r="H5297">
        <v>38</v>
      </c>
      <c r="K5297">
        <v>922747</v>
      </c>
      <c r="L5297">
        <v>0</v>
      </c>
      <c r="M5297">
        <v>47498</v>
      </c>
      <c r="N5297">
        <v>87651</v>
      </c>
      <c r="O5297">
        <v>4644075</v>
      </c>
      <c r="Q5297">
        <v>7007624</v>
      </c>
      <c r="S5297" s="114">
        <v>29849.276999999998</v>
      </c>
      <c r="T5297">
        <v>3295649</v>
      </c>
      <c r="U5297">
        <v>31750776</v>
      </c>
      <c r="V5297">
        <v>0</v>
      </c>
      <c r="W5297">
        <v>0</v>
      </c>
      <c r="X5297">
        <v>1694046</v>
      </c>
      <c r="Z5297">
        <v>226967</v>
      </c>
      <c r="AB5297" s="114">
        <v>543.04999999999995</v>
      </c>
      <c r="AC5297">
        <v>108139</v>
      </c>
      <c r="AD5297">
        <v>626792</v>
      </c>
      <c r="AE5297">
        <v>71</v>
      </c>
      <c r="AF5297">
        <v>2042</v>
      </c>
    </row>
    <row r="5298" spans="1:32" x14ac:dyDescent="0.3">
      <c r="A5298" t="s">
        <v>30</v>
      </c>
      <c r="B5298" s="65" t="str">
        <f>VLOOKUP(A5298,'bank list with code'!$A$2:$C$114,3,FALSE)</f>
        <v>B089</v>
      </c>
      <c r="C5298" s="65" t="str">
        <f>VLOOKUP(B5298,'bank type'!$A$2:$B$87,2,FALSE)</f>
        <v>Private Sector Banks</v>
      </c>
      <c r="D5298" s="62">
        <f t="shared" si="186"/>
        <v>45138</v>
      </c>
      <c r="E5298" s="118">
        <v>7</v>
      </c>
      <c r="F5298" s="41">
        <v>2023</v>
      </c>
      <c r="G5298">
        <v>885</v>
      </c>
      <c r="H5298">
        <v>415</v>
      </c>
      <c r="K5298">
        <v>15315</v>
      </c>
      <c r="L5298">
        <v>0</v>
      </c>
      <c r="M5298">
        <v>7639</v>
      </c>
      <c r="N5298">
        <v>81813</v>
      </c>
      <c r="O5298">
        <v>272067</v>
      </c>
      <c r="Q5298">
        <v>572350</v>
      </c>
      <c r="S5298" s="114">
        <v>1887.278</v>
      </c>
      <c r="T5298">
        <v>574112</v>
      </c>
      <c r="U5298">
        <v>3810301</v>
      </c>
      <c r="V5298">
        <v>0</v>
      </c>
      <c r="W5298">
        <v>0</v>
      </c>
      <c r="X5298">
        <v>3721917</v>
      </c>
      <c r="Z5298">
        <v>1515042</v>
      </c>
      <c r="AB5298" s="114">
        <v>3122.5140000000001</v>
      </c>
      <c r="AC5298">
        <v>249201</v>
      </c>
      <c r="AD5298">
        <v>929846</v>
      </c>
      <c r="AE5298">
        <v>0</v>
      </c>
      <c r="AF5298">
        <v>0</v>
      </c>
    </row>
    <row r="5299" spans="1:32" x14ac:dyDescent="0.3">
      <c r="A5299" t="s">
        <v>31</v>
      </c>
      <c r="B5299" s="65" t="str">
        <f>VLOOKUP(A5299,'bank list with code'!$A$2:$C$114,3,FALSE)</f>
        <v>B100</v>
      </c>
      <c r="C5299" s="65" t="str">
        <f>VLOOKUP(B5299,'bank type'!$A$2:$B$87,2,FALSE)</f>
        <v>Private Sector Banks</v>
      </c>
      <c r="D5299" s="62">
        <f t="shared" si="186"/>
        <v>45138</v>
      </c>
      <c r="E5299" s="118">
        <v>7</v>
      </c>
      <c r="F5299" s="41">
        <v>2023</v>
      </c>
      <c r="G5299">
        <v>488</v>
      </c>
      <c r="H5299">
        <v>663</v>
      </c>
      <c r="K5299">
        <v>2109</v>
      </c>
      <c r="L5299">
        <v>0</v>
      </c>
      <c r="M5299">
        <v>0</v>
      </c>
      <c r="N5299">
        <v>92485</v>
      </c>
      <c r="O5299">
        <v>33444</v>
      </c>
      <c r="Q5299">
        <v>46169</v>
      </c>
      <c r="S5299" s="114">
        <v>199.12</v>
      </c>
      <c r="T5299">
        <v>17603</v>
      </c>
      <c r="U5299">
        <v>108362</v>
      </c>
      <c r="V5299">
        <v>0</v>
      </c>
      <c r="W5299">
        <v>0</v>
      </c>
      <c r="X5299">
        <v>2237587</v>
      </c>
      <c r="Z5299">
        <v>420295</v>
      </c>
      <c r="AB5299" s="114">
        <v>983.64400000000001</v>
      </c>
      <c r="AC5299">
        <v>78157</v>
      </c>
      <c r="AD5299">
        <v>223067</v>
      </c>
      <c r="AE5299">
        <v>95</v>
      </c>
      <c r="AF5299">
        <v>322</v>
      </c>
    </row>
    <row r="5300" spans="1:32" x14ac:dyDescent="0.3">
      <c r="A5300" t="s">
        <v>33</v>
      </c>
      <c r="B5300" s="65" t="str">
        <f>VLOOKUP(A5300,'bank list with code'!$A$2:$C$114,3,FALSE)</f>
        <v>B113</v>
      </c>
      <c r="C5300" s="65" t="str">
        <f>VLOOKUP(B5300,'bank type'!$A$2:$B$87,2,FALSE)</f>
        <v>Private Sector Banks</v>
      </c>
      <c r="D5300" s="62">
        <f t="shared" si="186"/>
        <v>45138</v>
      </c>
      <c r="E5300" s="118">
        <v>7</v>
      </c>
      <c r="F5300" s="41">
        <v>2023</v>
      </c>
      <c r="G5300">
        <v>1151</v>
      </c>
      <c r="H5300">
        <v>160</v>
      </c>
      <c r="K5300">
        <v>70885</v>
      </c>
      <c r="L5300">
        <v>90895</v>
      </c>
      <c r="M5300">
        <v>385732</v>
      </c>
      <c r="N5300">
        <v>150976965</v>
      </c>
      <c r="O5300">
        <v>1515920</v>
      </c>
      <c r="Q5300">
        <v>2212200</v>
      </c>
      <c r="S5300" s="114">
        <v>7906.5659999999998</v>
      </c>
      <c r="T5300">
        <v>1037659</v>
      </c>
      <c r="U5300">
        <v>10311062</v>
      </c>
      <c r="V5300">
        <v>0</v>
      </c>
      <c r="W5300">
        <v>0</v>
      </c>
      <c r="X5300">
        <v>4697157</v>
      </c>
      <c r="Z5300">
        <v>905036</v>
      </c>
      <c r="AB5300" s="114">
        <v>1962.528</v>
      </c>
      <c r="AC5300">
        <v>342424</v>
      </c>
      <c r="AD5300">
        <v>1259849</v>
      </c>
      <c r="AE5300">
        <v>55</v>
      </c>
      <c r="AF5300">
        <v>1771</v>
      </c>
    </row>
    <row r="5301" spans="1:32" x14ac:dyDescent="0.3">
      <c r="A5301" t="s">
        <v>86</v>
      </c>
      <c r="B5301" s="65" t="str">
        <f>VLOOKUP(A5301,'bank list with code'!$A$2:$C$114,3,FALSE)</f>
        <v>B004</v>
      </c>
      <c r="C5301" s="65" t="str">
        <f>VLOOKUP(B5301,'bank type'!$A$2:$B$87,2,FALSE)</f>
        <v>Foreign Banks</v>
      </c>
      <c r="D5301" s="62">
        <f t="shared" si="186"/>
        <v>45138</v>
      </c>
      <c r="E5301" s="118">
        <v>7</v>
      </c>
      <c r="F5301" s="41">
        <v>2023</v>
      </c>
      <c r="G5301">
        <v>0</v>
      </c>
      <c r="H5301">
        <v>0</v>
      </c>
      <c r="K5301">
        <v>52988</v>
      </c>
      <c r="L5301">
        <v>0</v>
      </c>
      <c r="M5301">
        <v>0</v>
      </c>
      <c r="N5301">
        <v>0</v>
      </c>
      <c r="O5301">
        <v>1353841</v>
      </c>
      <c r="Q5301">
        <v>1176874</v>
      </c>
      <c r="S5301" s="114">
        <v>8609.3690000000006</v>
      </c>
      <c r="T5301">
        <v>3414995</v>
      </c>
      <c r="U5301">
        <v>29327670</v>
      </c>
      <c r="V5301">
        <v>0</v>
      </c>
      <c r="W5301">
        <v>0</v>
      </c>
      <c r="X5301">
        <v>0</v>
      </c>
      <c r="Z5301">
        <v>0</v>
      </c>
      <c r="AB5301" s="114">
        <v>0</v>
      </c>
      <c r="AC5301">
        <v>0</v>
      </c>
      <c r="AD5301">
        <v>0</v>
      </c>
      <c r="AE5301">
        <v>0</v>
      </c>
      <c r="AF5301">
        <v>0</v>
      </c>
    </row>
    <row r="5302" spans="1:32" x14ac:dyDescent="0.3">
      <c r="A5302" t="s">
        <v>36</v>
      </c>
      <c r="B5302" s="65" t="str">
        <f>VLOOKUP(A5302,'bank list with code'!$A$2:$C$114,3,FALSE)</f>
        <v>B011</v>
      </c>
      <c r="C5302" s="65" t="str">
        <f>VLOOKUP(B5302,'bank type'!$A$2:$B$87,2,FALSE)</f>
        <v>Foreign Banks</v>
      </c>
      <c r="D5302" s="62">
        <f t="shared" si="186"/>
        <v>45138</v>
      </c>
      <c r="E5302" s="118">
        <v>7</v>
      </c>
      <c r="F5302" s="41">
        <v>2023</v>
      </c>
      <c r="G5302">
        <v>0</v>
      </c>
      <c r="H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Q5302">
        <v>0</v>
      </c>
      <c r="S5302" s="1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Z5302">
        <v>0</v>
      </c>
      <c r="AB5302" s="114">
        <v>0</v>
      </c>
      <c r="AC5302">
        <v>0</v>
      </c>
      <c r="AD5302">
        <v>0</v>
      </c>
      <c r="AE5302">
        <v>0</v>
      </c>
      <c r="AF5302">
        <v>0</v>
      </c>
    </row>
    <row r="5303" spans="1:32" x14ac:dyDescent="0.3">
      <c r="A5303" t="s">
        <v>37</v>
      </c>
      <c r="B5303" s="65" t="str">
        <f>VLOOKUP(A5303,'bank list with code'!$A$2:$C$114,3,FALSE)</f>
        <v>B017</v>
      </c>
      <c r="C5303" s="65" t="str">
        <f>VLOOKUP(B5303,'bank type'!$A$2:$B$87,2,FALSE)</f>
        <v>Foreign Banks</v>
      </c>
      <c r="D5303" s="62">
        <f t="shared" si="186"/>
        <v>45138</v>
      </c>
      <c r="E5303" s="118">
        <v>7</v>
      </c>
      <c r="F5303" s="41">
        <v>2023</v>
      </c>
      <c r="G5303">
        <v>0</v>
      </c>
      <c r="H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Q5303">
        <v>0</v>
      </c>
      <c r="S5303" s="114">
        <v>0</v>
      </c>
      <c r="T5303">
        <v>0</v>
      </c>
      <c r="U5303">
        <v>0</v>
      </c>
      <c r="V5303">
        <v>0</v>
      </c>
      <c r="W5303">
        <v>0</v>
      </c>
      <c r="X5303">
        <v>923</v>
      </c>
      <c r="Z5303">
        <v>34</v>
      </c>
      <c r="AB5303" s="114">
        <v>0.13500000000000001</v>
      </c>
      <c r="AC5303">
        <v>9</v>
      </c>
      <c r="AD5303">
        <v>30</v>
      </c>
      <c r="AE5303">
        <v>0</v>
      </c>
      <c r="AF5303">
        <v>0</v>
      </c>
    </row>
    <row r="5304" spans="1:32" x14ac:dyDescent="0.3">
      <c r="A5304" t="s">
        <v>38</v>
      </c>
      <c r="B5304" s="65" t="str">
        <f>VLOOKUP(A5304,'bank list with code'!$A$2:$C$114,3,FALSE)</f>
        <v>B023</v>
      </c>
      <c r="C5304" s="65" t="str">
        <f>VLOOKUP(B5304,'bank type'!$A$2:$B$87,2,FALSE)</f>
        <v>Foreign Banks</v>
      </c>
      <c r="D5304" s="62">
        <f t="shared" si="186"/>
        <v>45138</v>
      </c>
      <c r="E5304" s="118">
        <v>7</v>
      </c>
      <c r="F5304" s="41">
        <v>2023</v>
      </c>
      <c r="G5304">
        <v>0</v>
      </c>
      <c r="H5304">
        <v>0</v>
      </c>
      <c r="K5304">
        <v>0</v>
      </c>
      <c r="L5304">
        <v>0</v>
      </c>
      <c r="M5304">
        <v>0</v>
      </c>
      <c r="N5304">
        <v>0</v>
      </c>
      <c r="O5304">
        <v>167225</v>
      </c>
      <c r="Q5304">
        <v>131229</v>
      </c>
      <c r="S5304" s="114">
        <v>756.91300000000001</v>
      </c>
      <c r="T5304">
        <v>198123</v>
      </c>
      <c r="U5304">
        <v>2475528</v>
      </c>
      <c r="V5304">
        <v>0</v>
      </c>
      <c r="W5304">
        <v>0</v>
      </c>
      <c r="X5304">
        <v>0</v>
      </c>
      <c r="Z5304">
        <v>0</v>
      </c>
      <c r="AB5304" s="114">
        <v>0</v>
      </c>
      <c r="AC5304">
        <v>0</v>
      </c>
      <c r="AD5304">
        <v>0</v>
      </c>
      <c r="AE5304">
        <v>0</v>
      </c>
      <c r="AF5304">
        <v>0</v>
      </c>
    </row>
    <row r="5305" spans="1:32" x14ac:dyDescent="0.3">
      <c r="A5305" t="s">
        <v>87</v>
      </c>
      <c r="B5305" s="65" t="str">
        <f>VLOOKUP(A5305,'bank list with code'!$A$2:$C$114,3,FALSE)</f>
        <v>B030</v>
      </c>
      <c r="C5305" s="65" t="str">
        <f>VLOOKUP(B5305,'bank type'!$A$2:$B$87,2,FALSE)</f>
        <v>Foreign Banks</v>
      </c>
      <c r="D5305" s="62">
        <f t="shared" si="186"/>
        <v>45138</v>
      </c>
      <c r="E5305" s="118">
        <v>7</v>
      </c>
      <c r="F5305" s="41">
        <v>2023</v>
      </c>
      <c r="G5305">
        <v>459</v>
      </c>
      <c r="H5305">
        <v>492</v>
      </c>
      <c r="K5305">
        <v>507</v>
      </c>
      <c r="L5305">
        <v>91</v>
      </c>
      <c r="M5305">
        <v>0</v>
      </c>
      <c r="N5305">
        <v>4304</v>
      </c>
      <c r="O5305">
        <v>354200</v>
      </c>
      <c r="Q5305">
        <v>339291</v>
      </c>
      <c r="S5305" s="114">
        <v>1321.944</v>
      </c>
      <c r="T5305">
        <v>228638</v>
      </c>
      <c r="U5305">
        <v>1957903</v>
      </c>
      <c r="V5305">
        <v>0</v>
      </c>
      <c r="W5305">
        <v>0</v>
      </c>
      <c r="X5305">
        <v>1934336</v>
      </c>
      <c r="Z5305">
        <v>372458</v>
      </c>
      <c r="AB5305" s="114">
        <v>698.56899999999996</v>
      </c>
      <c r="AC5305">
        <v>174858</v>
      </c>
      <c r="AD5305">
        <v>362148</v>
      </c>
      <c r="AE5305">
        <v>0</v>
      </c>
      <c r="AF5305">
        <v>0</v>
      </c>
    </row>
    <row r="5306" spans="1:32" x14ac:dyDescent="0.3">
      <c r="A5306" t="s">
        <v>40</v>
      </c>
      <c r="B5306" s="65" t="str">
        <f>VLOOKUP(A5306,'bank list with code'!$A$2:$C$114,3,FALSE)</f>
        <v>B035</v>
      </c>
      <c r="C5306" s="65" t="str">
        <f>VLOOKUP(B5306,'bank type'!$A$2:$B$87,2,FALSE)</f>
        <v>Foreign Banks</v>
      </c>
      <c r="D5306" s="62">
        <f t="shared" si="186"/>
        <v>45138</v>
      </c>
      <c r="E5306" s="118">
        <v>7</v>
      </c>
      <c r="F5306" s="41">
        <v>2023</v>
      </c>
      <c r="G5306">
        <v>13</v>
      </c>
      <c r="H5306">
        <v>18</v>
      </c>
      <c r="K5306">
        <v>0</v>
      </c>
      <c r="L5306">
        <v>0</v>
      </c>
      <c r="M5306">
        <v>0</v>
      </c>
      <c r="N5306">
        <v>15</v>
      </c>
      <c r="O5306">
        <v>0</v>
      </c>
      <c r="Q5306">
        <v>0</v>
      </c>
      <c r="S5306" s="114">
        <v>0</v>
      </c>
      <c r="T5306">
        <v>0</v>
      </c>
      <c r="U5306">
        <v>0</v>
      </c>
      <c r="V5306">
        <v>0</v>
      </c>
      <c r="W5306">
        <v>0</v>
      </c>
      <c r="X5306">
        <v>117996</v>
      </c>
      <c r="Z5306">
        <v>41446</v>
      </c>
      <c r="AB5306" s="114">
        <v>114.63</v>
      </c>
      <c r="AC5306">
        <v>18695</v>
      </c>
      <c r="AD5306">
        <v>67802</v>
      </c>
      <c r="AE5306">
        <v>0</v>
      </c>
      <c r="AF5306">
        <v>0</v>
      </c>
    </row>
    <row r="5307" spans="1:32" x14ac:dyDescent="0.3">
      <c r="A5307" t="s">
        <v>88</v>
      </c>
      <c r="B5307" s="65" t="str">
        <f>VLOOKUP(A5307,'bank list with code'!$A$2:$C$114,3,FALSE)</f>
        <v>B052</v>
      </c>
      <c r="C5307" s="65" t="str">
        <f>VLOOKUP(B5307,'bank type'!$A$2:$B$87,2,FALSE)</f>
        <v>Foreign Banks</v>
      </c>
      <c r="D5307" s="62">
        <f t="shared" si="186"/>
        <v>45138</v>
      </c>
      <c r="E5307" s="118">
        <v>7</v>
      </c>
      <c r="F5307" s="41">
        <v>2023</v>
      </c>
      <c r="G5307">
        <v>46</v>
      </c>
      <c r="H5307">
        <v>28</v>
      </c>
      <c r="K5307">
        <v>0</v>
      </c>
      <c r="L5307">
        <v>0</v>
      </c>
      <c r="M5307">
        <v>0</v>
      </c>
      <c r="N5307">
        <v>0</v>
      </c>
      <c r="O5307">
        <v>600995</v>
      </c>
      <c r="Q5307">
        <v>760657</v>
      </c>
      <c r="S5307" s="114">
        <v>2512.9490000000001</v>
      </c>
      <c r="T5307">
        <v>1144028</v>
      </c>
      <c r="U5307">
        <v>5586460</v>
      </c>
      <c r="V5307">
        <v>0</v>
      </c>
      <c r="W5307">
        <v>0</v>
      </c>
      <c r="X5307">
        <v>616710</v>
      </c>
      <c r="Z5307">
        <v>302497</v>
      </c>
      <c r="AB5307" s="114">
        <v>1039.2059999999999</v>
      </c>
      <c r="AC5307">
        <v>0</v>
      </c>
      <c r="AD5307">
        <v>0</v>
      </c>
      <c r="AE5307">
        <v>0</v>
      </c>
      <c r="AF5307">
        <v>0</v>
      </c>
    </row>
    <row r="5308" spans="1:32" x14ac:dyDescent="0.3">
      <c r="A5308" t="s">
        <v>89</v>
      </c>
      <c r="B5308" s="65" t="str">
        <f>VLOOKUP(A5308,'bank list with code'!$A$2:$C$114,3,FALSE)</f>
        <v>B085</v>
      </c>
      <c r="C5308" s="65" t="str">
        <f>VLOOKUP(B5308,'bank type'!$A$2:$B$87,2,FALSE)</f>
        <v>Foreign Banks</v>
      </c>
      <c r="D5308" s="62">
        <f t="shared" si="186"/>
        <v>45138</v>
      </c>
      <c r="E5308" s="118">
        <v>7</v>
      </c>
      <c r="F5308" s="41">
        <v>2023</v>
      </c>
      <c r="G5308">
        <v>0</v>
      </c>
      <c r="H5308">
        <v>0</v>
      </c>
      <c r="K5308">
        <v>0</v>
      </c>
      <c r="L5308">
        <v>89897</v>
      </c>
      <c r="M5308">
        <v>0</v>
      </c>
      <c r="N5308">
        <v>0</v>
      </c>
      <c r="O5308">
        <v>956991</v>
      </c>
      <c r="Q5308">
        <v>400775</v>
      </c>
      <c r="S5308" s="114">
        <v>483.21699999999998</v>
      </c>
      <c r="T5308">
        <v>709383</v>
      </c>
      <c r="U5308">
        <v>974593</v>
      </c>
      <c r="V5308">
        <v>0</v>
      </c>
      <c r="W5308">
        <v>0</v>
      </c>
      <c r="X5308">
        <v>689256</v>
      </c>
      <c r="Z5308">
        <v>18063</v>
      </c>
      <c r="AB5308" s="114">
        <v>34.023000000000003</v>
      </c>
      <c r="AC5308">
        <v>15734</v>
      </c>
      <c r="AD5308">
        <v>48131</v>
      </c>
      <c r="AE5308">
        <v>0</v>
      </c>
      <c r="AF5308">
        <v>0</v>
      </c>
    </row>
    <row r="5309" spans="1:32" x14ac:dyDescent="0.3">
      <c r="A5309" t="s">
        <v>42</v>
      </c>
      <c r="B5309" s="65" t="str">
        <f>VLOOKUP(A5309,'bank list with code'!$A$2:$C$114,3,FALSE)</f>
        <v>B090</v>
      </c>
      <c r="C5309" s="65" t="str">
        <f>VLOOKUP(B5309,'bank type'!$A$2:$B$87,2,FALSE)</f>
        <v>Foreign Banks</v>
      </c>
      <c r="D5309" s="62">
        <f t="shared" si="186"/>
        <v>45138</v>
      </c>
      <c r="E5309" s="118">
        <v>7</v>
      </c>
      <c r="F5309" s="41">
        <v>2023</v>
      </c>
      <c r="G5309">
        <v>102</v>
      </c>
      <c r="H5309">
        <v>68</v>
      </c>
      <c r="K5309">
        <v>0</v>
      </c>
      <c r="L5309">
        <v>0</v>
      </c>
      <c r="M5309">
        <v>0</v>
      </c>
      <c r="N5309">
        <v>0</v>
      </c>
      <c r="O5309">
        <v>1037489</v>
      </c>
      <c r="Q5309">
        <v>1439492</v>
      </c>
      <c r="S5309" s="114">
        <v>4413.7569999999996</v>
      </c>
      <c r="T5309">
        <v>1401869</v>
      </c>
      <c r="U5309">
        <v>6309805</v>
      </c>
      <c r="V5309">
        <v>0</v>
      </c>
      <c r="W5309">
        <v>0</v>
      </c>
      <c r="X5309">
        <v>1114774</v>
      </c>
      <c r="Z5309">
        <v>751874</v>
      </c>
      <c r="AB5309" s="114">
        <v>1750.673</v>
      </c>
      <c r="AC5309">
        <v>99040</v>
      </c>
      <c r="AD5309">
        <v>605242</v>
      </c>
      <c r="AE5309">
        <v>42</v>
      </c>
      <c r="AF5309">
        <v>758</v>
      </c>
    </row>
    <row r="5310" spans="1:32" x14ac:dyDescent="0.3">
      <c r="A5310" t="s">
        <v>94</v>
      </c>
      <c r="B5310" s="65" t="str">
        <f>VLOOKUP(A5310,'bank list with code'!$A$2:$C$114,3,FALSE)</f>
        <v>B112</v>
      </c>
      <c r="C5310" s="65" t="str">
        <f>VLOOKUP(B5310,'bank type'!$A$2:$B$87,2,FALSE)</f>
        <v>Foreign Banks</v>
      </c>
      <c r="D5310" s="62">
        <f t="shared" si="186"/>
        <v>45138</v>
      </c>
      <c r="E5310" s="118">
        <v>7</v>
      </c>
      <c r="F5310" s="41">
        <v>2023</v>
      </c>
      <c r="G5310">
        <v>0</v>
      </c>
      <c r="H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Q5310">
        <v>0</v>
      </c>
      <c r="S5310" s="114">
        <v>0</v>
      </c>
      <c r="T5310">
        <v>0</v>
      </c>
      <c r="U5310">
        <v>0</v>
      </c>
      <c r="V5310">
        <v>0</v>
      </c>
      <c r="W5310">
        <v>0</v>
      </c>
      <c r="X5310">
        <v>1033</v>
      </c>
      <c r="Z5310">
        <v>2654</v>
      </c>
      <c r="AB5310" s="114">
        <v>9.6470000000000002</v>
      </c>
      <c r="AC5310">
        <v>1379</v>
      </c>
      <c r="AD5310">
        <v>4304</v>
      </c>
      <c r="AE5310">
        <v>0</v>
      </c>
      <c r="AF5310">
        <v>0</v>
      </c>
    </row>
    <row r="5311" spans="1:32" x14ac:dyDescent="0.3">
      <c r="A5311" t="s">
        <v>45</v>
      </c>
      <c r="B5311" s="65" t="str">
        <f>VLOOKUP(A5311,'bank list with code'!$A$2:$C$114,3,FALSE)</f>
        <v>B002</v>
      </c>
      <c r="C5311" s="65" t="str">
        <f>VLOOKUP(B5311,'bank type'!$A$2:$B$87,2,FALSE)</f>
        <v>Payment Banks</v>
      </c>
      <c r="D5311" s="62">
        <f t="shared" si="186"/>
        <v>45138</v>
      </c>
      <c r="E5311" s="118">
        <v>7</v>
      </c>
      <c r="F5311" s="41">
        <v>2023</v>
      </c>
      <c r="G5311">
        <v>0</v>
      </c>
      <c r="H5311">
        <v>0</v>
      </c>
      <c r="K5311">
        <v>0</v>
      </c>
      <c r="L5311">
        <v>83880</v>
      </c>
      <c r="M5311">
        <v>0</v>
      </c>
      <c r="N5311">
        <v>3792634</v>
      </c>
      <c r="O5311">
        <v>0</v>
      </c>
      <c r="Q5311">
        <v>0</v>
      </c>
      <c r="S5311" s="114">
        <v>0</v>
      </c>
      <c r="T5311">
        <v>0</v>
      </c>
      <c r="U5311">
        <v>0</v>
      </c>
      <c r="V5311">
        <v>0</v>
      </c>
      <c r="W5311">
        <v>0</v>
      </c>
      <c r="X5311">
        <v>5959901</v>
      </c>
      <c r="Z5311">
        <v>4570</v>
      </c>
      <c r="AB5311" s="114">
        <v>6.5090000000000003</v>
      </c>
      <c r="AC5311">
        <v>213000</v>
      </c>
      <c r="AD5311">
        <v>274502</v>
      </c>
      <c r="AE5311">
        <v>0</v>
      </c>
      <c r="AF5311">
        <v>0</v>
      </c>
    </row>
    <row r="5312" spans="1:32" x14ac:dyDescent="0.3">
      <c r="A5312" t="s">
        <v>46</v>
      </c>
      <c r="B5312" s="65" t="str">
        <f>VLOOKUP(A5312,'bank list with code'!$A$2:$C$114,3,FALSE)</f>
        <v>B048</v>
      </c>
      <c r="C5312" s="65" t="str">
        <f>VLOOKUP(B5312,'bank type'!$A$2:$B$87,2,FALSE)</f>
        <v>Payment Banks</v>
      </c>
      <c r="D5312" s="62">
        <f t="shared" si="186"/>
        <v>45138</v>
      </c>
      <c r="E5312" s="118">
        <v>7</v>
      </c>
      <c r="F5312" s="41">
        <v>2023</v>
      </c>
      <c r="G5312">
        <v>0</v>
      </c>
      <c r="H5312">
        <v>0</v>
      </c>
      <c r="K5312">
        <v>0</v>
      </c>
      <c r="L5312">
        <v>385874</v>
      </c>
      <c r="M5312">
        <v>0</v>
      </c>
      <c r="N5312">
        <v>17833</v>
      </c>
      <c r="O5312">
        <v>0</v>
      </c>
      <c r="Q5312">
        <v>0</v>
      </c>
      <c r="S5312" s="114">
        <v>0</v>
      </c>
      <c r="T5312">
        <v>0</v>
      </c>
      <c r="U5312">
        <v>0</v>
      </c>
      <c r="V5312">
        <v>0</v>
      </c>
      <c r="W5312">
        <v>0</v>
      </c>
      <c r="X5312">
        <v>7484726</v>
      </c>
      <c r="Z5312">
        <v>207963</v>
      </c>
      <c r="AB5312" s="114">
        <v>438.31799999999998</v>
      </c>
      <c r="AC5312">
        <v>13459</v>
      </c>
      <c r="AD5312">
        <v>19818</v>
      </c>
      <c r="AE5312">
        <v>0</v>
      </c>
      <c r="AF5312">
        <v>0</v>
      </c>
    </row>
    <row r="5313" spans="1:32" x14ac:dyDescent="0.3">
      <c r="A5313" t="s">
        <v>47</v>
      </c>
      <c r="B5313" s="65" t="str">
        <f>VLOOKUP(A5313,'bank list with code'!$A$2:$C$114,3,FALSE)</f>
        <v>B059</v>
      </c>
      <c r="C5313" s="65" t="str">
        <f>VLOOKUP(B5313,'bank type'!$A$2:$B$87,2,FALSE)</f>
        <v>Payment Banks</v>
      </c>
      <c r="D5313" s="62">
        <f t="shared" si="186"/>
        <v>45138</v>
      </c>
      <c r="E5313" s="118">
        <v>7</v>
      </c>
      <c r="F5313" s="41">
        <v>2023</v>
      </c>
      <c r="G5313">
        <v>0</v>
      </c>
      <c r="H5313">
        <v>0</v>
      </c>
      <c r="K5313">
        <v>0</v>
      </c>
      <c r="L5313">
        <v>164949</v>
      </c>
      <c r="M5313">
        <v>0</v>
      </c>
      <c r="N5313">
        <v>306097</v>
      </c>
      <c r="O5313">
        <v>0</v>
      </c>
      <c r="Q5313">
        <v>0</v>
      </c>
      <c r="S5313" s="114">
        <v>0</v>
      </c>
      <c r="T5313">
        <v>0</v>
      </c>
      <c r="U5313">
        <v>0</v>
      </c>
      <c r="V5313">
        <v>0</v>
      </c>
      <c r="W5313">
        <v>0</v>
      </c>
      <c r="X5313">
        <v>11278715</v>
      </c>
      <c r="Z5313">
        <v>0</v>
      </c>
      <c r="AB5313" s="114">
        <v>0</v>
      </c>
      <c r="AC5313">
        <v>416644</v>
      </c>
      <c r="AD5313">
        <v>405499</v>
      </c>
      <c r="AE5313">
        <v>0</v>
      </c>
      <c r="AF5313">
        <v>0</v>
      </c>
    </row>
    <row r="5314" spans="1:32" x14ac:dyDescent="0.3">
      <c r="A5314" t="s">
        <v>72</v>
      </c>
      <c r="B5314" s="65" t="str">
        <f>VLOOKUP(A5314,'bank list with code'!$A$2:$C$114,3,FALSE)</f>
        <v>B067</v>
      </c>
      <c r="C5314" s="65" t="str">
        <f>VLOOKUP(B5314,'bank type'!$A$2:$B$87,2,FALSE)</f>
        <v>Payment Banks</v>
      </c>
      <c r="D5314" s="62">
        <f t="shared" si="186"/>
        <v>45138</v>
      </c>
      <c r="E5314" s="118">
        <v>7</v>
      </c>
      <c r="F5314" s="41">
        <v>2023</v>
      </c>
      <c r="G5314">
        <v>0</v>
      </c>
      <c r="H5314">
        <v>0</v>
      </c>
      <c r="K5314">
        <v>0</v>
      </c>
      <c r="L5314">
        <v>0</v>
      </c>
      <c r="M5314">
        <v>0</v>
      </c>
      <c r="N5314">
        <v>12774</v>
      </c>
      <c r="O5314">
        <v>0</v>
      </c>
      <c r="Q5314">
        <v>0</v>
      </c>
      <c r="S5314" s="1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Z5314">
        <v>0</v>
      </c>
      <c r="AB5314" s="114">
        <v>0</v>
      </c>
      <c r="AC5314">
        <v>0</v>
      </c>
      <c r="AD5314">
        <v>0</v>
      </c>
      <c r="AE5314">
        <v>0</v>
      </c>
      <c r="AF5314">
        <v>0</v>
      </c>
    </row>
    <row r="5315" spans="1:32" x14ac:dyDescent="0.3">
      <c r="A5315" t="s">
        <v>49</v>
      </c>
      <c r="B5315" s="65" t="str">
        <f>VLOOKUP(A5315,'bank list with code'!$A$2:$C$114,3,FALSE)</f>
        <v>B077</v>
      </c>
      <c r="C5315" s="65" t="str">
        <f>VLOOKUP(B5315,'bank type'!$A$2:$B$87,2,FALSE)</f>
        <v>Payment Banks</v>
      </c>
      <c r="D5315" s="62">
        <f t="shared" si="186"/>
        <v>45138</v>
      </c>
      <c r="E5315" s="118">
        <v>7</v>
      </c>
      <c r="F5315" s="41">
        <v>2023</v>
      </c>
      <c r="G5315">
        <v>0</v>
      </c>
      <c r="H5315">
        <v>0</v>
      </c>
      <c r="K5315">
        <v>0</v>
      </c>
      <c r="L5315">
        <v>457648</v>
      </c>
      <c r="M5315">
        <v>0</v>
      </c>
      <c r="N5315">
        <v>0</v>
      </c>
      <c r="O5315">
        <v>0</v>
      </c>
      <c r="Q5315">
        <v>0</v>
      </c>
      <c r="S5315" s="114">
        <v>0</v>
      </c>
      <c r="T5315">
        <v>0</v>
      </c>
      <c r="U5315">
        <v>0</v>
      </c>
      <c r="V5315">
        <v>0</v>
      </c>
      <c r="W5315">
        <v>0</v>
      </c>
      <c r="X5315">
        <v>632211</v>
      </c>
      <c r="Z5315">
        <v>947</v>
      </c>
      <c r="AB5315" s="114">
        <v>0.93500000000000005</v>
      </c>
      <c r="AC5315">
        <v>21997</v>
      </c>
      <c r="AD5315">
        <v>17301</v>
      </c>
      <c r="AE5315">
        <v>0</v>
      </c>
      <c r="AF5315">
        <v>0</v>
      </c>
    </row>
    <row r="5316" spans="1:32" x14ac:dyDescent="0.3">
      <c r="A5316" t="s">
        <v>50</v>
      </c>
      <c r="B5316" s="65" t="str">
        <f>VLOOKUP(A5316,'bank list with code'!$A$2:$C$114,3,FALSE)</f>
        <v>B079</v>
      </c>
      <c r="C5316" s="65" t="str">
        <f>VLOOKUP(B5316,'bank type'!$A$2:$B$87,2,FALSE)</f>
        <v>Payment Banks</v>
      </c>
      <c r="D5316" s="62">
        <f t="shared" si="186"/>
        <v>45138</v>
      </c>
      <c r="E5316" s="118">
        <v>7</v>
      </c>
      <c r="F5316" s="41">
        <v>2023</v>
      </c>
      <c r="G5316">
        <v>1</v>
      </c>
      <c r="H5316">
        <v>18</v>
      </c>
      <c r="K5316">
        <v>657116</v>
      </c>
      <c r="L5316">
        <v>0</v>
      </c>
      <c r="M5316">
        <v>0</v>
      </c>
      <c r="N5316">
        <v>32165595</v>
      </c>
      <c r="O5316">
        <v>0</v>
      </c>
      <c r="Q5316">
        <v>0</v>
      </c>
      <c r="S5316" s="114">
        <v>0</v>
      </c>
      <c r="T5316">
        <v>0</v>
      </c>
      <c r="U5316">
        <v>0</v>
      </c>
      <c r="V5316">
        <v>0</v>
      </c>
      <c r="W5316">
        <v>0</v>
      </c>
      <c r="X5316">
        <v>32116534</v>
      </c>
      <c r="Z5316">
        <v>343431</v>
      </c>
      <c r="AB5316" s="114">
        <v>439.86200000000002</v>
      </c>
      <c r="AC5316">
        <v>977274</v>
      </c>
      <c r="AD5316">
        <v>1929981</v>
      </c>
      <c r="AE5316">
        <v>0</v>
      </c>
      <c r="AF5316">
        <v>0</v>
      </c>
    </row>
    <row r="5317" spans="1:32" x14ac:dyDescent="0.3">
      <c r="A5317" t="s">
        <v>95</v>
      </c>
      <c r="B5317" s="65" t="str">
        <f>VLOOKUP(A5317,'bank list with code'!$A$2:$C$114,3,FALSE)</f>
        <v>B007</v>
      </c>
      <c r="C5317" s="65" t="str">
        <f>VLOOKUP(B5317,'bank type'!$A$2:$B$87,2,FALSE)</f>
        <v>Small Finance Banks</v>
      </c>
      <c r="D5317" s="62">
        <f t="shared" si="186"/>
        <v>45138</v>
      </c>
      <c r="E5317" s="118">
        <v>7</v>
      </c>
      <c r="F5317" s="41">
        <v>2023</v>
      </c>
      <c r="G5317">
        <v>493</v>
      </c>
      <c r="H5317">
        <v>2</v>
      </c>
      <c r="K5317">
        <v>0</v>
      </c>
      <c r="L5317">
        <v>380</v>
      </c>
      <c r="M5317">
        <v>0</v>
      </c>
      <c r="N5317">
        <v>1084906</v>
      </c>
      <c r="O5317">
        <v>645027</v>
      </c>
      <c r="Q5317">
        <v>848428</v>
      </c>
      <c r="S5317" s="114">
        <v>4794.0469999999996</v>
      </c>
      <c r="T5317">
        <v>1007995</v>
      </c>
      <c r="U5317">
        <v>8206736</v>
      </c>
      <c r="V5317">
        <v>1314</v>
      </c>
      <c r="W5317">
        <v>677</v>
      </c>
      <c r="X5317">
        <v>2677150</v>
      </c>
      <c r="Z5317">
        <v>218398</v>
      </c>
      <c r="AB5317" s="114">
        <v>527.00099999999998</v>
      </c>
      <c r="AC5317">
        <v>243562</v>
      </c>
      <c r="AD5317">
        <v>858959</v>
      </c>
      <c r="AE5317">
        <v>232</v>
      </c>
      <c r="AF5317">
        <v>3754</v>
      </c>
    </row>
    <row r="5318" spans="1:32" x14ac:dyDescent="0.3">
      <c r="A5318" t="s">
        <v>96</v>
      </c>
      <c r="B5318" s="65" t="str">
        <f>VLOOKUP(A5318,'bank list with code'!$A$2:$C$114,3,FALSE)</f>
        <v>B019</v>
      </c>
      <c r="C5318" s="65" t="str">
        <f>VLOOKUP(B5318,'bank type'!$A$2:$B$87,2,FALSE)</f>
        <v>Small Finance Banks</v>
      </c>
      <c r="D5318" s="62">
        <f t="shared" si="186"/>
        <v>45138</v>
      </c>
      <c r="E5318" s="118">
        <v>7</v>
      </c>
      <c r="F5318" s="41">
        <v>2023</v>
      </c>
      <c r="G5318">
        <v>172</v>
      </c>
      <c r="H5318">
        <v>2</v>
      </c>
      <c r="K5318">
        <v>0</v>
      </c>
      <c r="L5318">
        <v>0</v>
      </c>
      <c r="M5318">
        <v>0</v>
      </c>
      <c r="N5318">
        <v>0</v>
      </c>
      <c r="O5318">
        <v>0</v>
      </c>
      <c r="Q5318">
        <v>0</v>
      </c>
      <c r="S5318" s="114">
        <v>0</v>
      </c>
      <c r="T5318">
        <v>0</v>
      </c>
      <c r="U5318">
        <v>0</v>
      </c>
      <c r="V5318">
        <v>0</v>
      </c>
      <c r="W5318">
        <v>0</v>
      </c>
      <c r="X5318">
        <v>269198</v>
      </c>
      <c r="Z5318">
        <v>36293</v>
      </c>
      <c r="AB5318" s="114">
        <v>92.1</v>
      </c>
      <c r="AC5318">
        <v>8579</v>
      </c>
      <c r="AD5318">
        <v>27404</v>
      </c>
      <c r="AE5318">
        <v>0</v>
      </c>
      <c r="AF5318">
        <v>0</v>
      </c>
    </row>
    <row r="5319" spans="1:32" x14ac:dyDescent="0.3">
      <c r="A5319" t="s">
        <v>97</v>
      </c>
      <c r="B5319" s="65" t="str">
        <f>VLOOKUP(A5319,'bank list with code'!$A$2:$C$114,3,FALSE)</f>
        <v>B041</v>
      </c>
      <c r="C5319" s="65" t="str">
        <f>VLOOKUP(B5319,'bank type'!$A$2:$B$87,2,FALSE)</f>
        <v>Small Finance Banks</v>
      </c>
      <c r="D5319" s="62">
        <f t="shared" si="186"/>
        <v>45138</v>
      </c>
      <c r="E5319" s="118">
        <v>7</v>
      </c>
      <c r="F5319" s="41">
        <v>2023</v>
      </c>
      <c r="G5319">
        <v>349</v>
      </c>
      <c r="H5319">
        <v>3</v>
      </c>
      <c r="K5319">
        <v>25092</v>
      </c>
      <c r="L5319">
        <v>303</v>
      </c>
      <c r="M5319">
        <v>54172</v>
      </c>
      <c r="N5319">
        <v>0</v>
      </c>
      <c r="O5319">
        <v>0</v>
      </c>
      <c r="Q5319">
        <v>0</v>
      </c>
      <c r="S5319" s="114">
        <v>0</v>
      </c>
      <c r="T5319">
        <v>0</v>
      </c>
      <c r="U5319">
        <v>0</v>
      </c>
      <c r="V5319">
        <v>0</v>
      </c>
      <c r="W5319">
        <v>0</v>
      </c>
      <c r="X5319">
        <v>3362040</v>
      </c>
      <c r="Z5319">
        <v>188573</v>
      </c>
      <c r="AB5319" s="114">
        <v>355.53899999999999</v>
      </c>
      <c r="AC5319">
        <v>52473</v>
      </c>
      <c r="AD5319">
        <v>239542</v>
      </c>
      <c r="AE5319">
        <v>0</v>
      </c>
      <c r="AF5319">
        <v>0</v>
      </c>
    </row>
    <row r="5320" spans="1:32" x14ac:dyDescent="0.3">
      <c r="A5320" t="s">
        <v>98</v>
      </c>
      <c r="B5320" s="65" t="str">
        <f>VLOOKUP(A5320,'bank list with code'!$A$2:$C$114,3,FALSE)</f>
        <v>B043</v>
      </c>
      <c r="C5320" s="65" t="str">
        <f>VLOOKUP(B5320,'bank type'!$A$2:$B$87,2,FALSE)</f>
        <v>Small Finance Banks</v>
      </c>
      <c r="D5320" s="62">
        <f t="shared" si="186"/>
        <v>45138</v>
      </c>
      <c r="E5320" s="118">
        <v>7</v>
      </c>
      <c r="F5320" s="41">
        <v>2023</v>
      </c>
      <c r="G5320">
        <v>563</v>
      </c>
      <c r="H5320">
        <v>2</v>
      </c>
      <c r="K5320">
        <v>0</v>
      </c>
      <c r="L5320">
        <v>2255</v>
      </c>
      <c r="M5320">
        <v>0</v>
      </c>
      <c r="N5320">
        <v>0</v>
      </c>
      <c r="O5320">
        <v>0</v>
      </c>
      <c r="Q5320">
        <v>0</v>
      </c>
      <c r="S5320" s="114">
        <v>0</v>
      </c>
      <c r="T5320">
        <v>0</v>
      </c>
      <c r="U5320">
        <v>0</v>
      </c>
      <c r="V5320">
        <v>0</v>
      </c>
      <c r="W5320">
        <v>0</v>
      </c>
      <c r="X5320">
        <v>5070205</v>
      </c>
      <c r="Z5320">
        <v>220478</v>
      </c>
      <c r="AB5320" s="114">
        <v>324.69400000000002</v>
      </c>
      <c r="AC5320">
        <v>17033</v>
      </c>
      <c r="AD5320">
        <v>38726</v>
      </c>
      <c r="AE5320">
        <v>0</v>
      </c>
      <c r="AF5320">
        <v>0</v>
      </c>
    </row>
    <row r="5321" spans="1:32" x14ac:dyDescent="0.3">
      <c r="A5321" t="s">
        <v>99</v>
      </c>
      <c r="B5321" s="65" t="str">
        <f>VLOOKUP(A5321,'bank list with code'!$A$2:$C$114,3,FALSE)</f>
        <v>B046</v>
      </c>
      <c r="C5321" s="65" t="str">
        <f>VLOOKUP(B5321,'bank type'!$A$2:$B$87,2,FALSE)</f>
        <v>Small Finance Banks</v>
      </c>
      <c r="D5321" s="62">
        <f t="shared" si="186"/>
        <v>45138</v>
      </c>
      <c r="E5321" s="118">
        <v>7</v>
      </c>
      <c r="F5321" s="41">
        <v>2023</v>
      </c>
      <c r="G5321">
        <v>147</v>
      </c>
      <c r="K5321">
        <v>0</v>
      </c>
      <c r="L5321">
        <v>254</v>
      </c>
      <c r="M5321">
        <v>0</v>
      </c>
      <c r="N5321">
        <v>18971</v>
      </c>
      <c r="O5321">
        <v>0</v>
      </c>
      <c r="Q5321">
        <v>0</v>
      </c>
      <c r="S5321" s="114">
        <v>0</v>
      </c>
      <c r="T5321">
        <v>0</v>
      </c>
      <c r="U5321">
        <v>0</v>
      </c>
      <c r="V5321">
        <v>0</v>
      </c>
      <c r="W5321">
        <v>0</v>
      </c>
      <c r="X5321">
        <v>4885913</v>
      </c>
      <c r="Z5321">
        <v>51835</v>
      </c>
      <c r="AB5321" s="114">
        <v>68.552999999999997</v>
      </c>
      <c r="AC5321">
        <v>7823</v>
      </c>
      <c r="AD5321">
        <v>20789</v>
      </c>
      <c r="AE5321">
        <v>0</v>
      </c>
      <c r="AF5321">
        <v>0</v>
      </c>
    </row>
    <row r="5322" spans="1:32" x14ac:dyDescent="0.3">
      <c r="A5322" t="s">
        <v>100</v>
      </c>
      <c r="B5322" s="65" t="str">
        <f>VLOOKUP(A5322,'bank list with code'!$A$2:$C$114,3,FALSE)</f>
        <v>B065</v>
      </c>
      <c r="C5322" s="65" t="str">
        <f>VLOOKUP(B5322,'bank type'!$A$2:$B$87,2,FALSE)</f>
        <v>Small Finance Banks</v>
      </c>
      <c r="D5322" s="62">
        <f t="shared" si="186"/>
        <v>45138</v>
      </c>
      <c r="E5322" s="118">
        <v>7</v>
      </c>
      <c r="F5322" s="41">
        <v>2023</v>
      </c>
      <c r="G5322">
        <v>59</v>
      </c>
      <c r="H5322">
        <v>2</v>
      </c>
      <c r="K5322">
        <v>0</v>
      </c>
      <c r="L5322">
        <v>164</v>
      </c>
      <c r="M5322">
        <v>0</v>
      </c>
      <c r="N5322">
        <v>494916</v>
      </c>
      <c r="O5322">
        <v>0</v>
      </c>
      <c r="Q5322">
        <v>0</v>
      </c>
      <c r="S5322" s="114">
        <v>0</v>
      </c>
      <c r="T5322">
        <v>0</v>
      </c>
      <c r="U5322">
        <v>0</v>
      </c>
      <c r="V5322">
        <v>0</v>
      </c>
      <c r="W5322">
        <v>0</v>
      </c>
      <c r="X5322">
        <v>2905705</v>
      </c>
      <c r="Z5322">
        <v>54645</v>
      </c>
      <c r="AB5322" s="114">
        <v>102.91500000000001</v>
      </c>
      <c r="AC5322">
        <v>8970</v>
      </c>
      <c r="AD5322">
        <v>24212</v>
      </c>
      <c r="AE5322">
        <v>0</v>
      </c>
      <c r="AF5322">
        <v>0</v>
      </c>
    </row>
    <row r="5323" spans="1:32" x14ac:dyDescent="0.3">
      <c r="A5323" t="s">
        <v>101</v>
      </c>
      <c r="B5323" s="65" t="str">
        <f>VLOOKUP(A5323,'bank list with code'!$A$2:$C$114,3,FALSE)</f>
        <v>B075</v>
      </c>
      <c r="C5323" s="65" t="str">
        <f>VLOOKUP(B5323,'bank type'!$A$2:$B$87,2,FALSE)</f>
        <v>Small Finance Banks</v>
      </c>
      <c r="D5323" s="62">
        <f t="shared" si="186"/>
        <v>45138</v>
      </c>
      <c r="E5323" s="118">
        <v>7</v>
      </c>
      <c r="F5323" s="41">
        <v>2023</v>
      </c>
      <c r="G5323">
        <v>13</v>
      </c>
      <c r="H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Q5323">
        <v>0</v>
      </c>
      <c r="S5323" s="114">
        <v>0</v>
      </c>
      <c r="T5323">
        <v>0</v>
      </c>
      <c r="U5323">
        <v>0</v>
      </c>
      <c r="V5323">
        <v>0</v>
      </c>
      <c r="W5323">
        <v>0</v>
      </c>
      <c r="X5323">
        <v>393696</v>
      </c>
      <c r="Z5323">
        <v>7179</v>
      </c>
      <c r="AB5323" s="114">
        <v>9.0969999999999995</v>
      </c>
      <c r="AC5323">
        <v>0</v>
      </c>
      <c r="AD5323">
        <v>0</v>
      </c>
      <c r="AE5323">
        <v>0</v>
      </c>
      <c r="AF5323">
        <v>0</v>
      </c>
    </row>
    <row r="5324" spans="1:32" x14ac:dyDescent="0.3">
      <c r="A5324" t="s">
        <v>102</v>
      </c>
      <c r="B5324" s="65" t="str">
        <f>VLOOKUP(A5324,'bank list with code'!$A$2:$C$114,3,FALSE)</f>
        <v>B087</v>
      </c>
      <c r="C5324" s="65" t="str">
        <f>VLOOKUP(B5324,'bank type'!$A$2:$B$87,2,FALSE)</f>
        <v>Small Finance Banks</v>
      </c>
      <c r="D5324" s="62">
        <f t="shared" si="186"/>
        <v>45138</v>
      </c>
      <c r="E5324" s="118">
        <v>7</v>
      </c>
      <c r="F5324" s="41">
        <v>2023</v>
      </c>
      <c r="G5324">
        <v>28</v>
      </c>
      <c r="H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Q5324">
        <v>0</v>
      </c>
      <c r="S5324" s="114">
        <v>0</v>
      </c>
      <c r="T5324">
        <v>0</v>
      </c>
      <c r="U5324">
        <v>0</v>
      </c>
      <c r="V5324">
        <v>0</v>
      </c>
      <c r="W5324">
        <v>0</v>
      </c>
      <c r="X5324">
        <v>82099</v>
      </c>
      <c r="Z5324">
        <v>5561</v>
      </c>
      <c r="AB5324" s="114">
        <v>11.268000000000001</v>
      </c>
      <c r="AC5324">
        <v>4520</v>
      </c>
      <c r="AD5324">
        <v>17457</v>
      </c>
      <c r="AE5324">
        <v>0</v>
      </c>
      <c r="AF5324">
        <v>0</v>
      </c>
    </row>
    <row r="5325" spans="1:32" x14ac:dyDescent="0.3">
      <c r="A5325" t="s">
        <v>103</v>
      </c>
      <c r="B5325" s="65" t="str">
        <f>VLOOKUP(A5325,'bank list with code'!$A$2:$C$114,3,FALSE)</f>
        <v>B097</v>
      </c>
      <c r="C5325" s="65" t="str">
        <f>VLOOKUP(B5325,'bank type'!$A$2:$B$87,2,FALSE)</f>
        <v>Small Finance Banks</v>
      </c>
      <c r="D5325" s="62">
        <f t="shared" si="186"/>
        <v>45138</v>
      </c>
      <c r="E5325" s="118">
        <v>7</v>
      </c>
      <c r="F5325" s="41">
        <v>2023</v>
      </c>
      <c r="G5325">
        <v>0</v>
      </c>
      <c r="H5325">
        <v>0</v>
      </c>
      <c r="K5325">
        <v>0</v>
      </c>
      <c r="L5325">
        <v>67</v>
      </c>
      <c r="M5325">
        <v>0</v>
      </c>
      <c r="N5325">
        <v>0</v>
      </c>
      <c r="O5325">
        <v>0</v>
      </c>
      <c r="Q5325">
        <v>0</v>
      </c>
      <c r="S5325" s="114">
        <v>0</v>
      </c>
      <c r="T5325">
        <v>0</v>
      </c>
      <c r="U5325">
        <v>0</v>
      </c>
      <c r="V5325">
        <v>0</v>
      </c>
      <c r="W5325">
        <v>0</v>
      </c>
      <c r="X5325">
        <v>657328</v>
      </c>
      <c r="Z5325">
        <v>32219</v>
      </c>
      <c r="AB5325" s="114">
        <v>35.447000000000003</v>
      </c>
      <c r="AC5325">
        <v>965</v>
      </c>
      <c r="AD5325">
        <v>2455</v>
      </c>
      <c r="AE5325">
        <v>0</v>
      </c>
      <c r="AF5325">
        <v>0</v>
      </c>
    </row>
    <row r="5326" spans="1:32" x14ac:dyDescent="0.3">
      <c r="A5326" t="s">
        <v>104</v>
      </c>
      <c r="B5326" s="65" t="str">
        <f>VLOOKUP(A5326,'bank list with code'!$A$2:$C$114,3,FALSE)</f>
        <v>B103</v>
      </c>
      <c r="C5326" s="65" t="str">
        <f>VLOOKUP(B5326,'bank type'!$A$2:$B$87,2,FALSE)</f>
        <v>Small Finance Banks</v>
      </c>
      <c r="D5326" s="62">
        <f t="shared" si="186"/>
        <v>45138</v>
      </c>
      <c r="E5326" s="118">
        <v>7</v>
      </c>
      <c r="F5326" s="41">
        <v>2023</v>
      </c>
      <c r="G5326">
        <v>524</v>
      </c>
      <c r="H5326">
        <v>3</v>
      </c>
      <c r="K5326">
        <v>0</v>
      </c>
      <c r="L5326">
        <v>0</v>
      </c>
      <c r="M5326">
        <v>0</v>
      </c>
      <c r="N5326">
        <v>452466</v>
      </c>
      <c r="O5326">
        <v>0</v>
      </c>
      <c r="Q5326">
        <v>0</v>
      </c>
      <c r="S5326" s="114">
        <v>0</v>
      </c>
      <c r="T5326">
        <v>0</v>
      </c>
      <c r="U5326">
        <v>0</v>
      </c>
      <c r="V5326">
        <v>0</v>
      </c>
      <c r="W5326">
        <v>0</v>
      </c>
      <c r="X5326">
        <v>9253667</v>
      </c>
      <c r="Z5326">
        <v>260159</v>
      </c>
      <c r="AB5326" s="114">
        <v>403.12299999999999</v>
      </c>
      <c r="AC5326">
        <v>102896</v>
      </c>
      <c r="AD5326">
        <v>259519</v>
      </c>
      <c r="AE5326">
        <v>0</v>
      </c>
      <c r="AF5326">
        <v>0</v>
      </c>
    </row>
    <row r="5327" spans="1:32" x14ac:dyDescent="0.3">
      <c r="A5327" t="s">
        <v>105</v>
      </c>
      <c r="B5327" s="65" t="str">
        <f>VLOOKUP(A5327,'bank list with code'!$A$2:$C$114,3,FALSE)</f>
        <v>B107</v>
      </c>
      <c r="C5327" s="65" t="str">
        <f>VLOOKUP(B5327,'bank type'!$A$2:$B$87,2,FALSE)</f>
        <v>Small Finance Banks</v>
      </c>
      <c r="D5327" s="62">
        <f t="shared" si="186"/>
        <v>45138</v>
      </c>
      <c r="E5327" s="118">
        <v>7</v>
      </c>
      <c r="F5327" s="41">
        <v>2023</v>
      </c>
      <c r="G5327">
        <v>231</v>
      </c>
      <c r="H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Q5327">
        <v>0</v>
      </c>
      <c r="S5327" s="1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Z5327">
        <v>0</v>
      </c>
      <c r="AB5327" s="114">
        <v>0</v>
      </c>
      <c r="AC5327">
        <v>0</v>
      </c>
      <c r="AD5327">
        <v>0</v>
      </c>
      <c r="AE5327">
        <v>0</v>
      </c>
      <c r="AF5327">
        <v>0</v>
      </c>
    </row>
    <row r="5328" spans="1:32" x14ac:dyDescent="0.3">
      <c r="A5328" t="s">
        <v>106</v>
      </c>
      <c r="B5328" s="65" t="str">
        <f>VLOOKUP(A5328,'bank list with code'!$A$2:$C$114,3,FALSE)</f>
        <v>B109</v>
      </c>
      <c r="C5328" s="65" t="str">
        <f>VLOOKUP(B5328,'bank type'!$A$2:$B$87,2,FALSE)</f>
        <v>Small Finance Banks</v>
      </c>
      <c r="D5328" s="62">
        <f>DATE(2023,7,31)</f>
        <v>45138</v>
      </c>
      <c r="E5328" s="118">
        <v>7</v>
      </c>
      <c r="F5328" s="41">
        <v>2023</v>
      </c>
      <c r="G5328">
        <v>295</v>
      </c>
      <c r="H5328">
        <v>7</v>
      </c>
      <c r="K5328">
        <v>0</v>
      </c>
      <c r="L5328">
        <v>559</v>
      </c>
      <c r="M5328">
        <v>0</v>
      </c>
      <c r="N5328">
        <v>21684</v>
      </c>
      <c r="O5328">
        <v>0</v>
      </c>
      <c r="Q5328">
        <v>0</v>
      </c>
      <c r="S5328" s="114">
        <v>0</v>
      </c>
      <c r="T5328">
        <v>0</v>
      </c>
      <c r="U5328">
        <v>0</v>
      </c>
      <c r="V5328">
        <v>0</v>
      </c>
      <c r="W5328">
        <v>0</v>
      </c>
      <c r="X5328">
        <v>1704618</v>
      </c>
      <c r="Z5328">
        <v>37654</v>
      </c>
      <c r="AB5328" s="114">
        <v>65.81</v>
      </c>
      <c r="AC5328">
        <v>13222</v>
      </c>
      <c r="AD5328">
        <v>30688</v>
      </c>
      <c r="AE5328">
        <v>33</v>
      </c>
      <c r="AF5328">
        <v>147</v>
      </c>
    </row>
    <row r="5329" spans="1:32" x14ac:dyDescent="0.3">
      <c r="A5329" s="31" t="s">
        <v>0</v>
      </c>
      <c r="B5329" s="65" t="str">
        <f>VLOOKUP(A5329,'bank list with code'!$A$2:$C$114,3,FALSE)</f>
        <v>B014</v>
      </c>
      <c r="C5329" s="65" t="str">
        <f>VLOOKUP(B5329,'bank type'!$A$2:$B$87,2,FALSE)</f>
        <v>Public Sector Banks</v>
      </c>
      <c r="D5329" s="60">
        <f>DATE(2023,8,31)</f>
        <v>45169</v>
      </c>
      <c r="E5329" s="115">
        <v>8</v>
      </c>
      <c r="F5329" s="41">
        <v>2023</v>
      </c>
      <c r="G5329" s="14">
        <v>8433</v>
      </c>
      <c r="H5329" s="6">
        <v>2182</v>
      </c>
      <c r="I5329" s="6"/>
      <c r="J5329" s="6"/>
      <c r="K5329" s="14">
        <v>26359</v>
      </c>
      <c r="L5329" s="14">
        <v>44256</v>
      </c>
      <c r="M5329" s="14">
        <v>9022</v>
      </c>
      <c r="N5329" s="14">
        <v>1374085</v>
      </c>
      <c r="O5329" s="14">
        <v>2085610</v>
      </c>
      <c r="P5329" s="14"/>
      <c r="Q5329" s="3">
        <v>3137373</v>
      </c>
      <c r="R5329" s="69"/>
      <c r="S5329" s="69">
        <v>8477.9697088600005</v>
      </c>
      <c r="T5329" s="3">
        <v>2581124</v>
      </c>
      <c r="U5329" s="3">
        <v>13386633.27379</v>
      </c>
      <c r="V5329" s="3">
        <v>0</v>
      </c>
      <c r="W5329" s="3">
        <v>0</v>
      </c>
      <c r="X5329" s="14">
        <v>90550901</v>
      </c>
      <c r="Y5329" s="14"/>
      <c r="Z5329" s="3">
        <v>5519704</v>
      </c>
      <c r="AA5329" s="69"/>
      <c r="AB5329" s="69">
        <v>11193.869828939998</v>
      </c>
      <c r="AC5329" s="3">
        <v>1371422</v>
      </c>
      <c r="AD5329" s="3">
        <v>4691402.3813500004</v>
      </c>
      <c r="AE5329" s="3">
        <v>7</v>
      </c>
      <c r="AF5329" s="3">
        <v>14.5</v>
      </c>
    </row>
    <row r="5330" spans="1:32" x14ac:dyDescent="0.3">
      <c r="A5330" s="31" t="s">
        <v>1</v>
      </c>
      <c r="B5330" s="65" t="str">
        <f>VLOOKUP(A5330,'bank list with code'!$A$2:$C$114,3,FALSE)</f>
        <v>B015</v>
      </c>
      <c r="C5330" s="65" t="str">
        <f>VLOOKUP(B5330,'bank type'!$A$2:$B$87,2,FALSE)</f>
        <v>Public Sector Banks</v>
      </c>
      <c r="D5330" s="60">
        <f t="shared" ref="D5330:D5389" si="187">DATE(2023,8,31)</f>
        <v>45169</v>
      </c>
      <c r="E5330" s="115">
        <v>8</v>
      </c>
      <c r="F5330" s="41">
        <v>2023</v>
      </c>
      <c r="G5330" s="14">
        <v>5327</v>
      </c>
      <c r="H5330" s="6">
        <v>2901</v>
      </c>
      <c r="I5330" s="6"/>
      <c r="J5330" s="6"/>
      <c r="K5330" s="14">
        <v>42280</v>
      </c>
      <c r="L5330" s="14">
        <v>16657</v>
      </c>
      <c r="M5330" s="14">
        <v>0</v>
      </c>
      <c r="N5330" s="14">
        <v>789723</v>
      </c>
      <c r="O5330" s="14">
        <v>75040</v>
      </c>
      <c r="P5330" s="14"/>
      <c r="Q5330" s="3">
        <v>153953</v>
      </c>
      <c r="R5330" s="69"/>
      <c r="S5330" s="69">
        <v>526.24438916999998</v>
      </c>
      <c r="T5330" s="3">
        <v>70536</v>
      </c>
      <c r="U5330" s="3">
        <v>280336.50552000001</v>
      </c>
      <c r="V5330" s="3">
        <v>0</v>
      </c>
      <c r="W5330" s="3">
        <v>0</v>
      </c>
      <c r="X5330" s="14">
        <v>49686011</v>
      </c>
      <c r="Y5330" s="14"/>
      <c r="Z5330" s="3">
        <v>3632496</v>
      </c>
      <c r="AA5330" s="69"/>
      <c r="AB5330" s="69">
        <v>6800.1479092099999</v>
      </c>
      <c r="AC5330" s="3">
        <v>1369850</v>
      </c>
      <c r="AD5330" s="3">
        <v>2265349.3568899999</v>
      </c>
      <c r="AE5330" s="3">
        <v>0</v>
      </c>
      <c r="AF5330" s="3">
        <v>0</v>
      </c>
    </row>
    <row r="5331" spans="1:32" x14ac:dyDescent="0.3">
      <c r="A5331" s="35" t="s">
        <v>2</v>
      </c>
      <c r="B5331" s="65" t="str">
        <f>VLOOKUP(A5331,'bank list with code'!$A$2:$C$114,3,FALSE)</f>
        <v>B016</v>
      </c>
      <c r="C5331" s="65" t="str">
        <f>VLOOKUP(B5331,'bank type'!$A$2:$B$87,2,FALSE)</f>
        <v>Public Sector Banks</v>
      </c>
      <c r="D5331" s="60">
        <f t="shared" si="187"/>
        <v>45169</v>
      </c>
      <c r="E5331" s="115">
        <v>8</v>
      </c>
      <c r="F5331" s="41">
        <v>2023</v>
      </c>
      <c r="G5331" s="9">
        <v>1965</v>
      </c>
      <c r="H5331" s="8">
        <v>416</v>
      </c>
      <c r="I5331" s="8"/>
      <c r="J5331" s="8"/>
      <c r="K5331" s="9">
        <v>1881</v>
      </c>
      <c r="L5331" s="9">
        <v>1937</v>
      </c>
      <c r="M5331" s="9">
        <v>355014</v>
      </c>
      <c r="N5331" s="9">
        <v>1150969</v>
      </c>
      <c r="O5331" s="9">
        <v>33035</v>
      </c>
      <c r="P5331" s="9"/>
      <c r="Q5331" s="3">
        <v>55446</v>
      </c>
      <c r="R5331" s="69"/>
      <c r="S5331" s="69">
        <v>220.58733741</v>
      </c>
      <c r="T5331" s="3">
        <v>23412</v>
      </c>
      <c r="U5331" s="3">
        <v>119260.30576</v>
      </c>
      <c r="V5331" s="3">
        <v>0</v>
      </c>
      <c r="W5331" s="3">
        <v>0</v>
      </c>
      <c r="X5331" s="9">
        <v>13824701</v>
      </c>
      <c r="Y5331" s="9"/>
      <c r="Z5331" s="3">
        <v>1552737</v>
      </c>
      <c r="AA5331" s="69"/>
      <c r="AB5331" s="69">
        <v>2585.8246120000003</v>
      </c>
      <c r="AC5331" s="3">
        <v>555375</v>
      </c>
      <c r="AD5331" s="3">
        <v>1018082.03828</v>
      </c>
      <c r="AE5331" s="3">
        <v>6587</v>
      </c>
      <c r="AF5331" s="3">
        <v>70670.190239999996</v>
      </c>
    </row>
    <row r="5332" spans="1:32" x14ac:dyDescent="0.3">
      <c r="A5332" s="31" t="s">
        <v>3</v>
      </c>
      <c r="B5332" s="65" t="str">
        <f>VLOOKUP(A5332,'bank list with code'!$A$2:$C$114,3,FALSE)</f>
        <v>B018</v>
      </c>
      <c r="C5332" s="65" t="str">
        <f>VLOOKUP(B5332,'bank type'!$A$2:$B$87,2,FALSE)</f>
        <v>Public Sector Banks</v>
      </c>
      <c r="D5332" s="60">
        <f t="shared" si="187"/>
        <v>45169</v>
      </c>
      <c r="E5332" s="115">
        <v>8</v>
      </c>
      <c r="F5332" s="41">
        <v>2023</v>
      </c>
      <c r="G5332" s="14">
        <v>8075</v>
      </c>
      <c r="H5332" s="6">
        <v>4033</v>
      </c>
      <c r="I5332" s="6"/>
      <c r="J5332" s="6"/>
      <c r="K5332" s="14">
        <v>64964</v>
      </c>
      <c r="L5332" s="14">
        <v>13427</v>
      </c>
      <c r="M5332" s="14">
        <v>56</v>
      </c>
      <c r="N5332" s="14">
        <v>2833452</v>
      </c>
      <c r="O5332" s="14">
        <v>722114</v>
      </c>
      <c r="P5332" s="14"/>
      <c r="Q5332" s="3">
        <v>870874</v>
      </c>
      <c r="R5332" s="69"/>
      <c r="S5332" s="69">
        <v>2611.3521606499999</v>
      </c>
      <c r="T5332" s="3">
        <v>351182</v>
      </c>
      <c r="U5332" s="3">
        <v>1570551.10797</v>
      </c>
      <c r="V5332" s="3">
        <v>0</v>
      </c>
      <c r="W5332" s="3">
        <v>0</v>
      </c>
      <c r="X5332" s="14">
        <v>53341318</v>
      </c>
      <c r="Y5332" s="14"/>
      <c r="Z5332" s="3">
        <v>8170129</v>
      </c>
      <c r="AA5332" s="69"/>
      <c r="AB5332" s="69">
        <v>19343.472234110002</v>
      </c>
      <c r="AC5332" s="3">
        <v>1701907</v>
      </c>
      <c r="AD5332" s="3">
        <v>4989065.76413</v>
      </c>
      <c r="AE5332" s="3">
        <v>5066</v>
      </c>
      <c r="AF5332" s="3">
        <v>81362.115999999995</v>
      </c>
    </row>
    <row r="5333" spans="1:32" x14ac:dyDescent="0.3">
      <c r="A5333" s="31" t="s">
        <v>4</v>
      </c>
      <c r="B5333" s="65" t="str">
        <f>VLOOKUP(A5333,'bank list with code'!$A$2:$C$114,3,FALSE)</f>
        <v>B022</v>
      </c>
      <c r="C5333" s="65" t="str">
        <f>VLOOKUP(B5333,'bank type'!$A$2:$B$87,2,FALSE)</f>
        <v>Public Sector Banks</v>
      </c>
      <c r="D5333" s="60">
        <f t="shared" si="187"/>
        <v>45169</v>
      </c>
      <c r="E5333" s="115">
        <v>8</v>
      </c>
      <c r="F5333" s="41">
        <v>2023</v>
      </c>
      <c r="G5333" s="14">
        <v>2687</v>
      </c>
      <c r="H5333" s="6">
        <v>912</v>
      </c>
      <c r="I5333" s="6"/>
      <c r="J5333" s="6"/>
      <c r="K5333" s="14">
        <v>2380</v>
      </c>
      <c r="L5333" s="14">
        <v>9254</v>
      </c>
      <c r="M5333" s="14">
        <v>5659</v>
      </c>
      <c r="N5333" s="14">
        <v>899399</v>
      </c>
      <c r="O5333" s="14">
        <v>0</v>
      </c>
      <c r="P5333" s="14"/>
      <c r="Q5333" s="3">
        <v>0</v>
      </c>
      <c r="R5333" s="69"/>
      <c r="S5333" s="69">
        <v>0</v>
      </c>
      <c r="T5333" s="3">
        <v>0</v>
      </c>
      <c r="U5333" s="3">
        <v>0</v>
      </c>
      <c r="V5333" s="3">
        <v>0</v>
      </c>
      <c r="W5333" s="3">
        <v>0</v>
      </c>
      <c r="X5333" s="14">
        <v>29296351</v>
      </c>
      <c r="Y5333" s="14"/>
      <c r="Z5333" s="3">
        <v>2022222</v>
      </c>
      <c r="AA5333" s="69"/>
      <c r="AB5333" s="69">
        <v>4472.0355170000003</v>
      </c>
      <c r="AC5333" s="3">
        <v>345994</v>
      </c>
      <c r="AD5333" s="3">
        <v>1053925.466</v>
      </c>
      <c r="AE5333" s="3">
        <v>0</v>
      </c>
      <c r="AF5333" s="3">
        <v>0</v>
      </c>
    </row>
    <row r="5334" spans="1:32" x14ac:dyDescent="0.3">
      <c r="A5334" s="31" t="s">
        <v>5</v>
      </c>
      <c r="B5334" s="65" t="str">
        <f>VLOOKUP(A5334,'bank list with code'!$A$2:$C$114,3,FALSE)</f>
        <v>B060</v>
      </c>
      <c r="C5334" s="65" t="str">
        <f>VLOOKUP(B5334,'bank type'!$A$2:$B$87,2,FALSE)</f>
        <v>Public Sector Banks</v>
      </c>
      <c r="D5334" s="60">
        <f t="shared" si="187"/>
        <v>45169</v>
      </c>
      <c r="E5334" s="115">
        <v>8</v>
      </c>
      <c r="F5334" s="41">
        <v>2023</v>
      </c>
      <c r="G5334" s="14">
        <v>4265</v>
      </c>
      <c r="H5334" s="6">
        <v>585</v>
      </c>
      <c r="I5334" s="6"/>
      <c r="J5334" s="6"/>
      <c r="K5334" s="14">
        <v>12565</v>
      </c>
      <c r="L5334" s="14">
        <v>10805</v>
      </c>
      <c r="M5334" s="14">
        <v>0</v>
      </c>
      <c r="N5334" s="14">
        <v>3750740</v>
      </c>
      <c r="O5334" s="14">
        <v>171001</v>
      </c>
      <c r="P5334" s="14"/>
      <c r="Q5334" s="3">
        <v>135209</v>
      </c>
      <c r="R5334" s="69"/>
      <c r="S5334" s="69">
        <v>477.43071199999997</v>
      </c>
      <c r="T5334" s="3">
        <v>67817</v>
      </c>
      <c r="U5334" s="3">
        <v>299993.07199999999</v>
      </c>
      <c r="V5334" s="3">
        <v>0</v>
      </c>
      <c r="W5334" s="3">
        <v>0</v>
      </c>
      <c r="X5334" s="14">
        <v>33122868</v>
      </c>
      <c r="Y5334" s="14"/>
      <c r="Z5334" s="3">
        <v>4501926</v>
      </c>
      <c r="AA5334" s="69"/>
      <c r="AB5334" s="69">
        <v>9864.1463364299998</v>
      </c>
      <c r="AC5334" s="3">
        <v>1547705</v>
      </c>
      <c r="AD5334" s="3">
        <v>3108688.89482</v>
      </c>
      <c r="AE5334" s="3">
        <v>2877</v>
      </c>
      <c r="AF5334" s="3">
        <v>45566.64415</v>
      </c>
    </row>
    <row r="5335" spans="1:32" x14ac:dyDescent="0.3">
      <c r="A5335" s="31" t="s">
        <v>6</v>
      </c>
      <c r="B5335" s="65" t="str">
        <f>VLOOKUP(A5335,'bank list with code'!$A$2:$C$114,3,FALSE)</f>
        <v>B061</v>
      </c>
      <c r="C5335" s="65" t="str">
        <f>VLOOKUP(B5335,'bank type'!$A$2:$B$87,2,FALSE)</f>
        <v>Public Sector Banks</v>
      </c>
      <c r="D5335" s="60">
        <f t="shared" si="187"/>
        <v>45169</v>
      </c>
      <c r="E5335" s="115">
        <v>8</v>
      </c>
      <c r="F5335" s="41">
        <v>2023</v>
      </c>
      <c r="G5335" s="14">
        <v>2788</v>
      </c>
      <c r="H5335" s="6">
        <v>726</v>
      </c>
      <c r="I5335" s="6"/>
      <c r="J5335" s="6"/>
      <c r="K5335" s="14">
        <v>0</v>
      </c>
      <c r="L5335" s="14">
        <v>0</v>
      </c>
      <c r="M5335" s="14">
        <v>0</v>
      </c>
      <c r="N5335" s="14">
        <v>285291</v>
      </c>
      <c r="O5335" s="14">
        <v>83757</v>
      </c>
      <c r="P5335" s="14"/>
      <c r="Q5335" s="3">
        <v>77039</v>
      </c>
      <c r="R5335" s="69"/>
      <c r="S5335" s="69">
        <v>198.34775768</v>
      </c>
      <c r="T5335" s="3">
        <v>27122</v>
      </c>
      <c r="U5335" s="3">
        <v>82496.423450000002</v>
      </c>
      <c r="V5335" s="3">
        <v>0</v>
      </c>
      <c r="W5335" s="3">
        <v>0</v>
      </c>
      <c r="X5335" s="14">
        <v>17485684</v>
      </c>
      <c r="Y5335" s="14"/>
      <c r="Z5335" s="3">
        <v>3027028</v>
      </c>
      <c r="AA5335" s="69"/>
      <c r="AB5335" s="69">
        <v>6327.5589354900003</v>
      </c>
      <c r="AC5335" s="3">
        <v>765092</v>
      </c>
      <c r="AD5335" s="3">
        <v>1628135.6530899999</v>
      </c>
      <c r="AE5335" s="3">
        <v>0</v>
      </c>
      <c r="AF5335" s="3">
        <v>0</v>
      </c>
    </row>
    <row r="5336" spans="1:32" x14ac:dyDescent="0.3">
      <c r="A5336" s="31" t="s">
        <v>7</v>
      </c>
      <c r="B5336" s="65" t="str">
        <f>VLOOKUP(A5336,'bank list with code'!$A$2:$C$114,3,FALSE)</f>
        <v>B080</v>
      </c>
      <c r="C5336" s="65" t="str">
        <f>VLOOKUP(B5336,'bank type'!$A$2:$B$87,2,FALSE)</f>
        <v>Public Sector Banks</v>
      </c>
      <c r="D5336" s="60">
        <f t="shared" si="187"/>
        <v>45169</v>
      </c>
      <c r="E5336" s="115">
        <v>8</v>
      </c>
      <c r="F5336" s="41">
        <v>2023</v>
      </c>
      <c r="G5336" s="14">
        <v>891</v>
      </c>
      <c r="H5336" s="6">
        <v>26</v>
      </c>
      <c r="I5336" s="6"/>
      <c r="J5336" s="6"/>
      <c r="K5336" s="14">
        <v>701</v>
      </c>
      <c r="L5336" s="14">
        <v>357</v>
      </c>
      <c r="M5336" s="14">
        <v>886</v>
      </c>
      <c r="N5336" s="14">
        <v>86827</v>
      </c>
      <c r="O5336" s="14">
        <v>0</v>
      </c>
      <c r="P5336" s="14"/>
      <c r="Q5336" s="3">
        <v>0</v>
      </c>
      <c r="R5336" s="69"/>
      <c r="S5336" s="69">
        <v>0</v>
      </c>
      <c r="T5336" s="3">
        <v>0</v>
      </c>
      <c r="U5336" s="3">
        <v>0</v>
      </c>
      <c r="V5336" s="3">
        <v>0</v>
      </c>
      <c r="W5336" s="3">
        <v>0</v>
      </c>
      <c r="X5336" s="14">
        <v>3961978</v>
      </c>
      <c r="Y5336" s="14"/>
      <c r="Z5336" s="3">
        <v>613125</v>
      </c>
      <c r="AA5336" s="69"/>
      <c r="AB5336" s="69">
        <v>1261.9898253499998</v>
      </c>
      <c r="AC5336" s="3">
        <v>114221</v>
      </c>
      <c r="AD5336" s="3">
        <v>425716.38978999999</v>
      </c>
      <c r="AE5336" s="3">
        <v>0</v>
      </c>
      <c r="AF5336" s="3">
        <v>0</v>
      </c>
    </row>
    <row r="5337" spans="1:32" x14ac:dyDescent="0.3">
      <c r="A5337" s="31" t="s">
        <v>8</v>
      </c>
      <c r="B5337" s="65" t="str">
        <f>VLOOKUP(A5337,'bank list with code'!$A$2:$C$114,3,FALSE)</f>
        <v>B081</v>
      </c>
      <c r="C5337" s="65" t="str">
        <f>VLOOKUP(B5337,'bank type'!$A$2:$B$87,2,FALSE)</f>
        <v>Public Sector Banks</v>
      </c>
      <c r="D5337" s="60">
        <f t="shared" si="187"/>
        <v>45169</v>
      </c>
      <c r="E5337" s="115">
        <v>8</v>
      </c>
      <c r="F5337" s="41">
        <v>2023</v>
      </c>
      <c r="G5337" s="14">
        <v>8147</v>
      </c>
      <c r="H5337" s="6">
        <v>4511</v>
      </c>
      <c r="I5337" s="6"/>
      <c r="J5337" s="6"/>
      <c r="K5337" s="14">
        <v>43330</v>
      </c>
      <c r="L5337" s="14">
        <v>11265</v>
      </c>
      <c r="M5337" s="14">
        <v>641682</v>
      </c>
      <c r="N5337" s="14">
        <v>459832</v>
      </c>
      <c r="O5337" s="14">
        <v>363946</v>
      </c>
      <c r="P5337" s="14"/>
      <c r="Q5337" s="3">
        <v>539088</v>
      </c>
      <c r="R5337" s="69"/>
      <c r="S5337" s="69">
        <v>1989.3553719899999</v>
      </c>
      <c r="T5337" s="3">
        <v>221379</v>
      </c>
      <c r="U5337" s="3">
        <v>969235.59533000004</v>
      </c>
      <c r="V5337" s="3">
        <v>0</v>
      </c>
      <c r="W5337" s="3">
        <v>0</v>
      </c>
      <c r="X5337" s="14">
        <v>41454165</v>
      </c>
      <c r="Y5337" s="14"/>
      <c r="Z5337" s="3">
        <v>6074018</v>
      </c>
      <c r="AA5337" s="69"/>
      <c r="AB5337" s="69">
        <v>13487.874039659999</v>
      </c>
      <c r="AC5337" s="3">
        <v>2604101</v>
      </c>
      <c r="AD5337" s="3">
        <v>6040549.4971599998</v>
      </c>
      <c r="AE5337" s="3">
        <v>0</v>
      </c>
      <c r="AF5337" s="3">
        <v>0</v>
      </c>
    </row>
    <row r="5338" spans="1:32" x14ac:dyDescent="0.3">
      <c r="A5338" s="31" t="s">
        <v>12</v>
      </c>
      <c r="B5338" s="65" t="str">
        <f>VLOOKUP(A5338,'bank list with code'!$A$2:$C$114,3,FALSE)</f>
        <v>B093</v>
      </c>
      <c r="C5338" s="65" t="str">
        <f>VLOOKUP(B5338,'bank type'!$A$2:$B$87,2,FALSE)</f>
        <v>Public Sector Banks</v>
      </c>
      <c r="D5338" s="60">
        <f t="shared" si="187"/>
        <v>45169</v>
      </c>
      <c r="E5338" s="115">
        <v>8</v>
      </c>
      <c r="F5338" s="41">
        <v>2023</v>
      </c>
      <c r="G5338" s="14">
        <v>25809</v>
      </c>
      <c r="H5338" s="6">
        <v>39483</v>
      </c>
      <c r="I5338" s="6"/>
      <c r="J5338" s="6"/>
      <c r="K5338" s="14">
        <v>1160480</v>
      </c>
      <c r="L5338" s="14">
        <v>52775</v>
      </c>
      <c r="M5338" s="14">
        <v>779194</v>
      </c>
      <c r="N5338" s="14">
        <v>2898255</v>
      </c>
      <c r="O5338" s="14">
        <v>17779055</v>
      </c>
      <c r="P5338" s="14"/>
      <c r="Q5338" s="3">
        <v>28346883</v>
      </c>
      <c r="R5338" s="69"/>
      <c r="S5338" s="69">
        <v>93963.251632370026</v>
      </c>
      <c r="T5338" s="3">
        <v>21069535</v>
      </c>
      <c r="U5338" s="3">
        <v>180177760.31655988</v>
      </c>
      <c r="V5338" s="3">
        <v>0</v>
      </c>
      <c r="W5338" s="3">
        <v>0</v>
      </c>
      <c r="X5338" s="14">
        <v>261415873</v>
      </c>
      <c r="Y5338" s="14"/>
      <c r="Z5338" s="3">
        <v>45159239</v>
      </c>
      <c r="AA5338" s="69"/>
      <c r="AB5338" s="69">
        <v>98689.859488749993</v>
      </c>
      <c r="AC5338" s="3">
        <v>14530223</v>
      </c>
      <c r="AD5338" s="3">
        <v>32889165.309010003</v>
      </c>
      <c r="AE5338" s="3">
        <v>1352</v>
      </c>
      <c r="AF5338" s="3">
        <v>18749.476440000002</v>
      </c>
    </row>
    <row r="5339" spans="1:32" x14ac:dyDescent="0.3">
      <c r="A5339" s="31" t="s">
        <v>9</v>
      </c>
      <c r="B5339" s="65" t="str">
        <f>VLOOKUP(A5339,'bank list with code'!$A$2:$C$114,3,FALSE)</f>
        <v>B102</v>
      </c>
      <c r="C5339" s="65" t="str">
        <f>VLOOKUP(B5339,'bank type'!$A$2:$B$87,2,FALSE)</f>
        <v>Public Sector Banks</v>
      </c>
      <c r="D5339" s="60">
        <f t="shared" si="187"/>
        <v>45169</v>
      </c>
      <c r="E5339" s="115">
        <v>8</v>
      </c>
      <c r="F5339" s="41">
        <v>2023</v>
      </c>
      <c r="G5339" s="14">
        <v>2216</v>
      </c>
      <c r="H5339" s="6">
        <v>226</v>
      </c>
      <c r="I5339" s="6"/>
      <c r="J5339" s="6"/>
      <c r="K5339" s="14">
        <v>11225</v>
      </c>
      <c r="L5339" s="14">
        <v>3568</v>
      </c>
      <c r="M5339" s="14">
        <v>902</v>
      </c>
      <c r="N5339" s="14">
        <v>820122</v>
      </c>
      <c r="O5339" s="14">
        <v>0</v>
      </c>
      <c r="P5339" s="14"/>
      <c r="Q5339" s="3">
        <v>0</v>
      </c>
      <c r="R5339" s="69"/>
      <c r="S5339" s="69">
        <v>0</v>
      </c>
      <c r="T5339" s="3">
        <v>0</v>
      </c>
      <c r="U5339" s="3">
        <v>0</v>
      </c>
      <c r="V5339" s="3">
        <v>0</v>
      </c>
      <c r="W5339" s="3">
        <v>0</v>
      </c>
      <c r="X5339" s="14">
        <v>12516751</v>
      </c>
      <c r="Y5339" s="14"/>
      <c r="Z5339" s="3">
        <v>1655108</v>
      </c>
      <c r="AA5339" s="69"/>
      <c r="AB5339" s="69">
        <v>3294.2415827599998</v>
      </c>
      <c r="AC5339" s="3">
        <v>389869</v>
      </c>
      <c r="AD5339" s="3">
        <v>1052716.66221</v>
      </c>
      <c r="AE5339" s="3">
        <v>950</v>
      </c>
      <c r="AF5339" s="3">
        <v>14309.320829999999</v>
      </c>
    </row>
    <row r="5340" spans="1:32" x14ac:dyDescent="0.3">
      <c r="A5340" s="31" t="s">
        <v>10</v>
      </c>
      <c r="B5340" s="65" t="str">
        <f>VLOOKUP(A5340,'bank list with code'!$A$2:$C$114,3,FALSE)</f>
        <v>B105</v>
      </c>
      <c r="C5340" s="65" t="str">
        <f>VLOOKUP(B5340,'bank type'!$A$2:$B$87,2,FALSE)</f>
        <v>Public Sector Banks</v>
      </c>
      <c r="D5340" s="60">
        <f t="shared" si="187"/>
        <v>45169</v>
      </c>
      <c r="E5340" s="115">
        <v>8</v>
      </c>
      <c r="F5340" s="41">
        <v>2023</v>
      </c>
      <c r="G5340" s="14">
        <v>7840</v>
      </c>
      <c r="H5340" s="6">
        <v>2214</v>
      </c>
      <c r="I5340" s="6"/>
      <c r="J5340" s="6"/>
      <c r="K5340" s="14">
        <v>48455</v>
      </c>
      <c r="L5340" s="14">
        <v>8011</v>
      </c>
      <c r="M5340" s="14">
        <v>187145</v>
      </c>
      <c r="N5340" s="14">
        <v>273564</v>
      </c>
      <c r="O5340" s="14">
        <v>699897</v>
      </c>
      <c r="P5340" s="14"/>
      <c r="Q5340" s="3">
        <v>719424</v>
      </c>
      <c r="R5340" s="69"/>
      <c r="S5340" s="69">
        <v>2755.0841260000002</v>
      </c>
      <c r="T5340" s="3">
        <v>747555</v>
      </c>
      <c r="U5340" s="3">
        <v>2271407.41916</v>
      </c>
      <c r="V5340" s="3">
        <v>0</v>
      </c>
      <c r="W5340" s="3">
        <v>0</v>
      </c>
      <c r="X5340" s="14">
        <v>52420990</v>
      </c>
      <c r="Y5340" s="14"/>
      <c r="Z5340" s="3">
        <v>7109077</v>
      </c>
      <c r="AA5340" s="69"/>
      <c r="AB5340" s="69">
        <v>14129.389647560003</v>
      </c>
      <c r="AC5340" s="3">
        <v>3387342</v>
      </c>
      <c r="AD5340" s="3">
        <v>6583539.8869200004</v>
      </c>
      <c r="AE5340" s="3">
        <v>2443</v>
      </c>
      <c r="AF5340" s="3">
        <v>9220.6579999999994</v>
      </c>
    </row>
    <row r="5341" spans="1:32" x14ac:dyDescent="0.3">
      <c r="A5341" s="31" t="s">
        <v>14</v>
      </c>
      <c r="B5341" s="65" t="str">
        <f>VLOOKUP(A5341,'bank list with code'!$A$2:$C$114,3,FALSE)</f>
        <v>B009</v>
      </c>
      <c r="C5341" s="65" t="str">
        <f>VLOOKUP(B5341,'bank type'!$A$2:$B$87,2,FALSE)</f>
        <v>Private Sector Banks</v>
      </c>
      <c r="D5341" s="60">
        <f t="shared" si="187"/>
        <v>45169</v>
      </c>
      <c r="E5341" s="115">
        <v>8</v>
      </c>
      <c r="F5341" s="41">
        <v>2023</v>
      </c>
      <c r="G5341" s="14">
        <v>5881</v>
      </c>
      <c r="H5341" s="6">
        <v>9844</v>
      </c>
      <c r="I5341" s="6"/>
      <c r="J5341" s="6"/>
      <c r="K5341" s="14">
        <v>1510970</v>
      </c>
      <c r="L5341" s="14">
        <v>747</v>
      </c>
      <c r="M5341" s="14">
        <v>698266</v>
      </c>
      <c r="N5341" s="14">
        <v>65886628</v>
      </c>
      <c r="O5341" s="14">
        <v>12959431</v>
      </c>
      <c r="P5341" s="14"/>
      <c r="Q5341" s="3">
        <v>25175195</v>
      </c>
      <c r="R5341" s="69"/>
      <c r="S5341" s="69">
        <v>70928.461081429981</v>
      </c>
      <c r="T5341" s="3">
        <v>23549448</v>
      </c>
      <c r="U5341" s="3">
        <v>106590485.57973</v>
      </c>
      <c r="V5341" s="3">
        <v>0</v>
      </c>
      <c r="W5341" s="3">
        <v>0</v>
      </c>
      <c r="X5341" s="14">
        <v>32354482</v>
      </c>
      <c r="Y5341" s="14"/>
      <c r="Z5341" s="3">
        <v>7927205</v>
      </c>
      <c r="AA5341" s="69"/>
      <c r="AB5341" s="69">
        <v>20953.817215789997</v>
      </c>
      <c r="AC5341" s="3">
        <v>3629592</v>
      </c>
      <c r="AD5341" s="3">
        <v>15737625.148619998</v>
      </c>
      <c r="AE5341" s="3">
        <v>15351</v>
      </c>
      <c r="AF5341" s="3">
        <v>381947.91383000003</v>
      </c>
    </row>
    <row r="5342" spans="1:32" x14ac:dyDescent="0.3">
      <c r="A5342" s="31" t="s">
        <v>15</v>
      </c>
      <c r="B5342" s="65" t="str">
        <f>VLOOKUP(A5342,'bank list with code'!$A$2:$C$114,3,FALSE)</f>
        <v>B010</v>
      </c>
      <c r="C5342" s="65" t="str">
        <f>VLOOKUP(B5342,'bank type'!$A$2:$B$87,2,FALSE)</f>
        <v>Private Sector Banks</v>
      </c>
      <c r="D5342" s="60">
        <f t="shared" si="187"/>
        <v>45169</v>
      </c>
      <c r="E5342" s="115">
        <v>8</v>
      </c>
      <c r="F5342" s="41">
        <v>2023</v>
      </c>
      <c r="G5342" s="14">
        <v>433</v>
      </c>
      <c r="H5342" s="6">
        <v>5</v>
      </c>
      <c r="I5342" s="6"/>
      <c r="J5342" s="6"/>
      <c r="K5342" s="14">
        <v>45327</v>
      </c>
      <c r="L5342" s="14">
        <v>0</v>
      </c>
      <c r="M5342" s="14">
        <v>0</v>
      </c>
      <c r="N5342" s="14">
        <v>0</v>
      </c>
      <c r="O5342" s="14">
        <v>0</v>
      </c>
      <c r="P5342" s="14"/>
      <c r="Q5342" s="3">
        <v>0</v>
      </c>
      <c r="R5342" s="69"/>
      <c r="S5342" s="69">
        <v>0</v>
      </c>
      <c r="T5342" s="3">
        <v>0</v>
      </c>
      <c r="U5342" s="3">
        <v>0</v>
      </c>
      <c r="V5342" s="3">
        <v>0</v>
      </c>
      <c r="W5342" s="3">
        <v>0</v>
      </c>
      <c r="X5342" s="14">
        <v>5699377</v>
      </c>
      <c r="Y5342" s="14"/>
      <c r="Z5342" s="3">
        <v>375731</v>
      </c>
      <c r="AA5342" s="69"/>
      <c r="AB5342" s="69">
        <v>988.66633209000031</v>
      </c>
      <c r="AC5342" s="3">
        <v>180250</v>
      </c>
      <c r="AD5342" s="3">
        <v>608279.20841999981</v>
      </c>
      <c r="AE5342" s="3">
        <v>0</v>
      </c>
      <c r="AF5342" s="3">
        <v>0</v>
      </c>
    </row>
    <row r="5343" spans="1:32" x14ac:dyDescent="0.3">
      <c r="A5343" s="31" t="s">
        <v>90</v>
      </c>
      <c r="B5343" s="65" t="str">
        <f>VLOOKUP(A5343,'bank list with code'!$A$2:$C$114,3,FALSE)</f>
        <v>B024</v>
      </c>
      <c r="C5343" s="65" t="str">
        <f>VLOOKUP(B5343,'bank type'!$A$2:$B$87,2,FALSE)</f>
        <v>Private Sector Banks</v>
      </c>
      <c r="D5343" s="60">
        <f t="shared" si="187"/>
        <v>45169</v>
      </c>
      <c r="E5343" s="115">
        <v>8</v>
      </c>
      <c r="F5343" s="41">
        <v>2023</v>
      </c>
      <c r="G5343" s="14">
        <v>1118</v>
      </c>
      <c r="H5343" s="6">
        <v>548</v>
      </c>
      <c r="I5343" s="6"/>
      <c r="J5343" s="6"/>
      <c r="K5343" s="14">
        <v>6379</v>
      </c>
      <c r="L5343" s="14">
        <v>45498</v>
      </c>
      <c r="M5343" s="14">
        <v>0</v>
      </c>
      <c r="N5343" s="14">
        <v>54732</v>
      </c>
      <c r="O5343" s="14">
        <v>15718</v>
      </c>
      <c r="P5343" s="14"/>
      <c r="Q5343" s="3">
        <v>29032</v>
      </c>
      <c r="R5343" s="69"/>
      <c r="S5343" s="69">
        <v>120.42410099999999</v>
      </c>
      <c r="T5343" s="3">
        <v>11184</v>
      </c>
      <c r="U5343" s="3">
        <v>112146.76640000001</v>
      </c>
      <c r="V5343" s="3">
        <v>0</v>
      </c>
      <c r="W5343" s="3">
        <v>0</v>
      </c>
      <c r="X5343" s="14">
        <v>2808852</v>
      </c>
      <c r="Y5343" s="14"/>
      <c r="Z5343" s="3">
        <v>614033</v>
      </c>
      <c r="AA5343" s="69"/>
      <c r="AB5343" s="69">
        <v>1523.2991687400001</v>
      </c>
      <c r="AC5343" s="3">
        <v>93748</v>
      </c>
      <c r="AD5343" s="3">
        <v>248779.6925</v>
      </c>
      <c r="AE5343" s="3">
        <v>0</v>
      </c>
      <c r="AF5343" s="3">
        <v>0</v>
      </c>
    </row>
    <row r="5344" spans="1:32" x14ac:dyDescent="0.3">
      <c r="A5344" s="31" t="s">
        <v>91</v>
      </c>
      <c r="B5344" s="65" t="str">
        <f>VLOOKUP(A5344,'bank list with code'!$A$2:$C$114,3,FALSE)</f>
        <v>B027</v>
      </c>
      <c r="C5344" s="65" t="str">
        <f>VLOOKUP(B5344,'bank type'!$A$2:$B$87,2,FALSE)</f>
        <v>Private Sector Banks</v>
      </c>
      <c r="D5344" s="60">
        <f t="shared" si="187"/>
        <v>45169</v>
      </c>
      <c r="E5344" s="115">
        <v>8</v>
      </c>
      <c r="F5344" s="41">
        <v>2023</v>
      </c>
      <c r="G5344" s="14">
        <v>492</v>
      </c>
      <c r="H5344" s="6">
        <v>51</v>
      </c>
      <c r="I5344" s="6"/>
      <c r="J5344" s="6"/>
      <c r="K5344" s="14">
        <v>0</v>
      </c>
      <c r="L5344" s="14">
        <v>0</v>
      </c>
      <c r="M5344" s="14">
        <v>7914</v>
      </c>
      <c r="N5344" s="14">
        <v>0</v>
      </c>
      <c r="O5344" s="14">
        <v>34806</v>
      </c>
      <c r="P5344" s="14"/>
      <c r="Q5344" s="3">
        <v>88762</v>
      </c>
      <c r="R5344" s="69"/>
      <c r="S5344" s="69">
        <v>331.63543620999997</v>
      </c>
      <c r="T5344" s="3">
        <v>81239</v>
      </c>
      <c r="U5344" s="3">
        <v>689893.86965999997</v>
      </c>
      <c r="V5344" s="3">
        <v>0</v>
      </c>
      <c r="W5344" s="3">
        <v>0</v>
      </c>
      <c r="X5344" s="14">
        <v>911910</v>
      </c>
      <c r="Y5344" s="14"/>
      <c r="Z5344" s="3">
        <v>231012</v>
      </c>
      <c r="AA5344" s="69"/>
      <c r="AB5344" s="69">
        <v>473.36481932999999</v>
      </c>
      <c r="AC5344" s="3">
        <v>22936</v>
      </c>
      <c r="AD5344" s="3">
        <v>65108.378720000001</v>
      </c>
      <c r="AE5344" s="3">
        <v>28</v>
      </c>
      <c r="AF5344" s="3">
        <v>275.39999999999998</v>
      </c>
    </row>
    <row r="5345" spans="1:32" x14ac:dyDescent="0.3">
      <c r="A5345" s="31" t="s">
        <v>18</v>
      </c>
      <c r="B5345" s="65" t="str">
        <f>VLOOKUP(A5345,'bank list with code'!$A$2:$C$114,3,FALSE)</f>
        <v>B032</v>
      </c>
      <c r="C5345" s="65" t="str">
        <f>VLOOKUP(B5345,'bank type'!$A$2:$B$87,2,FALSE)</f>
        <v>Private Sector Banks</v>
      </c>
      <c r="D5345" s="60">
        <f t="shared" si="187"/>
        <v>45169</v>
      </c>
      <c r="E5345" s="115">
        <v>8</v>
      </c>
      <c r="F5345" s="41">
        <v>2023</v>
      </c>
      <c r="G5345" s="14">
        <v>408</v>
      </c>
      <c r="H5345" s="6">
        <v>5</v>
      </c>
      <c r="I5345" s="6"/>
      <c r="J5345" s="6"/>
      <c r="K5345" s="14">
        <v>8250</v>
      </c>
      <c r="L5345" s="14">
        <v>0</v>
      </c>
      <c r="M5345" s="14">
        <v>9044</v>
      </c>
      <c r="N5345" s="14">
        <v>0</v>
      </c>
      <c r="O5345" s="14">
        <v>0</v>
      </c>
      <c r="P5345" s="14"/>
      <c r="Q5345" s="3">
        <v>0</v>
      </c>
      <c r="R5345" s="69"/>
      <c r="S5345" s="69">
        <v>0</v>
      </c>
      <c r="T5345" s="3">
        <v>0</v>
      </c>
      <c r="U5345" s="3">
        <v>0</v>
      </c>
      <c r="V5345" s="3">
        <v>0</v>
      </c>
      <c r="W5345" s="3">
        <v>0</v>
      </c>
      <c r="X5345" s="14">
        <v>716002</v>
      </c>
      <c r="Y5345" s="14"/>
      <c r="Z5345" s="3">
        <v>115350</v>
      </c>
      <c r="AA5345" s="69"/>
      <c r="AB5345" s="69">
        <v>297.75468985000003</v>
      </c>
      <c r="AC5345" s="3">
        <v>28244</v>
      </c>
      <c r="AD5345" s="3">
        <v>127828.92586</v>
      </c>
      <c r="AE5345" s="3">
        <v>305</v>
      </c>
      <c r="AF5345" s="3">
        <v>10458.099</v>
      </c>
    </row>
    <row r="5346" spans="1:32" x14ac:dyDescent="0.3">
      <c r="A5346" s="31" t="s">
        <v>19</v>
      </c>
      <c r="B5346" s="65" t="str">
        <f>VLOOKUP(A5346,'bank list with code'!$A$2:$C$114,3,FALSE)</f>
        <v>B038</v>
      </c>
      <c r="C5346" s="65" t="str">
        <f>VLOOKUP(B5346,'bank type'!$A$2:$B$87,2,FALSE)</f>
        <v>Private Sector Banks</v>
      </c>
      <c r="D5346" s="60">
        <f t="shared" si="187"/>
        <v>45169</v>
      </c>
      <c r="E5346" s="115">
        <v>8</v>
      </c>
      <c r="F5346" s="41">
        <v>2023</v>
      </c>
      <c r="G5346" s="14">
        <v>232</v>
      </c>
      <c r="H5346" s="6">
        <v>42</v>
      </c>
      <c r="I5346" s="6"/>
      <c r="J5346" s="6"/>
      <c r="K5346" s="14">
        <v>1571</v>
      </c>
      <c r="L5346" s="14">
        <v>0</v>
      </c>
      <c r="M5346" s="14">
        <v>0</v>
      </c>
      <c r="N5346" s="14">
        <v>30203</v>
      </c>
      <c r="O5346" s="14">
        <v>9803</v>
      </c>
      <c r="P5346" s="14"/>
      <c r="Q5346" s="3">
        <v>24571</v>
      </c>
      <c r="R5346" s="69"/>
      <c r="S5346" s="69">
        <v>58.784072679999994</v>
      </c>
      <c r="T5346" s="3">
        <v>6307</v>
      </c>
      <c r="U5346" s="3">
        <v>24341.19514</v>
      </c>
      <c r="V5346" s="3">
        <v>2</v>
      </c>
      <c r="W5346" s="3">
        <v>5.806</v>
      </c>
      <c r="X5346" s="14">
        <v>554723</v>
      </c>
      <c r="Y5346" s="14"/>
      <c r="Z5346" s="3">
        <v>234207</v>
      </c>
      <c r="AA5346" s="69"/>
      <c r="AB5346" s="69">
        <v>443.26939007000021</v>
      </c>
      <c r="AC5346" s="3">
        <v>15739</v>
      </c>
      <c r="AD5346" s="3">
        <v>41717.339639999991</v>
      </c>
      <c r="AE5346" s="3">
        <v>0</v>
      </c>
      <c r="AF5346" s="3">
        <v>0</v>
      </c>
    </row>
    <row r="5347" spans="1:32" x14ac:dyDescent="0.3">
      <c r="A5347" s="31" t="s">
        <v>20</v>
      </c>
      <c r="B5347" s="65" t="str">
        <f>VLOOKUP(A5347,'bank list with code'!$A$2:$C$114,3,FALSE)</f>
        <v>B045</v>
      </c>
      <c r="C5347" s="65" t="str">
        <f>VLOOKUP(B5347,'bank type'!$A$2:$B$87,2,FALSE)</f>
        <v>Private Sector Banks</v>
      </c>
      <c r="D5347" s="60">
        <f t="shared" si="187"/>
        <v>45169</v>
      </c>
      <c r="E5347" s="115">
        <v>8</v>
      </c>
      <c r="F5347" s="41">
        <v>2023</v>
      </c>
      <c r="G5347" s="14">
        <v>1583</v>
      </c>
      <c r="H5347" s="6">
        <v>334</v>
      </c>
      <c r="I5347" s="6"/>
      <c r="J5347" s="6"/>
      <c r="K5347" s="14">
        <v>18896</v>
      </c>
      <c r="L5347" s="14">
        <v>882</v>
      </c>
      <c r="M5347" s="14">
        <v>18750</v>
      </c>
      <c r="N5347" s="14">
        <v>4366879</v>
      </c>
      <c r="O5347" s="14">
        <v>706027</v>
      </c>
      <c r="P5347" s="14"/>
      <c r="Q5347" s="3">
        <v>1427276</v>
      </c>
      <c r="R5347" s="69"/>
      <c r="S5347" s="69">
        <v>4438.8394596000007</v>
      </c>
      <c r="T5347" s="3">
        <v>1463974</v>
      </c>
      <c r="U5347" s="3">
        <v>8083966.96753</v>
      </c>
      <c r="V5347" s="3">
        <v>0</v>
      </c>
      <c r="W5347" s="3">
        <v>0</v>
      </c>
      <c r="X5347" s="14">
        <v>13157056</v>
      </c>
      <c r="Y5347" s="14"/>
      <c r="Z5347" s="3">
        <v>4651264</v>
      </c>
      <c r="AA5347" s="69"/>
      <c r="AB5347" s="69">
        <v>10548.255091409999</v>
      </c>
      <c r="AC5347" s="3">
        <v>1647232</v>
      </c>
      <c r="AD5347" s="3">
        <v>5585013.1387499999</v>
      </c>
      <c r="AE5347" s="3">
        <v>2598</v>
      </c>
      <c r="AF5347" s="3">
        <v>34781.447789999998</v>
      </c>
    </row>
    <row r="5348" spans="1:32" x14ac:dyDescent="0.3">
      <c r="A5348" s="31" t="s">
        <v>21</v>
      </c>
      <c r="B5348" s="65" t="str">
        <f>VLOOKUP(A5348,'bank list with code'!$A$2:$C$114,3,FALSE)</f>
        <v>B050</v>
      </c>
      <c r="C5348" s="65" t="str">
        <f>VLOOKUP(B5348,'bank type'!$A$2:$B$87,2,FALSE)</f>
        <v>Private Sector Banks</v>
      </c>
      <c r="D5348" s="60">
        <f t="shared" si="187"/>
        <v>45169</v>
      </c>
      <c r="E5348" s="115">
        <v>8</v>
      </c>
      <c r="F5348" s="41">
        <v>2023</v>
      </c>
      <c r="G5348" s="14">
        <v>10929</v>
      </c>
      <c r="H5348" s="6">
        <v>9636</v>
      </c>
      <c r="I5348" s="6"/>
      <c r="J5348" s="6"/>
      <c r="K5348" s="14">
        <v>1643643</v>
      </c>
      <c r="L5348" s="14">
        <v>4558</v>
      </c>
      <c r="M5348" s="14">
        <v>1956248</v>
      </c>
      <c r="N5348" s="14">
        <v>0</v>
      </c>
      <c r="O5348" s="14">
        <v>18533409</v>
      </c>
      <c r="P5348" s="14"/>
      <c r="Q5348" s="3">
        <v>42015654</v>
      </c>
      <c r="R5348" s="69"/>
      <c r="S5348" s="69">
        <v>144347.58493339003</v>
      </c>
      <c r="T5348" s="3">
        <v>31133073</v>
      </c>
      <c r="U5348" s="3">
        <v>249365221.65722999</v>
      </c>
      <c r="V5348" s="3">
        <v>0</v>
      </c>
      <c r="W5348" s="3">
        <v>0</v>
      </c>
      <c r="X5348" s="14">
        <v>51212603</v>
      </c>
      <c r="Y5348" s="14"/>
      <c r="Z5348" s="3">
        <v>17157806</v>
      </c>
      <c r="AA5348" s="69"/>
      <c r="AB5348" s="69">
        <v>48643.129604519992</v>
      </c>
      <c r="AC5348" s="3">
        <v>10963649</v>
      </c>
      <c r="AD5348" s="3">
        <v>41525140.194289997</v>
      </c>
      <c r="AE5348" s="3">
        <v>95389</v>
      </c>
      <c r="AF5348" s="3">
        <v>1411214.62148</v>
      </c>
    </row>
    <row r="5349" spans="1:32" x14ac:dyDescent="0.3">
      <c r="A5349" s="31" t="s">
        <v>22</v>
      </c>
      <c r="B5349" s="65" t="str">
        <f>VLOOKUP(A5349,'bank list with code'!$A$2:$C$114,3,FALSE)</f>
        <v>B053</v>
      </c>
      <c r="C5349" s="65" t="str">
        <f>VLOOKUP(B5349,'bank type'!$A$2:$B$87,2,FALSE)</f>
        <v>Private Sector Banks</v>
      </c>
      <c r="D5349" s="60">
        <f t="shared" si="187"/>
        <v>45169</v>
      </c>
      <c r="E5349" s="115">
        <v>8</v>
      </c>
      <c r="F5349" s="41">
        <v>2023</v>
      </c>
      <c r="G5349" s="14">
        <v>9485</v>
      </c>
      <c r="H5349" s="6">
        <v>7259</v>
      </c>
      <c r="I5349" s="6"/>
      <c r="J5349" s="6"/>
      <c r="K5349" s="14">
        <v>1406850</v>
      </c>
      <c r="L5349" s="14">
        <v>9998</v>
      </c>
      <c r="M5349" s="14">
        <v>574683</v>
      </c>
      <c r="N5349" s="14">
        <v>3266537</v>
      </c>
      <c r="O5349" s="14">
        <v>15298217</v>
      </c>
      <c r="P5349" s="14"/>
      <c r="Q5349" s="3">
        <v>20498984</v>
      </c>
      <c r="R5349" s="69"/>
      <c r="S5349" s="69">
        <v>78161.444014650115</v>
      </c>
      <c r="T5349" s="3">
        <v>33860342</v>
      </c>
      <c r="U5349" s="3">
        <v>187906299.21724051</v>
      </c>
      <c r="V5349" s="3">
        <v>40</v>
      </c>
      <c r="W5349" s="3">
        <v>2123.0920000000001</v>
      </c>
      <c r="X5349" s="14">
        <v>32510075</v>
      </c>
      <c r="Y5349" s="14"/>
      <c r="Z5349" s="3">
        <v>10957114</v>
      </c>
      <c r="AA5349" s="69"/>
      <c r="AB5349" s="69">
        <v>33024.013821560235</v>
      </c>
      <c r="AC5349" s="3">
        <v>4219012</v>
      </c>
      <c r="AD5349" s="3">
        <v>22814057.968329921</v>
      </c>
      <c r="AE5349" s="3">
        <v>22102</v>
      </c>
      <c r="AF5349" s="3">
        <v>216863.27050000001</v>
      </c>
    </row>
    <row r="5350" spans="1:32" x14ac:dyDescent="0.3">
      <c r="A5350" s="31" t="s">
        <v>82</v>
      </c>
      <c r="B5350" s="65" t="str">
        <f>VLOOKUP(A5350,'bank list with code'!$A$2:$C$114,3,FALSE)</f>
        <v>B054</v>
      </c>
      <c r="C5350" s="65" t="str">
        <f>VLOOKUP(B5350,'bank type'!$A$2:$B$87,2,FALSE)</f>
        <v>Private Sector Banks</v>
      </c>
      <c r="D5350" s="60">
        <f t="shared" si="187"/>
        <v>45169</v>
      </c>
      <c r="E5350" s="115">
        <v>8</v>
      </c>
      <c r="F5350" s="41">
        <v>2023</v>
      </c>
      <c r="G5350" s="14">
        <v>2259</v>
      </c>
      <c r="H5350" s="6">
        <v>1068</v>
      </c>
      <c r="I5350" s="6"/>
      <c r="J5350" s="6"/>
      <c r="K5350" s="14">
        <v>21257</v>
      </c>
      <c r="L5350" s="14">
        <v>124</v>
      </c>
      <c r="M5350" s="14">
        <v>9590</v>
      </c>
      <c r="N5350" s="14">
        <v>257815</v>
      </c>
      <c r="O5350" s="14">
        <v>39588</v>
      </c>
      <c r="P5350" s="14"/>
      <c r="Q5350" s="3">
        <v>73506</v>
      </c>
      <c r="R5350" s="69"/>
      <c r="S5350" s="69">
        <v>235.335354</v>
      </c>
      <c r="T5350" s="3">
        <v>48235</v>
      </c>
      <c r="U5350" s="3">
        <v>172044.04199999999</v>
      </c>
      <c r="V5350" s="3">
        <v>0</v>
      </c>
      <c r="W5350" s="3">
        <v>0</v>
      </c>
      <c r="X5350" s="14">
        <v>11418347</v>
      </c>
      <c r="Y5350" s="14"/>
      <c r="Z5350" s="3">
        <v>1780046</v>
      </c>
      <c r="AA5350" s="69"/>
      <c r="AB5350" s="69">
        <v>3748.80242727</v>
      </c>
      <c r="AC5350" s="3">
        <v>355277</v>
      </c>
      <c r="AD5350" s="3">
        <v>999571.22223998595</v>
      </c>
      <c r="AE5350" s="3">
        <v>0</v>
      </c>
      <c r="AF5350" s="3">
        <v>0</v>
      </c>
    </row>
    <row r="5351" spans="1:32" x14ac:dyDescent="0.3">
      <c r="A5351" s="31" t="s">
        <v>83</v>
      </c>
      <c r="B5351" s="65" t="str">
        <f>VLOOKUP(A5351,'bank list with code'!$A$2:$C$114,3,FALSE)</f>
        <v>B056</v>
      </c>
      <c r="C5351" s="65" t="str">
        <f>VLOOKUP(B5351,'bank type'!$A$2:$B$87,2,FALSE)</f>
        <v>Private Sector Banks</v>
      </c>
      <c r="D5351" s="60">
        <f t="shared" si="187"/>
        <v>45169</v>
      </c>
      <c r="E5351" s="115">
        <v>8</v>
      </c>
      <c r="F5351" s="41">
        <v>2023</v>
      </c>
      <c r="G5351" s="14">
        <v>773</v>
      </c>
      <c r="H5351" s="6">
        <v>324</v>
      </c>
      <c r="I5351" s="6"/>
      <c r="J5351" s="6"/>
      <c r="K5351" s="14">
        <v>38359</v>
      </c>
      <c r="L5351" s="14">
        <v>11143</v>
      </c>
      <c r="M5351" s="14">
        <v>0</v>
      </c>
      <c r="N5351" s="14">
        <v>38079</v>
      </c>
      <c r="O5351" s="14">
        <v>1819030</v>
      </c>
      <c r="P5351" s="14"/>
      <c r="Q5351" s="3">
        <v>2385774</v>
      </c>
      <c r="R5351" s="69"/>
      <c r="S5351" s="69">
        <v>8041.10664473</v>
      </c>
      <c r="T5351" s="3">
        <v>2225469</v>
      </c>
      <c r="U5351" s="3">
        <v>14193356.575690001</v>
      </c>
      <c r="V5351" s="3">
        <v>0</v>
      </c>
      <c r="W5351" s="3">
        <v>0</v>
      </c>
      <c r="X5351" s="14">
        <v>6777277</v>
      </c>
      <c r="Y5351" s="14"/>
      <c r="Z5351" s="3">
        <v>941925</v>
      </c>
      <c r="AA5351" s="69"/>
      <c r="AB5351" s="69">
        <v>2294.8900791100004</v>
      </c>
      <c r="AC5351" s="3">
        <v>377711</v>
      </c>
      <c r="AD5351" s="3">
        <v>4572876.2372399997</v>
      </c>
      <c r="AE5351" s="3">
        <v>0</v>
      </c>
      <c r="AF5351" s="3">
        <v>0</v>
      </c>
    </row>
    <row r="5352" spans="1:32" x14ac:dyDescent="0.3">
      <c r="A5352" s="31" t="s">
        <v>24</v>
      </c>
      <c r="B5352" s="65" t="str">
        <f>VLOOKUP(A5352,'bank list with code'!$A$2:$C$114,3,FALSE)</f>
        <v>B062</v>
      </c>
      <c r="C5352" s="65" t="str">
        <f>VLOOKUP(B5352,'bank type'!$A$2:$B$87,2,FALSE)</f>
        <v>Private Sector Banks</v>
      </c>
      <c r="D5352" s="60">
        <f t="shared" si="187"/>
        <v>45169</v>
      </c>
      <c r="E5352" s="115">
        <v>8</v>
      </c>
      <c r="F5352" s="41">
        <v>2023</v>
      </c>
      <c r="G5352" s="14">
        <v>1735</v>
      </c>
      <c r="H5352" s="6">
        <v>1166</v>
      </c>
      <c r="I5352" s="6"/>
      <c r="J5352" s="6"/>
      <c r="K5352" s="14">
        <v>238567</v>
      </c>
      <c r="L5352" s="14">
        <v>146</v>
      </c>
      <c r="M5352" s="14">
        <v>58915</v>
      </c>
      <c r="N5352" s="14">
        <v>3609253</v>
      </c>
      <c r="O5352" s="14">
        <v>2484765</v>
      </c>
      <c r="P5352" s="14"/>
      <c r="Q5352" s="3">
        <v>3931505</v>
      </c>
      <c r="R5352" s="69"/>
      <c r="S5352" s="69">
        <v>20156.287304999998</v>
      </c>
      <c r="T5352" s="3">
        <v>2763831</v>
      </c>
      <c r="U5352" s="3">
        <v>50143919.689999998</v>
      </c>
      <c r="V5352" s="3">
        <v>0</v>
      </c>
      <c r="W5352" s="3">
        <v>0</v>
      </c>
      <c r="X5352" s="14">
        <v>9059810</v>
      </c>
      <c r="Y5352" s="14"/>
      <c r="Z5352" s="3">
        <v>1195989</v>
      </c>
      <c r="AA5352" s="69"/>
      <c r="AB5352" s="69">
        <v>2838.7111199999999</v>
      </c>
      <c r="AC5352" s="3">
        <v>772418</v>
      </c>
      <c r="AD5352" s="3">
        <v>3266557.2519999999</v>
      </c>
      <c r="AE5352" s="3">
        <v>954</v>
      </c>
      <c r="AF5352" s="3">
        <v>55773.826310000011</v>
      </c>
    </row>
    <row r="5353" spans="1:32" x14ac:dyDescent="0.3">
      <c r="A5353" s="31" t="s">
        <v>84</v>
      </c>
      <c r="B5353" s="65" t="str">
        <f>VLOOKUP(A5353,'bank list with code'!$A$2:$C$114,3,FALSE)</f>
        <v>B063</v>
      </c>
      <c r="C5353" s="65" t="str">
        <f>VLOOKUP(B5353,'bank type'!$A$2:$B$87,2,FALSE)</f>
        <v>Private Sector Banks</v>
      </c>
      <c r="D5353" s="60">
        <f t="shared" si="187"/>
        <v>45169</v>
      </c>
      <c r="E5353" s="115">
        <v>8</v>
      </c>
      <c r="F5353" s="41">
        <v>2023</v>
      </c>
      <c r="G5353" s="14">
        <v>920</v>
      </c>
      <c r="H5353" s="6">
        <v>625</v>
      </c>
      <c r="I5353" s="6"/>
      <c r="J5353" s="6"/>
      <c r="K5353" s="14">
        <v>11352</v>
      </c>
      <c r="L5353" s="14">
        <v>942</v>
      </c>
      <c r="M5353" s="14">
        <v>0</v>
      </c>
      <c r="N5353" s="14">
        <v>228556</v>
      </c>
      <c r="O5353" s="14">
        <v>106283</v>
      </c>
      <c r="P5353" s="14"/>
      <c r="Q5353" s="3">
        <v>190457</v>
      </c>
      <c r="R5353" s="69"/>
      <c r="S5353" s="69">
        <v>1733.873515</v>
      </c>
      <c r="T5353" s="3">
        <v>104960</v>
      </c>
      <c r="U5353" s="3">
        <v>366123.859</v>
      </c>
      <c r="V5353" s="3">
        <v>0</v>
      </c>
      <c r="W5353" s="3">
        <v>0</v>
      </c>
      <c r="X5353" s="14">
        <v>4065062</v>
      </c>
      <c r="Y5353" s="14"/>
      <c r="Z5353" s="3">
        <v>2085297</v>
      </c>
      <c r="AA5353" s="69"/>
      <c r="AB5353" s="69">
        <v>2593.654016</v>
      </c>
      <c r="AC5353" s="3">
        <v>931848</v>
      </c>
      <c r="AD5353" s="3">
        <v>880694.98010000004</v>
      </c>
      <c r="AE5353" s="3">
        <v>0</v>
      </c>
      <c r="AF5353" s="3">
        <v>0</v>
      </c>
    </row>
    <row r="5354" spans="1:32" x14ac:dyDescent="0.3">
      <c r="A5354" s="31" t="s">
        <v>26</v>
      </c>
      <c r="B5354" s="65" t="str">
        <f>VLOOKUP(A5354,'bank list with code'!$A$2:$C$114,3,FALSE)</f>
        <v>B069</v>
      </c>
      <c r="C5354" s="65" t="str">
        <f>VLOOKUP(B5354,'bank type'!$A$2:$B$87,2,FALSE)</f>
        <v>Private Sector Banks</v>
      </c>
      <c r="D5354" s="60">
        <f t="shared" si="187"/>
        <v>45169</v>
      </c>
      <c r="E5354" s="115">
        <v>8</v>
      </c>
      <c r="F5354" s="41">
        <v>2023</v>
      </c>
      <c r="G5354" s="14">
        <v>892</v>
      </c>
      <c r="H5354" s="6">
        <v>585</v>
      </c>
      <c r="I5354" s="6"/>
      <c r="J5354" s="6"/>
      <c r="K5354" s="14">
        <v>9515</v>
      </c>
      <c r="L5354" s="14">
        <v>0</v>
      </c>
      <c r="M5354" s="14">
        <v>0</v>
      </c>
      <c r="N5354" s="14">
        <v>63316</v>
      </c>
      <c r="O5354" s="14">
        <v>0</v>
      </c>
      <c r="P5354" s="14"/>
      <c r="Q5354" s="3">
        <v>0</v>
      </c>
      <c r="R5354" s="69"/>
      <c r="S5354" s="69">
        <v>0</v>
      </c>
      <c r="T5354" s="3">
        <v>0</v>
      </c>
      <c r="U5354" s="3">
        <v>0</v>
      </c>
      <c r="V5354" s="3">
        <v>0</v>
      </c>
      <c r="W5354" s="3">
        <v>0</v>
      </c>
      <c r="X5354" s="14">
        <v>5219378</v>
      </c>
      <c r="Y5354" s="14"/>
      <c r="Z5354" s="3">
        <v>1136448</v>
      </c>
      <c r="AA5354" s="69"/>
      <c r="AB5354" s="69">
        <v>2083.10562183</v>
      </c>
      <c r="AC5354" s="3">
        <v>147314</v>
      </c>
      <c r="AD5354" s="3">
        <v>355776.4069</v>
      </c>
      <c r="AE5354" s="3">
        <v>0</v>
      </c>
      <c r="AF5354" s="3">
        <v>0</v>
      </c>
    </row>
    <row r="5355" spans="1:32" x14ac:dyDescent="0.3">
      <c r="A5355" s="31" t="s">
        <v>27</v>
      </c>
      <c r="B5355" s="65" t="str">
        <f>VLOOKUP(A5355,'bank list with code'!$A$2:$C$114,3,FALSE)</f>
        <v>B070</v>
      </c>
      <c r="C5355" s="65" t="str">
        <f>VLOOKUP(B5355,'bank type'!$A$2:$B$87,2,FALSE)</f>
        <v>Private Sector Banks</v>
      </c>
      <c r="D5355" s="60">
        <f t="shared" si="187"/>
        <v>45169</v>
      </c>
      <c r="E5355" s="115">
        <v>8</v>
      </c>
      <c r="F5355" s="41">
        <v>2023</v>
      </c>
      <c r="G5355" s="14">
        <v>1428</v>
      </c>
      <c r="H5355" s="6">
        <v>826</v>
      </c>
      <c r="I5355" s="6"/>
      <c r="J5355" s="6"/>
      <c r="K5355" s="14">
        <v>8690</v>
      </c>
      <c r="L5355" s="14">
        <v>0</v>
      </c>
      <c r="M5355" s="14">
        <v>0</v>
      </c>
      <c r="N5355" s="14">
        <v>28019</v>
      </c>
      <c r="O5355" s="14">
        <v>10924</v>
      </c>
      <c r="P5355" s="14"/>
      <c r="Q5355" s="3">
        <v>31209</v>
      </c>
      <c r="R5355" s="69"/>
      <c r="S5355" s="69">
        <v>196.14632581999808</v>
      </c>
      <c r="T5355" s="3">
        <v>10497</v>
      </c>
      <c r="U5355" s="3">
        <v>129713.20963999994</v>
      </c>
      <c r="V5355" s="3">
        <v>0</v>
      </c>
      <c r="W5355" s="3">
        <v>0</v>
      </c>
      <c r="X5355" s="14">
        <v>4485789</v>
      </c>
      <c r="Y5355" s="14"/>
      <c r="Z5355" s="3">
        <v>1466588</v>
      </c>
      <c r="AA5355" s="69"/>
      <c r="AB5355" s="69">
        <v>3490.2072665499986</v>
      </c>
      <c r="AC5355" s="3">
        <v>257171</v>
      </c>
      <c r="AD5355" s="3">
        <v>883691.23499999999</v>
      </c>
      <c r="AE5355" s="3">
        <v>0</v>
      </c>
      <c r="AF5355" s="3">
        <v>0</v>
      </c>
    </row>
    <row r="5356" spans="1:32" x14ac:dyDescent="0.3">
      <c r="A5356" s="31" t="s">
        <v>28</v>
      </c>
      <c r="B5356" s="65" t="str">
        <f>VLOOKUP(A5356,'bank list with code'!$A$2:$C$114,3,FALSE)</f>
        <v>B073</v>
      </c>
      <c r="C5356" s="65" t="str">
        <f>VLOOKUP(B5356,'bank type'!$A$2:$B$87,2,FALSE)</f>
        <v>Private Sector Banks</v>
      </c>
      <c r="D5356" s="60">
        <f t="shared" si="187"/>
        <v>45169</v>
      </c>
      <c r="E5356" s="115">
        <v>8</v>
      </c>
      <c r="F5356" s="41">
        <v>2023</v>
      </c>
      <c r="G5356" s="14">
        <v>1653</v>
      </c>
      <c r="H5356" s="6">
        <v>1469</v>
      </c>
      <c r="I5356" s="6"/>
      <c r="J5356" s="6"/>
      <c r="K5356" s="14">
        <v>82662</v>
      </c>
      <c r="L5356" s="14">
        <v>17662</v>
      </c>
      <c r="M5356" s="14">
        <v>82662</v>
      </c>
      <c r="N5356" s="14">
        <v>485501</v>
      </c>
      <c r="O5356" s="14">
        <v>5399623</v>
      </c>
      <c r="P5356" s="14"/>
      <c r="Q5356" s="3">
        <v>6321962</v>
      </c>
      <c r="R5356" s="69"/>
      <c r="S5356" s="69">
        <v>22878.77805461</v>
      </c>
      <c r="T5356" s="3">
        <v>4710450</v>
      </c>
      <c r="U5356" s="3">
        <v>34887628.598980002</v>
      </c>
      <c r="V5356" s="3">
        <v>0</v>
      </c>
      <c r="W5356" s="3">
        <v>0</v>
      </c>
      <c r="X5356" s="14">
        <v>30106574</v>
      </c>
      <c r="Y5356" s="14"/>
      <c r="Z5356" s="3">
        <v>3386030</v>
      </c>
      <c r="AA5356" s="69"/>
      <c r="AB5356" s="69">
        <v>6948.4420237499999</v>
      </c>
      <c r="AC5356" s="3">
        <v>2424495</v>
      </c>
      <c r="AD5356" s="3">
        <v>6846174.1953299996</v>
      </c>
      <c r="AE5356" s="3">
        <v>0</v>
      </c>
      <c r="AF5356" s="3">
        <v>0</v>
      </c>
    </row>
    <row r="5357" spans="1:32" x14ac:dyDescent="0.3">
      <c r="A5357" s="31" t="s">
        <v>92</v>
      </c>
      <c r="B5357" s="65" t="str">
        <f>VLOOKUP(A5357,'bank list with code'!$A$2:$C$114,3,FALSE)</f>
        <v>B074</v>
      </c>
      <c r="C5357" s="65" t="str">
        <f>VLOOKUP(B5357,'bank type'!$A$2:$B$87,2,FALSE)</f>
        <v>Private Sector Banks</v>
      </c>
      <c r="D5357" s="60">
        <f t="shared" si="187"/>
        <v>45169</v>
      </c>
      <c r="E5357" s="115">
        <v>8</v>
      </c>
      <c r="F5357" s="41">
        <v>2023</v>
      </c>
      <c r="G5357" s="14">
        <v>0</v>
      </c>
      <c r="H5357" s="6">
        <v>0</v>
      </c>
      <c r="I5357" s="6"/>
      <c r="J5357" s="6"/>
      <c r="K5357" s="14">
        <v>0</v>
      </c>
      <c r="L5357" s="14">
        <v>0</v>
      </c>
      <c r="M5357" s="14">
        <v>0</v>
      </c>
      <c r="N5357" s="14">
        <v>0</v>
      </c>
      <c r="O5357" s="14">
        <v>0</v>
      </c>
      <c r="P5357" s="14"/>
      <c r="Q5357" s="3">
        <v>0</v>
      </c>
      <c r="R5357" s="69"/>
      <c r="S5357" s="69">
        <v>0</v>
      </c>
      <c r="T5357" s="3">
        <v>0</v>
      </c>
      <c r="U5357" s="3">
        <v>0</v>
      </c>
      <c r="V5357" s="3">
        <v>0</v>
      </c>
      <c r="W5357" s="3">
        <v>0</v>
      </c>
      <c r="X5357" s="14">
        <v>220533</v>
      </c>
      <c r="Y5357" s="14"/>
      <c r="Z5357" s="3">
        <v>24640</v>
      </c>
      <c r="AA5357" s="69"/>
      <c r="AB5357" s="69">
        <v>45.40070922999999</v>
      </c>
      <c r="AC5357" s="3">
        <v>11632</v>
      </c>
      <c r="AD5357" s="3">
        <v>31285.116980000006</v>
      </c>
      <c r="AE5357" s="3">
        <v>0</v>
      </c>
      <c r="AF5357" s="3">
        <v>0</v>
      </c>
    </row>
    <row r="5358" spans="1:32" x14ac:dyDescent="0.3">
      <c r="A5358" s="31" t="s">
        <v>85</v>
      </c>
      <c r="B5358" s="65" t="str">
        <f>VLOOKUP(A5358,'bank list with code'!$A$2:$C$114,3,FALSE)</f>
        <v>B083</v>
      </c>
      <c r="C5358" s="65" t="str">
        <f>VLOOKUP(B5358,'bank type'!$A$2:$B$87,2,FALSE)</f>
        <v>Private Sector Banks</v>
      </c>
      <c r="D5358" s="60">
        <f t="shared" si="187"/>
        <v>45169</v>
      </c>
      <c r="E5358" s="115">
        <v>8</v>
      </c>
      <c r="F5358" s="41">
        <v>2023</v>
      </c>
      <c r="G5358" s="14">
        <v>371</v>
      </c>
      <c r="H5358" s="6">
        <v>37</v>
      </c>
      <c r="I5358" s="6"/>
      <c r="J5358" s="6"/>
      <c r="K5358" s="14">
        <v>928688</v>
      </c>
      <c r="L5358" s="14">
        <v>0</v>
      </c>
      <c r="M5358" s="14">
        <v>47498</v>
      </c>
      <c r="N5358" s="14">
        <v>90579</v>
      </c>
      <c r="O5358" s="14">
        <v>4715011</v>
      </c>
      <c r="P5358" s="14"/>
      <c r="Q5358" s="3">
        <v>7279775</v>
      </c>
      <c r="R5358" s="69"/>
      <c r="S5358" s="69">
        <v>31906.806383859999</v>
      </c>
      <c r="T5358" s="3">
        <v>3379376</v>
      </c>
      <c r="U5358" s="3">
        <v>31541953.963990003</v>
      </c>
      <c r="V5358" s="3">
        <v>0</v>
      </c>
      <c r="W5358" s="3">
        <v>0</v>
      </c>
      <c r="X5358" s="14">
        <v>1711336</v>
      </c>
      <c r="Y5358" s="14"/>
      <c r="Z5358" s="3">
        <v>235625</v>
      </c>
      <c r="AA5358" s="69"/>
      <c r="AB5358" s="69">
        <v>558.38332488000083</v>
      </c>
      <c r="AC5358" s="3">
        <v>109841</v>
      </c>
      <c r="AD5358" s="3">
        <v>632270.7461299951</v>
      </c>
      <c r="AE5358" s="3">
        <v>95</v>
      </c>
      <c r="AF5358" s="3">
        <v>3035.54396</v>
      </c>
    </row>
    <row r="5359" spans="1:32" x14ac:dyDescent="0.3">
      <c r="A5359" s="31" t="s">
        <v>30</v>
      </c>
      <c r="B5359" s="65" t="str">
        <f>VLOOKUP(A5359,'bank list with code'!$A$2:$C$114,3,FALSE)</f>
        <v>B089</v>
      </c>
      <c r="C5359" s="65" t="str">
        <f>VLOOKUP(B5359,'bank type'!$A$2:$B$87,2,FALSE)</f>
        <v>Private Sector Banks</v>
      </c>
      <c r="D5359" s="60">
        <f t="shared" si="187"/>
        <v>45169</v>
      </c>
      <c r="E5359" s="115">
        <v>8</v>
      </c>
      <c r="F5359" s="41">
        <v>2023</v>
      </c>
      <c r="G5359" s="14">
        <v>888</v>
      </c>
      <c r="H5359" s="6">
        <v>417</v>
      </c>
      <c r="I5359" s="6"/>
      <c r="J5359" s="6"/>
      <c r="K5359" s="14">
        <v>15620</v>
      </c>
      <c r="L5359" s="14">
        <v>0</v>
      </c>
      <c r="M5359" s="14">
        <v>7436</v>
      </c>
      <c r="N5359" s="14">
        <v>83292</v>
      </c>
      <c r="O5359" s="14">
        <v>296406</v>
      </c>
      <c r="P5359" s="14"/>
      <c r="Q5359" s="3">
        <v>698174</v>
      </c>
      <c r="R5359" s="69"/>
      <c r="S5359" s="69">
        <v>2268.0928629699997</v>
      </c>
      <c r="T5359" s="3">
        <v>648226</v>
      </c>
      <c r="U5359" s="3">
        <v>4350533.5110299997</v>
      </c>
      <c r="V5359" s="3">
        <v>0</v>
      </c>
      <c r="W5359" s="3">
        <v>0</v>
      </c>
      <c r="X5359" s="14">
        <v>3752402</v>
      </c>
      <c r="Y5359" s="14"/>
      <c r="Z5359" s="3">
        <v>1597708</v>
      </c>
      <c r="AA5359" s="69"/>
      <c r="AB5359" s="69">
        <v>3500.4324982500002</v>
      </c>
      <c r="AC5359" s="3">
        <v>239720</v>
      </c>
      <c r="AD5359" s="3">
        <v>894655.60966999992</v>
      </c>
      <c r="AE5359" s="3">
        <v>0</v>
      </c>
      <c r="AF5359" s="3">
        <v>0</v>
      </c>
    </row>
    <row r="5360" spans="1:32" x14ac:dyDescent="0.3">
      <c r="A5360" s="31" t="s">
        <v>31</v>
      </c>
      <c r="B5360" s="65" t="str">
        <f>VLOOKUP(A5360,'bank list with code'!$A$2:$C$114,3,FALSE)</f>
        <v>B100</v>
      </c>
      <c r="C5360" s="65" t="str">
        <f>VLOOKUP(B5360,'bank type'!$A$2:$B$87,2,FALSE)</f>
        <v>Private Sector Banks</v>
      </c>
      <c r="D5360" s="60">
        <f t="shared" si="187"/>
        <v>45169</v>
      </c>
      <c r="E5360" s="115">
        <v>8</v>
      </c>
      <c r="F5360" s="41">
        <v>2023</v>
      </c>
      <c r="G5360" s="14">
        <v>489</v>
      </c>
      <c r="H5360" s="6">
        <v>663</v>
      </c>
      <c r="I5360" s="6"/>
      <c r="J5360" s="6"/>
      <c r="K5360" s="14">
        <v>2067</v>
      </c>
      <c r="L5360" s="14">
        <v>0</v>
      </c>
      <c r="M5360" s="14">
        <v>0</v>
      </c>
      <c r="N5360" s="14">
        <v>97109</v>
      </c>
      <c r="O5360" s="14">
        <v>33009</v>
      </c>
      <c r="P5360" s="14"/>
      <c r="Q5360" s="3">
        <v>47761</v>
      </c>
      <c r="R5360" s="69"/>
      <c r="S5360" s="69">
        <v>207.39931230000002</v>
      </c>
      <c r="T5360" s="3">
        <v>18437</v>
      </c>
      <c r="U5360" s="3">
        <v>111762.77917000002</v>
      </c>
      <c r="V5360" s="3">
        <v>0</v>
      </c>
      <c r="W5360" s="3">
        <v>0</v>
      </c>
      <c r="X5360" s="14">
        <v>2250668</v>
      </c>
      <c r="Y5360" s="14"/>
      <c r="Z5360" s="3">
        <v>415690</v>
      </c>
      <c r="AA5360" s="69"/>
      <c r="AB5360" s="69">
        <v>1053.5939101700001</v>
      </c>
      <c r="AC5360" s="3">
        <v>78370</v>
      </c>
      <c r="AD5360" s="3">
        <v>191894.50029</v>
      </c>
      <c r="AE5360" s="3">
        <v>94</v>
      </c>
      <c r="AF5360" s="3">
        <v>277.197</v>
      </c>
    </row>
    <row r="5361" spans="1:32" x14ac:dyDescent="0.3">
      <c r="A5361" s="31" t="s">
        <v>33</v>
      </c>
      <c r="B5361" s="65" t="str">
        <f>VLOOKUP(A5361,'bank list with code'!$A$2:$C$114,3,FALSE)</f>
        <v>B113</v>
      </c>
      <c r="C5361" s="65" t="str">
        <f>VLOOKUP(B5361,'bank type'!$A$2:$B$87,2,FALSE)</f>
        <v>Private Sector Banks</v>
      </c>
      <c r="D5361" s="60">
        <f t="shared" si="187"/>
        <v>45169</v>
      </c>
      <c r="E5361" s="115">
        <v>8</v>
      </c>
      <c r="F5361" s="41">
        <v>2023</v>
      </c>
      <c r="G5361" s="14">
        <v>1158</v>
      </c>
      <c r="H5361" s="6">
        <v>169</v>
      </c>
      <c r="I5361" s="6"/>
      <c r="J5361" s="6"/>
      <c r="K5361" s="14">
        <v>72229</v>
      </c>
      <c r="L5361" s="14">
        <v>92003</v>
      </c>
      <c r="M5361" s="14">
        <v>392284</v>
      </c>
      <c r="N5361" s="14">
        <v>155009459</v>
      </c>
      <c r="O5361" s="14">
        <v>1604645</v>
      </c>
      <c r="P5361" s="14"/>
      <c r="Q5361" s="3">
        <v>2546435</v>
      </c>
      <c r="R5361" s="69"/>
      <c r="S5361" s="69">
        <v>8360.19172334</v>
      </c>
      <c r="T5361" s="3">
        <v>1097198</v>
      </c>
      <c r="U5361" s="3">
        <v>10521776.50832</v>
      </c>
      <c r="V5361" s="3">
        <v>0</v>
      </c>
      <c r="W5361" s="3">
        <v>0</v>
      </c>
      <c r="X5361" s="14">
        <v>4765005</v>
      </c>
      <c r="Y5361" s="14"/>
      <c r="Z5361" s="3">
        <v>905436</v>
      </c>
      <c r="AA5361" s="69"/>
      <c r="AB5361" s="69">
        <v>1993.4787951400003</v>
      </c>
      <c r="AC5361" s="3">
        <v>326035</v>
      </c>
      <c r="AD5361" s="3">
        <v>1200397.8488400001</v>
      </c>
      <c r="AE5361" s="3">
        <v>52</v>
      </c>
      <c r="AF5361" s="3">
        <v>1046.32</v>
      </c>
    </row>
    <row r="5362" spans="1:32" x14ac:dyDescent="0.3">
      <c r="A5362" s="31" t="s">
        <v>86</v>
      </c>
      <c r="B5362" s="65" t="str">
        <f>VLOOKUP(A5362,'bank list with code'!$A$2:$C$114,3,FALSE)</f>
        <v>B004</v>
      </c>
      <c r="C5362" s="65" t="str">
        <f>VLOOKUP(B5362,'bank type'!$A$2:$B$87,2,FALSE)</f>
        <v>Foreign Banks</v>
      </c>
      <c r="D5362" s="60">
        <f t="shared" si="187"/>
        <v>45169</v>
      </c>
      <c r="E5362" s="115">
        <v>8</v>
      </c>
      <c r="F5362" s="41">
        <v>2023</v>
      </c>
      <c r="G5362" s="14">
        <v>0</v>
      </c>
      <c r="H5362" s="6">
        <v>0</v>
      </c>
      <c r="I5362" s="6"/>
      <c r="J5362" s="6"/>
      <c r="K5362" s="14">
        <v>53012</v>
      </c>
      <c r="L5362" s="14">
        <v>0</v>
      </c>
      <c r="M5362" s="14">
        <v>0</v>
      </c>
      <c r="N5362" s="14">
        <v>0</v>
      </c>
      <c r="O5362" s="14">
        <v>1359275</v>
      </c>
      <c r="P5362" s="14"/>
      <c r="Q5362" s="3">
        <v>1216211</v>
      </c>
      <c r="R5362" s="69"/>
      <c r="S5362" s="69">
        <v>9355.1310940000003</v>
      </c>
      <c r="T5362" s="3">
        <v>3451102</v>
      </c>
      <c r="U5362" s="3">
        <v>32397837.329999998</v>
      </c>
      <c r="V5362" s="3">
        <v>0</v>
      </c>
      <c r="W5362" s="3">
        <v>0</v>
      </c>
      <c r="X5362" s="14">
        <v>0</v>
      </c>
      <c r="Y5362" s="14"/>
      <c r="Z5362" s="3">
        <v>0</v>
      </c>
      <c r="AA5362" s="69"/>
      <c r="AB5362" s="69">
        <v>0</v>
      </c>
      <c r="AC5362" s="3">
        <v>0</v>
      </c>
      <c r="AD5362" s="3">
        <v>0</v>
      </c>
      <c r="AE5362" s="3">
        <v>0</v>
      </c>
      <c r="AF5362" s="3">
        <v>0</v>
      </c>
    </row>
    <row r="5363" spans="1:32" x14ac:dyDescent="0.3">
      <c r="A5363" s="31" t="s">
        <v>36</v>
      </c>
      <c r="B5363" s="65" t="str">
        <f>VLOOKUP(A5363,'bank list with code'!$A$2:$C$114,3,FALSE)</f>
        <v>B011</v>
      </c>
      <c r="C5363" s="65" t="str">
        <f>VLOOKUP(B5363,'bank type'!$A$2:$B$87,2,FALSE)</f>
        <v>Foreign Banks</v>
      </c>
      <c r="D5363" s="60">
        <f t="shared" si="187"/>
        <v>45169</v>
      </c>
      <c r="E5363" s="115">
        <v>8</v>
      </c>
      <c r="F5363" s="41">
        <v>2023</v>
      </c>
      <c r="G5363" s="14">
        <v>0</v>
      </c>
      <c r="H5363" s="6">
        <v>0</v>
      </c>
      <c r="I5363" s="6"/>
      <c r="J5363" s="6"/>
      <c r="K5363" s="14">
        <v>0</v>
      </c>
      <c r="L5363" s="14">
        <v>0</v>
      </c>
      <c r="M5363" s="14">
        <v>0</v>
      </c>
      <c r="N5363" s="14">
        <v>0</v>
      </c>
      <c r="O5363" s="14">
        <v>0</v>
      </c>
      <c r="P5363" s="14"/>
      <c r="Q5363" s="3">
        <v>0</v>
      </c>
      <c r="R5363" s="69"/>
      <c r="S5363" s="69">
        <v>0</v>
      </c>
      <c r="T5363" s="3">
        <v>0</v>
      </c>
      <c r="U5363" s="3">
        <v>0</v>
      </c>
      <c r="V5363" s="3">
        <v>0</v>
      </c>
      <c r="W5363" s="3">
        <v>0</v>
      </c>
      <c r="X5363" s="14">
        <v>0</v>
      </c>
      <c r="Y5363" s="14"/>
      <c r="Z5363" s="3">
        <v>0</v>
      </c>
      <c r="AA5363" s="69"/>
      <c r="AB5363" s="69">
        <v>0</v>
      </c>
      <c r="AC5363" s="3">
        <v>0</v>
      </c>
      <c r="AD5363" s="3">
        <v>0</v>
      </c>
      <c r="AE5363" s="3">
        <v>0</v>
      </c>
      <c r="AF5363" s="3">
        <v>0</v>
      </c>
    </row>
    <row r="5364" spans="1:32" x14ac:dyDescent="0.3">
      <c r="A5364" s="31" t="s">
        <v>37</v>
      </c>
      <c r="B5364" s="65" t="str">
        <f>VLOOKUP(A5364,'bank list with code'!$A$2:$C$114,3,FALSE)</f>
        <v>B017</v>
      </c>
      <c r="C5364" s="65" t="str">
        <f>VLOOKUP(B5364,'bank type'!$A$2:$B$87,2,FALSE)</f>
        <v>Foreign Banks</v>
      </c>
      <c r="D5364" s="60">
        <f t="shared" si="187"/>
        <v>45169</v>
      </c>
      <c r="E5364" s="115">
        <v>8</v>
      </c>
      <c r="F5364" s="41">
        <v>2023</v>
      </c>
      <c r="G5364" s="14">
        <v>0</v>
      </c>
      <c r="H5364" s="6">
        <v>0</v>
      </c>
      <c r="I5364" s="6"/>
      <c r="J5364" s="6"/>
      <c r="K5364" s="14">
        <v>0</v>
      </c>
      <c r="L5364" s="14">
        <v>0</v>
      </c>
      <c r="M5364" s="14">
        <v>1</v>
      </c>
      <c r="N5364" s="14">
        <v>0</v>
      </c>
      <c r="O5364" s="14">
        <v>0</v>
      </c>
      <c r="P5364" s="14"/>
      <c r="Q5364" s="3">
        <v>0</v>
      </c>
      <c r="R5364" s="69"/>
      <c r="S5364" s="69">
        <v>0</v>
      </c>
      <c r="T5364" s="3">
        <v>0</v>
      </c>
      <c r="U5364" s="3">
        <v>0</v>
      </c>
      <c r="V5364" s="3">
        <v>0</v>
      </c>
      <c r="W5364" s="3">
        <v>0</v>
      </c>
      <c r="X5364" s="14">
        <v>924</v>
      </c>
      <c r="Y5364" s="14"/>
      <c r="Z5364" s="3">
        <v>24</v>
      </c>
      <c r="AA5364" s="69"/>
      <c r="AB5364" s="69">
        <v>0.22838891</v>
      </c>
      <c r="AC5364" s="3">
        <v>4</v>
      </c>
      <c r="AD5364" s="3">
        <v>17.871040000000001</v>
      </c>
      <c r="AE5364" s="3">
        <v>0</v>
      </c>
      <c r="AF5364" s="3">
        <v>0</v>
      </c>
    </row>
    <row r="5365" spans="1:32" x14ac:dyDescent="0.3">
      <c r="A5365" s="31" t="s">
        <v>38</v>
      </c>
      <c r="B5365" s="65" t="str">
        <f>VLOOKUP(A5365,'bank list with code'!$A$2:$C$114,3,FALSE)</f>
        <v>B023</v>
      </c>
      <c r="C5365" s="65" t="str">
        <f>VLOOKUP(B5365,'bank type'!$A$2:$B$87,2,FALSE)</f>
        <v>Foreign Banks</v>
      </c>
      <c r="D5365" s="60">
        <f t="shared" si="187"/>
        <v>45169</v>
      </c>
      <c r="E5365" s="115">
        <v>8</v>
      </c>
      <c r="F5365" s="41">
        <v>2023</v>
      </c>
      <c r="G5365" s="14">
        <v>0</v>
      </c>
      <c r="H5365" s="6">
        <v>0</v>
      </c>
      <c r="I5365" s="6"/>
      <c r="J5365" s="6"/>
      <c r="K5365" s="14">
        <v>0</v>
      </c>
      <c r="L5365" s="14">
        <v>0</v>
      </c>
      <c r="M5365" s="14">
        <v>0</v>
      </c>
      <c r="N5365" s="14">
        <v>0</v>
      </c>
      <c r="O5365" s="14">
        <v>170006</v>
      </c>
      <c r="P5365" s="14"/>
      <c r="Q5365" s="3">
        <v>128451</v>
      </c>
      <c r="R5365" s="69"/>
      <c r="S5365" s="69">
        <v>717.29726254999127</v>
      </c>
      <c r="T5365" s="3">
        <v>198778</v>
      </c>
      <c r="U5365" s="3">
        <v>2676025.4709699284</v>
      </c>
      <c r="V5365" s="3">
        <v>0</v>
      </c>
      <c r="W5365" s="3">
        <v>0</v>
      </c>
      <c r="X5365" s="14">
        <v>0</v>
      </c>
      <c r="Y5365" s="14"/>
      <c r="Z5365" s="3">
        <v>0</v>
      </c>
      <c r="AA5365" s="69"/>
      <c r="AB5365" s="69">
        <v>0</v>
      </c>
      <c r="AC5365" s="3">
        <v>0</v>
      </c>
      <c r="AD5365" s="3">
        <v>0</v>
      </c>
      <c r="AE5365" s="3">
        <v>0</v>
      </c>
      <c r="AF5365" s="3">
        <v>0</v>
      </c>
    </row>
    <row r="5366" spans="1:32" x14ac:dyDescent="0.3">
      <c r="A5366" s="31" t="s">
        <v>87</v>
      </c>
      <c r="B5366" s="65" t="str">
        <f>VLOOKUP(A5366,'bank list with code'!$A$2:$C$114,3,FALSE)</f>
        <v>B030</v>
      </c>
      <c r="C5366" s="65" t="str">
        <f>VLOOKUP(B5366,'bank type'!$A$2:$B$87,2,FALSE)</f>
        <v>Foreign Banks</v>
      </c>
      <c r="D5366" s="60">
        <f t="shared" si="187"/>
        <v>45169</v>
      </c>
      <c r="E5366" s="115">
        <v>8</v>
      </c>
      <c r="F5366" s="41">
        <v>2023</v>
      </c>
      <c r="G5366" s="14">
        <v>457</v>
      </c>
      <c r="H5366" s="6">
        <v>491</v>
      </c>
      <c r="I5366" s="6"/>
      <c r="J5366" s="6"/>
      <c r="K5366" s="14">
        <v>528</v>
      </c>
      <c r="L5366" s="14">
        <v>87</v>
      </c>
      <c r="M5366" s="14">
        <v>0</v>
      </c>
      <c r="N5366" s="14">
        <v>4452</v>
      </c>
      <c r="O5366" s="14">
        <v>381804</v>
      </c>
      <c r="P5366" s="14"/>
      <c r="Q5366" s="3">
        <v>375198</v>
      </c>
      <c r="R5366" s="69"/>
      <c r="S5366" s="69">
        <v>1517.0985676300002</v>
      </c>
      <c r="T5366" s="3">
        <v>236719</v>
      </c>
      <c r="U5366" s="3">
        <v>1841193.0847499729</v>
      </c>
      <c r="V5366" s="3">
        <v>0</v>
      </c>
      <c r="W5366" s="3">
        <v>0</v>
      </c>
      <c r="X5366" s="14">
        <v>1917076</v>
      </c>
      <c r="Y5366" s="14"/>
      <c r="Z5366" s="3">
        <v>356076</v>
      </c>
      <c r="AA5366" s="69"/>
      <c r="AB5366" s="69">
        <v>715.94754722000016</v>
      </c>
      <c r="AC5366" s="3">
        <v>158292</v>
      </c>
      <c r="AD5366" s="3">
        <v>342086.60608000006</v>
      </c>
      <c r="AE5366" s="3">
        <v>0</v>
      </c>
      <c r="AF5366" s="3">
        <v>0</v>
      </c>
    </row>
    <row r="5367" spans="1:32" x14ac:dyDescent="0.3">
      <c r="A5367" s="31" t="s">
        <v>40</v>
      </c>
      <c r="B5367" s="65" t="str">
        <f>VLOOKUP(A5367,'bank list with code'!$A$2:$C$114,3,FALSE)</f>
        <v>B035</v>
      </c>
      <c r="C5367" s="65" t="str">
        <f>VLOOKUP(B5367,'bank type'!$A$2:$B$87,2,FALSE)</f>
        <v>Foreign Banks</v>
      </c>
      <c r="D5367" s="60">
        <f t="shared" si="187"/>
        <v>45169</v>
      </c>
      <c r="E5367" s="115">
        <v>8</v>
      </c>
      <c r="F5367" s="41">
        <v>2023</v>
      </c>
      <c r="G5367" s="14">
        <v>13</v>
      </c>
      <c r="H5367" s="6">
        <v>18</v>
      </c>
      <c r="I5367" s="6"/>
      <c r="J5367" s="6"/>
      <c r="K5367" s="14">
        <v>0</v>
      </c>
      <c r="L5367" s="14">
        <v>0</v>
      </c>
      <c r="M5367" s="14">
        <v>0</v>
      </c>
      <c r="N5367" s="14">
        <v>7</v>
      </c>
      <c r="O5367" s="14">
        <v>0</v>
      </c>
      <c r="P5367" s="14"/>
      <c r="Q5367" s="3">
        <v>0</v>
      </c>
      <c r="R5367" s="69"/>
      <c r="S5367" s="69">
        <v>0</v>
      </c>
      <c r="T5367" s="3">
        <v>0</v>
      </c>
      <c r="U5367" s="3">
        <v>0</v>
      </c>
      <c r="V5367" s="3">
        <v>0</v>
      </c>
      <c r="W5367" s="3">
        <v>0</v>
      </c>
      <c r="X5367" s="14">
        <v>118694</v>
      </c>
      <c r="Y5367" s="14"/>
      <c r="Z5367" s="3">
        <v>40093</v>
      </c>
      <c r="AA5367" s="69"/>
      <c r="AB5367" s="69">
        <v>111.11048651000057</v>
      </c>
      <c r="AC5367" s="3">
        <v>19306</v>
      </c>
      <c r="AD5367" s="3">
        <v>62686.44789000012</v>
      </c>
      <c r="AE5367" s="3">
        <v>0</v>
      </c>
      <c r="AF5367" s="3">
        <v>0</v>
      </c>
    </row>
    <row r="5368" spans="1:32" x14ac:dyDescent="0.3">
      <c r="A5368" s="31" t="s">
        <v>88</v>
      </c>
      <c r="B5368" s="65" t="str">
        <f>VLOOKUP(A5368,'bank list with code'!$A$2:$C$114,3,FALSE)</f>
        <v>B052</v>
      </c>
      <c r="C5368" s="65" t="str">
        <f>VLOOKUP(B5368,'bank type'!$A$2:$B$87,2,FALSE)</f>
        <v>Foreign Banks</v>
      </c>
      <c r="D5368" s="60">
        <f t="shared" si="187"/>
        <v>45169</v>
      </c>
      <c r="E5368" s="115">
        <v>8</v>
      </c>
      <c r="F5368" s="41">
        <v>2023</v>
      </c>
      <c r="G5368" s="14">
        <v>46</v>
      </c>
      <c r="H5368" s="6">
        <v>29</v>
      </c>
      <c r="I5368" s="6"/>
      <c r="J5368" s="6"/>
      <c r="K5368" s="14">
        <v>0</v>
      </c>
      <c r="L5368" s="14">
        <v>0</v>
      </c>
      <c r="M5368" s="14">
        <v>0</v>
      </c>
      <c r="N5368" s="14">
        <v>0</v>
      </c>
      <c r="O5368" s="14">
        <v>611265</v>
      </c>
      <c r="P5368" s="14"/>
      <c r="Q5368" s="3">
        <v>781057</v>
      </c>
      <c r="R5368" s="69"/>
      <c r="S5368" s="69">
        <v>2575.062541539517</v>
      </c>
      <c r="T5368" s="3">
        <v>1147638</v>
      </c>
      <c r="U5368" s="3">
        <v>5407259.3361102119</v>
      </c>
      <c r="V5368" s="3">
        <v>0</v>
      </c>
      <c r="W5368" s="3">
        <v>0</v>
      </c>
      <c r="X5368" s="14">
        <v>632499</v>
      </c>
      <c r="Y5368" s="14"/>
      <c r="Z5368" s="3">
        <v>298763</v>
      </c>
      <c r="AA5368" s="69"/>
      <c r="AB5368" s="69">
        <v>994.83780224999998</v>
      </c>
      <c r="AC5368" s="3">
        <v>0</v>
      </c>
      <c r="AD5368" s="3">
        <v>0</v>
      </c>
      <c r="AE5368" s="3">
        <v>0</v>
      </c>
      <c r="AF5368" s="3">
        <v>0</v>
      </c>
    </row>
    <row r="5369" spans="1:32" x14ac:dyDescent="0.3">
      <c r="A5369" s="31" t="s">
        <v>89</v>
      </c>
      <c r="B5369" s="65" t="str">
        <f>VLOOKUP(A5369,'bank list with code'!$A$2:$C$114,3,FALSE)</f>
        <v>B085</v>
      </c>
      <c r="C5369" s="65" t="str">
        <f>VLOOKUP(B5369,'bank type'!$A$2:$B$87,2,FALSE)</f>
        <v>Foreign Banks</v>
      </c>
      <c r="D5369" s="60">
        <f t="shared" si="187"/>
        <v>45169</v>
      </c>
      <c r="E5369" s="115">
        <v>8</v>
      </c>
      <c r="F5369" s="41">
        <v>2023</v>
      </c>
      <c r="G5369" s="14">
        <v>0</v>
      </c>
      <c r="H5369" s="6">
        <v>0</v>
      </c>
      <c r="I5369" s="6"/>
      <c r="J5369" s="6"/>
      <c r="K5369" s="14">
        <v>0</v>
      </c>
      <c r="L5369" s="14">
        <v>61881</v>
      </c>
      <c r="M5369" s="14">
        <v>0</v>
      </c>
      <c r="N5369" s="14">
        <v>0</v>
      </c>
      <c r="O5369" s="14">
        <v>967399</v>
      </c>
      <c r="P5369" s="14"/>
      <c r="Q5369" s="3">
        <v>405182</v>
      </c>
      <c r="R5369" s="69"/>
      <c r="S5369" s="69">
        <v>482.15452799999997</v>
      </c>
      <c r="T5369" s="3">
        <v>677790</v>
      </c>
      <c r="U5369" s="3">
        <v>918264.53300000005</v>
      </c>
      <c r="V5369" s="3">
        <v>0</v>
      </c>
      <c r="W5369" s="3">
        <v>0</v>
      </c>
      <c r="X5369" s="14">
        <v>716788</v>
      </c>
      <c r="Y5369" s="14"/>
      <c r="Z5369" s="3">
        <v>18116</v>
      </c>
      <c r="AA5369" s="69"/>
      <c r="AB5369" s="69">
        <v>31.511341000000002</v>
      </c>
      <c r="AC5369" s="3">
        <v>16054</v>
      </c>
      <c r="AD5369" s="3">
        <v>47669.105000000003</v>
      </c>
      <c r="AE5369" s="3">
        <v>0</v>
      </c>
      <c r="AF5369" s="3">
        <v>0</v>
      </c>
    </row>
    <row r="5370" spans="1:32" x14ac:dyDescent="0.3">
      <c r="A5370" s="36" t="s">
        <v>42</v>
      </c>
      <c r="B5370" s="65" t="str">
        <f>VLOOKUP(A5370,'bank list with code'!$A$2:$C$114,3,FALSE)</f>
        <v>B090</v>
      </c>
      <c r="C5370" s="65" t="str">
        <f>VLOOKUP(B5370,'bank type'!$A$2:$B$87,2,FALSE)</f>
        <v>Foreign Banks</v>
      </c>
      <c r="D5370" s="60">
        <f t="shared" si="187"/>
        <v>45169</v>
      </c>
      <c r="E5370" s="115">
        <v>8</v>
      </c>
      <c r="F5370" s="41">
        <v>2023</v>
      </c>
      <c r="G5370" s="14">
        <v>102</v>
      </c>
      <c r="H5370" s="6">
        <v>67</v>
      </c>
      <c r="I5370" s="6"/>
      <c r="J5370" s="6"/>
      <c r="K5370" s="14">
        <v>0</v>
      </c>
      <c r="L5370" s="14">
        <v>0</v>
      </c>
      <c r="M5370" s="14">
        <v>0</v>
      </c>
      <c r="N5370" s="14">
        <v>0</v>
      </c>
      <c r="O5370" s="14">
        <v>1032911</v>
      </c>
      <c r="P5370" s="14"/>
      <c r="Q5370" s="3">
        <v>1453079</v>
      </c>
      <c r="R5370" s="69"/>
      <c r="S5370" s="69">
        <v>4498.5817086378411</v>
      </c>
      <c r="T5370" s="3">
        <v>1398851</v>
      </c>
      <c r="U5370" s="3">
        <v>6161996.0505622784</v>
      </c>
      <c r="V5370" s="3">
        <v>0</v>
      </c>
      <c r="W5370" s="3">
        <v>0</v>
      </c>
      <c r="X5370" s="14">
        <v>1112443</v>
      </c>
      <c r="Y5370" s="14"/>
      <c r="Z5370" s="3">
        <v>735711</v>
      </c>
      <c r="AA5370" s="69"/>
      <c r="AB5370" s="69">
        <v>1749.7617331699989</v>
      </c>
      <c r="AC5370" s="3">
        <v>96209</v>
      </c>
      <c r="AD5370" s="3">
        <v>530742.81153999979</v>
      </c>
      <c r="AE5370" s="3">
        <v>42</v>
      </c>
      <c r="AF5370" s="3">
        <v>459.89019999999999</v>
      </c>
    </row>
    <row r="5371" spans="1:32" x14ac:dyDescent="0.3">
      <c r="A5371" s="36" t="s">
        <v>94</v>
      </c>
      <c r="B5371" s="65" t="str">
        <f>VLOOKUP(A5371,'bank list with code'!$A$2:$C$114,3,FALSE)</f>
        <v>B112</v>
      </c>
      <c r="C5371" s="65" t="str">
        <f>VLOOKUP(B5371,'bank type'!$A$2:$B$87,2,FALSE)</f>
        <v>Foreign Banks</v>
      </c>
      <c r="D5371" s="60">
        <f t="shared" si="187"/>
        <v>45169</v>
      </c>
      <c r="E5371" s="115">
        <v>8</v>
      </c>
      <c r="F5371" s="41">
        <v>2023</v>
      </c>
      <c r="G5371" s="14">
        <v>0</v>
      </c>
      <c r="H5371" s="6">
        <v>0</v>
      </c>
      <c r="I5371" s="6"/>
      <c r="J5371" s="6"/>
      <c r="K5371" s="14">
        <v>0</v>
      </c>
      <c r="L5371" s="14">
        <v>0</v>
      </c>
      <c r="M5371" s="14">
        <v>0</v>
      </c>
      <c r="N5371" s="14">
        <v>0</v>
      </c>
      <c r="O5371" s="14">
        <v>0</v>
      </c>
      <c r="P5371" s="14"/>
      <c r="Q5371" s="3">
        <v>0</v>
      </c>
      <c r="R5371" s="69"/>
      <c r="S5371" s="69">
        <v>0</v>
      </c>
      <c r="T5371" s="3">
        <v>0</v>
      </c>
      <c r="U5371" s="3">
        <v>0</v>
      </c>
      <c r="V5371" s="3">
        <v>0</v>
      </c>
      <c r="W5371" s="3">
        <v>0</v>
      </c>
      <c r="X5371" s="14">
        <v>1062</v>
      </c>
      <c r="Y5371" s="14"/>
      <c r="Z5371" s="3">
        <v>3246</v>
      </c>
      <c r="AA5371" s="69"/>
      <c r="AB5371" s="69">
        <v>10.68516026</v>
      </c>
      <c r="AC5371" s="3">
        <v>1334</v>
      </c>
      <c r="AD5371" s="3">
        <v>4227.7188799999994</v>
      </c>
      <c r="AE5371" s="3">
        <v>0</v>
      </c>
      <c r="AF5371" s="3">
        <v>0</v>
      </c>
    </row>
    <row r="5372" spans="1:32" x14ac:dyDescent="0.3">
      <c r="A5372" s="32" t="s">
        <v>45</v>
      </c>
      <c r="B5372" s="65" t="str">
        <f>VLOOKUP(A5372,'bank list with code'!$A$2:$C$114,3,FALSE)</f>
        <v>B002</v>
      </c>
      <c r="C5372" s="65" t="str">
        <f>VLOOKUP(B5372,'bank type'!$A$2:$B$87,2,FALSE)</f>
        <v>Payment Banks</v>
      </c>
      <c r="D5372" s="60">
        <f t="shared" si="187"/>
        <v>45169</v>
      </c>
      <c r="E5372" s="115">
        <v>8</v>
      </c>
      <c r="F5372" s="41">
        <v>2023</v>
      </c>
      <c r="G5372" s="25">
        <v>0</v>
      </c>
      <c r="H5372" s="39">
        <v>0</v>
      </c>
      <c r="I5372" s="39"/>
      <c r="J5372" s="39"/>
      <c r="K5372" s="25">
        <v>0</v>
      </c>
      <c r="L5372" s="25">
        <v>88924</v>
      </c>
      <c r="M5372" s="25">
        <v>0</v>
      </c>
      <c r="N5372" s="25">
        <v>3669563</v>
      </c>
      <c r="O5372" s="25">
        <v>0</v>
      </c>
      <c r="P5372" s="25"/>
      <c r="Q5372" s="26">
        <v>0</v>
      </c>
      <c r="R5372" s="133"/>
      <c r="S5372" s="133">
        <v>0</v>
      </c>
      <c r="T5372" s="26">
        <v>0</v>
      </c>
      <c r="U5372" s="26">
        <v>0</v>
      </c>
      <c r="V5372" s="26">
        <v>0</v>
      </c>
      <c r="W5372" s="26">
        <v>0</v>
      </c>
      <c r="X5372" s="25">
        <v>6405709</v>
      </c>
      <c r="Y5372" s="25"/>
      <c r="Z5372" s="26">
        <v>5686</v>
      </c>
      <c r="AA5372" s="133"/>
      <c r="AB5372" s="133">
        <v>8.5145764800000006</v>
      </c>
      <c r="AC5372" s="26">
        <v>214380</v>
      </c>
      <c r="AD5372" s="26">
        <v>263043.8272</v>
      </c>
      <c r="AE5372" s="26">
        <v>0</v>
      </c>
      <c r="AF5372" s="26">
        <v>0</v>
      </c>
    </row>
    <row r="5373" spans="1:32" x14ac:dyDescent="0.3">
      <c r="A5373" s="32" t="s">
        <v>46</v>
      </c>
      <c r="B5373" s="65" t="str">
        <f>VLOOKUP(A5373,'bank list with code'!$A$2:$C$114,3,FALSE)</f>
        <v>B048</v>
      </c>
      <c r="C5373" s="65" t="str">
        <f>VLOOKUP(B5373,'bank type'!$A$2:$B$87,2,FALSE)</f>
        <v>Payment Banks</v>
      </c>
      <c r="D5373" s="60">
        <f t="shared" si="187"/>
        <v>45169</v>
      </c>
      <c r="E5373" s="115">
        <v>8</v>
      </c>
      <c r="F5373" s="41">
        <v>2023</v>
      </c>
      <c r="G5373" s="25">
        <v>0</v>
      </c>
      <c r="H5373" s="39">
        <v>0</v>
      </c>
      <c r="I5373" s="39"/>
      <c r="J5373" s="39"/>
      <c r="K5373" s="25">
        <v>0</v>
      </c>
      <c r="L5373" s="25">
        <v>389827</v>
      </c>
      <c r="M5373" s="25">
        <v>0</v>
      </c>
      <c r="N5373" s="25">
        <v>17645</v>
      </c>
      <c r="O5373" s="25">
        <v>0</v>
      </c>
      <c r="P5373" s="25"/>
      <c r="Q5373" s="26">
        <v>0</v>
      </c>
      <c r="R5373" s="133"/>
      <c r="S5373" s="133">
        <v>0</v>
      </c>
      <c r="T5373" s="26">
        <v>0</v>
      </c>
      <c r="U5373" s="26">
        <v>0</v>
      </c>
      <c r="V5373" s="26">
        <v>0</v>
      </c>
      <c r="W5373" s="26">
        <v>0</v>
      </c>
      <c r="X5373" s="25">
        <v>7687544</v>
      </c>
      <c r="Y5373" s="25"/>
      <c r="Z5373" s="26">
        <v>201200</v>
      </c>
      <c r="AA5373" s="133"/>
      <c r="AB5373" s="133">
        <v>424.12100442000002</v>
      </c>
      <c r="AC5373" s="26">
        <v>13128</v>
      </c>
      <c r="AD5373" s="26">
        <v>20893.98386</v>
      </c>
      <c r="AE5373" s="26">
        <v>0</v>
      </c>
      <c r="AF5373" s="26">
        <v>0</v>
      </c>
    </row>
    <row r="5374" spans="1:32" x14ac:dyDescent="0.3">
      <c r="A5374" s="32" t="s">
        <v>47</v>
      </c>
      <c r="B5374" s="65" t="str">
        <f>VLOOKUP(A5374,'bank list with code'!$A$2:$C$114,3,FALSE)</f>
        <v>B059</v>
      </c>
      <c r="C5374" s="65" t="str">
        <f>VLOOKUP(B5374,'bank type'!$A$2:$B$87,2,FALSE)</f>
        <v>Payment Banks</v>
      </c>
      <c r="D5374" s="60">
        <f t="shared" si="187"/>
        <v>45169</v>
      </c>
      <c r="E5374" s="115">
        <v>8</v>
      </c>
      <c r="F5374" s="41">
        <v>2023</v>
      </c>
      <c r="G5374" s="25">
        <v>0</v>
      </c>
      <c r="H5374" s="39">
        <v>0</v>
      </c>
      <c r="I5374" s="39"/>
      <c r="J5374" s="39"/>
      <c r="K5374" s="25">
        <v>0</v>
      </c>
      <c r="L5374" s="25">
        <v>165114</v>
      </c>
      <c r="M5374" s="25">
        <v>0</v>
      </c>
      <c r="N5374" s="25">
        <v>354568</v>
      </c>
      <c r="O5374" s="25">
        <v>0</v>
      </c>
      <c r="P5374" s="25"/>
      <c r="Q5374" s="26">
        <v>0</v>
      </c>
      <c r="R5374" s="133"/>
      <c r="S5374" s="133">
        <v>0</v>
      </c>
      <c r="T5374" s="26">
        <v>0</v>
      </c>
      <c r="U5374" s="26">
        <v>0</v>
      </c>
      <c r="V5374" s="26">
        <v>0</v>
      </c>
      <c r="W5374" s="26">
        <v>0</v>
      </c>
      <c r="X5374" s="25">
        <v>12215005</v>
      </c>
      <c r="Y5374" s="25"/>
      <c r="Z5374" s="26">
        <v>0</v>
      </c>
      <c r="AA5374" s="133"/>
      <c r="AB5374" s="133">
        <v>0</v>
      </c>
      <c r="AC5374" s="26">
        <v>407902</v>
      </c>
      <c r="AD5374" s="26">
        <v>234502.56200000001</v>
      </c>
      <c r="AE5374" s="26">
        <v>0</v>
      </c>
      <c r="AF5374" s="26">
        <v>0</v>
      </c>
    </row>
    <row r="5375" spans="1:32" x14ac:dyDescent="0.3">
      <c r="A5375" s="32" t="s">
        <v>72</v>
      </c>
      <c r="B5375" s="65" t="str">
        <f>VLOOKUP(A5375,'bank list with code'!$A$2:$C$114,3,FALSE)</f>
        <v>B067</v>
      </c>
      <c r="C5375" s="65" t="str">
        <f>VLOOKUP(B5375,'bank type'!$A$2:$B$87,2,FALSE)</f>
        <v>Payment Banks</v>
      </c>
      <c r="D5375" s="60">
        <f t="shared" si="187"/>
        <v>45169</v>
      </c>
      <c r="E5375" s="115">
        <v>8</v>
      </c>
      <c r="F5375" s="41">
        <v>2023</v>
      </c>
      <c r="G5375" s="25">
        <v>0</v>
      </c>
      <c r="H5375" s="39">
        <v>0</v>
      </c>
      <c r="I5375" s="39"/>
      <c r="J5375" s="39"/>
      <c r="K5375" s="25">
        <v>0</v>
      </c>
      <c r="L5375" s="25">
        <v>0</v>
      </c>
      <c r="M5375" s="25">
        <v>0</v>
      </c>
      <c r="N5375" s="25">
        <v>12774</v>
      </c>
      <c r="O5375" s="25">
        <v>0</v>
      </c>
      <c r="P5375" s="25"/>
      <c r="Q5375" s="26">
        <v>0</v>
      </c>
      <c r="R5375" s="133"/>
      <c r="S5375" s="133">
        <v>0</v>
      </c>
      <c r="T5375" s="26">
        <v>0</v>
      </c>
      <c r="U5375" s="26">
        <v>0</v>
      </c>
      <c r="V5375" s="26">
        <v>0</v>
      </c>
      <c r="W5375" s="26">
        <v>0</v>
      </c>
      <c r="X5375" s="25">
        <v>0</v>
      </c>
      <c r="Y5375" s="25"/>
      <c r="Z5375" s="26">
        <v>0</v>
      </c>
      <c r="AA5375" s="133"/>
      <c r="AB5375" s="133">
        <v>0</v>
      </c>
      <c r="AC5375" s="26">
        <v>0</v>
      </c>
      <c r="AD5375" s="26">
        <v>0</v>
      </c>
      <c r="AE5375" s="26">
        <v>0</v>
      </c>
      <c r="AF5375" s="26">
        <v>0</v>
      </c>
    </row>
    <row r="5376" spans="1:32" x14ac:dyDescent="0.3">
      <c r="A5376" s="32" t="s">
        <v>49</v>
      </c>
      <c r="B5376" s="65" t="str">
        <f>VLOOKUP(A5376,'bank list with code'!$A$2:$C$114,3,FALSE)</f>
        <v>B077</v>
      </c>
      <c r="C5376" s="65" t="str">
        <f>VLOOKUP(B5376,'bank type'!$A$2:$B$87,2,FALSE)</f>
        <v>Payment Banks</v>
      </c>
      <c r="D5376" s="60">
        <f t="shared" si="187"/>
        <v>45169</v>
      </c>
      <c r="E5376" s="115">
        <v>8</v>
      </c>
      <c r="F5376" s="41">
        <v>2023</v>
      </c>
      <c r="G5376" s="25">
        <v>0</v>
      </c>
      <c r="H5376" s="39">
        <v>0</v>
      </c>
      <c r="I5376" s="39"/>
      <c r="J5376" s="39"/>
      <c r="K5376" s="25">
        <v>190</v>
      </c>
      <c r="L5376" s="25">
        <v>463290</v>
      </c>
      <c r="M5376" s="25">
        <v>0</v>
      </c>
      <c r="N5376" s="25">
        <v>0</v>
      </c>
      <c r="O5376" s="25">
        <v>0</v>
      </c>
      <c r="P5376" s="25"/>
      <c r="Q5376" s="26">
        <v>0</v>
      </c>
      <c r="R5376" s="133"/>
      <c r="S5376" s="133">
        <v>0</v>
      </c>
      <c r="T5376" s="26">
        <v>0</v>
      </c>
      <c r="U5376" s="26">
        <v>0</v>
      </c>
      <c r="V5376" s="26">
        <v>0</v>
      </c>
      <c r="W5376" s="26">
        <v>0</v>
      </c>
      <c r="X5376" s="25">
        <v>650471</v>
      </c>
      <c r="Y5376" s="25"/>
      <c r="Z5376" s="26">
        <v>1035</v>
      </c>
      <c r="AA5376" s="133"/>
      <c r="AB5376" s="133">
        <v>0.93637622999999981</v>
      </c>
      <c r="AC5376" s="26">
        <v>22562</v>
      </c>
      <c r="AD5376" s="26">
        <v>17200.342199998886</v>
      </c>
      <c r="AE5376" s="26">
        <v>0</v>
      </c>
      <c r="AF5376" s="26">
        <v>0</v>
      </c>
    </row>
    <row r="5377" spans="1:32" x14ac:dyDescent="0.3">
      <c r="A5377" s="37" t="s">
        <v>50</v>
      </c>
      <c r="B5377" s="65" t="str">
        <f>VLOOKUP(A5377,'bank list with code'!$A$2:$C$114,3,FALSE)</f>
        <v>B079</v>
      </c>
      <c r="C5377" s="65" t="str">
        <f>VLOOKUP(B5377,'bank type'!$A$2:$B$87,2,FALSE)</f>
        <v>Payment Banks</v>
      </c>
      <c r="D5377" s="60">
        <f t="shared" si="187"/>
        <v>45169</v>
      </c>
      <c r="E5377" s="115">
        <v>8</v>
      </c>
      <c r="F5377" s="41">
        <v>2023</v>
      </c>
      <c r="G5377" s="25">
        <v>1</v>
      </c>
      <c r="H5377" s="39">
        <v>18</v>
      </c>
      <c r="I5377" s="39"/>
      <c r="J5377" s="39"/>
      <c r="K5377" s="25">
        <v>682048</v>
      </c>
      <c r="L5377" s="25">
        <v>0</v>
      </c>
      <c r="M5377" s="25">
        <v>0</v>
      </c>
      <c r="N5377" s="25">
        <v>32780684</v>
      </c>
      <c r="O5377" s="25">
        <v>0</v>
      </c>
      <c r="P5377" s="25"/>
      <c r="Q5377" s="26">
        <v>0</v>
      </c>
      <c r="R5377" s="133"/>
      <c r="S5377" s="133">
        <v>0</v>
      </c>
      <c r="T5377" s="26">
        <v>0</v>
      </c>
      <c r="U5377" s="26">
        <v>0</v>
      </c>
      <c r="V5377" s="26">
        <v>0</v>
      </c>
      <c r="W5377" s="26">
        <v>0</v>
      </c>
      <c r="X5377" s="25">
        <v>32155273</v>
      </c>
      <c r="Y5377" s="25"/>
      <c r="Z5377" s="26">
        <v>335494</v>
      </c>
      <c r="AA5377" s="133"/>
      <c r="AB5377" s="133">
        <v>435.79904929999998</v>
      </c>
      <c r="AC5377" s="26">
        <v>928257</v>
      </c>
      <c r="AD5377" s="26">
        <v>1862829.858</v>
      </c>
      <c r="AE5377" s="26">
        <v>0</v>
      </c>
      <c r="AF5377" s="26">
        <v>0</v>
      </c>
    </row>
    <row r="5378" spans="1:32" x14ac:dyDescent="0.3">
      <c r="A5378" s="31" t="s">
        <v>95</v>
      </c>
      <c r="B5378" s="65" t="str">
        <f>VLOOKUP(A5378,'bank list with code'!$A$2:$C$114,3,FALSE)</f>
        <v>B007</v>
      </c>
      <c r="C5378" s="65" t="str">
        <f>VLOOKUP(B5378,'bank type'!$A$2:$B$87,2,FALSE)</f>
        <v>Small Finance Banks</v>
      </c>
      <c r="D5378" s="60">
        <f t="shared" si="187"/>
        <v>45169</v>
      </c>
      <c r="E5378" s="115">
        <v>8</v>
      </c>
      <c r="F5378" s="41">
        <v>2023</v>
      </c>
      <c r="G5378" s="14">
        <v>493</v>
      </c>
      <c r="H5378" s="6">
        <v>2</v>
      </c>
      <c r="I5378" s="6"/>
      <c r="J5378" s="6"/>
      <c r="K5378" s="14">
        <v>0</v>
      </c>
      <c r="L5378" s="14">
        <v>382</v>
      </c>
      <c r="M5378" s="14">
        <v>0</v>
      </c>
      <c r="N5378" s="14">
        <v>1092395</v>
      </c>
      <c r="O5378" s="14">
        <v>675447</v>
      </c>
      <c r="P5378" s="14"/>
      <c r="Q5378" s="3">
        <v>918576</v>
      </c>
      <c r="R5378" s="69"/>
      <c r="S5378" s="69">
        <v>4870.9093732853698</v>
      </c>
      <c r="T5378" s="3">
        <v>1114712</v>
      </c>
      <c r="U5378" s="3">
        <v>8658917.9224584885</v>
      </c>
      <c r="V5378" s="3">
        <v>1037</v>
      </c>
      <c r="W5378" s="3">
        <v>561.48800000000006</v>
      </c>
      <c r="X5378" s="14">
        <v>2735550</v>
      </c>
      <c r="Y5378" s="14"/>
      <c r="Z5378" s="3">
        <v>227266</v>
      </c>
      <c r="AA5378" s="69"/>
      <c r="AB5378" s="69">
        <v>565.75011060999998</v>
      </c>
      <c r="AC5378" s="3">
        <v>261433</v>
      </c>
      <c r="AD5378" s="3">
        <v>1117519.5769100001</v>
      </c>
      <c r="AE5378" s="3">
        <v>194</v>
      </c>
      <c r="AF5378" s="3">
        <v>2976.16</v>
      </c>
    </row>
    <row r="5379" spans="1:32" x14ac:dyDescent="0.3">
      <c r="A5379" s="31" t="s">
        <v>96</v>
      </c>
      <c r="B5379" s="65" t="str">
        <f>VLOOKUP(A5379,'bank list with code'!$A$2:$C$114,3,FALSE)</f>
        <v>B019</v>
      </c>
      <c r="C5379" s="65" t="str">
        <f>VLOOKUP(B5379,'bank type'!$A$2:$B$87,2,FALSE)</f>
        <v>Small Finance Banks</v>
      </c>
      <c r="D5379" s="60">
        <f t="shared" si="187"/>
        <v>45169</v>
      </c>
      <c r="E5379" s="115">
        <v>8</v>
      </c>
      <c r="F5379" s="41">
        <v>2023</v>
      </c>
      <c r="G5379" s="14">
        <v>172</v>
      </c>
      <c r="H5379" s="6">
        <v>2</v>
      </c>
      <c r="I5379" s="6"/>
      <c r="J5379" s="6"/>
      <c r="K5379" s="14">
        <v>0</v>
      </c>
      <c r="L5379" s="14">
        <v>0</v>
      </c>
      <c r="M5379" s="14">
        <v>0</v>
      </c>
      <c r="N5379" s="14">
        <v>0</v>
      </c>
      <c r="O5379" s="14">
        <v>0</v>
      </c>
      <c r="P5379" s="14"/>
      <c r="Q5379" s="3">
        <v>0</v>
      </c>
      <c r="R5379" s="69"/>
      <c r="S5379" s="69">
        <v>0</v>
      </c>
      <c r="T5379" s="3">
        <v>0</v>
      </c>
      <c r="U5379" s="3">
        <v>0</v>
      </c>
      <c r="V5379" s="3">
        <v>0</v>
      </c>
      <c r="W5379" s="3">
        <v>0</v>
      </c>
      <c r="X5379" s="14">
        <v>271631</v>
      </c>
      <c r="Y5379" s="14"/>
      <c r="Z5379" s="3">
        <v>34337</v>
      </c>
      <c r="AA5379" s="69"/>
      <c r="AB5379" s="69">
        <v>80.895651989999834</v>
      </c>
      <c r="AC5379" s="3">
        <v>7725</v>
      </c>
      <c r="AD5379" s="3">
        <v>24534.86558999999</v>
      </c>
      <c r="AE5379" s="3">
        <v>0</v>
      </c>
      <c r="AF5379" s="3">
        <v>0</v>
      </c>
    </row>
    <row r="5380" spans="1:32" x14ac:dyDescent="0.3">
      <c r="A5380" s="31" t="s">
        <v>97</v>
      </c>
      <c r="B5380" s="65" t="str">
        <f>VLOOKUP(A5380,'bank list with code'!$A$2:$C$114,3,FALSE)</f>
        <v>B041</v>
      </c>
      <c r="C5380" s="65" t="str">
        <f>VLOOKUP(B5380,'bank type'!$A$2:$B$87,2,FALSE)</f>
        <v>Small Finance Banks</v>
      </c>
      <c r="D5380" s="60">
        <f t="shared" si="187"/>
        <v>45169</v>
      </c>
      <c r="E5380" s="115">
        <v>8</v>
      </c>
      <c r="F5380" s="41">
        <v>2023</v>
      </c>
      <c r="G5380" s="14">
        <v>351</v>
      </c>
      <c r="H5380" s="6">
        <v>3</v>
      </c>
      <c r="I5380" s="6"/>
      <c r="J5380" s="6"/>
      <c r="K5380" s="14">
        <v>25324</v>
      </c>
      <c r="L5380" s="14">
        <v>303</v>
      </c>
      <c r="M5380" s="14">
        <v>56500</v>
      </c>
      <c r="N5380" s="14">
        <v>0</v>
      </c>
      <c r="O5380" s="14">
        <v>0</v>
      </c>
      <c r="P5380" s="14"/>
      <c r="Q5380" s="3">
        <v>0</v>
      </c>
      <c r="R5380" s="69"/>
      <c r="S5380" s="69">
        <v>0</v>
      </c>
      <c r="T5380" s="3">
        <v>0</v>
      </c>
      <c r="U5380" s="3">
        <v>0</v>
      </c>
      <c r="V5380" s="3">
        <v>0</v>
      </c>
      <c r="W5380" s="3">
        <v>0</v>
      </c>
      <c r="X5380" s="14">
        <v>3265014</v>
      </c>
      <c r="Y5380" s="14"/>
      <c r="Z5380" s="3">
        <v>183250</v>
      </c>
      <c r="AA5380" s="69"/>
      <c r="AB5380" s="69">
        <v>365.30991745</v>
      </c>
      <c r="AC5380" s="3">
        <v>51477</v>
      </c>
      <c r="AD5380" s="3">
        <v>218150.98009000003</v>
      </c>
      <c r="AE5380" s="3">
        <v>0</v>
      </c>
      <c r="AF5380" s="3">
        <v>0</v>
      </c>
    </row>
    <row r="5381" spans="1:32" x14ac:dyDescent="0.3">
      <c r="A5381" s="31" t="s">
        <v>98</v>
      </c>
      <c r="B5381" s="65" t="str">
        <f>VLOOKUP(A5381,'bank list with code'!$A$2:$C$114,3,FALSE)</f>
        <v>B043</v>
      </c>
      <c r="C5381" s="65" t="str">
        <f>VLOOKUP(B5381,'bank type'!$A$2:$B$87,2,FALSE)</f>
        <v>Small Finance Banks</v>
      </c>
      <c r="D5381" s="60">
        <f t="shared" si="187"/>
        <v>45169</v>
      </c>
      <c r="E5381" s="115">
        <v>8</v>
      </c>
      <c r="F5381" s="41">
        <v>2023</v>
      </c>
      <c r="G5381" s="14">
        <v>573</v>
      </c>
      <c r="H5381" s="6">
        <v>2</v>
      </c>
      <c r="I5381" s="6"/>
      <c r="J5381" s="6"/>
      <c r="K5381" s="14">
        <v>0</v>
      </c>
      <c r="L5381" s="14">
        <v>2305</v>
      </c>
      <c r="M5381" s="14">
        <v>0</v>
      </c>
      <c r="N5381" s="14">
        <v>0</v>
      </c>
      <c r="O5381" s="14">
        <v>0</v>
      </c>
      <c r="P5381" s="14"/>
      <c r="Q5381" s="3">
        <v>0</v>
      </c>
      <c r="R5381" s="69"/>
      <c r="S5381" s="69">
        <v>0</v>
      </c>
      <c r="T5381" s="3">
        <v>0</v>
      </c>
      <c r="U5381" s="3">
        <v>0</v>
      </c>
      <c r="V5381" s="3">
        <v>0</v>
      </c>
      <c r="W5381" s="3">
        <v>0</v>
      </c>
      <c r="X5381" s="14">
        <v>5120042</v>
      </c>
      <c r="Y5381" s="14"/>
      <c r="Z5381" s="3">
        <v>224758</v>
      </c>
      <c r="AA5381" s="69"/>
      <c r="AB5381" s="69">
        <v>360.57427451999985</v>
      </c>
      <c r="AC5381" s="3">
        <v>16390</v>
      </c>
      <c r="AD5381" s="3">
        <v>38235.224459999998</v>
      </c>
      <c r="AE5381" s="3">
        <v>0</v>
      </c>
      <c r="AF5381" s="3">
        <v>0</v>
      </c>
    </row>
    <row r="5382" spans="1:32" x14ac:dyDescent="0.3">
      <c r="A5382" s="31" t="s">
        <v>99</v>
      </c>
      <c r="B5382" s="65" t="str">
        <f>VLOOKUP(A5382,'bank list with code'!$A$2:$C$114,3,FALSE)</f>
        <v>B046</v>
      </c>
      <c r="C5382" s="65" t="str">
        <f>VLOOKUP(B5382,'bank type'!$A$2:$B$87,2,FALSE)</f>
        <v>Small Finance Banks</v>
      </c>
      <c r="D5382" s="60">
        <f t="shared" si="187"/>
        <v>45169</v>
      </c>
      <c r="E5382" s="115">
        <v>8</v>
      </c>
      <c r="F5382" s="41">
        <v>2023</v>
      </c>
      <c r="G5382" s="14">
        <v>157</v>
      </c>
      <c r="H5382" s="6">
        <v>0</v>
      </c>
      <c r="I5382" s="6"/>
      <c r="J5382" s="6"/>
      <c r="K5382" s="14">
        <v>0</v>
      </c>
      <c r="L5382" s="14">
        <v>254</v>
      </c>
      <c r="M5382" s="14">
        <v>0</v>
      </c>
      <c r="N5382" s="14">
        <v>25548</v>
      </c>
      <c r="O5382" s="14">
        <v>0</v>
      </c>
      <c r="P5382" s="14"/>
      <c r="Q5382" s="3">
        <v>0</v>
      </c>
      <c r="R5382" s="69"/>
      <c r="S5382" s="69">
        <v>0</v>
      </c>
      <c r="T5382" s="3">
        <v>0</v>
      </c>
      <c r="U5382" s="3">
        <v>0</v>
      </c>
      <c r="V5382" s="3">
        <v>0</v>
      </c>
      <c r="W5382" s="3">
        <v>0</v>
      </c>
      <c r="X5382" s="14">
        <v>5003298</v>
      </c>
      <c r="Y5382" s="14"/>
      <c r="Z5382" s="3">
        <v>48972</v>
      </c>
      <c r="AA5382" s="69"/>
      <c r="AB5382" s="69">
        <v>65.072335780000003</v>
      </c>
      <c r="AC5382" s="3">
        <v>12420</v>
      </c>
      <c r="AD5382" s="3">
        <v>40503.423009999999</v>
      </c>
      <c r="AE5382" s="3">
        <v>0</v>
      </c>
      <c r="AF5382" s="3">
        <v>0</v>
      </c>
    </row>
    <row r="5383" spans="1:32" x14ac:dyDescent="0.3">
      <c r="A5383" s="31" t="s">
        <v>100</v>
      </c>
      <c r="B5383" s="65" t="str">
        <f>VLOOKUP(A5383,'bank list with code'!$A$2:$C$114,3,FALSE)</f>
        <v>B065</v>
      </c>
      <c r="C5383" s="65" t="str">
        <f>VLOOKUP(B5383,'bank type'!$A$2:$B$87,2,FALSE)</f>
        <v>Small Finance Banks</v>
      </c>
      <c r="D5383" s="60">
        <f t="shared" si="187"/>
        <v>45169</v>
      </c>
      <c r="E5383" s="115">
        <v>8</v>
      </c>
      <c r="F5383" s="41">
        <v>2023</v>
      </c>
      <c r="G5383" s="14">
        <v>59</v>
      </c>
      <c r="H5383" s="6">
        <v>2</v>
      </c>
      <c r="I5383" s="6"/>
      <c r="J5383" s="6"/>
      <c r="K5383" s="14">
        <v>0</v>
      </c>
      <c r="L5383" s="14">
        <v>162</v>
      </c>
      <c r="M5383" s="14">
        <v>0</v>
      </c>
      <c r="N5383" s="14">
        <v>495051</v>
      </c>
      <c r="O5383" s="14">
        <v>0</v>
      </c>
      <c r="P5383" s="14"/>
      <c r="Q5383" s="3">
        <v>0</v>
      </c>
      <c r="R5383" s="69"/>
      <c r="S5383" s="69">
        <v>0</v>
      </c>
      <c r="T5383" s="3">
        <v>0</v>
      </c>
      <c r="U5383" s="3">
        <v>0</v>
      </c>
      <c r="V5383" s="3">
        <v>0</v>
      </c>
      <c r="W5383" s="3">
        <v>0</v>
      </c>
      <c r="X5383" s="14">
        <v>2944562</v>
      </c>
      <c r="Y5383" s="14"/>
      <c r="Z5383" s="3">
        <v>54150</v>
      </c>
      <c r="AA5383" s="69"/>
      <c r="AB5383" s="69">
        <v>103.45989762000001</v>
      </c>
      <c r="AC5383" s="3">
        <v>8039</v>
      </c>
      <c r="AD5383" s="3">
        <v>21635.391309999999</v>
      </c>
      <c r="AE5383" s="3">
        <v>0</v>
      </c>
      <c r="AF5383" s="3">
        <v>0</v>
      </c>
    </row>
    <row r="5384" spans="1:32" x14ac:dyDescent="0.3">
      <c r="A5384" s="31" t="s">
        <v>101</v>
      </c>
      <c r="B5384" s="65" t="str">
        <f>VLOOKUP(A5384,'bank list with code'!$A$2:$C$114,3,FALSE)</f>
        <v>B075</v>
      </c>
      <c r="C5384" s="65" t="str">
        <f>VLOOKUP(B5384,'bank type'!$A$2:$B$87,2,FALSE)</f>
        <v>Small Finance Banks</v>
      </c>
      <c r="D5384" s="60">
        <f t="shared" si="187"/>
        <v>45169</v>
      </c>
      <c r="E5384" s="115">
        <v>8</v>
      </c>
      <c r="F5384" s="41">
        <v>2023</v>
      </c>
      <c r="G5384" s="14">
        <v>13</v>
      </c>
      <c r="H5384" s="6">
        <v>1</v>
      </c>
      <c r="I5384" s="6"/>
      <c r="J5384" s="6"/>
      <c r="K5384" s="14">
        <v>0</v>
      </c>
      <c r="L5384" s="14">
        <v>0</v>
      </c>
      <c r="M5384" s="14">
        <v>0</v>
      </c>
      <c r="N5384" s="14">
        <v>0</v>
      </c>
      <c r="O5384" s="14">
        <v>0</v>
      </c>
      <c r="P5384" s="14"/>
      <c r="Q5384" s="3">
        <v>0</v>
      </c>
      <c r="R5384" s="69"/>
      <c r="S5384" s="69">
        <v>0</v>
      </c>
      <c r="T5384" s="3">
        <v>0</v>
      </c>
      <c r="U5384" s="3">
        <v>0</v>
      </c>
      <c r="V5384" s="3">
        <v>0</v>
      </c>
      <c r="W5384" s="3">
        <v>0</v>
      </c>
      <c r="X5384" s="14">
        <v>393696</v>
      </c>
      <c r="Y5384" s="14"/>
      <c r="Z5384" s="3">
        <v>8618</v>
      </c>
      <c r="AA5384" s="69"/>
      <c r="AB5384" s="69">
        <v>10.959858109999999</v>
      </c>
      <c r="AC5384" s="3">
        <v>0</v>
      </c>
      <c r="AD5384" s="3">
        <v>0</v>
      </c>
      <c r="AE5384" s="3">
        <v>0</v>
      </c>
      <c r="AF5384" s="3">
        <v>0</v>
      </c>
    </row>
    <row r="5385" spans="1:32" x14ac:dyDescent="0.3">
      <c r="A5385" s="31" t="s">
        <v>102</v>
      </c>
      <c r="B5385" s="65" t="str">
        <f>VLOOKUP(A5385,'bank list with code'!$A$2:$C$114,3,FALSE)</f>
        <v>B087</v>
      </c>
      <c r="C5385" s="65" t="str">
        <f>VLOOKUP(B5385,'bank type'!$A$2:$B$87,2,FALSE)</f>
        <v>Small Finance Banks</v>
      </c>
      <c r="D5385" s="60">
        <f t="shared" si="187"/>
        <v>45169</v>
      </c>
      <c r="E5385" s="115">
        <v>8</v>
      </c>
      <c r="F5385" s="41">
        <v>2023</v>
      </c>
      <c r="G5385" s="14">
        <v>28</v>
      </c>
      <c r="H5385" s="6">
        <v>1</v>
      </c>
      <c r="I5385" s="6"/>
      <c r="J5385" s="6"/>
      <c r="K5385" s="14">
        <v>0</v>
      </c>
      <c r="L5385" s="14">
        <v>0</v>
      </c>
      <c r="M5385" s="14">
        <v>0</v>
      </c>
      <c r="N5385" s="14">
        <v>0</v>
      </c>
      <c r="O5385" s="14">
        <v>0</v>
      </c>
      <c r="P5385" s="14"/>
      <c r="Q5385" s="3">
        <v>0</v>
      </c>
      <c r="R5385" s="69"/>
      <c r="S5385" s="69">
        <v>0</v>
      </c>
      <c r="T5385" s="3">
        <v>0</v>
      </c>
      <c r="U5385" s="3">
        <v>0</v>
      </c>
      <c r="V5385" s="3">
        <v>0</v>
      </c>
      <c r="W5385" s="3">
        <v>0</v>
      </c>
      <c r="X5385" s="14">
        <v>81162</v>
      </c>
      <c r="Y5385" s="14"/>
      <c r="Z5385" s="3">
        <v>5705</v>
      </c>
      <c r="AA5385" s="69"/>
      <c r="AB5385" s="69">
        <v>13.19003977</v>
      </c>
      <c r="AC5385" s="3">
        <v>4696</v>
      </c>
      <c r="AD5385" s="3">
        <v>15995.18816</v>
      </c>
      <c r="AE5385" s="3">
        <v>0</v>
      </c>
      <c r="AF5385" s="3">
        <v>0</v>
      </c>
    </row>
    <row r="5386" spans="1:32" x14ac:dyDescent="0.3">
      <c r="A5386" s="31" t="s">
        <v>103</v>
      </c>
      <c r="B5386" s="65" t="str">
        <f>VLOOKUP(A5386,'bank list with code'!$A$2:$C$114,3,FALSE)</f>
        <v>B097</v>
      </c>
      <c r="C5386" s="65" t="str">
        <f>VLOOKUP(B5386,'bank type'!$A$2:$B$87,2,FALSE)</f>
        <v>Small Finance Banks</v>
      </c>
      <c r="D5386" s="60">
        <f t="shared" si="187"/>
        <v>45169</v>
      </c>
      <c r="E5386" s="115">
        <v>8</v>
      </c>
      <c r="F5386" s="41">
        <v>2023</v>
      </c>
      <c r="G5386" s="14">
        <v>0</v>
      </c>
      <c r="H5386" s="6">
        <v>0</v>
      </c>
      <c r="I5386" s="6"/>
      <c r="J5386" s="6"/>
      <c r="K5386" s="14">
        <v>0</v>
      </c>
      <c r="L5386" s="14">
        <v>67</v>
      </c>
      <c r="M5386" s="14">
        <v>0</v>
      </c>
      <c r="N5386" s="14">
        <v>0</v>
      </c>
      <c r="O5386" s="14">
        <v>0</v>
      </c>
      <c r="P5386" s="14"/>
      <c r="Q5386" s="3">
        <v>0</v>
      </c>
      <c r="R5386" s="69"/>
      <c r="S5386" s="69">
        <v>0</v>
      </c>
      <c r="T5386" s="3">
        <v>0</v>
      </c>
      <c r="U5386" s="3">
        <v>0</v>
      </c>
      <c r="V5386" s="3">
        <v>0</v>
      </c>
      <c r="W5386" s="3">
        <v>0</v>
      </c>
      <c r="X5386" s="14">
        <v>670256</v>
      </c>
      <c r="Y5386" s="14"/>
      <c r="Z5386" s="3">
        <v>28372</v>
      </c>
      <c r="AA5386" s="69"/>
      <c r="AB5386" s="69">
        <v>33.126586000000003</v>
      </c>
      <c r="AC5386" s="3">
        <v>706</v>
      </c>
      <c r="AD5386" s="3">
        <v>2049.1480000000001</v>
      </c>
      <c r="AE5386" s="3">
        <v>0</v>
      </c>
      <c r="AF5386" s="3">
        <v>0</v>
      </c>
    </row>
    <row r="5387" spans="1:32" x14ac:dyDescent="0.3">
      <c r="A5387" s="31" t="s">
        <v>104</v>
      </c>
      <c r="B5387" s="65" t="str">
        <f>VLOOKUP(A5387,'bank list with code'!$A$2:$C$114,3,FALSE)</f>
        <v>B103</v>
      </c>
      <c r="C5387" s="65" t="str">
        <f>VLOOKUP(B5387,'bank type'!$A$2:$B$87,2,FALSE)</f>
        <v>Small Finance Banks</v>
      </c>
      <c r="D5387" s="60">
        <f t="shared" si="187"/>
        <v>45169</v>
      </c>
      <c r="E5387" s="115">
        <v>8</v>
      </c>
      <c r="F5387" s="41">
        <v>2023</v>
      </c>
      <c r="G5387" s="14">
        <v>530</v>
      </c>
      <c r="H5387" s="6">
        <v>3</v>
      </c>
      <c r="I5387" s="6"/>
      <c r="J5387" s="6"/>
      <c r="K5387" s="14">
        <v>0</v>
      </c>
      <c r="L5387" s="14">
        <v>0</v>
      </c>
      <c r="M5387" s="14">
        <v>0</v>
      </c>
      <c r="N5387" s="14">
        <v>465413</v>
      </c>
      <c r="O5387" s="14">
        <v>0</v>
      </c>
      <c r="P5387" s="14"/>
      <c r="Q5387" s="3">
        <v>0</v>
      </c>
      <c r="R5387" s="69"/>
      <c r="S5387" s="69">
        <v>0</v>
      </c>
      <c r="T5387" s="3">
        <v>0</v>
      </c>
      <c r="U5387" s="3">
        <v>0</v>
      </c>
      <c r="V5387" s="3">
        <v>0</v>
      </c>
      <c r="W5387" s="3">
        <v>0</v>
      </c>
      <c r="X5387" s="14">
        <v>9396854</v>
      </c>
      <c r="Y5387" s="14"/>
      <c r="Z5387" s="3">
        <v>251322</v>
      </c>
      <c r="AA5387" s="69"/>
      <c r="AB5387" s="69">
        <v>403.06327303000006</v>
      </c>
      <c r="AC5387" s="3">
        <v>96687</v>
      </c>
      <c r="AD5387" s="3">
        <v>242087.61074999999</v>
      </c>
      <c r="AE5387" s="3">
        <v>0</v>
      </c>
      <c r="AF5387" s="3">
        <v>0</v>
      </c>
    </row>
    <row r="5388" spans="1:32" x14ac:dyDescent="0.3">
      <c r="A5388" s="31" t="s">
        <v>105</v>
      </c>
      <c r="B5388" s="65" t="str">
        <f>VLOOKUP(A5388,'bank list with code'!$A$2:$C$114,3,FALSE)</f>
        <v>B107</v>
      </c>
      <c r="C5388" s="65" t="str">
        <f>VLOOKUP(B5388,'bank type'!$A$2:$B$87,2,FALSE)</f>
        <v>Small Finance Banks</v>
      </c>
      <c r="D5388" s="60">
        <f t="shared" si="187"/>
        <v>45169</v>
      </c>
      <c r="E5388" s="115">
        <v>8</v>
      </c>
      <c r="F5388" s="41">
        <v>2023</v>
      </c>
      <c r="G5388" s="14">
        <v>231</v>
      </c>
      <c r="H5388" s="6">
        <v>0</v>
      </c>
      <c r="I5388" s="6"/>
      <c r="J5388" s="6"/>
      <c r="K5388" s="14">
        <v>0</v>
      </c>
      <c r="L5388" s="14">
        <v>0</v>
      </c>
      <c r="M5388" s="14">
        <v>0</v>
      </c>
      <c r="N5388" s="14">
        <v>0</v>
      </c>
      <c r="O5388" s="14">
        <v>0</v>
      </c>
      <c r="P5388" s="14"/>
      <c r="Q5388" s="3">
        <v>0</v>
      </c>
      <c r="R5388" s="69"/>
      <c r="S5388" s="69">
        <v>0</v>
      </c>
      <c r="T5388" s="3">
        <v>0</v>
      </c>
      <c r="U5388" s="3">
        <v>0</v>
      </c>
      <c r="V5388" s="3">
        <v>0</v>
      </c>
      <c r="W5388" s="3">
        <v>0</v>
      </c>
      <c r="X5388" s="14">
        <v>6</v>
      </c>
      <c r="Y5388" s="14"/>
      <c r="Z5388" s="3">
        <v>3</v>
      </c>
      <c r="AA5388" s="69"/>
      <c r="AB5388" s="69">
        <v>2.02E-4</v>
      </c>
      <c r="AC5388" s="3">
        <v>0</v>
      </c>
      <c r="AD5388" s="3">
        <v>0</v>
      </c>
      <c r="AE5388" s="3">
        <v>0</v>
      </c>
      <c r="AF5388" s="3">
        <v>0</v>
      </c>
    </row>
    <row r="5389" spans="1:32" x14ac:dyDescent="0.3">
      <c r="A5389" s="31" t="s">
        <v>106</v>
      </c>
      <c r="B5389" s="65" t="str">
        <f>VLOOKUP(A5389,'bank list with code'!$A$2:$C$114,3,FALSE)</f>
        <v>B109</v>
      </c>
      <c r="C5389" s="65" t="str">
        <f>VLOOKUP(B5389,'bank type'!$A$2:$B$87,2,FALSE)</f>
        <v>Small Finance Banks</v>
      </c>
      <c r="D5389" s="60">
        <f t="shared" si="187"/>
        <v>45169</v>
      </c>
      <c r="E5389" s="115">
        <v>8</v>
      </c>
      <c r="F5389" s="41">
        <v>2023</v>
      </c>
      <c r="G5389" s="14">
        <v>301</v>
      </c>
      <c r="H5389" s="6">
        <v>7</v>
      </c>
      <c r="I5389" s="6"/>
      <c r="J5389" s="6"/>
      <c r="K5389" s="14">
        <v>0</v>
      </c>
      <c r="L5389" s="14">
        <v>559</v>
      </c>
      <c r="M5389" s="14">
        <v>0</v>
      </c>
      <c r="N5389" s="14">
        <v>27908</v>
      </c>
      <c r="O5389" s="14">
        <v>0</v>
      </c>
      <c r="P5389" s="14"/>
      <c r="Q5389" s="3">
        <v>0</v>
      </c>
      <c r="R5389" s="69"/>
      <c r="S5389" s="69">
        <v>0</v>
      </c>
      <c r="T5389" s="3">
        <v>0</v>
      </c>
      <c r="U5389" s="3">
        <v>0</v>
      </c>
      <c r="V5389" s="3">
        <v>0</v>
      </c>
      <c r="W5389" s="3">
        <v>0</v>
      </c>
      <c r="X5389" s="14">
        <v>1726510</v>
      </c>
      <c r="Y5389" s="14"/>
      <c r="Z5389" s="3">
        <v>38304</v>
      </c>
      <c r="AA5389" s="69"/>
      <c r="AB5389" s="69">
        <v>66.164471780000042</v>
      </c>
      <c r="AC5389" s="3">
        <v>12804</v>
      </c>
      <c r="AD5389" s="3">
        <v>29042.70657000002</v>
      </c>
      <c r="AE5389" s="3">
        <v>20</v>
      </c>
      <c r="AF5389" s="3">
        <v>190.30005</v>
      </c>
    </row>
    <row r="5390" spans="1:32" x14ac:dyDescent="0.3">
      <c r="A5390" t="s">
        <v>0</v>
      </c>
      <c r="B5390" s="65" t="str">
        <f>VLOOKUP(A5390,'bank list with code'!$A$2:$C$114,3,FALSE)</f>
        <v>B014</v>
      </c>
      <c r="C5390" s="65" t="str">
        <f>VLOOKUP(B5390,'bank type'!$A$2:$B$87,2,FALSE)</f>
        <v>Public Sector Banks</v>
      </c>
      <c r="D5390" s="62">
        <f>DATE(2023,9,30)</f>
        <v>45199</v>
      </c>
      <c r="E5390" s="116">
        <v>9</v>
      </c>
      <c r="F5390" s="41">
        <v>2023</v>
      </c>
      <c r="G5390">
        <v>8375</v>
      </c>
      <c r="H5390">
        <v>2192</v>
      </c>
      <c r="K5390">
        <v>28421</v>
      </c>
      <c r="L5390">
        <v>45302</v>
      </c>
      <c r="M5390">
        <v>9969</v>
      </c>
      <c r="N5390">
        <v>1412490</v>
      </c>
      <c r="O5390">
        <v>2166360</v>
      </c>
      <c r="Q5390">
        <v>2260619</v>
      </c>
      <c r="S5390" s="114">
        <v>7404.8329999999996</v>
      </c>
      <c r="T5390">
        <v>2236436</v>
      </c>
      <c r="U5390">
        <v>13144834</v>
      </c>
      <c r="V5390">
        <v>0</v>
      </c>
      <c r="W5390">
        <v>0</v>
      </c>
      <c r="X5390">
        <v>91480844</v>
      </c>
      <c r="Z5390">
        <v>4833810</v>
      </c>
      <c r="AB5390" s="114">
        <v>9902.4680000000008</v>
      </c>
      <c r="AC5390">
        <v>1130124</v>
      </c>
      <c r="AD5390">
        <v>4112098</v>
      </c>
      <c r="AE5390">
        <v>5</v>
      </c>
      <c r="AF5390">
        <v>14</v>
      </c>
    </row>
    <row r="5391" spans="1:32" x14ac:dyDescent="0.3">
      <c r="A5391" t="s">
        <v>1</v>
      </c>
      <c r="B5391" s="65" t="str">
        <f>VLOOKUP(A5391,'bank list with code'!$A$2:$C$114,3,FALSE)</f>
        <v>B015</v>
      </c>
      <c r="C5391" s="65" t="str">
        <f>VLOOKUP(B5391,'bank type'!$A$2:$B$87,2,FALSE)</f>
        <v>Public Sector Banks</v>
      </c>
      <c r="D5391" s="62">
        <f t="shared" ref="D5391:D5450" si="188">DATE(2023,9,30)</f>
        <v>45199</v>
      </c>
      <c r="E5391" s="116">
        <v>9</v>
      </c>
      <c r="F5391" s="41">
        <v>2023</v>
      </c>
      <c r="G5391">
        <v>5327</v>
      </c>
      <c r="H5391">
        <v>2901</v>
      </c>
      <c r="K5391">
        <v>42656</v>
      </c>
      <c r="L5391">
        <v>17434</v>
      </c>
      <c r="M5391">
        <v>0</v>
      </c>
      <c r="N5391">
        <v>843820</v>
      </c>
      <c r="O5391">
        <v>70929</v>
      </c>
      <c r="Q5391">
        <v>144476</v>
      </c>
      <c r="S5391" s="114">
        <v>515.101</v>
      </c>
      <c r="T5391">
        <v>60720</v>
      </c>
      <c r="U5391">
        <v>256925</v>
      </c>
      <c r="V5391">
        <v>0</v>
      </c>
      <c r="W5391">
        <v>0</v>
      </c>
      <c r="X5391">
        <v>49643403</v>
      </c>
      <c r="Z5391">
        <v>3247388</v>
      </c>
      <c r="AB5391" s="114">
        <v>6174.3130000000001</v>
      </c>
      <c r="AC5391">
        <v>1140481</v>
      </c>
      <c r="AD5391">
        <v>1922317</v>
      </c>
      <c r="AE5391">
        <v>0</v>
      </c>
      <c r="AF5391">
        <v>0</v>
      </c>
    </row>
    <row r="5392" spans="1:32" x14ac:dyDescent="0.3">
      <c r="A5392" t="s">
        <v>2</v>
      </c>
      <c r="B5392" s="65" t="str">
        <f>VLOOKUP(A5392,'bank list with code'!$A$2:$C$114,3,FALSE)</f>
        <v>B016</v>
      </c>
      <c r="C5392" s="65" t="str">
        <f>VLOOKUP(B5392,'bank type'!$A$2:$B$87,2,FALSE)</f>
        <v>Public Sector Banks</v>
      </c>
      <c r="D5392" s="62">
        <f t="shared" si="188"/>
        <v>45199</v>
      </c>
      <c r="E5392" s="116">
        <v>9</v>
      </c>
      <c r="F5392" s="41">
        <v>2023</v>
      </c>
      <c r="G5392">
        <v>1979</v>
      </c>
      <c r="H5392">
        <v>412</v>
      </c>
      <c r="K5392">
        <v>1784</v>
      </c>
      <c r="L5392">
        <v>1933</v>
      </c>
      <c r="M5392">
        <v>355014</v>
      </c>
      <c r="N5392">
        <v>1180119</v>
      </c>
      <c r="O5392">
        <v>33130</v>
      </c>
      <c r="Q5392">
        <v>50290</v>
      </c>
      <c r="S5392" s="114">
        <v>208.089</v>
      </c>
      <c r="T5392">
        <v>20893</v>
      </c>
      <c r="U5392">
        <v>113524</v>
      </c>
      <c r="V5392">
        <v>0</v>
      </c>
      <c r="W5392">
        <v>0</v>
      </c>
      <c r="X5392">
        <v>13897125</v>
      </c>
      <c r="Z5392">
        <v>1402660</v>
      </c>
      <c r="AB5392" s="114">
        <v>2308.0259999999998</v>
      </c>
      <c r="AC5392">
        <v>477232</v>
      </c>
      <c r="AD5392">
        <v>853696</v>
      </c>
      <c r="AE5392">
        <v>6311</v>
      </c>
      <c r="AF5392">
        <v>68480</v>
      </c>
    </row>
    <row r="5393" spans="1:32" x14ac:dyDescent="0.3">
      <c r="A5393" t="s">
        <v>3</v>
      </c>
      <c r="B5393" s="65" t="str">
        <f>VLOOKUP(A5393,'bank list with code'!$A$2:$C$114,3,FALSE)</f>
        <v>B018</v>
      </c>
      <c r="C5393" s="65" t="str">
        <f>VLOOKUP(B5393,'bank type'!$A$2:$B$87,2,FALSE)</f>
        <v>Public Sector Banks</v>
      </c>
      <c r="D5393" s="62">
        <f t="shared" si="188"/>
        <v>45199</v>
      </c>
      <c r="E5393" s="116">
        <v>9</v>
      </c>
      <c r="F5393" s="41">
        <v>2023</v>
      </c>
      <c r="G5393">
        <v>8079</v>
      </c>
      <c r="H5393">
        <v>4038</v>
      </c>
      <c r="K5393">
        <v>66225</v>
      </c>
      <c r="L5393">
        <v>13427</v>
      </c>
      <c r="M5393">
        <v>56</v>
      </c>
      <c r="N5393">
        <v>2716588</v>
      </c>
      <c r="O5393">
        <v>805175</v>
      </c>
      <c r="Q5393">
        <v>854972</v>
      </c>
      <c r="S5393" s="114">
        <v>2637.1120000000001</v>
      </c>
      <c r="T5393">
        <v>362306</v>
      </c>
      <c r="U5393">
        <v>1726103</v>
      </c>
      <c r="V5393">
        <v>0</v>
      </c>
      <c r="W5393">
        <v>0</v>
      </c>
      <c r="X5393">
        <v>54222425</v>
      </c>
      <c r="Z5393">
        <v>7258009</v>
      </c>
      <c r="AB5393" s="114">
        <v>16965.84</v>
      </c>
      <c r="AC5393">
        <v>1538830</v>
      </c>
      <c r="AD5393">
        <v>4506638</v>
      </c>
      <c r="AE5393">
        <v>4692</v>
      </c>
      <c r="AF5393">
        <v>78142</v>
      </c>
    </row>
    <row r="5394" spans="1:32" x14ac:dyDescent="0.3">
      <c r="A5394" t="s">
        <v>4</v>
      </c>
      <c r="B5394" s="65" t="str">
        <f>VLOOKUP(A5394,'bank list with code'!$A$2:$C$114,3,FALSE)</f>
        <v>B022</v>
      </c>
      <c r="C5394" s="65" t="str">
        <f>VLOOKUP(B5394,'bank type'!$A$2:$B$87,2,FALSE)</f>
        <v>Public Sector Banks</v>
      </c>
      <c r="D5394" s="62">
        <f t="shared" si="188"/>
        <v>45199</v>
      </c>
      <c r="E5394" s="116">
        <v>9</v>
      </c>
      <c r="F5394" s="41">
        <v>2023</v>
      </c>
      <c r="G5394">
        <v>2857</v>
      </c>
      <c r="H5394">
        <v>949</v>
      </c>
      <c r="K5394">
        <v>2484</v>
      </c>
      <c r="L5394">
        <v>9254</v>
      </c>
      <c r="M5394">
        <v>5628</v>
      </c>
      <c r="N5394">
        <v>981388</v>
      </c>
      <c r="O5394">
        <v>0</v>
      </c>
      <c r="Q5394">
        <v>0</v>
      </c>
      <c r="S5394" s="114">
        <v>0</v>
      </c>
      <c r="T5394">
        <v>0</v>
      </c>
      <c r="U5394">
        <v>0</v>
      </c>
      <c r="V5394">
        <v>0</v>
      </c>
      <c r="W5394">
        <v>0</v>
      </c>
      <c r="X5394">
        <v>29438355</v>
      </c>
      <c r="Z5394">
        <v>1837320</v>
      </c>
      <c r="AB5394" s="114">
        <v>4103.6239999999998</v>
      </c>
      <c r="AC5394">
        <v>324703</v>
      </c>
      <c r="AD5394">
        <v>963037</v>
      </c>
      <c r="AE5394">
        <v>0</v>
      </c>
      <c r="AF5394">
        <v>0</v>
      </c>
    </row>
    <row r="5395" spans="1:32" x14ac:dyDescent="0.3">
      <c r="A5395" t="s">
        <v>5</v>
      </c>
      <c r="B5395" s="65" t="str">
        <f>VLOOKUP(A5395,'bank list with code'!$A$2:$C$114,3,FALSE)</f>
        <v>B060</v>
      </c>
      <c r="C5395" s="65" t="str">
        <f>VLOOKUP(B5395,'bank type'!$A$2:$B$87,2,FALSE)</f>
        <v>Public Sector Banks</v>
      </c>
      <c r="D5395" s="62">
        <f t="shared" si="188"/>
        <v>45199</v>
      </c>
      <c r="E5395" s="116">
        <v>9</v>
      </c>
      <c r="F5395" s="41">
        <v>2023</v>
      </c>
      <c r="G5395">
        <v>4274</v>
      </c>
      <c r="H5395">
        <v>592</v>
      </c>
      <c r="K5395">
        <v>13401</v>
      </c>
      <c r="L5395">
        <v>10825</v>
      </c>
      <c r="M5395">
        <v>0</v>
      </c>
      <c r="N5395">
        <v>3947277</v>
      </c>
      <c r="O5395">
        <v>177001</v>
      </c>
      <c r="Q5395">
        <v>125933</v>
      </c>
      <c r="S5395" s="114">
        <v>443.68200000000002</v>
      </c>
      <c r="T5395">
        <v>64633</v>
      </c>
      <c r="U5395">
        <v>331544</v>
      </c>
      <c r="V5395">
        <v>0</v>
      </c>
      <c r="W5395">
        <v>0</v>
      </c>
      <c r="X5395">
        <v>33151076</v>
      </c>
      <c r="Z5395">
        <v>4219009</v>
      </c>
      <c r="AB5395" s="114">
        <v>8866.7240000000002</v>
      </c>
      <c r="AC5395">
        <v>1456769</v>
      </c>
      <c r="AD5395">
        <v>2815892</v>
      </c>
      <c r="AE5395">
        <v>2717</v>
      </c>
      <c r="AF5395">
        <v>42722</v>
      </c>
    </row>
    <row r="5396" spans="1:32" x14ac:dyDescent="0.3">
      <c r="A5396" t="s">
        <v>6</v>
      </c>
      <c r="B5396" s="65" t="str">
        <f>VLOOKUP(A5396,'bank list with code'!$A$2:$C$114,3,FALSE)</f>
        <v>B061</v>
      </c>
      <c r="C5396" s="65" t="str">
        <f>VLOOKUP(B5396,'bank type'!$A$2:$B$87,2,FALSE)</f>
        <v>Public Sector Banks</v>
      </c>
      <c r="D5396" s="62">
        <f t="shared" si="188"/>
        <v>45199</v>
      </c>
      <c r="E5396" s="116">
        <v>9</v>
      </c>
      <c r="F5396" s="41">
        <v>2023</v>
      </c>
      <c r="G5396">
        <v>2785</v>
      </c>
      <c r="H5396">
        <v>729</v>
      </c>
      <c r="K5396">
        <v>0</v>
      </c>
      <c r="L5396">
        <v>0</v>
      </c>
      <c r="M5396">
        <v>0</v>
      </c>
      <c r="N5396">
        <v>302820</v>
      </c>
      <c r="O5396">
        <v>85030</v>
      </c>
      <c r="Q5396">
        <v>71817</v>
      </c>
      <c r="S5396" s="114">
        <v>189.018</v>
      </c>
      <c r="T5396">
        <v>24159</v>
      </c>
      <c r="U5396">
        <v>77972</v>
      </c>
      <c r="V5396">
        <v>0</v>
      </c>
      <c r="W5396">
        <v>0</v>
      </c>
      <c r="X5396">
        <v>17847007</v>
      </c>
      <c r="Z5396">
        <v>2695036</v>
      </c>
      <c r="AB5396" s="114">
        <v>5518.7920000000004</v>
      </c>
      <c r="AC5396">
        <v>686047</v>
      </c>
      <c r="AD5396">
        <v>1421744</v>
      </c>
      <c r="AE5396">
        <v>0</v>
      </c>
      <c r="AF5396">
        <v>0</v>
      </c>
    </row>
    <row r="5397" spans="1:32" x14ac:dyDescent="0.3">
      <c r="A5397" t="s">
        <v>7</v>
      </c>
      <c r="B5397" s="65" t="str">
        <f>VLOOKUP(A5397,'bank list with code'!$A$2:$C$114,3,FALSE)</f>
        <v>B080</v>
      </c>
      <c r="C5397" s="65" t="str">
        <f>VLOOKUP(B5397,'bank type'!$A$2:$B$87,2,FALSE)</f>
        <v>Public Sector Banks</v>
      </c>
      <c r="D5397" s="62">
        <f t="shared" si="188"/>
        <v>45199</v>
      </c>
      <c r="E5397" s="116">
        <v>9</v>
      </c>
      <c r="F5397" s="41">
        <v>2023</v>
      </c>
      <c r="G5397">
        <v>894</v>
      </c>
      <c r="H5397">
        <v>26</v>
      </c>
      <c r="K5397">
        <v>616</v>
      </c>
      <c r="L5397">
        <v>193</v>
      </c>
      <c r="M5397">
        <v>790</v>
      </c>
      <c r="N5397">
        <v>91856</v>
      </c>
      <c r="O5397">
        <v>0</v>
      </c>
      <c r="Q5397">
        <v>0</v>
      </c>
      <c r="S5397" s="114">
        <v>0</v>
      </c>
      <c r="T5397">
        <v>0</v>
      </c>
      <c r="U5397">
        <v>0</v>
      </c>
      <c r="V5397">
        <v>0</v>
      </c>
      <c r="W5397">
        <v>0</v>
      </c>
      <c r="X5397">
        <v>4003642</v>
      </c>
      <c r="Z5397">
        <v>558578</v>
      </c>
      <c r="AB5397" s="114">
        <v>1192.039</v>
      </c>
      <c r="AC5397">
        <v>105817</v>
      </c>
      <c r="AD5397">
        <v>386998</v>
      </c>
      <c r="AE5397">
        <v>0</v>
      </c>
      <c r="AF5397">
        <v>0</v>
      </c>
    </row>
    <row r="5398" spans="1:32" x14ac:dyDescent="0.3">
      <c r="A5398" t="s">
        <v>8</v>
      </c>
      <c r="B5398" s="65" t="str">
        <f>VLOOKUP(A5398,'bank list with code'!$A$2:$C$114,3,FALSE)</f>
        <v>B081</v>
      </c>
      <c r="C5398" s="65" t="str">
        <f>VLOOKUP(B5398,'bank type'!$A$2:$B$87,2,FALSE)</f>
        <v>Public Sector Banks</v>
      </c>
      <c r="D5398" s="62">
        <f t="shared" si="188"/>
        <v>45199</v>
      </c>
      <c r="E5398" s="116">
        <v>9</v>
      </c>
      <c r="F5398" s="41">
        <v>2023</v>
      </c>
      <c r="G5398">
        <v>8155</v>
      </c>
      <c r="H5398">
        <v>4490</v>
      </c>
      <c r="K5398">
        <v>42138</v>
      </c>
      <c r="L5398">
        <v>11265</v>
      </c>
      <c r="M5398">
        <v>659900</v>
      </c>
      <c r="N5398">
        <v>453808</v>
      </c>
      <c r="O5398">
        <v>411313</v>
      </c>
      <c r="Q5398">
        <v>525518</v>
      </c>
      <c r="S5398" s="114">
        <v>1937.9690000000001</v>
      </c>
      <c r="T5398">
        <v>236587</v>
      </c>
      <c r="U5398">
        <v>1003335</v>
      </c>
      <c r="V5398">
        <v>0</v>
      </c>
      <c r="W5398">
        <v>0</v>
      </c>
      <c r="X5398">
        <v>40614670</v>
      </c>
      <c r="Z5398">
        <v>5526624</v>
      </c>
      <c r="AB5398" s="114">
        <v>12689.885</v>
      </c>
      <c r="AC5398">
        <v>2286455</v>
      </c>
      <c r="AD5398">
        <v>5284333</v>
      </c>
      <c r="AE5398">
        <v>0</v>
      </c>
      <c r="AF5398">
        <v>0</v>
      </c>
    </row>
    <row r="5399" spans="1:32" x14ac:dyDescent="0.3">
      <c r="A5399" t="s">
        <v>12</v>
      </c>
      <c r="B5399" s="65" t="str">
        <f>VLOOKUP(A5399,'bank list with code'!$A$2:$C$114,3,FALSE)</f>
        <v>B093</v>
      </c>
      <c r="C5399" s="65" t="str">
        <f>VLOOKUP(B5399,'bank type'!$A$2:$B$87,2,FALSE)</f>
        <v>Public Sector Banks</v>
      </c>
      <c r="D5399" s="62">
        <f t="shared" si="188"/>
        <v>45199</v>
      </c>
      <c r="E5399" s="116">
        <v>9</v>
      </c>
      <c r="F5399" s="41">
        <v>2023</v>
      </c>
      <c r="G5399">
        <v>25736</v>
      </c>
      <c r="H5399">
        <v>39424</v>
      </c>
      <c r="K5399">
        <v>1223092</v>
      </c>
      <c r="L5399">
        <v>53277</v>
      </c>
      <c r="M5399">
        <v>803536</v>
      </c>
      <c r="N5399">
        <v>3021111</v>
      </c>
      <c r="O5399">
        <v>17873839</v>
      </c>
      <c r="Q5399">
        <v>25873904</v>
      </c>
      <c r="S5399" s="114">
        <v>85097.062000000005</v>
      </c>
      <c r="T5399">
        <v>20794866</v>
      </c>
      <c r="U5399">
        <v>164569844</v>
      </c>
      <c r="V5399">
        <v>0</v>
      </c>
      <c r="W5399">
        <v>0</v>
      </c>
      <c r="X5399">
        <v>257923281</v>
      </c>
      <c r="Z5399">
        <v>39478488</v>
      </c>
      <c r="AB5399" s="114">
        <v>86389.687000000005</v>
      </c>
      <c r="AC5399">
        <v>12031804</v>
      </c>
      <c r="AD5399">
        <v>27983340</v>
      </c>
      <c r="AE5399">
        <v>1393</v>
      </c>
      <c r="AF5399">
        <v>18216</v>
      </c>
    </row>
    <row r="5400" spans="1:32" x14ac:dyDescent="0.3">
      <c r="A5400" t="s">
        <v>9</v>
      </c>
      <c r="B5400" s="65" t="str">
        <f>VLOOKUP(A5400,'bank list with code'!$A$2:$C$114,3,FALSE)</f>
        <v>B102</v>
      </c>
      <c r="C5400" s="65" t="str">
        <f>VLOOKUP(B5400,'bank type'!$A$2:$B$87,2,FALSE)</f>
        <v>Public Sector Banks</v>
      </c>
      <c r="D5400" s="62">
        <f t="shared" si="188"/>
        <v>45199</v>
      </c>
      <c r="E5400" s="116">
        <v>9</v>
      </c>
      <c r="F5400" s="41">
        <v>2023</v>
      </c>
      <c r="G5400">
        <v>2242</v>
      </c>
      <c r="H5400">
        <v>229</v>
      </c>
      <c r="K5400">
        <v>11202</v>
      </c>
      <c r="L5400">
        <v>3568</v>
      </c>
      <c r="M5400">
        <v>861</v>
      </c>
      <c r="N5400">
        <v>856819</v>
      </c>
      <c r="O5400">
        <v>0</v>
      </c>
      <c r="Q5400">
        <v>0</v>
      </c>
      <c r="S5400" s="114">
        <v>0</v>
      </c>
      <c r="T5400">
        <v>0</v>
      </c>
      <c r="U5400">
        <v>0</v>
      </c>
      <c r="V5400">
        <v>0</v>
      </c>
      <c r="W5400">
        <v>0</v>
      </c>
      <c r="X5400">
        <v>12661869</v>
      </c>
      <c r="Z5400">
        <v>1555304</v>
      </c>
      <c r="AB5400" s="114">
        <v>3174.68</v>
      </c>
      <c r="AC5400">
        <v>360189</v>
      </c>
      <c r="AD5400">
        <v>950462</v>
      </c>
      <c r="AE5400">
        <v>935</v>
      </c>
      <c r="AF5400">
        <v>17348</v>
      </c>
    </row>
    <row r="5401" spans="1:32" x14ac:dyDescent="0.3">
      <c r="A5401" t="s">
        <v>10</v>
      </c>
      <c r="B5401" s="65" t="str">
        <f>VLOOKUP(A5401,'bank list with code'!$A$2:$C$114,3,FALSE)</f>
        <v>B105</v>
      </c>
      <c r="C5401" s="65" t="str">
        <f>VLOOKUP(B5401,'bank type'!$A$2:$B$87,2,FALSE)</f>
        <v>Public Sector Banks</v>
      </c>
      <c r="D5401" s="62">
        <f t="shared" si="188"/>
        <v>45199</v>
      </c>
      <c r="E5401" s="116">
        <v>9</v>
      </c>
      <c r="F5401" s="41">
        <v>2023</v>
      </c>
      <c r="G5401">
        <v>7861</v>
      </c>
      <c r="H5401">
        <v>2216</v>
      </c>
      <c r="K5401">
        <v>42840</v>
      </c>
      <c r="L5401">
        <v>8016</v>
      </c>
      <c r="M5401">
        <v>200178</v>
      </c>
      <c r="N5401">
        <v>277756</v>
      </c>
      <c r="O5401">
        <v>727780</v>
      </c>
      <c r="Q5401">
        <v>760676</v>
      </c>
      <c r="S5401" s="114">
        <v>2983.66</v>
      </c>
      <c r="T5401">
        <v>825844</v>
      </c>
      <c r="U5401">
        <v>2470890</v>
      </c>
      <c r="V5401">
        <v>0</v>
      </c>
      <c r="W5401">
        <v>0</v>
      </c>
      <c r="X5401">
        <v>53029563</v>
      </c>
      <c r="Z5401">
        <v>6374017</v>
      </c>
      <c r="AB5401" s="114">
        <v>12535.834000000001</v>
      </c>
      <c r="AC5401">
        <v>3061401</v>
      </c>
      <c r="AD5401">
        <v>6183720</v>
      </c>
      <c r="AE5401">
        <v>2481</v>
      </c>
      <c r="AF5401">
        <v>9498</v>
      </c>
    </row>
    <row r="5402" spans="1:32" x14ac:dyDescent="0.3">
      <c r="A5402" t="s">
        <v>14</v>
      </c>
      <c r="B5402" s="65" t="str">
        <f>VLOOKUP(A5402,'bank list with code'!$A$2:$C$114,3,FALSE)</f>
        <v>B009</v>
      </c>
      <c r="C5402" s="65" t="str">
        <f>VLOOKUP(B5402,'bank type'!$A$2:$B$87,2,FALSE)</f>
        <v>Private Sector Banks</v>
      </c>
      <c r="D5402" s="62">
        <f t="shared" si="188"/>
        <v>45199</v>
      </c>
      <c r="E5402" s="116">
        <v>9</v>
      </c>
      <c r="F5402" s="41">
        <v>2023</v>
      </c>
      <c r="G5402">
        <v>5940</v>
      </c>
      <c r="H5402">
        <v>9841</v>
      </c>
      <c r="K5402">
        <v>1544021</v>
      </c>
      <c r="L5402">
        <v>736</v>
      </c>
      <c r="M5402">
        <v>716608</v>
      </c>
      <c r="N5402">
        <v>67744063</v>
      </c>
      <c r="O5402">
        <v>13145726</v>
      </c>
      <c r="Q5402">
        <v>23538845</v>
      </c>
      <c r="S5402" s="114">
        <v>63902.082000000002</v>
      </c>
      <c r="T5402">
        <v>21367571</v>
      </c>
      <c r="U5402">
        <v>98723441</v>
      </c>
      <c r="V5402">
        <v>0</v>
      </c>
      <c r="W5402">
        <v>0</v>
      </c>
      <c r="X5402">
        <v>31631497</v>
      </c>
      <c r="Z5402">
        <v>6982994</v>
      </c>
      <c r="AB5402" s="114">
        <v>18386.371999999999</v>
      </c>
      <c r="AC5402">
        <v>3185826</v>
      </c>
      <c r="AD5402">
        <v>14294690</v>
      </c>
      <c r="AE5402">
        <v>15313</v>
      </c>
      <c r="AF5402">
        <v>378889</v>
      </c>
    </row>
    <row r="5403" spans="1:32" x14ac:dyDescent="0.3">
      <c r="A5403" t="s">
        <v>15</v>
      </c>
      <c r="B5403" s="65" t="str">
        <f>VLOOKUP(A5403,'bank list with code'!$A$2:$C$114,3,FALSE)</f>
        <v>B010</v>
      </c>
      <c r="C5403" s="65" t="str">
        <f>VLOOKUP(B5403,'bank type'!$A$2:$B$87,2,FALSE)</f>
        <v>Private Sector Banks</v>
      </c>
      <c r="D5403" s="62">
        <f t="shared" si="188"/>
        <v>45199</v>
      </c>
      <c r="E5403" s="116">
        <v>9</v>
      </c>
      <c r="F5403" s="41">
        <v>2023</v>
      </c>
      <c r="G5403">
        <v>433</v>
      </c>
      <c r="H5403">
        <v>5</v>
      </c>
      <c r="K5403">
        <v>46292</v>
      </c>
      <c r="L5403">
        <v>0</v>
      </c>
      <c r="M5403">
        <v>0</v>
      </c>
      <c r="N5403">
        <v>0</v>
      </c>
      <c r="O5403">
        <v>0</v>
      </c>
      <c r="Q5403">
        <v>0</v>
      </c>
      <c r="S5403" s="114">
        <v>0</v>
      </c>
      <c r="T5403">
        <v>0</v>
      </c>
      <c r="U5403">
        <v>0</v>
      </c>
      <c r="V5403">
        <v>0</v>
      </c>
      <c r="W5403">
        <v>0</v>
      </c>
      <c r="X5403">
        <v>5627530</v>
      </c>
      <c r="Z5403">
        <v>345855</v>
      </c>
      <c r="AB5403" s="114">
        <v>944.78599999999994</v>
      </c>
      <c r="AC5403">
        <v>164718</v>
      </c>
      <c r="AD5403">
        <v>555838</v>
      </c>
      <c r="AE5403">
        <v>0</v>
      </c>
      <c r="AF5403">
        <v>0</v>
      </c>
    </row>
    <row r="5404" spans="1:32" x14ac:dyDescent="0.3">
      <c r="A5404" t="s">
        <v>90</v>
      </c>
      <c r="B5404" s="65" t="str">
        <f>VLOOKUP(A5404,'bank list with code'!$A$2:$C$114,3,FALSE)</f>
        <v>B024</v>
      </c>
      <c r="C5404" s="65" t="str">
        <f>VLOOKUP(B5404,'bank type'!$A$2:$B$87,2,FALSE)</f>
        <v>Private Sector Banks</v>
      </c>
      <c r="D5404" s="62">
        <f t="shared" si="188"/>
        <v>45199</v>
      </c>
      <c r="E5404" s="116">
        <v>9</v>
      </c>
      <c r="F5404" s="41">
        <v>2023</v>
      </c>
      <c r="G5404">
        <v>1116</v>
      </c>
      <c r="H5404">
        <v>546</v>
      </c>
      <c r="K5404">
        <v>6308</v>
      </c>
      <c r="L5404">
        <v>50320</v>
      </c>
      <c r="M5404">
        <v>0</v>
      </c>
      <c r="N5404">
        <v>55817</v>
      </c>
      <c r="O5404">
        <v>18052</v>
      </c>
      <c r="Q5404">
        <v>37047</v>
      </c>
      <c r="S5404" s="114">
        <v>156.58799999999999</v>
      </c>
      <c r="T5404">
        <v>14124</v>
      </c>
      <c r="U5404">
        <v>150468</v>
      </c>
      <c r="V5404">
        <v>0</v>
      </c>
      <c r="W5404">
        <v>0</v>
      </c>
      <c r="X5404">
        <v>2814661</v>
      </c>
      <c r="Z5404">
        <v>545816</v>
      </c>
      <c r="AB5404" s="114">
        <v>1321.184</v>
      </c>
      <c r="AC5404">
        <v>79970</v>
      </c>
      <c r="AD5404">
        <v>204420</v>
      </c>
      <c r="AE5404">
        <v>0</v>
      </c>
      <c r="AF5404">
        <v>0</v>
      </c>
    </row>
    <row r="5405" spans="1:32" x14ac:dyDescent="0.3">
      <c r="A5405" t="s">
        <v>91</v>
      </c>
      <c r="B5405" s="65" t="str">
        <f>VLOOKUP(A5405,'bank list with code'!$A$2:$C$114,3,FALSE)</f>
        <v>B027</v>
      </c>
      <c r="C5405" s="65" t="str">
        <f>VLOOKUP(B5405,'bank type'!$A$2:$B$87,2,FALSE)</f>
        <v>Private Sector Banks</v>
      </c>
      <c r="D5405" s="62">
        <f t="shared" si="188"/>
        <v>45199</v>
      </c>
      <c r="E5405" s="116">
        <v>9</v>
      </c>
      <c r="F5405" s="41">
        <v>2023</v>
      </c>
      <c r="G5405">
        <v>494</v>
      </c>
      <c r="H5405">
        <v>51</v>
      </c>
      <c r="K5405">
        <v>0</v>
      </c>
      <c r="L5405">
        <v>0</v>
      </c>
      <c r="M5405">
        <v>8415</v>
      </c>
      <c r="N5405">
        <v>0</v>
      </c>
      <c r="O5405">
        <v>38831</v>
      </c>
      <c r="Q5405">
        <v>87392</v>
      </c>
      <c r="S5405" s="114">
        <v>355.63499999999999</v>
      </c>
      <c r="T5405">
        <v>81703</v>
      </c>
      <c r="U5405">
        <v>769112</v>
      </c>
      <c r="V5405">
        <v>0</v>
      </c>
      <c r="W5405">
        <v>0</v>
      </c>
      <c r="X5405">
        <v>902043</v>
      </c>
      <c r="Z5405">
        <v>199002</v>
      </c>
      <c r="AB5405" s="114">
        <v>397.01799999999997</v>
      </c>
      <c r="AC5405">
        <v>20263</v>
      </c>
      <c r="AD5405">
        <v>58797</v>
      </c>
      <c r="AE5405">
        <v>12</v>
      </c>
      <c r="AF5405">
        <v>78</v>
      </c>
    </row>
    <row r="5406" spans="1:32" x14ac:dyDescent="0.3">
      <c r="A5406" t="s">
        <v>18</v>
      </c>
      <c r="B5406" s="65" t="str">
        <f>VLOOKUP(A5406,'bank list with code'!$A$2:$C$114,3,FALSE)</f>
        <v>B032</v>
      </c>
      <c r="C5406" s="65" t="str">
        <f>VLOOKUP(B5406,'bank type'!$A$2:$B$87,2,FALSE)</f>
        <v>Private Sector Banks</v>
      </c>
      <c r="D5406" s="62">
        <f t="shared" si="188"/>
        <v>45199</v>
      </c>
      <c r="E5406" s="116">
        <v>9</v>
      </c>
      <c r="F5406" s="41">
        <v>2023</v>
      </c>
      <c r="G5406">
        <v>409</v>
      </c>
      <c r="H5406">
        <v>5</v>
      </c>
      <c r="K5406">
        <v>8200</v>
      </c>
      <c r="L5406">
        <v>0</v>
      </c>
      <c r="M5406">
        <v>9285</v>
      </c>
      <c r="N5406">
        <v>0</v>
      </c>
      <c r="O5406">
        <v>0</v>
      </c>
      <c r="Q5406">
        <v>0</v>
      </c>
      <c r="S5406" s="114">
        <v>0</v>
      </c>
      <c r="T5406">
        <v>0</v>
      </c>
      <c r="U5406">
        <v>0</v>
      </c>
      <c r="V5406">
        <v>0</v>
      </c>
      <c r="W5406">
        <v>0</v>
      </c>
      <c r="X5406">
        <v>732137</v>
      </c>
      <c r="Z5406">
        <v>107231</v>
      </c>
      <c r="AB5406" s="114">
        <v>277.57499999999999</v>
      </c>
      <c r="AC5406">
        <v>26244</v>
      </c>
      <c r="AD5406">
        <v>116682</v>
      </c>
      <c r="AE5406">
        <v>320</v>
      </c>
      <c r="AF5406">
        <v>9697</v>
      </c>
    </row>
    <row r="5407" spans="1:32" x14ac:dyDescent="0.3">
      <c r="A5407" t="s">
        <v>19</v>
      </c>
      <c r="B5407" s="65" t="str">
        <f>VLOOKUP(A5407,'bank list with code'!$A$2:$C$114,3,FALSE)</f>
        <v>B038</v>
      </c>
      <c r="C5407" s="65" t="str">
        <f>VLOOKUP(B5407,'bank type'!$A$2:$B$87,2,FALSE)</f>
        <v>Private Sector Banks</v>
      </c>
      <c r="D5407" s="62">
        <f t="shared" si="188"/>
        <v>45199</v>
      </c>
      <c r="E5407" s="116">
        <v>9</v>
      </c>
      <c r="F5407" s="41">
        <v>2023</v>
      </c>
      <c r="G5407">
        <v>232</v>
      </c>
      <c r="H5407">
        <v>42</v>
      </c>
      <c r="K5407">
        <v>1602</v>
      </c>
      <c r="L5407">
        <v>0</v>
      </c>
      <c r="M5407">
        <v>0</v>
      </c>
      <c r="N5407">
        <v>30559</v>
      </c>
      <c r="O5407">
        <v>10070</v>
      </c>
      <c r="Q5407">
        <v>21468</v>
      </c>
      <c r="S5407" s="114">
        <v>46.877000000000002</v>
      </c>
      <c r="T5407">
        <v>6326</v>
      </c>
      <c r="U5407">
        <v>24759</v>
      </c>
      <c r="V5407">
        <v>1</v>
      </c>
      <c r="W5407">
        <v>9</v>
      </c>
      <c r="X5407">
        <v>553506</v>
      </c>
      <c r="Z5407">
        <v>192103</v>
      </c>
      <c r="AB5407" s="114">
        <v>344.28899999999999</v>
      </c>
      <c r="AC5407">
        <v>13838</v>
      </c>
      <c r="AD5407">
        <v>37045</v>
      </c>
      <c r="AE5407">
        <v>0</v>
      </c>
      <c r="AF5407">
        <v>0</v>
      </c>
    </row>
    <row r="5408" spans="1:32" x14ac:dyDescent="0.3">
      <c r="A5408" t="s">
        <v>20</v>
      </c>
      <c r="B5408" s="65" t="str">
        <f>VLOOKUP(A5408,'bank list with code'!$A$2:$C$114,3,FALSE)</f>
        <v>B045</v>
      </c>
      <c r="C5408" s="65" t="str">
        <f>VLOOKUP(B5408,'bank type'!$A$2:$B$87,2,FALSE)</f>
        <v>Private Sector Banks</v>
      </c>
      <c r="D5408" s="62">
        <f t="shared" si="188"/>
        <v>45199</v>
      </c>
      <c r="E5408" s="116">
        <v>9</v>
      </c>
      <c r="F5408" s="41">
        <v>2023</v>
      </c>
      <c r="G5408">
        <v>1601</v>
      </c>
      <c r="H5408">
        <v>334</v>
      </c>
      <c r="K5408">
        <v>18836</v>
      </c>
      <c r="L5408">
        <v>891</v>
      </c>
      <c r="M5408">
        <v>15001</v>
      </c>
      <c r="N5408">
        <v>4471297</v>
      </c>
      <c r="O5408">
        <v>737984</v>
      </c>
      <c r="Q5408">
        <v>1330164</v>
      </c>
      <c r="S5408" s="114">
        <v>4139.7470000000003</v>
      </c>
      <c r="T5408">
        <v>1391323</v>
      </c>
      <c r="U5408">
        <v>8097635</v>
      </c>
      <c r="V5408">
        <v>0</v>
      </c>
      <c r="W5408">
        <v>0</v>
      </c>
      <c r="X5408">
        <v>13233925</v>
      </c>
      <c r="Z5408">
        <v>3886213</v>
      </c>
      <c r="AB5408" s="114">
        <v>8133.7070000000003</v>
      </c>
      <c r="AC5408">
        <v>1531505</v>
      </c>
      <c r="AD5408">
        <v>5388715</v>
      </c>
      <c r="AE5408">
        <v>2504</v>
      </c>
      <c r="AF5408">
        <v>34504</v>
      </c>
    </row>
    <row r="5409" spans="1:32" x14ac:dyDescent="0.3">
      <c r="A5409" t="s">
        <v>21</v>
      </c>
      <c r="B5409" s="65" t="str">
        <f>VLOOKUP(A5409,'bank list with code'!$A$2:$C$114,3,FALSE)</f>
        <v>B050</v>
      </c>
      <c r="C5409" s="65" t="str">
        <f>VLOOKUP(B5409,'bank type'!$A$2:$B$87,2,FALSE)</f>
        <v>Private Sector Banks</v>
      </c>
      <c r="D5409" s="62">
        <f t="shared" si="188"/>
        <v>45199</v>
      </c>
      <c r="E5409" s="116">
        <v>9</v>
      </c>
      <c r="F5409" s="41">
        <v>2023</v>
      </c>
      <c r="G5409">
        <v>11058</v>
      </c>
      <c r="H5409">
        <v>9538</v>
      </c>
      <c r="K5409">
        <v>1545322</v>
      </c>
      <c r="L5409">
        <v>4550</v>
      </c>
      <c r="M5409">
        <v>1956440</v>
      </c>
      <c r="N5409">
        <v>0</v>
      </c>
      <c r="O5409">
        <v>18831933</v>
      </c>
      <c r="Q5409">
        <v>39822882</v>
      </c>
      <c r="S5409" s="114">
        <v>136035.405</v>
      </c>
      <c r="T5409">
        <v>29835529</v>
      </c>
      <c r="U5409">
        <v>250583216</v>
      </c>
      <c r="V5409">
        <v>0</v>
      </c>
      <c r="W5409">
        <v>0</v>
      </c>
      <c r="X5409">
        <v>51919168</v>
      </c>
      <c r="Z5409">
        <v>15408199</v>
      </c>
      <c r="AB5409" s="114">
        <v>43739.752</v>
      </c>
      <c r="AC5409">
        <v>9957563</v>
      </c>
      <c r="AD5409">
        <v>38353790</v>
      </c>
      <c r="AE5409">
        <v>93634</v>
      </c>
      <c r="AF5409">
        <v>1348293</v>
      </c>
    </row>
    <row r="5410" spans="1:32" x14ac:dyDescent="0.3">
      <c r="A5410" t="s">
        <v>22</v>
      </c>
      <c r="B5410" s="65" t="str">
        <f>VLOOKUP(A5410,'bank list with code'!$A$2:$C$114,3,FALSE)</f>
        <v>B053</v>
      </c>
      <c r="C5410" s="65" t="str">
        <f>VLOOKUP(B5410,'bank type'!$A$2:$B$87,2,FALSE)</f>
        <v>Private Sector Banks</v>
      </c>
      <c r="D5410" s="62">
        <f t="shared" si="188"/>
        <v>45199</v>
      </c>
      <c r="E5410" s="116">
        <v>9</v>
      </c>
      <c r="F5410" s="41">
        <v>2023</v>
      </c>
      <c r="G5410">
        <v>9500</v>
      </c>
      <c r="H5410">
        <v>7201</v>
      </c>
      <c r="K5410">
        <v>1436353</v>
      </c>
      <c r="L5410">
        <v>10042</v>
      </c>
      <c r="M5410">
        <v>575570</v>
      </c>
      <c r="N5410">
        <v>3296546</v>
      </c>
      <c r="O5410">
        <v>15647301</v>
      </c>
      <c r="Q5410">
        <v>18814653</v>
      </c>
      <c r="S5410" s="114">
        <v>72008.762000000002</v>
      </c>
      <c r="T5410">
        <v>32984367</v>
      </c>
      <c r="U5410">
        <v>181046659</v>
      </c>
      <c r="V5410">
        <v>28</v>
      </c>
      <c r="W5410">
        <v>1587</v>
      </c>
      <c r="X5410">
        <v>32606520</v>
      </c>
      <c r="Z5410">
        <v>9527723</v>
      </c>
      <c r="AB5410" s="114">
        <v>28093.717000000001</v>
      </c>
      <c r="AC5410">
        <v>3836421</v>
      </c>
      <c r="AD5410">
        <v>21113807</v>
      </c>
      <c r="AE5410">
        <v>20832</v>
      </c>
      <c r="AF5410">
        <v>204092</v>
      </c>
    </row>
    <row r="5411" spans="1:32" x14ac:dyDescent="0.3">
      <c r="A5411" t="s">
        <v>82</v>
      </c>
      <c r="B5411" s="65" t="str">
        <f>VLOOKUP(A5411,'bank list with code'!$A$2:$C$114,3,FALSE)</f>
        <v>B054</v>
      </c>
      <c r="C5411" s="65" t="str">
        <f>VLOOKUP(B5411,'bank type'!$A$2:$B$87,2,FALSE)</f>
        <v>Private Sector Banks</v>
      </c>
      <c r="D5411" s="62">
        <f t="shared" si="188"/>
        <v>45199</v>
      </c>
      <c r="E5411" s="116">
        <v>9</v>
      </c>
      <c r="F5411" s="41">
        <v>2023</v>
      </c>
      <c r="G5411">
        <v>2261</v>
      </c>
      <c r="H5411">
        <v>1060</v>
      </c>
      <c r="K5411">
        <v>21616</v>
      </c>
      <c r="L5411">
        <v>124</v>
      </c>
      <c r="M5411">
        <v>9856</v>
      </c>
      <c r="N5411">
        <v>269354</v>
      </c>
      <c r="O5411">
        <v>33451</v>
      </c>
      <c r="Q5411">
        <v>68846</v>
      </c>
      <c r="S5411" s="114">
        <v>229.916</v>
      </c>
      <c r="T5411">
        <v>47619</v>
      </c>
      <c r="U5411">
        <v>180892</v>
      </c>
      <c r="V5411">
        <v>0</v>
      </c>
      <c r="W5411">
        <v>0</v>
      </c>
      <c r="X5411">
        <v>11498389</v>
      </c>
      <c r="Z5411">
        <v>1556608</v>
      </c>
      <c r="AB5411" s="114">
        <v>3305.0990000000002</v>
      </c>
      <c r="AC5411">
        <v>320374</v>
      </c>
      <c r="AD5411">
        <v>911473</v>
      </c>
      <c r="AE5411">
        <v>0</v>
      </c>
      <c r="AF5411">
        <v>0</v>
      </c>
    </row>
    <row r="5412" spans="1:32" x14ac:dyDescent="0.3">
      <c r="A5412" t="s">
        <v>83</v>
      </c>
      <c r="B5412" s="65" t="str">
        <f>VLOOKUP(A5412,'bank list with code'!$A$2:$C$114,3,FALSE)</f>
        <v>B056</v>
      </c>
      <c r="C5412" s="65" t="str">
        <f>VLOOKUP(B5412,'bank type'!$A$2:$B$87,2,FALSE)</f>
        <v>Private Sector Banks</v>
      </c>
      <c r="D5412" s="62">
        <f t="shared" si="188"/>
        <v>45199</v>
      </c>
      <c r="E5412" s="116">
        <v>9</v>
      </c>
      <c r="F5412" s="41">
        <v>2023</v>
      </c>
      <c r="G5412">
        <v>783</v>
      </c>
      <c r="H5412">
        <v>328</v>
      </c>
      <c r="K5412">
        <v>39157</v>
      </c>
      <c r="L5412">
        <v>11126</v>
      </c>
      <c r="M5412">
        <v>0</v>
      </c>
      <c r="N5412">
        <v>38079</v>
      </c>
      <c r="O5412">
        <v>1919838</v>
      </c>
      <c r="Q5412">
        <v>2530361</v>
      </c>
      <c r="S5412" s="114">
        <v>9215.4689999999991</v>
      </c>
      <c r="T5412">
        <v>1962189</v>
      </c>
      <c r="U5412">
        <v>12794339</v>
      </c>
      <c r="V5412">
        <v>0</v>
      </c>
      <c r="W5412">
        <v>0</v>
      </c>
      <c r="X5412">
        <v>6780903</v>
      </c>
      <c r="Z5412">
        <v>841415</v>
      </c>
      <c r="AB5412" s="114">
        <v>2081.44</v>
      </c>
      <c r="AC5412">
        <v>345481</v>
      </c>
      <c r="AD5412">
        <v>3616293</v>
      </c>
      <c r="AE5412">
        <v>0</v>
      </c>
      <c r="AF5412">
        <v>0</v>
      </c>
    </row>
    <row r="5413" spans="1:32" x14ac:dyDescent="0.3">
      <c r="A5413" t="s">
        <v>24</v>
      </c>
      <c r="B5413" s="65" t="str">
        <f>VLOOKUP(A5413,'bank list with code'!$A$2:$C$114,3,FALSE)</f>
        <v>B062</v>
      </c>
      <c r="C5413" s="65" t="str">
        <f>VLOOKUP(B5413,'bank type'!$A$2:$B$87,2,FALSE)</f>
        <v>Private Sector Banks</v>
      </c>
      <c r="D5413" s="62">
        <f t="shared" si="188"/>
        <v>45199</v>
      </c>
      <c r="E5413" s="116">
        <v>9</v>
      </c>
      <c r="F5413" s="41">
        <v>2023</v>
      </c>
      <c r="G5413">
        <v>1749</v>
      </c>
      <c r="H5413">
        <v>1154</v>
      </c>
      <c r="K5413">
        <v>242627</v>
      </c>
      <c r="L5413">
        <v>146</v>
      </c>
      <c r="M5413">
        <v>58968</v>
      </c>
      <c r="N5413">
        <v>3656406</v>
      </c>
      <c r="O5413">
        <v>2533531</v>
      </c>
      <c r="Q5413">
        <v>3690282</v>
      </c>
      <c r="S5413" s="114">
        <v>19273.295999999998</v>
      </c>
      <c r="T5413">
        <v>2520966</v>
      </c>
      <c r="U5413">
        <v>58697971</v>
      </c>
      <c r="V5413">
        <v>0</v>
      </c>
      <c r="W5413">
        <v>0</v>
      </c>
      <c r="X5413">
        <v>9182378</v>
      </c>
      <c r="Z5413">
        <v>1051733</v>
      </c>
      <c r="AB5413" s="114">
        <v>2543.0590000000002</v>
      </c>
      <c r="AC5413">
        <v>704794</v>
      </c>
      <c r="AD5413">
        <v>3148587</v>
      </c>
      <c r="AE5413">
        <v>838</v>
      </c>
      <c r="AF5413">
        <v>56200</v>
      </c>
    </row>
    <row r="5414" spans="1:32" x14ac:dyDescent="0.3">
      <c r="A5414" t="s">
        <v>84</v>
      </c>
      <c r="B5414" s="65" t="str">
        <f>VLOOKUP(A5414,'bank list with code'!$A$2:$C$114,3,FALSE)</f>
        <v>B063</v>
      </c>
      <c r="C5414" s="65" t="str">
        <f>VLOOKUP(B5414,'bank type'!$A$2:$B$87,2,FALSE)</f>
        <v>Private Sector Banks</v>
      </c>
      <c r="D5414" s="62">
        <f t="shared" si="188"/>
        <v>45199</v>
      </c>
      <c r="E5414" s="116">
        <v>9</v>
      </c>
      <c r="F5414" s="41">
        <v>2023</v>
      </c>
      <c r="G5414">
        <v>923</v>
      </c>
      <c r="H5414">
        <v>628</v>
      </c>
      <c r="K5414">
        <v>11356</v>
      </c>
      <c r="L5414">
        <v>942</v>
      </c>
      <c r="M5414">
        <v>0</v>
      </c>
      <c r="N5414">
        <v>266473</v>
      </c>
      <c r="O5414">
        <v>108040</v>
      </c>
      <c r="Q5414">
        <v>184206</v>
      </c>
      <c r="S5414" s="114">
        <v>1347.4770000000001</v>
      </c>
      <c r="T5414">
        <v>103059</v>
      </c>
      <c r="U5414">
        <v>363670</v>
      </c>
      <c r="V5414">
        <v>0</v>
      </c>
      <c r="W5414">
        <v>0</v>
      </c>
      <c r="X5414">
        <v>4108092</v>
      </c>
      <c r="Z5414">
        <v>2092380</v>
      </c>
      <c r="AB5414" s="114">
        <v>2593.654</v>
      </c>
      <c r="AC5414">
        <v>942444</v>
      </c>
      <c r="AD5414">
        <v>771867</v>
      </c>
      <c r="AE5414">
        <v>0</v>
      </c>
      <c r="AF5414">
        <v>0</v>
      </c>
    </row>
    <row r="5415" spans="1:32" x14ac:dyDescent="0.3">
      <c r="A5415" t="s">
        <v>26</v>
      </c>
      <c r="B5415" s="65" t="str">
        <f>VLOOKUP(A5415,'bank list with code'!$A$2:$C$114,3,FALSE)</f>
        <v>B069</v>
      </c>
      <c r="C5415" s="65" t="str">
        <f>VLOOKUP(B5415,'bank type'!$A$2:$B$87,2,FALSE)</f>
        <v>Private Sector Banks</v>
      </c>
      <c r="D5415" s="62">
        <f t="shared" si="188"/>
        <v>45199</v>
      </c>
      <c r="E5415" s="116">
        <v>9</v>
      </c>
      <c r="F5415" s="41">
        <v>2023</v>
      </c>
      <c r="G5415">
        <v>893</v>
      </c>
      <c r="H5415">
        <v>587</v>
      </c>
      <c r="K5415">
        <v>9572</v>
      </c>
      <c r="L5415">
        <v>0</v>
      </c>
      <c r="M5415">
        <v>0</v>
      </c>
      <c r="N5415">
        <v>65625</v>
      </c>
      <c r="O5415">
        <v>0</v>
      </c>
      <c r="Q5415">
        <v>0</v>
      </c>
      <c r="S5415" s="114">
        <v>0</v>
      </c>
      <c r="T5415">
        <v>0</v>
      </c>
      <c r="U5415">
        <v>0</v>
      </c>
      <c r="V5415">
        <v>0</v>
      </c>
      <c r="W5415">
        <v>0</v>
      </c>
      <c r="X5415">
        <v>5145560</v>
      </c>
      <c r="Z5415">
        <v>1001793</v>
      </c>
      <c r="AB5415" s="114">
        <v>1820.835</v>
      </c>
      <c r="AC5415">
        <v>122286</v>
      </c>
      <c r="AD5415">
        <v>308529</v>
      </c>
      <c r="AE5415">
        <v>0</v>
      </c>
      <c r="AF5415">
        <v>0</v>
      </c>
    </row>
    <row r="5416" spans="1:32" x14ac:dyDescent="0.3">
      <c r="A5416" t="s">
        <v>27</v>
      </c>
      <c r="B5416" s="65" t="str">
        <f>VLOOKUP(A5416,'bank list with code'!$A$2:$C$114,3,FALSE)</f>
        <v>B070</v>
      </c>
      <c r="C5416" s="65" t="str">
        <f>VLOOKUP(B5416,'bank type'!$A$2:$B$87,2,FALSE)</f>
        <v>Private Sector Banks</v>
      </c>
      <c r="D5416" s="62">
        <f t="shared" si="188"/>
        <v>45199</v>
      </c>
      <c r="E5416" s="116">
        <v>9</v>
      </c>
      <c r="F5416" s="41">
        <v>2023</v>
      </c>
      <c r="G5416">
        <v>1429</v>
      </c>
      <c r="H5416">
        <v>815</v>
      </c>
      <c r="K5416">
        <v>8623</v>
      </c>
      <c r="L5416">
        <v>0</v>
      </c>
      <c r="M5416">
        <v>0</v>
      </c>
      <c r="N5416">
        <v>28877</v>
      </c>
      <c r="O5416">
        <v>10777</v>
      </c>
      <c r="Q5416">
        <v>28212</v>
      </c>
      <c r="S5416" s="114">
        <v>180.03700000000001</v>
      </c>
      <c r="T5416">
        <v>10039</v>
      </c>
      <c r="U5416">
        <v>122529</v>
      </c>
      <c r="V5416">
        <v>0</v>
      </c>
      <c r="W5416">
        <v>0</v>
      </c>
      <c r="X5416">
        <v>4527368</v>
      </c>
      <c r="Z5416">
        <v>1264992</v>
      </c>
      <c r="AB5416" s="114">
        <v>2946.1379999999999</v>
      </c>
      <c r="AC5416">
        <v>221490</v>
      </c>
      <c r="AD5416">
        <v>780614</v>
      </c>
      <c r="AE5416">
        <v>0</v>
      </c>
      <c r="AF5416">
        <v>888</v>
      </c>
    </row>
    <row r="5417" spans="1:32" x14ac:dyDescent="0.3">
      <c r="A5417" t="s">
        <v>28</v>
      </c>
      <c r="B5417" s="65" t="str">
        <f>VLOOKUP(A5417,'bank list with code'!$A$2:$C$114,3,FALSE)</f>
        <v>B073</v>
      </c>
      <c r="C5417" s="65" t="str">
        <f>VLOOKUP(B5417,'bank type'!$A$2:$B$87,2,FALSE)</f>
        <v>Private Sector Banks</v>
      </c>
      <c r="D5417" s="62">
        <f t="shared" si="188"/>
        <v>45199</v>
      </c>
      <c r="E5417" s="116">
        <v>9</v>
      </c>
      <c r="F5417" s="41">
        <v>2023</v>
      </c>
      <c r="G5417">
        <v>1678</v>
      </c>
      <c r="H5417">
        <v>1492</v>
      </c>
      <c r="K5417">
        <v>82017</v>
      </c>
      <c r="L5417">
        <v>17705</v>
      </c>
      <c r="M5417">
        <v>85378</v>
      </c>
      <c r="N5417">
        <v>492376</v>
      </c>
      <c r="O5417">
        <v>5527538</v>
      </c>
      <c r="Q5417">
        <v>6078111</v>
      </c>
      <c r="S5417" s="114">
        <v>21651.728999999999</v>
      </c>
      <c r="T5417">
        <v>4423299</v>
      </c>
      <c r="U5417">
        <v>33274109</v>
      </c>
      <c r="V5417">
        <v>0</v>
      </c>
      <c r="W5417">
        <v>0</v>
      </c>
      <c r="X5417">
        <v>30641864</v>
      </c>
      <c r="Z5417">
        <v>3018266</v>
      </c>
      <c r="AB5417" s="114">
        <v>6232.1419999999998</v>
      </c>
      <c r="AC5417">
        <v>2211843</v>
      </c>
      <c r="AD5417">
        <v>6350491</v>
      </c>
      <c r="AE5417">
        <v>0</v>
      </c>
      <c r="AF5417">
        <v>0</v>
      </c>
    </row>
    <row r="5418" spans="1:32" x14ac:dyDescent="0.3">
      <c r="A5418" t="s">
        <v>92</v>
      </c>
      <c r="B5418" s="65" t="str">
        <f>VLOOKUP(A5418,'bank list with code'!$A$2:$C$114,3,FALSE)</f>
        <v>B074</v>
      </c>
      <c r="C5418" s="65" t="str">
        <f>VLOOKUP(B5418,'bank type'!$A$2:$B$87,2,FALSE)</f>
        <v>Private Sector Banks</v>
      </c>
      <c r="D5418" s="62">
        <f t="shared" si="188"/>
        <v>45199</v>
      </c>
      <c r="E5418" s="116">
        <v>9</v>
      </c>
      <c r="F5418" s="41">
        <v>2023</v>
      </c>
      <c r="G5418">
        <v>0</v>
      </c>
      <c r="H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Q5418">
        <v>0</v>
      </c>
      <c r="S5418" s="114">
        <v>0</v>
      </c>
      <c r="T5418">
        <v>0</v>
      </c>
      <c r="U5418">
        <v>0</v>
      </c>
      <c r="V5418">
        <v>0</v>
      </c>
      <c r="W5418">
        <v>0</v>
      </c>
      <c r="X5418">
        <v>224256</v>
      </c>
      <c r="Z5418">
        <v>21897</v>
      </c>
      <c r="AB5418" s="114">
        <v>39.335000000000001</v>
      </c>
      <c r="AC5418">
        <v>10779</v>
      </c>
      <c r="AD5418">
        <v>26573</v>
      </c>
      <c r="AE5418">
        <v>0</v>
      </c>
      <c r="AF5418">
        <v>0</v>
      </c>
    </row>
    <row r="5419" spans="1:32" x14ac:dyDescent="0.3">
      <c r="A5419" t="s">
        <v>85</v>
      </c>
      <c r="B5419" s="65" t="str">
        <f>VLOOKUP(A5419,'bank list with code'!$A$2:$C$114,3,FALSE)</f>
        <v>B083</v>
      </c>
      <c r="C5419" s="65" t="str">
        <f>VLOOKUP(B5419,'bank type'!$A$2:$B$87,2,FALSE)</f>
        <v>Private Sector Banks</v>
      </c>
      <c r="D5419" s="62">
        <f t="shared" si="188"/>
        <v>45199</v>
      </c>
      <c r="E5419" s="116">
        <v>9</v>
      </c>
      <c r="F5419" s="41">
        <v>2023</v>
      </c>
      <c r="G5419">
        <v>371</v>
      </c>
      <c r="H5419">
        <v>37</v>
      </c>
      <c r="K5419">
        <v>931294</v>
      </c>
      <c r="L5419">
        <v>0</v>
      </c>
      <c r="M5419">
        <v>47498</v>
      </c>
      <c r="N5419">
        <v>93582</v>
      </c>
      <c r="O5419">
        <v>4806304</v>
      </c>
      <c r="Q5419">
        <v>6941265</v>
      </c>
      <c r="S5419" s="114">
        <v>30821.495999999999</v>
      </c>
      <c r="T5419">
        <v>3015122</v>
      </c>
      <c r="U5419">
        <v>30815024</v>
      </c>
      <c r="V5419">
        <v>0</v>
      </c>
      <c r="W5419">
        <v>0</v>
      </c>
      <c r="X5419">
        <v>1732377</v>
      </c>
      <c r="Z5419">
        <v>214244</v>
      </c>
      <c r="AB5419" s="114">
        <v>529.97199999999998</v>
      </c>
      <c r="AC5419">
        <v>104851</v>
      </c>
      <c r="AD5419">
        <v>649082</v>
      </c>
      <c r="AE5419">
        <v>66</v>
      </c>
      <c r="AF5419">
        <v>2014</v>
      </c>
    </row>
    <row r="5420" spans="1:32" x14ac:dyDescent="0.3">
      <c r="A5420" t="s">
        <v>30</v>
      </c>
      <c r="B5420" s="65" t="str">
        <f>VLOOKUP(A5420,'bank list with code'!$A$2:$C$114,3,FALSE)</f>
        <v>B089</v>
      </c>
      <c r="C5420" s="65" t="str">
        <f>VLOOKUP(B5420,'bank type'!$A$2:$B$87,2,FALSE)</f>
        <v>Private Sector Banks</v>
      </c>
      <c r="D5420" s="62">
        <f t="shared" si="188"/>
        <v>45199</v>
      </c>
      <c r="E5420" s="116">
        <v>9</v>
      </c>
      <c r="F5420" s="41">
        <v>2023</v>
      </c>
      <c r="G5420">
        <v>890</v>
      </c>
      <c r="H5420">
        <v>420</v>
      </c>
      <c r="K5420">
        <v>15742</v>
      </c>
      <c r="L5420">
        <v>0</v>
      </c>
      <c r="M5420">
        <v>7188</v>
      </c>
      <c r="N5420">
        <v>84325</v>
      </c>
      <c r="O5420">
        <v>325323</v>
      </c>
      <c r="Q5420">
        <v>665845</v>
      </c>
      <c r="S5420" s="114">
        <v>2195.2739999999999</v>
      </c>
      <c r="T5420">
        <v>634775</v>
      </c>
      <c r="U5420">
        <v>4383639</v>
      </c>
      <c r="V5420">
        <v>0</v>
      </c>
      <c r="W5420">
        <v>0</v>
      </c>
      <c r="X5420">
        <v>3785157</v>
      </c>
      <c r="Z5420">
        <v>1356034</v>
      </c>
      <c r="AB5420" s="114">
        <v>2869.0329999999999</v>
      </c>
      <c r="AC5420">
        <v>227585</v>
      </c>
      <c r="AD5420">
        <v>850102</v>
      </c>
      <c r="AE5420">
        <v>0</v>
      </c>
      <c r="AF5420">
        <v>0</v>
      </c>
    </row>
    <row r="5421" spans="1:32" x14ac:dyDescent="0.3">
      <c r="A5421" t="s">
        <v>31</v>
      </c>
      <c r="B5421" s="65" t="str">
        <f>VLOOKUP(A5421,'bank list with code'!$A$2:$C$114,3,FALSE)</f>
        <v>B100</v>
      </c>
      <c r="C5421" s="65" t="str">
        <f>VLOOKUP(B5421,'bank type'!$A$2:$B$87,2,FALSE)</f>
        <v>Private Sector Banks</v>
      </c>
      <c r="D5421" s="62">
        <f t="shared" si="188"/>
        <v>45199</v>
      </c>
      <c r="E5421" s="116">
        <v>9</v>
      </c>
      <c r="F5421" s="41">
        <v>2023</v>
      </c>
      <c r="G5421">
        <v>490</v>
      </c>
      <c r="H5421">
        <v>663</v>
      </c>
      <c r="K5421">
        <v>2012</v>
      </c>
      <c r="L5421">
        <v>0</v>
      </c>
      <c r="M5421">
        <v>0</v>
      </c>
      <c r="N5421">
        <v>107305</v>
      </c>
      <c r="O5421">
        <v>32856</v>
      </c>
      <c r="Q5421">
        <v>44629</v>
      </c>
      <c r="S5421" s="114">
        <v>199.673</v>
      </c>
      <c r="T5421">
        <v>16791</v>
      </c>
      <c r="U5421">
        <v>107553</v>
      </c>
      <c r="V5421">
        <v>0</v>
      </c>
      <c r="W5421">
        <v>0</v>
      </c>
      <c r="X5421">
        <v>2268985</v>
      </c>
      <c r="Z5421">
        <v>377643</v>
      </c>
      <c r="AB5421" s="114">
        <v>930.05</v>
      </c>
      <c r="AC5421">
        <v>68611</v>
      </c>
      <c r="AD5421">
        <v>163636</v>
      </c>
      <c r="AE5421">
        <v>65</v>
      </c>
      <c r="AF5421">
        <v>166</v>
      </c>
    </row>
    <row r="5422" spans="1:32" x14ac:dyDescent="0.3">
      <c r="A5422" t="s">
        <v>33</v>
      </c>
      <c r="B5422" s="65" t="str">
        <f>VLOOKUP(A5422,'bank list with code'!$A$2:$C$114,3,FALSE)</f>
        <v>B113</v>
      </c>
      <c r="C5422" s="65" t="str">
        <f>VLOOKUP(B5422,'bank type'!$A$2:$B$87,2,FALSE)</f>
        <v>Private Sector Banks</v>
      </c>
      <c r="D5422" s="62">
        <f t="shared" si="188"/>
        <v>45199</v>
      </c>
      <c r="E5422" s="116">
        <v>9</v>
      </c>
      <c r="F5422" s="41">
        <v>2023</v>
      </c>
      <c r="G5422">
        <v>1159</v>
      </c>
      <c r="H5422">
        <v>171</v>
      </c>
      <c r="K5422">
        <v>73801</v>
      </c>
      <c r="L5422">
        <v>75940</v>
      </c>
      <c r="M5422">
        <v>397040</v>
      </c>
      <c r="N5422">
        <v>158766061</v>
      </c>
      <c r="O5422">
        <v>1657850</v>
      </c>
      <c r="Q5422">
        <v>2630346</v>
      </c>
      <c r="S5422" s="114">
        <v>8231.6929999999993</v>
      </c>
      <c r="T5422">
        <v>984428</v>
      </c>
      <c r="U5422">
        <v>10220541</v>
      </c>
      <c r="V5422">
        <v>0</v>
      </c>
      <c r="W5422">
        <v>0</v>
      </c>
      <c r="X5422">
        <v>4844567</v>
      </c>
      <c r="Z5422">
        <v>806022</v>
      </c>
      <c r="AB5422" s="114">
        <v>1800.9010000000001</v>
      </c>
      <c r="AC5422">
        <v>288795</v>
      </c>
      <c r="AD5422">
        <v>1126058</v>
      </c>
      <c r="AE5422">
        <v>59</v>
      </c>
      <c r="AF5422">
        <v>1145</v>
      </c>
    </row>
    <row r="5423" spans="1:32" x14ac:dyDescent="0.3">
      <c r="A5423" t="s">
        <v>86</v>
      </c>
      <c r="B5423" s="65" t="str">
        <f>VLOOKUP(A5423,'bank list with code'!$A$2:$C$114,3,FALSE)</f>
        <v>B004</v>
      </c>
      <c r="C5423" s="65" t="str">
        <f>VLOOKUP(B5423,'bank type'!$A$2:$B$87,2,FALSE)</f>
        <v>Foreign Banks</v>
      </c>
      <c r="D5423" s="62">
        <f t="shared" si="188"/>
        <v>45199</v>
      </c>
      <c r="E5423" s="116">
        <v>9</v>
      </c>
      <c r="F5423" s="41">
        <v>2023</v>
      </c>
      <c r="G5423">
        <v>0</v>
      </c>
      <c r="H5423">
        <v>0</v>
      </c>
      <c r="K5423">
        <v>52703</v>
      </c>
      <c r="L5423">
        <v>0</v>
      </c>
      <c r="M5423">
        <v>0</v>
      </c>
      <c r="N5423">
        <v>0</v>
      </c>
      <c r="O5423">
        <v>1363023</v>
      </c>
      <c r="Q5423">
        <v>1126241</v>
      </c>
      <c r="S5423" s="114">
        <v>8800.3019999999997</v>
      </c>
      <c r="T5423">
        <v>3255777</v>
      </c>
      <c r="U5423">
        <v>29406027</v>
      </c>
      <c r="V5423">
        <v>0</v>
      </c>
      <c r="W5423">
        <v>0</v>
      </c>
      <c r="X5423">
        <v>0</v>
      </c>
      <c r="Z5423">
        <v>0</v>
      </c>
      <c r="AB5423" s="114">
        <v>0</v>
      </c>
      <c r="AC5423">
        <v>0</v>
      </c>
      <c r="AD5423">
        <v>0</v>
      </c>
      <c r="AE5423">
        <v>0</v>
      </c>
      <c r="AF5423">
        <v>0</v>
      </c>
    </row>
    <row r="5424" spans="1:32" x14ac:dyDescent="0.3">
      <c r="A5424" t="s">
        <v>36</v>
      </c>
      <c r="B5424" s="65" t="str">
        <f>VLOOKUP(A5424,'bank list with code'!$A$2:$C$114,3,FALSE)</f>
        <v>B011</v>
      </c>
      <c r="C5424" s="65" t="str">
        <f>VLOOKUP(B5424,'bank type'!$A$2:$B$87,2,FALSE)</f>
        <v>Foreign Banks</v>
      </c>
      <c r="D5424" s="62">
        <f t="shared" si="188"/>
        <v>45199</v>
      </c>
      <c r="E5424" s="116">
        <v>9</v>
      </c>
      <c r="F5424" s="41">
        <v>2023</v>
      </c>
      <c r="G5424">
        <v>0</v>
      </c>
      <c r="H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Q5424">
        <v>0</v>
      </c>
      <c r="S5424" s="1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Z5424">
        <v>0</v>
      </c>
      <c r="AB5424" s="114">
        <v>0</v>
      </c>
      <c r="AC5424">
        <v>0</v>
      </c>
      <c r="AD5424">
        <v>0</v>
      </c>
      <c r="AE5424">
        <v>0</v>
      </c>
      <c r="AF5424">
        <v>0</v>
      </c>
    </row>
    <row r="5425" spans="1:32" x14ac:dyDescent="0.3">
      <c r="A5425" t="s">
        <v>37</v>
      </c>
      <c r="B5425" s="65" t="str">
        <f>VLOOKUP(A5425,'bank list with code'!$A$2:$C$114,3,FALSE)</f>
        <v>B017</v>
      </c>
      <c r="C5425" s="65" t="str">
        <f>VLOOKUP(B5425,'bank type'!$A$2:$B$87,2,FALSE)</f>
        <v>Foreign Banks</v>
      </c>
      <c r="D5425" s="62">
        <f t="shared" si="188"/>
        <v>45199</v>
      </c>
      <c r="E5425" s="116">
        <v>9</v>
      </c>
      <c r="F5425" s="41">
        <v>2023</v>
      </c>
      <c r="G5425">
        <v>0</v>
      </c>
      <c r="H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Q5425">
        <v>0</v>
      </c>
      <c r="S5425" s="114">
        <v>0</v>
      </c>
      <c r="T5425">
        <v>0</v>
      </c>
      <c r="U5425">
        <v>0</v>
      </c>
      <c r="V5425">
        <v>0</v>
      </c>
      <c r="W5425">
        <v>0</v>
      </c>
      <c r="X5425">
        <v>841</v>
      </c>
      <c r="Z5425">
        <v>36</v>
      </c>
      <c r="AB5425" s="114">
        <v>0.191</v>
      </c>
      <c r="AC5425">
        <v>10</v>
      </c>
      <c r="AD5425">
        <v>26</v>
      </c>
      <c r="AE5425">
        <v>0</v>
      </c>
      <c r="AF5425">
        <v>0</v>
      </c>
    </row>
    <row r="5426" spans="1:32" x14ac:dyDescent="0.3">
      <c r="A5426" t="s">
        <v>38</v>
      </c>
      <c r="B5426" s="65" t="str">
        <f>VLOOKUP(A5426,'bank list with code'!$A$2:$C$114,3,FALSE)</f>
        <v>B023</v>
      </c>
      <c r="C5426" s="65" t="str">
        <f>VLOOKUP(B5426,'bank type'!$A$2:$B$87,2,FALSE)</f>
        <v>Foreign Banks</v>
      </c>
      <c r="D5426" s="62">
        <f t="shared" si="188"/>
        <v>45199</v>
      </c>
      <c r="E5426" s="116">
        <v>9</v>
      </c>
      <c r="F5426" s="41">
        <v>2023</v>
      </c>
      <c r="G5426">
        <v>0</v>
      </c>
      <c r="H5426">
        <v>0</v>
      </c>
      <c r="K5426">
        <v>0</v>
      </c>
      <c r="L5426">
        <v>0</v>
      </c>
      <c r="M5426">
        <v>0</v>
      </c>
      <c r="N5426">
        <v>0</v>
      </c>
      <c r="O5426">
        <v>170993</v>
      </c>
      <c r="Q5426">
        <v>130184</v>
      </c>
      <c r="S5426" s="114">
        <v>766.54399999999998</v>
      </c>
      <c r="T5426">
        <v>196987</v>
      </c>
      <c r="U5426">
        <v>2609765</v>
      </c>
      <c r="V5426">
        <v>0</v>
      </c>
      <c r="W5426">
        <v>0</v>
      </c>
      <c r="X5426">
        <v>0</v>
      </c>
      <c r="Z5426">
        <v>0</v>
      </c>
      <c r="AB5426" s="114">
        <v>0</v>
      </c>
      <c r="AC5426">
        <v>0</v>
      </c>
      <c r="AD5426">
        <v>0</v>
      </c>
      <c r="AE5426">
        <v>0</v>
      </c>
      <c r="AF5426">
        <v>0</v>
      </c>
    </row>
    <row r="5427" spans="1:32" x14ac:dyDescent="0.3">
      <c r="A5427" t="s">
        <v>87</v>
      </c>
      <c r="B5427" s="65" t="str">
        <f>VLOOKUP(A5427,'bank list with code'!$A$2:$C$114,3,FALSE)</f>
        <v>B030</v>
      </c>
      <c r="C5427" s="65" t="str">
        <f>VLOOKUP(B5427,'bank type'!$A$2:$B$87,2,FALSE)</f>
        <v>Foreign Banks</v>
      </c>
      <c r="D5427" s="62">
        <f t="shared" si="188"/>
        <v>45199</v>
      </c>
      <c r="E5427" s="116">
        <v>9</v>
      </c>
      <c r="F5427" s="41">
        <v>2023</v>
      </c>
      <c r="G5427">
        <v>458</v>
      </c>
      <c r="H5427">
        <v>489</v>
      </c>
      <c r="K5427">
        <v>541</v>
      </c>
      <c r="L5427">
        <v>81</v>
      </c>
      <c r="M5427">
        <v>0</v>
      </c>
      <c r="N5427">
        <v>4596</v>
      </c>
      <c r="O5427">
        <v>414566</v>
      </c>
      <c r="Q5427">
        <v>386655</v>
      </c>
      <c r="S5427" s="114">
        <v>1716.6010000000001</v>
      </c>
      <c r="T5427">
        <v>244428</v>
      </c>
      <c r="U5427">
        <v>1769847</v>
      </c>
      <c r="V5427">
        <v>0</v>
      </c>
      <c r="W5427">
        <v>0</v>
      </c>
      <c r="X5427">
        <v>1945102</v>
      </c>
      <c r="Z5427">
        <v>311948</v>
      </c>
      <c r="AB5427" s="114">
        <v>617.255</v>
      </c>
      <c r="AC5427">
        <v>146287</v>
      </c>
      <c r="AD5427">
        <v>329755</v>
      </c>
      <c r="AE5427">
        <v>0</v>
      </c>
      <c r="AF5427">
        <v>0</v>
      </c>
    </row>
    <row r="5428" spans="1:32" x14ac:dyDescent="0.3">
      <c r="A5428" t="s">
        <v>40</v>
      </c>
      <c r="B5428" s="65" t="str">
        <f>VLOOKUP(A5428,'bank list with code'!$A$2:$C$114,3,FALSE)</f>
        <v>B035</v>
      </c>
      <c r="C5428" s="65" t="str">
        <f>VLOOKUP(B5428,'bank type'!$A$2:$B$87,2,FALSE)</f>
        <v>Foreign Banks</v>
      </c>
      <c r="D5428" s="62">
        <f t="shared" si="188"/>
        <v>45199</v>
      </c>
      <c r="E5428" s="116">
        <v>9</v>
      </c>
      <c r="F5428" s="41">
        <v>2023</v>
      </c>
      <c r="G5428">
        <v>13</v>
      </c>
      <c r="H5428">
        <v>18</v>
      </c>
      <c r="K5428">
        <v>0</v>
      </c>
      <c r="L5428">
        <v>0</v>
      </c>
      <c r="M5428">
        <v>0</v>
      </c>
      <c r="N5428">
        <v>12</v>
      </c>
      <c r="O5428">
        <v>0</v>
      </c>
      <c r="Q5428">
        <v>0</v>
      </c>
      <c r="S5428" s="114">
        <v>0</v>
      </c>
      <c r="T5428">
        <v>0</v>
      </c>
      <c r="U5428">
        <v>0</v>
      </c>
      <c r="V5428">
        <v>0</v>
      </c>
      <c r="W5428">
        <v>0</v>
      </c>
      <c r="X5428">
        <v>118020</v>
      </c>
      <c r="Z5428">
        <v>35684</v>
      </c>
      <c r="AB5428" s="114">
        <v>103.075</v>
      </c>
      <c r="AC5428">
        <v>18051</v>
      </c>
      <c r="AD5428">
        <v>63191</v>
      </c>
      <c r="AE5428">
        <v>0</v>
      </c>
      <c r="AF5428">
        <v>0</v>
      </c>
    </row>
    <row r="5429" spans="1:32" x14ac:dyDescent="0.3">
      <c r="A5429" t="s">
        <v>88</v>
      </c>
      <c r="B5429" s="65" t="str">
        <f>VLOOKUP(A5429,'bank list with code'!$A$2:$C$114,3,FALSE)</f>
        <v>B052</v>
      </c>
      <c r="C5429" s="65" t="str">
        <f>VLOOKUP(B5429,'bank type'!$A$2:$B$87,2,FALSE)</f>
        <v>Foreign Banks</v>
      </c>
      <c r="D5429" s="62">
        <f t="shared" si="188"/>
        <v>45199</v>
      </c>
      <c r="E5429" s="116">
        <v>9</v>
      </c>
      <c r="F5429" s="41">
        <v>2023</v>
      </c>
      <c r="G5429">
        <v>46</v>
      </c>
      <c r="H5429">
        <v>29</v>
      </c>
      <c r="K5429">
        <v>0</v>
      </c>
      <c r="L5429">
        <v>0</v>
      </c>
      <c r="M5429">
        <v>0</v>
      </c>
      <c r="N5429">
        <v>0</v>
      </c>
      <c r="O5429">
        <v>623751</v>
      </c>
      <c r="Q5429">
        <v>714077</v>
      </c>
      <c r="S5429" s="114">
        <v>2374.7739999999999</v>
      </c>
      <c r="T5429">
        <v>1073527</v>
      </c>
      <c r="U5429">
        <v>5209417</v>
      </c>
      <c r="V5429">
        <v>0</v>
      </c>
      <c r="W5429">
        <v>0</v>
      </c>
      <c r="X5429">
        <v>646750</v>
      </c>
      <c r="Z5429">
        <v>253476</v>
      </c>
      <c r="AB5429" s="114">
        <v>892.64099999999996</v>
      </c>
      <c r="AC5429">
        <v>0</v>
      </c>
      <c r="AD5429">
        <v>0</v>
      </c>
      <c r="AE5429">
        <v>0</v>
      </c>
      <c r="AF5429">
        <v>0</v>
      </c>
    </row>
    <row r="5430" spans="1:32" x14ac:dyDescent="0.3">
      <c r="A5430" t="s">
        <v>89</v>
      </c>
      <c r="B5430" s="65" t="str">
        <f>VLOOKUP(A5430,'bank list with code'!$A$2:$C$114,3,FALSE)</f>
        <v>B085</v>
      </c>
      <c r="C5430" s="65" t="str">
        <f>VLOOKUP(B5430,'bank type'!$A$2:$B$87,2,FALSE)</f>
        <v>Foreign Banks</v>
      </c>
      <c r="D5430" s="62">
        <f t="shared" si="188"/>
        <v>45199</v>
      </c>
      <c r="E5430" s="116">
        <v>9</v>
      </c>
      <c r="F5430" s="41">
        <v>2023</v>
      </c>
      <c r="G5430">
        <v>0</v>
      </c>
      <c r="H5430">
        <v>0</v>
      </c>
      <c r="K5430">
        <v>0</v>
      </c>
      <c r="L5430">
        <v>4305</v>
      </c>
      <c r="M5430">
        <v>0</v>
      </c>
      <c r="N5430">
        <v>0</v>
      </c>
      <c r="O5430">
        <v>983171</v>
      </c>
      <c r="Q5430">
        <v>379300</v>
      </c>
      <c r="S5430" s="114">
        <v>459.40199999999999</v>
      </c>
      <c r="T5430">
        <v>637042</v>
      </c>
      <c r="U5430">
        <v>959218</v>
      </c>
      <c r="V5430">
        <v>0</v>
      </c>
      <c r="W5430">
        <v>0</v>
      </c>
      <c r="X5430">
        <v>728098</v>
      </c>
      <c r="Z5430">
        <v>15938</v>
      </c>
      <c r="AB5430" s="114">
        <v>27.795999999999999</v>
      </c>
      <c r="AC5430">
        <v>13001</v>
      </c>
      <c r="AD5430">
        <v>45266</v>
      </c>
      <c r="AE5430">
        <v>0</v>
      </c>
      <c r="AF5430">
        <v>0</v>
      </c>
    </row>
    <row r="5431" spans="1:32" x14ac:dyDescent="0.3">
      <c r="A5431" t="s">
        <v>42</v>
      </c>
      <c r="B5431" s="65" t="str">
        <f>VLOOKUP(A5431,'bank list with code'!$A$2:$C$114,3,FALSE)</f>
        <v>B090</v>
      </c>
      <c r="C5431" s="65" t="str">
        <f>VLOOKUP(B5431,'bank type'!$A$2:$B$87,2,FALSE)</f>
        <v>Foreign Banks</v>
      </c>
      <c r="D5431" s="62">
        <f t="shared" si="188"/>
        <v>45199</v>
      </c>
      <c r="E5431" s="116">
        <v>9</v>
      </c>
      <c r="F5431" s="41">
        <v>2023</v>
      </c>
      <c r="G5431">
        <v>102</v>
      </c>
      <c r="H5431">
        <v>64</v>
      </c>
      <c r="K5431">
        <v>0</v>
      </c>
      <c r="L5431">
        <v>0</v>
      </c>
      <c r="M5431">
        <v>0</v>
      </c>
      <c r="N5431">
        <v>0</v>
      </c>
      <c r="O5431">
        <v>1019544</v>
      </c>
      <c r="Q5431">
        <v>1311745</v>
      </c>
      <c r="S5431" s="114">
        <v>4073.3879999999999</v>
      </c>
      <c r="T5431">
        <v>1329100</v>
      </c>
      <c r="U5431">
        <v>6072611</v>
      </c>
      <c r="V5431">
        <v>0</v>
      </c>
      <c r="W5431">
        <v>0</v>
      </c>
      <c r="X5431">
        <v>1116228</v>
      </c>
      <c r="Z5431">
        <v>674774</v>
      </c>
      <c r="AB5431" s="114">
        <v>1608.616</v>
      </c>
      <c r="AC5431">
        <v>87536</v>
      </c>
      <c r="AD5431">
        <v>515718</v>
      </c>
      <c r="AE5431">
        <v>31</v>
      </c>
      <c r="AF5431">
        <v>698</v>
      </c>
    </row>
    <row r="5432" spans="1:32" x14ac:dyDescent="0.3">
      <c r="A5432" t="s">
        <v>94</v>
      </c>
      <c r="B5432" s="65" t="str">
        <f>VLOOKUP(A5432,'bank list with code'!$A$2:$C$114,3,FALSE)</f>
        <v>B112</v>
      </c>
      <c r="C5432" s="65" t="str">
        <f>VLOOKUP(B5432,'bank type'!$A$2:$B$87,2,FALSE)</f>
        <v>Foreign Banks</v>
      </c>
      <c r="D5432" s="62">
        <f t="shared" si="188"/>
        <v>45199</v>
      </c>
      <c r="E5432" s="116">
        <v>9</v>
      </c>
      <c r="F5432" s="41">
        <v>2023</v>
      </c>
      <c r="G5432">
        <v>0</v>
      </c>
      <c r="H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Q5432">
        <v>0</v>
      </c>
      <c r="S5432" s="114">
        <v>0</v>
      </c>
      <c r="T5432">
        <v>0</v>
      </c>
      <c r="U5432">
        <v>0</v>
      </c>
      <c r="V5432">
        <v>0</v>
      </c>
      <c r="W5432">
        <v>0</v>
      </c>
      <c r="X5432">
        <v>1078</v>
      </c>
      <c r="Z5432">
        <v>3116</v>
      </c>
      <c r="AB5432" s="114">
        <v>10.698</v>
      </c>
      <c r="AC5432">
        <v>1295</v>
      </c>
      <c r="AD5432">
        <v>4157</v>
      </c>
      <c r="AE5432">
        <v>0</v>
      </c>
      <c r="AF5432">
        <v>0</v>
      </c>
    </row>
    <row r="5433" spans="1:32" x14ac:dyDescent="0.3">
      <c r="A5433" t="s">
        <v>45</v>
      </c>
      <c r="B5433" s="65" t="str">
        <f>VLOOKUP(A5433,'bank list with code'!$A$2:$C$114,3,FALSE)</f>
        <v>B002</v>
      </c>
      <c r="C5433" s="65" t="str">
        <f>VLOOKUP(B5433,'bank type'!$A$2:$B$87,2,FALSE)</f>
        <v>Payment Banks</v>
      </c>
      <c r="D5433" s="62">
        <f t="shared" si="188"/>
        <v>45199</v>
      </c>
      <c r="E5433" s="116">
        <v>9</v>
      </c>
      <c r="F5433" s="41">
        <v>2023</v>
      </c>
      <c r="G5433">
        <v>0</v>
      </c>
      <c r="H5433">
        <v>0</v>
      </c>
      <c r="K5433">
        <v>0</v>
      </c>
      <c r="L5433">
        <v>93533</v>
      </c>
      <c r="M5433">
        <v>0</v>
      </c>
      <c r="N5433">
        <v>3522109</v>
      </c>
      <c r="O5433">
        <v>0</v>
      </c>
      <c r="Q5433">
        <v>0</v>
      </c>
      <c r="S5433" s="114">
        <v>0</v>
      </c>
      <c r="T5433">
        <v>0</v>
      </c>
      <c r="U5433">
        <v>0</v>
      </c>
      <c r="V5433">
        <v>0</v>
      </c>
      <c r="W5433">
        <v>0</v>
      </c>
      <c r="X5433">
        <v>6793380</v>
      </c>
      <c r="Z5433">
        <v>6002</v>
      </c>
      <c r="AB5433" s="114">
        <v>9.2260000000000009</v>
      </c>
      <c r="AC5433">
        <v>201977</v>
      </c>
      <c r="AD5433">
        <v>243491</v>
      </c>
      <c r="AE5433">
        <v>0</v>
      </c>
      <c r="AF5433">
        <v>0</v>
      </c>
    </row>
    <row r="5434" spans="1:32" x14ac:dyDescent="0.3">
      <c r="A5434" t="s">
        <v>46</v>
      </c>
      <c r="B5434" s="65" t="str">
        <f>VLOOKUP(A5434,'bank list with code'!$A$2:$C$114,3,FALSE)</f>
        <v>B048</v>
      </c>
      <c r="C5434" s="65" t="str">
        <f>VLOOKUP(B5434,'bank type'!$A$2:$B$87,2,FALSE)</f>
        <v>Payment Banks</v>
      </c>
      <c r="D5434" s="62">
        <f t="shared" si="188"/>
        <v>45199</v>
      </c>
      <c r="E5434" s="116">
        <v>9</v>
      </c>
      <c r="F5434" s="41">
        <v>2023</v>
      </c>
      <c r="G5434">
        <v>0</v>
      </c>
      <c r="H5434">
        <v>0</v>
      </c>
      <c r="K5434">
        <v>0</v>
      </c>
      <c r="L5434">
        <v>393394</v>
      </c>
      <c r="M5434">
        <v>0</v>
      </c>
      <c r="N5434">
        <v>17612</v>
      </c>
      <c r="O5434">
        <v>0</v>
      </c>
      <c r="Q5434">
        <v>0</v>
      </c>
      <c r="S5434" s="114">
        <v>0</v>
      </c>
      <c r="T5434">
        <v>0</v>
      </c>
      <c r="U5434">
        <v>0</v>
      </c>
      <c r="V5434">
        <v>0</v>
      </c>
      <c r="W5434">
        <v>0</v>
      </c>
      <c r="X5434">
        <v>7907878</v>
      </c>
      <c r="Z5434">
        <v>185193</v>
      </c>
      <c r="AB5434" s="114">
        <v>406.56</v>
      </c>
      <c r="AC5434">
        <v>11352</v>
      </c>
      <c r="AD5434">
        <v>18055</v>
      </c>
      <c r="AE5434">
        <v>0</v>
      </c>
      <c r="AF5434">
        <v>0</v>
      </c>
    </row>
    <row r="5435" spans="1:32" x14ac:dyDescent="0.3">
      <c r="A5435" t="s">
        <v>47</v>
      </c>
      <c r="B5435" s="65" t="str">
        <f>VLOOKUP(A5435,'bank list with code'!$A$2:$C$114,3,FALSE)</f>
        <v>B059</v>
      </c>
      <c r="C5435" s="65" t="str">
        <f>VLOOKUP(B5435,'bank type'!$A$2:$B$87,2,FALSE)</f>
        <v>Payment Banks</v>
      </c>
      <c r="D5435" s="62">
        <f t="shared" si="188"/>
        <v>45199</v>
      </c>
      <c r="E5435" s="116">
        <v>9</v>
      </c>
      <c r="F5435" s="41">
        <v>2023</v>
      </c>
      <c r="G5435">
        <v>0</v>
      </c>
      <c r="H5435">
        <v>0</v>
      </c>
      <c r="K5435">
        <v>0</v>
      </c>
      <c r="L5435">
        <v>175185</v>
      </c>
      <c r="M5435">
        <v>0</v>
      </c>
      <c r="N5435">
        <v>406581</v>
      </c>
      <c r="O5435">
        <v>0</v>
      </c>
      <c r="Q5435">
        <v>0</v>
      </c>
      <c r="S5435" s="114">
        <v>0</v>
      </c>
      <c r="T5435">
        <v>0</v>
      </c>
      <c r="U5435">
        <v>0</v>
      </c>
      <c r="V5435">
        <v>0</v>
      </c>
      <c r="W5435">
        <v>0</v>
      </c>
      <c r="X5435">
        <v>12668916</v>
      </c>
      <c r="Z5435">
        <v>0</v>
      </c>
      <c r="AB5435" s="114">
        <v>0</v>
      </c>
      <c r="AC5435">
        <v>377745</v>
      </c>
      <c r="AD5435">
        <v>115627</v>
      </c>
      <c r="AE5435">
        <v>0</v>
      </c>
      <c r="AF5435">
        <v>0</v>
      </c>
    </row>
    <row r="5436" spans="1:32" x14ac:dyDescent="0.3">
      <c r="A5436" t="s">
        <v>72</v>
      </c>
      <c r="B5436" s="65" t="str">
        <f>VLOOKUP(A5436,'bank list with code'!$A$2:$C$114,3,FALSE)</f>
        <v>B067</v>
      </c>
      <c r="C5436" s="65" t="str">
        <f>VLOOKUP(B5436,'bank type'!$A$2:$B$87,2,FALSE)</f>
        <v>Payment Banks</v>
      </c>
      <c r="D5436" s="62">
        <f t="shared" si="188"/>
        <v>45199</v>
      </c>
      <c r="E5436" s="116">
        <v>9</v>
      </c>
      <c r="F5436" s="41">
        <v>2023</v>
      </c>
      <c r="G5436">
        <v>0</v>
      </c>
      <c r="H5436">
        <v>0</v>
      </c>
      <c r="K5436">
        <v>0</v>
      </c>
      <c r="L5436">
        <v>0</v>
      </c>
      <c r="M5436">
        <v>0</v>
      </c>
      <c r="N5436">
        <v>13189</v>
      </c>
      <c r="O5436">
        <v>0</v>
      </c>
      <c r="Q5436">
        <v>0</v>
      </c>
      <c r="S5436" s="1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Z5436">
        <v>0</v>
      </c>
      <c r="AB5436" s="114">
        <v>0</v>
      </c>
      <c r="AC5436">
        <v>0</v>
      </c>
      <c r="AD5436">
        <v>0</v>
      </c>
      <c r="AE5436">
        <v>0</v>
      </c>
      <c r="AF5436">
        <v>0</v>
      </c>
    </row>
    <row r="5437" spans="1:32" x14ac:dyDescent="0.3">
      <c r="A5437" t="s">
        <v>49</v>
      </c>
      <c r="B5437" s="65" t="str">
        <f>VLOOKUP(A5437,'bank list with code'!$A$2:$C$114,3,FALSE)</f>
        <v>B077</v>
      </c>
      <c r="C5437" s="65" t="str">
        <f>VLOOKUP(B5437,'bank type'!$A$2:$B$87,2,FALSE)</f>
        <v>Payment Banks</v>
      </c>
      <c r="D5437" s="62">
        <f t="shared" si="188"/>
        <v>45199</v>
      </c>
      <c r="E5437" s="116">
        <v>9</v>
      </c>
      <c r="F5437" s="41">
        <v>2023</v>
      </c>
      <c r="G5437">
        <v>0</v>
      </c>
      <c r="H5437">
        <v>0</v>
      </c>
      <c r="K5437">
        <v>190</v>
      </c>
      <c r="L5437">
        <v>469759</v>
      </c>
      <c r="M5437">
        <v>0</v>
      </c>
      <c r="N5437">
        <v>0</v>
      </c>
      <c r="O5437">
        <v>0</v>
      </c>
      <c r="Q5437">
        <v>0</v>
      </c>
      <c r="S5437" s="114">
        <v>0</v>
      </c>
      <c r="T5437">
        <v>0</v>
      </c>
      <c r="U5437">
        <v>0</v>
      </c>
      <c r="V5437">
        <v>0</v>
      </c>
      <c r="W5437">
        <v>0</v>
      </c>
      <c r="X5437">
        <v>667538</v>
      </c>
      <c r="Z5437">
        <v>881</v>
      </c>
      <c r="AB5437" s="114">
        <v>0.73</v>
      </c>
      <c r="AC5437">
        <v>24480</v>
      </c>
      <c r="AD5437">
        <v>18533</v>
      </c>
      <c r="AE5437">
        <v>0</v>
      </c>
      <c r="AF5437">
        <v>0</v>
      </c>
    </row>
    <row r="5438" spans="1:32" x14ac:dyDescent="0.3">
      <c r="A5438" t="s">
        <v>50</v>
      </c>
      <c r="B5438" s="65" t="str">
        <f>VLOOKUP(A5438,'bank list with code'!$A$2:$C$114,3,FALSE)</f>
        <v>B079</v>
      </c>
      <c r="C5438" s="65" t="str">
        <f>VLOOKUP(B5438,'bank type'!$A$2:$B$87,2,FALSE)</f>
        <v>Payment Banks</v>
      </c>
      <c r="D5438" s="62">
        <f t="shared" si="188"/>
        <v>45199</v>
      </c>
      <c r="E5438" s="116">
        <v>9</v>
      </c>
      <c r="F5438" s="41">
        <v>2023</v>
      </c>
      <c r="G5438">
        <v>1</v>
      </c>
      <c r="H5438">
        <v>11</v>
      </c>
      <c r="K5438">
        <v>704551</v>
      </c>
      <c r="L5438">
        <v>0</v>
      </c>
      <c r="M5438">
        <v>0</v>
      </c>
      <c r="N5438">
        <v>33301474</v>
      </c>
      <c r="O5438">
        <v>0</v>
      </c>
      <c r="Q5438">
        <v>0</v>
      </c>
      <c r="S5438" s="114">
        <v>0</v>
      </c>
      <c r="T5438">
        <v>0</v>
      </c>
      <c r="U5438">
        <v>0</v>
      </c>
      <c r="V5438">
        <v>0</v>
      </c>
      <c r="W5438">
        <v>0</v>
      </c>
      <c r="X5438">
        <v>32186420</v>
      </c>
      <c r="Z5438">
        <v>292387</v>
      </c>
      <c r="AB5438" s="114">
        <v>383.61700000000002</v>
      </c>
      <c r="AC5438">
        <v>854768</v>
      </c>
      <c r="AD5438">
        <v>1809360</v>
      </c>
      <c r="AE5438">
        <v>0</v>
      </c>
      <c r="AF5438">
        <v>0</v>
      </c>
    </row>
    <row r="5439" spans="1:32" x14ac:dyDescent="0.3">
      <c r="A5439" t="s">
        <v>95</v>
      </c>
      <c r="B5439" s="65" t="str">
        <f>VLOOKUP(A5439,'bank list with code'!$A$2:$C$114,3,FALSE)</f>
        <v>B007</v>
      </c>
      <c r="C5439" s="65" t="str">
        <f>VLOOKUP(B5439,'bank type'!$A$2:$B$87,2,FALSE)</f>
        <v>Small Finance Banks</v>
      </c>
      <c r="D5439" s="62">
        <f t="shared" si="188"/>
        <v>45199</v>
      </c>
      <c r="E5439" s="116">
        <v>9</v>
      </c>
      <c r="F5439" s="41">
        <v>2023</v>
      </c>
      <c r="G5439">
        <v>493</v>
      </c>
      <c r="H5439">
        <v>2</v>
      </c>
      <c r="K5439">
        <v>0</v>
      </c>
      <c r="L5439">
        <v>385</v>
      </c>
      <c r="M5439">
        <v>0</v>
      </c>
      <c r="N5439">
        <v>1099570</v>
      </c>
      <c r="O5439">
        <v>706404</v>
      </c>
      <c r="Q5439">
        <v>864511</v>
      </c>
      <c r="S5439" s="114">
        <v>4804.4870000000001</v>
      </c>
      <c r="T5439">
        <v>1083739</v>
      </c>
      <c r="U5439">
        <v>8711744</v>
      </c>
      <c r="V5439">
        <v>985</v>
      </c>
      <c r="W5439">
        <v>543</v>
      </c>
      <c r="X5439">
        <v>2784983</v>
      </c>
      <c r="Z5439">
        <v>205136</v>
      </c>
      <c r="AB5439" s="114">
        <v>508.58499999999998</v>
      </c>
      <c r="AC5439">
        <v>252591</v>
      </c>
      <c r="AD5439">
        <v>1324801</v>
      </c>
      <c r="AE5439">
        <v>208</v>
      </c>
      <c r="AF5439">
        <v>3254</v>
      </c>
    </row>
    <row r="5440" spans="1:32" x14ac:dyDescent="0.3">
      <c r="A5440" t="s">
        <v>96</v>
      </c>
      <c r="B5440" s="65" t="str">
        <f>VLOOKUP(A5440,'bank list with code'!$A$2:$C$114,3,FALSE)</f>
        <v>B019</v>
      </c>
      <c r="C5440" s="65" t="str">
        <f>VLOOKUP(B5440,'bank type'!$A$2:$B$87,2,FALSE)</f>
        <v>Small Finance Banks</v>
      </c>
      <c r="D5440" s="62">
        <f t="shared" si="188"/>
        <v>45199</v>
      </c>
      <c r="E5440" s="116">
        <v>9</v>
      </c>
      <c r="F5440" s="41">
        <v>2023</v>
      </c>
      <c r="G5440">
        <v>173</v>
      </c>
      <c r="H5440">
        <v>2</v>
      </c>
      <c r="K5440">
        <v>0</v>
      </c>
      <c r="L5440">
        <v>0</v>
      </c>
      <c r="M5440">
        <v>0</v>
      </c>
      <c r="N5440">
        <v>0</v>
      </c>
      <c r="O5440">
        <v>0</v>
      </c>
      <c r="Q5440">
        <v>0</v>
      </c>
      <c r="S5440" s="114">
        <v>0</v>
      </c>
      <c r="T5440">
        <v>0</v>
      </c>
      <c r="U5440">
        <v>0</v>
      </c>
      <c r="V5440">
        <v>0</v>
      </c>
      <c r="W5440">
        <v>0</v>
      </c>
      <c r="X5440">
        <v>274388</v>
      </c>
      <c r="Z5440">
        <v>31511</v>
      </c>
      <c r="AB5440" s="114">
        <v>80.003</v>
      </c>
      <c r="AC5440">
        <v>6740</v>
      </c>
      <c r="AD5440">
        <v>24354</v>
      </c>
      <c r="AE5440">
        <v>0</v>
      </c>
      <c r="AF5440">
        <v>0</v>
      </c>
    </row>
    <row r="5441" spans="1:32" x14ac:dyDescent="0.3">
      <c r="A5441" t="s">
        <v>97</v>
      </c>
      <c r="B5441" s="65" t="str">
        <f>VLOOKUP(A5441,'bank list with code'!$A$2:$C$114,3,FALSE)</f>
        <v>B041</v>
      </c>
      <c r="C5441" s="65" t="str">
        <f>VLOOKUP(B5441,'bank type'!$A$2:$B$87,2,FALSE)</f>
        <v>Small Finance Banks</v>
      </c>
      <c r="D5441" s="62">
        <f t="shared" si="188"/>
        <v>45199</v>
      </c>
      <c r="E5441" s="116">
        <v>9</v>
      </c>
      <c r="F5441" s="41">
        <v>2023</v>
      </c>
      <c r="G5441">
        <v>353</v>
      </c>
      <c r="H5441">
        <v>3</v>
      </c>
      <c r="K5441">
        <v>25588</v>
      </c>
      <c r="L5441">
        <v>303</v>
      </c>
      <c r="M5441">
        <v>58608</v>
      </c>
      <c r="N5441">
        <v>0</v>
      </c>
      <c r="O5441">
        <v>0</v>
      </c>
      <c r="Q5441">
        <v>0</v>
      </c>
      <c r="S5441" s="114">
        <v>0</v>
      </c>
      <c r="T5441">
        <v>0</v>
      </c>
      <c r="U5441">
        <v>0</v>
      </c>
      <c r="V5441">
        <v>0</v>
      </c>
      <c r="W5441">
        <v>0</v>
      </c>
      <c r="X5441">
        <v>2135949</v>
      </c>
      <c r="Z5441">
        <v>169664</v>
      </c>
      <c r="AB5441" s="114">
        <v>339.03</v>
      </c>
      <c r="AC5441">
        <v>46736</v>
      </c>
      <c r="AD5441">
        <v>179249</v>
      </c>
      <c r="AE5441">
        <v>0</v>
      </c>
      <c r="AF5441">
        <v>0</v>
      </c>
    </row>
    <row r="5442" spans="1:32" x14ac:dyDescent="0.3">
      <c r="A5442" t="s">
        <v>98</v>
      </c>
      <c r="B5442" s="65" t="str">
        <f>VLOOKUP(A5442,'bank list with code'!$A$2:$C$114,3,FALSE)</f>
        <v>B043</v>
      </c>
      <c r="C5442" s="65" t="str">
        <f>VLOOKUP(B5442,'bank type'!$A$2:$B$87,2,FALSE)</f>
        <v>Small Finance Banks</v>
      </c>
      <c r="D5442" s="62">
        <f t="shared" si="188"/>
        <v>45199</v>
      </c>
      <c r="E5442" s="116">
        <v>9</v>
      </c>
      <c r="F5442" s="41">
        <v>2023</v>
      </c>
      <c r="G5442">
        <v>577</v>
      </c>
      <c r="H5442">
        <v>2</v>
      </c>
      <c r="K5442">
        <v>0</v>
      </c>
      <c r="L5442">
        <v>2332</v>
      </c>
      <c r="M5442">
        <v>0</v>
      </c>
      <c r="N5442">
        <v>0</v>
      </c>
      <c r="O5442">
        <v>0</v>
      </c>
      <c r="Q5442">
        <v>0</v>
      </c>
      <c r="S5442" s="114">
        <v>0</v>
      </c>
      <c r="T5442">
        <v>0</v>
      </c>
      <c r="U5442">
        <v>0</v>
      </c>
      <c r="V5442">
        <v>0</v>
      </c>
      <c r="W5442">
        <v>0</v>
      </c>
      <c r="X5442">
        <v>5201591</v>
      </c>
      <c r="Z5442">
        <v>197511</v>
      </c>
      <c r="AB5442" s="114">
        <v>308.62599999999998</v>
      </c>
      <c r="AC5442">
        <v>16647</v>
      </c>
      <c r="AD5442">
        <v>39198</v>
      </c>
      <c r="AE5442">
        <v>0</v>
      </c>
      <c r="AF5442">
        <v>0</v>
      </c>
    </row>
    <row r="5443" spans="1:32" x14ac:dyDescent="0.3">
      <c r="A5443" t="s">
        <v>99</v>
      </c>
      <c r="B5443" s="65" t="str">
        <f>VLOOKUP(A5443,'bank list with code'!$A$2:$C$114,3,FALSE)</f>
        <v>B046</v>
      </c>
      <c r="C5443" s="65" t="str">
        <f>VLOOKUP(B5443,'bank type'!$A$2:$B$87,2,FALSE)</f>
        <v>Small Finance Banks</v>
      </c>
      <c r="D5443" s="62">
        <f t="shared" si="188"/>
        <v>45199</v>
      </c>
      <c r="E5443" s="116">
        <v>9</v>
      </c>
      <c r="F5443" s="41">
        <v>2023</v>
      </c>
      <c r="G5443">
        <v>162</v>
      </c>
      <c r="H5443">
        <v>0</v>
      </c>
      <c r="K5443">
        <v>0</v>
      </c>
      <c r="L5443">
        <v>254</v>
      </c>
      <c r="M5443">
        <v>0</v>
      </c>
      <c r="N5443">
        <v>31707</v>
      </c>
      <c r="O5443">
        <v>0</v>
      </c>
      <c r="Q5443">
        <v>0</v>
      </c>
      <c r="S5443" s="114">
        <v>0</v>
      </c>
      <c r="T5443">
        <v>0</v>
      </c>
      <c r="U5443">
        <v>0</v>
      </c>
      <c r="V5443">
        <v>0</v>
      </c>
      <c r="W5443">
        <v>0</v>
      </c>
      <c r="X5443">
        <v>5003298</v>
      </c>
      <c r="Z5443">
        <v>48972</v>
      </c>
      <c r="AB5443" s="114">
        <v>65.072000000000003</v>
      </c>
      <c r="AC5443">
        <v>12420</v>
      </c>
      <c r="AD5443">
        <v>40503</v>
      </c>
      <c r="AE5443">
        <v>0</v>
      </c>
      <c r="AF5443">
        <v>0</v>
      </c>
    </row>
    <row r="5444" spans="1:32" x14ac:dyDescent="0.3">
      <c r="A5444" t="s">
        <v>100</v>
      </c>
      <c r="B5444" s="65" t="str">
        <f>VLOOKUP(A5444,'bank list with code'!$A$2:$C$114,3,FALSE)</f>
        <v>B065</v>
      </c>
      <c r="C5444" s="65" t="str">
        <f>VLOOKUP(B5444,'bank type'!$A$2:$B$87,2,FALSE)</f>
        <v>Small Finance Banks</v>
      </c>
      <c r="D5444" s="62">
        <f t="shared" si="188"/>
        <v>45199</v>
      </c>
      <c r="E5444" s="116">
        <v>9</v>
      </c>
      <c r="F5444" s="41">
        <v>2023</v>
      </c>
      <c r="G5444">
        <v>59</v>
      </c>
      <c r="H5444">
        <v>2</v>
      </c>
      <c r="K5444">
        <v>0</v>
      </c>
      <c r="L5444">
        <v>162</v>
      </c>
      <c r="M5444">
        <v>0</v>
      </c>
      <c r="N5444">
        <v>495147</v>
      </c>
      <c r="O5444">
        <v>0</v>
      </c>
      <c r="Q5444">
        <v>0</v>
      </c>
      <c r="S5444" s="114">
        <v>0</v>
      </c>
      <c r="T5444">
        <v>0</v>
      </c>
      <c r="U5444">
        <v>0</v>
      </c>
      <c r="V5444">
        <v>0</v>
      </c>
      <c r="W5444">
        <v>0</v>
      </c>
      <c r="X5444">
        <v>2982952</v>
      </c>
      <c r="Z5444">
        <v>51613</v>
      </c>
      <c r="AB5444" s="114">
        <v>97.968999999999994</v>
      </c>
      <c r="AC5444">
        <v>7766</v>
      </c>
      <c r="AD5444">
        <v>21828</v>
      </c>
      <c r="AE5444">
        <v>0</v>
      </c>
      <c r="AF5444">
        <v>0</v>
      </c>
    </row>
    <row r="5445" spans="1:32" x14ac:dyDescent="0.3">
      <c r="A5445" t="s">
        <v>101</v>
      </c>
      <c r="B5445" s="65" t="str">
        <f>VLOOKUP(A5445,'bank list with code'!$A$2:$C$114,3,FALSE)</f>
        <v>B075</v>
      </c>
      <c r="C5445" s="65" t="str">
        <f>VLOOKUP(B5445,'bank type'!$A$2:$B$87,2,FALSE)</f>
        <v>Small Finance Banks</v>
      </c>
      <c r="D5445" s="62">
        <f t="shared" si="188"/>
        <v>45199</v>
      </c>
      <c r="E5445" s="116">
        <v>9</v>
      </c>
      <c r="F5445" s="41">
        <v>2023</v>
      </c>
      <c r="G5445">
        <v>13</v>
      </c>
      <c r="H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Q5445">
        <v>0</v>
      </c>
      <c r="S5445" s="114">
        <v>0</v>
      </c>
      <c r="T5445">
        <v>0</v>
      </c>
      <c r="U5445">
        <v>0</v>
      </c>
      <c r="V5445">
        <v>0</v>
      </c>
      <c r="W5445">
        <v>0</v>
      </c>
      <c r="X5445">
        <v>394954</v>
      </c>
      <c r="Z5445">
        <v>5865</v>
      </c>
      <c r="AB5445" s="114">
        <v>7.6219999999999999</v>
      </c>
      <c r="AC5445">
        <v>0</v>
      </c>
      <c r="AD5445">
        <v>0</v>
      </c>
      <c r="AE5445">
        <v>0</v>
      </c>
      <c r="AF5445">
        <v>0</v>
      </c>
    </row>
    <row r="5446" spans="1:32" x14ac:dyDescent="0.3">
      <c r="A5446" t="s">
        <v>102</v>
      </c>
      <c r="B5446" s="65" t="str">
        <f>VLOOKUP(A5446,'bank list with code'!$A$2:$C$114,3,FALSE)</f>
        <v>B087</v>
      </c>
      <c r="C5446" s="65" t="str">
        <f>VLOOKUP(B5446,'bank type'!$A$2:$B$87,2,FALSE)</f>
        <v>Small Finance Banks</v>
      </c>
      <c r="D5446" s="62">
        <f t="shared" si="188"/>
        <v>45199</v>
      </c>
      <c r="E5446" s="116">
        <v>9</v>
      </c>
      <c r="F5446" s="41">
        <v>2023</v>
      </c>
      <c r="G5446">
        <v>29</v>
      </c>
      <c r="H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Q5446">
        <v>0</v>
      </c>
      <c r="S5446" s="114">
        <v>0</v>
      </c>
      <c r="T5446">
        <v>0</v>
      </c>
      <c r="U5446">
        <v>0</v>
      </c>
      <c r="V5446">
        <v>0</v>
      </c>
      <c r="W5446">
        <v>0</v>
      </c>
      <c r="X5446">
        <v>82450</v>
      </c>
      <c r="Z5446">
        <v>5355</v>
      </c>
      <c r="AB5446" s="114">
        <v>12.925000000000001</v>
      </c>
      <c r="AC5446">
        <v>3998</v>
      </c>
      <c r="AD5446">
        <v>15093</v>
      </c>
      <c r="AE5446">
        <v>0</v>
      </c>
      <c r="AF5446">
        <v>0</v>
      </c>
    </row>
    <row r="5447" spans="1:32" x14ac:dyDescent="0.3">
      <c r="A5447" t="s">
        <v>103</v>
      </c>
      <c r="B5447" s="65" t="str">
        <f>VLOOKUP(A5447,'bank list with code'!$A$2:$C$114,3,FALSE)</f>
        <v>B097</v>
      </c>
      <c r="C5447" s="65" t="str">
        <f>VLOOKUP(B5447,'bank type'!$A$2:$B$87,2,FALSE)</f>
        <v>Small Finance Banks</v>
      </c>
      <c r="D5447" s="62">
        <f t="shared" si="188"/>
        <v>45199</v>
      </c>
      <c r="E5447" s="116">
        <v>9</v>
      </c>
      <c r="F5447" s="41">
        <v>2023</v>
      </c>
      <c r="G5447">
        <v>0</v>
      </c>
      <c r="H5447">
        <v>0</v>
      </c>
      <c r="K5447">
        <v>0</v>
      </c>
      <c r="L5447">
        <v>67</v>
      </c>
      <c r="M5447">
        <v>0</v>
      </c>
      <c r="N5447">
        <v>0</v>
      </c>
      <c r="O5447">
        <v>0</v>
      </c>
      <c r="Q5447">
        <v>0</v>
      </c>
      <c r="S5447" s="114">
        <v>0</v>
      </c>
      <c r="T5447">
        <v>0</v>
      </c>
      <c r="U5447">
        <v>0</v>
      </c>
      <c r="V5447">
        <v>0</v>
      </c>
      <c r="W5447">
        <v>0</v>
      </c>
      <c r="X5447">
        <v>682876</v>
      </c>
      <c r="Z5447">
        <v>26546</v>
      </c>
      <c r="AB5447" s="114">
        <v>30.585000000000001</v>
      </c>
      <c r="AC5447">
        <v>642</v>
      </c>
      <c r="AD5447">
        <v>1731</v>
      </c>
      <c r="AE5447">
        <v>0</v>
      </c>
      <c r="AF5447">
        <v>0</v>
      </c>
    </row>
    <row r="5448" spans="1:32" x14ac:dyDescent="0.3">
      <c r="A5448" t="s">
        <v>104</v>
      </c>
      <c r="B5448" s="65" t="str">
        <f>VLOOKUP(A5448,'bank list with code'!$A$2:$C$114,3,FALSE)</f>
        <v>B103</v>
      </c>
      <c r="C5448" s="65" t="str">
        <f>VLOOKUP(B5448,'bank type'!$A$2:$B$87,2,FALSE)</f>
        <v>Small Finance Banks</v>
      </c>
      <c r="D5448" s="62">
        <f t="shared" si="188"/>
        <v>45199</v>
      </c>
      <c r="E5448" s="116">
        <v>9</v>
      </c>
      <c r="F5448" s="41">
        <v>2023</v>
      </c>
      <c r="G5448">
        <v>541</v>
      </c>
      <c r="H5448">
        <v>4</v>
      </c>
      <c r="K5448">
        <v>0</v>
      </c>
      <c r="L5448">
        <v>0</v>
      </c>
      <c r="M5448">
        <v>0</v>
      </c>
      <c r="N5448">
        <v>531512</v>
      </c>
      <c r="O5448">
        <v>0</v>
      </c>
      <c r="Q5448">
        <v>0</v>
      </c>
      <c r="S5448" s="114">
        <v>0</v>
      </c>
      <c r="T5448">
        <v>0</v>
      </c>
      <c r="U5448">
        <v>0</v>
      </c>
      <c r="V5448">
        <v>0</v>
      </c>
      <c r="W5448">
        <v>0</v>
      </c>
      <c r="X5448">
        <v>9542636</v>
      </c>
      <c r="Z5448">
        <v>237038</v>
      </c>
      <c r="AB5448" s="114">
        <v>387.78100000000001</v>
      </c>
      <c r="AC5448">
        <v>91873</v>
      </c>
      <c r="AD5448">
        <v>223322</v>
      </c>
      <c r="AE5448">
        <v>0</v>
      </c>
      <c r="AF5448">
        <v>0</v>
      </c>
    </row>
    <row r="5449" spans="1:32" x14ac:dyDescent="0.3">
      <c r="A5449" t="s">
        <v>105</v>
      </c>
      <c r="B5449" s="65" t="str">
        <f>VLOOKUP(A5449,'bank list with code'!$A$2:$C$114,3,FALSE)</f>
        <v>B107</v>
      </c>
      <c r="C5449" s="65" t="str">
        <f>VLOOKUP(B5449,'bank type'!$A$2:$B$87,2,FALSE)</f>
        <v>Small Finance Banks</v>
      </c>
      <c r="D5449" s="62">
        <f t="shared" si="188"/>
        <v>45199</v>
      </c>
      <c r="E5449" s="116">
        <v>9</v>
      </c>
      <c r="F5449" s="41">
        <v>2023</v>
      </c>
      <c r="G5449">
        <v>231</v>
      </c>
      <c r="H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Q5449">
        <v>0</v>
      </c>
      <c r="S5449" s="114">
        <v>0</v>
      </c>
      <c r="T5449">
        <v>0</v>
      </c>
      <c r="U5449">
        <v>0</v>
      </c>
      <c r="V5449">
        <v>0</v>
      </c>
      <c r="W5449">
        <v>0</v>
      </c>
      <c r="X5449">
        <v>6</v>
      </c>
      <c r="Z5449">
        <v>2</v>
      </c>
      <c r="AB5449" s="114">
        <v>0</v>
      </c>
      <c r="AC5449">
        <v>5</v>
      </c>
      <c r="AD5449">
        <v>0</v>
      </c>
      <c r="AE5449">
        <v>0</v>
      </c>
      <c r="AF5449">
        <v>0</v>
      </c>
    </row>
    <row r="5450" spans="1:32" x14ac:dyDescent="0.3">
      <c r="A5450" t="s">
        <v>106</v>
      </c>
      <c r="B5450" s="65" t="str">
        <f>VLOOKUP(A5450,'bank list with code'!$A$2:$C$114,3,FALSE)</f>
        <v>B109</v>
      </c>
      <c r="C5450" s="65" t="str">
        <f>VLOOKUP(B5450,'bank type'!$A$2:$B$87,2,FALSE)</f>
        <v>Small Finance Banks</v>
      </c>
      <c r="D5450" s="62">
        <f t="shared" si="188"/>
        <v>45199</v>
      </c>
      <c r="E5450" s="116">
        <v>9</v>
      </c>
      <c r="F5450" s="41">
        <v>2023</v>
      </c>
      <c r="G5450">
        <v>306</v>
      </c>
      <c r="H5450">
        <v>7</v>
      </c>
      <c r="K5450">
        <v>0</v>
      </c>
      <c r="L5450">
        <v>564</v>
      </c>
      <c r="M5450">
        <v>0</v>
      </c>
      <c r="N5450">
        <v>29645</v>
      </c>
      <c r="O5450">
        <v>68</v>
      </c>
      <c r="Q5450">
        <v>58</v>
      </c>
      <c r="S5450" s="114">
        <v>0.442</v>
      </c>
      <c r="T5450">
        <v>89</v>
      </c>
      <c r="U5450">
        <v>590</v>
      </c>
      <c r="V5450">
        <v>0</v>
      </c>
      <c r="W5450">
        <v>0</v>
      </c>
      <c r="X5450">
        <v>1745726</v>
      </c>
      <c r="Z5450">
        <v>35733</v>
      </c>
      <c r="AB5450" s="114">
        <v>66.736999999999995</v>
      </c>
      <c r="AC5450">
        <v>11674</v>
      </c>
      <c r="AD5450">
        <v>28097</v>
      </c>
      <c r="AE5450">
        <v>14</v>
      </c>
      <c r="AF5450">
        <v>21</v>
      </c>
    </row>
    <row r="5451" spans="1:32" x14ac:dyDescent="0.3">
      <c r="A5451" t="s">
        <v>0</v>
      </c>
      <c r="B5451" s="65" t="str">
        <f>VLOOKUP(A5451,'bank list with code'!$A$2:$C$114,3,FALSE)</f>
        <v>B014</v>
      </c>
      <c r="C5451" s="65" t="str">
        <f>VLOOKUP(B5451,'bank type'!$A$2:$B$87,2,FALSE)</f>
        <v>Public Sector Banks</v>
      </c>
      <c r="D5451" s="62">
        <f>DATE(2023,10,31)</f>
        <v>45230</v>
      </c>
      <c r="E5451" s="116">
        <v>10</v>
      </c>
      <c r="F5451" s="41">
        <v>2023</v>
      </c>
      <c r="G5451">
        <v>8445</v>
      </c>
      <c r="H5451">
        <v>2414</v>
      </c>
      <c r="K5451">
        <v>31612</v>
      </c>
      <c r="L5451">
        <v>45030</v>
      </c>
      <c r="M5451">
        <v>10603</v>
      </c>
      <c r="N5451">
        <v>1447689</v>
      </c>
      <c r="O5451">
        <v>2208155</v>
      </c>
      <c r="Q5451">
        <v>2422628</v>
      </c>
      <c r="S5451" s="114">
        <v>8267.8889999999992</v>
      </c>
      <c r="T5451">
        <v>2514374</v>
      </c>
      <c r="U5451">
        <v>15100404</v>
      </c>
      <c r="V5451">
        <v>0</v>
      </c>
      <c r="W5451">
        <v>0</v>
      </c>
      <c r="X5451">
        <v>92478697</v>
      </c>
      <c r="Z5451">
        <v>4943032</v>
      </c>
      <c r="AB5451" s="114">
        <v>10728.888999999999</v>
      </c>
      <c r="AC5451">
        <v>1030259</v>
      </c>
      <c r="AD5451">
        <v>4147094</v>
      </c>
      <c r="AE5451">
        <v>19</v>
      </c>
      <c r="AF5451">
        <v>50</v>
      </c>
    </row>
    <row r="5452" spans="1:32" x14ac:dyDescent="0.3">
      <c r="A5452" t="s">
        <v>1</v>
      </c>
      <c r="B5452" s="65" t="str">
        <f>VLOOKUP(A5452,'bank list with code'!$A$2:$C$114,3,FALSE)</f>
        <v>B015</v>
      </c>
      <c r="C5452" s="65" t="str">
        <f>VLOOKUP(B5452,'bank type'!$A$2:$B$87,2,FALSE)</f>
        <v>Public Sector Banks</v>
      </c>
      <c r="D5452" s="62">
        <f t="shared" ref="D5452:D5511" si="189">DATE(2023,10,31)</f>
        <v>45230</v>
      </c>
      <c r="E5452" s="116">
        <v>10</v>
      </c>
      <c r="F5452" s="41">
        <v>2023</v>
      </c>
      <c r="G5452">
        <v>5327</v>
      </c>
      <c r="H5452">
        <v>2901</v>
      </c>
      <c r="K5452">
        <v>42846</v>
      </c>
      <c r="L5452">
        <v>17731</v>
      </c>
      <c r="M5452">
        <v>0</v>
      </c>
      <c r="N5452">
        <v>882882</v>
      </c>
      <c r="O5452">
        <v>71490</v>
      </c>
      <c r="Q5452">
        <v>152615</v>
      </c>
      <c r="S5452" s="114">
        <v>566.35699999999997</v>
      </c>
      <c r="T5452">
        <v>70085</v>
      </c>
      <c r="U5452">
        <v>288935</v>
      </c>
      <c r="V5452">
        <v>0</v>
      </c>
      <c r="W5452">
        <v>0</v>
      </c>
      <c r="X5452">
        <v>49755371</v>
      </c>
      <c r="Z5452">
        <v>3407786</v>
      </c>
      <c r="AB5452" s="114">
        <v>6886.05</v>
      </c>
      <c r="AC5452">
        <v>1107502</v>
      </c>
      <c r="AD5452">
        <v>1931965</v>
      </c>
      <c r="AE5452">
        <v>0</v>
      </c>
      <c r="AF5452">
        <v>0</v>
      </c>
    </row>
    <row r="5453" spans="1:32" x14ac:dyDescent="0.3">
      <c r="A5453" t="s">
        <v>2</v>
      </c>
      <c r="B5453" s="65" t="str">
        <f>VLOOKUP(A5453,'bank list with code'!$A$2:$C$114,3,FALSE)</f>
        <v>B016</v>
      </c>
      <c r="C5453" s="65" t="str">
        <f>VLOOKUP(B5453,'bank type'!$A$2:$B$87,2,FALSE)</f>
        <v>Public Sector Banks</v>
      </c>
      <c r="D5453" s="62">
        <f t="shared" si="189"/>
        <v>45230</v>
      </c>
      <c r="E5453" s="116">
        <v>10</v>
      </c>
      <c r="F5453" s="41">
        <v>2023</v>
      </c>
      <c r="G5453">
        <v>1887</v>
      </c>
      <c r="H5453">
        <v>366</v>
      </c>
      <c r="K5453">
        <v>1781</v>
      </c>
      <c r="L5453">
        <v>1852</v>
      </c>
      <c r="M5453">
        <v>355014</v>
      </c>
      <c r="N5453">
        <v>1191141</v>
      </c>
      <c r="O5453">
        <v>33207</v>
      </c>
      <c r="Q5453">
        <v>54932</v>
      </c>
      <c r="S5453" s="114">
        <v>236.33199999999999</v>
      </c>
      <c r="T5453">
        <v>24900</v>
      </c>
      <c r="U5453">
        <v>133471</v>
      </c>
      <c r="V5453">
        <v>0</v>
      </c>
      <c r="W5453">
        <v>0</v>
      </c>
      <c r="X5453">
        <v>13413549</v>
      </c>
      <c r="Z5453">
        <v>1483269</v>
      </c>
      <c r="AB5453" s="114">
        <v>2591.48</v>
      </c>
      <c r="AC5453">
        <v>435827</v>
      </c>
      <c r="AD5453">
        <v>791257</v>
      </c>
      <c r="AE5453">
        <v>6174</v>
      </c>
      <c r="AF5453">
        <v>68638</v>
      </c>
    </row>
    <row r="5454" spans="1:32" x14ac:dyDescent="0.3">
      <c r="A5454" t="s">
        <v>3</v>
      </c>
      <c r="B5454" s="65" t="str">
        <f>VLOOKUP(A5454,'bank list with code'!$A$2:$C$114,3,FALSE)</f>
        <v>B018</v>
      </c>
      <c r="C5454" s="65" t="str">
        <f>VLOOKUP(B5454,'bank type'!$A$2:$B$87,2,FALSE)</f>
        <v>Public Sector Banks</v>
      </c>
      <c r="D5454" s="62">
        <f t="shared" si="189"/>
        <v>45230</v>
      </c>
      <c r="E5454" s="116">
        <v>10</v>
      </c>
      <c r="F5454" s="41">
        <v>2023</v>
      </c>
      <c r="G5454">
        <v>8114</v>
      </c>
      <c r="H5454">
        <v>4043</v>
      </c>
      <c r="K5454">
        <v>67219</v>
      </c>
      <c r="L5454">
        <v>13427</v>
      </c>
      <c r="M5454">
        <v>56</v>
      </c>
      <c r="N5454">
        <v>2916410</v>
      </c>
      <c r="O5454">
        <v>820672</v>
      </c>
      <c r="Q5454">
        <v>989836</v>
      </c>
      <c r="S5454" s="114">
        <v>3190.0619999999999</v>
      </c>
      <c r="T5454">
        <v>411256</v>
      </c>
      <c r="U5454">
        <v>1986479</v>
      </c>
      <c r="V5454">
        <v>0</v>
      </c>
      <c r="W5454">
        <v>0</v>
      </c>
      <c r="X5454">
        <v>55329040</v>
      </c>
      <c r="Z5454">
        <v>7581681</v>
      </c>
      <c r="AB5454" s="114">
        <v>18576.984</v>
      </c>
      <c r="AC5454">
        <v>1556237</v>
      </c>
      <c r="AD5454">
        <v>4569710</v>
      </c>
      <c r="AE5454">
        <v>4305</v>
      </c>
      <c r="AF5454">
        <v>66985</v>
      </c>
    </row>
    <row r="5455" spans="1:32" x14ac:dyDescent="0.3">
      <c r="A5455" t="s">
        <v>4</v>
      </c>
      <c r="B5455" s="65" t="str">
        <f>VLOOKUP(A5455,'bank list with code'!$A$2:$C$114,3,FALSE)</f>
        <v>B022</v>
      </c>
      <c r="C5455" s="65" t="str">
        <f>VLOOKUP(B5455,'bank type'!$A$2:$B$87,2,FALSE)</f>
        <v>Public Sector Banks</v>
      </c>
      <c r="D5455" s="62">
        <f t="shared" si="189"/>
        <v>45230</v>
      </c>
      <c r="E5455" s="116">
        <v>10</v>
      </c>
      <c r="F5455" s="41">
        <v>2023</v>
      </c>
      <c r="G5455">
        <v>2857</v>
      </c>
      <c r="H5455">
        <v>964</v>
      </c>
      <c r="K5455">
        <v>2541</v>
      </c>
      <c r="L5455">
        <v>9254</v>
      </c>
      <c r="M5455">
        <v>5660</v>
      </c>
      <c r="N5455">
        <v>1041846</v>
      </c>
      <c r="O5455">
        <v>0</v>
      </c>
      <c r="Q5455">
        <v>0</v>
      </c>
      <c r="S5455" s="114">
        <v>0</v>
      </c>
      <c r="T5455">
        <v>0</v>
      </c>
      <c r="U5455">
        <v>0</v>
      </c>
      <c r="V5455">
        <v>0</v>
      </c>
      <c r="W5455">
        <v>0</v>
      </c>
      <c r="X5455">
        <v>29275304</v>
      </c>
      <c r="Z5455">
        <v>1891641</v>
      </c>
      <c r="AB5455" s="114">
        <v>4505.576</v>
      </c>
      <c r="AC5455">
        <v>320608</v>
      </c>
      <c r="AD5455">
        <v>1043478</v>
      </c>
      <c r="AE5455">
        <v>0</v>
      </c>
      <c r="AF5455">
        <v>0</v>
      </c>
    </row>
    <row r="5456" spans="1:32" x14ac:dyDescent="0.3">
      <c r="A5456" t="s">
        <v>5</v>
      </c>
      <c r="B5456" s="65" t="str">
        <f>VLOOKUP(A5456,'bank list with code'!$A$2:$C$114,3,FALSE)</f>
        <v>B060</v>
      </c>
      <c r="C5456" s="65" t="str">
        <f>VLOOKUP(B5456,'bank type'!$A$2:$B$87,2,FALSE)</f>
        <v>Public Sector Banks</v>
      </c>
      <c r="D5456" s="62">
        <f t="shared" si="189"/>
        <v>45230</v>
      </c>
      <c r="E5456" s="116">
        <v>10</v>
      </c>
      <c r="F5456" s="41">
        <v>2023</v>
      </c>
      <c r="G5456">
        <v>4282</v>
      </c>
      <c r="H5456">
        <v>595</v>
      </c>
      <c r="K5456">
        <v>22679</v>
      </c>
      <c r="L5456">
        <v>10835</v>
      </c>
      <c r="M5456">
        <v>0</v>
      </c>
      <c r="N5456">
        <v>3512171</v>
      </c>
      <c r="O5456">
        <v>181869</v>
      </c>
      <c r="Q5456">
        <v>139700</v>
      </c>
      <c r="S5456" s="114">
        <v>526.41099999999994</v>
      </c>
      <c r="T5456">
        <v>69949</v>
      </c>
      <c r="U5456">
        <v>391262</v>
      </c>
      <c r="V5456">
        <v>0</v>
      </c>
      <c r="W5456">
        <v>0</v>
      </c>
      <c r="X5456">
        <v>33037570</v>
      </c>
      <c r="Z5456">
        <v>4116541</v>
      </c>
      <c r="AB5456" s="114">
        <v>9089.5709999999999</v>
      </c>
      <c r="AC5456">
        <v>1218718</v>
      </c>
      <c r="AD5456">
        <v>2547299</v>
      </c>
      <c r="AE5456">
        <v>2796</v>
      </c>
      <c r="AF5456">
        <v>44424</v>
      </c>
    </row>
    <row r="5457" spans="1:32" x14ac:dyDescent="0.3">
      <c r="A5457" t="s">
        <v>6</v>
      </c>
      <c r="B5457" s="65" t="str">
        <f>VLOOKUP(A5457,'bank list with code'!$A$2:$C$114,3,FALSE)</f>
        <v>B061</v>
      </c>
      <c r="C5457" s="65" t="str">
        <f>VLOOKUP(B5457,'bank type'!$A$2:$B$87,2,FALSE)</f>
        <v>Public Sector Banks</v>
      </c>
      <c r="D5457" s="62">
        <f t="shared" si="189"/>
        <v>45230</v>
      </c>
      <c r="E5457" s="116">
        <v>10</v>
      </c>
      <c r="F5457" s="41">
        <v>2023</v>
      </c>
      <c r="G5457">
        <v>2787</v>
      </c>
      <c r="H5457">
        <v>728</v>
      </c>
      <c r="K5457">
        <v>0</v>
      </c>
      <c r="L5457">
        <v>0</v>
      </c>
      <c r="M5457">
        <v>0</v>
      </c>
      <c r="N5457">
        <v>309808</v>
      </c>
      <c r="O5457">
        <v>84075</v>
      </c>
      <c r="Q5457">
        <v>79685</v>
      </c>
      <c r="S5457" s="114">
        <v>218.90100000000001</v>
      </c>
      <c r="T5457">
        <v>24590</v>
      </c>
      <c r="U5457">
        <v>83701</v>
      </c>
      <c r="V5457">
        <v>0</v>
      </c>
      <c r="W5457">
        <v>0</v>
      </c>
      <c r="X5457">
        <v>18052283</v>
      </c>
      <c r="Z5457">
        <v>2849800</v>
      </c>
      <c r="AB5457" s="114">
        <v>6088.6019999999999</v>
      </c>
      <c r="AC5457">
        <v>662609</v>
      </c>
      <c r="AD5457">
        <v>1423549</v>
      </c>
      <c r="AE5457">
        <v>0</v>
      </c>
      <c r="AF5457">
        <v>0</v>
      </c>
    </row>
    <row r="5458" spans="1:32" x14ac:dyDescent="0.3">
      <c r="A5458" t="s">
        <v>7</v>
      </c>
      <c r="B5458" s="65" t="str">
        <f>VLOOKUP(A5458,'bank list with code'!$A$2:$C$114,3,FALSE)</f>
        <v>B080</v>
      </c>
      <c r="C5458" s="65" t="str">
        <f>VLOOKUP(B5458,'bank type'!$A$2:$B$87,2,FALSE)</f>
        <v>Public Sector Banks</v>
      </c>
      <c r="D5458" s="62">
        <f t="shared" si="189"/>
        <v>45230</v>
      </c>
      <c r="E5458" s="116">
        <v>10</v>
      </c>
      <c r="F5458" s="41">
        <v>2023</v>
      </c>
      <c r="G5458">
        <v>899</v>
      </c>
      <c r="H5458">
        <v>26</v>
      </c>
      <c r="K5458">
        <v>531</v>
      </c>
      <c r="L5458">
        <v>180</v>
      </c>
      <c r="M5458">
        <v>706</v>
      </c>
      <c r="N5458">
        <v>93656</v>
      </c>
      <c r="O5458">
        <v>0</v>
      </c>
      <c r="Q5458">
        <v>0</v>
      </c>
      <c r="S5458" s="114">
        <v>0</v>
      </c>
      <c r="T5458">
        <v>0</v>
      </c>
      <c r="U5458">
        <v>0</v>
      </c>
      <c r="V5458">
        <v>0</v>
      </c>
      <c r="W5458">
        <v>0</v>
      </c>
      <c r="X5458">
        <v>4030168</v>
      </c>
      <c r="Z5458">
        <v>512711</v>
      </c>
      <c r="AB5458" s="114">
        <v>1215.1179999999999</v>
      </c>
      <c r="AC5458">
        <v>94440</v>
      </c>
      <c r="AD5458">
        <v>365986</v>
      </c>
      <c r="AE5458">
        <v>0</v>
      </c>
      <c r="AF5458">
        <v>0</v>
      </c>
    </row>
    <row r="5459" spans="1:32" x14ac:dyDescent="0.3">
      <c r="A5459" t="s">
        <v>8</v>
      </c>
      <c r="B5459" s="65" t="str">
        <f>VLOOKUP(A5459,'bank list with code'!$A$2:$C$114,3,FALSE)</f>
        <v>B081</v>
      </c>
      <c r="C5459" s="65" t="str">
        <f>VLOOKUP(B5459,'bank type'!$A$2:$B$87,2,FALSE)</f>
        <v>Public Sector Banks</v>
      </c>
      <c r="D5459" s="62">
        <f t="shared" si="189"/>
        <v>45230</v>
      </c>
      <c r="E5459" s="116">
        <v>10</v>
      </c>
      <c r="F5459" s="41">
        <v>2023</v>
      </c>
      <c r="G5459">
        <v>8152</v>
      </c>
      <c r="H5459">
        <v>4482</v>
      </c>
      <c r="K5459">
        <v>41016</v>
      </c>
      <c r="L5459">
        <v>11265</v>
      </c>
      <c r="M5459">
        <v>661133</v>
      </c>
      <c r="N5459">
        <v>470386</v>
      </c>
      <c r="O5459">
        <v>435619</v>
      </c>
      <c r="Q5459">
        <v>546325</v>
      </c>
      <c r="S5459" s="114">
        <v>2187.5790000000002</v>
      </c>
      <c r="T5459">
        <v>250579</v>
      </c>
      <c r="U5459">
        <v>1146528</v>
      </c>
      <c r="V5459">
        <v>2</v>
      </c>
      <c r="W5459">
        <v>85</v>
      </c>
      <c r="X5459">
        <v>40790698</v>
      </c>
      <c r="Z5459">
        <v>5769565</v>
      </c>
      <c r="AB5459" s="114">
        <v>14284.749</v>
      </c>
      <c r="AC5459">
        <v>2164734</v>
      </c>
      <c r="AD5459">
        <v>5320264</v>
      </c>
      <c r="AE5459">
        <v>0</v>
      </c>
      <c r="AF5459">
        <v>0</v>
      </c>
    </row>
    <row r="5460" spans="1:32" x14ac:dyDescent="0.3">
      <c r="A5460" t="s">
        <v>12</v>
      </c>
      <c r="B5460" s="65" t="str">
        <f>VLOOKUP(A5460,'bank list with code'!$A$2:$C$114,3,FALSE)</f>
        <v>B093</v>
      </c>
      <c r="C5460" s="65" t="str">
        <f>VLOOKUP(B5460,'bank type'!$A$2:$B$87,2,FALSE)</f>
        <v>Public Sector Banks</v>
      </c>
      <c r="D5460" s="62">
        <f t="shared" si="189"/>
        <v>45230</v>
      </c>
      <c r="E5460" s="116">
        <v>10</v>
      </c>
      <c r="F5460" s="41">
        <v>2023</v>
      </c>
      <c r="G5460">
        <v>25629</v>
      </c>
      <c r="H5460">
        <v>39389</v>
      </c>
      <c r="K5460">
        <v>1234687</v>
      </c>
      <c r="L5460">
        <v>54235</v>
      </c>
      <c r="M5460">
        <v>827443</v>
      </c>
      <c r="N5460">
        <v>3165588</v>
      </c>
      <c r="O5460">
        <v>18067139</v>
      </c>
      <c r="Q5460">
        <v>28031535</v>
      </c>
      <c r="S5460" s="114">
        <v>98331.879000000001</v>
      </c>
      <c r="T5460">
        <v>27103421</v>
      </c>
      <c r="U5460">
        <v>255728270</v>
      </c>
      <c r="V5460">
        <v>0</v>
      </c>
      <c r="W5460">
        <v>0</v>
      </c>
      <c r="X5460">
        <v>252794722</v>
      </c>
      <c r="Z5460">
        <v>42557623</v>
      </c>
      <c r="AB5460" s="114">
        <v>98721.572</v>
      </c>
      <c r="AC5460">
        <v>12993567</v>
      </c>
      <c r="AD5460">
        <v>37801484</v>
      </c>
      <c r="AE5460">
        <v>1539</v>
      </c>
      <c r="AF5460">
        <v>22392</v>
      </c>
    </row>
    <row r="5461" spans="1:32" x14ac:dyDescent="0.3">
      <c r="A5461" t="s">
        <v>9</v>
      </c>
      <c r="B5461" s="65" t="str">
        <f>VLOOKUP(A5461,'bank list with code'!$A$2:$C$114,3,FALSE)</f>
        <v>B102</v>
      </c>
      <c r="C5461" s="65" t="str">
        <f>VLOOKUP(B5461,'bank type'!$A$2:$B$87,2,FALSE)</f>
        <v>Public Sector Banks</v>
      </c>
      <c r="D5461" s="62">
        <f t="shared" si="189"/>
        <v>45230</v>
      </c>
      <c r="E5461" s="116">
        <v>10</v>
      </c>
      <c r="F5461" s="41">
        <v>2023</v>
      </c>
      <c r="G5461">
        <v>2250</v>
      </c>
      <c r="H5461">
        <v>233</v>
      </c>
      <c r="K5461">
        <v>11137</v>
      </c>
      <c r="L5461">
        <v>3568</v>
      </c>
      <c r="M5461">
        <v>804</v>
      </c>
      <c r="N5461">
        <v>900686</v>
      </c>
      <c r="O5461">
        <v>0</v>
      </c>
      <c r="Q5461">
        <v>0</v>
      </c>
      <c r="S5461" s="114">
        <v>0</v>
      </c>
      <c r="T5461">
        <v>0</v>
      </c>
      <c r="U5461">
        <v>0</v>
      </c>
      <c r="V5461">
        <v>0</v>
      </c>
      <c r="W5461">
        <v>0</v>
      </c>
      <c r="X5461">
        <v>12739420</v>
      </c>
      <c r="Z5461">
        <v>1578160</v>
      </c>
      <c r="AB5461" s="114">
        <v>3528.0720000000001</v>
      </c>
      <c r="AC5461">
        <v>340137</v>
      </c>
      <c r="AD5461">
        <v>956387</v>
      </c>
      <c r="AE5461">
        <v>936</v>
      </c>
      <c r="AF5461">
        <v>16709</v>
      </c>
    </row>
    <row r="5462" spans="1:32" x14ac:dyDescent="0.3">
      <c r="A5462" t="s">
        <v>10</v>
      </c>
      <c r="B5462" s="65" t="str">
        <f>VLOOKUP(A5462,'bank list with code'!$A$2:$C$114,3,FALSE)</f>
        <v>B105</v>
      </c>
      <c r="C5462" s="65" t="str">
        <f>VLOOKUP(B5462,'bank type'!$A$2:$B$87,2,FALSE)</f>
        <v>Public Sector Banks</v>
      </c>
      <c r="D5462" s="62">
        <f t="shared" si="189"/>
        <v>45230</v>
      </c>
      <c r="E5462" s="116">
        <v>10</v>
      </c>
      <c r="F5462" s="41">
        <v>2023</v>
      </c>
      <c r="G5462">
        <v>7847</v>
      </c>
      <c r="H5462">
        <v>2230</v>
      </c>
      <c r="K5462">
        <v>39902</v>
      </c>
      <c r="L5462">
        <v>8016</v>
      </c>
      <c r="M5462">
        <v>207148</v>
      </c>
      <c r="N5462">
        <v>279417</v>
      </c>
      <c r="O5462">
        <v>772992</v>
      </c>
      <c r="Q5462">
        <v>781607</v>
      </c>
      <c r="S5462" s="114">
        <v>3195.5250000000001</v>
      </c>
      <c r="T5462">
        <v>1008934</v>
      </c>
      <c r="U5462">
        <v>2706987</v>
      </c>
      <c r="V5462">
        <v>0</v>
      </c>
      <c r="W5462">
        <v>0</v>
      </c>
      <c r="X5462">
        <v>53347475</v>
      </c>
      <c r="Z5462">
        <v>6271175</v>
      </c>
      <c r="AB5462" s="114">
        <v>13038.828</v>
      </c>
      <c r="AC5462">
        <v>3056245</v>
      </c>
      <c r="AD5462">
        <v>6452827</v>
      </c>
      <c r="AE5462">
        <v>2717</v>
      </c>
      <c r="AF5462">
        <v>10610</v>
      </c>
    </row>
    <row r="5463" spans="1:32" x14ac:dyDescent="0.3">
      <c r="A5463" t="s">
        <v>14</v>
      </c>
      <c r="B5463" s="65" t="str">
        <f>VLOOKUP(A5463,'bank list with code'!$A$2:$C$114,3,FALSE)</f>
        <v>B009</v>
      </c>
      <c r="C5463" s="65" t="str">
        <f>VLOOKUP(B5463,'bank type'!$A$2:$B$87,2,FALSE)</f>
        <v>Private Sector Banks</v>
      </c>
      <c r="D5463" s="62">
        <f t="shared" si="189"/>
        <v>45230</v>
      </c>
      <c r="E5463" s="116">
        <v>10</v>
      </c>
      <c r="F5463" s="41">
        <v>2023</v>
      </c>
      <c r="G5463">
        <v>6021</v>
      </c>
      <c r="H5463">
        <v>9839</v>
      </c>
      <c r="K5463">
        <v>1556531</v>
      </c>
      <c r="L5463">
        <v>728</v>
      </c>
      <c r="M5463">
        <v>726827</v>
      </c>
      <c r="N5463">
        <v>69601206</v>
      </c>
      <c r="O5463">
        <v>13293075</v>
      </c>
      <c r="Q5463">
        <v>26798031</v>
      </c>
      <c r="S5463" s="114">
        <v>74318.524999999994</v>
      </c>
      <c r="T5463">
        <v>27650515</v>
      </c>
      <c r="U5463">
        <v>142970791</v>
      </c>
      <c r="V5463">
        <v>0</v>
      </c>
      <c r="W5463">
        <v>0</v>
      </c>
      <c r="X5463">
        <v>33329123</v>
      </c>
      <c r="Z5463">
        <v>7093459</v>
      </c>
      <c r="AB5463" s="114">
        <v>20197.189999999999</v>
      </c>
      <c r="AC5463">
        <v>3233433</v>
      </c>
      <c r="AD5463">
        <v>14951467</v>
      </c>
      <c r="AE5463">
        <v>16086</v>
      </c>
      <c r="AF5463">
        <v>410581</v>
      </c>
    </row>
    <row r="5464" spans="1:32" x14ac:dyDescent="0.3">
      <c r="A5464" t="s">
        <v>15</v>
      </c>
      <c r="B5464" s="65" t="str">
        <f>VLOOKUP(A5464,'bank list with code'!$A$2:$C$114,3,FALSE)</f>
        <v>B010</v>
      </c>
      <c r="C5464" s="65" t="str">
        <f>VLOOKUP(B5464,'bank type'!$A$2:$B$87,2,FALSE)</f>
        <v>Private Sector Banks</v>
      </c>
      <c r="D5464" s="62">
        <f t="shared" si="189"/>
        <v>45230</v>
      </c>
      <c r="E5464" s="116">
        <v>10</v>
      </c>
      <c r="F5464" s="41">
        <v>2023</v>
      </c>
      <c r="G5464">
        <v>433</v>
      </c>
      <c r="H5464">
        <v>5</v>
      </c>
      <c r="K5464">
        <v>47147</v>
      </c>
      <c r="L5464">
        <v>0</v>
      </c>
      <c r="M5464">
        <v>0</v>
      </c>
      <c r="N5464">
        <v>0</v>
      </c>
      <c r="O5464">
        <v>0</v>
      </c>
      <c r="Q5464">
        <v>0</v>
      </c>
      <c r="S5464" s="114">
        <v>0</v>
      </c>
      <c r="T5464">
        <v>0</v>
      </c>
      <c r="U5464">
        <v>0</v>
      </c>
      <c r="V5464">
        <v>0</v>
      </c>
      <c r="W5464">
        <v>0</v>
      </c>
      <c r="X5464">
        <v>5744198</v>
      </c>
      <c r="Z5464">
        <v>338638</v>
      </c>
      <c r="AB5464" s="114">
        <v>982.18200000000002</v>
      </c>
      <c r="AC5464">
        <v>130194</v>
      </c>
      <c r="AD5464">
        <v>472333</v>
      </c>
      <c r="AE5464">
        <v>0</v>
      </c>
      <c r="AF5464">
        <v>0</v>
      </c>
    </row>
    <row r="5465" spans="1:32" x14ac:dyDescent="0.3">
      <c r="A5465" t="s">
        <v>90</v>
      </c>
      <c r="B5465" s="65" t="str">
        <f>VLOOKUP(A5465,'bank list with code'!$A$2:$C$114,3,FALSE)</f>
        <v>B024</v>
      </c>
      <c r="C5465" s="65" t="str">
        <f>VLOOKUP(B5465,'bank type'!$A$2:$B$87,2,FALSE)</f>
        <v>Private Sector Banks</v>
      </c>
      <c r="D5465" s="62">
        <f t="shared" si="189"/>
        <v>45230</v>
      </c>
      <c r="E5465" s="116">
        <v>10</v>
      </c>
      <c r="F5465" s="41">
        <v>2023</v>
      </c>
      <c r="G5465">
        <v>1115</v>
      </c>
      <c r="H5465">
        <v>541</v>
      </c>
      <c r="K5465">
        <v>6315</v>
      </c>
      <c r="L5465">
        <v>52050</v>
      </c>
      <c r="M5465">
        <v>0</v>
      </c>
      <c r="N5465">
        <v>57301</v>
      </c>
      <c r="O5465">
        <v>19382</v>
      </c>
      <c r="Q5465">
        <v>43352</v>
      </c>
      <c r="S5465" s="114">
        <v>187.78700000000001</v>
      </c>
      <c r="T5465">
        <v>16999</v>
      </c>
      <c r="U5465">
        <v>167863</v>
      </c>
      <c r="V5465">
        <v>0</v>
      </c>
      <c r="W5465">
        <v>0</v>
      </c>
      <c r="X5465">
        <v>2831023</v>
      </c>
      <c r="Z5465">
        <v>555080</v>
      </c>
      <c r="AB5465" s="114">
        <v>1375.7819999999999</v>
      </c>
      <c r="AC5465">
        <v>76739</v>
      </c>
      <c r="AD5465">
        <v>200723</v>
      </c>
      <c r="AE5465">
        <v>0</v>
      </c>
      <c r="AF5465">
        <v>0</v>
      </c>
    </row>
    <row r="5466" spans="1:32" x14ac:dyDescent="0.3">
      <c r="A5466" t="s">
        <v>91</v>
      </c>
      <c r="B5466" s="65" t="str">
        <f>VLOOKUP(A5466,'bank list with code'!$A$2:$C$114,3,FALSE)</f>
        <v>B027</v>
      </c>
      <c r="C5466" s="65" t="str">
        <f>VLOOKUP(B5466,'bank type'!$A$2:$B$87,2,FALSE)</f>
        <v>Private Sector Banks</v>
      </c>
      <c r="D5466" s="62">
        <f t="shared" si="189"/>
        <v>45230</v>
      </c>
      <c r="E5466" s="116">
        <v>10</v>
      </c>
      <c r="F5466" s="41">
        <v>2023</v>
      </c>
      <c r="G5466">
        <v>497</v>
      </c>
      <c r="H5466">
        <v>50</v>
      </c>
      <c r="K5466">
        <v>0</v>
      </c>
      <c r="L5466">
        <v>0</v>
      </c>
      <c r="M5466">
        <v>8917</v>
      </c>
      <c r="N5466">
        <v>0</v>
      </c>
      <c r="O5466">
        <v>43632</v>
      </c>
      <c r="Q5466">
        <v>96369</v>
      </c>
      <c r="S5466" s="114">
        <v>410.82799999999997</v>
      </c>
      <c r="T5466">
        <v>89615</v>
      </c>
      <c r="U5466">
        <v>855352</v>
      </c>
      <c r="V5466">
        <v>0</v>
      </c>
      <c r="W5466">
        <v>0</v>
      </c>
      <c r="X5466">
        <v>912006</v>
      </c>
      <c r="Z5466">
        <v>204148</v>
      </c>
      <c r="AB5466" s="114">
        <v>400.79899999999998</v>
      </c>
      <c r="AC5466">
        <v>20257</v>
      </c>
      <c r="AD5466">
        <v>62990</v>
      </c>
      <c r="AE5466">
        <v>6</v>
      </c>
      <c r="AF5466">
        <v>22</v>
      </c>
    </row>
    <row r="5467" spans="1:32" x14ac:dyDescent="0.3">
      <c r="A5467" t="s">
        <v>18</v>
      </c>
      <c r="B5467" s="65" t="str">
        <f>VLOOKUP(A5467,'bank list with code'!$A$2:$C$114,3,FALSE)</f>
        <v>B032</v>
      </c>
      <c r="C5467" s="65" t="str">
        <f>VLOOKUP(B5467,'bank type'!$A$2:$B$87,2,FALSE)</f>
        <v>Private Sector Banks</v>
      </c>
      <c r="D5467" s="62">
        <f t="shared" si="189"/>
        <v>45230</v>
      </c>
      <c r="E5467" s="116">
        <v>10</v>
      </c>
      <c r="F5467" s="41">
        <v>2023</v>
      </c>
      <c r="G5467">
        <v>410</v>
      </c>
      <c r="H5467">
        <v>5</v>
      </c>
      <c r="K5467">
        <v>8164</v>
      </c>
      <c r="L5467">
        <v>0</v>
      </c>
      <c r="M5467">
        <v>9498</v>
      </c>
      <c r="N5467">
        <v>0</v>
      </c>
      <c r="O5467">
        <v>0</v>
      </c>
      <c r="Q5467">
        <v>0</v>
      </c>
      <c r="S5467" s="114">
        <v>0</v>
      </c>
      <c r="T5467">
        <v>0</v>
      </c>
      <c r="U5467">
        <v>0</v>
      </c>
      <c r="V5467">
        <v>0</v>
      </c>
      <c r="W5467">
        <v>0</v>
      </c>
      <c r="X5467">
        <v>749651</v>
      </c>
      <c r="Z5467">
        <v>111462</v>
      </c>
      <c r="AB5467" s="114">
        <v>301.65100000000001</v>
      </c>
      <c r="AC5467">
        <v>23864</v>
      </c>
      <c r="AD5467">
        <v>116653</v>
      </c>
      <c r="AE5467">
        <v>285</v>
      </c>
      <c r="AF5467">
        <v>8127</v>
      </c>
    </row>
    <row r="5468" spans="1:32" x14ac:dyDescent="0.3">
      <c r="A5468" t="s">
        <v>19</v>
      </c>
      <c r="B5468" s="65" t="str">
        <f>VLOOKUP(A5468,'bank list with code'!$A$2:$C$114,3,FALSE)</f>
        <v>B038</v>
      </c>
      <c r="C5468" s="65" t="str">
        <f>VLOOKUP(B5468,'bank type'!$A$2:$B$87,2,FALSE)</f>
        <v>Private Sector Banks</v>
      </c>
      <c r="D5468" s="62">
        <f t="shared" si="189"/>
        <v>45230</v>
      </c>
      <c r="E5468" s="116">
        <v>10</v>
      </c>
      <c r="F5468" s="41">
        <v>2023</v>
      </c>
      <c r="G5468">
        <v>233</v>
      </c>
      <c r="H5468">
        <v>42</v>
      </c>
      <c r="K5468">
        <v>1568</v>
      </c>
      <c r="L5468">
        <v>0</v>
      </c>
      <c r="M5468">
        <v>0</v>
      </c>
      <c r="N5468">
        <v>30881</v>
      </c>
      <c r="O5468">
        <v>10202</v>
      </c>
      <c r="Q5468">
        <v>23796</v>
      </c>
      <c r="S5468" s="114">
        <v>54.77</v>
      </c>
      <c r="T5468">
        <v>6307</v>
      </c>
      <c r="U5468">
        <v>21964</v>
      </c>
      <c r="V5468">
        <v>2</v>
      </c>
      <c r="W5468">
        <v>10</v>
      </c>
      <c r="X5468">
        <v>555631</v>
      </c>
      <c r="Z5468">
        <v>194451</v>
      </c>
      <c r="AB5468" s="114">
        <v>363.29599999999999</v>
      </c>
      <c r="AC5468">
        <v>13624</v>
      </c>
      <c r="AD5468">
        <v>37551</v>
      </c>
      <c r="AE5468">
        <v>0</v>
      </c>
      <c r="AF5468">
        <v>0</v>
      </c>
    </row>
    <row r="5469" spans="1:32" x14ac:dyDescent="0.3">
      <c r="A5469" t="s">
        <v>20</v>
      </c>
      <c r="B5469" s="65" t="str">
        <f>VLOOKUP(A5469,'bank list with code'!$A$2:$C$114,3,FALSE)</f>
        <v>B045</v>
      </c>
      <c r="C5469" s="65" t="str">
        <f>VLOOKUP(B5469,'bank type'!$A$2:$B$87,2,FALSE)</f>
        <v>Private Sector Banks</v>
      </c>
      <c r="D5469" s="62">
        <f t="shared" si="189"/>
        <v>45230</v>
      </c>
      <c r="E5469" s="116">
        <v>10</v>
      </c>
      <c r="F5469" s="41">
        <v>2023</v>
      </c>
      <c r="G5469">
        <v>1613</v>
      </c>
      <c r="H5469">
        <v>281</v>
      </c>
      <c r="K5469">
        <v>19386</v>
      </c>
      <c r="L5469">
        <v>929</v>
      </c>
      <c r="M5469">
        <v>11997</v>
      </c>
      <c r="N5469">
        <v>4561482</v>
      </c>
      <c r="O5469">
        <v>764377</v>
      </c>
      <c r="Q5469">
        <v>1492199</v>
      </c>
      <c r="S5469" s="114">
        <v>4756.8990000000003</v>
      </c>
      <c r="T5469">
        <v>1562670</v>
      </c>
      <c r="U5469">
        <v>9527768</v>
      </c>
      <c r="V5469">
        <v>0</v>
      </c>
      <c r="W5469">
        <v>0</v>
      </c>
      <c r="X5469">
        <v>13263813</v>
      </c>
      <c r="Z5469">
        <v>3799858</v>
      </c>
      <c r="AB5469" s="114">
        <v>7943.3829999999998</v>
      </c>
      <c r="AC5469">
        <v>1549802</v>
      </c>
      <c r="AD5469">
        <v>5491069</v>
      </c>
      <c r="AE5469">
        <v>2637</v>
      </c>
      <c r="AF5469">
        <v>36218</v>
      </c>
    </row>
    <row r="5470" spans="1:32" x14ac:dyDescent="0.3">
      <c r="A5470" t="s">
        <v>21</v>
      </c>
      <c r="B5470" s="65" t="str">
        <f>VLOOKUP(A5470,'bank list with code'!$A$2:$C$114,3,FALSE)</f>
        <v>B050</v>
      </c>
      <c r="C5470" s="65" t="str">
        <f>VLOOKUP(B5470,'bank type'!$A$2:$B$87,2,FALSE)</f>
        <v>Private Sector Banks</v>
      </c>
      <c r="D5470" s="62">
        <f t="shared" si="189"/>
        <v>45230</v>
      </c>
      <c r="E5470" s="116">
        <v>10</v>
      </c>
      <c r="F5470" s="41">
        <v>2023</v>
      </c>
      <c r="G5470">
        <v>11166</v>
      </c>
      <c r="H5470">
        <v>9505</v>
      </c>
      <c r="K5470">
        <v>1484063</v>
      </c>
      <c r="L5470">
        <v>4569</v>
      </c>
      <c r="M5470">
        <v>1891634</v>
      </c>
      <c r="N5470">
        <v>0</v>
      </c>
      <c r="O5470">
        <v>19188698</v>
      </c>
      <c r="Q5470">
        <v>46591670</v>
      </c>
      <c r="S5470" s="114">
        <v>164450.56200000001</v>
      </c>
      <c r="T5470">
        <v>33032547</v>
      </c>
      <c r="U5470">
        <v>287282655</v>
      </c>
      <c r="V5470">
        <v>0</v>
      </c>
      <c r="W5470">
        <v>0</v>
      </c>
      <c r="X5470">
        <v>52448484</v>
      </c>
      <c r="Z5470">
        <v>15602699</v>
      </c>
      <c r="AB5470" s="114">
        <v>48178.800999999999</v>
      </c>
      <c r="AC5470">
        <v>10151212</v>
      </c>
      <c r="AD5470">
        <v>39384107</v>
      </c>
      <c r="AE5470">
        <v>90648</v>
      </c>
      <c r="AF5470">
        <v>1365372</v>
      </c>
    </row>
    <row r="5471" spans="1:32" x14ac:dyDescent="0.3">
      <c r="A5471" t="s">
        <v>22</v>
      </c>
      <c r="B5471" s="65" t="str">
        <f>VLOOKUP(A5471,'bank list with code'!$A$2:$C$114,3,FALSE)</f>
        <v>B053</v>
      </c>
      <c r="C5471" s="65" t="str">
        <f>VLOOKUP(B5471,'bank type'!$A$2:$B$87,2,FALSE)</f>
        <v>Private Sector Banks</v>
      </c>
      <c r="D5471" s="62">
        <f t="shared" si="189"/>
        <v>45230</v>
      </c>
      <c r="E5471" s="116">
        <v>10</v>
      </c>
      <c r="F5471" s="41">
        <v>2023</v>
      </c>
      <c r="G5471">
        <v>9753</v>
      </c>
      <c r="H5471">
        <v>7177</v>
      </c>
      <c r="K5471">
        <v>1489489</v>
      </c>
      <c r="L5471">
        <v>9835</v>
      </c>
      <c r="M5471">
        <v>577162</v>
      </c>
      <c r="N5471">
        <v>3323992</v>
      </c>
      <c r="O5471">
        <v>16006724</v>
      </c>
      <c r="Q5471">
        <v>20258627</v>
      </c>
      <c r="S5471" s="114">
        <v>85315.051999999996</v>
      </c>
      <c r="T5471">
        <v>42598715</v>
      </c>
      <c r="U5471">
        <v>256265550</v>
      </c>
      <c r="V5471">
        <v>43</v>
      </c>
      <c r="W5471">
        <v>3044</v>
      </c>
      <c r="X5471">
        <v>32816106</v>
      </c>
      <c r="Z5471">
        <v>9890656</v>
      </c>
      <c r="AB5471" s="114">
        <v>31531.946</v>
      </c>
      <c r="AC5471">
        <v>4529369</v>
      </c>
      <c r="AD5471">
        <v>25727049</v>
      </c>
      <c r="AE5471">
        <v>21485</v>
      </c>
      <c r="AF5471">
        <v>203268</v>
      </c>
    </row>
    <row r="5472" spans="1:32" x14ac:dyDescent="0.3">
      <c r="A5472" t="s">
        <v>82</v>
      </c>
      <c r="B5472" s="65" t="str">
        <f>VLOOKUP(A5472,'bank list with code'!$A$2:$C$114,3,FALSE)</f>
        <v>B054</v>
      </c>
      <c r="C5472" s="65" t="str">
        <f>VLOOKUP(B5472,'bank type'!$A$2:$B$87,2,FALSE)</f>
        <v>Private Sector Banks</v>
      </c>
      <c r="D5472" s="62">
        <f t="shared" si="189"/>
        <v>45230</v>
      </c>
      <c r="E5472" s="116">
        <v>10</v>
      </c>
      <c r="F5472" s="41">
        <v>2023</v>
      </c>
      <c r="G5472">
        <v>2268</v>
      </c>
      <c r="H5472">
        <v>1049</v>
      </c>
      <c r="K5472">
        <v>21563</v>
      </c>
      <c r="L5472">
        <v>122</v>
      </c>
      <c r="M5472">
        <v>10205</v>
      </c>
      <c r="N5472">
        <v>274385</v>
      </c>
      <c r="O5472">
        <v>33876</v>
      </c>
      <c r="Q5472">
        <v>75946</v>
      </c>
      <c r="S5472" s="114">
        <v>260.74</v>
      </c>
      <c r="T5472">
        <v>52911</v>
      </c>
      <c r="U5472">
        <v>200716</v>
      </c>
      <c r="V5472">
        <v>0</v>
      </c>
      <c r="W5472">
        <v>0</v>
      </c>
      <c r="X5472">
        <v>11556223</v>
      </c>
      <c r="Z5472">
        <v>1625552</v>
      </c>
      <c r="AB5472" s="114">
        <v>3655.7539999999999</v>
      </c>
      <c r="AC5472">
        <v>330913</v>
      </c>
      <c r="AD5472">
        <v>981958</v>
      </c>
      <c r="AE5472">
        <v>0</v>
      </c>
      <c r="AF5472">
        <v>0</v>
      </c>
    </row>
    <row r="5473" spans="1:32" x14ac:dyDescent="0.3">
      <c r="A5473" t="s">
        <v>83</v>
      </c>
      <c r="B5473" s="65" t="str">
        <f>VLOOKUP(A5473,'bank list with code'!$A$2:$C$114,3,FALSE)</f>
        <v>B056</v>
      </c>
      <c r="C5473" s="65" t="str">
        <f>VLOOKUP(B5473,'bank type'!$A$2:$B$87,2,FALSE)</f>
        <v>Private Sector Banks</v>
      </c>
      <c r="D5473" s="62">
        <f t="shared" si="189"/>
        <v>45230</v>
      </c>
      <c r="E5473" s="116">
        <v>10</v>
      </c>
      <c r="F5473" s="41">
        <v>2023</v>
      </c>
      <c r="G5473">
        <v>803</v>
      </c>
      <c r="H5473">
        <v>304</v>
      </c>
      <c r="K5473">
        <v>40072</v>
      </c>
      <c r="L5473">
        <v>11194</v>
      </c>
      <c r="M5473">
        <v>0</v>
      </c>
      <c r="N5473">
        <v>38079</v>
      </c>
      <c r="O5473">
        <v>1981856</v>
      </c>
      <c r="Q5473">
        <v>2968242</v>
      </c>
      <c r="S5473" s="114">
        <v>10685.816999999999</v>
      </c>
      <c r="T5473">
        <v>2151553</v>
      </c>
      <c r="U5473">
        <v>13990338</v>
      </c>
      <c r="V5473">
        <v>0</v>
      </c>
      <c r="W5473">
        <v>0</v>
      </c>
      <c r="X5473">
        <v>6641387</v>
      </c>
      <c r="Z5473">
        <v>860037</v>
      </c>
      <c r="AB5473" s="114">
        <v>2367.248</v>
      </c>
      <c r="AC5473">
        <v>351438</v>
      </c>
      <c r="AD5473">
        <v>4139324</v>
      </c>
      <c r="AE5473">
        <v>0</v>
      </c>
      <c r="AF5473">
        <v>0</v>
      </c>
    </row>
    <row r="5474" spans="1:32" x14ac:dyDescent="0.3">
      <c r="A5474" t="s">
        <v>24</v>
      </c>
      <c r="B5474" s="65" t="str">
        <f>VLOOKUP(A5474,'bank list with code'!$A$2:$C$114,3,FALSE)</f>
        <v>B062</v>
      </c>
      <c r="C5474" s="65" t="str">
        <f>VLOOKUP(B5474,'bank type'!$A$2:$B$87,2,FALSE)</f>
        <v>Private Sector Banks</v>
      </c>
      <c r="D5474" s="62">
        <f t="shared" si="189"/>
        <v>45230</v>
      </c>
      <c r="E5474" s="116">
        <v>10</v>
      </c>
      <c r="F5474" s="41">
        <v>2023</v>
      </c>
      <c r="G5474">
        <v>1764</v>
      </c>
      <c r="H5474">
        <v>1153</v>
      </c>
      <c r="K5474">
        <v>226405</v>
      </c>
      <c r="L5474">
        <v>146</v>
      </c>
      <c r="M5474">
        <v>59077</v>
      </c>
      <c r="N5474">
        <v>3667592</v>
      </c>
      <c r="O5474">
        <v>2602914</v>
      </c>
      <c r="Q5474">
        <v>4011764</v>
      </c>
      <c r="S5474" s="114">
        <v>21495.963</v>
      </c>
      <c r="T5474">
        <v>2610437</v>
      </c>
      <c r="U5474">
        <v>57774533</v>
      </c>
      <c r="V5474">
        <v>0</v>
      </c>
      <c r="W5474">
        <v>0</v>
      </c>
      <c r="X5474">
        <v>9172877</v>
      </c>
      <c r="Z5474">
        <v>1072838</v>
      </c>
      <c r="AB5474" s="114">
        <v>2788.45</v>
      </c>
      <c r="AC5474">
        <v>689581</v>
      </c>
      <c r="AD5474">
        <v>3711507</v>
      </c>
      <c r="AE5474">
        <v>993</v>
      </c>
      <c r="AF5474">
        <v>52657</v>
      </c>
    </row>
    <row r="5475" spans="1:32" x14ac:dyDescent="0.3">
      <c r="A5475" t="s">
        <v>84</v>
      </c>
      <c r="B5475" s="65" t="str">
        <f>VLOOKUP(A5475,'bank list with code'!$A$2:$C$114,3,FALSE)</f>
        <v>B063</v>
      </c>
      <c r="C5475" s="65" t="str">
        <f>VLOOKUP(B5475,'bank type'!$A$2:$B$87,2,FALSE)</f>
        <v>Private Sector Banks</v>
      </c>
      <c r="D5475" s="62">
        <f t="shared" si="189"/>
        <v>45230</v>
      </c>
      <c r="E5475" s="116">
        <v>10</v>
      </c>
      <c r="F5475" s="41">
        <v>2023</v>
      </c>
      <c r="G5475">
        <v>930</v>
      </c>
      <c r="H5475">
        <v>628</v>
      </c>
      <c r="K5475">
        <v>11777</v>
      </c>
      <c r="L5475">
        <v>942</v>
      </c>
      <c r="M5475">
        <v>0</v>
      </c>
      <c r="N5475">
        <v>328240</v>
      </c>
      <c r="O5475">
        <v>109695</v>
      </c>
      <c r="Q5475">
        <v>186889</v>
      </c>
      <c r="S5475" s="114">
        <v>1413.009</v>
      </c>
      <c r="T5475">
        <v>114013</v>
      </c>
      <c r="U5475">
        <v>420830</v>
      </c>
      <c r="V5475">
        <v>0</v>
      </c>
      <c r="W5475">
        <v>0</v>
      </c>
      <c r="X5475">
        <v>4130699</v>
      </c>
      <c r="Z5475">
        <v>2060153</v>
      </c>
      <c r="AB5475" s="114">
        <v>2910.2460000000001</v>
      </c>
      <c r="AC5475">
        <v>1048559</v>
      </c>
      <c r="AD5475">
        <v>831732</v>
      </c>
      <c r="AE5475">
        <v>0</v>
      </c>
      <c r="AF5475">
        <v>0</v>
      </c>
    </row>
    <row r="5476" spans="1:32" x14ac:dyDescent="0.3">
      <c r="A5476" t="s">
        <v>26</v>
      </c>
      <c r="B5476" s="65" t="str">
        <f>VLOOKUP(A5476,'bank list with code'!$A$2:$C$114,3,FALSE)</f>
        <v>B069</v>
      </c>
      <c r="C5476" s="65" t="str">
        <f>VLOOKUP(B5476,'bank type'!$A$2:$B$87,2,FALSE)</f>
        <v>Private Sector Banks</v>
      </c>
      <c r="D5476" s="62">
        <f t="shared" si="189"/>
        <v>45230</v>
      </c>
      <c r="E5476" s="116">
        <v>10</v>
      </c>
      <c r="F5476" s="41">
        <v>2023</v>
      </c>
      <c r="G5476">
        <v>899</v>
      </c>
      <c r="H5476">
        <v>587</v>
      </c>
      <c r="K5476">
        <v>9674</v>
      </c>
      <c r="L5476">
        <v>0</v>
      </c>
      <c r="M5476">
        <v>0</v>
      </c>
      <c r="N5476">
        <v>67579</v>
      </c>
      <c r="O5476">
        <v>0</v>
      </c>
      <c r="Q5476">
        <v>0</v>
      </c>
      <c r="S5476" s="114">
        <v>0</v>
      </c>
      <c r="T5476">
        <v>0</v>
      </c>
      <c r="U5476">
        <v>0</v>
      </c>
      <c r="V5476">
        <v>0</v>
      </c>
      <c r="W5476">
        <v>0</v>
      </c>
      <c r="X5476">
        <v>5111068</v>
      </c>
      <c r="Z5476">
        <v>1022773</v>
      </c>
      <c r="AB5476" s="114">
        <v>1973.2819999999999</v>
      </c>
      <c r="AC5476">
        <v>115705</v>
      </c>
      <c r="AD5476">
        <v>295974</v>
      </c>
      <c r="AE5476">
        <v>0</v>
      </c>
      <c r="AF5476">
        <v>0</v>
      </c>
    </row>
    <row r="5477" spans="1:32" x14ac:dyDescent="0.3">
      <c r="A5477" t="s">
        <v>27</v>
      </c>
      <c r="B5477" s="65" t="str">
        <f>VLOOKUP(A5477,'bank list with code'!$A$2:$C$114,3,FALSE)</f>
        <v>B070</v>
      </c>
      <c r="C5477" s="65" t="str">
        <f>VLOOKUP(B5477,'bank type'!$A$2:$B$87,2,FALSE)</f>
        <v>Private Sector Banks</v>
      </c>
      <c r="D5477" s="62">
        <f t="shared" si="189"/>
        <v>45230</v>
      </c>
      <c r="E5477" s="116">
        <v>10</v>
      </c>
      <c r="F5477" s="41">
        <v>2023</v>
      </c>
      <c r="G5477">
        <v>1436</v>
      </c>
      <c r="H5477">
        <v>813</v>
      </c>
      <c r="K5477">
        <v>8804</v>
      </c>
      <c r="L5477">
        <v>0</v>
      </c>
      <c r="M5477">
        <v>0</v>
      </c>
      <c r="N5477">
        <v>29766</v>
      </c>
      <c r="O5477">
        <v>10863</v>
      </c>
      <c r="Q5477">
        <v>31019</v>
      </c>
      <c r="S5477" s="114">
        <v>197.434</v>
      </c>
      <c r="T5477">
        <v>11111</v>
      </c>
      <c r="U5477">
        <v>129306</v>
      </c>
      <c r="V5477">
        <v>0</v>
      </c>
      <c r="W5477">
        <v>0</v>
      </c>
      <c r="X5477">
        <v>4564002</v>
      </c>
      <c r="Z5477">
        <v>1358074</v>
      </c>
      <c r="AB5477" s="114">
        <v>3283.7910000000002</v>
      </c>
      <c r="AC5477">
        <v>232039</v>
      </c>
      <c r="AD5477">
        <v>826231</v>
      </c>
      <c r="AE5477">
        <v>0</v>
      </c>
      <c r="AF5477">
        <v>923</v>
      </c>
    </row>
    <row r="5478" spans="1:32" x14ac:dyDescent="0.3">
      <c r="A5478" t="s">
        <v>28</v>
      </c>
      <c r="B5478" s="65" t="str">
        <f>VLOOKUP(A5478,'bank list with code'!$A$2:$C$114,3,FALSE)</f>
        <v>B073</v>
      </c>
      <c r="C5478" s="65" t="str">
        <f>VLOOKUP(B5478,'bank type'!$A$2:$B$87,2,FALSE)</f>
        <v>Private Sector Banks</v>
      </c>
      <c r="D5478" s="62">
        <f t="shared" si="189"/>
        <v>45230</v>
      </c>
      <c r="E5478" s="116">
        <v>10</v>
      </c>
      <c r="F5478" s="41">
        <v>2023</v>
      </c>
      <c r="G5478">
        <v>1695</v>
      </c>
      <c r="H5478">
        <v>1497</v>
      </c>
      <c r="K5478">
        <v>85285</v>
      </c>
      <c r="L5478">
        <v>17741</v>
      </c>
      <c r="M5478">
        <v>91307</v>
      </c>
      <c r="N5478">
        <v>500605</v>
      </c>
      <c r="O5478">
        <v>5674306</v>
      </c>
      <c r="Q5478">
        <v>7050325</v>
      </c>
      <c r="S5478" s="114">
        <v>24459.873</v>
      </c>
      <c r="T5478">
        <v>5352441</v>
      </c>
      <c r="U5478">
        <v>47052262</v>
      </c>
      <c r="V5478">
        <v>0</v>
      </c>
      <c r="W5478">
        <v>0</v>
      </c>
      <c r="X5478">
        <v>31219431</v>
      </c>
      <c r="Z5478">
        <v>3116613</v>
      </c>
      <c r="AB5478" s="114">
        <v>6926.183</v>
      </c>
      <c r="AC5478">
        <v>2461457</v>
      </c>
      <c r="AD5478">
        <v>8745299</v>
      </c>
      <c r="AE5478">
        <v>0</v>
      </c>
      <c r="AF5478">
        <v>0</v>
      </c>
    </row>
    <row r="5479" spans="1:32" x14ac:dyDescent="0.3">
      <c r="A5479" t="s">
        <v>92</v>
      </c>
      <c r="B5479" s="65" t="str">
        <f>VLOOKUP(A5479,'bank list with code'!$A$2:$C$114,3,FALSE)</f>
        <v>B074</v>
      </c>
      <c r="C5479" s="65" t="str">
        <f>VLOOKUP(B5479,'bank type'!$A$2:$B$87,2,FALSE)</f>
        <v>Private Sector Banks</v>
      </c>
      <c r="D5479" s="62">
        <f t="shared" si="189"/>
        <v>45230</v>
      </c>
      <c r="E5479" s="116">
        <v>10</v>
      </c>
      <c r="F5479" s="41">
        <v>2023</v>
      </c>
      <c r="G5479">
        <v>0</v>
      </c>
      <c r="H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Q5479">
        <v>0</v>
      </c>
      <c r="S5479" s="114">
        <v>0</v>
      </c>
      <c r="T5479">
        <v>0</v>
      </c>
      <c r="U5479">
        <v>0</v>
      </c>
      <c r="V5479">
        <v>0</v>
      </c>
      <c r="W5479">
        <v>0</v>
      </c>
      <c r="X5479">
        <v>228266</v>
      </c>
      <c r="Z5479">
        <v>21263</v>
      </c>
      <c r="AB5479" s="114">
        <v>43.052</v>
      </c>
      <c r="AC5479">
        <v>9748</v>
      </c>
      <c r="AD5479">
        <v>27604</v>
      </c>
      <c r="AE5479">
        <v>0</v>
      </c>
      <c r="AF5479">
        <v>0</v>
      </c>
    </row>
    <row r="5480" spans="1:32" x14ac:dyDescent="0.3">
      <c r="A5480" t="s">
        <v>85</v>
      </c>
      <c r="B5480" s="65" t="str">
        <f>VLOOKUP(A5480,'bank list with code'!$A$2:$C$114,3,FALSE)</f>
        <v>B083</v>
      </c>
      <c r="C5480" s="65" t="str">
        <f>VLOOKUP(B5480,'bank type'!$A$2:$B$87,2,FALSE)</f>
        <v>Private Sector Banks</v>
      </c>
      <c r="D5480" s="62">
        <f t="shared" si="189"/>
        <v>45230</v>
      </c>
      <c r="E5480" s="116">
        <v>10</v>
      </c>
      <c r="F5480" s="41">
        <v>2023</v>
      </c>
      <c r="G5480">
        <v>371</v>
      </c>
      <c r="H5480">
        <v>37</v>
      </c>
      <c r="K5480">
        <v>936253</v>
      </c>
      <c r="L5480">
        <v>0</v>
      </c>
      <c r="M5480">
        <v>47498</v>
      </c>
      <c r="N5480">
        <v>101211</v>
      </c>
      <c r="O5480">
        <v>4878164</v>
      </c>
      <c r="Q5480">
        <v>7590496</v>
      </c>
      <c r="S5480" s="114">
        <v>34555.148999999998</v>
      </c>
      <c r="T5480">
        <v>3330968</v>
      </c>
      <c r="U5480">
        <v>36256070</v>
      </c>
      <c r="V5480">
        <v>0</v>
      </c>
      <c r="W5480">
        <v>0</v>
      </c>
      <c r="X5480">
        <v>1762304</v>
      </c>
      <c r="Z5480">
        <v>224542</v>
      </c>
      <c r="AB5480" s="114">
        <v>574.16800000000001</v>
      </c>
      <c r="AC5480">
        <v>110412</v>
      </c>
      <c r="AD5480">
        <v>697662</v>
      </c>
      <c r="AE5480">
        <v>92</v>
      </c>
      <c r="AF5480">
        <v>2434</v>
      </c>
    </row>
    <row r="5481" spans="1:32" x14ac:dyDescent="0.3">
      <c r="A5481" t="s">
        <v>30</v>
      </c>
      <c r="B5481" s="65" t="str">
        <f>VLOOKUP(A5481,'bank list with code'!$A$2:$C$114,3,FALSE)</f>
        <v>B089</v>
      </c>
      <c r="C5481" s="65" t="str">
        <f>VLOOKUP(B5481,'bank type'!$A$2:$B$87,2,FALSE)</f>
        <v>Private Sector Banks</v>
      </c>
      <c r="D5481" s="62">
        <f t="shared" si="189"/>
        <v>45230</v>
      </c>
      <c r="E5481" s="116">
        <v>10</v>
      </c>
      <c r="F5481" s="41">
        <v>2023</v>
      </c>
      <c r="G5481">
        <v>892</v>
      </c>
      <c r="H5481">
        <v>420</v>
      </c>
      <c r="K5481">
        <v>15917</v>
      </c>
      <c r="L5481">
        <v>0</v>
      </c>
      <c r="M5481">
        <v>7802</v>
      </c>
      <c r="N5481">
        <v>85442</v>
      </c>
      <c r="O5481">
        <v>343731</v>
      </c>
      <c r="Q5481">
        <v>762029</v>
      </c>
      <c r="S5481" s="114">
        <v>2615.1819999999998</v>
      </c>
      <c r="T5481">
        <v>748869</v>
      </c>
      <c r="U5481">
        <v>5231925</v>
      </c>
      <c r="V5481">
        <v>0</v>
      </c>
      <c r="W5481">
        <v>0</v>
      </c>
      <c r="X5481">
        <v>3854521</v>
      </c>
      <c r="Z5481">
        <v>1325568</v>
      </c>
      <c r="AB5481" s="114">
        <v>2857.63</v>
      </c>
      <c r="AC5481">
        <v>226880</v>
      </c>
      <c r="AD5481">
        <v>867888</v>
      </c>
      <c r="AE5481">
        <v>0</v>
      </c>
      <c r="AF5481">
        <v>0</v>
      </c>
    </row>
    <row r="5482" spans="1:32" x14ac:dyDescent="0.3">
      <c r="A5482" t="s">
        <v>31</v>
      </c>
      <c r="B5482" s="65" t="str">
        <f>VLOOKUP(A5482,'bank list with code'!$A$2:$C$114,3,FALSE)</f>
        <v>B100</v>
      </c>
      <c r="C5482" s="65" t="str">
        <f>VLOOKUP(B5482,'bank type'!$A$2:$B$87,2,FALSE)</f>
        <v>Private Sector Banks</v>
      </c>
      <c r="D5482" s="62">
        <f t="shared" si="189"/>
        <v>45230</v>
      </c>
      <c r="E5482" s="116">
        <v>10</v>
      </c>
      <c r="F5482" s="41">
        <v>2023</v>
      </c>
      <c r="G5482">
        <v>490</v>
      </c>
      <c r="H5482">
        <v>663</v>
      </c>
      <c r="K5482">
        <v>1984</v>
      </c>
      <c r="L5482">
        <v>0</v>
      </c>
      <c r="M5482">
        <v>0</v>
      </c>
      <c r="N5482">
        <v>110380</v>
      </c>
      <c r="O5482">
        <v>32715</v>
      </c>
      <c r="Q5482">
        <v>48395</v>
      </c>
      <c r="S5482" s="114">
        <v>209.482</v>
      </c>
      <c r="T5482">
        <v>17753</v>
      </c>
      <c r="U5482">
        <v>108929</v>
      </c>
      <c r="V5482">
        <v>0</v>
      </c>
      <c r="W5482">
        <v>0</v>
      </c>
      <c r="X5482">
        <v>2282921</v>
      </c>
      <c r="Z5482">
        <v>396043</v>
      </c>
      <c r="AB5482" s="114">
        <v>997.61800000000005</v>
      </c>
      <c r="AC5482">
        <v>66916</v>
      </c>
      <c r="AD5482">
        <v>153840</v>
      </c>
      <c r="AE5482">
        <v>92</v>
      </c>
      <c r="AF5482">
        <v>263</v>
      </c>
    </row>
    <row r="5483" spans="1:32" x14ac:dyDescent="0.3">
      <c r="A5483" t="s">
        <v>33</v>
      </c>
      <c r="B5483" s="65" t="str">
        <f>VLOOKUP(A5483,'bank list with code'!$A$2:$C$114,3,FALSE)</f>
        <v>B113</v>
      </c>
      <c r="C5483" s="65" t="str">
        <f>VLOOKUP(B5483,'bank type'!$A$2:$B$87,2,FALSE)</f>
        <v>Private Sector Banks</v>
      </c>
      <c r="D5483" s="62">
        <f t="shared" si="189"/>
        <v>45230</v>
      </c>
      <c r="E5483" s="116">
        <v>10</v>
      </c>
      <c r="F5483" s="41">
        <v>2023</v>
      </c>
      <c r="G5483">
        <v>1126</v>
      </c>
      <c r="H5483">
        <v>171</v>
      </c>
      <c r="K5483">
        <v>73325</v>
      </c>
      <c r="L5483">
        <v>91616</v>
      </c>
      <c r="M5483">
        <v>403468</v>
      </c>
      <c r="N5483">
        <v>162494208</v>
      </c>
      <c r="O5483">
        <v>1686003</v>
      </c>
      <c r="Q5483">
        <v>3191194</v>
      </c>
      <c r="S5483" s="114">
        <v>9496.0159999999996</v>
      </c>
      <c r="T5483">
        <v>1056812</v>
      </c>
      <c r="U5483">
        <v>11297736</v>
      </c>
      <c r="V5483">
        <v>0</v>
      </c>
      <c r="W5483">
        <v>0</v>
      </c>
      <c r="X5483">
        <v>4908619</v>
      </c>
      <c r="Z5483">
        <v>841090</v>
      </c>
      <c r="AB5483" s="114">
        <v>2019.2470000000001</v>
      </c>
      <c r="AC5483">
        <v>282439</v>
      </c>
      <c r="AD5483">
        <v>1116265</v>
      </c>
      <c r="AE5483">
        <v>52</v>
      </c>
      <c r="AF5483">
        <v>1003</v>
      </c>
    </row>
    <row r="5484" spans="1:32" x14ac:dyDescent="0.3">
      <c r="A5484" t="s">
        <v>86</v>
      </c>
      <c r="B5484" s="65" t="str">
        <f>VLOOKUP(A5484,'bank list with code'!$A$2:$C$114,3,FALSE)</f>
        <v>B004</v>
      </c>
      <c r="C5484" s="65" t="str">
        <f>VLOOKUP(B5484,'bank type'!$A$2:$B$87,2,FALSE)</f>
        <v>Foreign Banks</v>
      </c>
      <c r="D5484" s="62">
        <f t="shared" si="189"/>
        <v>45230</v>
      </c>
      <c r="E5484" s="116">
        <v>10</v>
      </c>
      <c r="F5484" s="41">
        <v>2023</v>
      </c>
      <c r="G5484">
        <v>0</v>
      </c>
      <c r="H5484">
        <v>0</v>
      </c>
      <c r="K5484">
        <v>52717</v>
      </c>
      <c r="L5484">
        <v>0</v>
      </c>
      <c r="M5484">
        <v>0</v>
      </c>
      <c r="N5484">
        <v>0</v>
      </c>
      <c r="O5484">
        <v>1365100</v>
      </c>
      <c r="Q5484">
        <v>1250459</v>
      </c>
      <c r="S5484" s="114">
        <v>10532.584999999999</v>
      </c>
      <c r="T5484">
        <v>3643797</v>
      </c>
      <c r="U5484">
        <v>32932233</v>
      </c>
      <c r="V5484">
        <v>0</v>
      </c>
      <c r="W5484">
        <v>0</v>
      </c>
      <c r="X5484">
        <v>0</v>
      </c>
      <c r="Z5484">
        <v>0</v>
      </c>
      <c r="AB5484" s="114">
        <v>0</v>
      </c>
      <c r="AC5484">
        <v>0</v>
      </c>
      <c r="AD5484">
        <v>0</v>
      </c>
      <c r="AE5484">
        <v>0</v>
      </c>
      <c r="AF5484">
        <v>0</v>
      </c>
    </row>
    <row r="5485" spans="1:32" x14ac:dyDescent="0.3">
      <c r="A5485" t="s">
        <v>36</v>
      </c>
      <c r="B5485" s="65" t="str">
        <f>VLOOKUP(A5485,'bank list with code'!$A$2:$C$114,3,FALSE)</f>
        <v>B011</v>
      </c>
      <c r="C5485" s="65" t="str">
        <f>VLOOKUP(B5485,'bank type'!$A$2:$B$87,2,FALSE)</f>
        <v>Foreign Banks</v>
      </c>
      <c r="D5485" s="62">
        <f t="shared" si="189"/>
        <v>45230</v>
      </c>
      <c r="E5485" s="116">
        <v>10</v>
      </c>
      <c r="F5485" s="41">
        <v>2023</v>
      </c>
      <c r="G5485">
        <v>0</v>
      </c>
      <c r="H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Q5485">
        <v>0</v>
      </c>
      <c r="S5485" s="1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Z5485">
        <v>0</v>
      </c>
      <c r="AB5485" s="114">
        <v>0</v>
      </c>
      <c r="AC5485">
        <v>0</v>
      </c>
      <c r="AD5485">
        <v>0</v>
      </c>
      <c r="AE5485">
        <v>0</v>
      </c>
      <c r="AF5485">
        <v>0</v>
      </c>
    </row>
    <row r="5486" spans="1:32" x14ac:dyDescent="0.3">
      <c r="A5486" t="s">
        <v>37</v>
      </c>
      <c r="B5486" s="65" t="str">
        <f>VLOOKUP(A5486,'bank list with code'!$A$2:$C$114,3,FALSE)</f>
        <v>B017</v>
      </c>
      <c r="C5486" s="65" t="str">
        <f>VLOOKUP(B5486,'bank type'!$A$2:$B$87,2,FALSE)</f>
        <v>Foreign Banks</v>
      </c>
      <c r="D5486" s="62">
        <f t="shared" si="189"/>
        <v>45230</v>
      </c>
      <c r="E5486" s="116">
        <v>10</v>
      </c>
      <c r="F5486" s="41">
        <v>2023</v>
      </c>
      <c r="G5486">
        <v>0</v>
      </c>
      <c r="H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Q5486">
        <v>0</v>
      </c>
      <c r="S5486" s="114">
        <v>0</v>
      </c>
      <c r="T5486">
        <v>0</v>
      </c>
      <c r="U5486">
        <v>0</v>
      </c>
      <c r="V5486">
        <v>0</v>
      </c>
      <c r="W5486">
        <v>0</v>
      </c>
      <c r="X5486">
        <v>845</v>
      </c>
      <c r="Z5486">
        <v>49</v>
      </c>
      <c r="AB5486" s="114">
        <v>0.40100000000000002</v>
      </c>
      <c r="AC5486">
        <v>7</v>
      </c>
      <c r="AD5486">
        <v>16</v>
      </c>
      <c r="AE5486">
        <v>0</v>
      </c>
      <c r="AF5486">
        <v>0</v>
      </c>
    </row>
    <row r="5487" spans="1:32" x14ac:dyDescent="0.3">
      <c r="A5487" t="s">
        <v>38</v>
      </c>
      <c r="B5487" s="65" t="str">
        <f>VLOOKUP(A5487,'bank list with code'!$A$2:$C$114,3,FALSE)</f>
        <v>B023</v>
      </c>
      <c r="C5487" s="65" t="str">
        <f>VLOOKUP(B5487,'bank type'!$A$2:$B$87,2,FALSE)</f>
        <v>Foreign Banks</v>
      </c>
      <c r="D5487" s="62">
        <f t="shared" si="189"/>
        <v>45230</v>
      </c>
      <c r="E5487" s="116">
        <v>10</v>
      </c>
      <c r="F5487" s="41">
        <v>2023</v>
      </c>
      <c r="G5487">
        <v>0</v>
      </c>
      <c r="H5487">
        <v>0</v>
      </c>
      <c r="K5487">
        <v>0</v>
      </c>
      <c r="L5487">
        <v>0</v>
      </c>
      <c r="M5487">
        <v>0</v>
      </c>
      <c r="N5487">
        <v>0</v>
      </c>
      <c r="O5487">
        <v>171138</v>
      </c>
      <c r="Q5487">
        <v>126016</v>
      </c>
      <c r="S5487" s="114">
        <v>768.65499999999997</v>
      </c>
      <c r="T5487">
        <v>197474</v>
      </c>
      <c r="U5487">
        <v>2380937</v>
      </c>
      <c r="V5487">
        <v>0</v>
      </c>
      <c r="W5487">
        <v>0</v>
      </c>
      <c r="X5487">
        <v>0</v>
      </c>
      <c r="Z5487">
        <v>0</v>
      </c>
      <c r="AB5487" s="114">
        <v>0</v>
      </c>
      <c r="AC5487">
        <v>0</v>
      </c>
      <c r="AD5487">
        <v>0</v>
      </c>
      <c r="AE5487">
        <v>0</v>
      </c>
      <c r="AF5487">
        <v>0</v>
      </c>
    </row>
    <row r="5488" spans="1:32" x14ac:dyDescent="0.3">
      <c r="A5488" t="s">
        <v>87</v>
      </c>
      <c r="B5488" s="65" t="str">
        <f>VLOOKUP(A5488,'bank list with code'!$A$2:$C$114,3,FALSE)</f>
        <v>B030</v>
      </c>
      <c r="C5488" s="65" t="str">
        <f>VLOOKUP(B5488,'bank type'!$A$2:$B$87,2,FALSE)</f>
        <v>Foreign Banks</v>
      </c>
      <c r="D5488" s="62">
        <f t="shared" si="189"/>
        <v>45230</v>
      </c>
      <c r="E5488" s="116">
        <v>10</v>
      </c>
      <c r="F5488" s="41">
        <v>2023</v>
      </c>
      <c r="G5488">
        <v>456</v>
      </c>
      <c r="H5488">
        <v>489</v>
      </c>
      <c r="K5488">
        <v>542</v>
      </c>
      <c r="L5488">
        <v>86</v>
      </c>
      <c r="M5488">
        <v>0</v>
      </c>
      <c r="N5488">
        <v>4769</v>
      </c>
      <c r="O5488">
        <v>445565</v>
      </c>
      <c r="Q5488">
        <v>436373</v>
      </c>
      <c r="S5488" s="114">
        <v>1927.6030000000001</v>
      </c>
      <c r="T5488">
        <v>262244</v>
      </c>
      <c r="U5488">
        <v>2162883</v>
      </c>
      <c r="V5488">
        <v>0</v>
      </c>
      <c r="W5488">
        <v>0</v>
      </c>
      <c r="X5488">
        <v>2024550</v>
      </c>
      <c r="Z5488">
        <v>321847</v>
      </c>
      <c r="AB5488" s="114">
        <v>675.66099999999994</v>
      </c>
      <c r="AC5488">
        <v>118860</v>
      </c>
      <c r="AD5488">
        <v>325138</v>
      </c>
      <c r="AE5488">
        <v>0</v>
      </c>
      <c r="AF5488">
        <v>0</v>
      </c>
    </row>
    <row r="5489" spans="1:32" x14ac:dyDescent="0.3">
      <c r="A5489" t="s">
        <v>40</v>
      </c>
      <c r="B5489" s="65" t="str">
        <f>VLOOKUP(A5489,'bank list with code'!$A$2:$C$114,3,FALSE)</f>
        <v>B035</v>
      </c>
      <c r="C5489" s="65" t="str">
        <f>VLOOKUP(B5489,'bank type'!$A$2:$B$87,2,FALSE)</f>
        <v>Foreign Banks</v>
      </c>
      <c r="D5489" s="62">
        <f t="shared" si="189"/>
        <v>45230</v>
      </c>
      <c r="E5489" s="116">
        <v>10</v>
      </c>
      <c r="F5489" s="41">
        <v>2023</v>
      </c>
      <c r="G5489">
        <v>13</v>
      </c>
      <c r="H5489">
        <v>18</v>
      </c>
      <c r="K5489">
        <v>0</v>
      </c>
      <c r="L5489">
        <v>0</v>
      </c>
      <c r="M5489">
        <v>0</v>
      </c>
      <c r="N5489">
        <v>7</v>
      </c>
      <c r="O5489">
        <v>0</v>
      </c>
      <c r="Q5489">
        <v>0</v>
      </c>
      <c r="S5489" s="114">
        <v>0</v>
      </c>
      <c r="T5489">
        <v>0</v>
      </c>
      <c r="U5489">
        <v>0</v>
      </c>
      <c r="V5489">
        <v>0</v>
      </c>
      <c r="W5489">
        <v>0</v>
      </c>
      <c r="X5489">
        <v>118751</v>
      </c>
      <c r="Z5489">
        <v>37658</v>
      </c>
      <c r="AB5489" s="114">
        <v>117.026</v>
      </c>
      <c r="AC5489">
        <v>18485</v>
      </c>
      <c r="AD5489">
        <v>63927</v>
      </c>
      <c r="AE5489">
        <v>0</v>
      </c>
      <c r="AF5489">
        <v>0</v>
      </c>
    </row>
    <row r="5490" spans="1:32" x14ac:dyDescent="0.3">
      <c r="A5490" t="s">
        <v>88</v>
      </c>
      <c r="B5490" s="65" t="str">
        <f>VLOOKUP(A5490,'bank list with code'!$A$2:$C$114,3,FALSE)</f>
        <v>B052</v>
      </c>
      <c r="C5490" s="65" t="str">
        <f>VLOOKUP(B5490,'bank type'!$A$2:$B$87,2,FALSE)</f>
        <v>Foreign Banks</v>
      </c>
      <c r="D5490" s="62">
        <f t="shared" si="189"/>
        <v>45230</v>
      </c>
      <c r="E5490" s="116">
        <v>10</v>
      </c>
      <c r="F5490" s="41">
        <v>2023</v>
      </c>
      <c r="G5490">
        <v>46</v>
      </c>
      <c r="H5490">
        <v>29</v>
      </c>
      <c r="K5490">
        <v>0</v>
      </c>
      <c r="L5490">
        <v>0</v>
      </c>
      <c r="M5490">
        <v>0</v>
      </c>
      <c r="N5490">
        <v>0</v>
      </c>
      <c r="O5490">
        <v>634991</v>
      </c>
      <c r="Q5490">
        <v>776758</v>
      </c>
      <c r="S5490" s="114">
        <v>2732.3910000000001</v>
      </c>
      <c r="T5490">
        <v>1130117</v>
      </c>
      <c r="U5490">
        <v>5545897</v>
      </c>
      <c r="V5490">
        <v>0</v>
      </c>
      <c r="W5490">
        <v>0</v>
      </c>
      <c r="X5490">
        <v>665887</v>
      </c>
      <c r="Z5490">
        <v>268316</v>
      </c>
      <c r="AB5490" s="114">
        <v>1017.26</v>
      </c>
      <c r="AC5490">
        <v>0</v>
      </c>
      <c r="AD5490">
        <v>0</v>
      </c>
      <c r="AE5490">
        <v>0</v>
      </c>
      <c r="AF5490">
        <v>0</v>
      </c>
    </row>
    <row r="5491" spans="1:32" x14ac:dyDescent="0.3">
      <c r="A5491" t="s">
        <v>89</v>
      </c>
      <c r="B5491" s="65" t="str">
        <f>VLOOKUP(A5491,'bank list with code'!$A$2:$C$114,3,FALSE)</f>
        <v>B085</v>
      </c>
      <c r="C5491" s="65" t="str">
        <f>VLOOKUP(B5491,'bank type'!$A$2:$B$87,2,FALSE)</f>
        <v>Foreign Banks</v>
      </c>
      <c r="D5491" s="62">
        <f t="shared" si="189"/>
        <v>45230</v>
      </c>
      <c r="E5491" s="116">
        <v>10</v>
      </c>
      <c r="F5491" s="41">
        <v>2023</v>
      </c>
      <c r="G5491">
        <v>0</v>
      </c>
      <c r="H5491">
        <v>0</v>
      </c>
      <c r="K5491">
        <v>0</v>
      </c>
      <c r="L5491">
        <v>2050</v>
      </c>
      <c r="M5491">
        <v>0</v>
      </c>
      <c r="N5491">
        <v>0</v>
      </c>
      <c r="O5491">
        <v>972776</v>
      </c>
      <c r="Q5491">
        <v>387917</v>
      </c>
      <c r="S5491" s="114">
        <v>472.34699999999998</v>
      </c>
      <c r="T5491">
        <v>670738</v>
      </c>
      <c r="U5491">
        <v>962530</v>
      </c>
      <c r="V5491">
        <v>0</v>
      </c>
      <c r="W5491">
        <v>0</v>
      </c>
      <c r="X5491">
        <v>734483</v>
      </c>
      <c r="Z5491">
        <v>14636</v>
      </c>
      <c r="AB5491" s="114">
        <v>30.001000000000001</v>
      </c>
      <c r="AC5491">
        <v>13863</v>
      </c>
      <c r="AD5491">
        <v>53115</v>
      </c>
      <c r="AE5491">
        <v>0</v>
      </c>
      <c r="AF5491">
        <v>0</v>
      </c>
    </row>
    <row r="5492" spans="1:32" x14ac:dyDescent="0.3">
      <c r="A5492" t="s">
        <v>42</v>
      </c>
      <c r="B5492" s="65" t="str">
        <f>VLOOKUP(A5492,'bank list with code'!$A$2:$C$114,3,FALSE)</f>
        <v>B090</v>
      </c>
      <c r="C5492" s="65" t="str">
        <f>VLOOKUP(B5492,'bank type'!$A$2:$B$87,2,FALSE)</f>
        <v>Foreign Banks</v>
      </c>
      <c r="D5492" s="62">
        <f t="shared" si="189"/>
        <v>45230</v>
      </c>
      <c r="E5492" s="116">
        <v>10</v>
      </c>
      <c r="F5492" s="41">
        <v>2023</v>
      </c>
      <c r="G5492">
        <v>101</v>
      </c>
      <c r="H5492">
        <v>64</v>
      </c>
      <c r="K5492">
        <v>0</v>
      </c>
      <c r="L5492">
        <v>0</v>
      </c>
      <c r="M5492">
        <v>0</v>
      </c>
      <c r="N5492">
        <v>0</v>
      </c>
      <c r="O5492">
        <v>1019544</v>
      </c>
      <c r="Q5492">
        <v>1311745</v>
      </c>
      <c r="S5492" s="114">
        <v>4073.3879999999999</v>
      </c>
      <c r="T5492">
        <v>1329100</v>
      </c>
      <c r="U5492">
        <v>6072611</v>
      </c>
      <c r="V5492">
        <v>0</v>
      </c>
      <c r="W5492">
        <v>0</v>
      </c>
      <c r="X5492">
        <v>1116228</v>
      </c>
      <c r="Z5492">
        <v>674774</v>
      </c>
      <c r="AB5492" s="114">
        <v>1608.616</v>
      </c>
      <c r="AC5492">
        <v>87536</v>
      </c>
      <c r="AD5492">
        <v>515718</v>
      </c>
      <c r="AE5492">
        <v>31</v>
      </c>
      <c r="AF5492">
        <v>698</v>
      </c>
    </row>
    <row r="5493" spans="1:32" x14ac:dyDescent="0.3">
      <c r="A5493" t="s">
        <v>94</v>
      </c>
      <c r="B5493" s="65" t="str">
        <f>VLOOKUP(A5493,'bank list with code'!$A$2:$C$114,3,FALSE)</f>
        <v>B112</v>
      </c>
      <c r="C5493" s="65" t="str">
        <f>VLOOKUP(B5493,'bank type'!$A$2:$B$87,2,FALSE)</f>
        <v>Foreign Banks</v>
      </c>
      <c r="D5493" s="62">
        <f t="shared" si="189"/>
        <v>45230</v>
      </c>
      <c r="E5493" s="116">
        <v>10</v>
      </c>
      <c r="F5493" s="41">
        <v>2023</v>
      </c>
      <c r="G5493">
        <v>0</v>
      </c>
      <c r="H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Q5493">
        <v>0</v>
      </c>
      <c r="S5493" s="114">
        <v>0</v>
      </c>
      <c r="T5493">
        <v>0</v>
      </c>
      <c r="U5493">
        <v>0</v>
      </c>
      <c r="V5493">
        <v>0</v>
      </c>
      <c r="W5493">
        <v>0</v>
      </c>
      <c r="X5493">
        <v>1089</v>
      </c>
      <c r="Z5493">
        <v>3082</v>
      </c>
      <c r="AB5493" s="114">
        <v>10.914</v>
      </c>
      <c r="AC5493">
        <v>1335</v>
      </c>
      <c r="AD5493">
        <v>4442</v>
      </c>
      <c r="AE5493">
        <v>0</v>
      </c>
      <c r="AF5493">
        <v>0</v>
      </c>
    </row>
    <row r="5494" spans="1:32" x14ac:dyDescent="0.3">
      <c r="A5494" t="s">
        <v>45</v>
      </c>
      <c r="B5494" s="65" t="str">
        <f>VLOOKUP(A5494,'bank list with code'!$A$2:$C$114,3,FALSE)</f>
        <v>B002</v>
      </c>
      <c r="C5494" s="65" t="str">
        <f>VLOOKUP(B5494,'bank type'!$A$2:$B$87,2,FALSE)</f>
        <v>Payment Banks</v>
      </c>
      <c r="D5494" s="62">
        <f t="shared" si="189"/>
        <v>45230</v>
      </c>
      <c r="E5494" s="116">
        <v>10</v>
      </c>
      <c r="F5494" s="41">
        <v>2023</v>
      </c>
      <c r="G5494">
        <v>0</v>
      </c>
      <c r="H5494">
        <v>0</v>
      </c>
      <c r="K5494">
        <v>0</v>
      </c>
      <c r="L5494">
        <v>97607</v>
      </c>
      <c r="M5494">
        <v>0</v>
      </c>
      <c r="N5494">
        <v>3540605</v>
      </c>
      <c r="O5494">
        <v>0</v>
      </c>
      <c r="Q5494">
        <v>0</v>
      </c>
      <c r="S5494" s="114">
        <v>0</v>
      </c>
      <c r="T5494">
        <v>0</v>
      </c>
      <c r="U5494">
        <v>0</v>
      </c>
      <c r="V5494">
        <v>0</v>
      </c>
      <c r="W5494">
        <v>0</v>
      </c>
      <c r="X5494">
        <v>6957593</v>
      </c>
      <c r="Z5494">
        <v>6727</v>
      </c>
      <c r="AB5494" s="114">
        <v>10.891</v>
      </c>
      <c r="AC5494">
        <v>199394</v>
      </c>
      <c r="AD5494">
        <v>270659</v>
      </c>
      <c r="AE5494">
        <v>0</v>
      </c>
      <c r="AF5494">
        <v>0</v>
      </c>
    </row>
    <row r="5495" spans="1:32" x14ac:dyDescent="0.3">
      <c r="A5495" t="s">
        <v>46</v>
      </c>
      <c r="B5495" s="65" t="str">
        <f>VLOOKUP(A5495,'bank list with code'!$A$2:$C$114,3,FALSE)</f>
        <v>B048</v>
      </c>
      <c r="C5495" s="65" t="str">
        <f>VLOOKUP(B5495,'bank type'!$A$2:$B$87,2,FALSE)</f>
        <v>Payment Banks</v>
      </c>
      <c r="D5495" s="62">
        <f t="shared" si="189"/>
        <v>45230</v>
      </c>
      <c r="E5495" s="116">
        <v>10</v>
      </c>
      <c r="F5495" s="41">
        <v>2023</v>
      </c>
      <c r="G5495">
        <v>0</v>
      </c>
      <c r="H5495">
        <v>0</v>
      </c>
      <c r="K5495">
        <v>0</v>
      </c>
      <c r="L5495">
        <v>396812</v>
      </c>
      <c r="M5495">
        <v>0</v>
      </c>
      <c r="N5495">
        <v>17619</v>
      </c>
      <c r="O5495">
        <v>0</v>
      </c>
      <c r="Q5495">
        <v>0</v>
      </c>
      <c r="S5495" s="114">
        <v>0</v>
      </c>
      <c r="T5495">
        <v>0</v>
      </c>
      <c r="U5495">
        <v>0</v>
      </c>
      <c r="V5495">
        <v>0</v>
      </c>
      <c r="W5495">
        <v>0</v>
      </c>
      <c r="X5495">
        <v>8104301</v>
      </c>
      <c r="Z5495">
        <v>190580</v>
      </c>
      <c r="AB5495" s="114">
        <v>427.87900000000002</v>
      </c>
      <c r="AC5495">
        <v>10891</v>
      </c>
      <c r="AD5495">
        <v>17477</v>
      </c>
      <c r="AE5495">
        <v>0</v>
      </c>
      <c r="AF5495">
        <v>0</v>
      </c>
    </row>
    <row r="5496" spans="1:32" x14ac:dyDescent="0.3">
      <c r="A5496" t="s">
        <v>47</v>
      </c>
      <c r="B5496" s="65" t="str">
        <f>VLOOKUP(A5496,'bank list with code'!$A$2:$C$114,3,FALSE)</f>
        <v>B059</v>
      </c>
      <c r="C5496" s="65" t="str">
        <f>VLOOKUP(B5496,'bank type'!$A$2:$B$87,2,FALSE)</f>
        <v>Payment Banks</v>
      </c>
      <c r="D5496" s="62">
        <f t="shared" si="189"/>
        <v>45230</v>
      </c>
      <c r="E5496" s="116">
        <v>10</v>
      </c>
      <c r="F5496" s="41">
        <v>2023</v>
      </c>
      <c r="G5496">
        <v>0</v>
      </c>
      <c r="H5496">
        <v>0</v>
      </c>
      <c r="K5496">
        <v>0</v>
      </c>
      <c r="L5496">
        <v>210628</v>
      </c>
      <c r="M5496">
        <v>0</v>
      </c>
      <c r="N5496">
        <v>477191</v>
      </c>
      <c r="O5496">
        <v>0</v>
      </c>
      <c r="Q5496">
        <v>0</v>
      </c>
      <c r="S5496" s="114">
        <v>0</v>
      </c>
      <c r="T5496">
        <v>0</v>
      </c>
      <c r="U5496">
        <v>0</v>
      </c>
      <c r="V5496">
        <v>0</v>
      </c>
      <c r="W5496">
        <v>0</v>
      </c>
      <c r="X5496">
        <v>13094570</v>
      </c>
      <c r="Z5496">
        <v>0</v>
      </c>
      <c r="AB5496" s="114">
        <v>0</v>
      </c>
      <c r="AC5496">
        <v>345386</v>
      </c>
      <c r="AD5496">
        <v>110144</v>
      </c>
      <c r="AE5496">
        <v>0</v>
      </c>
      <c r="AF5496">
        <v>0</v>
      </c>
    </row>
    <row r="5497" spans="1:32" x14ac:dyDescent="0.3">
      <c r="A5497" t="s">
        <v>72</v>
      </c>
      <c r="B5497" s="65" t="str">
        <f>VLOOKUP(A5497,'bank list with code'!$A$2:$C$114,3,FALSE)</f>
        <v>B067</v>
      </c>
      <c r="C5497" s="65" t="str">
        <f>VLOOKUP(B5497,'bank type'!$A$2:$B$87,2,FALSE)</f>
        <v>Payment Banks</v>
      </c>
      <c r="D5497" s="62">
        <f t="shared" si="189"/>
        <v>45230</v>
      </c>
      <c r="E5497" s="116">
        <v>10</v>
      </c>
      <c r="F5497" s="41">
        <v>2023</v>
      </c>
      <c r="G5497">
        <v>0</v>
      </c>
      <c r="H5497">
        <v>0</v>
      </c>
      <c r="K5497">
        <v>0</v>
      </c>
      <c r="L5497">
        <v>0</v>
      </c>
      <c r="M5497">
        <v>0</v>
      </c>
      <c r="N5497">
        <v>14458</v>
      </c>
      <c r="O5497">
        <v>0</v>
      </c>
      <c r="Q5497">
        <v>0</v>
      </c>
      <c r="S5497" s="1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Z5497">
        <v>0</v>
      </c>
      <c r="AB5497" s="114">
        <v>0</v>
      </c>
      <c r="AC5497">
        <v>0</v>
      </c>
      <c r="AD5497">
        <v>0</v>
      </c>
      <c r="AE5497">
        <v>0</v>
      </c>
      <c r="AF5497">
        <v>0</v>
      </c>
    </row>
    <row r="5498" spans="1:32" x14ac:dyDescent="0.3">
      <c r="A5498" t="s">
        <v>49</v>
      </c>
      <c r="B5498" s="65" t="str">
        <f>VLOOKUP(A5498,'bank list with code'!$A$2:$C$114,3,FALSE)</f>
        <v>B077</v>
      </c>
      <c r="C5498" s="65" t="str">
        <f>VLOOKUP(B5498,'bank type'!$A$2:$B$87,2,FALSE)</f>
        <v>Payment Banks</v>
      </c>
      <c r="D5498" s="62">
        <f t="shared" si="189"/>
        <v>45230</v>
      </c>
      <c r="E5498" s="116">
        <v>10</v>
      </c>
      <c r="F5498" s="41">
        <v>2023</v>
      </c>
      <c r="G5498">
        <v>0</v>
      </c>
      <c r="H5498">
        <v>0</v>
      </c>
      <c r="K5498">
        <v>190</v>
      </c>
      <c r="L5498">
        <v>453536</v>
      </c>
      <c r="M5498">
        <v>0</v>
      </c>
      <c r="N5498">
        <v>0</v>
      </c>
      <c r="O5498">
        <v>0</v>
      </c>
      <c r="Q5498">
        <v>0</v>
      </c>
      <c r="S5498" s="114">
        <v>0</v>
      </c>
      <c r="T5498">
        <v>0</v>
      </c>
      <c r="U5498">
        <v>0</v>
      </c>
      <c r="V5498">
        <v>0</v>
      </c>
      <c r="W5498">
        <v>0</v>
      </c>
      <c r="X5498">
        <v>689487</v>
      </c>
      <c r="Z5498">
        <v>1296</v>
      </c>
      <c r="AB5498" s="114">
        <v>1.323</v>
      </c>
      <c r="AC5498">
        <v>28604</v>
      </c>
      <c r="AD5498">
        <v>22453</v>
      </c>
      <c r="AE5498">
        <v>0</v>
      </c>
      <c r="AF5498">
        <v>0</v>
      </c>
    </row>
    <row r="5499" spans="1:32" x14ac:dyDescent="0.3">
      <c r="A5499" t="s">
        <v>50</v>
      </c>
      <c r="B5499" s="65" t="str">
        <f>VLOOKUP(A5499,'bank list with code'!$A$2:$C$114,3,FALSE)</f>
        <v>B079</v>
      </c>
      <c r="C5499" s="65" t="str">
        <f>VLOOKUP(B5499,'bank type'!$A$2:$B$87,2,FALSE)</f>
        <v>Payment Banks</v>
      </c>
      <c r="D5499" s="62">
        <f t="shared" si="189"/>
        <v>45230</v>
      </c>
      <c r="E5499" s="116">
        <v>10</v>
      </c>
      <c r="F5499" s="41">
        <v>2023</v>
      </c>
      <c r="G5499">
        <v>1</v>
      </c>
      <c r="H5499">
        <v>10</v>
      </c>
      <c r="K5499">
        <v>729338</v>
      </c>
      <c r="L5499">
        <v>0</v>
      </c>
      <c r="M5499">
        <v>0</v>
      </c>
      <c r="N5499">
        <v>33963628</v>
      </c>
      <c r="O5499">
        <v>0</v>
      </c>
      <c r="Q5499">
        <v>0</v>
      </c>
      <c r="S5499" s="114">
        <v>0</v>
      </c>
      <c r="T5499">
        <v>0</v>
      </c>
      <c r="U5499">
        <v>0</v>
      </c>
      <c r="V5499">
        <v>0</v>
      </c>
      <c r="W5499">
        <v>0</v>
      </c>
      <c r="X5499">
        <v>32218748</v>
      </c>
      <c r="Z5499">
        <v>287675</v>
      </c>
      <c r="AB5499" s="114">
        <v>401.74299999999999</v>
      </c>
      <c r="AC5499">
        <v>813168</v>
      </c>
      <c r="AD5499">
        <v>1926223</v>
      </c>
      <c r="AE5499">
        <v>0</v>
      </c>
      <c r="AF5499">
        <v>0</v>
      </c>
    </row>
    <row r="5500" spans="1:32" x14ac:dyDescent="0.3">
      <c r="A5500" t="s">
        <v>95</v>
      </c>
      <c r="B5500" s="65" t="str">
        <f>VLOOKUP(A5500,'bank list with code'!$A$2:$C$114,3,FALSE)</f>
        <v>B007</v>
      </c>
      <c r="C5500" s="65" t="str">
        <f>VLOOKUP(B5500,'bank type'!$A$2:$B$87,2,FALSE)</f>
        <v>Small Finance Banks</v>
      </c>
      <c r="D5500" s="62">
        <f t="shared" si="189"/>
        <v>45230</v>
      </c>
      <c r="E5500" s="116">
        <v>10</v>
      </c>
      <c r="F5500" s="41">
        <v>2023</v>
      </c>
      <c r="G5500">
        <v>493</v>
      </c>
      <c r="H5500">
        <v>2</v>
      </c>
      <c r="K5500">
        <v>0</v>
      </c>
      <c r="L5500">
        <v>385</v>
      </c>
      <c r="M5500">
        <v>0</v>
      </c>
      <c r="N5500">
        <v>1111684</v>
      </c>
      <c r="O5500">
        <v>746173</v>
      </c>
      <c r="Q5500">
        <v>965778</v>
      </c>
      <c r="S5500" s="114">
        <v>5632.1819999999998</v>
      </c>
      <c r="T5500">
        <v>1256470</v>
      </c>
      <c r="U5500">
        <v>10765851</v>
      </c>
      <c r="V5500">
        <v>991</v>
      </c>
      <c r="W5500">
        <v>553</v>
      </c>
      <c r="X5500">
        <v>2796363</v>
      </c>
      <c r="Z5500">
        <v>211056</v>
      </c>
      <c r="AB5500" s="114">
        <v>574.44399999999996</v>
      </c>
      <c r="AC5500">
        <v>276887</v>
      </c>
      <c r="AD5500">
        <v>1319501</v>
      </c>
      <c r="AE5500">
        <v>212</v>
      </c>
      <c r="AF5500">
        <v>3106</v>
      </c>
    </row>
    <row r="5501" spans="1:32" x14ac:dyDescent="0.3">
      <c r="A5501" t="s">
        <v>96</v>
      </c>
      <c r="B5501" s="65" t="str">
        <f>VLOOKUP(A5501,'bank list with code'!$A$2:$C$114,3,FALSE)</f>
        <v>B019</v>
      </c>
      <c r="C5501" s="65" t="str">
        <f>VLOOKUP(B5501,'bank type'!$A$2:$B$87,2,FALSE)</f>
        <v>Small Finance Banks</v>
      </c>
      <c r="D5501" s="62">
        <f t="shared" si="189"/>
        <v>45230</v>
      </c>
      <c r="E5501" s="116">
        <v>10</v>
      </c>
      <c r="F5501" s="41">
        <v>2023</v>
      </c>
      <c r="G5501">
        <v>174</v>
      </c>
      <c r="H5501">
        <v>2</v>
      </c>
      <c r="K5501">
        <v>0</v>
      </c>
      <c r="L5501">
        <v>0</v>
      </c>
      <c r="M5501">
        <v>0</v>
      </c>
      <c r="N5501">
        <v>0</v>
      </c>
      <c r="O5501">
        <v>0</v>
      </c>
      <c r="Q5501">
        <v>0</v>
      </c>
      <c r="S5501" s="114">
        <v>0</v>
      </c>
      <c r="T5501">
        <v>0</v>
      </c>
      <c r="U5501">
        <v>0</v>
      </c>
      <c r="V5501">
        <v>0</v>
      </c>
      <c r="W5501">
        <v>0</v>
      </c>
      <c r="X5501">
        <v>274381</v>
      </c>
      <c r="Z5501">
        <v>33518</v>
      </c>
      <c r="AB5501" s="114">
        <v>105.684</v>
      </c>
      <c r="AC5501">
        <v>6501</v>
      </c>
      <c r="AD5501">
        <v>22674</v>
      </c>
      <c r="AE5501">
        <v>0</v>
      </c>
      <c r="AF5501">
        <v>0</v>
      </c>
    </row>
    <row r="5502" spans="1:32" x14ac:dyDescent="0.3">
      <c r="A5502" t="s">
        <v>97</v>
      </c>
      <c r="B5502" s="65" t="str">
        <f>VLOOKUP(A5502,'bank list with code'!$A$2:$C$114,3,FALSE)</f>
        <v>B041</v>
      </c>
      <c r="C5502" s="65" t="str">
        <f>VLOOKUP(B5502,'bank type'!$A$2:$B$87,2,FALSE)</f>
        <v>Small Finance Banks</v>
      </c>
      <c r="D5502" s="62">
        <f t="shared" si="189"/>
        <v>45230</v>
      </c>
      <c r="E5502" s="116">
        <v>10</v>
      </c>
      <c r="F5502" s="41">
        <v>2023</v>
      </c>
      <c r="G5502">
        <v>354</v>
      </c>
      <c r="H5502">
        <v>3</v>
      </c>
      <c r="K5502">
        <v>25625</v>
      </c>
      <c r="L5502">
        <v>302</v>
      </c>
      <c r="M5502">
        <v>60836</v>
      </c>
      <c r="N5502">
        <v>0</v>
      </c>
      <c r="O5502">
        <v>0</v>
      </c>
      <c r="Q5502">
        <v>0</v>
      </c>
      <c r="S5502" s="114">
        <v>0</v>
      </c>
      <c r="T5502">
        <v>0</v>
      </c>
      <c r="U5502">
        <v>0</v>
      </c>
      <c r="V5502">
        <v>0</v>
      </c>
      <c r="W5502">
        <v>0</v>
      </c>
      <c r="X5502">
        <v>2147127</v>
      </c>
      <c r="Z5502">
        <v>172799</v>
      </c>
      <c r="AB5502" s="114">
        <v>357.44799999999998</v>
      </c>
      <c r="AC5502">
        <v>47018</v>
      </c>
      <c r="AD5502">
        <v>184199</v>
      </c>
      <c r="AE5502">
        <v>0</v>
      </c>
      <c r="AF5502">
        <v>0</v>
      </c>
    </row>
    <row r="5503" spans="1:32" x14ac:dyDescent="0.3">
      <c r="A5503" t="s">
        <v>98</v>
      </c>
      <c r="B5503" s="65" t="str">
        <f>VLOOKUP(A5503,'bank list with code'!$A$2:$C$114,3,FALSE)</f>
        <v>B043</v>
      </c>
      <c r="C5503" s="65" t="str">
        <f>VLOOKUP(B5503,'bank type'!$A$2:$B$87,2,FALSE)</f>
        <v>Small Finance Banks</v>
      </c>
      <c r="D5503" s="62">
        <f t="shared" si="189"/>
        <v>45230</v>
      </c>
      <c r="E5503" s="116">
        <v>10</v>
      </c>
      <c r="F5503" s="41">
        <v>2023</v>
      </c>
      <c r="G5503">
        <v>583</v>
      </c>
      <c r="H5503">
        <v>2</v>
      </c>
      <c r="K5503">
        <v>0</v>
      </c>
      <c r="L5503">
        <v>2385</v>
      </c>
      <c r="M5503">
        <v>0</v>
      </c>
      <c r="N5503">
        <v>0</v>
      </c>
      <c r="O5503">
        <v>0</v>
      </c>
      <c r="Q5503">
        <v>0</v>
      </c>
      <c r="S5503" s="114">
        <v>0</v>
      </c>
      <c r="T5503">
        <v>0</v>
      </c>
      <c r="U5503">
        <v>0</v>
      </c>
      <c r="V5503">
        <v>0</v>
      </c>
      <c r="W5503">
        <v>0</v>
      </c>
      <c r="X5503">
        <v>5314633</v>
      </c>
      <c r="Z5503">
        <v>203313</v>
      </c>
      <c r="AB5503" s="114">
        <v>318.738</v>
      </c>
      <c r="AC5503">
        <v>16606</v>
      </c>
      <c r="AD5503">
        <v>41286</v>
      </c>
      <c r="AE5503">
        <v>0</v>
      </c>
      <c r="AF5503">
        <v>0</v>
      </c>
    </row>
    <row r="5504" spans="1:32" x14ac:dyDescent="0.3">
      <c r="A5504" t="s">
        <v>99</v>
      </c>
      <c r="B5504" s="65" t="str">
        <f>VLOOKUP(A5504,'bank list with code'!$A$2:$C$114,3,FALSE)</f>
        <v>B046</v>
      </c>
      <c r="C5504" s="65" t="str">
        <f>VLOOKUP(B5504,'bank type'!$A$2:$B$87,2,FALSE)</f>
        <v>Small Finance Banks</v>
      </c>
      <c r="D5504" s="62">
        <f t="shared" si="189"/>
        <v>45230</v>
      </c>
      <c r="E5504" s="116">
        <v>10</v>
      </c>
      <c r="F5504" s="41">
        <v>2023</v>
      </c>
      <c r="G5504">
        <v>167</v>
      </c>
      <c r="H5504">
        <v>0</v>
      </c>
      <c r="K5504">
        <v>0</v>
      </c>
      <c r="L5504">
        <v>436</v>
      </c>
      <c r="M5504">
        <v>0</v>
      </c>
      <c r="N5504">
        <v>39712</v>
      </c>
      <c r="O5504">
        <v>0</v>
      </c>
      <c r="Q5504">
        <v>0</v>
      </c>
      <c r="S5504" s="114">
        <v>0</v>
      </c>
      <c r="T5504">
        <v>0</v>
      </c>
      <c r="U5504">
        <v>0</v>
      </c>
      <c r="V5504">
        <v>0</v>
      </c>
      <c r="W5504">
        <v>0</v>
      </c>
      <c r="X5504">
        <v>5165295</v>
      </c>
      <c r="Z5504">
        <v>44382</v>
      </c>
      <c r="AB5504" s="114">
        <v>60.238</v>
      </c>
      <c r="AC5504">
        <v>8950</v>
      </c>
      <c r="AD5504">
        <v>24270</v>
      </c>
      <c r="AE5504">
        <v>0</v>
      </c>
      <c r="AF5504">
        <v>0</v>
      </c>
    </row>
    <row r="5505" spans="1:32" x14ac:dyDescent="0.3">
      <c r="A5505" t="s">
        <v>100</v>
      </c>
      <c r="B5505" s="65" t="str">
        <f>VLOOKUP(A5505,'bank list with code'!$A$2:$C$114,3,FALSE)</f>
        <v>B065</v>
      </c>
      <c r="C5505" s="65" t="str">
        <f>VLOOKUP(B5505,'bank type'!$A$2:$B$87,2,FALSE)</f>
        <v>Small Finance Banks</v>
      </c>
      <c r="D5505" s="62">
        <f t="shared" si="189"/>
        <v>45230</v>
      </c>
      <c r="E5505" s="116">
        <v>10</v>
      </c>
      <c r="F5505" s="41">
        <v>2023</v>
      </c>
      <c r="G5505">
        <v>59</v>
      </c>
      <c r="H5505">
        <v>2</v>
      </c>
      <c r="K5505">
        <v>0</v>
      </c>
      <c r="L5505">
        <v>162</v>
      </c>
      <c r="M5505">
        <v>0</v>
      </c>
      <c r="N5505">
        <v>495224</v>
      </c>
      <c r="O5505">
        <v>0</v>
      </c>
      <c r="Q5505">
        <v>0</v>
      </c>
      <c r="S5505" s="114">
        <v>0</v>
      </c>
      <c r="T5505">
        <v>0</v>
      </c>
      <c r="U5505">
        <v>0</v>
      </c>
      <c r="V5505">
        <v>0</v>
      </c>
      <c r="W5505">
        <v>0</v>
      </c>
      <c r="X5505">
        <v>3015122</v>
      </c>
      <c r="Z5505">
        <v>51959</v>
      </c>
      <c r="AB5505" s="114">
        <v>98.600999999999999</v>
      </c>
      <c r="AC5505">
        <v>8055</v>
      </c>
      <c r="AD5505">
        <v>20860</v>
      </c>
      <c r="AE5505">
        <v>0</v>
      </c>
      <c r="AF5505">
        <v>0</v>
      </c>
    </row>
    <row r="5506" spans="1:32" x14ac:dyDescent="0.3">
      <c r="A5506" t="s">
        <v>101</v>
      </c>
      <c r="B5506" s="65" t="str">
        <f>VLOOKUP(A5506,'bank list with code'!$A$2:$C$114,3,FALSE)</f>
        <v>B075</v>
      </c>
      <c r="C5506" s="65" t="str">
        <f>VLOOKUP(B5506,'bank type'!$A$2:$B$87,2,FALSE)</f>
        <v>Small Finance Banks</v>
      </c>
      <c r="D5506" s="62">
        <f t="shared" si="189"/>
        <v>45230</v>
      </c>
      <c r="E5506" s="116">
        <v>10</v>
      </c>
      <c r="F5506" s="41">
        <v>2023</v>
      </c>
      <c r="G5506">
        <v>13</v>
      </c>
      <c r="H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Q5506">
        <v>0</v>
      </c>
      <c r="S5506" s="114">
        <v>0</v>
      </c>
      <c r="T5506">
        <v>0</v>
      </c>
      <c r="U5506">
        <v>0</v>
      </c>
      <c r="V5506">
        <v>0</v>
      </c>
      <c r="W5506">
        <v>0</v>
      </c>
      <c r="X5506">
        <v>396434</v>
      </c>
      <c r="Z5506">
        <v>6066</v>
      </c>
      <c r="AB5506" s="114">
        <v>8.7330000000000005</v>
      </c>
      <c r="AC5506">
        <v>0</v>
      </c>
      <c r="AD5506">
        <v>0</v>
      </c>
      <c r="AE5506">
        <v>0</v>
      </c>
      <c r="AF5506">
        <v>0</v>
      </c>
    </row>
    <row r="5507" spans="1:32" x14ac:dyDescent="0.3">
      <c r="A5507" t="s">
        <v>102</v>
      </c>
      <c r="B5507" s="65" t="str">
        <f>VLOOKUP(A5507,'bank list with code'!$A$2:$C$114,3,FALSE)</f>
        <v>B087</v>
      </c>
      <c r="C5507" s="65" t="str">
        <f>VLOOKUP(B5507,'bank type'!$A$2:$B$87,2,FALSE)</f>
        <v>Small Finance Banks</v>
      </c>
      <c r="D5507" s="62">
        <f t="shared" si="189"/>
        <v>45230</v>
      </c>
      <c r="E5507" s="116">
        <v>10</v>
      </c>
      <c r="F5507" s="41">
        <v>2023</v>
      </c>
      <c r="G5507">
        <v>27</v>
      </c>
      <c r="H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Q5507">
        <v>0</v>
      </c>
      <c r="S5507" s="114">
        <v>0</v>
      </c>
      <c r="T5507">
        <v>0</v>
      </c>
      <c r="U5507">
        <v>0</v>
      </c>
      <c r="V5507">
        <v>0</v>
      </c>
      <c r="W5507">
        <v>0</v>
      </c>
      <c r="X5507">
        <v>82588</v>
      </c>
      <c r="Z5507">
        <v>5375</v>
      </c>
      <c r="AB5507" s="114">
        <v>12.534000000000001</v>
      </c>
      <c r="AC5507">
        <v>4244</v>
      </c>
      <c r="AD5507">
        <v>17444</v>
      </c>
      <c r="AE5507">
        <v>0</v>
      </c>
      <c r="AF5507">
        <v>0</v>
      </c>
    </row>
    <row r="5508" spans="1:32" x14ac:dyDescent="0.3">
      <c r="A5508" t="s">
        <v>103</v>
      </c>
      <c r="B5508" s="65" t="str">
        <f>VLOOKUP(A5508,'bank list with code'!$A$2:$C$114,3,FALSE)</f>
        <v>B097</v>
      </c>
      <c r="C5508" s="65" t="str">
        <f>VLOOKUP(B5508,'bank type'!$A$2:$B$87,2,FALSE)</f>
        <v>Small Finance Banks</v>
      </c>
      <c r="D5508" s="62">
        <f t="shared" si="189"/>
        <v>45230</v>
      </c>
      <c r="E5508" s="116">
        <v>10</v>
      </c>
      <c r="F5508" s="41">
        <v>2023</v>
      </c>
      <c r="G5508">
        <v>0</v>
      </c>
      <c r="H5508">
        <v>0</v>
      </c>
      <c r="K5508">
        <v>0</v>
      </c>
      <c r="L5508">
        <v>67</v>
      </c>
      <c r="M5508">
        <v>0</v>
      </c>
      <c r="N5508">
        <v>0</v>
      </c>
      <c r="O5508">
        <v>0</v>
      </c>
      <c r="Q5508">
        <v>0</v>
      </c>
      <c r="S5508" s="114">
        <v>0</v>
      </c>
      <c r="T5508">
        <v>0</v>
      </c>
      <c r="U5508">
        <v>0</v>
      </c>
      <c r="V5508">
        <v>0</v>
      </c>
      <c r="W5508">
        <v>0</v>
      </c>
      <c r="X5508">
        <v>696552</v>
      </c>
      <c r="Z5508">
        <v>28708</v>
      </c>
      <c r="AB5508" s="114">
        <v>34.390999999999998</v>
      </c>
      <c r="AC5508">
        <v>699</v>
      </c>
      <c r="AD5508">
        <v>2450</v>
      </c>
      <c r="AE5508">
        <v>0</v>
      </c>
      <c r="AF5508">
        <v>0</v>
      </c>
    </row>
    <row r="5509" spans="1:32" x14ac:dyDescent="0.3">
      <c r="A5509" t="s">
        <v>104</v>
      </c>
      <c r="B5509" s="65" t="str">
        <f>VLOOKUP(A5509,'bank list with code'!$A$2:$C$114,3,FALSE)</f>
        <v>B103</v>
      </c>
      <c r="C5509" s="65" t="str">
        <f>VLOOKUP(B5509,'bank type'!$A$2:$B$87,2,FALSE)</f>
        <v>Small Finance Banks</v>
      </c>
      <c r="D5509" s="62">
        <f t="shared" si="189"/>
        <v>45230</v>
      </c>
      <c r="E5509" s="116">
        <v>10</v>
      </c>
      <c r="F5509" s="41">
        <v>2023</v>
      </c>
      <c r="G5509">
        <v>553</v>
      </c>
      <c r="H5509">
        <v>4</v>
      </c>
      <c r="K5509">
        <v>0</v>
      </c>
      <c r="L5509">
        <v>0</v>
      </c>
      <c r="M5509">
        <v>0</v>
      </c>
      <c r="N5509">
        <v>540441</v>
      </c>
      <c r="O5509">
        <v>0</v>
      </c>
      <c r="Q5509">
        <v>0</v>
      </c>
      <c r="S5509" s="114">
        <v>0</v>
      </c>
      <c r="T5509">
        <v>0</v>
      </c>
      <c r="U5509">
        <v>0</v>
      </c>
      <c r="V5509">
        <v>0</v>
      </c>
      <c r="W5509">
        <v>0</v>
      </c>
      <c r="X5509">
        <v>9665815</v>
      </c>
      <c r="Z5509">
        <v>248205</v>
      </c>
      <c r="AB5509" s="114">
        <v>431.76</v>
      </c>
      <c r="AC5509">
        <v>90270</v>
      </c>
      <c r="AD5509">
        <v>228152</v>
      </c>
      <c r="AE5509">
        <v>0</v>
      </c>
      <c r="AF5509">
        <v>0</v>
      </c>
    </row>
    <row r="5510" spans="1:32" x14ac:dyDescent="0.3">
      <c r="A5510" t="s">
        <v>105</v>
      </c>
      <c r="B5510" s="65" t="str">
        <f>VLOOKUP(A5510,'bank list with code'!$A$2:$C$114,3,FALSE)</f>
        <v>B107</v>
      </c>
      <c r="C5510" s="65" t="str">
        <f>VLOOKUP(B5510,'bank type'!$A$2:$B$87,2,FALSE)</f>
        <v>Small Finance Banks</v>
      </c>
      <c r="D5510" s="62">
        <f t="shared" si="189"/>
        <v>45230</v>
      </c>
      <c r="E5510" s="116">
        <v>10</v>
      </c>
      <c r="F5510" s="41">
        <v>2023</v>
      </c>
      <c r="G5510">
        <v>231</v>
      </c>
      <c r="H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Q5510">
        <v>0</v>
      </c>
      <c r="S5510" s="114">
        <v>0</v>
      </c>
      <c r="T5510">
        <v>0</v>
      </c>
      <c r="U5510">
        <v>0</v>
      </c>
      <c r="V5510">
        <v>0</v>
      </c>
      <c r="W5510">
        <v>0</v>
      </c>
      <c r="X5510">
        <v>6</v>
      </c>
      <c r="Z5510">
        <v>3</v>
      </c>
      <c r="AB5510" s="114">
        <v>0</v>
      </c>
      <c r="AC5510">
        <v>1</v>
      </c>
      <c r="AD5510">
        <v>0</v>
      </c>
      <c r="AE5510">
        <v>0</v>
      </c>
      <c r="AF5510">
        <v>0</v>
      </c>
    </row>
    <row r="5511" spans="1:32" x14ac:dyDescent="0.3">
      <c r="A5511" t="s">
        <v>106</v>
      </c>
      <c r="B5511" s="65" t="str">
        <f>VLOOKUP(A5511,'bank list with code'!$A$2:$C$114,3,FALSE)</f>
        <v>B109</v>
      </c>
      <c r="C5511" s="65" t="str">
        <f>VLOOKUP(B5511,'bank type'!$A$2:$B$87,2,FALSE)</f>
        <v>Small Finance Banks</v>
      </c>
      <c r="D5511" s="62">
        <f t="shared" si="189"/>
        <v>45230</v>
      </c>
      <c r="E5511" s="116">
        <v>10</v>
      </c>
      <c r="F5511" s="41">
        <v>2023</v>
      </c>
      <c r="G5511">
        <v>307</v>
      </c>
      <c r="H5511">
        <v>7</v>
      </c>
      <c r="K5511">
        <v>0</v>
      </c>
      <c r="L5511">
        <v>566</v>
      </c>
      <c r="M5511">
        <v>0</v>
      </c>
      <c r="N5511">
        <v>30831</v>
      </c>
      <c r="O5511">
        <v>99</v>
      </c>
      <c r="Q5511">
        <v>92</v>
      </c>
      <c r="S5511" s="114">
        <v>0.375</v>
      </c>
      <c r="T5511">
        <v>67</v>
      </c>
      <c r="U5511">
        <v>458</v>
      </c>
      <c r="V5511">
        <v>0</v>
      </c>
      <c r="W5511">
        <v>0</v>
      </c>
      <c r="X5511">
        <v>1763248</v>
      </c>
      <c r="Z5511">
        <v>38475</v>
      </c>
      <c r="AB5511" s="114">
        <v>76.778000000000006</v>
      </c>
      <c r="AC5511">
        <v>11655</v>
      </c>
      <c r="AD5511">
        <v>27883</v>
      </c>
      <c r="AE5511">
        <v>15</v>
      </c>
      <c r="AF5511">
        <v>115</v>
      </c>
    </row>
    <row r="5512" spans="1:32" x14ac:dyDescent="0.3">
      <c r="A5512" s="31" t="s">
        <v>0</v>
      </c>
      <c r="B5512" s="65" t="str">
        <f>VLOOKUP(A5512,'bank list with code'!$A$2:$C$114,3,FALSE)</f>
        <v>B014</v>
      </c>
      <c r="C5512" s="65" t="str">
        <f>VLOOKUP(B5512,'bank type'!$A$2:$B$87,2,FALSE)</f>
        <v>Public Sector Banks</v>
      </c>
      <c r="D5512" s="60">
        <f>DATE(2023,11,30)</f>
        <v>45260</v>
      </c>
      <c r="E5512" s="115">
        <v>11</v>
      </c>
      <c r="F5512" s="41">
        <v>2023</v>
      </c>
      <c r="G5512" s="14">
        <v>8444</v>
      </c>
      <c r="H5512" s="14">
        <v>2564</v>
      </c>
      <c r="I5512" s="14"/>
      <c r="J5512" s="14"/>
      <c r="K5512" s="14">
        <v>32865</v>
      </c>
      <c r="L5512" s="14">
        <v>45071</v>
      </c>
      <c r="M5512" s="14">
        <v>11208</v>
      </c>
      <c r="N5512" s="14">
        <v>1472139</v>
      </c>
      <c r="O5512" s="14">
        <v>2183629</v>
      </c>
      <c r="P5512" s="14"/>
      <c r="Q5512" s="3">
        <v>2393488</v>
      </c>
      <c r="R5512" s="69"/>
      <c r="S5512" s="69">
        <v>8765.42219596</v>
      </c>
      <c r="T5512" s="3">
        <v>2337803</v>
      </c>
      <c r="U5512" s="3">
        <v>14420620.664100001</v>
      </c>
      <c r="V5512" s="3">
        <v>0</v>
      </c>
      <c r="W5512" s="3">
        <v>0</v>
      </c>
      <c r="X5512" s="14">
        <v>92992617</v>
      </c>
      <c r="Y5512" s="14"/>
      <c r="Z5512" s="3">
        <v>4637322</v>
      </c>
      <c r="AA5512" s="69"/>
      <c r="AB5512" s="69">
        <v>10980.198547780003</v>
      </c>
      <c r="AC5512" s="3">
        <v>857973</v>
      </c>
      <c r="AD5512" s="3">
        <v>3391134.9022400002</v>
      </c>
      <c r="AE5512" s="3">
        <v>10</v>
      </c>
      <c r="AF5512" s="3">
        <v>14.72</v>
      </c>
    </row>
    <row r="5513" spans="1:32" x14ac:dyDescent="0.3">
      <c r="A5513" s="31" t="s">
        <v>1</v>
      </c>
      <c r="B5513" s="65" t="str">
        <f>VLOOKUP(A5513,'bank list with code'!$A$2:$C$114,3,FALSE)</f>
        <v>B015</v>
      </c>
      <c r="C5513" s="65" t="str">
        <f>VLOOKUP(B5513,'bank type'!$A$2:$B$87,2,FALSE)</f>
        <v>Public Sector Banks</v>
      </c>
      <c r="D5513" s="60">
        <f t="shared" ref="D5513:D5572" si="190">DATE(2023,11,30)</f>
        <v>45260</v>
      </c>
      <c r="E5513" s="115">
        <v>11</v>
      </c>
      <c r="F5513" s="41">
        <v>2023</v>
      </c>
      <c r="G5513" s="14">
        <v>5327</v>
      </c>
      <c r="H5513" s="14">
        <v>2901</v>
      </c>
      <c r="I5513" s="14"/>
      <c r="J5513" s="14"/>
      <c r="K5513" s="14">
        <v>43141</v>
      </c>
      <c r="L5513" s="14">
        <v>17731</v>
      </c>
      <c r="M5513" s="14">
        <v>0</v>
      </c>
      <c r="N5513" s="14">
        <v>915853</v>
      </c>
      <c r="O5513" s="14">
        <v>72537</v>
      </c>
      <c r="P5513" s="14"/>
      <c r="Q5513" s="3">
        <v>148764</v>
      </c>
      <c r="R5513" s="69"/>
      <c r="S5513" s="69">
        <v>563.30104163999999</v>
      </c>
      <c r="T5513" s="3">
        <v>62399</v>
      </c>
      <c r="U5513" s="3">
        <v>262707.82646000001</v>
      </c>
      <c r="V5513" s="3">
        <v>0</v>
      </c>
      <c r="W5513" s="3">
        <v>0</v>
      </c>
      <c r="X5513" s="14">
        <v>48665137</v>
      </c>
      <c r="Y5513" s="14"/>
      <c r="Z5513" s="3">
        <v>3349053</v>
      </c>
      <c r="AA5513" s="69"/>
      <c r="AB5513" s="69">
        <v>7168.8963435400001</v>
      </c>
      <c r="AC5513" s="3">
        <v>1065412</v>
      </c>
      <c r="AD5513" s="3">
        <v>1669060.6611800001</v>
      </c>
      <c r="AE5513" s="3">
        <v>0</v>
      </c>
      <c r="AF5513" s="3">
        <v>0</v>
      </c>
    </row>
    <row r="5514" spans="1:32" x14ac:dyDescent="0.3">
      <c r="A5514" s="35" t="s">
        <v>2</v>
      </c>
      <c r="B5514" s="65" t="str">
        <f>VLOOKUP(A5514,'bank list with code'!$A$2:$C$114,3,FALSE)</f>
        <v>B016</v>
      </c>
      <c r="C5514" s="65" t="str">
        <f>VLOOKUP(B5514,'bank type'!$A$2:$B$87,2,FALSE)</f>
        <v>Public Sector Banks</v>
      </c>
      <c r="D5514" s="60">
        <f t="shared" si="190"/>
        <v>45260</v>
      </c>
      <c r="E5514" s="115">
        <v>11</v>
      </c>
      <c r="F5514" s="41">
        <v>2023</v>
      </c>
      <c r="G5514" s="9">
        <v>1995</v>
      </c>
      <c r="H5514" s="9">
        <v>361</v>
      </c>
      <c r="I5514" s="9"/>
      <c r="J5514" s="9"/>
      <c r="K5514" s="9">
        <v>1786</v>
      </c>
      <c r="L5514" s="9">
        <v>1908</v>
      </c>
      <c r="M5514" s="9">
        <v>355014</v>
      </c>
      <c r="N5514" s="9">
        <v>1214061</v>
      </c>
      <c r="O5514" s="9">
        <v>33103</v>
      </c>
      <c r="P5514" s="9"/>
      <c r="Q5514" s="3">
        <v>53631</v>
      </c>
      <c r="R5514" s="69"/>
      <c r="S5514" s="69">
        <v>231.45958022000002</v>
      </c>
      <c r="T5514" s="3">
        <v>20717</v>
      </c>
      <c r="U5514" s="3">
        <v>112148.76423999999</v>
      </c>
      <c r="V5514" s="3">
        <v>0</v>
      </c>
      <c r="W5514" s="3">
        <v>0</v>
      </c>
      <c r="X5514" s="9">
        <v>13532409</v>
      </c>
      <c r="Y5514" s="9"/>
      <c r="Z5514" s="3">
        <v>1486317</v>
      </c>
      <c r="AA5514" s="69"/>
      <c r="AB5514" s="69">
        <v>2865.8493521999994</v>
      </c>
      <c r="AC5514" s="3">
        <v>422246</v>
      </c>
      <c r="AD5514" s="3">
        <v>739806.57632000011</v>
      </c>
      <c r="AE5514" s="3">
        <v>6251</v>
      </c>
      <c r="AF5514" s="3">
        <v>68856.023700000005</v>
      </c>
    </row>
    <row r="5515" spans="1:32" x14ac:dyDescent="0.3">
      <c r="A5515" s="31" t="s">
        <v>3</v>
      </c>
      <c r="B5515" s="65" t="str">
        <f>VLOOKUP(A5515,'bank list with code'!$A$2:$C$114,3,FALSE)</f>
        <v>B018</v>
      </c>
      <c r="C5515" s="65" t="str">
        <f>VLOOKUP(B5515,'bank type'!$A$2:$B$87,2,FALSE)</f>
        <v>Public Sector Banks</v>
      </c>
      <c r="D5515" s="60">
        <f t="shared" si="190"/>
        <v>45260</v>
      </c>
      <c r="E5515" s="115">
        <v>11</v>
      </c>
      <c r="F5515" s="41">
        <v>2023</v>
      </c>
      <c r="G5515" s="14">
        <v>8140</v>
      </c>
      <c r="H5515" s="14">
        <v>4026</v>
      </c>
      <c r="I5515" s="14"/>
      <c r="J5515" s="14"/>
      <c r="K5515" s="14">
        <v>68053</v>
      </c>
      <c r="L5515" s="14">
        <v>13427</v>
      </c>
      <c r="M5515" s="14">
        <v>1</v>
      </c>
      <c r="N5515" s="14">
        <v>2654919</v>
      </c>
      <c r="O5515" s="14">
        <v>829561</v>
      </c>
      <c r="P5515" s="14"/>
      <c r="Q5515" s="3">
        <v>925134</v>
      </c>
      <c r="R5515" s="69"/>
      <c r="S5515" s="69">
        <v>3316.0196744799996</v>
      </c>
      <c r="T5515" s="3">
        <v>385089</v>
      </c>
      <c r="U5515" s="3">
        <v>1888638.1783699999</v>
      </c>
      <c r="V5515" s="3">
        <v>0</v>
      </c>
      <c r="W5515" s="3">
        <v>0</v>
      </c>
      <c r="X5515" s="14">
        <v>56420528</v>
      </c>
      <c r="Y5515" s="14"/>
      <c r="Z5515" s="3">
        <v>7384746</v>
      </c>
      <c r="AA5515" s="69"/>
      <c r="AB5515" s="69">
        <v>18782.545235880003</v>
      </c>
      <c r="AC5515" s="3">
        <v>1448851</v>
      </c>
      <c r="AD5515" s="3">
        <v>4132141.6455199998</v>
      </c>
      <c r="AE5515" s="3">
        <v>3958</v>
      </c>
      <c r="AF5515" s="3">
        <v>61951.684000000001</v>
      </c>
    </row>
    <row r="5516" spans="1:32" x14ac:dyDescent="0.3">
      <c r="A5516" s="31" t="s">
        <v>4</v>
      </c>
      <c r="B5516" s="65" t="str">
        <f>VLOOKUP(A5516,'bank list with code'!$A$2:$C$114,3,FALSE)</f>
        <v>B022</v>
      </c>
      <c r="C5516" s="65" t="str">
        <f>VLOOKUP(B5516,'bank type'!$A$2:$B$87,2,FALSE)</f>
        <v>Public Sector Banks</v>
      </c>
      <c r="D5516" s="60">
        <f t="shared" si="190"/>
        <v>45260</v>
      </c>
      <c r="E5516" s="115">
        <v>11</v>
      </c>
      <c r="F5516" s="41">
        <v>2023</v>
      </c>
      <c r="G5516" s="14">
        <v>2857</v>
      </c>
      <c r="H5516" s="14">
        <v>964</v>
      </c>
      <c r="I5516" s="14"/>
      <c r="J5516" s="14"/>
      <c r="K5516" s="14">
        <v>2600</v>
      </c>
      <c r="L5516" s="14">
        <v>9254</v>
      </c>
      <c r="M5516" s="14">
        <v>5650</v>
      </c>
      <c r="N5516" s="14">
        <v>1093444</v>
      </c>
      <c r="O5516" s="14">
        <v>0</v>
      </c>
      <c r="P5516" s="14"/>
      <c r="Q5516" s="3">
        <v>0</v>
      </c>
      <c r="R5516" s="69"/>
      <c r="S5516" s="69">
        <v>0</v>
      </c>
      <c r="T5516" s="3">
        <v>0</v>
      </c>
      <c r="U5516" s="3">
        <v>0</v>
      </c>
      <c r="V5516" s="3">
        <v>0</v>
      </c>
      <c r="W5516" s="3">
        <v>0</v>
      </c>
      <c r="X5516" s="14">
        <v>28858313</v>
      </c>
      <c r="Y5516" s="14"/>
      <c r="Z5516" s="3">
        <v>1804416</v>
      </c>
      <c r="AA5516" s="69"/>
      <c r="AB5516" s="69">
        <v>4585.4156009999997</v>
      </c>
      <c r="AC5516" s="3">
        <v>300873</v>
      </c>
      <c r="AD5516" s="3">
        <v>967095.97</v>
      </c>
      <c r="AE5516" s="3">
        <v>0</v>
      </c>
      <c r="AF5516" s="3">
        <v>0</v>
      </c>
    </row>
    <row r="5517" spans="1:32" x14ac:dyDescent="0.3">
      <c r="A5517" s="31" t="s">
        <v>5</v>
      </c>
      <c r="B5517" s="65" t="str">
        <f>VLOOKUP(A5517,'bank list with code'!$A$2:$C$114,3,FALSE)</f>
        <v>B060</v>
      </c>
      <c r="C5517" s="65" t="str">
        <f>VLOOKUP(B5517,'bank type'!$A$2:$B$87,2,FALSE)</f>
        <v>Public Sector Banks</v>
      </c>
      <c r="D5517" s="60">
        <f t="shared" si="190"/>
        <v>45260</v>
      </c>
      <c r="E5517" s="115">
        <v>11</v>
      </c>
      <c r="F5517" s="41">
        <v>2023</v>
      </c>
      <c r="G5517" s="14">
        <v>4296</v>
      </c>
      <c r="H5517" s="14">
        <v>590</v>
      </c>
      <c r="I5517" s="14"/>
      <c r="J5517" s="14"/>
      <c r="K5517" s="14">
        <v>22679</v>
      </c>
      <c r="L5517" s="14">
        <v>10835</v>
      </c>
      <c r="M5517" s="14">
        <v>0</v>
      </c>
      <c r="N5517" s="14">
        <v>3548847</v>
      </c>
      <c r="O5517" s="14">
        <v>184416</v>
      </c>
      <c r="P5517" s="14"/>
      <c r="Q5517" s="3">
        <v>135941</v>
      </c>
      <c r="R5517" s="69"/>
      <c r="S5517" s="69">
        <v>567.13827800000001</v>
      </c>
      <c r="T5517" s="3">
        <v>69299</v>
      </c>
      <c r="U5517" s="3">
        <v>526831.36199999996</v>
      </c>
      <c r="V5517" s="3">
        <v>0</v>
      </c>
      <c r="W5517" s="3">
        <v>0</v>
      </c>
      <c r="X5517" s="14">
        <v>33303082</v>
      </c>
      <c r="Y5517" s="14"/>
      <c r="Z5517" s="3">
        <v>4068324</v>
      </c>
      <c r="AA5517" s="69"/>
      <c r="AB5517" s="69">
        <v>9116.7128132699982</v>
      </c>
      <c r="AC5517" s="3">
        <v>1146212</v>
      </c>
      <c r="AD5517" s="3">
        <v>2300083.1032700003</v>
      </c>
      <c r="AE5517" s="3">
        <v>3334</v>
      </c>
      <c r="AF5517" s="3">
        <v>53283.04578</v>
      </c>
    </row>
    <row r="5518" spans="1:32" x14ac:dyDescent="0.3">
      <c r="A5518" s="31" t="s">
        <v>6</v>
      </c>
      <c r="B5518" s="65" t="str">
        <f>VLOOKUP(A5518,'bank list with code'!$A$2:$C$114,3,FALSE)</f>
        <v>B061</v>
      </c>
      <c r="C5518" s="65" t="str">
        <f>VLOOKUP(B5518,'bank type'!$A$2:$B$87,2,FALSE)</f>
        <v>Public Sector Banks</v>
      </c>
      <c r="D5518" s="60">
        <f t="shared" si="190"/>
        <v>45260</v>
      </c>
      <c r="E5518" s="115">
        <v>11</v>
      </c>
      <c r="F5518" s="41">
        <v>2023</v>
      </c>
      <c r="G5518" s="14">
        <v>2787</v>
      </c>
      <c r="H5518" s="14">
        <v>730</v>
      </c>
      <c r="I5518" s="14"/>
      <c r="J5518" s="14"/>
      <c r="K5518" s="14">
        <v>0</v>
      </c>
      <c r="L5518" s="14">
        <v>0</v>
      </c>
      <c r="M5518" s="14">
        <v>0</v>
      </c>
      <c r="N5518" s="14">
        <v>315044</v>
      </c>
      <c r="O5518" s="14">
        <v>84957</v>
      </c>
      <c r="P5518" s="14"/>
      <c r="Q5518" s="3">
        <v>74714</v>
      </c>
      <c r="R5518" s="69"/>
      <c r="S5518" s="69">
        <v>216.74233328</v>
      </c>
      <c r="T5518" s="3">
        <v>21989</v>
      </c>
      <c r="U5518" s="3">
        <v>74712.773799999995</v>
      </c>
      <c r="V5518" s="3">
        <v>0</v>
      </c>
      <c r="W5518" s="3">
        <v>0</v>
      </c>
      <c r="X5518" s="14">
        <v>18359700</v>
      </c>
      <c r="Y5518" s="14"/>
      <c r="Z5518" s="3">
        <v>2776905</v>
      </c>
      <c r="AA5518" s="69"/>
      <c r="AB5518" s="69">
        <v>6077.3796236099988</v>
      </c>
      <c r="AC5518" s="3">
        <v>617395</v>
      </c>
      <c r="AD5518" s="3">
        <v>1289591.7796400001</v>
      </c>
      <c r="AE5518" s="3">
        <v>0</v>
      </c>
      <c r="AF5518" s="3">
        <v>0</v>
      </c>
    </row>
    <row r="5519" spans="1:32" x14ac:dyDescent="0.3">
      <c r="A5519" s="31" t="s">
        <v>7</v>
      </c>
      <c r="B5519" s="65" t="str">
        <f>VLOOKUP(A5519,'bank list with code'!$A$2:$C$114,3,FALSE)</f>
        <v>B080</v>
      </c>
      <c r="C5519" s="65" t="str">
        <f>VLOOKUP(B5519,'bank type'!$A$2:$B$87,2,FALSE)</f>
        <v>Public Sector Banks</v>
      </c>
      <c r="D5519" s="60">
        <f t="shared" si="190"/>
        <v>45260</v>
      </c>
      <c r="E5519" s="115">
        <v>11</v>
      </c>
      <c r="F5519" s="41">
        <v>2023</v>
      </c>
      <c r="G5519" s="14">
        <v>899</v>
      </c>
      <c r="H5519" s="14">
        <v>26</v>
      </c>
      <c r="I5519" s="14"/>
      <c r="J5519" s="14"/>
      <c r="K5519" s="14">
        <v>559</v>
      </c>
      <c r="L5519" s="14">
        <v>190</v>
      </c>
      <c r="M5519" s="14">
        <v>706</v>
      </c>
      <c r="N5519" s="14">
        <v>96681</v>
      </c>
      <c r="O5519" s="14">
        <v>0</v>
      </c>
      <c r="P5519" s="14"/>
      <c r="Q5519" s="3">
        <v>0</v>
      </c>
      <c r="R5519" s="69"/>
      <c r="S5519" s="69">
        <v>0</v>
      </c>
      <c r="T5519" s="3">
        <v>0</v>
      </c>
      <c r="U5519" s="3">
        <v>0</v>
      </c>
      <c r="V5519" s="3">
        <v>0</v>
      </c>
      <c r="W5519" s="3">
        <v>0</v>
      </c>
      <c r="X5519" s="14">
        <v>4049859</v>
      </c>
      <c r="Y5519" s="14"/>
      <c r="Z5519" s="3">
        <v>527727</v>
      </c>
      <c r="AA5519" s="69"/>
      <c r="AB5519" s="69">
        <v>1343.5722247899998</v>
      </c>
      <c r="AC5519" s="3">
        <v>84841</v>
      </c>
      <c r="AD5519" s="3">
        <v>321428.90594999999</v>
      </c>
      <c r="AE5519" s="3">
        <v>0</v>
      </c>
      <c r="AF5519" s="3">
        <v>0</v>
      </c>
    </row>
    <row r="5520" spans="1:32" x14ac:dyDescent="0.3">
      <c r="A5520" s="31" t="s">
        <v>8</v>
      </c>
      <c r="B5520" s="65" t="str">
        <f>VLOOKUP(A5520,'bank list with code'!$A$2:$C$114,3,FALSE)</f>
        <v>B081</v>
      </c>
      <c r="C5520" s="65" t="str">
        <f>VLOOKUP(B5520,'bank type'!$A$2:$B$87,2,FALSE)</f>
        <v>Public Sector Banks</v>
      </c>
      <c r="D5520" s="60">
        <f t="shared" si="190"/>
        <v>45260</v>
      </c>
      <c r="E5520" s="115">
        <v>11</v>
      </c>
      <c r="F5520" s="41">
        <v>2023</v>
      </c>
      <c r="G5520" s="14">
        <v>8138</v>
      </c>
      <c r="H5520" s="14">
        <v>4467</v>
      </c>
      <c r="I5520" s="14"/>
      <c r="J5520" s="14"/>
      <c r="K5520" s="14">
        <v>40562</v>
      </c>
      <c r="L5520" s="14">
        <v>11265</v>
      </c>
      <c r="M5520" s="14">
        <v>659214</v>
      </c>
      <c r="N5520" s="14">
        <v>492677</v>
      </c>
      <c r="O5520" s="14">
        <v>467584</v>
      </c>
      <c r="P5520" s="14"/>
      <c r="Q5520" s="3">
        <v>559235</v>
      </c>
      <c r="R5520" s="69"/>
      <c r="S5520" s="69">
        <v>2306.10782883</v>
      </c>
      <c r="T5520" s="3">
        <v>255800</v>
      </c>
      <c r="U5520" s="3">
        <v>1159095.94108</v>
      </c>
      <c r="V5520" s="3">
        <v>3</v>
      </c>
      <c r="W5520" s="3">
        <v>125.449</v>
      </c>
      <c r="X5520" s="14">
        <v>40106166</v>
      </c>
      <c r="Y5520" s="14"/>
      <c r="Z5520" s="3">
        <v>5480788</v>
      </c>
      <c r="AA5520" s="69"/>
      <c r="AB5520" s="69">
        <v>14620.658952059999</v>
      </c>
      <c r="AC5520" s="3">
        <v>2042236</v>
      </c>
      <c r="AD5520" s="3">
        <v>4663204.1688000001</v>
      </c>
      <c r="AE5520" s="3">
        <v>0</v>
      </c>
      <c r="AF5520" s="3">
        <v>0</v>
      </c>
    </row>
    <row r="5521" spans="1:32" x14ac:dyDescent="0.3">
      <c r="A5521" s="31" t="s">
        <v>12</v>
      </c>
      <c r="B5521" s="65" t="str">
        <f>VLOOKUP(A5521,'bank list with code'!$A$2:$C$114,3,FALSE)</f>
        <v>B093</v>
      </c>
      <c r="C5521" s="65" t="str">
        <f>VLOOKUP(B5521,'bank type'!$A$2:$B$87,2,FALSE)</f>
        <v>Public Sector Banks</v>
      </c>
      <c r="D5521" s="60">
        <f t="shared" si="190"/>
        <v>45260</v>
      </c>
      <c r="E5521" s="115">
        <v>11</v>
      </c>
      <c r="F5521" s="41">
        <v>2023</v>
      </c>
      <c r="G5521" s="14">
        <v>25545</v>
      </c>
      <c r="H5521" s="14">
        <v>39338</v>
      </c>
      <c r="I5521" s="14"/>
      <c r="J5521" s="14"/>
      <c r="K5521" s="14">
        <v>1248729</v>
      </c>
      <c r="L5521" s="14">
        <v>54594</v>
      </c>
      <c r="M5521" s="14">
        <v>836027</v>
      </c>
      <c r="N5521" s="14">
        <v>3266716</v>
      </c>
      <c r="O5521" s="14">
        <v>18251184</v>
      </c>
      <c r="P5521" s="14"/>
      <c r="Q5521" s="3">
        <v>27126972</v>
      </c>
      <c r="R5521" s="69"/>
      <c r="S5521" s="69">
        <v>101552.54307500001</v>
      </c>
      <c r="T5521" s="3">
        <v>23061303</v>
      </c>
      <c r="U5521" s="3">
        <v>212523183.53299999</v>
      </c>
      <c r="V5521" s="3">
        <v>0</v>
      </c>
      <c r="W5521" s="3">
        <v>0</v>
      </c>
      <c r="X5521" s="14">
        <v>245706873</v>
      </c>
      <c r="Y5521" s="14"/>
      <c r="Z5521" s="3">
        <v>39879371</v>
      </c>
      <c r="AA5521" s="69"/>
      <c r="AB5521" s="69">
        <v>98337.750127740001</v>
      </c>
      <c r="AC5521" s="3">
        <v>10428419</v>
      </c>
      <c r="AD5521" s="3">
        <v>25487003.488959998</v>
      </c>
      <c r="AE5521" s="3">
        <v>1280</v>
      </c>
      <c r="AF5521" s="3">
        <v>18055.809739999997</v>
      </c>
    </row>
    <row r="5522" spans="1:32" x14ac:dyDescent="0.3">
      <c r="A5522" s="31" t="s">
        <v>9</v>
      </c>
      <c r="B5522" s="65" t="str">
        <f>VLOOKUP(A5522,'bank list with code'!$A$2:$C$114,3,FALSE)</f>
        <v>B102</v>
      </c>
      <c r="C5522" s="65" t="str">
        <f>VLOOKUP(B5522,'bank type'!$A$2:$B$87,2,FALSE)</f>
        <v>Public Sector Banks</v>
      </c>
      <c r="D5522" s="60">
        <f t="shared" si="190"/>
        <v>45260</v>
      </c>
      <c r="E5522" s="115">
        <v>11</v>
      </c>
      <c r="F5522" s="41">
        <v>2023</v>
      </c>
      <c r="G5522" s="14">
        <v>2245</v>
      </c>
      <c r="H5522" s="14">
        <v>227</v>
      </c>
      <c r="I5522" s="14"/>
      <c r="J5522" s="14"/>
      <c r="K5522" s="14">
        <v>11064</v>
      </c>
      <c r="L5522" s="14">
        <v>3568</v>
      </c>
      <c r="M5522" s="14">
        <v>772</v>
      </c>
      <c r="N5522" s="14">
        <v>925845</v>
      </c>
      <c r="O5522" s="14">
        <v>0</v>
      </c>
      <c r="P5522" s="14"/>
      <c r="Q5522" s="3">
        <v>0</v>
      </c>
      <c r="R5522" s="69"/>
      <c r="S5522" s="69">
        <v>0</v>
      </c>
      <c r="T5522" s="3">
        <v>0</v>
      </c>
      <c r="U5522" s="3">
        <v>0</v>
      </c>
      <c r="V5522" s="3">
        <v>0</v>
      </c>
      <c r="W5522" s="3">
        <v>0</v>
      </c>
      <c r="X5522" s="14">
        <v>12803771</v>
      </c>
      <c r="Y5522" s="14"/>
      <c r="Z5522" s="3">
        <v>1462730</v>
      </c>
      <c r="AA5522" s="69"/>
      <c r="AB5522" s="69">
        <v>3530.4204730000001</v>
      </c>
      <c r="AC5522" s="3">
        <v>293002</v>
      </c>
      <c r="AD5522" s="3">
        <v>816644.32400000002</v>
      </c>
      <c r="AE5522" s="3">
        <v>800</v>
      </c>
      <c r="AF5522" s="3">
        <v>14296.06934</v>
      </c>
    </row>
    <row r="5523" spans="1:32" x14ac:dyDescent="0.3">
      <c r="A5523" s="31" t="s">
        <v>10</v>
      </c>
      <c r="B5523" s="65" t="str">
        <f>VLOOKUP(A5523,'bank list with code'!$A$2:$C$114,3,FALSE)</f>
        <v>B105</v>
      </c>
      <c r="C5523" s="65" t="str">
        <f>VLOOKUP(B5523,'bank type'!$A$2:$B$87,2,FALSE)</f>
        <v>Public Sector Banks</v>
      </c>
      <c r="D5523" s="60">
        <f t="shared" si="190"/>
        <v>45260</v>
      </c>
      <c r="E5523" s="115">
        <v>11</v>
      </c>
      <c r="F5523" s="41">
        <v>2023</v>
      </c>
      <c r="G5523" s="14">
        <v>7838</v>
      </c>
      <c r="H5523" s="14">
        <v>2239</v>
      </c>
      <c r="I5523" s="14"/>
      <c r="J5523" s="14"/>
      <c r="K5523" s="14">
        <v>40298</v>
      </c>
      <c r="L5523" s="14">
        <v>8016</v>
      </c>
      <c r="M5523" s="14">
        <v>219418</v>
      </c>
      <c r="N5523" s="14">
        <v>280946</v>
      </c>
      <c r="O5523" s="14">
        <v>791750</v>
      </c>
      <c r="P5523" s="14"/>
      <c r="Q5523" s="3">
        <v>820044</v>
      </c>
      <c r="R5523" s="69"/>
      <c r="S5523" s="69">
        <v>3450.3829660000001</v>
      </c>
      <c r="T5523" s="3">
        <v>1146523</v>
      </c>
      <c r="U5523" s="3">
        <v>2903489.8119999999</v>
      </c>
      <c r="V5523" s="3">
        <v>0</v>
      </c>
      <c r="W5523" s="3">
        <v>0</v>
      </c>
      <c r="X5523" s="14">
        <v>53584901</v>
      </c>
      <c r="Y5523" s="14"/>
      <c r="Z5523" s="3">
        <v>5873090</v>
      </c>
      <c r="AA5523" s="69"/>
      <c r="AB5523" s="69">
        <v>12497.573971000002</v>
      </c>
      <c r="AC5523" s="3">
        <v>2826728</v>
      </c>
      <c r="AD5523" s="3">
        <v>5786460.8990000002</v>
      </c>
      <c r="AE5523" s="3">
        <v>2489</v>
      </c>
      <c r="AF5523" s="3">
        <v>9524.8240000000005</v>
      </c>
    </row>
    <row r="5524" spans="1:32" x14ac:dyDescent="0.3">
      <c r="A5524" s="31" t="s">
        <v>14</v>
      </c>
      <c r="B5524" s="65" t="str">
        <f>VLOOKUP(A5524,'bank list with code'!$A$2:$C$114,3,FALSE)</f>
        <v>B009</v>
      </c>
      <c r="C5524" s="65" t="str">
        <f>VLOOKUP(B5524,'bank type'!$A$2:$B$87,2,FALSE)</f>
        <v>Private Sector Banks</v>
      </c>
      <c r="D5524" s="60">
        <f t="shared" si="190"/>
        <v>45260</v>
      </c>
      <c r="E5524" s="115">
        <v>11</v>
      </c>
      <c r="F5524" s="41">
        <v>2023</v>
      </c>
      <c r="G5524" s="14">
        <v>6065</v>
      </c>
      <c r="H5524" s="14">
        <v>9817</v>
      </c>
      <c r="I5524" s="14"/>
      <c r="J5524" s="14"/>
      <c r="K5524" s="14">
        <v>1592257</v>
      </c>
      <c r="L5524" s="14">
        <v>728</v>
      </c>
      <c r="M5524" s="14">
        <v>707830</v>
      </c>
      <c r="N5524" s="14">
        <v>71518349</v>
      </c>
      <c r="O5524" s="14">
        <v>13437470</v>
      </c>
      <c r="P5524" s="14"/>
      <c r="Q5524" s="3">
        <v>26673678</v>
      </c>
      <c r="R5524" s="69"/>
      <c r="S5524" s="69">
        <v>82832.670084920115</v>
      </c>
      <c r="T5524" s="3">
        <v>21634483</v>
      </c>
      <c r="U5524" s="3">
        <v>102995751.06674002</v>
      </c>
      <c r="V5524" s="3">
        <v>0</v>
      </c>
      <c r="W5524" s="3">
        <v>0</v>
      </c>
      <c r="X5524" s="14">
        <v>33727730</v>
      </c>
      <c r="Y5524" s="14"/>
      <c r="Z5524" s="3">
        <v>6823228</v>
      </c>
      <c r="AA5524" s="69"/>
      <c r="AB5524" s="69">
        <v>21484.980150890005</v>
      </c>
      <c r="AC5524" s="3">
        <v>2904424</v>
      </c>
      <c r="AD5524" s="3">
        <v>13520890.203590004</v>
      </c>
      <c r="AE5524" s="3">
        <v>14858</v>
      </c>
      <c r="AF5524" s="3">
        <v>378959.80809000006</v>
      </c>
    </row>
    <row r="5525" spans="1:32" x14ac:dyDescent="0.3">
      <c r="A5525" s="31" t="s">
        <v>15</v>
      </c>
      <c r="B5525" s="65" t="str">
        <f>VLOOKUP(A5525,'bank list with code'!$A$2:$C$114,3,FALSE)</f>
        <v>B010</v>
      </c>
      <c r="C5525" s="65" t="str">
        <f>VLOOKUP(B5525,'bank type'!$A$2:$B$87,2,FALSE)</f>
        <v>Private Sector Banks</v>
      </c>
      <c r="D5525" s="60">
        <f t="shared" si="190"/>
        <v>45260</v>
      </c>
      <c r="E5525" s="115">
        <v>11</v>
      </c>
      <c r="F5525" s="41">
        <v>2023</v>
      </c>
      <c r="G5525" s="14">
        <v>433</v>
      </c>
      <c r="H5525" s="14">
        <v>5</v>
      </c>
      <c r="I5525" s="14"/>
      <c r="J5525" s="14"/>
      <c r="K5525" s="14">
        <v>48193</v>
      </c>
      <c r="L5525" s="14">
        <v>0</v>
      </c>
      <c r="M5525" s="14">
        <v>0</v>
      </c>
      <c r="N5525" s="14">
        <v>0</v>
      </c>
      <c r="O5525" s="14">
        <v>0</v>
      </c>
      <c r="P5525" s="14"/>
      <c r="Q5525" s="3">
        <v>0</v>
      </c>
      <c r="R5525" s="69"/>
      <c r="S5525" s="69">
        <v>0</v>
      </c>
      <c r="T5525" s="3">
        <v>0</v>
      </c>
      <c r="U5525" s="3">
        <v>0</v>
      </c>
      <c r="V5525" s="3">
        <v>0</v>
      </c>
      <c r="W5525" s="3">
        <v>0</v>
      </c>
      <c r="X5525" s="14">
        <v>5802074</v>
      </c>
      <c r="Y5525" s="14"/>
      <c r="Z5525" s="3">
        <v>310982</v>
      </c>
      <c r="AA5525" s="69"/>
      <c r="AB5525" s="69">
        <v>1021.9033691600002</v>
      </c>
      <c r="AC5525" s="3">
        <v>124352</v>
      </c>
      <c r="AD5525" s="3">
        <v>420297.01154000009</v>
      </c>
      <c r="AE5525" s="3">
        <v>0</v>
      </c>
      <c r="AF5525" s="3">
        <v>0</v>
      </c>
    </row>
    <row r="5526" spans="1:32" x14ac:dyDescent="0.3">
      <c r="A5526" s="31" t="s">
        <v>90</v>
      </c>
      <c r="B5526" s="65" t="str">
        <f>VLOOKUP(A5526,'bank list with code'!$A$2:$C$114,3,FALSE)</f>
        <v>B024</v>
      </c>
      <c r="C5526" s="65" t="str">
        <f>VLOOKUP(B5526,'bank type'!$A$2:$B$87,2,FALSE)</f>
        <v>Private Sector Banks</v>
      </c>
      <c r="D5526" s="60">
        <f t="shared" si="190"/>
        <v>45260</v>
      </c>
      <c r="E5526" s="115">
        <v>11</v>
      </c>
      <c r="F5526" s="41">
        <v>2023</v>
      </c>
      <c r="G5526" s="14">
        <v>1114</v>
      </c>
      <c r="H5526" s="14">
        <v>540</v>
      </c>
      <c r="I5526" s="14"/>
      <c r="J5526" s="14"/>
      <c r="K5526" s="14">
        <v>6289</v>
      </c>
      <c r="L5526" s="14">
        <v>54525</v>
      </c>
      <c r="M5526" s="14">
        <v>0</v>
      </c>
      <c r="N5526" s="14">
        <v>64310</v>
      </c>
      <c r="O5526" s="14">
        <v>25519</v>
      </c>
      <c r="P5526" s="14"/>
      <c r="Q5526" s="3">
        <v>52985</v>
      </c>
      <c r="R5526" s="69"/>
      <c r="S5526" s="69">
        <v>217.40004772</v>
      </c>
      <c r="T5526" s="3">
        <v>18270</v>
      </c>
      <c r="U5526" s="3">
        <v>201359.96473999997</v>
      </c>
      <c r="V5526" s="3">
        <v>0</v>
      </c>
      <c r="W5526" s="3">
        <v>0</v>
      </c>
      <c r="X5526" s="14">
        <v>2820581</v>
      </c>
      <c r="Y5526" s="14"/>
      <c r="Z5526" s="3">
        <v>518072</v>
      </c>
      <c r="AA5526" s="69"/>
      <c r="AB5526" s="69">
        <v>1298.4557591199998</v>
      </c>
      <c r="AC5526" s="3">
        <v>65085</v>
      </c>
      <c r="AD5526" s="3">
        <v>170738.22441</v>
      </c>
      <c r="AE5526" s="3">
        <v>0</v>
      </c>
      <c r="AF5526" s="3">
        <v>0</v>
      </c>
    </row>
    <row r="5527" spans="1:32" x14ac:dyDescent="0.3">
      <c r="A5527" s="31" t="s">
        <v>91</v>
      </c>
      <c r="B5527" s="65" t="str">
        <f>VLOOKUP(A5527,'bank list with code'!$A$2:$C$114,3,FALSE)</f>
        <v>B027</v>
      </c>
      <c r="C5527" s="65" t="str">
        <f>VLOOKUP(B5527,'bank type'!$A$2:$B$87,2,FALSE)</f>
        <v>Private Sector Banks</v>
      </c>
      <c r="D5527" s="60">
        <f t="shared" si="190"/>
        <v>45260</v>
      </c>
      <c r="E5527" s="115">
        <v>11</v>
      </c>
      <c r="F5527" s="41">
        <v>2023</v>
      </c>
      <c r="G5527" s="14">
        <v>498</v>
      </c>
      <c r="H5527" s="14">
        <v>51</v>
      </c>
      <c r="I5527" s="14"/>
      <c r="J5527" s="14"/>
      <c r="K5527" s="14">
        <v>0</v>
      </c>
      <c r="L5527" s="14">
        <v>0</v>
      </c>
      <c r="M5527" s="14">
        <v>9448</v>
      </c>
      <c r="N5527" s="14">
        <v>0</v>
      </c>
      <c r="O5527" s="14">
        <v>48585</v>
      </c>
      <c r="P5527" s="14"/>
      <c r="Q5527" s="3">
        <v>97819</v>
      </c>
      <c r="R5527" s="69"/>
      <c r="S5527" s="69">
        <v>444.35620376000003</v>
      </c>
      <c r="T5527" s="3">
        <v>84793</v>
      </c>
      <c r="U5527" s="3">
        <v>864880.82864999992</v>
      </c>
      <c r="V5527" s="3">
        <v>0</v>
      </c>
      <c r="W5527" s="3">
        <v>0</v>
      </c>
      <c r="X5527" s="14">
        <v>895355</v>
      </c>
      <c r="Y5527" s="14"/>
      <c r="Z5527" s="3">
        <v>192650</v>
      </c>
      <c r="AA5527" s="69"/>
      <c r="AB5527" s="69">
        <v>381.80232848999998</v>
      </c>
      <c r="AC5527" s="3">
        <v>15990</v>
      </c>
      <c r="AD5527" s="3">
        <v>48454.080280000002</v>
      </c>
      <c r="AE5527" s="3">
        <v>16</v>
      </c>
      <c r="AF5527" s="3">
        <v>119</v>
      </c>
    </row>
    <row r="5528" spans="1:32" x14ac:dyDescent="0.3">
      <c r="A5528" s="31" t="s">
        <v>18</v>
      </c>
      <c r="B5528" s="65" t="str">
        <f>VLOOKUP(A5528,'bank list with code'!$A$2:$C$114,3,FALSE)</f>
        <v>B032</v>
      </c>
      <c r="C5528" s="65" t="str">
        <f>VLOOKUP(B5528,'bank type'!$A$2:$B$87,2,FALSE)</f>
        <v>Private Sector Banks</v>
      </c>
      <c r="D5528" s="60">
        <f t="shared" si="190"/>
        <v>45260</v>
      </c>
      <c r="E5528" s="115">
        <v>11</v>
      </c>
      <c r="F5528" s="41">
        <v>2023</v>
      </c>
      <c r="G5528" s="14">
        <v>411</v>
      </c>
      <c r="H5528" s="14">
        <v>5</v>
      </c>
      <c r="I5528" s="14"/>
      <c r="J5528" s="14"/>
      <c r="K5528" s="14">
        <v>8149</v>
      </c>
      <c r="L5528" s="14">
        <v>0</v>
      </c>
      <c r="M5528" s="14">
        <v>9773</v>
      </c>
      <c r="N5528" s="14">
        <v>0</v>
      </c>
      <c r="O5528" s="14">
        <v>0</v>
      </c>
      <c r="P5528" s="14"/>
      <c r="Q5528" s="3">
        <v>0</v>
      </c>
      <c r="R5528" s="69"/>
      <c r="S5528" s="69">
        <v>0</v>
      </c>
      <c r="T5528" s="3">
        <v>0</v>
      </c>
      <c r="U5528" s="3">
        <v>0</v>
      </c>
      <c r="V5528" s="3">
        <v>0</v>
      </c>
      <c r="W5528" s="3">
        <v>0</v>
      </c>
      <c r="X5528" s="14">
        <v>767294</v>
      </c>
      <c r="Y5528" s="14"/>
      <c r="Z5528" s="3">
        <v>108629</v>
      </c>
      <c r="AA5528" s="69"/>
      <c r="AB5528" s="69">
        <v>314.10847151999997</v>
      </c>
      <c r="AC5528" s="3">
        <v>20399</v>
      </c>
      <c r="AD5528" s="3">
        <v>94229.027349999989</v>
      </c>
      <c r="AE5528" s="3">
        <v>255</v>
      </c>
      <c r="AF5528" s="3">
        <v>7999.3590000000004</v>
      </c>
    </row>
    <row r="5529" spans="1:32" x14ac:dyDescent="0.3">
      <c r="A5529" s="31" t="s">
        <v>19</v>
      </c>
      <c r="B5529" s="65" t="str">
        <f>VLOOKUP(A5529,'bank list with code'!$A$2:$C$114,3,FALSE)</f>
        <v>B038</v>
      </c>
      <c r="C5529" s="65" t="str">
        <f>VLOOKUP(B5529,'bank type'!$A$2:$B$87,2,FALSE)</f>
        <v>Private Sector Banks</v>
      </c>
      <c r="D5529" s="60">
        <f t="shared" si="190"/>
        <v>45260</v>
      </c>
      <c r="E5529" s="115">
        <v>11</v>
      </c>
      <c r="F5529" s="41">
        <v>2023</v>
      </c>
      <c r="G5529" s="14">
        <v>235</v>
      </c>
      <c r="H5529" s="14">
        <v>41</v>
      </c>
      <c r="I5529" s="14"/>
      <c r="J5529" s="14"/>
      <c r="K5529" s="14">
        <v>1569</v>
      </c>
      <c r="L5529" s="14">
        <v>0</v>
      </c>
      <c r="M5529" s="14">
        <v>0</v>
      </c>
      <c r="N5529" s="14">
        <v>31409</v>
      </c>
      <c r="O5529" s="14">
        <v>10621</v>
      </c>
      <c r="P5529" s="14"/>
      <c r="Q5529" s="3">
        <v>22023</v>
      </c>
      <c r="R5529" s="69"/>
      <c r="S5529" s="69">
        <v>52.7606897</v>
      </c>
      <c r="T5529" s="3">
        <v>6123</v>
      </c>
      <c r="U5529" s="3">
        <v>23353.873179999999</v>
      </c>
      <c r="V5529" s="3">
        <v>1</v>
      </c>
      <c r="W5529" s="3">
        <v>115.29300000000001</v>
      </c>
      <c r="X5529" s="14">
        <v>549536</v>
      </c>
      <c r="Y5529" s="14"/>
      <c r="Z5529" s="3">
        <v>182702</v>
      </c>
      <c r="AA5529" s="69"/>
      <c r="AB5529" s="69">
        <v>330.87921473000023</v>
      </c>
      <c r="AC5529" s="3">
        <v>10577</v>
      </c>
      <c r="AD5529" s="3">
        <v>27211.287600000003</v>
      </c>
      <c r="AE5529" s="3">
        <v>0</v>
      </c>
      <c r="AF5529" s="3">
        <v>0</v>
      </c>
    </row>
    <row r="5530" spans="1:32" x14ac:dyDescent="0.3">
      <c r="A5530" s="31" t="s">
        <v>20</v>
      </c>
      <c r="B5530" s="65" t="str">
        <f>VLOOKUP(A5530,'bank list with code'!$A$2:$C$114,3,FALSE)</f>
        <v>B045</v>
      </c>
      <c r="C5530" s="65" t="str">
        <f>VLOOKUP(B5530,'bank type'!$A$2:$B$87,2,FALSE)</f>
        <v>Private Sector Banks</v>
      </c>
      <c r="D5530" s="60">
        <f t="shared" si="190"/>
        <v>45260</v>
      </c>
      <c r="E5530" s="115">
        <v>11</v>
      </c>
      <c r="F5530" s="41">
        <v>2023</v>
      </c>
      <c r="G5530" s="14">
        <v>1626</v>
      </c>
      <c r="H5530" s="14">
        <v>303</v>
      </c>
      <c r="I5530" s="14"/>
      <c r="J5530" s="14"/>
      <c r="K5530" s="14">
        <v>19161</v>
      </c>
      <c r="L5530" s="14">
        <v>934</v>
      </c>
      <c r="M5530" s="14">
        <v>9598</v>
      </c>
      <c r="N5530" s="14">
        <v>4636493</v>
      </c>
      <c r="O5530" s="14">
        <v>791267</v>
      </c>
      <c r="P5530" s="14"/>
      <c r="Q5530" s="3">
        <v>1443432</v>
      </c>
      <c r="R5530" s="69"/>
      <c r="S5530" s="69">
        <v>4624.8579440000003</v>
      </c>
      <c r="T5530" s="3">
        <v>1408359</v>
      </c>
      <c r="U5530" s="3">
        <v>8637206.9710000008</v>
      </c>
      <c r="V5530" s="3">
        <v>0</v>
      </c>
      <c r="W5530" s="3">
        <v>0</v>
      </c>
      <c r="X5530" s="14">
        <v>13337114</v>
      </c>
      <c r="Y5530" s="14"/>
      <c r="Z5530" s="3">
        <v>3598724</v>
      </c>
      <c r="AA5530" s="69"/>
      <c r="AB5530" s="69">
        <v>7753.0954440000005</v>
      </c>
      <c r="AC5530" s="3">
        <v>1410619</v>
      </c>
      <c r="AD5530" s="3">
        <v>5001912.3080000002</v>
      </c>
      <c r="AE5530" s="3">
        <v>2534</v>
      </c>
      <c r="AF5530" s="3">
        <v>33326.250999999997</v>
      </c>
    </row>
    <row r="5531" spans="1:32" x14ac:dyDescent="0.3">
      <c r="A5531" s="31" t="s">
        <v>21</v>
      </c>
      <c r="B5531" s="65" t="str">
        <f>VLOOKUP(A5531,'bank list with code'!$A$2:$C$114,3,FALSE)</f>
        <v>B050</v>
      </c>
      <c r="C5531" s="65" t="str">
        <f>VLOOKUP(B5531,'bank type'!$A$2:$B$87,2,FALSE)</f>
        <v>Private Sector Banks</v>
      </c>
      <c r="D5531" s="60">
        <f t="shared" si="190"/>
        <v>45260</v>
      </c>
      <c r="E5531" s="115">
        <v>11</v>
      </c>
      <c r="F5531" s="41">
        <v>2023</v>
      </c>
      <c r="G5531" s="14">
        <v>11237</v>
      </c>
      <c r="H5531" s="14">
        <v>9451</v>
      </c>
      <c r="I5531" s="14"/>
      <c r="J5531" s="14"/>
      <c r="K5531" s="14">
        <v>1519857</v>
      </c>
      <c r="L5531" s="14">
        <v>4574</v>
      </c>
      <c r="M5531" s="14">
        <v>1917259</v>
      </c>
      <c r="N5531" s="14">
        <v>0</v>
      </c>
      <c r="O5531" s="14">
        <v>19512140</v>
      </c>
      <c r="P5531" s="14"/>
      <c r="Q5531" s="3">
        <v>46604833</v>
      </c>
      <c r="R5531" s="69"/>
      <c r="S5531" s="69">
        <v>161055.96999075002</v>
      </c>
      <c r="T5531" s="3">
        <v>29847723</v>
      </c>
      <c r="U5531" s="3">
        <v>259437228.0512</v>
      </c>
      <c r="V5531" s="3">
        <v>0</v>
      </c>
      <c r="W5531" s="3">
        <v>0</v>
      </c>
      <c r="X5531" s="14">
        <v>52959912</v>
      </c>
      <c r="Y5531" s="14"/>
      <c r="Z5531" s="3">
        <v>14835196</v>
      </c>
      <c r="AA5531" s="69"/>
      <c r="AB5531" s="69">
        <v>50246.084364680006</v>
      </c>
      <c r="AC5531" s="3">
        <v>9389527</v>
      </c>
      <c r="AD5531" s="3">
        <v>35090626.947899997</v>
      </c>
      <c r="AE5531" s="3">
        <v>91800</v>
      </c>
      <c r="AF5531" s="3">
        <v>1278536.7701799998</v>
      </c>
    </row>
    <row r="5532" spans="1:32" x14ac:dyDescent="0.3">
      <c r="A5532" s="31" t="s">
        <v>22</v>
      </c>
      <c r="B5532" s="65" t="str">
        <f>VLOOKUP(A5532,'bank list with code'!$A$2:$C$114,3,FALSE)</f>
        <v>B053</v>
      </c>
      <c r="C5532" s="65" t="str">
        <f>VLOOKUP(B5532,'bank type'!$A$2:$B$87,2,FALSE)</f>
        <v>Private Sector Banks</v>
      </c>
      <c r="D5532" s="60">
        <f t="shared" si="190"/>
        <v>45260</v>
      </c>
      <c r="E5532" s="115">
        <v>11</v>
      </c>
      <c r="F5532" s="41">
        <v>2023</v>
      </c>
      <c r="G5532" s="14">
        <v>9794</v>
      </c>
      <c r="H5532" s="14">
        <v>7165</v>
      </c>
      <c r="I5532" s="14"/>
      <c r="J5532" s="14"/>
      <c r="K5532" s="14">
        <v>1530987</v>
      </c>
      <c r="L5532" s="14">
        <v>9896</v>
      </c>
      <c r="M5532" s="14">
        <v>579681</v>
      </c>
      <c r="N5532" s="14">
        <v>3345289</v>
      </c>
      <c r="O5532" s="14">
        <v>16206426</v>
      </c>
      <c r="P5532" s="14"/>
      <c r="Q5532" s="3">
        <v>19620347</v>
      </c>
      <c r="R5532" s="69"/>
      <c r="S5532" s="69">
        <v>85782.288168829953</v>
      </c>
      <c r="T5532" s="3">
        <v>36660885</v>
      </c>
      <c r="U5532" s="3">
        <v>191943998.59862971</v>
      </c>
      <c r="V5532" s="3">
        <v>36</v>
      </c>
      <c r="W5532" s="3">
        <v>2487.2440000000001</v>
      </c>
      <c r="X5532" s="14">
        <v>32501109</v>
      </c>
      <c r="Y5532" s="14"/>
      <c r="Z5532" s="3">
        <v>9469617</v>
      </c>
      <c r="AA5532" s="69"/>
      <c r="AB5532" s="69">
        <v>33381.476735140168</v>
      </c>
      <c r="AC5532" s="3">
        <v>3773803</v>
      </c>
      <c r="AD5532" s="3">
        <v>19918221.516640007</v>
      </c>
      <c r="AE5532" s="3">
        <v>20616</v>
      </c>
      <c r="AF5532" s="3">
        <v>210108.4497</v>
      </c>
    </row>
    <row r="5533" spans="1:32" x14ac:dyDescent="0.3">
      <c r="A5533" s="31" t="s">
        <v>82</v>
      </c>
      <c r="B5533" s="65" t="str">
        <f>VLOOKUP(A5533,'bank list with code'!$A$2:$C$114,3,FALSE)</f>
        <v>B054</v>
      </c>
      <c r="C5533" s="65" t="str">
        <f>VLOOKUP(B5533,'bank type'!$A$2:$B$87,2,FALSE)</f>
        <v>Private Sector Banks</v>
      </c>
      <c r="D5533" s="60">
        <f t="shared" si="190"/>
        <v>45260</v>
      </c>
      <c r="E5533" s="115">
        <v>11</v>
      </c>
      <c r="F5533" s="41">
        <v>2023</v>
      </c>
      <c r="G5533" s="14">
        <v>2273</v>
      </c>
      <c r="H5533" s="14">
        <v>1040</v>
      </c>
      <c r="I5533" s="14"/>
      <c r="J5533" s="14"/>
      <c r="K5533" s="14">
        <v>21629</v>
      </c>
      <c r="L5533" s="14">
        <v>121</v>
      </c>
      <c r="M5533" s="14">
        <v>10456</v>
      </c>
      <c r="N5533" s="14">
        <v>281004</v>
      </c>
      <c r="O5533" s="14">
        <v>33806</v>
      </c>
      <c r="P5533" s="14"/>
      <c r="Q5533" s="3">
        <v>73807</v>
      </c>
      <c r="R5533" s="69"/>
      <c r="S5533" s="69">
        <v>270.83231349000005</v>
      </c>
      <c r="T5533" s="3">
        <v>47637</v>
      </c>
      <c r="U5533" s="3">
        <v>176520.51053</v>
      </c>
      <c r="V5533" s="3">
        <v>0</v>
      </c>
      <c r="W5533" s="3">
        <v>0</v>
      </c>
      <c r="X5533" s="14">
        <v>11647059</v>
      </c>
      <c r="Y5533" s="14"/>
      <c r="Z5533" s="3">
        <v>1588391</v>
      </c>
      <c r="AA5533" s="69"/>
      <c r="AB5533" s="69">
        <v>3865.1891081999797</v>
      </c>
      <c r="AC5533" s="3">
        <v>293768</v>
      </c>
      <c r="AD5533" s="3">
        <v>850357.63040999556</v>
      </c>
      <c r="AE5533" s="3">
        <v>0</v>
      </c>
      <c r="AF5533" s="3">
        <v>0</v>
      </c>
    </row>
    <row r="5534" spans="1:32" x14ac:dyDescent="0.3">
      <c r="A5534" s="31" t="s">
        <v>83</v>
      </c>
      <c r="B5534" s="65" t="str">
        <f>VLOOKUP(A5534,'bank list with code'!$A$2:$C$114,3,FALSE)</f>
        <v>B056</v>
      </c>
      <c r="C5534" s="65" t="str">
        <f>VLOOKUP(B5534,'bank type'!$A$2:$B$87,2,FALSE)</f>
        <v>Private Sector Banks</v>
      </c>
      <c r="D5534" s="60">
        <f t="shared" si="190"/>
        <v>45260</v>
      </c>
      <c r="E5534" s="115">
        <v>11</v>
      </c>
      <c r="F5534" s="41">
        <v>2023</v>
      </c>
      <c r="G5534" s="14">
        <v>813</v>
      </c>
      <c r="H5534" s="14">
        <v>311</v>
      </c>
      <c r="I5534" s="14"/>
      <c r="J5534" s="14"/>
      <c r="K5534" s="14">
        <v>40665</v>
      </c>
      <c r="L5534" s="14">
        <v>11161</v>
      </c>
      <c r="M5534" s="14">
        <v>0</v>
      </c>
      <c r="N5534" s="14">
        <v>38079</v>
      </c>
      <c r="O5534" s="14">
        <v>2116838</v>
      </c>
      <c r="P5534" s="14"/>
      <c r="Q5534" s="3">
        <v>3377127</v>
      </c>
      <c r="R5534" s="69"/>
      <c r="S5534" s="69">
        <v>11409.548403999999</v>
      </c>
      <c r="T5534" s="3">
        <v>2015722</v>
      </c>
      <c r="U5534" s="3">
        <v>13698102.185000001</v>
      </c>
      <c r="V5534" s="3">
        <v>0</v>
      </c>
      <c r="W5534" s="3">
        <v>0</v>
      </c>
      <c r="X5534" s="14">
        <v>6656381</v>
      </c>
      <c r="Y5534" s="14"/>
      <c r="Z5534" s="3">
        <v>832571</v>
      </c>
      <c r="AA5534" s="69"/>
      <c r="AB5534" s="69">
        <v>2490.6847697100002</v>
      </c>
      <c r="AC5534" s="3">
        <v>304118</v>
      </c>
      <c r="AD5534" s="3">
        <v>3161304.9490100001</v>
      </c>
      <c r="AE5534" s="3">
        <v>0</v>
      </c>
      <c r="AF5534" s="3">
        <v>0</v>
      </c>
    </row>
    <row r="5535" spans="1:32" x14ac:dyDescent="0.3">
      <c r="A5535" s="31" t="s">
        <v>24</v>
      </c>
      <c r="B5535" s="65" t="str">
        <f>VLOOKUP(A5535,'bank list with code'!$A$2:$C$114,3,FALSE)</f>
        <v>B062</v>
      </c>
      <c r="C5535" s="65" t="str">
        <f>VLOOKUP(B5535,'bank type'!$A$2:$B$87,2,FALSE)</f>
        <v>Private Sector Banks</v>
      </c>
      <c r="D5535" s="60">
        <f t="shared" si="190"/>
        <v>45260</v>
      </c>
      <c r="E5535" s="115">
        <v>11</v>
      </c>
      <c r="F5535" s="41">
        <v>2023</v>
      </c>
      <c r="G5535" s="14">
        <v>1779</v>
      </c>
      <c r="H5535" s="14">
        <v>1153</v>
      </c>
      <c r="I5535" s="14"/>
      <c r="J5535" s="14"/>
      <c r="K5535" s="14">
        <v>215002</v>
      </c>
      <c r="L5535" s="14">
        <v>146</v>
      </c>
      <c r="M5535" s="14">
        <v>59197</v>
      </c>
      <c r="N5535" s="14">
        <v>3717013</v>
      </c>
      <c r="O5535" s="14">
        <v>2659808</v>
      </c>
      <c r="P5535" s="14"/>
      <c r="Q5535" s="3">
        <v>3857753</v>
      </c>
      <c r="R5535" s="69"/>
      <c r="S5535" s="69">
        <v>20188.065717000001</v>
      </c>
      <c r="T5535" s="3">
        <v>2489789</v>
      </c>
      <c r="U5535" s="3">
        <v>60648313.792309999</v>
      </c>
      <c r="V5535" s="3">
        <v>0</v>
      </c>
      <c r="W5535" s="3">
        <v>0</v>
      </c>
      <c r="X5535" s="14">
        <v>9216472</v>
      </c>
      <c r="Y5535" s="14"/>
      <c r="Z5535" s="3">
        <v>1015087</v>
      </c>
      <c r="AA5535" s="69"/>
      <c r="AB5535" s="69">
        <v>2916.980309</v>
      </c>
      <c r="AC5535" s="3">
        <v>639478</v>
      </c>
      <c r="AD5535" s="3">
        <v>3475623.5520000001</v>
      </c>
      <c r="AE5535" s="3">
        <v>921</v>
      </c>
      <c r="AF5535" s="3">
        <v>57007.388270000003</v>
      </c>
    </row>
    <row r="5536" spans="1:32" x14ac:dyDescent="0.3">
      <c r="A5536" s="31" t="s">
        <v>84</v>
      </c>
      <c r="B5536" s="65" t="str">
        <f>VLOOKUP(A5536,'bank list with code'!$A$2:$C$114,3,FALSE)</f>
        <v>B063</v>
      </c>
      <c r="C5536" s="65" t="str">
        <f>VLOOKUP(B5536,'bank type'!$A$2:$B$87,2,FALSE)</f>
        <v>Private Sector Banks</v>
      </c>
      <c r="D5536" s="60">
        <f t="shared" si="190"/>
        <v>45260</v>
      </c>
      <c r="E5536" s="115">
        <v>11</v>
      </c>
      <c r="F5536" s="41">
        <v>2023</v>
      </c>
      <c r="G5536" s="14">
        <v>932</v>
      </c>
      <c r="H5536" s="14">
        <v>629</v>
      </c>
      <c r="I5536" s="14"/>
      <c r="J5536" s="14"/>
      <c r="K5536" s="14">
        <v>13077</v>
      </c>
      <c r="L5536" s="14">
        <v>942</v>
      </c>
      <c r="M5536" s="14">
        <v>0</v>
      </c>
      <c r="N5536" s="14">
        <v>333002</v>
      </c>
      <c r="O5536" s="14">
        <v>110095</v>
      </c>
      <c r="P5536" s="14"/>
      <c r="Q5536" s="3">
        <v>182151</v>
      </c>
      <c r="R5536" s="69"/>
      <c r="S5536" s="69">
        <v>1434.1236917699998</v>
      </c>
      <c r="T5536" s="3">
        <v>104208</v>
      </c>
      <c r="U5536" s="3">
        <v>376434.63131000003</v>
      </c>
      <c r="V5536" s="3">
        <v>0</v>
      </c>
      <c r="W5536" s="3">
        <v>0</v>
      </c>
      <c r="X5536" s="14">
        <v>4155962</v>
      </c>
      <c r="Y5536" s="14"/>
      <c r="Z5536" s="3">
        <v>1458301</v>
      </c>
      <c r="AA5536" s="69"/>
      <c r="AB5536" s="69">
        <v>2997.2145551399999</v>
      </c>
      <c r="AC5536" s="3">
        <v>1356983</v>
      </c>
      <c r="AD5536" s="3">
        <v>688583.98872000002</v>
      </c>
      <c r="AE5536" s="3">
        <v>0</v>
      </c>
      <c r="AF5536" s="3">
        <v>0</v>
      </c>
    </row>
    <row r="5537" spans="1:32" x14ac:dyDescent="0.3">
      <c r="A5537" s="31" t="s">
        <v>26</v>
      </c>
      <c r="B5537" s="65" t="str">
        <f>VLOOKUP(A5537,'bank list with code'!$A$2:$C$114,3,FALSE)</f>
        <v>B069</v>
      </c>
      <c r="C5537" s="65" t="str">
        <f>VLOOKUP(B5537,'bank type'!$A$2:$B$87,2,FALSE)</f>
        <v>Private Sector Banks</v>
      </c>
      <c r="D5537" s="60">
        <f t="shared" si="190"/>
        <v>45260</v>
      </c>
      <c r="E5537" s="115">
        <v>11</v>
      </c>
      <c r="F5537" s="41">
        <v>2023</v>
      </c>
      <c r="G5537" s="14">
        <v>900</v>
      </c>
      <c r="H5537" s="14">
        <v>585</v>
      </c>
      <c r="I5537" s="14"/>
      <c r="J5537" s="14"/>
      <c r="K5537" s="14">
        <v>9789</v>
      </c>
      <c r="L5537" s="14">
        <v>0</v>
      </c>
      <c r="M5537" s="14">
        <v>0</v>
      </c>
      <c r="N5537" s="14">
        <v>69678</v>
      </c>
      <c r="O5537" s="14">
        <v>0</v>
      </c>
      <c r="P5537" s="14"/>
      <c r="Q5537" s="3">
        <v>0</v>
      </c>
      <c r="R5537" s="69"/>
      <c r="S5537" s="69">
        <v>0</v>
      </c>
      <c r="T5537" s="3">
        <v>0</v>
      </c>
      <c r="U5537" s="3">
        <v>0</v>
      </c>
      <c r="V5537" s="3">
        <v>0</v>
      </c>
      <c r="W5537" s="3">
        <v>0</v>
      </c>
      <c r="X5537" s="14">
        <v>5061984</v>
      </c>
      <c r="Y5537" s="14"/>
      <c r="Z5537" s="3">
        <v>943948</v>
      </c>
      <c r="AA5537" s="69"/>
      <c r="AB5537" s="69">
        <v>1904.7777954999999</v>
      </c>
      <c r="AC5537" s="3">
        <v>96471</v>
      </c>
      <c r="AD5537" s="3">
        <v>250227.59067999999</v>
      </c>
      <c r="AE5537" s="3">
        <v>0</v>
      </c>
      <c r="AF5537" s="3">
        <v>0</v>
      </c>
    </row>
    <row r="5538" spans="1:32" x14ac:dyDescent="0.3">
      <c r="A5538" s="31" t="s">
        <v>27</v>
      </c>
      <c r="B5538" s="65" t="str">
        <f>VLOOKUP(A5538,'bank list with code'!$A$2:$C$114,3,FALSE)</f>
        <v>B070</v>
      </c>
      <c r="C5538" s="65" t="str">
        <f>VLOOKUP(B5538,'bank type'!$A$2:$B$87,2,FALSE)</f>
        <v>Private Sector Banks</v>
      </c>
      <c r="D5538" s="60">
        <f t="shared" si="190"/>
        <v>45260</v>
      </c>
      <c r="E5538" s="115">
        <v>11</v>
      </c>
      <c r="F5538" s="41">
        <v>2023</v>
      </c>
      <c r="G5538" s="14">
        <v>1447</v>
      </c>
      <c r="H5538" s="14">
        <v>810</v>
      </c>
      <c r="I5538" s="14"/>
      <c r="J5538" s="14"/>
      <c r="K5538" s="14">
        <v>8733</v>
      </c>
      <c r="L5538" s="14">
        <v>0</v>
      </c>
      <c r="M5538" s="14">
        <v>0</v>
      </c>
      <c r="N5538" s="14">
        <v>30834</v>
      </c>
      <c r="O5538" s="14">
        <v>10743</v>
      </c>
      <c r="P5538" s="14"/>
      <c r="Q5538" s="3">
        <v>31019</v>
      </c>
      <c r="R5538" s="69"/>
      <c r="S5538" s="69">
        <v>197.43400493999863</v>
      </c>
      <c r="T5538" s="3">
        <v>9699</v>
      </c>
      <c r="U5538" s="3">
        <v>121635.52627</v>
      </c>
      <c r="V5538" s="3">
        <v>0</v>
      </c>
      <c r="W5538" s="3">
        <v>0</v>
      </c>
      <c r="X5538" s="14">
        <v>4604230</v>
      </c>
      <c r="Y5538" s="14"/>
      <c r="Z5538" s="3">
        <v>1293446</v>
      </c>
      <c r="AA5538" s="69"/>
      <c r="AB5538" s="69">
        <v>3163.0162521800039</v>
      </c>
      <c r="AC5538" s="3">
        <v>213915</v>
      </c>
      <c r="AD5538" s="3">
        <v>773329.54001999903</v>
      </c>
      <c r="AE5538" s="3">
        <v>0</v>
      </c>
      <c r="AF5538" s="3">
        <v>939.39800000000002</v>
      </c>
    </row>
    <row r="5539" spans="1:32" x14ac:dyDescent="0.3">
      <c r="A5539" s="31" t="s">
        <v>28</v>
      </c>
      <c r="B5539" s="65" t="str">
        <f>VLOOKUP(A5539,'bank list with code'!$A$2:$C$114,3,FALSE)</f>
        <v>B073</v>
      </c>
      <c r="C5539" s="65" t="str">
        <f>VLOOKUP(B5539,'bank type'!$A$2:$B$87,2,FALSE)</f>
        <v>Private Sector Banks</v>
      </c>
      <c r="D5539" s="60">
        <f t="shared" si="190"/>
        <v>45260</v>
      </c>
      <c r="E5539" s="115">
        <v>11</v>
      </c>
      <c r="F5539" s="41">
        <v>2023</v>
      </c>
      <c r="G5539" s="14">
        <v>1700</v>
      </c>
      <c r="H5539" s="14">
        <v>1497</v>
      </c>
      <c r="I5539" s="14"/>
      <c r="J5539" s="14"/>
      <c r="K5539" s="14">
        <v>87125</v>
      </c>
      <c r="L5539" s="14">
        <v>13886</v>
      </c>
      <c r="M5539" s="14">
        <v>96347</v>
      </c>
      <c r="N5539" s="14">
        <v>506637</v>
      </c>
      <c r="O5539" s="14">
        <v>5666441</v>
      </c>
      <c r="P5539" s="14"/>
      <c r="Q5539" s="3">
        <v>7752409</v>
      </c>
      <c r="R5539" s="69"/>
      <c r="S5539" s="69">
        <v>26199.939996000001</v>
      </c>
      <c r="T5539" s="3">
        <v>4415267</v>
      </c>
      <c r="U5539" s="3">
        <v>37410901.564379998</v>
      </c>
      <c r="V5539" s="3">
        <v>0</v>
      </c>
      <c r="W5539" s="3">
        <v>0</v>
      </c>
      <c r="X5539" s="14">
        <v>31786794</v>
      </c>
      <c r="Y5539" s="14"/>
      <c r="Z5539" s="3">
        <v>2952273</v>
      </c>
      <c r="AA5539" s="69"/>
      <c r="AB5539" s="69">
        <v>7320.1014400000004</v>
      </c>
      <c r="AC5539" s="3">
        <v>2084189</v>
      </c>
      <c r="AD5539" s="3">
        <v>5885790.5130000003</v>
      </c>
      <c r="AE5539" s="3">
        <v>0</v>
      </c>
      <c r="AF5539" s="3">
        <v>0</v>
      </c>
    </row>
    <row r="5540" spans="1:32" x14ac:dyDescent="0.3">
      <c r="A5540" s="31" t="s">
        <v>92</v>
      </c>
      <c r="B5540" s="65" t="str">
        <f>VLOOKUP(A5540,'bank list with code'!$A$2:$C$114,3,FALSE)</f>
        <v>B074</v>
      </c>
      <c r="C5540" s="65" t="str">
        <f>VLOOKUP(B5540,'bank type'!$A$2:$B$87,2,FALSE)</f>
        <v>Private Sector Banks</v>
      </c>
      <c r="D5540" s="60">
        <f t="shared" si="190"/>
        <v>45260</v>
      </c>
      <c r="E5540" s="115">
        <v>11</v>
      </c>
      <c r="F5540" s="41">
        <v>2023</v>
      </c>
      <c r="G5540" s="14">
        <v>0</v>
      </c>
      <c r="H5540" s="14">
        <v>0</v>
      </c>
      <c r="I5540" s="14"/>
      <c r="J5540" s="14"/>
      <c r="K5540" s="14">
        <v>0</v>
      </c>
      <c r="L5540" s="14">
        <v>0</v>
      </c>
      <c r="M5540" s="14">
        <v>0</v>
      </c>
      <c r="N5540" s="14">
        <v>0</v>
      </c>
      <c r="O5540" s="14">
        <v>0</v>
      </c>
      <c r="P5540" s="14"/>
      <c r="Q5540" s="3">
        <v>0</v>
      </c>
      <c r="R5540" s="69"/>
      <c r="S5540" s="69">
        <v>0</v>
      </c>
      <c r="T5540" s="3">
        <v>0</v>
      </c>
      <c r="U5540" s="3">
        <v>0</v>
      </c>
      <c r="V5540" s="3">
        <v>0</v>
      </c>
      <c r="W5540" s="3">
        <v>0</v>
      </c>
      <c r="X5540" s="14">
        <v>232985</v>
      </c>
      <c r="Y5540" s="14"/>
      <c r="Z5540" s="3">
        <v>19610</v>
      </c>
      <c r="AA5540" s="69"/>
      <c r="AB5540" s="69">
        <v>41.974970599999999</v>
      </c>
      <c r="AC5540" s="3">
        <v>9049</v>
      </c>
      <c r="AD5540" s="3">
        <v>22976.23285</v>
      </c>
      <c r="AE5540" s="3">
        <v>0</v>
      </c>
      <c r="AF5540" s="3">
        <v>0</v>
      </c>
    </row>
    <row r="5541" spans="1:32" x14ac:dyDescent="0.3">
      <c r="A5541" s="31" t="s">
        <v>85</v>
      </c>
      <c r="B5541" s="65" t="str">
        <f>VLOOKUP(A5541,'bank list with code'!$A$2:$C$114,3,FALSE)</f>
        <v>B083</v>
      </c>
      <c r="C5541" s="65" t="str">
        <f>VLOOKUP(B5541,'bank type'!$A$2:$B$87,2,FALSE)</f>
        <v>Private Sector Banks</v>
      </c>
      <c r="D5541" s="60">
        <f t="shared" si="190"/>
        <v>45260</v>
      </c>
      <c r="E5541" s="115">
        <v>11</v>
      </c>
      <c r="F5541" s="41">
        <v>2023</v>
      </c>
      <c r="G5541" s="14">
        <v>371</v>
      </c>
      <c r="H5541" s="14">
        <v>37</v>
      </c>
      <c r="I5541" s="14"/>
      <c r="J5541" s="14"/>
      <c r="K5541" s="14">
        <v>937659</v>
      </c>
      <c r="L5541" s="14">
        <v>0</v>
      </c>
      <c r="M5541" s="14">
        <v>47498</v>
      </c>
      <c r="N5541" s="14">
        <v>104867</v>
      </c>
      <c r="O5541" s="14">
        <v>4944182</v>
      </c>
      <c r="P5541" s="14"/>
      <c r="Q5541" s="3">
        <v>7130376</v>
      </c>
      <c r="R5541" s="69"/>
      <c r="S5541" s="69">
        <v>33872.955897660002</v>
      </c>
      <c r="T5541" s="3">
        <v>3073571</v>
      </c>
      <c r="U5541" s="3">
        <v>34005116.598640002</v>
      </c>
      <c r="V5541" s="3">
        <v>0</v>
      </c>
      <c r="W5541" s="3">
        <v>0</v>
      </c>
      <c r="X5541" s="14">
        <v>1447901</v>
      </c>
      <c r="Y5541" s="14"/>
      <c r="Z5541" s="3">
        <v>218453</v>
      </c>
      <c r="AA5541" s="69"/>
      <c r="AB5541" s="69">
        <v>608.33546569000043</v>
      </c>
      <c r="AC5541" s="3">
        <v>102167</v>
      </c>
      <c r="AD5541" s="3">
        <v>699051.11816999537</v>
      </c>
      <c r="AE5541" s="3">
        <v>80</v>
      </c>
      <c r="AF5541" s="3">
        <v>4085.1487000000002</v>
      </c>
    </row>
    <row r="5542" spans="1:32" x14ac:dyDescent="0.3">
      <c r="A5542" s="31" t="s">
        <v>30</v>
      </c>
      <c r="B5542" s="65" t="str">
        <f>VLOOKUP(A5542,'bank list with code'!$A$2:$C$114,3,FALSE)</f>
        <v>B089</v>
      </c>
      <c r="C5542" s="65" t="str">
        <f>VLOOKUP(B5542,'bank type'!$A$2:$B$87,2,FALSE)</f>
        <v>Private Sector Banks</v>
      </c>
      <c r="D5542" s="60">
        <f t="shared" si="190"/>
        <v>45260</v>
      </c>
      <c r="E5542" s="115">
        <v>11</v>
      </c>
      <c r="F5542" s="41">
        <v>2023</v>
      </c>
      <c r="G5542" s="14">
        <v>893</v>
      </c>
      <c r="H5542" s="14">
        <v>419</v>
      </c>
      <c r="I5542" s="14"/>
      <c r="J5542" s="14"/>
      <c r="K5542" s="14">
        <v>16267</v>
      </c>
      <c r="L5542" s="14">
        <v>0</v>
      </c>
      <c r="M5542" s="14">
        <v>8529</v>
      </c>
      <c r="N5542" s="14">
        <v>86747</v>
      </c>
      <c r="O5542" s="14">
        <v>361531</v>
      </c>
      <c r="P5542" s="14"/>
      <c r="Q5542" s="3">
        <v>726643</v>
      </c>
      <c r="R5542" s="69"/>
      <c r="S5542" s="69">
        <v>2570.0552089999996</v>
      </c>
      <c r="T5542" s="3">
        <v>680089</v>
      </c>
      <c r="U5542" s="3">
        <v>4829728.9280000003</v>
      </c>
      <c r="V5542" s="3">
        <v>0</v>
      </c>
      <c r="W5542" s="3">
        <v>0</v>
      </c>
      <c r="X5542" s="14">
        <v>3799093</v>
      </c>
      <c r="Y5542" s="14"/>
      <c r="Z5542" s="3">
        <v>1245499</v>
      </c>
      <c r="AA5542" s="69"/>
      <c r="AB5542" s="69">
        <v>2694.7635265499998</v>
      </c>
      <c r="AC5542" s="3">
        <v>201587</v>
      </c>
      <c r="AD5542" s="3">
        <v>784989.36702000001</v>
      </c>
      <c r="AE5542" s="3">
        <v>0</v>
      </c>
      <c r="AF5542" s="3">
        <v>0</v>
      </c>
    </row>
    <row r="5543" spans="1:32" x14ac:dyDescent="0.3">
      <c r="A5543" s="31" t="s">
        <v>31</v>
      </c>
      <c r="B5543" s="65" t="str">
        <f>VLOOKUP(A5543,'bank list with code'!$A$2:$C$114,3,FALSE)</f>
        <v>B100</v>
      </c>
      <c r="C5543" s="65" t="str">
        <f>VLOOKUP(B5543,'bank type'!$A$2:$B$87,2,FALSE)</f>
        <v>Private Sector Banks</v>
      </c>
      <c r="D5543" s="60">
        <f t="shared" si="190"/>
        <v>45260</v>
      </c>
      <c r="E5543" s="115">
        <v>11</v>
      </c>
      <c r="F5543" s="41">
        <v>2023</v>
      </c>
      <c r="G5543" s="14">
        <v>491</v>
      </c>
      <c r="H5543" s="14">
        <v>662</v>
      </c>
      <c r="I5543" s="14"/>
      <c r="J5543" s="14"/>
      <c r="K5543" s="14">
        <v>1980</v>
      </c>
      <c r="L5543" s="14">
        <v>0</v>
      </c>
      <c r="M5543" s="14">
        <v>0</v>
      </c>
      <c r="N5543" s="14">
        <v>114238</v>
      </c>
      <c r="O5543" s="14">
        <v>32575</v>
      </c>
      <c r="P5543" s="14"/>
      <c r="Q5543" s="3">
        <v>44900</v>
      </c>
      <c r="R5543" s="69"/>
      <c r="S5543" s="69">
        <v>199.57248317</v>
      </c>
      <c r="T5543" s="3">
        <v>16157</v>
      </c>
      <c r="U5543" s="3">
        <v>106768.68979999999</v>
      </c>
      <c r="V5543" s="3">
        <v>0</v>
      </c>
      <c r="W5543" s="3">
        <v>0</v>
      </c>
      <c r="X5543" s="14">
        <v>2297510</v>
      </c>
      <c r="Y5543" s="14"/>
      <c r="Z5543" s="3">
        <v>393838</v>
      </c>
      <c r="AA5543" s="69"/>
      <c r="AB5543" s="69">
        <v>1012.5252491499999</v>
      </c>
      <c r="AC5543" s="3">
        <v>59241</v>
      </c>
      <c r="AD5543" s="3">
        <v>140799.39697999999</v>
      </c>
      <c r="AE5543" s="3">
        <v>89</v>
      </c>
      <c r="AF5543" s="3">
        <v>252.75200000000001</v>
      </c>
    </row>
    <row r="5544" spans="1:32" x14ac:dyDescent="0.3">
      <c r="A5544" s="31" t="s">
        <v>33</v>
      </c>
      <c r="B5544" s="65" t="str">
        <f>VLOOKUP(A5544,'bank list with code'!$A$2:$C$114,3,FALSE)</f>
        <v>B113</v>
      </c>
      <c r="C5544" s="65" t="str">
        <f>VLOOKUP(B5544,'bank type'!$A$2:$B$87,2,FALSE)</f>
        <v>Private Sector Banks</v>
      </c>
      <c r="D5544" s="60">
        <f t="shared" si="190"/>
        <v>45260</v>
      </c>
      <c r="E5544" s="115">
        <v>11</v>
      </c>
      <c r="F5544" s="41">
        <v>2023</v>
      </c>
      <c r="G5544" s="14">
        <v>1112</v>
      </c>
      <c r="H5544" s="14">
        <v>169</v>
      </c>
      <c r="I5544" s="14"/>
      <c r="J5544" s="14"/>
      <c r="K5544" s="14">
        <v>74492</v>
      </c>
      <c r="L5544" s="14">
        <v>90194</v>
      </c>
      <c r="M5544" s="14">
        <v>267829</v>
      </c>
      <c r="N5544" s="14">
        <v>166700564</v>
      </c>
      <c r="O5544" s="14">
        <v>1751652</v>
      </c>
      <c r="P5544" s="14"/>
      <c r="Q5544" s="3">
        <v>3225686</v>
      </c>
      <c r="R5544" s="69"/>
      <c r="S5544" s="69">
        <v>9989.9186349400024</v>
      </c>
      <c r="T5544" s="3">
        <v>933625</v>
      </c>
      <c r="U5544" s="3">
        <v>10451041.38301</v>
      </c>
      <c r="V5544" s="3">
        <v>0</v>
      </c>
      <c r="W5544" s="3">
        <v>0</v>
      </c>
      <c r="X5544" s="14">
        <v>5074514</v>
      </c>
      <c r="Y5544" s="14"/>
      <c r="Z5544" s="3">
        <v>836006</v>
      </c>
      <c r="AA5544" s="69"/>
      <c r="AB5544" s="69">
        <v>2224.3658065000245</v>
      </c>
      <c r="AC5544" s="3">
        <v>248565</v>
      </c>
      <c r="AD5544" s="3">
        <v>1049579.5260699887</v>
      </c>
      <c r="AE5544" s="3">
        <v>65</v>
      </c>
      <c r="AF5544" s="3">
        <v>1159.3030000000001</v>
      </c>
    </row>
    <row r="5545" spans="1:32" x14ac:dyDescent="0.3">
      <c r="A5545" s="31" t="s">
        <v>86</v>
      </c>
      <c r="B5545" s="65" t="str">
        <f>VLOOKUP(A5545,'bank list with code'!$A$2:$C$114,3,FALSE)</f>
        <v>B004</v>
      </c>
      <c r="C5545" s="65" t="str">
        <f>VLOOKUP(B5545,'bank type'!$A$2:$B$87,2,FALSE)</f>
        <v>Foreign Banks</v>
      </c>
      <c r="D5545" s="60">
        <f t="shared" si="190"/>
        <v>45260</v>
      </c>
      <c r="E5545" s="115">
        <v>11</v>
      </c>
      <c r="F5545" s="41">
        <v>2023</v>
      </c>
      <c r="G5545" s="14">
        <v>0</v>
      </c>
      <c r="H5545" s="14">
        <v>0</v>
      </c>
      <c r="I5545" s="14"/>
      <c r="J5545" s="14"/>
      <c r="K5545" s="14">
        <v>52437</v>
      </c>
      <c r="L5545" s="14">
        <v>0</v>
      </c>
      <c r="M5545" s="14">
        <v>0</v>
      </c>
      <c r="N5545" s="14">
        <v>0</v>
      </c>
      <c r="O5545" s="14">
        <v>1356020</v>
      </c>
      <c r="P5545" s="14"/>
      <c r="Q5545" s="3">
        <v>1248731</v>
      </c>
      <c r="R5545" s="69"/>
      <c r="S5545" s="69">
        <v>11181.549615</v>
      </c>
      <c r="T5545" s="3">
        <v>3346612</v>
      </c>
      <c r="U5545" s="3">
        <v>30009337.068999998</v>
      </c>
      <c r="V5545" s="3">
        <v>0</v>
      </c>
      <c r="W5545" s="3">
        <v>0</v>
      </c>
      <c r="X5545" s="14">
        <v>0</v>
      </c>
      <c r="Y5545" s="14"/>
      <c r="Z5545" s="3">
        <v>0</v>
      </c>
      <c r="AA5545" s="69"/>
      <c r="AB5545" s="69">
        <v>0</v>
      </c>
      <c r="AC5545" s="3">
        <v>0</v>
      </c>
      <c r="AD5545" s="3">
        <v>0</v>
      </c>
      <c r="AE5545" s="3">
        <v>0</v>
      </c>
      <c r="AF5545" s="3">
        <v>0</v>
      </c>
    </row>
    <row r="5546" spans="1:32" x14ac:dyDescent="0.3">
      <c r="A5546" s="31" t="s">
        <v>36</v>
      </c>
      <c r="B5546" s="65" t="str">
        <f>VLOOKUP(A5546,'bank list with code'!$A$2:$C$114,3,FALSE)</f>
        <v>B011</v>
      </c>
      <c r="C5546" s="65" t="str">
        <f>VLOOKUP(B5546,'bank type'!$A$2:$B$87,2,FALSE)</f>
        <v>Foreign Banks</v>
      </c>
      <c r="D5546" s="60">
        <f t="shared" si="190"/>
        <v>45260</v>
      </c>
      <c r="E5546" s="115">
        <v>11</v>
      </c>
      <c r="F5546" s="41">
        <v>2023</v>
      </c>
      <c r="G5546" s="14">
        <v>0</v>
      </c>
      <c r="H5546" s="14">
        <v>0</v>
      </c>
      <c r="I5546" s="14"/>
      <c r="J5546" s="14"/>
      <c r="K5546" s="14">
        <v>0</v>
      </c>
      <c r="L5546" s="14">
        <v>0</v>
      </c>
      <c r="M5546" s="14">
        <v>0</v>
      </c>
      <c r="N5546" s="14">
        <v>0</v>
      </c>
      <c r="O5546" s="14">
        <v>0</v>
      </c>
      <c r="P5546" s="14"/>
      <c r="Q5546" s="3">
        <v>0</v>
      </c>
      <c r="R5546" s="69"/>
      <c r="S5546" s="69">
        <v>0</v>
      </c>
      <c r="T5546" s="3">
        <v>0</v>
      </c>
      <c r="U5546" s="3">
        <v>0</v>
      </c>
      <c r="V5546" s="3">
        <v>0</v>
      </c>
      <c r="W5546" s="3">
        <v>0</v>
      </c>
      <c r="X5546" s="14">
        <v>0</v>
      </c>
      <c r="Y5546" s="14"/>
      <c r="Z5546" s="3">
        <v>0</v>
      </c>
      <c r="AA5546" s="69"/>
      <c r="AB5546" s="69">
        <v>0</v>
      </c>
      <c r="AC5546" s="3">
        <v>0</v>
      </c>
      <c r="AD5546" s="3">
        <v>0</v>
      </c>
      <c r="AE5546" s="3">
        <v>0</v>
      </c>
      <c r="AF5546" s="3">
        <v>0</v>
      </c>
    </row>
    <row r="5547" spans="1:32" x14ac:dyDescent="0.3">
      <c r="A5547" s="31" t="s">
        <v>37</v>
      </c>
      <c r="B5547" s="65" t="str">
        <f>VLOOKUP(A5547,'bank list with code'!$A$2:$C$114,3,FALSE)</f>
        <v>B017</v>
      </c>
      <c r="C5547" s="65" t="str">
        <f>VLOOKUP(B5547,'bank type'!$A$2:$B$87,2,FALSE)</f>
        <v>Foreign Banks</v>
      </c>
      <c r="D5547" s="60">
        <f t="shared" si="190"/>
        <v>45260</v>
      </c>
      <c r="E5547" s="115">
        <v>11</v>
      </c>
      <c r="F5547" s="41">
        <v>2023</v>
      </c>
      <c r="G5547" s="14">
        <v>0</v>
      </c>
      <c r="H5547" s="14">
        <v>0</v>
      </c>
      <c r="I5547" s="14"/>
      <c r="J5547" s="14"/>
      <c r="K5547" s="14">
        <v>0</v>
      </c>
      <c r="L5547" s="14">
        <v>0</v>
      </c>
      <c r="M5547" s="14">
        <v>1</v>
      </c>
      <c r="N5547" s="14">
        <v>0</v>
      </c>
      <c r="O5547" s="14">
        <v>0</v>
      </c>
      <c r="P5547" s="14"/>
      <c r="Q5547" s="3">
        <v>0</v>
      </c>
      <c r="R5547" s="69"/>
      <c r="S5547" s="69">
        <v>0</v>
      </c>
      <c r="T5547" s="3">
        <v>0</v>
      </c>
      <c r="U5547" s="3">
        <v>0</v>
      </c>
      <c r="V5547" s="3">
        <v>0</v>
      </c>
      <c r="W5547" s="3">
        <v>0</v>
      </c>
      <c r="X5547" s="14">
        <v>840</v>
      </c>
      <c r="Y5547" s="14"/>
      <c r="Z5547" s="3">
        <v>41</v>
      </c>
      <c r="AA5547" s="69"/>
      <c r="AB5547" s="69">
        <v>0.35783168999999998</v>
      </c>
      <c r="AC5547" s="3">
        <v>6</v>
      </c>
      <c r="AD5547" s="3">
        <v>5.8470000000000004</v>
      </c>
      <c r="AE5547" s="3">
        <v>0</v>
      </c>
      <c r="AF5547" s="3">
        <v>0</v>
      </c>
    </row>
    <row r="5548" spans="1:32" x14ac:dyDescent="0.3">
      <c r="A5548" s="31" t="s">
        <v>38</v>
      </c>
      <c r="B5548" s="65" t="str">
        <f>VLOOKUP(A5548,'bank list with code'!$A$2:$C$114,3,FALSE)</f>
        <v>B023</v>
      </c>
      <c r="C5548" s="65" t="str">
        <f>VLOOKUP(B5548,'bank type'!$A$2:$B$87,2,FALSE)</f>
        <v>Foreign Banks</v>
      </c>
      <c r="D5548" s="60">
        <f t="shared" si="190"/>
        <v>45260</v>
      </c>
      <c r="E5548" s="115">
        <v>11</v>
      </c>
      <c r="F5548" s="41">
        <v>2023</v>
      </c>
      <c r="G5548" s="14">
        <v>0</v>
      </c>
      <c r="H5548" s="14">
        <v>0</v>
      </c>
      <c r="I5548" s="14"/>
      <c r="J5548" s="14"/>
      <c r="K5548" s="14">
        <v>0</v>
      </c>
      <c r="L5548" s="14">
        <v>0</v>
      </c>
      <c r="M5548" s="14">
        <v>0</v>
      </c>
      <c r="N5548" s="14">
        <v>0</v>
      </c>
      <c r="O5548" s="14">
        <v>178479</v>
      </c>
      <c r="P5548" s="14"/>
      <c r="Q5548" s="3">
        <v>114337</v>
      </c>
      <c r="R5548" s="69"/>
      <c r="S5548" s="69">
        <v>701.98872143998665</v>
      </c>
      <c r="T5548" s="3">
        <v>179012</v>
      </c>
      <c r="U5548" s="3">
        <v>2258396.1544299596</v>
      </c>
      <c r="V5548" s="3">
        <v>0</v>
      </c>
      <c r="W5548" s="3">
        <v>0</v>
      </c>
      <c r="X5548" s="14">
        <v>0</v>
      </c>
      <c r="Y5548" s="14"/>
      <c r="Z5548" s="3">
        <v>0</v>
      </c>
      <c r="AA5548" s="69"/>
      <c r="AB5548" s="69">
        <v>0</v>
      </c>
      <c r="AC5548" s="3">
        <v>0</v>
      </c>
      <c r="AD5548" s="3">
        <v>0</v>
      </c>
      <c r="AE5548" s="3">
        <v>0</v>
      </c>
      <c r="AF5548" s="3">
        <v>0</v>
      </c>
    </row>
    <row r="5549" spans="1:32" x14ac:dyDescent="0.3">
      <c r="A5549" s="31" t="s">
        <v>87</v>
      </c>
      <c r="B5549" s="65" t="str">
        <f>VLOOKUP(A5549,'bank list with code'!$A$2:$C$114,3,FALSE)</f>
        <v>B030</v>
      </c>
      <c r="C5549" s="65" t="str">
        <f>VLOOKUP(B5549,'bank type'!$A$2:$B$87,2,FALSE)</f>
        <v>Foreign Banks</v>
      </c>
      <c r="D5549" s="60">
        <f t="shared" si="190"/>
        <v>45260</v>
      </c>
      <c r="E5549" s="115">
        <v>11</v>
      </c>
      <c r="F5549" s="41">
        <v>2023</v>
      </c>
      <c r="G5549" s="14">
        <v>424</v>
      </c>
      <c r="H5549" s="14">
        <v>484</v>
      </c>
      <c r="I5549" s="14"/>
      <c r="J5549" s="14"/>
      <c r="K5549" s="14">
        <v>549</v>
      </c>
      <c r="L5549" s="14">
        <v>104</v>
      </c>
      <c r="M5549" s="14">
        <v>0</v>
      </c>
      <c r="N5549" s="14">
        <v>4910</v>
      </c>
      <c r="O5549" s="14">
        <v>463595</v>
      </c>
      <c r="P5549" s="14"/>
      <c r="Q5549" s="3">
        <v>413651</v>
      </c>
      <c r="R5549" s="69"/>
      <c r="S5549" s="69">
        <v>1866.6634700899999</v>
      </c>
      <c r="T5549" s="3">
        <v>228610</v>
      </c>
      <c r="U5549" s="3">
        <v>1934413.35418</v>
      </c>
      <c r="V5549" s="3">
        <v>0</v>
      </c>
      <c r="W5549" s="3">
        <v>0</v>
      </c>
      <c r="X5549" s="14">
        <v>2021315</v>
      </c>
      <c r="Y5549" s="14"/>
      <c r="Z5549" s="3">
        <v>294677</v>
      </c>
      <c r="AA5549" s="69"/>
      <c r="AB5549" s="69">
        <v>650.59004877000018</v>
      </c>
      <c r="AC5549" s="3">
        <v>108536</v>
      </c>
      <c r="AD5549" s="3">
        <v>313357.98751999997</v>
      </c>
      <c r="AE5549" s="3">
        <v>0</v>
      </c>
      <c r="AF5549" s="3">
        <v>0</v>
      </c>
    </row>
    <row r="5550" spans="1:32" x14ac:dyDescent="0.3">
      <c r="A5550" s="31" t="s">
        <v>40</v>
      </c>
      <c r="B5550" s="65" t="str">
        <f>VLOOKUP(A5550,'bank list with code'!$A$2:$C$114,3,FALSE)</f>
        <v>B035</v>
      </c>
      <c r="C5550" s="65" t="str">
        <f>VLOOKUP(B5550,'bank type'!$A$2:$B$87,2,FALSE)</f>
        <v>Foreign Banks</v>
      </c>
      <c r="D5550" s="60">
        <f t="shared" si="190"/>
        <v>45260</v>
      </c>
      <c r="E5550" s="115">
        <v>11</v>
      </c>
      <c r="F5550" s="41">
        <v>2023</v>
      </c>
      <c r="G5550" s="14">
        <v>13</v>
      </c>
      <c r="H5550" s="14">
        <v>4</v>
      </c>
      <c r="I5550" s="14"/>
      <c r="J5550" s="14"/>
      <c r="K5550" s="14">
        <v>0</v>
      </c>
      <c r="L5550" s="14">
        <v>0</v>
      </c>
      <c r="M5550" s="14">
        <v>0</v>
      </c>
      <c r="N5550" s="14">
        <v>3</v>
      </c>
      <c r="O5550" s="14">
        <v>0</v>
      </c>
      <c r="P5550" s="14"/>
      <c r="Q5550" s="3">
        <v>0</v>
      </c>
      <c r="R5550" s="69"/>
      <c r="S5550" s="69">
        <v>0</v>
      </c>
      <c r="T5550" s="3">
        <v>0</v>
      </c>
      <c r="U5550" s="3">
        <v>0</v>
      </c>
      <c r="V5550" s="3">
        <v>0</v>
      </c>
      <c r="W5550" s="3">
        <v>0</v>
      </c>
      <c r="X5550" s="14">
        <v>119383</v>
      </c>
      <c r="Y5550" s="14"/>
      <c r="Z5550" s="3">
        <v>35734</v>
      </c>
      <c r="AA5550" s="69"/>
      <c r="AB5550" s="69">
        <v>120.05661898999968</v>
      </c>
      <c r="AC5550" s="3">
        <v>15157</v>
      </c>
      <c r="AD5550" s="3">
        <v>57609.272539999984</v>
      </c>
      <c r="AE5550" s="3">
        <v>0</v>
      </c>
      <c r="AF5550" s="3">
        <v>0</v>
      </c>
    </row>
    <row r="5551" spans="1:32" x14ac:dyDescent="0.3">
      <c r="A5551" s="31" t="s">
        <v>88</v>
      </c>
      <c r="B5551" s="65" t="str">
        <f>VLOOKUP(A5551,'bank list with code'!$A$2:$C$114,3,FALSE)</f>
        <v>B052</v>
      </c>
      <c r="C5551" s="65" t="str">
        <f>VLOOKUP(B5551,'bank type'!$A$2:$B$87,2,FALSE)</f>
        <v>Foreign Banks</v>
      </c>
      <c r="D5551" s="60">
        <f t="shared" si="190"/>
        <v>45260</v>
      </c>
      <c r="E5551" s="115">
        <v>11</v>
      </c>
      <c r="F5551" s="41">
        <v>2023</v>
      </c>
      <c r="G5551" s="14">
        <v>46</v>
      </c>
      <c r="H5551" s="14">
        <v>28</v>
      </c>
      <c r="I5551" s="14"/>
      <c r="J5551" s="14"/>
      <c r="K5551" s="14">
        <v>0</v>
      </c>
      <c r="L5551" s="14">
        <v>0</v>
      </c>
      <c r="M5551" s="14">
        <v>0</v>
      </c>
      <c r="N5551" s="14">
        <v>0</v>
      </c>
      <c r="O5551" s="14">
        <v>629851</v>
      </c>
      <c r="P5551" s="14"/>
      <c r="Q5551" s="3">
        <v>781371</v>
      </c>
      <c r="R5551" s="69"/>
      <c r="S5551" s="69">
        <v>3021.1455988295556</v>
      </c>
      <c r="T5551" s="3">
        <v>1061503</v>
      </c>
      <c r="U5551" s="3">
        <v>5382974.246239352</v>
      </c>
      <c r="V5551" s="3">
        <v>0</v>
      </c>
      <c r="W5551" s="3">
        <v>0</v>
      </c>
      <c r="X5551" s="14">
        <v>670484</v>
      </c>
      <c r="Y5551" s="14"/>
      <c r="Z5551" s="3">
        <v>255879</v>
      </c>
      <c r="AA5551" s="69"/>
      <c r="AB5551" s="69">
        <v>1047.9899670899999</v>
      </c>
      <c r="AC5551" s="3">
        <v>0</v>
      </c>
      <c r="AD5551" s="3">
        <v>0</v>
      </c>
      <c r="AE5551" s="3">
        <v>0</v>
      </c>
      <c r="AF5551" s="3">
        <v>0</v>
      </c>
    </row>
    <row r="5552" spans="1:32" x14ac:dyDescent="0.3">
      <c r="A5552" s="31" t="s">
        <v>89</v>
      </c>
      <c r="B5552" s="65" t="str">
        <f>VLOOKUP(A5552,'bank list with code'!$A$2:$C$114,3,FALSE)</f>
        <v>B085</v>
      </c>
      <c r="C5552" s="65" t="str">
        <f>VLOOKUP(B5552,'bank type'!$A$2:$B$87,2,FALSE)</f>
        <v>Foreign Banks</v>
      </c>
      <c r="D5552" s="60">
        <f t="shared" si="190"/>
        <v>45260</v>
      </c>
      <c r="E5552" s="115">
        <v>11</v>
      </c>
      <c r="F5552" s="41">
        <v>2023</v>
      </c>
      <c r="G5552" s="14">
        <v>0</v>
      </c>
      <c r="H5552" s="14">
        <v>0</v>
      </c>
      <c r="I5552" s="14"/>
      <c r="J5552" s="14"/>
      <c r="K5552" s="14">
        <v>0</v>
      </c>
      <c r="L5552" s="14">
        <v>2163</v>
      </c>
      <c r="M5552" s="14">
        <v>0</v>
      </c>
      <c r="N5552" s="14">
        <v>0</v>
      </c>
      <c r="O5552" s="14">
        <v>946146</v>
      </c>
      <c r="P5552" s="14"/>
      <c r="Q5552" s="3">
        <v>330172</v>
      </c>
      <c r="R5552" s="69"/>
      <c r="S5552" s="69">
        <v>429.70815169999725</v>
      </c>
      <c r="T5552" s="3">
        <v>554060</v>
      </c>
      <c r="U5552" s="3">
        <v>862858.62993000005</v>
      </c>
      <c r="V5552" s="3">
        <v>0</v>
      </c>
      <c r="W5552" s="3">
        <v>0</v>
      </c>
      <c r="X5552" s="14">
        <v>740025</v>
      </c>
      <c r="Y5552" s="14"/>
      <c r="Z5552" s="3">
        <v>12274</v>
      </c>
      <c r="AA5552" s="69"/>
      <c r="AB5552" s="69">
        <v>39.305517619999996</v>
      </c>
      <c r="AC5552" s="3">
        <v>12347</v>
      </c>
      <c r="AD5552" s="3">
        <v>38151.892869999996</v>
      </c>
      <c r="AE5552" s="3">
        <v>0</v>
      </c>
      <c r="AF5552" s="3">
        <v>0</v>
      </c>
    </row>
    <row r="5553" spans="1:32" x14ac:dyDescent="0.3">
      <c r="A5553" s="36" t="s">
        <v>42</v>
      </c>
      <c r="B5553" s="65" t="str">
        <f>VLOOKUP(A5553,'bank list with code'!$A$2:$C$114,3,FALSE)</f>
        <v>B090</v>
      </c>
      <c r="C5553" s="65" t="str">
        <f>VLOOKUP(B5553,'bank type'!$A$2:$B$87,2,FALSE)</f>
        <v>Foreign Banks</v>
      </c>
      <c r="D5553" s="60">
        <f t="shared" si="190"/>
        <v>45260</v>
      </c>
      <c r="E5553" s="115">
        <v>11</v>
      </c>
      <c r="F5553" s="41">
        <v>2023</v>
      </c>
      <c r="G5553" s="14">
        <v>102</v>
      </c>
      <c r="H5553" s="14">
        <v>64</v>
      </c>
      <c r="I5553" s="14"/>
      <c r="J5553" s="14"/>
      <c r="K5553" s="14">
        <v>0</v>
      </c>
      <c r="L5553" s="14">
        <v>0</v>
      </c>
      <c r="M5553" s="14">
        <v>0</v>
      </c>
      <c r="N5553" s="14">
        <v>0</v>
      </c>
      <c r="O5553" s="14">
        <v>1027563</v>
      </c>
      <c r="P5553" s="14"/>
      <c r="Q5553" s="3">
        <v>1361575</v>
      </c>
      <c r="R5553" s="69"/>
      <c r="S5553" s="69">
        <v>4747.1368864281894</v>
      </c>
      <c r="T5553" s="3">
        <v>1332951</v>
      </c>
      <c r="U5553" s="3">
        <v>6136184.6436206689</v>
      </c>
      <c r="V5553" s="3">
        <v>0</v>
      </c>
      <c r="W5553" s="3">
        <v>0</v>
      </c>
      <c r="X5553" s="14">
        <v>1108599</v>
      </c>
      <c r="Y5553" s="14"/>
      <c r="Z5553" s="3">
        <v>632678</v>
      </c>
      <c r="AA5553" s="69"/>
      <c r="AB5553" s="69">
        <v>1788.5025988899943</v>
      </c>
      <c r="AC5553" s="3">
        <v>71193</v>
      </c>
      <c r="AD5553" s="3">
        <v>436063.33213000011</v>
      </c>
      <c r="AE5553" s="3">
        <v>29</v>
      </c>
      <c r="AF5553" s="3">
        <v>351.68799999999999</v>
      </c>
    </row>
    <row r="5554" spans="1:32" x14ac:dyDescent="0.3">
      <c r="A5554" s="36" t="s">
        <v>94</v>
      </c>
      <c r="B5554" s="65" t="str">
        <f>VLOOKUP(A5554,'bank list with code'!$A$2:$C$114,3,FALSE)</f>
        <v>B112</v>
      </c>
      <c r="C5554" s="65" t="str">
        <f>VLOOKUP(B5554,'bank type'!$A$2:$B$87,2,FALSE)</f>
        <v>Foreign Banks</v>
      </c>
      <c r="D5554" s="60">
        <f t="shared" si="190"/>
        <v>45260</v>
      </c>
      <c r="E5554" s="115">
        <v>11</v>
      </c>
      <c r="F5554" s="41">
        <v>2023</v>
      </c>
      <c r="G5554" s="14">
        <v>0</v>
      </c>
      <c r="H5554" s="14">
        <v>0</v>
      </c>
      <c r="I5554" s="14"/>
      <c r="J5554" s="14"/>
      <c r="K5554" s="14">
        <v>0</v>
      </c>
      <c r="L5554" s="14">
        <v>0</v>
      </c>
      <c r="M5554" s="14">
        <v>0</v>
      </c>
      <c r="N5554" s="14">
        <v>0</v>
      </c>
      <c r="O5554" s="14">
        <v>0</v>
      </c>
      <c r="P5554" s="14"/>
      <c r="Q5554" s="3">
        <v>0</v>
      </c>
      <c r="R5554" s="69"/>
      <c r="S5554" s="69">
        <v>0</v>
      </c>
      <c r="T5554" s="3">
        <v>0</v>
      </c>
      <c r="U5554" s="3">
        <v>0</v>
      </c>
      <c r="V5554" s="3">
        <v>0</v>
      </c>
      <c r="W5554" s="3">
        <v>0</v>
      </c>
      <c r="X5554" s="14">
        <v>1103</v>
      </c>
      <c r="Y5554" s="14"/>
      <c r="Z5554" s="3">
        <v>2988</v>
      </c>
      <c r="AA5554" s="69"/>
      <c r="AB5554" s="69">
        <v>10.650514529999999</v>
      </c>
      <c r="AC5554" s="3">
        <v>1104</v>
      </c>
      <c r="AD5554" s="3">
        <v>4105.1772099999998</v>
      </c>
      <c r="AE5554" s="3">
        <v>0</v>
      </c>
      <c r="AF5554" s="3">
        <v>0</v>
      </c>
    </row>
    <row r="5555" spans="1:32" x14ac:dyDescent="0.3">
      <c r="A5555" s="32" t="s">
        <v>45</v>
      </c>
      <c r="B5555" s="65" t="str">
        <f>VLOOKUP(A5555,'bank list with code'!$A$2:$C$114,3,FALSE)</f>
        <v>B002</v>
      </c>
      <c r="C5555" s="65" t="str">
        <f>VLOOKUP(B5555,'bank type'!$A$2:$B$87,2,FALSE)</f>
        <v>Payment Banks</v>
      </c>
      <c r="D5555" s="60">
        <f t="shared" si="190"/>
        <v>45260</v>
      </c>
      <c r="E5555" s="115">
        <v>11</v>
      </c>
      <c r="F5555" s="41">
        <v>2023</v>
      </c>
      <c r="G5555" s="25">
        <v>0</v>
      </c>
      <c r="H5555" s="25">
        <v>0</v>
      </c>
      <c r="I5555" s="25"/>
      <c r="J5555" s="25"/>
      <c r="K5555" s="25">
        <v>0</v>
      </c>
      <c r="L5555" s="25">
        <v>103803</v>
      </c>
      <c r="M5555" s="25">
        <v>0</v>
      </c>
      <c r="N5555" s="25">
        <v>3490565</v>
      </c>
      <c r="O5555" s="25">
        <v>0</v>
      </c>
      <c r="P5555" s="25"/>
      <c r="Q5555" s="26">
        <v>0</v>
      </c>
      <c r="R5555" s="133"/>
      <c r="S5555" s="133">
        <v>0</v>
      </c>
      <c r="T5555" s="26">
        <v>0</v>
      </c>
      <c r="U5555" s="26">
        <v>0</v>
      </c>
      <c r="V5555" s="26">
        <v>0</v>
      </c>
      <c r="W5555" s="26">
        <v>0</v>
      </c>
      <c r="X5555" s="25">
        <v>7342325</v>
      </c>
      <c r="Y5555" s="25"/>
      <c r="Z5555" s="26">
        <v>6171</v>
      </c>
      <c r="AA5555" s="133"/>
      <c r="AB5555" s="133">
        <v>10.679668729999999</v>
      </c>
      <c r="AC5555" s="26">
        <v>188232</v>
      </c>
      <c r="AD5555" s="26">
        <v>254855.23681</v>
      </c>
      <c r="AE5555" s="26">
        <v>0</v>
      </c>
      <c r="AF5555" s="26">
        <v>0</v>
      </c>
    </row>
    <row r="5556" spans="1:32" x14ac:dyDescent="0.3">
      <c r="A5556" s="32" t="s">
        <v>46</v>
      </c>
      <c r="B5556" s="65" t="str">
        <f>VLOOKUP(A5556,'bank list with code'!$A$2:$C$114,3,FALSE)</f>
        <v>B048</v>
      </c>
      <c r="C5556" s="65" t="str">
        <f>VLOOKUP(B5556,'bank type'!$A$2:$B$87,2,FALSE)</f>
        <v>Payment Banks</v>
      </c>
      <c r="D5556" s="60">
        <f t="shared" si="190"/>
        <v>45260</v>
      </c>
      <c r="E5556" s="115">
        <v>11</v>
      </c>
      <c r="F5556" s="41">
        <v>2023</v>
      </c>
      <c r="G5556" s="25">
        <v>0</v>
      </c>
      <c r="H5556" s="25">
        <v>0</v>
      </c>
      <c r="I5556" s="25"/>
      <c r="J5556" s="25"/>
      <c r="K5556" s="25">
        <v>0</v>
      </c>
      <c r="L5556" s="25">
        <v>399550</v>
      </c>
      <c r="M5556" s="25">
        <v>0</v>
      </c>
      <c r="N5556" s="25">
        <v>17612</v>
      </c>
      <c r="O5556" s="25">
        <v>0</v>
      </c>
      <c r="P5556" s="25"/>
      <c r="Q5556" s="26">
        <v>0</v>
      </c>
      <c r="R5556" s="133"/>
      <c r="S5556" s="133">
        <v>0</v>
      </c>
      <c r="T5556" s="26">
        <v>0</v>
      </c>
      <c r="U5556" s="26">
        <v>0</v>
      </c>
      <c r="V5556" s="26">
        <v>0</v>
      </c>
      <c r="W5556" s="26">
        <v>0</v>
      </c>
      <c r="X5556" s="25">
        <v>8289039</v>
      </c>
      <c r="Y5556" s="25"/>
      <c r="Z5556" s="26">
        <v>164967</v>
      </c>
      <c r="AA5556" s="133"/>
      <c r="AB5556" s="133">
        <v>332.93510514000002</v>
      </c>
      <c r="AC5556" s="26">
        <v>8935</v>
      </c>
      <c r="AD5556" s="26">
        <v>11150.666509999999</v>
      </c>
      <c r="AE5556" s="26">
        <v>0</v>
      </c>
      <c r="AF5556" s="26">
        <v>0</v>
      </c>
    </row>
    <row r="5557" spans="1:32" x14ac:dyDescent="0.3">
      <c r="A5557" s="32" t="s">
        <v>47</v>
      </c>
      <c r="B5557" s="65" t="str">
        <f>VLOOKUP(A5557,'bank list with code'!$A$2:$C$114,3,FALSE)</f>
        <v>B059</v>
      </c>
      <c r="C5557" s="65" t="str">
        <f>VLOOKUP(B5557,'bank type'!$A$2:$B$87,2,FALSE)</f>
        <v>Payment Banks</v>
      </c>
      <c r="D5557" s="60">
        <f t="shared" si="190"/>
        <v>45260</v>
      </c>
      <c r="E5557" s="115">
        <v>11</v>
      </c>
      <c r="F5557" s="41">
        <v>2023</v>
      </c>
      <c r="G5557" s="25">
        <v>0</v>
      </c>
      <c r="H5557" s="25">
        <v>0</v>
      </c>
      <c r="I5557" s="25"/>
      <c r="J5557" s="25"/>
      <c r="K5557" s="25">
        <v>0</v>
      </c>
      <c r="L5557" s="25">
        <v>236945</v>
      </c>
      <c r="M5557" s="25">
        <v>0</v>
      </c>
      <c r="N5557" s="25">
        <v>574290</v>
      </c>
      <c r="O5557" s="25">
        <v>0</v>
      </c>
      <c r="P5557" s="25"/>
      <c r="Q5557" s="26">
        <v>0</v>
      </c>
      <c r="R5557" s="133"/>
      <c r="S5557" s="133">
        <v>0</v>
      </c>
      <c r="T5557" s="26">
        <v>0</v>
      </c>
      <c r="U5557" s="26">
        <v>0</v>
      </c>
      <c r="V5557" s="26">
        <v>0</v>
      </c>
      <c r="W5557" s="26">
        <v>0</v>
      </c>
      <c r="X5557" s="25">
        <v>13587491</v>
      </c>
      <c r="Y5557" s="25"/>
      <c r="Z5557" s="26">
        <v>0</v>
      </c>
      <c r="AA5557" s="133"/>
      <c r="AB5557" s="133">
        <v>0</v>
      </c>
      <c r="AC5557" s="26">
        <v>339820</v>
      </c>
      <c r="AD5557" s="26">
        <v>106602.79225</v>
      </c>
      <c r="AE5557" s="26">
        <v>0</v>
      </c>
      <c r="AF5557" s="26">
        <v>0</v>
      </c>
    </row>
    <row r="5558" spans="1:32" x14ac:dyDescent="0.3">
      <c r="A5558" s="32" t="s">
        <v>72</v>
      </c>
      <c r="B5558" s="65" t="str">
        <f>VLOOKUP(A5558,'bank list with code'!$A$2:$C$114,3,FALSE)</f>
        <v>B067</v>
      </c>
      <c r="C5558" s="65" t="str">
        <f>VLOOKUP(B5558,'bank type'!$A$2:$B$87,2,FALSE)</f>
        <v>Payment Banks</v>
      </c>
      <c r="D5558" s="60">
        <f t="shared" si="190"/>
        <v>45260</v>
      </c>
      <c r="E5558" s="115">
        <v>11</v>
      </c>
      <c r="F5558" s="41">
        <v>2023</v>
      </c>
      <c r="G5558" s="25">
        <v>0</v>
      </c>
      <c r="H5558" s="25">
        <v>0</v>
      </c>
      <c r="I5558" s="25"/>
      <c r="J5558" s="25"/>
      <c r="K5558" s="25">
        <v>0</v>
      </c>
      <c r="L5558" s="25">
        <v>0</v>
      </c>
      <c r="M5558" s="25">
        <v>0</v>
      </c>
      <c r="N5558" s="25">
        <v>15913</v>
      </c>
      <c r="O5558" s="25">
        <v>0</v>
      </c>
      <c r="P5558" s="25"/>
      <c r="Q5558" s="26">
        <v>0</v>
      </c>
      <c r="R5558" s="133"/>
      <c r="S5558" s="133">
        <v>0</v>
      </c>
      <c r="T5558" s="26">
        <v>0</v>
      </c>
      <c r="U5558" s="26">
        <v>0</v>
      </c>
      <c r="V5558" s="26">
        <v>0</v>
      </c>
      <c r="W5558" s="26">
        <v>0</v>
      </c>
      <c r="X5558" s="25">
        <v>0</v>
      </c>
      <c r="Y5558" s="25"/>
      <c r="Z5558" s="26">
        <v>0</v>
      </c>
      <c r="AA5558" s="133"/>
      <c r="AB5558" s="133">
        <v>0</v>
      </c>
      <c r="AC5558" s="26">
        <v>0</v>
      </c>
      <c r="AD5558" s="26">
        <v>0</v>
      </c>
      <c r="AE5558" s="26">
        <v>0</v>
      </c>
      <c r="AF5558" s="26">
        <v>0</v>
      </c>
    </row>
    <row r="5559" spans="1:32" x14ac:dyDescent="0.3">
      <c r="A5559" s="32" t="s">
        <v>49</v>
      </c>
      <c r="B5559" s="65" t="str">
        <f>VLOOKUP(A5559,'bank list with code'!$A$2:$C$114,3,FALSE)</f>
        <v>B077</v>
      </c>
      <c r="C5559" s="65" t="str">
        <f>VLOOKUP(B5559,'bank type'!$A$2:$B$87,2,FALSE)</f>
        <v>Payment Banks</v>
      </c>
      <c r="D5559" s="60">
        <f t="shared" si="190"/>
        <v>45260</v>
      </c>
      <c r="E5559" s="115">
        <v>11</v>
      </c>
      <c r="F5559" s="41">
        <v>2023</v>
      </c>
      <c r="G5559" s="25">
        <v>0</v>
      </c>
      <c r="H5559" s="25">
        <v>0</v>
      </c>
      <c r="I5559" s="25"/>
      <c r="J5559" s="25"/>
      <c r="K5559" s="25">
        <v>190</v>
      </c>
      <c r="L5559" s="25">
        <v>477224</v>
      </c>
      <c r="M5559" s="25">
        <v>0</v>
      </c>
      <c r="N5559" s="25">
        <v>0</v>
      </c>
      <c r="O5559" s="25">
        <v>0</v>
      </c>
      <c r="P5559" s="25"/>
      <c r="Q5559" s="26">
        <v>0</v>
      </c>
      <c r="R5559" s="133"/>
      <c r="S5559" s="133">
        <v>0</v>
      </c>
      <c r="T5559" s="26">
        <v>0</v>
      </c>
      <c r="U5559" s="26">
        <v>0</v>
      </c>
      <c r="V5559" s="26">
        <v>0</v>
      </c>
      <c r="W5559" s="26">
        <v>0</v>
      </c>
      <c r="X5559" s="59">
        <v>783865</v>
      </c>
      <c r="Y5559" s="59"/>
      <c r="Z5559" s="26">
        <v>1277</v>
      </c>
      <c r="AA5559" s="133"/>
      <c r="AB5559" s="133">
        <v>1.2309116999999998</v>
      </c>
      <c r="AC5559" s="26">
        <v>28295</v>
      </c>
      <c r="AD5559" s="26">
        <v>21432.956639998265</v>
      </c>
      <c r="AE5559" s="26">
        <v>0</v>
      </c>
      <c r="AF5559" s="26">
        <v>0</v>
      </c>
    </row>
    <row r="5560" spans="1:32" x14ac:dyDescent="0.3">
      <c r="A5560" s="37" t="s">
        <v>50</v>
      </c>
      <c r="B5560" s="65" t="str">
        <f>VLOOKUP(A5560,'bank list with code'!$A$2:$C$114,3,FALSE)</f>
        <v>B079</v>
      </c>
      <c r="C5560" s="65" t="str">
        <f>VLOOKUP(B5560,'bank type'!$A$2:$B$87,2,FALSE)</f>
        <v>Payment Banks</v>
      </c>
      <c r="D5560" s="60">
        <f t="shared" si="190"/>
        <v>45260</v>
      </c>
      <c r="E5560" s="115">
        <v>11</v>
      </c>
      <c r="F5560" s="41">
        <v>2023</v>
      </c>
      <c r="G5560" s="25">
        <v>1</v>
      </c>
      <c r="H5560" s="25">
        <v>10</v>
      </c>
      <c r="I5560" s="25"/>
      <c r="J5560" s="25"/>
      <c r="K5560" s="25">
        <v>688151</v>
      </c>
      <c r="L5560" s="25">
        <v>0</v>
      </c>
      <c r="M5560" s="25">
        <v>0</v>
      </c>
      <c r="N5560" s="25">
        <v>34535520</v>
      </c>
      <c r="O5560" s="25">
        <v>0</v>
      </c>
      <c r="P5560" s="25"/>
      <c r="Q5560" s="26">
        <v>0</v>
      </c>
      <c r="R5560" s="133"/>
      <c r="S5560" s="133">
        <v>0</v>
      </c>
      <c r="T5560" s="26">
        <v>0</v>
      </c>
      <c r="U5560" s="26">
        <v>0</v>
      </c>
      <c r="V5560" s="26">
        <v>0</v>
      </c>
      <c r="W5560" s="26">
        <v>0</v>
      </c>
      <c r="X5560" s="25">
        <v>32249647</v>
      </c>
      <c r="Y5560" s="25"/>
      <c r="Z5560" s="26">
        <v>248727</v>
      </c>
      <c r="AA5560" s="133"/>
      <c r="AB5560" s="133">
        <v>375.78317347000007</v>
      </c>
      <c r="AC5560" s="26">
        <v>745934</v>
      </c>
      <c r="AD5560" s="26">
        <v>1482727.2490999999</v>
      </c>
      <c r="AE5560" s="26">
        <v>0</v>
      </c>
      <c r="AF5560" s="26">
        <v>0</v>
      </c>
    </row>
    <row r="5561" spans="1:32" x14ac:dyDescent="0.3">
      <c r="A5561" s="31" t="s">
        <v>95</v>
      </c>
      <c r="B5561" s="65" t="str">
        <f>VLOOKUP(A5561,'bank list with code'!$A$2:$C$114,3,FALSE)</f>
        <v>B007</v>
      </c>
      <c r="C5561" s="65" t="str">
        <f>VLOOKUP(B5561,'bank type'!$A$2:$B$87,2,FALSE)</f>
        <v>Small Finance Banks</v>
      </c>
      <c r="D5561" s="60">
        <f t="shared" si="190"/>
        <v>45260</v>
      </c>
      <c r="E5561" s="115">
        <v>11</v>
      </c>
      <c r="F5561" s="41">
        <v>2023</v>
      </c>
      <c r="G5561" s="14">
        <v>493</v>
      </c>
      <c r="H5561" s="14">
        <v>2</v>
      </c>
      <c r="I5561" s="14"/>
      <c r="J5561" s="14"/>
      <c r="K5561" s="14">
        <v>0</v>
      </c>
      <c r="L5561" s="14">
        <v>392</v>
      </c>
      <c r="M5561" s="14">
        <v>0</v>
      </c>
      <c r="N5561" s="14">
        <v>1120133</v>
      </c>
      <c r="O5561" s="14">
        <v>781173</v>
      </c>
      <c r="P5561" s="14"/>
      <c r="Q5561" s="3">
        <v>960742</v>
      </c>
      <c r="R5561" s="69"/>
      <c r="S5561" s="69">
        <v>5888.8997777163404</v>
      </c>
      <c r="T5561" s="3">
        <v>1212998</v>
      </c>
      <c r="U5561" s="3">
        <v>9902968.9358378109</v>
      </c>
      <c r="V5561" s="3">
        <v>890</v>
      </c>
      <c r="W5561" s="3">
        <v>517.26900000000001</v>
      </c>
      <c r="X5561" s="14">
        <v>2832277</v>
      </c>
      <c r="Y5561" s="14"/>
      <c r="Z5561" s="3">
        <v>198497</v>
      </c>
      <c r="AA5561" s="69"/>
      <c r="AB5561" s="69">
        <v>595.31160164999756</v>
      </c>
      <c r="AC5561" s="3">
        <v>268278</v>
      </c>
      <c r="AD5561" s="3">
        <v>1033832.7286400198</v>
      </c>
      <c r="AE5561" s="3">
        <v>267</v>
      </c>
      <c r="AF5561" s="3">
        <v>4052.8850000000002</v>
      </c>
    </row>
    <row r="5562" spans="1:32" x14ac:dyDescent="0.3">
      <c r="A5562" s="31" t="s">
        <v>96</v>
      </c>
      <c r="B5562" s="65" t="str">
        <f>VLOOKUP(A5562,'bank list with code'!$A$2:$C$114,3,FALSE)</f>
        <v>B019</v>
      </c>
      <c r="C5562" s="65" t="str">
        <f>VLOOKUP(B5562,'bank type'!$A$2:$B$87,2,FALSE)</f>
        <v>Small Finance Banks</v>
      </c>
      <c r="D5562" s="60">
        <f t="shared" si="190"/>
        <v>45260</v>
      </c>
      <c r="E5562" s="115">
        <v>11</v>
      </c>
      <c r="F5562" s="41">
        <v>2023</v>
      </c>
      <c r="G5562" s="14">
        <v>174</v>
      </c>
      <c r="H5562" s="14">
        <v>2</v>
      </c>
      <c r="I5562" s="14"/>
      <c r="J5562" s="14"/>
      <c r="K5562" s="14">
        <v>0</v>
      </c>
      <c r="L5562" s="14">
        <v>0</v>
      </c>
      <c r="M5562" s="14">
        <v>0</v>
      </c>
      <c r="N5562" s="14">
        <v>0</v>
      </c>
      <c r="O5562" s="14">
        <v>0</v>
      </c>
      <c r="P5562" s="14"/>
      <c r="Q5562" s="3">
        <v>0</v>
      </c>
      <c r="R5562" s="69"/>
      <c r="S5562" s="69">
        <v>0</v>
      </c>
      <c r="T5562" s="3">
        <v>0</v>
      </c>
      <c r="U5562" s="3">
        <v>0</v>
      </c>
      <c r="V5562" s="3">
        <v>0</v>
      </c>
      <c r="W5562" s="3">
        <v>0</v>
      </c>
      <c r="X5562" s="14">
        <v>277244</v>
      </c>
      <c r="Y5562" s="14"/>
      <c r="Z5562" s="3">
        <v>33144</v>
      </c>
      <c r="AA5562" s="69"/>
      <c r="AB5562" s="69">
        <v>121.06883020000002</v>
      </c>
      <c r="AC5562" s="3">
        <v>5938</v>
      </c>
      <c r="AD5562" s="3">
        <v>20925.222759999971</v>
      </c>
      <c r="AE5562" s="3">
        <v>0</v>
      </c>
      <c r="AF5562" s="3">
        <v>0</v>
      </c>
    </row>
    <row r="5563" spans="1:32" x14ac:dyDescent="0.3">
      <c r="A5563" s="31" t="s">
        <v>97</v>
      </c>
      <c r="B5563" s="65" t="str">
        <f>VLOOKUP(A5563,'bank list with code'!$A$2:$C$114,3,FALSE)</f>
        <v>B041</v>
      </c>
      <c r="C5563" s="65" t="str">
        <f>VLOOKUP(B5563,'bank type'!$A$2:$B$87,2,FALSE)</f>
        <v>Small Finance Banks</v>
      </c>
      <c r="D5563" s="60">
        <f t="shared" si="190"/>
        <v>45260</v>
      </c>
      <c r="E5563" s="115">
        <v>11</v>
      </c>
      <c r="F5563" s="41">
        <v>2023</v>
      </c>
      <c r="G5563" s="14">
        <v>359</v>
      </c>
      <c r="H5563" s="14">
        <v>3</v>
      </c>
      <c r="I5563" s="14"/>
      <c r="J5563" s="14"/>
      <c r="K5563" s="14">
        <v>25645</v>
      </c>
      <c r="L5563" s="14">
        <v>302</v>
      </c>
      <c r="M5563" s="14">
        <v>62621</v>
      </c>
      <c r="N5563" s="14">
        <v>0</v>
      </c>
      <c r="O5563" s="14">
        <v>0</v>
      </c>
      <c r="P5563" s="14"/>
      <c r="Q5563" s="3">
        <v>0</v>
      </c>
      <c r="R5563" s="69"/>
      <c r="S5563" s="69">
        <v>0</v>
      </c>
      <c r="T5563" s="3">
        <v>0</v>
      </c>
      <c r="U5563" s="3">
        <v>0</v>
      </c>
      <c r="V5563" s="3">
        <v>0</v>
      </c>
      <c r="W5563" s="3">
        <v>0</v>
      </c>
      <c r="X5563" s="14">
        <v>2299201</v>
      </c>
      <c r="Y5563" s="14"/>
      <c r="Z5563" s="3">
        <v>161634</v>
      </c>
      <c r="AA5563" s="69"/>
      <c r="AB5563" s="69">
        <v>349.05726562000001</v>
      </c>
      <c r="AC5563" s="3">
        <v>42167</v>
      </c>
      <c r="AD5563" s="3">
        <v>178945.93182</v>
      </c>
      <c r="AE5563" s="3">
        <v>0</v>
      </c>
      <c r="AF5563" s="3">
        <v>0</v>
      </c>
    </row>
    <row r="5564" spans="1:32" x14ac:dyDescent="0.3">
      <c r="A5564" s="31" t="s">
        <v>98</v>
      </c>
      <c r="B5564" s="65" t="str">
        <f>VLOOKUP(A5564,'bank list with code'!$A$2:$C$114,3,FALSE)</f>
        <v>B043</v>
      </c>
      <c r="C5564" s="65" t="str">
        <f>VLOOKUP(B5564,'bank type'!$A$2:$B$87,2,FALSE)</f>
        <v>Small Finance Banks</v>
      </c>
      <c r="D5564" s="60">
        <f t="shared" si="190"/>
        <v>45260</v>
      </c>
      <c r="E5564" s="115">
        <v>11</v>
      </c>
      <c r="F5564" s="41">
        <v>2023</v>
      </c>
      <c r="G5564" s="14">
        <v>593</v>
      </c>
      <c r="H5564" s="14">
        <v>2</v>
      </c>
      <c r="I5564" s="14"/>
      <c r="J5564" s="14"/>
      <c r="K5564" s="14">
        <v>0</v>
      </c>
      <c r="L5564" s="14">
        <v>2521</v>
      </c>
      <c r="M5564" s="14">
        <v>0</v>
      </c>
      <c r="N5564" s="14">
        <v>0</v>
      </c>
      <c r="O5564" s="14">
        <v>0</v>
      </c>
      <c r="P5564" s="14"/>
      <c r="Q5564" s="3">
        <v>0</v>
      </c>
      <c r="R5564" s="69"/>
      <c r="S5564" s="69">
        <v>0</v>
      </c>
      <c r="T5564" s="3">
        <v>0</v>
      </c>
      <c r="U5564" s="3">
        <v>0</v>
      </c>
      <c r="V5564" s="3">
        <v>0</v>
      </c>
      <c r="W5564" s="3">
        <v>0</v>
      </c>
      <c r="X5564" s="14">
        <v>5414652</v>
      </c>
      <c r="Y5564" s="14"/>
      <c r="Z5564" s="3">
        <v>187714</v>
      </c>
      <c r="AA5564" s="69"/>
      <c r="AB5564" s="69">
        <v>296.95976741000004</v>
      </c>
      <c r="AC5564" s="3">
        <v>14744</v>
      </c>
      <c r="AD5564" s="3">
        <v>35538.480969999997</v>
      </c>
      <c r="AE5564" s="3">
        <v>0</v>
      </c>
      <c r="AF5564" s="3">
        <v>0</v>
      </c>
    </row>
    <row r="5565" spans="1:32" x14ac:dyDescent="0.3">
      <c r="A5565" s="31" t="s">
        <v>99</v>
      </c>
      <c r="B5565" s="65" t="str">
        <f>VLOOKUP(A5565,'bank list with code'!$A$2:$C$114,3,FALSE)</f>
        <v>B046</v>
      </c>
      <c r="C5565" s="65" t="str">
        <f>VLOOKUP(B5565,'bank type'!$A$2:$B$87,2,FALSE)</f>
        <v>Small Finance Banks</v>
      </c>
      <c r="D5565" s="60">
        <f t="shared" si="190"/>
        <v>45260</v>
      </c>
      <c r="E5565" s="115">
        <v>11</v>
      </c>
      <c r="F5565" s="41">
        <v>2023</v>
      </c>
      <c r="G5565" s="14">
        <v>170</v>
      </c>
      <c r="H5565" s="14">
        <v>0</v>
      </c>
      <c r="I5565" s="14"/>
      <c r="J5565" s="14"/>
      <c r="K5565" s="14">
        <v>0</v>
      </c>
      <c r="L5565" s="14">
        <v>436</v>
      </c>
      <c r="M5565" s="14">
        <v>0</v>
      </c>
      <c r="N5565" s="14">
        <v>46699</v>
      </c>
      <c r="O5565" s="14">
        <v>0</v>
      </c>
      <c r="P5565" s="14"/>
      <c r="Q5565" s="3">
        <v>0</v>
      </c>
      <c r="R5565" s="69"/>
      <c r="S5565" s="69">
        <v>0</v>
      </c>
      <c r="T5565" s="3">
        <v>0</v>
      </c>
      <c r="U5565" s="3">
        <v>0</v>
      </c>
      <c r="V5565" s="3">
        <v>0</v>
      </c>
      <c r="W5565" s="3">
        <v>0</v>
      </c>
      <c r="X5565" s="14">
        <v>5295272</v>
      </c>
      <c r="Y5565" s="14"/>
      <c r="Z5565" s="3">
        <v>41520</v>
      </c>
      <c r="AA5565" s="69"/>
      <c r="AB5565" s="69">
        <v>58.115835300000001</v>
      </c>
      <c r="AC5565" s="3">
        <v>8394</v>
      </c>
      <c r="AD5565" s="3">
        <v>26010.06135</v>
      </c>
      <c r="AE5565" s="3">
        <v>0</v>
      </c>
      <c r="AF5565" s="3">
        <v>0</v>
      </c>
    </row>
    <row r="5566" spans="1:32" x14ac:dyDescent="0.3">
      <c r="A5566" s="31" t="s">
        <v>100</v>
      </c>
      <c r="B5566" s="65" t="str">
        <f>VLOOKUP(A5566,'bank list with code'!$A$2:$C$114,3,FALSE)</f>
        <v>B065</v>
      </c>
      <c r="C5566" s="65" t="str">
        <f>VLOOKUP(B5566,'bank type'!$A$2:$B$87,2,FALSE)</f>
        <v>Small Finance Banks</v>
      </c>
      <c r="D5566" s="60">
        <f t="shared" si="190"/>
        <v>45260</v>
      </c>
      <c r="E5566" s="115">
        <v>11</v>
      </c>
      <c r="F5566" s="41">
        <v>2023</v>
      </c>
      <c r="G5566" s="14">
        <v>59</v>
      </c>
      <c r="H5566" s="14">
        <v>2</v>
      </c>
      <c r="I5566" s="14"/>
      <c r="J5566" s="14"/>
      <c r="K5566" s="14">
        <v>0</v>
      </c>
      <c r="L5566" s="14">
        <v>162</v>
      </c>
      <c r="M5566" s="14">
        <v>0</v>
      </c>
      <c r="N5566" s="14">
        <v>495276</v>
      </c>
      <c r="O5566" s="14">
        <v>0</v>
      </c>
      <c r="P5566" s="14"/>
      <c r="Q5566" s="3">
        <v>0</v>
      </c>
      <c r="R5566" s="69"/>
      <c r="S5566" s="69">
        <v>0</v>
      </c>
      <c r="T5566" s="3">
        <v>0</v>
      </c>
      <c r="U5566" s="3">
        <v>0</v>
      </c>
      <c r="V5566" s="3">
        <v>0</v>
      </c>
      <c r="W5566" s="3">
        <v>0</v>
      </c>
      <c r="X5566" s="14">
        <v>3048414</v>
      </c>
      <c r="Y5566" s="14"/>
      <c r="Z5566" s="3">
        <v>48896</v>
      </c>
      <c r="AA5566" s="69"/>
      <c r="AB5566" s="69">
        <v>98.17918908</v>
      </c>
      <c r="AC5566" s="3">
        <v>7429</v>
      </c>
      <c r="AD5566" s="3">
        <v>19638.725170000002</v>
      </c>
      <c r="AE5566" s="3">
        <v>0</v>
      </c>
      <c r="AF5566" s="3">
        <v>0</v>
      </c>
    </row>
    <row r="5567" spans="1:32" x14ac:dyDescent="0.3">
      <c r="A5567" s="31" t="s">
        <v>101</v>
      </c>
      <c r="B5567" s="65" t="str">
        <f>VLOOKUP(A5567,'bank list with code'!$A$2:$C$114,3,FALSE)</f>
        <v>B075</v>
      </c>
      <c r="C5567" s="65" t="str">
        <f>VLOOKUP(B5567,'bank type'!$A$2:$B$87,2,FALSE)</f>
        <v>Small Finance Banks</v>
      </c>
      <c r="D5567" s="60">
        <f t="shared" si="190"/>
        <v>45260</v>
      </c>
      <c r="E5567" s="115">
        <v>11</v>
      </c>
      <c r="F5567" s="41">
        <v>2023</v>
      </c>
      <c r="G5567" s="14">
        <v>13</v>
      </c>
      <c r="H5567" s="14">
        <v>1</v>
      </c>
      <c r="I5567" s="14"/>
      <c r="J5567" s="14"/>
      <c r="K5567" s="14">
        <v>0</v>
      </c>
      <c r="L5567" s="14">
        <v>0</v>
      </c>
      <c r="M5567" s="14">
        <v>0</v>
      </c>
      <c r="N5567" s="14">
        <v>0</v>
      </c>
      <c r="O5567" s="14">
        <v>0</v>
      </c>
      <c r="P5567" s="14"/>
      <c r="Q5567" s="3">
        <v>0</v>
      </c>
      <c r="R5567" s="69"/>
      <c r="S5567" s="69">
        <v>0</v>
      </c>
      <c r="T5567" s="3">
        <v>0</v>
      </c>
      <c r="U5567" s="3">
        <v>0</v>
      </c>
      <c r="V5567" s="3">
        <v>0</v>
      </c>
      <c r="W5567" s="3">
        <v>0</v>
      </c>
      <c r="X5567" s="14">
        <v>405842</v>
      </c>
      <c r="Y5567" s="14"/>
      <c r="Z5567" s="3">
        <v>6451</v>
      </c>
      <c r="AA5567" s="69"/>
      <c r="AB5567" s="69">
        <v>8.42737479</v>
      </c>
      <c r="AC5567" s="3">
        <v>0</v>
      </c>
      <c r="AD5567" s="3">
        <v>0</v>
      </c>
      <c r="AE5567" s="3">
        <v>0</v>
      </c>
      <c r="AF5567" s="3">
        <v>0</v>
      </c>
    </row>
    <row r="5568" spans="1:32" x14ac:dyDescent="0.3">
      <c r="A5568" s="31" t="s">
        <v>102</v>
      </c>
      <c r="B5568" s="65" t="str">
        <f>VLOOKUP(A5568,'bank list with code'!$A$2:$C$114,3,FALSE)</f>
        <v>B087</v>
      </c>
      <c r="C5568" s="65" t="str">
        <f>VLOOKUP(B5568,'bank type'!$A$2:$B$87,2,FALSE)</f>
        <v>Small Finance Banks</v>
      </c>
      <c r="D5568" s="60">
        <f t="shared" si="190"/>
        <v>45260</v>
      </c>
      <c r="E5568" s="115">
        <v>11</v>
      </c>
      <c r="F5568" s="41">
        <v>2023</v>
      </c>
      <c r="G5568" s="14">
        <v>27</v>
      </c>
      <c r="H5568" s="14">
        <v>0</v>
      </c>
      <c r="I5568" s="14"/>
      <c r="J5568" s="14"/>
      <c r="K5568" s="14">
        <v>0</v>
      </c>
      <c r="L5568" s="14">
        <v>0</v>
      </c>
      <c r="M5568" s="14">
        <v>0</v>
      </c>
      <c r="N5568" s="14">
        <v>0</v>
      </c>
      <c r="O5568" s="14">
        <v>0</v>
      </c>
      <c r="P5568" s="14"/>
      <c r="Q5568" s="3">
        <v>0</v>
      </c>
      <c r="R5568" s="69"/>
      <c r="S5568" s="69">
        <v>0</v>
      </c>
      <c r="T5568" s="3">
        <v>0</v>
      </c>
      <c r="U5568" s="3">
        <v>0</v>
      </c>
      <c r="V5568" s="3">
        <v>0</v>
      </c>
      <c r="W5568" s="3">
        <v>0</v>
      </c>
      <c r="X5568" s="14">
        <v>83364</v>
      </c>
      <c r="Y5568" s="14"/>
      <c r="Z5568" s="3">
        <v>4736</v>
      </c>
      <c r="AA5568" s="69"/>
      <c r="AB5568" s="69">
        <v>12.250180259999999</v>
      </c>
      <c r="AC5568" s="3">
        <v>4118</v>
      </c>
      <c r="AD5568" s="3">
        <v>16069.534220000001</v>
      </c>
      <c r="AE5568" s="3">
        <v>0</v>
      </c>
      <c r="AF5568" s="3">
        <v>0</v>
      </c>
    </row>
    <row r="5569" spans="1:32" x14ac:dyDescent="0.3">
      <c r="A5569" s="31" t="s">
        <v>103</v>
      </c>
      <c r="B5569" s="65" t="str">
        <f>VLOOKUP(A5569,'bank list with code'!$A$2:$C$114,3,FALSE)</f>
        <v>B097</v>
      </c>
      <c r="C5569" s="65" t="str">
        <f>VLOOKUP(B5569,'bank type'!$A$2:$B$87,2,FALSE)</f>
        <v>Small Finance Banks</v>
      </c>
      <c r="D5569" s="60">
        <f t="shared" si="190"/>
        <v>45260</v>
      </c>
      <c r="E5569" s="115">
        <v>11</v>
      </c>
      <c r="F5569" s="41">
        <v>2023</v>
      </c>
      <c r="G5569" s="14">
        <v>0</v>
      </c>
      <c r="H5569" s="14">
        <v>0</v>
      </c>
      <c r="I5569" s="14"/>
      <c r="J5569" s="14"/>
      <c r="K5569" s="14">
        <v>0</v>
      </c>
      <c r="L5569" s="14">
        <v>67</v>
      </c>
      <c r="M5569" s="14">
        <v>0</v>
      </c>
      <c r="N5569" s="14">
        <v>0</v>
      </c>
      <c r="O5569" s="14">
        <v>0</v>
      </c>
      <c r="P5569" s="14"/>
      <c r="Q5569" s="3">
        <v>0</v>
      </c>
      <c r="R5569" s="69"/>
      <c r="S5569" s="69">
        <v>0</v>
      </c>
      <c r="T5569" s="3">
        <v>0</v>
      </c>
      <c r="U5569" s="3">
        <v>0</v>
      </c>
      <c r="V5569" s="3">
        <v>0</v>
      </c>
      <c r="W5569" s="3">
        <v>0</v>
      </c>
      <c r="X5569" s="14">
        <v>709978</v>
      </c>
      <c r="Y5569" s="14"/>
      <c r="Z5569" s="3">
        <v>34367</v>
      </c>
      <c r="AA5569" s="69"/>
      <c r="AB5569" s="69">
        <v>41.555012529999999</v>
      </c>
      <c r="AC5569" s="3">
        <v>698</v>
      </c>
      <c r="AD5569" s="3">
        <v>2229.6764199999998</v>
      </c>
      <c r="AE5569" s="3">
        <v>0</v>
      </c>
      <c r="AF5569" s="3">
        <v>0</v>
      </c>
    </row>
    <row r="5570" spans="1:32" x14ac:dyDescent="0.3">
      <c r="A5570" s="31" t="s">
        <v>104</v>
      </c>
      <c r="B5570" s="65" t="str">
        <f>VLOOKUP(A5570,'bank list with code'!$A$2:$C$114,3,FALSE)</f>
        <v>B103</v>
      </c>
      <c r="C5570" s="65" t="str">
        <f>VLOOKUP(B5570,'bank type'!$A$2:$B$87,2,FALSE)</f>
        <v>Small Finance Banks</v>
      </c>
      <c r="D5570" s="60">
        <f t="shared" si="190"/>
        <v>45260</v>
      </c>
      <c r="E5570" s="115">
        <v>11</v>
      </c>
      <c r="F5570" s="41">
        <v>2023</v>
      </c>
      <c r="G5570" s="14">
        <v>561</v>
      </c>
      <c r="H5570" s="14">
        <v>4</v>
      </c>
      <c r="I5570" s="14"/>
      <c r="J5570" s="14"/>
      <c r="K5570" s="14">
        <v>0</v>
      </c>
      <c r="L5570" s="14">
        <v>0</v>
      </c>
      <c r="M5570" s="14">
        <v>0</v>
      </c>
      <c r="N5570" s="14">
        <v>550110</v>
      </c>
      <c r="O5570" s="14">
        <v>0</v>
      </c>
      <c r="P5570" s="14"/>
      <c r="Q5570" s="3">
        <v>0</v>
      </c>
      <c r="R5570" s="69"/>
      <c r="S5570" s="69">
        <v>0</v>
      </c>
      <c r="T5570" s="3">
        <v>0</v>
      </c>
      <c r="U5570" s="3">
        <v>0</v>
      </c>
      <c r="V5570" s="3">
        <v>0</v>
      </c>
      <c r="W5570" s="3">
        <v>0</v>
      </c>
      <c r="X5570" s="14">
        <v>9781933</v>
      </c>
      <c r="Y5570" s="14"/>
      <c r="Z5570" s="3">
        <v>218693</v>
      </c>
      <c r="AA5570" s="69"/>
      <c r="AB5570" s="69">
        <v>396.10045961999998</v>
      </c>
      <c r="AC5570" s="3">
        <v>79803</v>
      </c>
      <c r="AD5570" s="3">
        <v>224523.76375000001</v>
      </c>
      <c r="AE5570" s="3">
        <v>0</v>
      </c>
      <c r="AF5570" s="3">
        <v>0</v>
      </c>
    </row>
    <row r="5571" spans="1:32" x14ac:dyDescent="0.3">
      <c r="A5571" s="31" t="s">
        <v>105</v>
      </c>
      <c r="B5571" s="65" t="str">
        <f>VLOOKUP(A5571,'bank list with code'!$A$2:$C$114,3,FALSE)</f>
        <v>B107</v>
      </c>
      <c r="C5571" s="65" t="str">
        <f>VLOOKUP(B5571,'bank type'!$A$2:$B$87,2,FALSE)</f>
        <v>Small Finance Banks</v>
      </c>
      <c r="D5571" s="60">
        <f t="shared" si="190"/>
        <v>45260</v>
      </c>
      <c r="E5571" s="115">
        <v>11</v>
      </c>
      <c r="F5571" s="41">
        <v>2023</v>
      </c>
      <c r="G5571" s="14">
        <v>231</v>
      </c>
      <c r="H5571" s="14">
        <v>0</v>
      </c>
      <c r="I5571" s="14"/>
      <c r="J5571" s="14"/>
      <c r="K5571" s="14">
        <v>0</v>
      </c>
      <c r="L5571" s="14">
        <v>0</v>
      </c>
      <c r="M5571" s="14">
        <v>0</v>
      </c>
      <c r="N5571" s="14">
        <v>0</v>
      </c>
      <c r="O5571" s="14">
        <v>0</v>
      </c>
      <c r="P5571" s="14"/>
      <c r="Q5571" s="3">
        <v>0</v>
      </c>
      <c r="R5571" s="69"/>
      <c r="S5571" s="69">
        <v>0</v>
      </c>
      <c r="T5571" s="3">
        <v>0</v>
      </c>
      <c r="U5571" s="3">
        <v>0</v>
      </c>
      <c r="V5571" s="3">
        <v>0</v>
      </c>
      <c r="W5571" s="3">
        <v>0</v>
      </c>
      <c r="X5571" s="14">
        <v>10</v>
      </c>
      <c r="Y5571" s="14"/>
      <c r="Z5571" s="3">
        <v>4</v>
      </c>
      <c r="AA5571" s="69"/>
      <c r="AB5571" s="69">
        <v>6.02E-4</v>
      </c>
      <c r="AC5571" s="3">
        <v>2</v>
      </c>
      <c r="AD5571" s="3">
        <v>0.64403999999999995</v>
      </c>
      <c r="AE5571" s="3">
        <v>0</v>
      </c>
      <c r="AF5571" s="3">
        <v>0</v>
      </c>
    </row>
    <row r="5572" spans="1:32" x14ac:dyDescent="0.3">
      <c r="A5572" s="31" t="s">
        <v>106</v>
      </c>
      <c r="B5572" s="65" t="str">
        <f>VLOOKUP(A5572,'bank list with code'!$A$2:$C$114,3,FALSE)</f>
        <v>B109</v>
      </c>
      <c r="C5572" s="65" t="str">
        <f>VLOOKUP(B5572,'bank type'!$A$2:$B$87,2,FALSE)</f>
        <v>Small Finance Banks</v>
      </c>
      <c r="D5572" s="60">
        <f t="shared" si="190"/>
        <v>45260</v>
      </c>
      <c r="E5572" s="115">
        <v>11</v>
      </c>
      <c r="F5572" s="41">
        <v>2023</v>
      </c>
      <c r="G5572" s="14">
        <v>309</v>
      </c>
      <c r="H5572" s="14">
        <v>7</v>
      </c>
      <c r="I5572" s="14"/>
      <c r="J5572" s="14"/>
      <c r="K5572" s="14">
        <v>0</v>
      </c>
      <c r="L5572" s="14">
        <v>568</v>
      </c>
      <c r="M5572" s="14">
        <v>0</v>
      </c>
      <c r="N5572" s="14">
        <v>32138</v>
      </c>
      <c r="O5572" s="14">
        <v>135</v>
      </c>
      <c r="P5572" s="14"/>
      <c r="Q5572" s="3">
        <v>96</v>
      </c>
      <c r="R5572" s="69"/>
      <c r="S5572" s="69">
        <v>0.35775329</v>
      </c>
      <c r="T5572" s="3">
        <v>49</v>
      </c>
      <c r="U5572" s="3">
        <v>192.07509999999999</v>
      </c>
      <c r="V5572" s="3">
        <v>0</v>
      </c>
      <c r="W5572" s="3">
        <v>0</v>
      </c>
      <c r="X5572" s="14">
        <v>1782192</v>
      </c>
      <c r="Y5572" s="14"/>
      <c r="Z5572" s="3">
        <v>35657</v>
      </c>
      <c r="AA5572" s="69"/>
      <c r="AB5572" s="69">
        <v>77.148568680000196</v>
      </c>
      <c r="AC5572" s="3">
        <v>11868</v>
      </c>
      <c r="AD5572" s="3">
        <v>23884.705569999307</v>
      </c>
      <c r="AE5572" s="3">
        <v>21</v>
      </c>
      <c r="AF5572" s="3">
        <v>175.92565999999999</v>
      </c>
    </row>
    <row r="5573" spans="1:32" x14ac:dyDescent="0.3">
      <c r="A5573" t="s">
        <v>0</v>
      </c>
      <c r="B5573" s="65" t="str">
        <f>VLOOKUP(A5573,'bank list with code'!$A$2:$C$114,3,FALSE)</f>
        <v>B014</v>
      </c>
      <c r="C5573" s="65" t="str">
        <f>VLOOKUP(B5573,'bank type'!$A$2:$B$87,2,FALSE)</f>
        <v>Public Sector Banks</v>
      </c>
      <c r="D5573" s="62">
        <f>DATE(2023,12,31)</f>
        <v>45291</v>
      </c>
      <c r="E5573" s="116">
        <v>12</v>
      </c>
      <c r="F5573" s="41">
        <v>2023</v>
      </c>
      <c r="G5573">
        <v>8422</v>
      </c>
      <c r="H5573">
        <v>2608</v>
      </c>
      <c r="K5573">
        <v>34954</v>
      </c>
      <c r="L5573">
        <v>45176</v>
      </c>
      <c r="M5573">
        <v>11607</v>
      </c>
      <c r="N5573">
        <v>1498835</v>
      </c>
      <c r="O5573">
        <v>2243917</v>
      </c>
      <c r="Q5573">
        <v>2418208</v>
      </c>
      <c r="S5573" s="114">
        <v>8449.9869999999992</v>
      </c>
      <c r="T5573">
        <v>2461672</v>
      </c>
      <c r="U5573">
        <v>15357783</v>
      </c>
      <c r="V5573">
        <v>0</v>
      </c>
      <c r="W5573">
        <v>0</v>
      </c>
      <c r="X5573">
        <v>93535911</v>
      </c>
      <c r="Z5573">
        <v>4538853</v>
      </c>
      <c r="AB5573" s="114">
        <v>10012.344999999999</v>
      </c>
      <c r="AC5573">
        <v>800551</v>
      </c>
      <c r="AD5573">
        <v>3440482</v>
      </c>
      <c r="AE5573">
        <v>16</v>
      </c>
      <c r="AF5573">
        <v>33</v>
      </c>
    </row>
    <row r="5574" spans="1:32" x14ac:dyDescent="0.3">
      <c r="A5574" t="s">
        <v>1</v>
      </c>
      <c r="B5574" s="65" t="str">
        <f>VLOOKUP(A5574,'bank list with code'!$A$2:$C$114,3,FALSE)</f>
        <v>B015</v>
      </c>
      <c r="C5574" s="65" t="str">
        <f>VLOOKUP(B5574,'bank type'!$A$2:$B$87,2,FALSE)</f>
        <v>Public Sector Banks</v>
      </c>
      <c r="D5574" s="62">
        <f t="shared" ref="D5574:D5633" si="191">DATE(2023,12,31)</f>
        <v>45291</v>
      </c>
      <c r="E5574" s="116">
        <v>12</v>
      </c>
      <c r="F5574" s="41">
        <v>2023</v>
      </c>
      <c r="G5574">
        <v>5327</v>
      </c>
      <c r="H5574">
        <v>2901</v>
      </c>
      <c r="K5574">
        <v>43486</v>
      </c>
      <c r="L5574">
        <v>17963</v>
      </c>
      <c r="M5574">
        <v>0</v>
      </c>
      <c r="N5574">
        <v>990639</v>
      </c>
      <c r="O5574">
        <v>73371</v>
      </c>
      <c r="Q5574">
        <v>149982</v>
      </c>
      <c r="S5574" s="114">
        <v>563.97400000000005</v>
      </c>
      <c r="T5574">
        <v>64101</v>
      </c>
      <c r="U5574">
        <v>292190</v>
      </c>
      <c r="V5574">
        <v>0</v>
      </c>
      <c r="W5574">
        <v>0</v>
      </c>
      <c r="X5574">
        <v>47055120</v>
      </c>
      <c r="Z5574">
        <v>3181920</v>
      </c>
      <c r="AB5574" s="114">
        <v>6336.63</v>
      </c>
      <c r="AC5574">
        <v>1010354</v>
      </c>
      <c r="AD5574">
        <v>1746767</v>
      </c>
      <c r="AE5574">
        <v>0</v>
      </c>
      <c r="AF5574">
        <v>0</v>
      </c>
    </row>
    <row r="5575" spans="1:32" x14ac:dyDescent="0.3">
      <c r="A5575" t="s">
        <v>2</v>
      </c>
      <c r="B5575" s="65" t="str">
        <f>VLOOKUP(A5575,'bank list with code'!$A$2:$C$114,3,FALSE)</f>
        <v>B016</v>
      </c>
      <c r="C5575" s="65" t="str">
        <f>VLOOKUP(B5575,'bank type'!$A$2:$B$87,2,FALSE)</f>
        <v>Public Sector Banks</v>
      </c>
      <c r="D5575" s="62">
        <f t="shared" si="191"/>
        <v>45291</v>
      </c>
      <c r="E5575" s="116">
        <v>12</v>
      </c>
      <c r="F5575" s="41">
        <v>2023</v>
      </c>
      <c r="G5575">
        <v>1973</v>
      </c>
      <c r="H5575">
        <v>352</v>
      </c>
      <c r="K5575">
        <v>1780</v>
      </c>
      <c r="L5575">
        <v>1918</v>
      </c>
      <c r="M5575">
        <v>355014</v>
      </c>
      <c r="N5575">
        <v>1226972</v>
      </c>
      <c r="O5575">
        <v>33030</v>
      </c>
      <c r="Q5575">
        <v>50653</v>
      </c>
      <c r="S5575" s="114">
        <v>212.928</v>
      </c>
      <c r="T5575">
        <v>20998</v>
      </c>
      <c r="U5575">
        <v>119730</v>
      </c>
      <c r="V5575">
        <v>0</v>
      </c>
      <c r="W5575">
        <v>0</v>
      </c>
      <c r="X5575">
        <v>13567181</v>
      </c>
      <c r="Z5575">
        <v>1431653</v>
      </c>
      <c r="AB5575" s="114">
        <v>2432.1410000000001</v>
      </c>
      <c r="AC5575">
        <v>420645</v>
      </c>
      <c r="AD5575">
        <v>757735</v>
      </c>
      <c r="AE5575">
        <v>6594</v>
      </c>
      <c r="AF5575">
        <v>72862</v>
      </c>
    </row>
    <row r="5576" spans="1:32" x14ac:dyDescent="0.3">
      <c r="A5576" t="s">
        <v>3</v>
      </c>
      <c r="B5576" s="65" t="str">
        <f>VLOOKUP(A5576,'bank list with code'!$A$2:$C$114,3,FALSE)</f>
        <v>B018</v>
      </c>
      <c r="C5576" s="65" t="str">
        <f>VLOOKUP(B5576,'bank type'!$A$2:$B$87,2,FALSE)</f>
        <v>Public Sector Banks</v>
      </c>
      <c r="D5576" s="62">
        <f t="shared" si="191"/>
        <v>45291</v>
      </c>
      <c r="E5576" s="116">
        <v>12</v>
      </c>
      <c r="F5576" s="41">
        <v>2023</v>
      </c>
      <c r="G5576">
        <v>8125</v>
      </c>
      <c r="H5576">
        <v>3995</v>
      </c>
      <c r="K5576">
        <v>70045</v>
      </c>
      <c r="L5576">
        <v>13427</v>
      </c>
      <c r="M5576">
        <v>1</v>
      </c>
      <c r="N5576">
        <v>1968426</v>
      </c>
      <c r="O5576">
        <v>876575</v>
      </c>
      <c r="Q5576">
        <v>990576</v>
      </c>
      <c r="S5576" s="114">
        <v>3466.9169999999999</v>
      </c>
      <c r="T5576">
        <v>430261</v>
      </c>
      <c r="U5576">
        <v>2145012</v>
      </c>
      <c r="V5576">
        <v>0</v>
      </c>
      <c r="W5576">
        <v>0</v>
      </c>
      <c r="X5576">
        <v>57060996</v>
      </c>
      <c r="Z5576">
        <v>7226370</v>
      </c>
      <c r="AB5576" s="114">
        <v>17734.527999999998</v>
      </c>
      <c r="AC5576">
        <v>1415578</v>
      </c>
      <c r="AD5576">
        <v>4534297</v>
      </c>
      <c r="AE5576">
        <v>3981</v>
      </c>
      <c r="AF5576">
        <v>62323</v>
      </c>
    </row>
    <row r="5577" spans="1:32" x14ac:dyDescent="0.3">
      <c r="A5577" t="s">
        <v>4</v>
      </c>
      <c r="B5577" s="65" t="str">
        <f>VLOOKUP(A5577,'bank list with code'!$A$2:$C$114,3,FALSE)</f>
        <v>B022</v>
      </c>
      <c r="C5577" s="65" t="str">
        <f>VLOOKUP(B5577,'bank type'!$A$2:$B$87,2,FALSE)</f>
        <v>Public Sector Banks</v>
      </c>
      <c r="D5577" s="62">
        <f t="shared" si="191"/>
        <v>45291</v>
      </c>
      <c r="E5577" s="116">
        <v>12</v>
      </c>
      <c r="F5577" s="41">
        <v>2023</v>
      </c>
      <c r="G5577">
        <v>2857</v>
      </c>
      <c r="H5577">
        <v>1005</v>
      </c>
      <c r="K5577">
        <v>2698</v>
      </c>
      <c r="L5577">
        <v>9254</v>
      </c>
      <c r="M5577">
        <v>5714</v>
      </c>
      <c r="N5577">
        <v>1177046</v>
      </c>
      <c r="O5577">
        <v>0</v>
      </c>
      <c r="Q5577">
        <v>0</v>
      </c>
      <c r="S5577" s="114">
        <v>0</v>
      </c>
      <c r="T5577">
        <v>0</v>
      </c>
      <c r="U5577">
        <v>0</v>
      </c>
      <c r="V5577">
        <v>0</v>
      </c>
      <c r="W5577">
        <v>0</v>
      </c>
      <c r="X5577">
        <v>29324324</v>
      </c>
      <c r="Z5577">
        <v>1750370</v>
      </c>
      <c r="AB5577" s="114">
        <v>4130.308</v>
      </c>
      <c r="AC5577">
        <v>295834</v>
      </c>
      <c r="AD5577">
        <v>1049401</v>
      </c>
      <c r="AE5577">
        <v>0</v>
      </c>
      <c r="AF5577">
        <v>0</v>
      </c>
    </row>
    <row r="5578" spans="1:32" x14ac:dyDescent="0.3">
      <c r="A5578" t="s">
        <v>5</v>
      </c>
      <c r="B5578" s="65" t="str">
        <f>VLOOKUP(A5578,'bank list with code'!$A$2:$C$114,3,FALSE)</f>
        <v>B060</v>
      </c>
      <c r="C5578" s="65" t="str">
        <f>VLOOKUP(B5578,'bank type'!$A$2:$B$87,2,FALSE)</f>
        <v>Public Sector Banks</v>
      </c>
      <c r="D5578" s="62">
        <f t="shared" si="191"/>
        <v>45291</v>
      </c>
      <c r="E5578" s="116">
        <v>12</v>
      </c>
      <c r="F5578" s="41">
        <v>2023</v>
      </c>
      <c r="G5578">
        <v>4300</v>
      </c>
      <c r="H5578">
        <v>599</v>
      </c>
      <c r="K5578">
        <v>21725</v>
      </c>
      <c r="L5578">
        <v>10942</v>
      </c>
      <c r="M5578">
        <v>0</v>
      </c>
      <c r="N5578">
        <v>3607247</v>
      </c>
      <c r="O5578">
        <v>185763</v>
      </c>
      <c r="Q5578">
        <v>143566</v>
      </c>
      <c r="S5578" s="114">
        <v>582.34400000000005</v>
      </c>
      <c r="T5578">
        <v>75173</v>
      </c>
      <c r="U5578">
        <v>567455</v>
      </c>
      <c r="V5578">
        <v>0</v>
      </c>
      <c r="W5578">
        <v>0</v>
      </c>
      <c r="X5578">
        <v>32155601</v>
      </c>
      <c r="Z5578">
        <v>3861842</v>
      </c>
      <c r="AB5578" s="114">
        <v>8404.0740000000005</v>
      </c>
      <c r="AC5578">
        <v>1154295</v>
      </c>
      <c r="AD5578">
        <v>2431202</v>
      </c>
      <c r="AE5578">
        <v>3163</v>
      </c>
      <c r="AF5578">
        <v>52088</v>
      </c>
    </row>
    <row r="5579" spans="1:32" x14ac:dyDescent="0.3">
      <c r="A5579" t="s">
        <v>6</v>
      </c>
      <c r="B5579" s="65" t="str">
        <f>VLOOKUP(A5579,'bank list with code'!$A$2:$C$114,3,FALSE)</f>
        <v>B061</v>
      </c>
      <c r="C5579" s="65" t="str">
        <f>VLOOKUP(B5579,'bank type'!$A$2:$B$87,2,FALSE)</f>
        <v>Public Sector Banks</v>
      </c>
      <c r="D5579" s="62">
        <f t="shared" si="191"/>
        <v>45291</v>
      </c>
      <c r="E5579" s="116">
        <v>12</v>
      </c>
      <c r="F5579" s="41">
        <v>2023</v>
      </c>
      <c r="G5579">
        <v>2784</v>
      </c>
      <c r="H5579">
        <v>731</v>
      </c>
      <c r="K5579">
        <v>0</v>
      </c>
      <c r="L5579">
        <v>0</v>
      </c>
      <c r="M5579">
        <v>0</v>
      </c>
      <c r="N5579">
        <v>320245</v>
      </c>
      <c r="O5579">
        <v>82183</v>
      </c>
      <c r="Q5579">
        <v>76298</v>
      </c>
      <c r="S5579" s="114">
        <v>207.08600000000001</v>
      </c>
      <c r="T5579">
        <v>21421</v>
      </c>
      <c r="U5579">
        <v>78977</v>
      </c>
      <c r="V5579">
        <v>0</v>
      </c>
      <c r="W5579">
        <v>0</v>
      </c>
      <c r="X5579">
        <v>18600057</v>
      </c>
      <c r="Z5579">
        <v>2697597</v>
      </c>
      <c r="AB5579" s="114">
        <v>5678.3419999999996</v>
      </c>
      <c r="AC5579">
        <v>609726</v>
      </c>
      <c r="AD5579">
        <v>1347223</v>
      </c>
      <c r="AE5579">
        <v>0</v>
      </c>
      <c r="AF5579">
        <v>0</v>
      </c>
    </row>
    <row r="5580" spans="1:32" x14ac:dyDescent="0.3">
      <c r="A5580" t="s">
        <v>7</v>
      </c>
      <c r="B5580" s="65" t="str">
        <f>VLOOKUP(A5580,'bank list with code'!$A$2:$C$114,3,FALSE)</f>
        <v>B080</v>
      </c>
      <c r="C5580" s="65" t="str">
        <f>VLOOKUP(B5580,'bank type'!$A$2:$B$87,2,FALSE)</f>
        <v>Public Sector Banks</v>
      </c>
      <c r="D5580" s="62">
        <f t="shared" si="191"/>
        <v>45291</v>
      </c>
      <c r="E5580" s="116">
        <v>12</v>
      </c>
      <c r="F5580" s="41">
        <v>2023</v>
      </c>
      <c r="G5580">
        <v>913</v>
      </c>
      <c r="H5580">
        <v>26</v>
      </c>
      <c r="K5580">
        <v>572</v>
      </c>
      <c r="L5580">
        <v>201</v>
      </c>
      <c r="M5580">
        <v>720</v>
      </c>
      <c r="N5580">
        <v>100403</v>
      </c>
      <c r="O5580">
        <v>0</v>
      </c>
      <c r="Q5580">
        <v>0</v>
      </c>
      <c r="S5580" s="114">
        <v>0</v>
      </c>
      <c r="T5580">
        <v>0</v>
      </c>
      <c r="U5580">
        <v>0</v>
      </c>
      <c r="V5580">
        <v>0</v>
      </c>
      <c r="W5580">
        <v>0</v>
      </c>
      <c r="X5580">
        <v>4078090</v>
      </c>
      <c r="Z5580">
        <v>395295</v>
      </c>
      <c r="AB5580" s="114">
        <v>948.20500000000004</v>
      </c>
      <c r="AC5580">
        <v>204492</v>
      </c>
      <c r="AD5580">
        <v>578503</v>
      </c>
      <c r="AE5580">
        <v>0</v>
      </c>
      <c r="AF5580">
        <v>0</v>
      </c>
    </row>
    <row r="5581" spans="1:32" x14ac:dyDescent="0.3">
      <c r="A5581" t="s">
        <v>8</v>
      </c>
      <c r="B5581" s="65" t="str">
        <f>VLOOKUP(A5581,'bank list with code'!$A$2:$C$114,3,FALSE)</f>
        <v>B081</v>
      </c>
      <c r="C5581" s="65" t="str">
        <f>VLOOKUP(B5581,'bank type'!$A$2:$B$87,2,FALSE)</f>
        <v>Public Sector Banks</v>
      </c>
      <c r="D5581" s="62">
        <f t="shared" si="191"/>
        <v>45291</v>
      </c>
      <c r="E5581" s="116">
        <v>12</v>
      </c>
      <c r="F5581" s="41">
        <v>2023</v>
      </c>
      <c r="G5581">
        <v>8015</v>
      </c>
      <c r="H5581">
        <v>4440</v>
      </c>
      <c r="K5581">
        <v>39757</v>
      </c>
      <c r="L5581">
        <v>11265</v>
      </c>
      <c r="M5581">
        <v>660783</v>
      </c>
      <c r="N5581">
        <v>516691</v>
      </c>
      <c r="O5581">
        <v>508439</v>
      </c>
      <c r="Q5581">
        <v>653917</v>
      </c>
      <c r="S5581" s="114">
        <v>2785.7310000000002</v>
      </c>
      <c r="T5581">
        <v>276119</v>
      </c>
      <c r="U5581">
        <v>1404062</v>
      </c>
      <c r="V5581">
        <v>0</v>
      </c>
      <c r="W5581">
        <v>0</v>
      </c>
      <c r="X5581">
        <v>40290692</v>
      </c>
      <c r="Z5581">
        <v>5397806</v>
      </c>
      <c r="AB5581" s="114">
        <v>13151.538</v>
      </c>
      <c r="AC5581">
        <v>1989486</v>
      </c>
      <c r="AD5581">
        <v>4898491</v>
      </c>
      <c r="AE5581">
        <v>0</v>
      </c>
      <c r="AF5581">
        <v>0</v>
      </c>
    </row>
    <row r="5582" spans="1:32" x14ac:dyDescent="0.3">
      <c r="A5582" t="s">
        <v>12</v>
      </c>
      <c r="B5582" s="65" t="str">
        <f>VLOOKUP(A5582,'bank list with code'!$A$2:$C$114,3,FALSE)</f>
        <v>B093</v>
      </c>
      <c r="C5582" s="65" t="str">
        <f>VLOOKUP(B5582,'bank type'!$A$2:$B$87,2,FALSE)</f>
        <v>Public Sector Banks</v>
      </c>
      <c r="D5582" s="62">
        <f t="shared" si="191"/>
        <v>45291</v>
      </c>
      <c r="E5582" s="116">
        <v>12</v>
      </c>
      <c r="F5582" s="41">
        <v>2023</v>
      </c>
      <c r="G5582">
        <v>25416</v>
      </c>
      <c r="H5582">
        <v>39307</v>
      </c>
      <c r="K5582">
        <v>1263952</v>
      </c>
      <c r="L5582">
        <v>53269</v>
      </c>
      <c r="M5582">
        <v>846720</v>
      </c>
      <c r="N5582">
        <v>3390743</v>
      </c>
      <c r="O5582">
        <v>18476875</v>
      </c>
      <c r="Q5582">
        <v>27679358</v>
      </c>
      <c r="S5582" s="114">
        <v>96132.679000000004</v>
      </c>
      <c r="T5582">
        <v>25887240</v>
      </c>
      <c r="U5582">
        <v>196360264</v>
      </c>
      <c r="V5582">
        <v>0</v>
      </c>
      <c r="W5582">
        <v>0</v>
      </c>
      <c r="X5582">
        <v>226467390</v>
      </c>
      <c r="Z5582">
        <v>39426006</v>
      </c>
      <c r="AB5582" s="114">
        <v>90151.570999999996</v>
      </c>
      <c r="AC5582">
        <v>9645350</v>
      </c>
      <c r="AD5582">
        <v>24719077</v>
      </c>
      <c r="AE5582">
        <v>1298</v>
      </c>
      <c r="AF5582">
        <v>17119</v>
      </c>
    </row>
    <row r="5583" spans="1:32" x14ac:dyDescent="0.3">
      <c r="A5583" t="s">
        <v>9</v>
      </c>
      <c r="B5583" s="65" t="str">
        <f>VLOOKUP(A5583,'bank list with code'!$A$2:$C$114,3,FALSE)</f>
        <v>B102</v>
      </c>
      <c r="C5583" s="65" t="str">
        <f>VLOOKUP(B5583,'bank type'!$A$2:$B$87,2,FALSE)</f>
        <v>Public Sector Banks</v>
      </c>
      <c r="D5583" s="62">
        <f t="shared" si="191"/>
        <v>45291</v>
      </c>
      <c r="E5583" s="116">
        <v>12</v>
      </c>
      <c r="F5583" s="41">
        <v>2023</v>
      </c>
      <c r="G5583">
        <v>2249</v>
      </c>
      <c r="H5583">
        <v>225</v>
      </c>
      <c r="K5583">
        <v>11049</v>
      </c>
      <c r="L5583">
        <v>3568</v>
      </c>
      <c r="M5583">
        <v>711</v>
      </c>
      <c r="N5583">
        <v>950128</v>
      </c>
      <c r="O5583">
        <v>0</v>
      </c>
      <c r="Q5583">
        <v>0</v>
      </c>
      <c r="S5583" s="114">
        <v>0</v>
      </c>
      <c r="T5583">
        <v>0</v>
      </c>
      <c r="U5583">
        <v>0</v>
      </c>
      <c r="V5583">
        <v>0</v>
      </c>
      <c r="W5583">
        <v>0</v>
      </c>
      <c r="X5583">
        <v>12840412</v>
      </c>
      <c r="Z5583">
        <v>1439720</v>
      </c>
      <c r="AB5583" s="114">
        <v>3136.9050000000002</v>
      </c>
      <c r="AC5583">
        <v>281388</v>
      </c>
      <c r="AD5583">
        <v>799788</v>
      </c>
      <c r="AE5583">
        <v>775</v>
      </c>
      <c r="AF5583">
        <v>13949</v>
      </c>
    </row>
    <row r="5584" spans="1:32" x14ac:dyDescent="0.3">
      <c r="A5584" t="s">
        <v>10</v>
      </c>
      <c r="B5584" s="65" t="str">
        <f>VLOOKUP(A5584,'bank list with code'!$A$2:$C$114,3,FALSE)</f>
        <v>B105</v>
      </c>
      <c r="C5584" s="65" t="str">
        <f>VLOOKUP(B5584,'bank type'!$A$2:$B$87,2,FALSE)</f>
        <v>Public Sector Banks</v>
      </c>
      <c r="D5584" s="62">
        <f t="shared" si="191"/>
        <v>45291</v>
      </c>
      <c r="E5584" s="116">
        <v>12</v>
      </c>
      <c r="F5584" s="41">
        <v>2023</v>
      </c>
      <c r="G5584">
        <v>7830</v>
      </c>
      <c r="H5584">
        <v>2247</v>
      </c>
      <c r="K5584">
        <v>40128</v>
      </c>
      <c r="L5584">
        <v>8015</v>
      </c>
      <c r="M5584">
        <v>225345</v>
      </c>
      <c r="N5584">
        <v>281527</v>
      </c>
      <c r="O5584">
        <v>809315</v>
      </c>
      <c r="Q5584">
        <v>752556</v>
      </c>
      <c r="S5584" s="114">
        <v>3124.5219999999999</v>
      </c>
      <c r="T5584">
        <v>1134527</v>
      </c>
      <c r="U5584">
        <v>2853726</v>
      </c>
      <c r="V5584">
        <v>0</v>
      </c>
      <c r="W5584">
        <v>0</v>
      </c>
      <c r="X5584">
        <v>54004328</v>
      </c>
      <c r="Z5584">
        <v>6160068</v>
      </c>
      <c r="AB5584" s="114">
        <v>12938.308999999999</v>
      </c>
      <c r="AC5584">
        <v>2781827</v>
      </c>
      <c r="AD5584">
        <v>5935776</v>
      </c>
      <c r="AE5584">
        <v>2984</v>
      </c>
      <c r="AF5584">
        <v>11338</v>
      </c>
    </row>
    <row r="5585" spans="1:32" x14ac:dyDescent="0.3">
      <c r="A5585" t="s">
        <v>14</v>
      </c>
      <c r="B5585" s="65" t="str">
        <f>VLOOKUP(A5585,'bank list with code'!$A$2:$C$114,3,FALSE)</f>
        <v>B009</v>
      </c>
      <c r="C5585" s="65" t="str">
        <f>VLOOKUP(B5585,'bank type'!$A$2:$B$87,2,FALSE)</f>
        <v>Private Sector Banks</v>
      </c>
      <c r="D5585" s="62">
        <f t="shared" si="191"/>
        <v>45291</v>
      </c>
      <c r="E5585" s="116">
        <v>12</v>
      </c>
      <c r="F5585" s="41">
        <v>2023</v>
      </c>
      <c r="G5585">
        <v>6113</v>
      </c>
      <c r="H5585">
        <v>9793</v>
      </c>
      <c r="K5585">
        <v>1615668</v>
      </c>
      <c r="L5585">
        <v>728</v>
      </c>
      <c r="M5585">
        <v>718305</v>
      </c>
      <c r="N5585">
        <v>75282845</v>
      </c>
      <c r="O5585">
        <v>13584295</v>
      </c>
      <c r="Q5585">
        <v>27669825</v>
      </c>
      <c r="S5585" s="114">
        <v>81240.596999999994</v>
      </c>
      <c r="T5585">
        <v>22543667</v>
      </c>
      <c r="U5585">
        <v>109312374</v>
      </c>
      <c r="V5585">
        <v>0</v>
      </c>
      <c r="W5585">
        <v>0</v>
      </c>
      <c r="X5585">
        <v>34454156</v>
      </c>
      <c r="Z5585">
        <v>6895072</v>
      </c>
      <c r="AB5585" s="114">
        <v>19926.077000000001</v>
      </c>
      <c r="AC5585">
        <v>3006442</v>
      </c>
      <c r="AD5585">
        <v>15171873</v>
      </c>
      <c r="AE5585">
        <v>14885</v>
      </c>
      <c r="AF5585">
        <v>380683</v>
      </c>
    </row>
    <row r="5586" spans="1:32" x14ac:dyDescent="0.3">
      <c r="A5586" t="s">
        <v>15</v>
      </c>
      <c r="B5586" s="65" t="str">
        <f>VLOOKUP(A5586,'bank list with code'!$A$2:$C$114,3,FALSE)</f>
        <v>B010</v>
      </c>
      <c r="C5586" s="65" t="str">
        <f>VLOOKUP(B5586,'bank type'!$A$2:$B$87,2,FALSE)</f>
        <v>Private Sector Banks</v>
      </c>
      <c r="D5586" s="62">
        <f t="shared" si="191"/>
        <v>45291</v>
      </c>
      <c r="E5586" s="116">
        <v>12</v>
      </c>
      <c r="F5586" s="41">
        <v>2023</v>
      </c>
      <c r="G5586">
        <v>433</v>
      </c>
      <c r="H5586">
        <v>5</v>
      </c>
      <c r="K5586">
        <v>51879</v>
      </c>
      <c r="L5586">
        <v>0</v>
      </c>
      <c r="M5586">
        <v>0</v>
      </c>
      <c r="N5586">
        <v>0</v>
      </c>
      <c r="O5586">
        <v>0</v>
      </c>
      <c r="Q5586">
        <v>0</v>
      </c>
      <c r="S5586" s="114">
        <v>0</v>
      </c>
      <c r="T5586">
        <v>0</v>
      </c>
      <c r="U5586">
        <v>0</v>
      </c>
      <c r="V5586">
        <v>0</v>
      </c>
      <c r="W5586">
        <v>0</v>
      </c>
      <c r="X5586">
        <v>5877680</v>
      </c>
      <c r="Z5586">
        <v>313847</v>
      </c>
      <c r="AB5586" s="114">
        <v>920.51400000000001</v>
      </c>
      <c r="AC5586">
        <v>123936</v>
      </c>
      <c r="AD5586">
        <v>426822</v>
      </c>
      <c r="AE5586">
        <v>0</v>
      </c>
      <c r="AF5586">
        <v>0</v>
      </c>
    </row>
    <row r="5587" spans="1:32" x14ac:dyDescent="0.3">
      <c r="A5587" t="s">
        <v>90</v>
      </c>
      <c r="B5587" s="65" t="str">
        <f>VLOOKUP(A5587,'bank list with code'!$A$2:$C$114,3,FALSE)</f>
        <v>B024</v>
      </c>
      <c r="C5587" s="65" t="str">
        <f>VLOOKUP(B5587,'bank type'!$A$2:$B$87,2,FALSE)</f>
        <v>Private Sector Banks</v>
      </c>
      <c r="D5587" s="62">
        <f t="shared" si="191"/>
        <v>45291</v>
      </c>
      <c r="E5587" s="116">
        <v>12</v>
      </c>
      <c r="F5587" s="41">
        <v>2023</v>
      </c>
      <c r="G5587">
        <v>1126</v>
      </c>
      <c r="H5587">
        <v>539</v>
      </c>
      <c r="K5587">
        <v>6423</v>
      </c>
      <c r="L5587">
        <v>56948</v>
      </c>
      <c r="M5587">
        <v>0</v>
      </c>
      <c r="N5587">
        <v>65693</v>
      </c>
      <c r="O5587">
        <v>27050</v>
      </c>
      <c r="Q5587">
        <v>50513</v>
      </c>
      <c r="S5587" s="114">
        <v>197.928</v>
      </c>
      <c r="T5587">
        <v>18749</v>
      </c>
      <c r="U5587">
        <v>206681</v>
      </c>
      <c r="V5587">
        <v>0</v>
      </c>
      <c r="W5587">
        <v>0</v>
      </c>
      <c r="X5587">
        <v>2713583</v>
      </c>
      <c r="Z5587">
        <v>437079</v>
      </c>
      <c r="AB5587" s="114">
        <v>1058.6990000000001</v>
      </c>
      <c r="AC5587">
        <v>58733</v>
      </c>
      <c r="AD5587">
        <v>166699</v>
      </c>
      <c r="AE5587">
        <v>0</v>
      </c>
      <c r="AF5587">
        <v>0</v>
      </c>
    </row>
    <row r="5588" spans="1:32" x14ac:dyDescent="0.3">
      <c r="A5588" t="s">
        <v>91</v>
      </c>
      <c r="B5588" s="65" t="str">
        <f>VLOOKUP(A5588,'bank list with code'!$A$2:$C$114,3,FALSE)</f>
        <v>B027</v>
      </c>
      <c r="C5588" s="65" t="str">
        <f>VLOOKUP(B5588,'bank type'!$A$2:$B$87,2,FALSE)</f>
        <v>Private Sector Banks</v>
      </c>
      <c r="D5588" s="62">
        <f t="shared" si="191"/>
        <v>45291</v>
      </c>
      <c r="E5588" s="116">
        <v>12</v>
      </c>
      <c r="F5588" s="41">
        <v>2023</v>
      </c>
      <c r="G5588">
        <v>519</v>
      </c>
      <c r="H5588">
        <v>51</v>
      </c>
      <c r="K5588">
        <v>0</v>
      </c>
      <c r="L5588">
        <v>0</v>
      </c>
      <c r="M5588">
        <v>9888</v>
      </c>
      <c r="N5588">
        <v>0</v>
      </c>
      <c r="O5588">
        <v>57482</v>
      </c>
      <c r="Q5588">
        <v>108239</v>
      </c>
      <c r="S5588" s="114">
        <v>457.928</v>
      </c>
      <c r="T5588">
        <v>100699</v>
      </c>
      <c r="U5588">
        <v>1012232</v>
      </c>
      <c r="V5588">
        <v>0</v>
      </c>
      <c r="W5588">
        <v>0</v>
      </c>
      <c r="X5588">
        <v>889375</v>
      </c>
      <c r="Z5588">
        <v>218582</v>
      </c>
      <c r="AB5588" s="114">
        <v>436.51600000000002</v>
      </c>
      <c r="AC5588">
        <v>17273</v>
      </c>
      <c r="AD5588">
        <v>53352</v>
      </c>
      <c r="AE5588">
        <v>0</v>
      </c>
      <c r="AF5588">
        <v>0</v>
      </c>
    </row>
    <row r="5589" spans="1:32" x14ac:dyDescent="0.3">
      <c r="A5589" t="s">
        <v>18</v>
      </c>
      <c r="B5589" s="65" t="str">
        <f>VLOOKUP(A5589,'bank list with code'!$A$2:$C$114,3,FALSE)</f>
        <v>B032</v>
      </c>
      <c r="C5589" s="65" t="str">
        <f>VLOOKUP(B5589,'bank type'!$A$2:$B$87,2,FALSE)</f>
        <v>Private Sector Banks</v>
      </c>
      <c r="D5589" s="62">
        <f t="shared" si="191"/>
        <v>45291</v>
      </c>
      <c r="E5589" s="116">
        <v>12</v>
      </c>
      <c r="F5589" s="41">
        <v>2023</v>
      </c>
      <c r="G5589">
        <v>411</v>
      </c>
      <c r="H5589">
        <v>5</v>
      </c>
      <c r="K5589">
        <v>8141</v>
      </c>
      <c r="L5589">
        <v>0</v>
      </c>
      <c r="M5589">
        <v>10536</v>
      </c>
      <c r="N5589">
        <v>0</v>
      </c>
      <c r="O5589">
        <v>0</v>
      </c>
      <c r="Q5589">
        <v>0</v>
      </c>
      <c r="S5589" s="114">
        <v>0</v>
      </c>
      <c r="T5589">
        <v>0</v>
      </c>
      <c r="U5589">
        <v>0</v>
      </c>
      <c r="V5589">
        <v>0</v>
      </c>
      <c r="W5589">
        <v>0</v>
      </c>
      <c r="X5589">
        <v>793571</v>
      </c>
      <c r="Z5589">
        <v>115609</v>
      </c>
      <c r="AB5589" s="114">
        <v>316.12099999999998</v>
      </c>
      <c r="AC5589">
        <v>18584</v>
      </c>
      <c r="AD5589">
        <v>84959</v>
      </c>
      <c r="AE5589">
        <v>269</v>
      </c>
      <c r="AF5589">
        <v>9052</v>
      </c>
    </row>
    <row r="5590" spans="1:32" x14ac:dyDescent="0.3">
      <c r="A5590" t="s">
        <v>19</v>
      </c>
      <c r="B5590" s="65" t="str">
        <f>VLOOKUP(A5590,'bank list with code'!$A$2:$C$114,3,FALSE)</f>
        <v>B038</v>
      </c>
      <c r="C5590" s="65" t="str">
        <f>VLOOKUP(B5590,'bank type'!$A$2:$B$87,2,FALSE)</f>
        <v>Private Sector Banks</v>
      </c>
      <c r="D5590" s="62">
        <f t="shared" si="191"/>
        <v>45291</v>
      </c>
      <c r="E5590" s="116">
        <v>12</v>
      </c>
      <c r="F5590" s="41">
        <v>2023</v>
      </c>
      <c r="G5590">
        <v>237</v>
      </c>
      <c r="H5590">
        <v>41</v>
      </c>
      <c r="K5590">
        <v>1577</v>
      </c>
      <c r="L5590">
        <v>0</v>
      </c>
      <c r="M5590">
        <v>0</v>
      </c>
      <c r="N5590">
        <v>31677</v>
      </c>
      <c r="O5590">
        <v>10967</v>
      </c>
      <c r="Q5590">
        <v>24374</v>
      </c>
      <c r="S5590" s="114">
        <v>54.970999999999997</v>
      </c>
      <c r="T5590">
        <v>6916</v>
      </c>
      <c r="U5590">
        <v>26455</v>
      </c>
      <c r="V5590">
        <v>0</v>
      </c>
      <c r="W5590">
        <v>0</v>
      </c>
      <c r="X5590">
        <v>538997</v>
      </c>
      <c r="Z5590">
        <v>179973</v>
      </c>
      <c r="AB5590" s="114">
        <v>330.05200000000002</v>
      </c>
      <c r="AC5590">
        <v>6463</v>
      </c>
      <c r="AD5590">
        <v>15910</v>
      </c>
      <c r="AE5590">
        <v>0</v>
      </c>
      <c r="AF5590">
        <v>0</v>
      </c>
    </row>
    <row r="5591" spans="1:32" x14ac:dyDescent="0.3">
      <c r="A5591" t="s">
        <v>20</v>
      </c>
      <c r="B5591" s="65" t="str">
        <f>VLOOKUP(A5591,'bank list with code'!$A$2:$C$114,3,FALSE)</f>
        <v>B045</v>
      </c>
      <c r="C5591" s="65" t="str">
        <f>VLOOKUP(B5591,'bank type'!$A$2:$B$87,2,FALSE)</f>
        <v>Private Sector Banks</v>
      </c>
      <c r="D5591" s="62">
        <f t="shared" si="191"/>
        <v>45291</v>
      </c>
      <c r="E5591" s="116">
        <v>12</v>
      </c>
      <c r="F5591" s="41">
        <v>2023</v>
      </c>
      <c r="G5591">
        <v>1634</v>
      </c>
      <c r="H5591">
        <v>326</v>
      </c>
      <c r="K5591">
        <v>19380</v>
      </c>
      <c r="L5591">
        <v>940</v>
      </c>
      <c r="M5591">
        <v>7660</v>
      </c>
      <c r="N5591">
        <v>4728701</v>
      </c>
      <c r="O5591">
        <v>923312</v>
      </c>
      <c r="Q5591">
        <v>1691869</v>
      </c>
      <c r="S5591" s="114">
        <v>5259.07</v>
      </c>
      <c r="T5591">
        <v>2006908</v>
      </c>
      <c r="U5591">
        <v>11867359</v>
      </c>
      <c r="V5591">
        <v>0</v>
      </c>
      <c r="W5591">
        <v>0</v>
      </c>
      <c r="X5591">
        <v>13348511</v>
      </c>
      <c r="Z5591">
        <v>3899526</v>
      </c>
      <c r="AB5591" s="114">
        <v>8659.44</v>
      </c>
      <c r="AC5591">
        <v>1437321</v>
      </c>
      <c r="AD5591">
        <v>5028010</v>
      </c>
      <c r="AE5591">
        <v>2623</v>
      </c>
      <c r="AF5591">
        <v>36449</v>
      </c>
    </row>
    <row r="5592" spans="1:32" x14ac:dyDescent="0.3">
      <c r="A5592" t="s">
        <v>21</v>
      </c>
      <c r="B5592" s="65" t="str">
        <f>VLOOKUP(A5592,'bank list with code'!$A$2:$C$114,3,FALSE)</f>
        <v>B050</v>
      </c>
      <c r="C5592" s="65" t="str">
        <f>VLOOKUP(B5592,'bank type'!$A$2:$B$87,2,FALSE)</f>
        <v>Private Sector Banks</v>
      </c>
      <c r="D5592" s="62">
        <f t="shared" si="191"/>
        <v>45291</v>
      </c>
      <c r="E5592" s="116">
        <v>12</v>
      </c>
      <c r="F5592" s="41">
        <v>2023</v>
      </c>
      <c r="G5592">
        <v>11301</v>
      </c>
      <c r="H5592">
        <v>9387</v>
      </c>
      <c r="K5592">
        <v>1553924</v>
      </c>
      <c r="L5592">
        <v>4592</v>
      </c>
      <c r="M5592">
        <v>1961689</v>
      </c>
      <c r="N5592">
        <v>0</v>
      </c>
      <c r="O5592">
        <v>19878068</v>
      </c>
      <c r="Q5592">
        <v>51520706</v>
      </c>
      <c r="S5592" s="114">
        <v>158608.27100000001</v>
      </c>
      <c r="T5592">
        <v>31909775</v>
      </c>
      <c r="U5592">
        <v>289110454</v>
      </c>
      <c r="V5592">
        <v>0</v>
      </c>
      <c r="W5592">
        <v>0</v>
      </c>
      <c r="X5592">
        <v>53330797</v>
      </c>
      <c r="Z5592">
        <v>15092109</v>
      </c>
      <c r="AB5592" s="114">
        <v>46910.148999999998</v>
      </c>
      <c r="AC5592">
        <v>9504718</v>
      </c>
      <c r="AD5592">
        <v>37052395</v>
      </c>
      <c r="AE5592">
        <v>94881</v>
      </c>
      <c r="AF5592">
        <v>1309176</v>
      </c>
    </row>
    <row r="5593" spans="1:32" x14ac:dyDescent="0.3">
      <c r="A5593" t="s">
        <v>22</v>
      </c>
      <c r="B5593" s="65" t="str">
        <f>VLOOKUP(A5593,'bank list with code'!$A$2:$C$114,3,FALSE)</f>
        <v>B053</v>
      </c>
      <c r="C5593" s="65" t="str">
        <f>VLOOKUP(B5593,'bank type'!$A$2:$B$87,2,FALSE)</f>
        <v>Private Sector Banks</v>
      </c>
      <c r="D5593" s="62">
        <f t="shared" si="191"/>
        <v>45291</v>
      </c>
      <c r="E5593" s="116">
        <v>12</v>
      </c>
      <c r="F5593" s="41">
        <v>2023</v>
      </c>
      <c r="G5593">
        <v>9866</v>
      </c>
      <c r="H5593">
        <v>7164</v>
      </c>
      <c r="K5593">
        <v>1566768</v>
      </c>
      <c r="L5593">
        <v>9925</v>
      </c>
      <c r="M5593">
        <v>581007</v>
      </c>
      <c r="N5593">
        <v>3369758</v>
      </c>
      <c r="O5593">
        <v>16484458</v>
      </c>
      <c r="Q5593">
        <v>20857808</v>
      </c>
      <c r="S5593" s="114">
        <v>82983.381999999998</v>
      </c>
      <c r="T5593">
        <v>40042476</v>
      </c>
      <c r="U5593">
        <v>199169791</v>
      </c>
      <c r="V5593">
        <v>56</v>
      </c>
      <c r="W5593">
        <v>3845</v>
      </c>
      <c r="X5593">
        <v>32481406</v>
      </c>
      <c r="Z5593">
        <v>9941564</v>
      </c>
      <c r="AB5593" s="114">
        <v>32590.569</v>
      </c>
      <c r="AC5593">
        <v>3880976</v>
      </c>
      <c r="AD5593">
        <v>22470150</v>
      </c>
      <c r="AE5593">
        <v>20128</v>
      </c>
      <c r="AF5593">
        <v>200139</v>
      </c>
    </row>
    <row r="5594" spans="1:32" x14ac:dyDescent="0.3">
      <c r="A5594" t="s">
        <v>82</v>
      </c>
      <c r="B5594" s="65" t="str">
        <f>VLOOKUP(A5594,'bank list with code'!$A$2:$C$114,3,FALSE)</f>
        <v>B054</v>
      </c>
      <c r="C5594" s="65" t="str">
        <f>VLOOKUP(B5594,'bank type'!$A$2:$B$87,2,FALSE)</f>
        <v>Private Sector Banks</v>
      </c>
      <c r="D5594" s="62">
        <f t="shared" si="191"/>
        <v>45291</v>
      </c>
      <c r="E5594" s="116">
        <v>12</v>
      </c>
      <c r="F5594" s="41">
        <v>2023</v>
      </c>
      <c r="G5594">
        <v>2284</v>
      </c>
      <c r="H5594">
        <v>1038</v>
      </c>
      <c r="K5594">
        <v>18745</v>
      </c>
      <c r="L5594">
        <v>121</v>
      </c>
      <c r="M5594">
        <v>10276</v>
      </c>
      <c r="N5594">
        <v>285111</v>
      </c>
      <c r="O5594">
        <v>33933</v>
      </c>
      <c r="Q5594">
        <v>69045</v>
      </c>
      <c r="S5594" s="114">
        <v>237.935</v>
      </c>
      <c r="T5594">
        <v>49368</v>
      </c>
      <c r="U5594">
        <v>187248</v>
      </c>
      <c r="V5594">
        <v>0</v>
      </c>
      <c r="W5594">
        <v>0</v>
      </c>
      <c r="X5594">
        <v>11582252</v>
      </c>
      <c r="Z5594">
        <v>1537191</v>
      </c>
      <c r="AB5594" s="114">
        <v>3480.973</v>
      </c>
      <c r="AC5594">
        <v>292087</v>
      </c>
      <c r="AD5594">
        <v>871812</v>
      </c>
      <c r="AE5594">
        <v>0</v>
      </c>
      <c r="AF5594">
        <v>0</v>
      </c>
    </row>
    <row r="5595" spans="1:32" x14ac:dyDescent="0.3">
      <c r="A5595" t="s">
        <v>83</v>
      </c>
      <c r="B5595" s="65" t="str">
        <f>VLOOKUP(A5595,'bank list with code'!$A$2:$C$114,3,FALSE)</f>
        <v>B056</v>
      </c>
      <c r="C5595" s="65" t="str">
        <f>VLOOKUP(B5595,'bank type'!$A$2:$B$87,2,FALSE)</f>
        <v>Private Sector Banks</v>
      </c>
      <c r="D5595" s="62">
        <f t="shared" si="191"/>
        <v>45291</v>
      </c>
      <c r="E5595" s="116">
        <v>12</v>
      </c>
      <c r="F5595" s="41">
        <v>2023</v>
      </c>
      <c r="G5595">
        <v>824</v>
      </c>
      <c r="H5595">
        <v>312</v>
      </c>
      <c r="K5595">
        <v>41823</v>
      </c>
      <c r="L5595">
        <v>10775</v>
      </c>
      <c r="M5595">
        <v>0</v>
      </c>
      <c r="N5595">
        <v>38079</v>
      </c>
      <c r="O5595">
        <v>2236817</v>
      </c>
      <c r="Q5595">
        <v>4542101</v>
      </c>
      <c r="S5595" s="114">
        <v>12211.12</v>
      </c>
      <c r="T5595">
        <v>2183085</v>
      </c>
      <c r="U5595">
        <v>14002789</v>
      </c>
      <c r="V5595">
        <v>0</v>
      </c>
      <c r="W5595">
        <v>0</v>
      </c>
      <c r="X5595">
        <v>6762047</v>
      </c>
      <c r="Z5595">
        <v>839181</v>
      </c>
      <c r="AB5595" s="114">
        <v>2241.8690000000001</v>
      </c>
      <c r="AC5595">
        <v>295514</v>
      </c>
      <c r="AD5595">
        <v>2208268</v>
      </c>
      <c r="AE5595">
        <v>0</v>
      </c>
      <c r="AF5595">
        <v>0</v>
      </c>
    </row>
    <row r="5596" spans="1:32" x14ac:dyDescent="0.3">
      <c r="A5596" t="s">
        <v>24</v>
      </c>
      <c r="B5596" s="65" t="str">
        <f>VLOOKUP(A5596,'bank list with code'!$A$2:$C$114,3,FALSE)</f>
        <v>B062</v>
      </c>
      <c r="C5596" s="65" t="str">
        <f>VLOOKUP(B5596,'bank type'!$A$2:$B$87,2,FALSE)</f>
        <v>Private Sector Banks</v>
      </c>
      <c r="D5596" s="62">
        <f t="shared" si="191"/>
        <v>45291</v>
      </c>
      <c r="E5596" s="116">
        <v>12</v>
      </c>
      <c r="F5596" s="41">
        <v>2023</v>
      </c>
      <c r="G5596">
        <v>1790</v>
      </c>
      <c r="H5596">
        <v>1149</v>
      </c>
      <c r="K5596">
        <v>224142</v>
      </c>
      <c r="L5596">
        <v>146</v>
      </c>
      <c r="M5596">
        <v>59254</v>
      </c>
      <c r="N5596">
        <v>3831702</v>
      </c>
      <c r="O5596">
        <v>2733139</v>
      </c>
      <c r="Q5596">
        <v>4058463</v>
      </c>
      <c r="S5596" s="114">
        <v>21565.085999999999</v>
      </c>
      <c r="T5596">
        <v>3101680</v>
      </c>
      <c r="U5596">
        <v>68218030</v>
      </c>
      <c r="V5596">
        <v>0</v>
      </c>
      <c r="W5596">
        <v>0</v>
      </c>
      <c r="X5596">
        <v>10160388</v>
      </c>
      <c r="Z5596">
        <v>1006723</v>
      </c>
      <c r="AB5596" s="114">
        <v>2678.8719999999998</v>
      </c>
      <c r="AC5596">
        <v>671162</v>
      </c>
      <c r="AD5596">
        <v>3214059</v>
      </c>
      <c r="AE5596">
        <v>1033</v>
      </c>
      <c r="AF5596">
        <v>72860</v>
      </c>
    </row>
    <row r="5597" spans="1:32" x14ac:dyDescent="0.3">
      <c r="A5597" t="s">
        <v>84</v>
      </c>
      <c r="B5597" s="65" t="str">
        <f>VLOOKUP(A5597,'bank list with code'!$A$2:$C$114,3,FALSE)</f>
        <v>B063</v>
      </c>
      <c r="C5597" s="65" t="str">
        <f>VLOOKUP(B5597,'bank type'!$A$2:$B$87,2,FALSE)</f>
        <v>Private Sector Banks</v>
      </c>
      <c r="D5597" s="62">
        <f t="shared" si="191"/>
        <v>45291</v>
      </c>
      <c r="E5597" s="116">
        <v>12</v>
      </c>
      <c r="F5597" s="41">
        <v>2023</v>
      </c>
      <c r="G5597">
        <v>936</v>
      </c>
      <c r="H5597">
        <v>627</v>
      </c>
      <c r="K5597">
        <v>14212</v>
      </c>
      <c r="L5597">
        <v>942</v>
      </c>
      <c r="M5597">
        <v>0</v>
      </c>
      <c r="N5597">
        <v>333142</v>
      </c>
      <c r="O5597">
        <v>113355</v>
      </c>
      <c r="Q5597">
        <v>187501</v>
      </c>
      <c r="S5597" s="114">
        <v>1433.3720000000001</v>
      </c>
      <c r="T5597">
        <v>112145</v>
      </c>
      <c r="U5597">
        <v>408392</v>
      </c>
      <c r="V5597">
        <v>0</v>
      </c>
      <c r="W5597">
        <v>0</v>
      </c>
      <c r="X5597">
        <v>4159591</v>
      </c>
      <c r="Z5597">
        <v>1538422</v>
      </c>
      <c r="AB5597" s="114">
        <v>3117.1990000000001</v>
      </c>
      <c r="AC5597">
        <v>1501544</v>
      </c>
      <c r="AD5597">
        <v>989342</v>
      </c>
      <c r="AE5597">
        <v>0</v>
      </c>
      <c r="AF5597">
        <v>0</v>
      </c>
    </row>
    <row r="5598" spans="1:32" x14ac:dyDescent="0.3">
      <c r="A5598" t="s">
        <v>26</v>
      </c>
      <c r="B5598" s="65" t="str">
        <f>VLOOKUP(A5598,'bank list with code'!$A$2:$C$114,3,FALSE)</f>
        <v>B069</v>
      </c>
      <c r="C5598" s="65" t="str">
        <f>VLOOKUP(B5598,'bank type'!$A$2:$B$87,2,FALSE)</f>
        <v>Private Sector Banks</v>
      </c>
      <c r="D5598" s="62">
        <f t="shared" si="191"/>
        <v>45291</v>
      </c>
      <c r="E5598" s="116">
        <v>12</v>
      </c>
      <c r="F5598" s="41">
        <v>2023</v>
      </c>
      <c r="G5598">
        <v>900</v>
      </c>
      <c r="H5598">
        <v>582</v>
      </c>
      <c r="K5598">
        <v>9897</v>
      </c>
      <c r="L5598">
        <v>0</v>
      </c>
      <c r="M5598">
        <v>0</v>
      </c>
      <c r="N5598">
        <v>71826</v>
      </c>
      <c r="O5598">
        <v>0</v>
      </c>
      <c r="Q5598">
        <v>0</v>
      </c>
      <c r="S5598" s="114">
        <v>0</v>
      </c>
      <c r="T5598">
        <v>0</v>
      </c>
      <c r="U5598">
        <v>0</v>
      </c>
      <c r="V5598">
        <v>0</v>
      </c>
      <c r="W5598">
        <v>0</v>
      </c>
      <c r="X5598">
        <v>5127764</v>
      </c>
      <c r="Z5598">
        <v>912576</v>
      </c>
      <c r="AB5598" s="114">
        <v>1721.8530000000001</v>
      </c>
      <c r="AC5598">
        <v>87377</v>
      </c>
      <c r="AD5598">
        <v>227390</v>
      </c>
      <c r="AE5598">
        <v>0</v>
      </c>
      <c r="AF5598">
        <v>0</v>
      </c>
    </row>
    <row r="5599" spans="1:32" x14ac:dyDescent="0.3">
      <c r="A5599" t="s">
        <v>27</v>
      </c>
      <c r="B5599" s="65" t="str">
        <f>VLOOKUP(A5599,'bank list with code'!$A$2:$C$114,3,FALSE)</f>
        <v>B070</v>
      </c>
      <c r="C5599" s="65" t="str">
        <f>VLOOKUP(B5599,'bank type'!$A$2:$B$87,2,FALSE)</f>
        <v>Private Sector Banks</v>
      </c>
      <c r="D5599" s="62">
        <f t="shared" si="191"/>
        <v>45291</v>
      </c>
      <c r="E5599" s="116">
        <v>12</v>
      </c>
      <c r="F5599" s="41">
        <v>2023</v>
      </c>
      <c r="G5599">
        <v>1444</v>
      </c>
      <c r="H5599">
        <v>807</v>
      </c>
      <c r="K5599">
        <v>6765</v>
      </c>
      <c r="L5599">
        <v>0</v>
      </c>
      <c r="M5599">
        <v>0</v>
      </c>
      <c r="N5599">
        <v>31878</v>
      </c>
      <c r="O5599">
        <v>10611</v>
      </c>
      <c r="Q5599">
        <v>28448</v>
      </c>
      <c r="S5599" s="114">
        <v>182.16300000000001</v>
      </c>
      <c r="T5599">
        <v>10429</v>
      </c>
      <c r="U5599">
        <v>134768</v>
      </c>
      <c r="V5599">
        <v>0</v>
      </c>
      <c r="W5599">
        <v>0</v>
      </c>
      <c r="X5599">
        <v>4641707</v>
      </c>
      <c r="Z5599">
        <v>1208957</v>
      </c>
      <c r="AB5599" s="114">
        <v>2897.5990000000002</v>
      </c>
      <c r="AC5599">
        <v>208964</v>
      </c>
      <c r="AD5599">
        <v>809319</v>
      </c>
      <c r="AE5599">
        <v>0</v>
      </c>
      <c r="AF5599">
        <v>1055</v>
      </c>
    </row>
    <row r="5600" spans="1:32" x14ac:dyDescent="0.3">
      <c r="A5600" t="s">
        <v>28</v>
      </c>
      <c r="B5600" s="65" t="str">
        <f>VLOOKUP(A5600,'bank list with code'!$A$2:$C$114,3,FALSE)</f>
        <v>B073</v>
      </c>
      <c r="C5600" s="65" t="str">
        <f>VLOOKUP(B5600,'bank type'!$A$2:$B$87,2,FALSE)</f>
        <v>Private Sector Banks</v>
      </c>
      <c r="D5600" s="62">
        <f t="shared" si="191"/>
        <v>45291</v>
      </c>
      <c r="E5600" s="116">
        <v>12</v>
      </c>
      <c r="F5600" s="41">
        <v>2023</v>
      </c>
      <c r="G5600">
        <v>1724</v>
      </c>
      <c r="H5600">
        <v>1515</v>
      </c>
      <c r="K5600">
        <v>77707</v>
      </c>
      <c r="L5600">
        <v>4407</v>
      </c>
      <c r="M5600">
        <v>98710</v>
      </c>
      <c r="N5600">
        <v>512454</v>
      </c>
      <c r="O5600">
        <v>5790957</v>
      </c>
      <c r="Q5600">
        <v>9323282</v>
      </c>
      <c r="S5600" s="114">
        <v>24865.679</v>
      </c>
      <c r="T5600">
        <v>4845839</v>
      </c>
      <c r="U5600">
        <v>39891978</v>
      </c>
      <c r="V5600">
        <v>0</v>
      </c>
      <c r="W5600">
        <v>0</v>
      </c>
      <c r="X5600">
        <v>32424605</v>
      </c>
      <c r="Z5600">
        <v>2992770</v>
      </c>
      <c r="AB5600" s="114">
        <v>6808.6880000000001</v>
      </c>
      <c r="AC5600">
        <v>2190855</v>
      </c>
      <c r="AD5600">
        <v>6502600</v>
      </c>
      <c r="AE5600">
        <v>0</v>
      </c>
      <c r="AF5600">
        <v>0</v>
      </c>
    </row>
    <row r="5601" spans="1:32" x14ac:dyDescent="0.3">
      <c r="A5601" t="s">
        <v>92</v>
      </c>
      <c r="B5601" s="65" t="str">
        <f>VLOOKUP(A5601,'bank list with code'!$A$2:$C$114,3,FALSE)</f>
        <v>B074</v>
      </c>
      <c r="C5601" s="65" t="str">
        <f>VLOOKUP(B5601,'bank type'!$A$2:$B$87,2,FALSE)</f>
        <v>Private Sector Banks</v>
      </c>
      <c r="D5601" s="62">
        <f t="shared" si="191"/>
        <v>45291</v>
      </c>
      <c r="E5601" s="116">
        <v>12</v>
      </c>
      <c r="F5601" s="41">
        <v>2023</v>
      </c>
      <c r="G5601">
        <v>0</v>
      </c>
      <c r="H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Q5601">
        <v>0</v>
      </c>
      <c r="S5601" s="114">
        <v>0</v>
      </c>
      <c r="T5601">
        <v>0</v>
      </c>
      <c r="U5601">
        <v>0</v>
      </c>
      <c r="V5601">
        <v>0</v>
      </c>
      <c r="W5601">
        <v>0</v>
      </c>
      <c r="X5601">
        <v>238053</v>
      </c>
      <c r="Z5601">
        <v>18980</v>
      </c>
      <c r="AB5601" s="114">
        <v>37.218000000000004</v>
      </c>
      <c r="AC5601">
        <v>7582</v>
      </c>
      <c r="AD5601">
        <v>22732</v>
      </c>
      <c r="AE5601">
        <v>0</v>
      </c>
      <c r="AF5601">
        <v>0</v>
      </c>
    </row>
    <row r="5602" spans="1:32" x14ac:dyDescent="0.3">
      <c r="A5602" t="s">
        <v>85</v>
      </c>
      <c r="B5602" s="65" t="str">
        <f>VLOOKUP(A5602,'bank list with code'!$A$2:$C$114,3,FALSE)</f>
        <v>B083</v>
      </c>
      <c r="C5602" s="65" t="str">
        <f>VLOOKUP(B5602,'bank type'!$A$2:$B$87,2,FALSE)</f>
        <v>Private Sector Banks</v>
      </c>
      <c r="D5602" s="62">
        <f t="shared" si="191"/>
        <v>45291</v>
      </c>
      <c r="E5602" s="116">
        <v>12</v>
      </c>
      <c r="F5602" s="41">
        <v>2023</v>
      </c>
      <c r="G5602">
        <v>351</v>
      </c>
      <c r="H5602">
        <v>37</v>
      </c>
      <c r="K5602">
        <v>938631</v>
      </c>
      <c r="L5602">
        <v>0</v>
      </c>
      <c r="M5602">
        <v>47498</v>
      </c>
      <c r="N5602">
        <v>109956</v>
      </c>
      <c r="O5602">
        <v>5036557</v>
      </c>
      <c r="Q5602">
        <v>7430476</v>
      </c>
      <c r="S5602" s="114">
        <v>36184.591999999997</v>
      </c>
      <c r="T5602">
        <v>3303600</v>
      </c>
      <c r="U5602">
        <v>37044758</v>
      </c>
      <c r="V5602">
        <v>0</v>
      </c>
      <c r="W5602">
        <v>0</v>
      </c>
      <c r="X5602">
        <v>1439179</v>
      </c>
      <c r="Z5602">
        <v>237489</v>
      </c>
      <c r="AB5602" s="114">
        <v>587.22699999999998</v>
      </c>
      <c r="AC5602">
        <v>110584</v>
      </c>
      <c r="AD5602">
        <v>739156</v>
      </c>
      <c r="AE5602">
        <v>73</v>
      </c>
      <c r="AF5602">
        <v>3500</v>
      </c>
    </row>
    <row r="5603" spans="1:32" x14ac:dyDescent="0.3">
      <c r="A5603" t="s">
        <v>30</v>
      </c>
      <c r="B5603" s="65" t="str">
        <f>VLOOKUP(A5603,'bank list with code'!$A$2:$C$114,3,FALSE)</f>
        <v>B089</v>
      </c>
      <c r="C5603" s="65" t="str">
        <f>VLOOKUP(B5603,'bank type'!$A$2:$B$87,2,FALSE)</f>
        <v>Private Sector Banks</v>
      </c>
      <c r="D5603" s="62">
        <f t="shared" si="191"/>
        <v>45291</v>
      </c>
      <c r="E5603" s="116">
        <v>12</v>
      </c>
      <c r="F5603" s="41">
        <v>2023</v>
      </c>
      <c r="G5603">
        <v>897</v>
      </c>
      <c r="H5603">
        <v>418</v>
      </c>
      <c r="K5603">
        <v>16470</v>
      </c>
      <c r="L5603">
        <v>0</v>
      </c>
      <c r="M5603">
        <v>5577</v>
      </c>
      <c r="N5603">
        <v>86931</v>
      </c>
      <c r="O5603">
        <v>377134</v>
      </c>
      <c r="Q5603">
        <v>837877</v>
      </c>
      <c r="S5603" s="114">
        <v>2905.6869999999999</v>
      </c>
      <c r="T5603">
        <v>783782</v>
      </c>
      <c r="U5603">
        <v>5822220</v>
      </c>
      <c r="V5603">
        <v>0</v>
      </c>
      <c r="W5603">
        <v>0</v>
      </c>
      <c r="X5603">
        <v>3791835</v>
      </c>
      <c r="Z5603">
        <v>1363964</v>
      </c>
      <c r="AB5603" s="114">
        <v>3098.0279999999998</v>
      </c>
      <c r="AC5603">
        <v>199199</v>
      </c>
      <c r="AD5603">
        <v>830962</v>
      </c>
      <c r="AE5603">
        <v>0</v>
      </c>
      <c r="AF5603">
        <v>0</v>
      </c>
    </row>
    <row r="5604" spans="1:32" x14ac:dyDescent="0.3">
      <c r="A5604" t="s">
        <v>31</v>
      </c>
      <c r="B5604" s="65" t="str">
        <f>VLOOKUP(A5604,'bank list with code'!$A$2:$C$114,3,FALSE)</f>
        <v>B100</v>
      </c>
      <c r="C5604" s="65" t="str">
        <f>VLOOKUP(B5604,'bank type'!$A$2:$B$87,2,FALSE)</f>
        <v>Private Sector Banks</v>
      </c>
      <c r="D5604" s="62">
        <f t="shared" si="191"/>
        <v>45291</v>
      </c>
      <c r="E5604" s="116">
        <v>12</v>
      </c>
      <c r="F5604" s="41">
        <v>2023</v>
      </c>
      <c r="G5604">
        <v>493</v>
      </c>
      <c r="H5604">
        <v>662</v>
      </c>
      <c r="K5604">
        <v>1975</v>
      </c>
      <c r="L5604">
        <v>0</v>
      </c>
      <c r="M5604">
        <v>0</v>
      </c>
      <c r="N5604">
        <v>118095</v>
      </c>
      <c r="O5604">
        <v>32587</v>
      </c>
      <c r="Q5604">
        <v>46115</v>
      </c>
      <c r="S5604" s="114">
        <v>198.48599999999999</v>
      </c>
      <c r="T5604">
        <v>16901</v>
      </c>
      <c r="U5604">
        <v>112252</v>
      </c>
      <c r="V5604">
        <v>0</v>
      </c>
      <c r="W5604">
        <v>0</v>
      </c>
      <c r="X5604">
        <v>2262563</v>
      </c>
      <c r="Z5604">
        <v>367898</v>
      </c>
      <c r="AB5604" s="114">
        <v>926.19600000000003</v>
      </c>
      <c r="AC5604">
        <v>56711</v>
      </c>
      <c r="AD5604">
        <v>145745</v>
      </c>
      <c r="AE5604">
        <v>73</v>
      </c>
      <c r="AF5604">
        <v>247</v>
      </c>
    </row>
    <row r="5605" spans="1:32" x14ac:dyDescent="0.3">
      <c r="A5605" t="s">
        <v>33</v>
      </c>
      <c r="B5605" s="65" t="str">
        <f>VLOOKUP(A5605,'bank list with code'!$A$2:$C$114,3,FALSE)</f>
        <v>B113</v>
      </c>
      <c r="C5605" s="65" t="str">
        <f>VLOOKUP(B5605,'bank type'!$A$2:$B$87,2,FALSE)</f>
        <v>Private Sector Banks</v>
      </c>
      <c r="D5605" s="62">
        <f t="shared" si="191"/>
        <v>45291</v>
      </c>
      <c r="E5605" s="116">
        <v>12</v>
      </c>
      <c r="F5605" s="41">
        <v>2023</v>
      </c>
      <c r="G5605">
        <v>1114</v>
      </c>
      <c r="H5605">
        <v>169</v>
      </c>
      <c r="K5605">
        <v>74822</v>
      </c>
      <c r="L5605">
        <v>90550</v>
      </c>
      <c r="M5605">
        <v>274806</v>
      </c>
      <c r="N5605">
        <v>170605373</v>
      </c>
      <c r="O5605">
        <v>1822381</v>
      </c>
      <c r="Q5605">
        <v>3762394</v>
      </c>
      <c r="S5605" s="114">
        <v>10729.382</v>
      </c>
      <c r="T5605">
        <v>1013574</v>
      </c>
      <c r="U5605">
        <v>11967322</v>
      </c>
      <c r="V5605">
        <v>0</v>
      </c>
      <c r="W5605">
        <v>0</v>
      </c>
      <c r="X5605">
        <v>5179905</v>
      </c>
      <c r="Z5605">
        <v>799555</v>
      </c>
      <c r="AB5605" s="114">
        <v>1940.0989999999999</v>
      </c>
      <c r="AC5605">
        <v>233336</v>
      </c>
      <c r="AD5605">
        <v>1094211</v>
      </c>
      <c r="AE5605">
        <v>54</v>
      </c>
      <c r="AF5605">
        <v>1271</v>
      </c>
    </row>
    <row r="5606" spans="1:32" x14ac:dyDescent="0.3">
      <c r="A5606" t="s">
        <v>86</v>
      </c>
      <c r="B5606" s="65" t="str">
        <f>VLOOKUP(A5606,'bank list with code'!$A$2:$C$114,3,FALSE)</f>
        <v>B004</v>
      </c>
      <c r="C5606" s="65" t="str">
        <f>VLOOKUP(B5606,'bank type'!$A$2:$B$87,2,FALSE)</f>
        <v>Foreign Banks</v>
      </c>
      <c r="D5606" s="62">
        <f t="shared" si="191"/>
        <v>45291</v>
      </c>
      <c r="E5606" s="116">
        <v>12</v>
      </c>
      <c r="F5606" s="41">
        <v>2023</v>
      </c>
      <c r="G5606">
        <v>0</v>
      </c>
      <c r="H5606">
        <v>0</v>
      </c>
      <c r="K5606">
        <v>52577</v>
      </c>
      <c r="L5606">
        <v>0</v>
      </c>
      <c r="M5606">
        <v>0</v>
      </c>
      <c r="N5606">
        <v>0</v>
      </c>
      <c r="O5606">
        <v>1357137</v>
      </c>
      <c r="Q5606">
        <v>1386795</v>
      </c>
      <c r="S5606" s="114">
        <v>11263.078</v>
      </c>
      <c r="T5606">
        <v>3427748</v>
      </c>
      <c r="U5606">
        <v>30746390</v>
      </c>
      <c r="V5606">
        <v>0</v>
      </c>
      <c r="W5606">
        <v>0</v>
      </c>
      <c r="X5606">
        <v>0</v>
      </c>
      <c r="Z5606">
        <v>0</v>
      </c>
      <c r="AB5606" s="114">
        <v>0</v>
      </c>
      <c r="AC5606">
        <v>0</v>
      </c>
      <c r="AD5606">
        <v>0</v>
      </c>
      <c r="AE5606">
        <v>0</v>
      </c>
      <c r="AF5606">
        <v>0</v>
      </c>
    </row>
    <row r="5607" spans="1:32" x14ac:dyDescent="0.3">
      <c r="A5607" t="s">
        <v>36</v>
      </c>
      <c r="B5607" s="65" t="str">
        <f>VLOOKUP(A5607,'bank list with code'!$A$2:$C$114,3,FALSE)</f>
        <v>B011</v>
      </c>
      <c r="C5607" s="65" t="str">
        <f>VLOOKUP(B5607,'bank type'!$A$2:$B$87,2,FALSE)</f>
        <v>Foreign Banks</v>
      </c>
      <c r="D5607" s="62">
        <f t="shared" si="191"/>
        <v>45291</v>
      </c>
      <c r="E5607" s="116">
        <v>12</v>
      </c>
      <c r="F5607" s="41">
        <v>2023</v>
      </c>
      <c r="G5607">
        <v>0</v>
      </c>
      <c r="H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Q5607">
        <v>0</v>
      </c>
      <c r="S5607" s="1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Z5607">
        <v>0</v>
      </c>
      <c r="AB5607" s="114">
        <v>0</v>
      </c>
      <c r="AC5607">
        <v>0</v>
      </c>
      <c r="AD5607">
        <v>0</v>
      </c>
      <c r="AE5607">
        <v>0</v>
      </c>
      <c r="AF5607">
        <v>0</v>
      </c>
    </row>
    <row r="5608" spans="1:32" x14ac:dyDescent="0.3">
      <c r="A5608" t="s">
        <v>107</v>
      </c>
      <c r="B5608" s="65" t="str">
        <f>VLOOKUP(A5608,'bank list with code'!$A$2:$C$114,3,FALSE)</f>
        <v>B013</v>
      </c>
      <c r="C5608" s="65" t="str">
        <f>VLOOKUP(B5608,'bank type'!$A$2:$B$87,2,FALSE)</f>
        <v>Foreign Banks</v>
      </c>
      <c r="D5608" s="62">
        <f t="shared" si="191"/>
        <v>45291</v>
      </c>
      <c r="E5608" s="116">
        <v>12</v>
      </c>
      <c r="F5608" s="41">
        <v>2023</v>
      </c>
      <c r="G5608">
        <v>2</v>
      </c>
      <c r="H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Q5608">
        <v>0</v>
      </c>
      <c r="S5608" s="114">
        <v>0</v>
      </c>
      <c r="T5608">
        <v>0</v>
      </c>
      <c r="U5608">
        <v>0</v>
      </c>
      <c r="V5608">
        <v>0</v>
      </c>
      <c r="W5608">
        <v>0</v>
      </c>
      <c r="X5608">
        <v>37</v>
      </c>
      <c r="Z5608">
        <v>1704</v>
      </c>
      <c r="AB5608" s="114">
        <v>5.4470000000000001</v>
      </c>
      <c r="AC5608">
        <v>122</v>
      </c>
      <c r="AD5608">
        <v>3601</v>
      </c>
      <c r="AE5608">
        <v>0</v>
      </c>
      <c r="AF5608">
        <v>0</v>
      </c>
    </row>
    <row r="5609" spans="1:32" x14ac:dyDescent="0.3">
      <c r="A5609" t="s">
        <v>37</v>
      </c>
      <c r="B5609" s="65" t="str">
        <f>VLOOKUP(A5609,'bank list with code'!$A$2:$C$114,3,FALSE)</f>
        <v>B017</v>
      </c>
      <c r="C5609" s="65" t="str">
        <f>VLOOKUP(B5609,'bank type'!$A$2:$B$87,2,FALSE)</f>
        <v>Foreign Banks</v>
      </c>
      <c r="D5609" s="62">
        <f t="shared" si="191"/>
        <v>45291</v>
      </c>
      <c r="E5609" s="116">
        <v>12</v>
      </c>
      <c r="F5609" s="41">
        <v>2023</v>
      </c>
      <c r="G5609">
        <v>0</v>
      </c>
      <c r="H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Q5609">
        <v>0</v>
      </c>
      <c r="S5609" s="114">
        <v>0</v>
      </c>
      <c r="T5609">
        <v>0</v>
      </c>
      <c r="U5609">
        <v>0</v>
      </c>
      <c r="V5609">
        <v>0</v>
      </c>
      <c r="W5609">
        <v>0</v>
      </c>
      <c r="X5609">
        <v>837</v>
      </c>
      <c r="Z5609">
        <v>31</v>
      </c>
      <c r="AB5609" s="114">
        <v>0.18</v>
      </c>
      <c r="AC5609">
        <v>17</v>
      </c>
      <c r="AD5609">
        <v>130</v>
      </c>
      <c r="AE5609">
        <v>0</v>
      </c>
      <c r="AF5609">
        <v>0</v>
      </c>
    </row>
    <row r="5610" spans="1:32" x14ac:dyDescent="0.3">
      <c r="A5610" t="s">
        <v>38</v>
      </c>
      <c r="B5610" s="65" t="str">
        <f>VLOOKUP(A5610,'bank list with code'!$A$2:$C$114,3,FALSE)</f>
        <v>B023</v>
      </c>
      <c r="C5610" s="65" t="str">
        <f>VLOOKUP(B5610,'bank type'!$A$2:$B$87,2,FALSE)</f>
        <v>Foreign Banks</v>
      </c>
      <c r="D5610" s="62">
        <f t="shared" si="191"/>
        <v>45291</v>
      </c>
      <c r="E5610" s="116">
        <v>12</v>
      </c>
      <c r="F5610" s="41">
        <v>2023</v>
      </c>
      <c r="G5610">
        <v>0</v>
      </c>
      <c r="H5610">
        <v>0</v>
      </c>
      <c r="K5610">
        <v>0</v>
      </c>
      <c r="L5610">
        <v>0</v>
      </c>
      <c r="M5610">
        <v>0</v>
      </c>
      <c r="N5610">
        <v>0</v>
      </c>
      <c r="O5610">
        <v>184466</v>
      </c>
      <c r="Q5610">
        <v>124152</v>
      </c>
      <c r="S5610" s="114">
        <v>896.03200000000004</v>
      </c>
      <c r="T5610">
        <v>177751</v>
      </c>
      <c r="U5610">
        <v>2272190</v>
      </c>
      <c r="V5610">
        <v>0</v>
      </c>
      <c r="W5610">
        <v>0</v>
      </c>
      <c r="X5610">
        <v>0</v>
      </c>
      <c r="Z5610">
        <v>0</v>
      </c>
      <c r="AB5610" s="114">
        <v>0</v>
      </c>
      <c r="AC5610">
        <v>0</v>
      </c>
      <c r="AD5610">
        <v>0</v>
      </c>
      <c r="AE5610">
        <v>0</v>
      </c>
      <c r="AF5610">
        <v>0</v>
      </c>
    </row>
    <row r="5611" spans="1:32" x14ac:dyDescent="0.3">
      <c r="A5611" t="s">
        <v>87</v>
      </c>
      <c r="B5611" s="65" t="str">
        <f>VLOOKUP(A5611,'bank list with code'!$A$2:$C$114,3,FALSE)</f>
        <v>B030</v>
      </c>
      <c r="C5611" s="65" t="str">
        <f>VLOOKUP(B5611,'bank type'!$A$2:$B$87,2,FALSE)</f>
        <v>Foreign Banks</v>
      </c>
      <c r="D5611" s="62">
        <f t="shared" si="191"/>
        <v>45291</v>
      </c>
      <c r="E5611" s="116">
        <v>12</v>
      </c>
      <c r="F5611" s="41">
        <v>2023</v>
      </c>
      <c r="G5611">
        <v>423</v>
      </c>
      <c r="H5611">
        <v>479</v>
      </c>
      <c r="K5611">
        <v>558</v>
      </c>
      <c r="L5611">
        <v>104</v>
      </c>
      <c r="M5611">
        <v>0</v>
      </c>
      <c r="N5611">
        <v>5057</v>
      </c>
      <c r="O5611">
        <v>482887</v>
      </c>
      <c r="Q5611">
        <v>443556</v>
      </c>
      <c r="S5611" s="114">
        <v>2070.9549999999999</v>
      </c>
      <c r="T5611">
        <v>253955</v>
      </c>
      <c r="U5611">
        <v>2057488</v>
      </c>
      <c r="V5611">
        <v>0</v>
      </c>
      <c r="W5611">
        <v>0</v>
      </c>
      <c r="X5611">
        <v>1998285</v>
      </c>
      <c r="Z5611">
        <v>289646</v>
      </c>
      <c r="AB5611" s="114">
        <v>622.96500000000003</v>
      </c>
      <c r="AC5611">
        <v>110294</v>
      </c>
      <c r="AD5611">
        <v>304285</v>
      </c>
      <c r="AE5611">
        <v>0</v>
      </c>
      <c r="AF5611">
        <v>0</v>
      </c>
    </row>
    <row r="5612" spans="1:32" x14ac:dyDescent="0.3">
      <c r="A5612" t="s">
        <v>40</v>
      </c>
      <c r="B5612" s="65" t="str">
        <f>VLOOKUP(A5612,'bank list with code'!$A$2:$C$114,3,FALSE)</f>
        <v>B035</v>
      </c>
      <c r="C5612" s="65" t="str">
        <f>VLOOKUP(B5612,'bank type'!$A$2:$B$87,2,FALSE)</f>
        <v>Foreign Banks</v>
      </c>
      <c r="D5612" s="62">
        <f t="shared" si="191"/>
        <v>45291</v>
      </c>
      <c r="E5612" s="116">
        <v>12</v>
      </c>
      <c r="F5612" s="41">
        <v>2023</v>
      </c>
      <c r="G5612">
        <v>13</v>
      </c>
      <c r="H5612">
        <v>4</v>
      </c>
      <c r="K5612">
        <v>0</v>
      </c>
      <c r="L5612">
        <v>0</v>
      </c>
      <c r="M5612">
        <v>0</v>
      </c>
      <c r="N5612">
        <v>6</v>
      </c>
      <c r="O5612">
        <v>0</v>
      </c>
      <c r="Q5612">
        <v>0</v>
      </c>
      <c r="S5612" s="114">
        <v>0</v>
      </c>
      <c r="T5612">
        <v>0</v>
      </c>
      <c r="U5612">
        <v>0</v>
      </c>
      <c r="V5612">
        <v>0</v>
      </c>
      <c r="W5612">
        <v>0</v>
      </c>
      <c r="X5612">
        <v>119760</v>
      </c>
      <c r="Z5612">
        <v>40464</v>
      </c>
      <c r="AB5612" s="114">
        <v>123.538</v>
      </c>
      <c r="AC5612">
        <v>15831</v>
      </c>
      <c r="AD5612">
        <v>61640</v>
      </c>
      <c r="AE5612">
        <v>0</v>
      </c>
      <c r="AF5612">
        <v>0</v>
      </c>
    </row>
    <row r="5613" spans="1:32" x14ac:dyDescent="0.3">
      <c r="A5613" t="s">
        <v>108</v>
      </c>
      <c r="B5613" s="65" t="str">
        <f>VLOOKUP(A5613,'bank list with code'!$A$2:$C$114,3,FALSE)</f>
        <v>B040</v>
      </c>
      <c r="C5613" s="65" t="str">
        <f>VLOOKUP(B5613,'bank type'!$A$2:$B$87,2,FALSE)</f>
        <v>Foreign Banks</v>
      </c>
      <c r="D5613" s="62">
        <f t="shared" si="191"/>
        <v>45291</v>
      </c>
      <c r="E5613" s="116">
        <v>12</v>
      </c>
      <c r="F5613" s="41">
        <v>2023</v>
      </c>
      <c r="G5613">
        <v>2</v>
      </c>
      <c r="H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Q5613">
        <v>0</v>
      </c>
      <c r="S5613" s="114">
        <v>0</v>
      </c>
      <c r="T5613">
        <v>0</v>
      </c>
      <c r="U5613">
        <v>0</v>
      </c>
      <c r="V5613">
        <v>0</v>
      </c>
      <c r="W5613">
        <v>0</v>
      </c>
      <c r="X5613">
        <v>20695</v>
      </c>
      <c r="Z5613">
        <v>1127</v>
      </c>
      <c r="AB5613" s="114">
        <v>4.2750000000000004</v>
      </c>
      <c r="AC5613">
        <v>194</v>
      </c>
      <c r="AD5613">
        <v>256</v>
      </c>
      <c r="AE5613">
        <v>0</v>
      </c>
      <c r="AF5613">
        <v>0</v>
      </c>
    </row>
    <row r="5614" spans="1:32" x14ac:dyDescent="0.3">
      <c r="A5614" t="s">
        <v>88</v>
      </c>
      <c r="B5614" s="65" t="str">
        <f>VLOOKUP(A5614,'bank list with code'!$A$2:$C$114,3,FALSE)</f>
        <v>B052</v>
      </c>
      <c r="C5614" s="65" t="str">
        <f>VLOOKUP(B5614,'bank type'!$A$2:$B$87,2,FALSE)</f>
        <v>Foreign Banks</v>
      </c>
      <c r="D5614" s="62">
        <f t="shared" si="191"/>
        <v>45291</v>
      </c>
      <c r="E5614" s="116">
        <v>12</v>
      </c>
      <c r="F5614" s="41">
        <v>2023</v>
      </c>
      <c r="G5614">
        <v>46</v>
      </c>
      <c r="H5614">
        <v>28</v>
      </c>
      <c r="K5614">
        <v>0</v>
      </c>
      <c r="L5614">
        <v>0</v>
      </c>
      <c r="M5614">
        <v>0</v>
      </c>
      <c r="N5614">
        <v>0</v>
      </c>
      <c r="O5614">
        <v>632199</v>
      </c>
      <c r="Q5614">
        <v>880331</v>
      </c>
      <c r="S5614" s="114">
        <v>3152.0189999999998</v>
      </c>
      <c r="T5614">
        <v>1154444</v>
      </c>
      <c r="U5614">
        <v>6166708</v>
      </c>
      <c r="V5614">
        <v>0</v>
      </c>
      <c r="W5614">
        <v>0</v>
      </c>
      <c r="X5614">
        <v>690685</v>
      </c>
      <c r="Z5614">
        <v>294852</v>
      </c>
      <c r="AB5614" s="114">
        <v>1193.123</v>
      </c>
      <c r="AC5614">
        <v>0</v>
      </c>
      <c r="AD5614">
        <v>0</v>
      </c>
      <c r="AE5614">
        <v>0</v>
      </c>
      <c r="AF5614">
        <v>0</v>
      </c>
    </row>
    <row r="5615" spans="1:32" x14ac:dyDescent="0.3">
      <c r="A5615" t="s">
        <v>109</v>
      </c>
      <c r="B5615" s="65" t="str">
        <f>VLOOKUP(A5615,'bank list with code'!$A$2:$C$114,3,FALSE)</f>
        <v>B071</v>
      </c>
      <c r="C5615" s="65" t="str">
        <f>VLOOKUP(B5615,'bank type'!$A$2:$B$87,2,FALSE)</f>
        <v>Foreign Banks</v>
      </c>
      <c r="D5615" s="62">
        <f t="shared" si="191"/>
        <v>45291</v>
      </c>
      <c r="E5615" s="116">
        <v>12</v>
      </c>
      <c r="F5615" s="41">
        <v>2023</v>
      </c>
      <c r="G5615">
        <v>1</v>
      </c>
      <c r="H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Q5615">
        <v>0</v>
      </c>
      <c r="S5615" s="114">
        <v>0</v>
      </c>
      <c r="T5615">
        <v>0</v>
      </c>
      <c r="U5615">
        <v>0</v>
      </c>
      <c r="V5615">
        <v>0</v>
      </c>
      <c r="W5615">
        <v>0</v>
      </c>
      <c r="X5615">
        <v>1331</v>
      </c>
      <c r="Z5615">
        <v>967</v>
      </c>
      <c r="AB5615" s="114">
        <v>3.173</v>
      </c>
      <c r="AC5615">
        <v>87</v>
      </c>
      <c r="AD5615">
        <v>249</v>
      </c>
      <c r="AE5615">
        <v>0</v>
      </c>
      <c r="AF5615">
        <v>0</v>
      </c>
    </row>
    <row r="5616" spans="1:32" x14ac:dyDescent="0.3">
      <c r="A5616" t="s">
        <v>110</v>
      </c>
      <c r="B5616" s="65" t="str">
        <f>VLOOKUP(A5616,'bank list with code'!$A$2:$C$114,3,FALSE)</f>
        <v>B072</v>
      </c>
      <c r="C5616" s="65" t="str">
        <f>VLOOKUP(B5616,'bank type'!$A$2:$B$87,2,FALSE)</f>
        <v>Foreign Banks</v>
      </c>
      <c r="D5616" s="62">
        <f t="shared" si="191"/>
        <v>45291</v>
      </c>
      <c r="E5616" s="116">
        <v>12</v>
      </c>
      <c r="F5616" s="41">
        <v>2023</v>
      </c>
      <c r="G5616">
        <v>1</v>
      </c>
      <c r="H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Q5616">
        <v>0</v>
      </c>
      <c r="S5616" s="114">
        <v>0</v>
      </c>
      <c r="T5616">
        <v>0</v>
      </c>
      <c r="U5616">
        <v>0</v>
      </c>
      <c r="V5616">
        <v>0</v>
      </c>
      <c r="W5616">
        <v>0</v>
      </c>
      <c r="X5616">
        <v>236</v>
      </c>
      <c r="Z5616">
        <v>491</v>
      </c>
      <c r="AB5616" s="114">
        <v>0.20599999999999999</v>
      </c>
      <c r="AC5616">
        <v>131</v>
      </c>
      <c r="AD5616">
        <v>429</v>
      </c>
      <c r="AE5616">
        <v>0</v>
      </c>
      <c r="AF5616">
        <v>0</v>
      </c>
    </row>
    <row r="5617" spans="1:32" x14ac:dyDescent="0.3">
      <c r="A5617" t="s">
        <v>89</v>
      </c>
      <c r="B5617" s="65" t="str">
        <f>VLOOKUP(A5617,'bank list with code'!$A$2:$C$114,3,FALSE)</f>
        <v>B085</v>
      </c>
      <c r="C5617" s="65" t="str">
        <f>VLOOKUP(B5617,'bank type'!$A$2:$B$87,2,FALSE)</f>
        <v>Foreign Banks</v>
      </c>
      <c r="D5617" s="62">
        <f t="shared" si="191"/>
        <v>45291</v>
      </c>
      <c r="E5617" s="116">
        <v>12</v>
      </c>
      <c r="F5617" s="41">
        <v>2023</v>
      </c>
      <c r="G5617">
        <v>0</v>
      </c>
      <c r="H5617">
        <v>0</v>
      </c>
      <c r="K5617">
        <v>0</v>
      </c>
      <c r="L5617">
        <v>1792</v>
      </c>
      <c r="M5617">
        <v>0</v>
      </c>
      <c r="N5617">
        <v>0</v>
      </c>
      <c r="O5617">
        <v>947391</v>
      </c>
      <c r="Q5617">
        <v>333408</v>
      </c>
      <c r="S5617" s="114">
        <v>424.11200000000002</v>
      </c>
      <c r="T5617">
        <v>566070</v>
      </c>
      <c r="U5617">
        <v>817023</v>
      </c>
      <c r="V5617">
        <v>0</v>
      </c>
      <c r="W5617">
        <v>0</v>
      </c>
      <c r="X5617">
        <v>747790</v>
      </c>
      <c r="Z5617">
        <v>12404</v>
      </c>
      <c r="AB5617" s="114">
        <v>44.914999999999999</v>
      </c>
      <c r="AC5617">
        <v>13252</v>
      </c>
      <c r="AD5617">
        <v>42226</v>
      </c>
      <c r="AE5617">
        <v>0</v>
      </c>
      <c r="AF5617">
        <v>0</v>
      </c>
    </row>
    <row r="5618" spans="1:32" x14ac:dyDescent="0.3">
      <c r="A5618" t="s">
        <v>42</v>
      </c>
      <c r="B5618" s="65" t="str">
        <f>VLOOKUP(A5618,'bank list with code'!$A$2:$C$114,3,FALSE)</f>
        <v>B090</v>
      </c>
      <c r="C5618" s="65" t="str">
        <f>VLOOKUP(B5618,'bank type'!$A$2:$B$87,2,FALSE)</f>
        <v>Foreign Banks</v>
      </c>
      <c r="D5618" s="62">
        <f t="shared" si="191"/>
        <v>45291</v>
      </c>
      <c r="E5618" s="116">
        <v>12</v>
      </c>
      <c r="F5618" s="41">
        <v>2023</v>
      </c>
      <c r="G5618">
        <v>101</v>
      </c>
      <c r="H5618">
        <v>64</v>
      </c>
      <c r="K5618">
        <v>0</v>
      </c>
      <c r="L5618">
        <v>0</v>
      </c>
      <c r="M5618">
        <v>0</v>
      </c>
      <c r="N5618">
        <v>0</v>
      </c>
      <c r="O5618">
        <v>1029655</v>
      </c>
      <c r="Q5618">
        <v>1380060</v>
      </c>
      <c r="S5618" s="114">
        <v>4525.7529999999997</v>
      </c>
      <c r="T5618">
        <v>1361074</v>
      </c>
      <c r="U5618">
        <v>6620887</v>
      </c>
      <c r="V5618">
        <v>0</v>
      </c>
      <c r="W5618">
        <v>0</v>
      </c>
      <c r="X5618">
        <v>1092767</v>
      </c>
      <c r="Z5618">
        <v>689567</v>
      </c>
      <c r="AB5618" s="114">
        <v>1846.674</v>
      </c>
      <c r="AC5618">
        <v>64385</v>
      </c>
      <c r="AD5618">
        <v>416486</v>
      </c>
      <c r="AE5618">
        <v>27</v>
      </c>
      <c r="AF5618">
        <v>504</v>
      </c>
    </row>
    <row r="5619" spans="1:32" x14ac:dyDescent="0.3">
      <c r="A5619" t="s">
        <v>94</v>
      </c>
      <c r="B5619" s="65" t="str">
        <f>VLOOKUP(A5619,'bank list with code'!$A$2:$C$114,3,FALSE)</f>
        <v>B112</v>
      </c>
      <c r="C5619" s="65" t="str">
        <f>VLOOKUP(B5619,'bank type'!$A$2:$B$87,2,FALSE)</f>
        <v>Foreign Banks</v>
      </c>
      <c r="D5619" s="62">
        <f t="shared" si="191"/>
        <v>45291</v>
      </c>
      <c r="E5619" s="116">
        <v>12</v>
      </c>
      <c r="F5619" s="41">
        <v>2023</v>
      </c>
      <c r="G5619">
        <v>0</v>
      </c>
      <c r="H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Q5619">
        <v>0</v>
      </c>
      <c r="S5619" s="114">
        <v>0</v>
      </c>
      <c r="T5619">
        <v>0</v>
      </c>
      <c r="U5619">
        <v>0</v>
      </c>
      <c r="V5619">
        <v>0</v>
      </c>
      <c r="W5619">
        <v>0</v>
      </c>
      <c r="X5619">
        <v>972</v>
      </c>
      <c r="Z5619">
        <v>2985</v>
      </c>
      <c r="AB5619" s="114">
        <v>11.109</v>
      </c>
      <c r="AC5619">
        <v>1020</v>
      </c>
      <c r="AD5619">
        <v>3307</v>
      </c>
      <c r="AE5619">
        <v>0</v>
      </c>
      <c r="AF5619">
        <v>0</v>
      </c>
    </row>
    <row r="5620" spans="1:32" x14ac:dyDescent="0.3">
      <c r="A5620" t="s">
        <v>45</v>
      </c>
      <c r="B5620" s="65" t="str">
        <f>VLOOKUP(A5620,'bank list with code'!$A$2:$C$114,3,FALSE)</f>
        <v>B002</v>
      </c>
      <c r="C5620" s="65" t="str">
        <f>VLOOKUP(B5620,'bank type'!$A$2:$B$87,2,FALSE)</f>
        <v>Payment Banks</v>
      </c>
      <c r="D5620" s="62">
        <f t="shared" si="191"/>
        <v>45291</v>
      </c>
      <c r="E5620" s="116">
        <v>12</v>
      </c>
      <c r="F5620" s="41">
        <v>2023</v>
      </c>
      <c r="G5620">
        <v>0</v>
      </c>
      <c r="H5620">
        <v>0</v>
      </c>
      <c r="K5620">
        <v>0</v>
      </c>
      <c r="L5620">
        <v>110008</v>
      </c>
      <c r="M5620">
        <v>0</v>
      </c>
      <c r="N5620">
        <v>3396101</v>
      </c>
      <c r="O5620">
        <v>0</v>
      </c>
      <c r="Q5620">
        <v>0</v>
      </c>
      <c r="S5620" s="114">
        <v>0</v>
      </c>
      <c r="T5620">
        <v>0</v>
      </c>
      <c r="U5620">
        <v>0</v>
      </c>
      <c r="V5620">
        <v>0</v>
      </c>
      <c r="W5620">
        <v>0</v>
      </c>
      <c r="X5620">
        <v>7671834</v>
      </c>
      <c r="Z5620">
        <v>8418</v>
      </c>
      <c r="AB5620" s="114">
        <v>13.128</v>
      </c>
      <c r="AC5620">
        <v>163876</v>
      </c>
      <c r="AD5620">
        <v>228705</v>
      </c>
      <c r="AE5620">
        <v>0</v>
      </c>
      <c r="AF5620">
        <v>0</v>
      </c>
    </row>
    <row r="5621" spans="1:32" x14ac:dyDescent="0.3">
      <c r="A5621" t="s">
        <v>46</v>
      </c>
      <c r="B5621" s="65" t="str">
        <f>VLOOKUP(A5621,'bank list with code'!$A$2:$C$114,3,FALSE)</f>
        <v>B048</v>
      </c>
      <c r="C5621" s="65" t="str">
        <f>VLOOKUP(B5621,'bank type'!$A$2:$B$87,2,FALSE)</f>
        <v>Payment Banks</v>
      </c>
      <c r="D5621" s="62">
        <f t="shared" si="191"/>
        <v>45291</v>
      </c>
      <c r="E5621" s="116">
        <v>12</v>
      </c>
      <c r="F5621" s="41">
        <v>2023</v>
      </c>
      <c r="G5621">
        <v>0</v>
      </c>
      <c r="H5621">
        <v>0</v>
      </c>
      <c r="K5621">
        <v>0</v>
      </c>
      <c r="L5621">
        <v>402052</v>
      </c>
      <c r="M5621">
        <v>0</v>
      </c>
      <c r="N5621">
        <v>19708</v>
      </c>
      <c r="O5621">
        <v>0</v>
      </c>
      <c r="Q5621">
        <v>0</v>
      </c>
      <c r="S5621" s="114">
        <v>0</v>
      </c>
      <c r="T5621">
        <v>0</v>
      </c>
      <c r="U5621">
        <v>0</v>
      </c>
      <c r="V5621">
        <v>0</v>
      </c>
      <c r="W5621">
        <v>0</v>
      </c>
      <c r="X5621">
        <v>8505146</v>
      </c>
      <c r="Z5621">
        <v>159829</v>
      </c>
      <c r="AB5621" s="114">
        <v>329.46800000000002</v>
      </c>
      <c r="AC5621">
        <v>8269</v>
      </c>
      <c r="AD5621">
        <v>9646</v>
      </c>
      <c r="AE5621">
        <v>0</v>
      </c>
      <c r="AF5621">
        <v>0</v>
      </c>
    </row>
    <row r="5622" spans="1:32" x14ac:dyDescent="0.3">
      <c r="A5622" t="s">
        <v>47</v>
      </c>
      <c r="B5622" s="65" t="str">
        <f>VLOOKUP(A5622,'bank list with code'!$A$2:$C$114,3,FALSE)</f>
        <v>B059</v>
      </c>
      <c r="C5622" s="65" t="str">
        <f>VLOOKUP(B5622,'bank type'!$A$2:$B$87,2,FALSE)</f>
        <v>Payment Banks</v>
      </c>
      <c r="D5622" s="62">
        <f t="shared" si="191"/>
        <v>45291</v>
      </c>
      <c r="E5622" s="116">
        <v>12</v>
      </c>
      <c r="F5622" s="41">
        <v>2023</v>
      </c>
      <c r="G5622">
        <v>0</v>
      </c>
      <c r="H5622">
        <v>0</v>
      </c>
      <c r="K5622">
        <v>0</v>
      </c>
      <c r="L5622">
        <v>349345</v>
      </c>
      <c r="M5622">
        <v>0</v>
      </c>
      <c r="N5622">
        <v>644662</v>
      </c>
      <c r="O5622">
        <v>0</v>
      </c>
      <c r="Q5622">
        <v>0</v>
      </c>
      <c r="S5622" s="114">
        <v>0</v>
      </c>
      <c r="T5622">
        <v>0</v>
      </c>
      <c r="U5622">
        <v>0</v>
      </c>
      <c r="V5622">
        <v>0</v>
      </c>
      <c r="W5622">
        <v>0</v>
      </c>
      <c r="X5622">
        <v>13695959</v>
      </c>
      <c r="Z5622">
        <v>0</v>
      </c>
      <c r="AB5622" s="114">
        <v>0</v>
      </c>
      <c r="AC5622">
        <v>344020</v>
      </c>
      <c r="AD5622">
        <v>94884</v>
      </c>
      <c r="AE5622">
        <v>0</v>
      </c>
      <c r="AF5622">
        <v>0</v>
      </c>
    </row>
    <row r="5623" spans="1:32" x14ac:dyDescent="0.3">
      <c r="A5623" t="s">
        <v>72</v>
      </c>
      <c r="B5623" s="65" t="str">
        <f>VLOOKUP(A5623,'bank list with code'!$A$2:$C$114,3,FALSE)</f>
        <v>B067</v>
      </c>
      <c r="C5623" s="65" t="str">
        <f>VLOOKUP(B5623,'bank type'!$A$2:$B$87,2,FALSE)</f>
        <v>Payment Banks</v>
      </c>
      <c r="D5623" s="62">
        <f t="shared" si="191"/>
        <v>45291</v>
      </c>
      <c r="E5623" s="116">
        <v>12</v>
      </c>
      <c r="F5623" s="41">
        <v>2023</v>
      </c>
      <c r="G5623">
        <v>0</v>
      </c>
      <c r="H5623">
        <v>0</v>
      </c>
      <c r="K5623">
        <v>0</v>
      </c>
      <c r="L5623">
        <v>0</v>
      </c>
      <c r="M5623">
        <v>0</v>
      </c>
      <c r="N5623">
        <v>181</v>
      </c>
      <c r="O5623">
        <v>0</v>
      </c>
      <c r="Q5623">
        <v>0</v>
      </c>
      <c r="S5623" s="1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Z5623">
        <v>0</v>
      </c>
      <c r="AB5623" s="114">
        <v>0</v>
      </c>
      <c r="AC5623">
        <v>0</v>
      </c>
      <c r="AD5623">
        <v>0</v>
      </c>
      <c r="AE5623">
        <v>0</v>
      </c>
      <c r="AF5623">
        <v>0</v>
      </c>
    </row>
    <row r="5624" spans="1:32" x14ac:dyDescent="0.3">
      <c r="A5624" t="s">
        <v>49</v>
      </c>
      <c r="B5624" s="65" t="str">
        <f>VLOOKUP(A5624,'bank list with code'!$A$2:$C$114,3,FALSE)</f>
        <v>B077</v>
      </c>
      <c r="C5624" s="65" t="str">
        <f>VLOOKUP(B5624,'bank type'!$A$2:$B$87,2,FALSE)</f>
        <v>Payment Banks</v>
      </c>
      <c r="D5624" s="62">
        <f t="shared" si="191"/>
        <v>45291</v>
      </c>
      <c r="E5624" s="116">
        <v>12</v>
      </c>
      <c r="F5624" s="41">
        <v>2023</v>
      </c>
      <c r="G5624">
        <v>0</v>
      </c>
      <c r="H5624">
        <v>0</v>
      </c>
      <c r="K5624">
        <v>0</v>
      </c>
      <c r="L5624">
        <v>464258</v>
      </c>
      <c r="M5624">
        <v>0</v>
      </c>
      <c r="N5624">
        <v>0</v>
      </c>
      <c r="O5624">
        <v>0</v>
      </c>
      <c r="Q5624">
        <v>0</v>
      </c>
      <c r="S5624" s="114">
        <v>0</v>
      </c>
      <c r="T5624">
        <v>0</v>
      </c>
      <c r="U5624">
        <v>0</v>
      </c>
      <c r="V5624">
        <v>0</v>
      </c>
      <c r="W5624">
        <v>0</v>
      </c>
      <c r="X5624">
        <v>702795</v>
      </c>
      <c r="Z5624">
        <v>2618</v>
      </c>
      <c r="AB5624" s="114">
        <v>2.762</v>
      </c>
      <c r="AC5624">
        <v>32865</v>
      </c>
      <c r="AD5624">
        <v>22784</v>
      </c>
      <c r="AE5624">
        <v>0</v>
      </c>
      <c r="AF5624">
        <v>0</v>
      </c>
    </row>
    <row r="5625" spans="1:32" x14ac:dyDescent="0.3">
      <c r="A5625" t="s">
        <v>50</v>
      </c>
      <c r="B5625" s="65" t="str">
        <f>VLOOKUP(A5625,'bank list with code'!$A$2:$C$114,3,FALSE)</f>
        <v>B079</v>
      </c>
      <c r="C5625" s="65" t="str">
        <f>VLOOKUP(B5625,'bank type'!$A$2:$B$87,2,FALSE)</f>
        <v>Payment Banks</v>
      </c>
      <c r="D5625" s="62">
        <f t="shared" si="191"/>
        <v>45291</v>
      </c>
      <c r="E5625" s="116">
        <v>12</v>
      </c>
      <c r="F5625" s="41">
        <v>2023</v>
      </c>
      <c r="G5625">
        <v>1</v>
      </c>
      <c r="H5625">
        <v>9</v>
      </c>
      <c r="K5625">
        <v>708839</v>
      </c>
      <c r="L5625">
        <v>0</v>
      </c>
      <c r="M5625">
        <v>0</v>
      </c>
      <c r="N5625">
        <v>35194250</v>
      </c>
      <c r="O5625">
        <v>0</v>
      </c>
      <c r="Q5625">
        <v>0</v>
      </c>
      <c r="S5625" s="114">
        <v>0</v>
      </c>
      <c r="T5625">
        <v>0</v>
      </c>
      <c r="U5625">
        <v>0</v>
      </c>
      <c r="V5625">
        <v>0</v>
      </c>
      <c r="W5625">
        <v>0</v>
      </c>
      <c r="X5625">
        <v>32303762</v>
      </c>
      <c r="Z5625">
        <v>246937</v>
      </c>
      <c r="AB5625" s="114">
        <v>353.50400000000002</v>
      </c>
      <c r="AC5625">
        <v>759112</v>
      </c>
      <c r="AD5625">
        <v>1438594</v>
      </c>
      <c r="AE5625">
        <v>0</v>
      </c>
      <c r="AF5625">
        <v>0</v>
      </c>
    </row>
    <row r="5626" spans="1:32" x14ac:dyDescent="0.3">
      <c r="A5626" t="s">
        <v>95</v>
      </c>
      <c r="B5626" s="65" t="str">
        <f>VLOOKUP(A5626,'bank list with code'!$A$2:$C$114,3,FALSE)</f>
        <v>B007</v>
      </c>
      <c r="C5626" s="65" t="str">
        <f>VLOOKUP(B5626,'bank type'!$A$2:$B$87,2,FALSE)</f>
        <v>Small Finance Banks</v>
      </c>
      <c r="D5626" s="62">
        <f t="shared" si="191"/>
        <v>45291</v>
      </c>
      <c r="E5626" s="116">
        <v>12</v>
      </c>
      <c r="F5626" s="41">
        <v>2023</v>
      </c>
      <c r="G5626">
        <v>493</v>
      </c>
      <c r="H5626">
        <v>2</v>
      </c>
      <c r="K5626">
        <v>0</v>
      </c>
      <c r="L5626">
        <v>394</v>
      </c>
      <c r="M5626">
        <v>0</v>
      </c>
      <c r="N5626">
        <v>1127134</v>
      </c>
      <c r="O5626">
        <v>828168</v>
      </c>
      <c r="Q5626">
        <v>997908</v>
      </c>
      <c r="S5626" s="114">
        <v>5827.5479999999998</v>
      </c>
      <c r="T5626">
        <v>1465810</v>
      </c>
      <c r="U5626">
        <v>11830608</v>
      </c>
      <c r="V5626">
        <v>1044</v>
      </c>
      <c r="W5626">
        <v>1022</v>
      </c>
      <c r="X5626">
        <v>2875390</v>
      </c>
      <c r="Z5626">
        <v>204275</v>
      </c>
      <c r="AB5626" s="114">
        <v>542.03700000000003</v>
      </c>
      <c r="AC5626">
        <v>292719</v>
      </c>
      <c r="AD5626">
        <v>1275995</v>
      </c>
      <c r="AE5626">
        <v>238</v>
      </c>
      <c r="AF5626">
        <v>3520</v>
      </c>
    </row>
    <row r="5627" spans="1:32" x14ac:dyDescent="0.3">
      <c r="A5627" t="s">
        <v>96</v>
      </c>
      <c r="B5627" s="65" t="str">
        <f>VLOOKUP(A5627,'bank list with code'!$A$2:$C$114,3,FALSE)</f>
        <v>B019</v>
      </c>
      <c r="C5627" s="65" t="str">
        <f>VLOOKUP(B5627,'bank type'!$A$2:$B$87,2,FALSE)</f>
        <v>Small Finance Banks</v>
      </c>
      <c r="D5627" s="62">
        <f t="shared" si="191"/>
        <v>45291</v>
      </c>
      <c r="E5627" s="116">
        <v>12</v>
      </c>
      <c r="F5627" s="41">
        <v>2023</v>
      </c>
      <c r="G5627">
        <v>175</v>
      </c>
      <c r="H5627">
        <v>2</v>
      </c>
      <c r="K5627">
        <v>0</v>
      </c>
      <c r="L5627">
        <v>0</v>
      </c>
      <c r="M5627">
        <v>0</v>
      </c>
      <c r="N5627">
        <v>0</v>
      </c>
      <c r="O5627">
        <v>0</v>
      </c>
      <c r="Q5627">
        <v>0</v>
      </c>
      <c r="S5627" s="114">
        <v>0</v>
      </c>
      <c r="T5627">
        <v>0</v>
      </c>
      <c r="U5627">
        <v>0</v>
      </c>
      <c r="V5627">
        <v>0</v>
      </c>
      <c r="W5627">
        <v>0</v>
      </c>
      <c r="X5627">
        <v>266402</v>
      </c>
      <c r="Z5627">
        <v>30326</v>
      </c>
      <c r="AB5627" s="114">
        <v>97.561999999999998</v>
      </c>
      <c r="AC5627">
        <v>5905</v>
      </c>
      <c r="AD5627">
        <v>21224</v>
      </c>
      <c r="AE5627">
        <v>0</v>
      </c>
      <c r="AF5627">
        <v>0</v>
      </c>
    </row>
    <row r="5628" spans="1:32" x14ac:dyDescent="0.3">
      <c r="A5628" t="s">
        <v>97</v>
      </c>
      <c r="B5628" s="65" t="str">
        <f>VLOOKUP(A5628,'bank list with code'!$A$2:$C$114,3,FALSE)</f>
        <v>B041</v>
      </c>
      <c r="C5628" s="65" t="str">
        <f>VLOOKUP(B5628,'bank type'!$A$2:$B$87,2,FALSE)</f>
        <v>Small Finance Banks</v>
      </c>
      <c r="D5628" s="62">
        <f t="shared" si="191"/>
        <v>45291</v>
      </c>
      <c r="E5628" s="116">
        <v>12</v>
      </c>
      <c r="F5628" s="41">
        <v>2023</v>
      </c>
      <c r="G5628">
        <v>359</v>
      </c>
      <c r="H5628">
        <v>4</v>
      </c>
      <c r="K5628">
        <v>26317</v>
      </c>
      <c r="L5628">
        <v>302</v>
      </c>
      <c r="M5628">
        <v>65062</v>
      </c>
      <c r="N5628">
        <v>0</v>
      </c>
      <c r="O5628">
        <v>0</v>
      </c>
      <c r="Q5628">
        <v>0</v>
      </c>
      <c r="S5628" s="114">
        <v>0</v>
      </c>
      <c r="T5628">
        <v>0</v>
      </c>
      <c r="U5628">
        <v>0</v>
      </c>
      <c r="V5628">
        <v>0</v>
      </c>
      <c r="W5628">
        <v>0</v>
      </c>
      <c r="X5628">
        <v>2062725</v>
      </c>
      <c r="Z5628">
        <v>158632</v>
      </c>
      <c r="AB5628" s="114">
        <v>327.74700000000001</v>
      </c>
      <c r="AC5628">
        <v>44137</v>
      </c>
      <c r="AD5628">
        <v>192627</v>
      </c>
      <c r="AE5628">
        <v>0</v>
      </c>
      <c r="AF5628">
        <v>0</v>
      </c>
    </row>
    <row r="5629" spans="1:32" x14ac:dyDescent="0.3">
      <c r="A5629" t="s">
        <v>98</v>
      </c>
      <c r="B5629" s="65" t="str">
        <f>VLOOKUP(A5629,'bank list with code'!$A$2:$C$114,3,FALSE)</f>
        <v>B043</v>
      </c>
      <c r="C5629" s="65" t="str">
        <f>VLOOKUP(B5629,'bank type'!$A$2:$B$87,2,FALSE)</f>
        <v>Small Finance Banks</v>
      </c>
      <c r="D5629" s="62">
        <f t="shared" si="191"/>
        <v>45291</v>
      </c>
      <c r="E5629" s="116">
        <v>12</v>
      </c>
      <c r="F5629" s="41">
        <v>2023</v>
      </c>
      <c r="G5629">
        <v>598</v>
      </c>
      <c r="H5629">
        <v>2</v>
      </c>
      <c r="K5629">
        <v>0</v>
      </c>
      <c r="L5629">
        <v>4003</v>
      </c>
      <c r="M5629">
        <v>0</v>
      </c>
      <c r="N5629">
        <v>0</v>
      </c>
      <c r="O5629">
        <v>0</v>
      </c>
      <c r="Q5629">
        <v>0</v>
      </c>
      <c r="S5629" s="114">
        <v>0</v>
      </c>
      <c r="T5629">
        <v>0</v>
      </c>
      <c r="U5629">
        <v>0</v>
      </c>
      <c r="V5629">
        <v>0</v>
      </c>
      <c r="W5629">
        <v>0</v>
      </c>
      <c r="X5629">
        <v>5516689</v>
      </c>
      <c r="Z5629">
        <v>193886</v>
      </c>
      <c r="AB5629" s="114">
        <v>316.86200000000002</v>
      </c>
      <c r="AC5629">
        <v>13574</v>
      </c>
      <c r="AD5629">
        <v>34702</v>
      </c>
      <c r="AE5629">
        <v>0</v>
      </c>
      <c r="AF5629">
        <v>0</v>
      </c>
    </row>
    <row r="5630" spans="1:32" x14ac:dyDescent="0.3">
      <c r="A5630" t="s">
        <v>99</v>
      </c>
      <c r="B5630" s="65" t="str">
        <f>VLOOKUP(A5630,'bank list with code'!$A$2:$C$114,3,FALSE)</f>
        <v>B046</v>
      </c>
      <c r="C5630" s="65" t="str">
        <f>VLOOKUP(B5630,'bank type'!$A$2:$B$87,2,FALSE)</f>
        <v>Small Finance Banks</v>
      </c>
      <c r="D5630" s="62">
        <f t="shared" si="191"/>
        <v>45291</v>
      </c>
      <c r="E5630" s="116">
        <v>12</v>
      </c>
      <c r="F5630" s="41">
        <v>2023</v>
      </c>
      <c r="G5630">
        <v>171</v>
      </c>
      <c r="H5630">
        <v>0</v>
      </c>
      <c r="K5630">
        <v>0</v>
      </c>
      <c r="L5630">
        <v>436</v>
      </c>
      <c r="M5630">
        <v>0</v>
      </c>
      <c r="N5630">
        <v>56221</v>
      </c>
      <c r="O5630">
        <v>0</v>
      </c>
      <c r="Q5630">
        <v>0</v>
      </c>
      <c r="S5630" s="114">
        <v>0</v>
      </c>
      <c r="T5630">
        <v>0</v>
      </c>
      <c r="U5630">
        <v>0</v>
      </c>
      <c r="V5630">
        <v>0</v>
      </c>
      <c r="W5630">
        <v>0</v>
      </c>
      <c r="X5630">
        <v>5461348</v>
      </c>
      <c r="Z5630">
        <v>39816</v>
      </c>
      <c r="AB5630" s="114">
        <v>56.231000000000002</v>
      </c>
      <c r="AC5630">
        <v>8395</v>
      </c>
      <c r="AD5630">
        <v>25034</v>
      </c>
      <c r="AE5630">
        <v>0</v>
      </c>
      <c r="AF5630">
        <v>0</v>
      </c>
    </row>
    <row r="5631" spans="1:32" x14ac:dyDescent="0.3">
      <c r="A5631" t="s">
        <v>100</v>
      </c>
      <c r="B5631" s="65" t="str">
        <f>VLOOKUP(A5631,'bank list with code'!$A$2:$C$114,3,FALSE)</f>
        <v>B065</v>
      </c>
      <c r="C5631" s="65" t="str">
        <f>VLOOKUP(B5631,'bank type'!$A$2:$B$87,2,FALSE)</f>
        <v>Small Finance Banks</v>
      </c>
      <c r="D5631" s="62">
        <f t="shared" si="191"/>
        <v>45291</v>
      </c>
      <c r="E5631" s="116">
        <v>12</v>
      </c>
      <c r="F5631" s="41">
        <v>2023</v>
      </c>
      <c r="G5631">
        <v>59</v>
      </c>
      <c r="H5631">
        <v>2</v>
      </c>
      <c r="K5631">
        <v>0</v>
      </c>
      <c r="L5631">
        <v>157</v>
      </c>
      <c r="M5631">
        <v>0</v>
      </c>
      <c r="N5631">
        <v>495354</v>
      </c>
      <c r="O5631">
        <v>0</v>
      </c>
      <c r="Q5631">
        <v>0</v>
      </c>
      <c r="S5631" s="114">
        <v>0</v>
      </c>
      <c r="T5631">
        <v>0</v>
      </c>
      <c r="U5631">
        <v>0</v>
      </c>
      <c r="V5631">
        <v>0</v>
      </c>
      <c r="W5631">
        <v>0</v>
      </c>
      <c r="X5631">
        <v>3088409</v>
      </c>
      <c r="Z5631">
        <v>50304</v>
      </c>
      <c r="AB5631" s="114">
        <v>99.361000000000004</v>
      </c>
      <c r="AC5631">
        <v>8342</v>
      </c>
      <c r="AD5631">
        <v>23328</v>
      </c>
      <c r="AE5631">
        <v>0</v>
      </c>
      <c r="AF5631">
        <v>0</v>
      </c>
    </row>
    <row r="5632" spans="1:32" x14ac:dyDescent="0.3">
      <c r="A5632" t="s">
        <v>101</v>
      </c>
      <c r="B5632" s="65" t="str">
        <f>VLOOKUP(A5632,'bank list with code'!$A$2:$C$114,3,FALSE)</f>
        <v>B075</v>
      </c>
      <c r="C5632" s="65" t="str">
        <f>VLOOKUP(B5632,'bank type'!$A$2:$B$87,2,FALSE)</f>
        <v>Small Finance Banks</v>
      </c>
      <c r="D5632" s="62">
        <f t="shared" si="191"/>
        <v>45291</v>
      </c>
      <c r="E5632" s="116">
        <v>12</v>
      </c>
      <c r="F5632" s="41">
        <v>2023</v>
      </c>
      <c r="G5632">
        <v>16</v>
      </c>
      <c r="H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Q5632">
        <v>0</v>
      </c>
      <c r="S5632" s="114">
        <v>0</v>
      </c>
      <c r="T5632">
        <v>0</v>
      </c>
      <c r="U5632">
        <v>0</v>
      </c>
      <c r="V5632">
        <v>0</v>
      </c>
      <c r="W5632">
        <v>0</v>
      </c>
      <c r="X5632">
        <v>409960</v>
      </c>
      <c r="Z5632">
        <v>6378</v>
      </c>
      <c r="AB5632" s="114">
        <v>8.577</v>
      </c>
      <c r="AC5632">
        <v>0</v>
      </c>
      <c r="AD5632">
        <v>0</v>
      </c>
      <c r="AE5632">
        <v>0</v>
      </c>
      <c r="AF5632">
        <v>0</v>
      </c>
    </row>
    <row r="5633" spans="1:32" x14ac:dyDescent="0.3">
      <c r="A5633" t="s">
        <v>102</v>
      </c>
      <c r="B5633" s="65" t="str">
        <f>VLOOKUP(A5633,'bank list with code'!$A$2:$C$114,3,FALSE)</f>
        <v>B087</v>
      </c>
      <c r="C5633" s="65" t="str">
        <f>VLOOKUP(B5633,'bank type'!$A$2:$B$87,2,FALSE)</f>
        <v>Small Finance Banks</v>
      </c>
      <c r="D5633" s="62">
        <f t="shared" si="191"/>
        <v>45291</v>
      </c>
      <c r="E5633" s="116">
        <v>12</v>
      </c>
      <c r="F5633" s="41">
        <v>2023</v>
      </c>
      <c r="G5633">
        <v>26</v>
      </c>
      <c r="H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Q5633">
        <v>0</v>
      </c>
      <c r="S5633" s="114">
        <v>0</v>
      </c>
      <c r="T5633">
        <v>0</v>
      </c>
      <c r="U5633">
        <v>0</v>
      </c>
      <c r="V5633">
        <v>0</v>
      </c>
      <c r="W5633">
        <v>0</v>
      </c>
      <c r="X5633">
        <v>82101</v>
      </c>
      <c r="Z5633">
        <v>4431</v>
      </c>
      <c r="AB5633" s="114">
        <v>10.006</v>
      </c>
      <c r="AC5633">
        <v>4215</v>
      </c>
      <c r="AD5633">
        <v>16580</v>
      </c>
      <c r="AE5633">
        <v>0</v>
      </c>
      <c r="AF5633">
        <v>0</v>
      </c>
    </row>
    <row r="5634" spans="1:32" x14ac:dyDescent="0.3">
      <c r="A5634" t="s">
        <v>103</v>
      </c>
      <c r="B5634" s="65" t="str">
        <f>VLOOKUP(A5634,'bank list with code'!$A$2:$C$114,3,FALSE)</f>
        <v>B097</v>
      </c>
      <c r="C5634" s="65" t="str">
        <f>VLOOKUP(B5634,'bank type'!$A$2:$B$87,2,FALSE)</f>
        <v>Small Finance Banks</v>
      </c>
      <c r="D5634" s="62">
        <f>DATE(2023,12,31)</f>
        <v>45291</v>
      </c>
      <c r="E5634" s="116">
        <v>12</v>
      </c>
      <c r="F5634" s="41">
        <v>2023</v>
      </c>
      <c r="G5634">
        <v>0</v>
      </c>
      <c r="H5634">
        <v>0</v>
      </c>
      <c r="K5634">
        <v>0</v>
      </c>
      <c r="L5634">
        <v>67</v>
      </c>
      <c r="M5634">
        <v>0</v>
      </c>
      <c r="N5634">
        <v>0</v>
      </c>
      <c r="O5634">
        <v>0</v>
      </c>
      <c r="Q5634">
        <v>0</v>
      </c>
      <c r="S5634" s="114">
        <v>0</v>
      </c>
      <c r="T5634">
        <v>0</v>
      </c>
      <c r="U5634">
        <v>0</v>
      </c>
      <c r="V5634">
        <v>0</v>
      </c>
      <c r="W5634">
        <v>0</v>
      </c>
      <c r="X5634">
        <v>724172</v>
      </c>
      <c r="Z5634">
        <v>34352</v>
      </c>
      <c r="AB5634" s="114">
        <v>40.113999999999997</v>
      </c>
      <c r="AC5634">
        <v>722</v>
      </c>
      <c r="AD5634">
        <v>1925</v>
      </c>
      <c r="AE5634">
        <v>0</v>
      </c>
      <c r="AF5634">
        <v>0</v>
      </c>
    </row>
    <row r="5635" spans="1:32" x14ac:dyDescent="0.3">
      <c r="A5635" t="s">
        <v>104</v>
      </c>
      <c r="B5635" s="65" t="str">
        <f>VLOOKUP(A5635,'bank list with code'!$A$2:$C$114,3,FALSE)</f>
        <v>B103</v>
      </c>
      <c r="C5635" s="65" t="str">
        <f>VLOOKUP(B5635,'bank type'!$A$2:$B$87,2,FALSE)</f>
        <v>Small Finance Banks</v>
      </c>
      <c r="D5635" s="62">
        <f>DATE(2023,12,31)</f>
        <v>45291</v>
      </c>
      <c r="E5635" s="116">
        <v>12</v>
      </c>
      <c r="F5635" s="41">
        <v>2023</v>
      </c>
      <c r="G5635">
        <v>573</v>
      </c>
      <c r="H5635">
        <v>4</v>
      </c>
      <c r="K5635">
        <v>0</v>
      </c>
      <c r="L5635">
        <v>0</v>
      </c>
      <c r="M5635">
        <v>0</v>
      </c>
      <c r="N5635">
        <v>561225</v>
      </c>
      <c r="O5635">
        <v>0</v>
      </c>
      <c r="Q5635">
        <v>0</v>
      </c>
      <c r="S5635" s="114">
        <v>0</v>
      </c>
      <c r="T5635">
        <v>0</v>
      </c>
      <c r="U5635">
        <v>0</v>
      </c>
      <c r="V5635">
        <v>0</v>
      </c>
      <c r="W5635">
        <v>0</v>
      </c>
      <c r="X5635">
        <v>9856269</v>
      </c>
      <c r="Z5635">
        <v>223956</v>
      </c>
      <c r="AB5635" s="114">
        <v>392.01600000000002</v>
      </c>
      <c r="AC5635">
        <v>80121</v>
      </c>
      <c r="AD5635">
        <v>231241</v>
      </c>
      <c r="AE5635">
        <v>0</v>
      </c>
      <c r="AF5635">
        <v>0</v>
      </c>
    </row>
    <row r="5636" spans="1:32" x14ac:dyDescent="0.3">
      <c r="A5636" t="s">
        <v>105</v>
      </c>
      <c r="B5636" s="65" t="str">
        <f>VLOOKUP(A5636,'bank list with code'!$A$2:$C$114,3,FALSE)</f>
        <v>B107</v>
      </c>
      <c r="C5636" s="65" t="str">
        <f>VLOOKUP(B5636,'bank type'!$A$2:$B$87,2,FALSE)</f>
        <v>Small Finance Banks</v>
      </c>
      <c r="D5636" s="62">
        <f>DATE(2023,12,31)</f>
        <v>45291</v>
      </c>
      <c r="E5636" s="116">
        <v>12</v>
      </c>
      <c r="F5636" s="41">
        <v>2023</v>
      </c>
      <c r="G5636">
        <v>231</v>
      </c>
      <c r="H5636">
        <v>0</v>
      </c>
      <c r="K5636">
        <v>18</v>
      </c>
      <c r="L5636">
        <v>0</v>
      </c>
      <c r="M5636">
        <v>0</v>
      </c>
      <c r="N5636">
        <v>0</v>
      </c>
      <c r="O5636">
        <v>0</v>
      </c>
      <c r="Q5636">
        <v>0</v>
      </c>
      <c r="S5636" s="114">
        <v>0</v>
      </c>
      <c r="T5636">
        <v>0</v>
      </c>
      <c r="U5636">
        <v>0</v>
      </c>
      <c r="V5636">
        <v>0</v>
      </c>
      <c r="W5636">
        <v>0</v>
      </c>
      <c r="X5636">
        <v>11</v>
      </c>
      <c r="Z5636">
        <v>7</v>
      </c>
      <c r="AB5636" s="114">
        <v>4.0000000000000001E-3</v>
      </c>
      <c r="AC5636">
        <v>4</v>
      </c>
      <c r="AD5636">
        <v>4</v>
      </c>
      <c r="AE5636">
        <v>0</v>
      </c>
      <c r="AF5636">
        <v>0</v>
      </c>
    </row>
    <row r="5637" spans="1:32" x14ac:dyDescent="0.3">
      <c r="A5637" t="s">
        <v>106</v>
      </c>
      <c r="B5637" s="65" t="str">
        <f>VLOOKUP(A5637,'bank list with code'!$A$2:$C$114,3,FALSE)</f>
        <v>B109</v>
      </c>
      <c r="C5637" s="65" t="str">
        <f>VLOOKUP(B5637,'bank type'!$A$2:$B$87,2,FALSE)</f>
        <v>Small Finance Banks</v>
      </c>
      <c r="D5637" s="62">
        <f>DATE(2023,12,31)</f>
        <v>45291</v>
      </c>
      <c r="E5637" s="116">
        <v>12</v>
      </c>
      <c r="F5637" s="41">
        <v>2023</v>
      </c>
      <c r="G5637">
        <v>312</v>
      </c>
      <c r="H5637">
        <v>7</v>
      </c>
      <c r="K5637">
        <v>0</v>
      </c>
      <c r="L5637">
        <v>568</v>
      </c>
      <c r="M5637">
        <v>0</v>
      </c>
      <c r="N5637">
        <v>33645</v>
      </c>
      <c r="O5637">
        <v>137</v>
      </c>
      <c r="Q5637">
        <v>80</v>
      </c>
      <c r="S5637" s="114">
        <v>0.45800000000000002</v>
      </c>
      <c r="T5637">
        <v>35</v>
      </c>
      <c r="U5637">
        <v>118</v>
      </c>
      <c r="V5637">
        <v>0</v>
      </c>
      <c r="W5637">
        <v>0</v>
      </c>
      <c r="X5637">
        <v>1806260</v>
      </c>
      <c r="Z5637">
        <v>36322</v>
      </c>
      <c r="AB5637" s="114">
        <v>69.655000000000001</v>
      </c>
      <c r="AC5637">
        <v>12735</v>
      </c>
      <c r="AD5637">
        <v>28802</v>
      </c>
      <c r="AE5637">
        <v>22</v>
      </c>
      <c r="AF5637">
        <v>341</v>
      </c>
    </row>
    <row r="5638" spans="1:32" x14ac:dyDescent="0.3">
      <c r="A5638" s="31" t="s">
        <v>0</v>
      </c>
      <c r="B5638" s="65" t="str">
        <f>VLOOKUP(A5638,'bank list with code'!$A$2:$C$114,3,FALSE)</f>
        <v>B014</v>
      </c>
      <c r="C5638" s="65" t="str">
        <f>VLOOKUP(B5638,'bank type'!$A$2:$B$87,2,FALSE)</f>
        <v>Public Sector Banks</v>
      </c>
      <c r="D5638" s="60">
        <f>DATE(2024,1,31)</f>
        <v>45322</v>
      </c>
      <c r="E5638" s="115">
        <v>1</v>
      </c>
      <c r="F5638" s="31">
        <v>2024</v>
      </c>
      <c r="G5638" s="14">
        <v>8407</v>
      </c>
      <c r="H5638" s="14">
        <v>2621</v>
      </c>
      <c r="I5638" s="14"/>
      <c r="J5638" s="14"/>
      <c r="K5638" s="14">
        <v>35956</v>
      </c>
      <c r="L5638" s="14">
        <v>45227</v>
      </c>
      <c r="M5638" s="14">
        <v>11954</v>
      </c>
      <c r="N5638" s="14">
        <v>1642216</v>
      </c>
      <c r="O5638" s="14">
        <v>2300723</v>
      </c>
      <c r="P5638" s="14"/>
      <c r="Q5638" s="3">
        <v>2286393</v>
      </c>
      <c r="R5638" s="69"/>
      <c r="S5638" s="69">
        <v>8363.56659339</v>
      </c>
      <c r="T5638" s="3">
        <v>2353854</v>
      </c>
      <c r="U5638" s="3">
        <v>14642361.53359</v>
      </c>
      <c r="V5638" s="3">
        <v>0</v>
      </c>
      <c r="W5638" s="3">
        <v>0</v>
      </c>
      <c r="X5638" s="14">
        <v>94000243</v>
      </c>
      <c r="Y5638" s="14"/>
      <c r="Z5638" s="3">
        <v>4268370</v>
      </c>
      <c r="AA5638" s="69"/>
      <c r="AB5638" s="69">
        <v>9599.3863617299994</v>
      </c>
      <c r="AC5638" s="3">
        <v>754223</v>
      </c>
      <c r="AD5638" s="3">
        <v>3295029.9138900014</v>
      </c>
      <c r="AE5638" s="3">
        <v>6</v>
      </c>
      <c r="AF5638" s="3">
        <v>13.3</v>
      </c>
    </row>
    <row r="5639" spans="1:32" x14ac:dyDescent="0.3">
      <c r="A5639" s="31" t="s">
        <v>1</v>
      </c>
      <c r="B5639" s="65" t="str">
        <f>VLOOKUP(A5639,'bank list with code'!$A$2:$C$114,3,FALSE)</f>
        <v>B015</v>
      </c>
      <c r="C5639" s="65" t="str">
        <f>VLOOKUP(B5639,'bank type'!$A$2:$B$87,2,FALSE)</f>
        <v>Public Sector Banks</v>
      </c>
      <c r="D5639" s="60">
        <f t="shared" ref="D5639:D5702" si="192">DATE(2024,1,31)</f>
        <v>45322</v>
      </c>
      <c r="E5639" s="115">
        <v>1</v>
      </c>
      <c r="F5639" s="31">
        <v>2024</v>
      </c>
      <c r="G5639" s="14">
        <v>5328</v>
      </c>
      <c r="H5639" s="14">
        <v>2900</v>
      </c>
      <c r="I5639" s="14"/>
      <c r="J5639" s="14"/>
      <c r="K5639" s="14">
        <v>43023</v>
      </c>
      <c r="L5639" s="14">
        <v>17693</v>
      </c>
      <c r="M5639" s="14">
        <v>0</v>
      </c>
      <c r="N5639" s="14">
        <v>991326</v>
      </c>
      <c r="O5639" s="14">
        <v>74400</v>
      </c>
      <c r="P5639" s="14"/>
      <c r="Q5639" s="3">
        <v>155674</v>
      </c>
      <c r="R5639" s="69"/>
      <c r="S5639" s="69">
        <v>568.01576678000004</v>
      </c>
      <c r="T5639" s="3">
        <v>67924</v>
      </c>
      <c r="U5639" s="3">
        <v>312987.00935000001</v>
      </c>
      <c r="V5639" s="3">
        <v>0</v>
      </c>
      <c r="W5639" s="3">
        <v>0</v>
      </c>
      <c r="X5639" s="14">
        <v>47396297</v>
      </c>
      <c r="Y5639" s="14"/>
      <c r="Z5639" s="3">
        <v>2944860</v>
      </c>
      <c r="AA5639" s="69"/>
      <c r="AB5639" s="69">
        <v>6054.8782058500001</v>
      </c>
      <c r="AC5639" s="3">
        <v>930682</v>
      </c>
      <c r="AD5639" s="3">
        <v>1592588.12</v>
      </c>
      <c r="AE5639" s="3">
        <v>0</v>
      </c>
      <c r="AF5639" s="3">
        <v>0</v>
      </c>
    </row>
    <row r="5640" spans="1:32" x14ac:dyDescent="0.3">
      <c r="A5640" s="35" t="s">
        <v>2</v>
      </c>
      <c r="B5640" s="65" t="str">
        <f>VLOOKUP(A5640,'bank list with code'!$A$2:$C$114,3,FALSE)</f>
        <v>B016</v>
      </c>
      <c r="C5640" s="65" t="str">
        <f>VLOOKUP(B5640,'bank type'!$A$2:$B$87,2,FALSE)</f>
        <v>Public Sector Banks</v>
      </c>
      <c r="D5640" s="60">
        <f t="shared" si="192"/>
        <v>45322</v>
      </c>
      <c r="E5640" s="115">
        <v>1</v>
      </c>
      <c r="F5640" s="31">
        <v>2024</v>
      </c>
      <c r="G5640" s="9">
        <v>1977</v>
      </c>
      <c r="H5640" s="9">
        <v>300</v>
      </c>
      <c r="I5640" s="9"/>
      <c r="J5640" s="9"/>
      <c r="K5640" s="9">
        <v>1785</v>
      </c>
      <c r="L5640" s="9">
        <v>1879</v>
      </c>
      <c r="M5640" s="9">
        <v>355014</v>
      </c>
      <c r="N5640" s="9">
        <v>923725</v>
      </c>
      <c r="O5640" s="9">
        <v>32995</v>
      </c>
      <c r="P5640" s="9"/>
      <c r="Q5640" s="3">
        <v>54016</v>
      </c>
      <c r="R5640" s="69"/>
      <c r="S5640" s="69">
        <v>233.04366612000001</v>
      </c>
      <c r="T5640" s="3">
        <v>20058</v>
      </c>
      <c r="U5640" s="3">
        <v>117288.99817999998</v>
      </c>
      <c r="V5640" s="3">
        <v>0</v>
      </c>
      <c r="W5640" s="3">
        <v>0</v>
      </c>
      <c r="X5640" s="9">
        <v>13616903</v>
      </c>
      <c r="Y5640" s="9"/>
      <c r="Z5640" s="3">
        <v>1360304</v>
      </c>
      <c r="AA5640" s="69"/>
      <c r="AB5640" s="69">
        <v>2341.2962401100003</v>
      </c>
      <c r="AC5640" s="3">
        <v>421590</v>
      </c>
      <c r="AD5640" s="3">
        <v>741243.92294000008</v>
      </c>
      <c r="AE5640" s="3">
        <v>6672</v>
      </c>
      <c r="AF5640" s="3">
        <v>73328.256659999999</v>
      </c>
    </row>
    <row r="5641" spans="1:32" x14ac:dyDescent="0.3">
      <c r="A5641" s="31" t="s">
        <v>3</v>
      </c>
      <c r="B5641" s="65" t="str">
        <f>VLOOKUP(A5641,'bank list with code'!$A$2:$C$114,3,FALSE)</f>
        <v>B018</v>
      </c>
      <c r="C5641" s="65" t="str">
        <f>VLOOKUP(B5641,'bank type'!$A$2:$B$87,2,FALSE)</f>
        <v>Public Sector Banks</v>
      </c>
      <c r="D5641" s="60">
        <f t="shared" si="192"/>
        <v>45322</v>
      </c>
      <c r="E5641" s="115">
        <v>1</v>
      </c>
      <c r="F5641" s="31">
        <v>2024</v>
      </c>
      <c r="G5641" s="14">
        <v>8131</v>
      </c>
      <c r="H5641" s="14">
        <v>3960</v>
      </c>
      <c r="I5641" s="14"/>
      <c r="J5641" s="14"/>
      <c r="K5641" s="14">
        <v>72047</v>
      </c>
      <c r="L5641" s="14">
        <v>13427</v>
      </c>
      <c r="M5641" s="14">
        <v>1</v>
      </c>
      <c r="N5641" s="14">
        <v>2030488</v>
      </c>
      <c r="O5641" s="14">
        <v>938914</v>
      </c>
      <c r="P5641" s="14"/>
      <c r="Q5641" s="3">
        <v>995475</v>
      </c>
      <c r="R5641" s="69"/>
      <c r="S5641" s="69">
        <v>3580.6623262899998</v>
      </c>
      <c r="T5641" s="3">
        <v>448596</v>
      </c>
      <c r="U5641" s="3">
        <v>2332085.5550000002</v>
      </c>
      <c r="V5641" s="3">
        <v>0</v>
      </c>
      <c r="W5641" s="3">
        <v>0</v>
      </c>
      <c r="X5641" s="14">
        <v>57413339</v>
      </c>
      <c r="Y5641" s="14"/>
      <c r="Z5641" s="3">
        <v>6951817</v>
      </c>
      <c r="AA5641" s="69"/>
      <c r="AB5641" s="69">
        <v>17563.468811659994</v>
      </c>
      <c r="AC5641" s="3">
        <v>1319266</v>
      </c>
      <c r="AD5641" s="3">
        <v>4269170.7611100003</v>
      </c>
      <c r="AE5641" s="3">
        <v>3927</v>
      </c>
      <c r="AF5641" s="3">
        <v>60718.36</v>
      </c>
    </row>
    <row r="5642" spans="1:32" x14ac:dyDescent="0.3">
      <c r="A5642" s="31" t="s">
        <v>4</v>
      </c>
      <c r="B5642" s="65" t="str">
        <f>VLOOKUP(A5642,'bank list with code'!$A$2:$C$114,3,FALSE)</f>
        <v>B022</v>
      </c>
      <c r="C5642" s="65" t="str">
        <f>VLOOKUP(B5642,'bank type'!$A$2:$B$87,2,FALSE)</f>
        <v>Public Sector Banks</v>
      </c>
      <c r="D5642" s="60">
        <f t="shared" si="192"/>
        <v>45322</v>
      </c>
      <c r="E5642" s="115">
        <v>1</v>
      </c>
      <c r="F5642" s="31">
        <v>2024</v>
      </c>
      <c r="G5642" s="14">
        <v>2857</v>
      </c>
      <c r="H5642" s="14">
        <v>1058</v>
      </c>
      <c r="I5642" s="14"/>
      <c r="J5642" s="14"/>
      <c r="K5642" s="14">
        <v>2792</v>
      </c>
      <c r="L5642" s="14">
        <v>9254</v>
      </c>
      <c r="M5642" s="14">
        <v>6702</v>
      </c>
      <c r="N5642" s="14">
        <v>1235590</v>
      </c>
      <c r="O5642" s="14">
        <v>0</v>
      </c>
      <c r="P5642" s="14"/>
      <c r="Q5642" s="3">
        <v>0</v>
      </c>
      <c r="R5642" s="69"/>
      <c r="S5642" s="69">
        <v>0</v>
      </c>
      <c r="T5642" s="3">
        <v>0</v>
      </c>
      <c r="U5642" s="3">
        <v>0</v>
      </c>
      <c r="V5642" s="3">
        <v>0</v>
      </c>
      <c r="W5642" s="3">
        <v>0</v>
      </c>
      <c r="X5642" s="14">
        <v>28716820</v>
      </c>
      <c r="Y5642" s="14"/>
      <c r="Z5642" s="3">
        <v>1468506</v>
      </c>
      <c r="AA5642" s="69"/>
      <c r="AB5642" s="69">
        <v>3817.0610130000005</v>
      </c>
      <c r="AC5642" s="3">
        <v>516494</v>
      </c>
      <c r="AD5642" s="3">
        <v>1281249.861</v>
      </c>
      <c r="AE5642" s="3">
        <v>0</v>
      </c>
      <c r="AF5642" s="3">
        <v>0</v>
      </c>
    </row>
    <row r="5643" spans="1:32" x14ac:dyDescent="0.3">
      <c r="A5643" s="31" t="s">
        <v>5</v>
      </c>
      <c r="B5643" s="65" t="str">
        <f>VLOOKUP(A5643,'bank list with code'!$A$2:$C$114,3,FALSE)</f>
        <v>B060</v>
      </c>
      <c r="C5643" s="65" t="str">
        <f>VLOOKUP(B5643,'bank type'!$A$2:$B$87,2,FALSE)</f>
        <v>Public Sector Banks</v>
      </c>
      <c r="D5643" s="60">
        <f t="shared" si="192"/>
        <v>45322</v>
      </c>
      <c r="E5643" s="115">
        <v>1</v>
      </c>
      <c r="F5643" s="31">
        <v>2024</v>
      </c>
      <c r="G5643" s="14">
        <v>4310</v>
      </c>
      <c r="H5643" s="14">
        <v>599</v>
      </c>
      <c r="I5643" s="14"/>
      <c r="J5643" s="14"/>
      <c r="K5643" s="14">
        <v>21791</v>
      </c>
      <c r="L5643" s="14">
        <v>11074</v>
      </c>
      <c r="M5643" s="14">
        <v>0</v>
      </c>
      <c r="N5643" s="14">
        <v>3039310</v>
      </c>
      <c r="O5643" s="14">
        <v>199110</v>
      </c>
      <c r="P5643" s="14"/>
      <c r="Q5643" s="3">
        <v>158006</v>
      </c>
      <c r="R5643" s="69"/>
      <c r="S5643" s="69">
        <v>631.44656773999998</v>
      </c>
      <c r="T5643" s="3">
        <v>84041</v>
      </c>
      <c r="U5643" s="3">
        <v>645864.80105000001</v>
      </c>
      <c r="V5643" s="3">
        <v>0</v>
      </c>
      <c r="W5643" s="3">
        <v>0</v>
      </c>
      <c r="X5643" s="14">
        <v>32192588</v>
      </c>
      <c r="Y5643" s="14"/>
      <c r="Z5643" s="3">
        <v>3644297</v>
      </c>
      <c r="AA5643" s="69"/>
      <c r="AB5643" s="69">
        <v>8216.5727668499985</v>
      </c>
      <c r="AC5643" s="3">
        <v>1075213</v>
      </c>
      <c r="AD5643" s="3">
        <v>2331377.7431399999</v>
      </c>
      <c r="AE5643" s="3">
        <v>3324</v>
      </c>
      <c r="AF5643" s="3">
        <v>53738.915529999998</v>
      </c>
    </row>
    <row r="5644" spans="1:32" x14ac:dyDescent="0.3">
      <c r="A5644" s="31" t="s">
        <v>6</v>
      </c>
      <c r="B5644" s="65" t="str">
        <f>VLOOKUP(A5644,'bank list with code'!$A$2:$C$114,3,FALSE)</f>
        <v>B061</v>
      </c>
      <c r="C5644" s="65" t="str">
        <f>VLOOKUP(B5644,'bank type'!$A$2:$B$87,2,FALSE)</f>
        <v>Public Sector Banks</v>
      </c>
      <c r="D5644" s="60">
        <f t="shared" si="192"/>
        <v>45322</v>
      </c>
      <c r="E5644" s="115">
        <v>1</v>
      </c>
      <c r="F5644" s="31">
        <v>2024</v>
      </c>
      <c r="G5644" s="14">
        <v>2774</v>
      </c>
      <c r="H5644" s="14">
        <v>732</v>
      </c>
      <c r="I5644" s="14"/>
      <c r="J5644" s="14"/>
      <c r="K5644" s="14">
        <v>0</v>
      </c>
      <c r="L5644" s="14">
        <v>0</v>
      </c>
      <c r="M5644" s="14">
        <v>0</v>
      </c>
      <c r="N5644" s="14">
        <v>344684</v>
      </c>
      <c r="O5644" s="14">
        <v>82413</v>
      </c>
      <c r="P5644" s="14"/>
      <c r="Q5644" s="3">
        <v>71176</v>
      </c>
      <c r="R5644" s="69"/>
      <c r="S5644" s="69">
        <v>198.63363801</v>
      </c>
      <c r="T5644" s="3">
        <v>19793</v>
      </c>
      <c r="U5644" s="3">
        <v>73284.470879999993</v>
      </c>
      <c r="V5644" s="3">
        <v>0</v>
      </c>
      <c r="W5644" s="3">
        <v>0</v>
      </c>
      <c r="X5644" s="14">
        <v>17885133</v>
      </c>
      <c r="Y5644" s="14"/>
      <c r="Z5644" s="3">
        <v>2584469</v>
      </c>
      <c r="AA5644" s="69"/>
      <c r="AB5644" s="69">
        <v>5678.2806166499995</v>
      </c>
      <c r="AC5644" s="3">
        <v>582354</v>
      </c>
      <c r="AD5644" s="3">
        <v>1333212.4474200001</v>
      </c>
      <c r="AE5644" s="3">
        <v>0</v>
      </c>
      <c r="AF5644" s="3">
        <v>0</v>
      </c>
    </row>
    <row r="5645" spans="1:32" x14ac:dyDescent="0.3">
      <c r="A5645" s="31" t="s">
        <v>7</v>
      </c>
      <c r="B5645" s="65" t="str">
        <f>VLOOKUP(A5645,'bank list with code'!$A$2:$C$114,3,FALSE)</f>
        <v>B080</v>
      </c>
      <c r="C5645" s="65" t="str">
        <f>VLOOKUP(B5645,'bank type'!$A$2:$B$87,2,FALSE)</f>
        <v>Public Sector Banks</v>
      </c>
      <c r="D5645" s="60">
        <f t="shared" si="192"/>
        <v>45322</v>
      </c>
      <c r="E5645" s="115">
        <v>1</v>
      </c>
      <c r="F5645" s="31">
        <v>2024</v>
      </c>
      <c r="G5645" s="14">
        <v>949</v>
      </c>
      <c r="H5645" s="14">
        <v>26</v>
      </c>
      <c r="I5645" s="14"/>
      <c r="J5645" s="14"/>
      <c r="K5645" s="14">
        <v>600</v>
      </c>
      <c r="L5645" s="14">
        <v>194</v>
      </c>
      <c r="M5645" s="14">
        <v>748</v>
      </c>
      <c r="N5645" s="14">
        <v>108713</v>
      </c>
      <c r="O5645" s="14">
        <v>0</v>
      </c>
      <c r="P5645" s="14"/>
      <c r="Q5645" s="3">
        <v>0</v>
      </c>
      <c r="R5645" s="69"/>
      <c r="S5645" s="69">
        <v>0</v>
      </c>
      <c r="T5645" s="3">
        <v>0</v>
      </c>
      <c r="U5645" s="3">
        <v>0</v>
      </c>
      <c r="V5645" s="3">
        <v>0</v>
      </c>
      <c r="W5645" s="3">
        <v>0</v>
      </c>
      <c r="X5645" s="14">
        <v>4088307</v>
      </c>
      <c r="Y5645" s="14"/>
      <c r="Z5645" s="3">
        <v>366464</v>
      </c>
      <c r="AA5645" s="69"/>
      <c r="AB5645" s="69">
        <v>943.40688747000013</v>
      </c>
      <c r="AC5645" s="3">
        <v>197979</v>
      </c>
      <c r="AD5645" s="3">
        <v>575174.08337999997</v>
      </c>
      <c r="AE5645" s="3">
        <v>0</v>
      </c>
      <c r="AF5645" s="3">
        <v>0</v>
      </c>
    </row>
    <row r="5646" spans="1:32" x14ac:dyDescent="0.3">
      <c r="A5646" s="31" t="s">
        <v>8</v>
      </c>
      <c r="B5646" s="65" t="str">
        <f>VLOOKUP(A5646,'bank list with code'!$A$2:$C$114,3,FALSE)</f>
        <v>B081</v>
      </c>
      <c r="C5646" s="65" t="str">
        <f>VLOOKUP(B5646,'bank type'!$A$2:$B$87,2,FALSE)</f>
        <v>Public Sector Banks</v>
      </c>
      <c r="D5646" s="60">
        <f t="shared" si="192"/>
        <v>45322</v>
      </c>
      <c r="E5646" s="115">
        <v>1</v>
      </c>
      <c r="F5646" s="31">
        <v>2024</v>
      </c>
      <c r="G5646" s="14">
        <v>7860</v>
      </c>
      <c r="H5646" s="14">
        <v>4385</v>
      </c>
      <c r="I5646" s="14"/>
      <c r="J5646" s="14"/>
      <c r="K5646" s="14">
        <v>39090</v>
      </c>
      <c r="L5646" s="14">
        <v>11265</v>
      </c>
      <c r="M5646" s="14">
        <v>663102</v>
      </c>
      <c r="N5646" s="14">
        <v>545232</v>
      </c>
      <c r="O5646" s="14">
        <v>532834</v>
      </c>
      <c r="P5646" s="14"/>
      <c r="Q5646" s="3">
        <v>672626</v>
      </c>
      <c r="R5646" s="69"/>
      <c r="S5646" s="69">
        <v>2887.2356247199996</v>
      </c>
      <c r="T5646" s="3">
        <v>244225</v>
      </c>
      <c r="U5646" s="3">
        <v>1298447.7486700001</v>
      </c>
      <c r="V5646" s="3">
        <v>2</v>
      </c>
      <c r="W5646" s="3">
        <v>128</v>
      </c>
      <c r="X5646" s="14">
        <v>40196231</v>
      </c>
      <c r="Y5646" s="14"/>
      <c r="Z5646" s="3">
        <v>4794978</v>
      </c>
      <c r="AA5646" s="69"/>
      <c r="AB5646" s="69">
        <v>12165.174063120001</v>
      </c>
      <c r="AC5646" s="3">
        <v>1830723</v>
      </c>
      <c r="AD5646" s="3">
        <v>4657655.3714199997</v>
      </c>
      <c r="AE5646" s="3">
        <v>0</v>
      </c>
      <c r="AF5646" s="3">
        <v>0</v>
      </c>
    </row>
    <row r="5647" spans="1:32" x14ac:dyDescent="0.3">
      <c r="A5647" s="31" t="s">
        <v>12</v>
      </c>
      <c r="B5647" s="65" t="str">
        <f>VLOOKUP(A5647,'bank list with code'!$A$2:$C$114,3,FALSE)</f>
        <v>B093</v>
      </c>
      <c r="C5647" s="65" t="str">
        <f>VLOOKUP(B5647,'bank type'!$A$2:$B$87,2,FALSE)</f>
        <v>Public Sector Banks</v>
      </c>
      <c r="D5647" s="60">
        <f t="shared" si="192"/>
        <v>45322</v>
      </c>
      <c r="E5647" s="115">
        <v>1</v>
      </c>
      <c r="F5647" s="31">
        <v>2024</v>
      </c>
      <c r="G5647" s="14">
        <v>25232</v>
      </c>
      <c r="H5647" s="14">
        <v>39236</v>
      </c>
      <c r="I5647" s="14"/>
      <c r="J5647" s="14"/>
      <c r="K5647" s="14">
        <v>1282632</v>
      </c>
      <c r="L5647" s="14">
        <v>53227</v>
      </c>
      <c r="M5647" s="14">
        <v>856911</v>
      </c>
      <c r="N5647" s="14">
        <v>3496334</v>
      </c>
      <c r="O5647" s="14">
        <v>18605888</v>
      </c>
      <c r="P5647" s="14"/>
      <c r="Q5647" s="3">
        <v>27053060</v>
      </c>
      <c r="R5647" s="69"/>
      <c r="S5647" s="69">
        <v>95915.210357769931</v>
      </c>
      <c r="T5647" s="3">
        <v>27782169</v>
      </c>
      <c r="U5647" s="3">
        <v>211023112.96215987</v>
      </c>
      <c r="V5647" s="3">
        <v>0</v>
      </c>
      <c r="W5647" s="3">
        <v>0</v>
      </c>
      <c r="X5647" s="14">
        <v>227138869</v>
      </c>
      <c r="Y5647" s="14"/>
      <c r="Z5647" s="3">
        <v>36066509</v>
      </c>
      <c r="AA5647" s="69"/>
      <c r="AB5647" s="69">
        <v>84960.418300929989</v>
      </c>
      <c r="AC5647" s="3">
        <v>9298107</v>
      </c>
      <c r="AD5647" s="3">
        <v>24740021.714129996</v>
      </c>
      <c r="AE5647" s="3">
        <v>1193</v>
      </c>
      <c r="AF5647" s="3">
        <v>17267.762050000001</v>
      </c>
    </row>
    <row r="5648" spans="1:32" x14ac:dyDescent="0.3">
      <c r="A5648" s="31" t="s">
        <v>9</v>
      </c>
      <c r="B5648" s="65" t="str">
        <f>VLOOKUP(A5648,'bank list with code'!$A$2:$C$114,3,FALSE)</f>
        <v>B102</v>
      </c>
      <c r="C5648" s="65" t="str">
        <f>VLOOKUP(B5648,'bank type'!$A$2:$B$87,2,FALSE)</f>
        <v>Public Sector Banks</v>
      </c>
      <c r="D5648" s="60">
        <f t="shared" si="192"/>
        <v>45322</v>
      </c>
      <c r="E5648" s="115">
        <v>1</v>
      </c>
      <c r="F5648" s="31">
        <v>2024</v>
      </c>
      <c r="G5648" s="14">
        <v>2251</v>
      </c>
      <c r="H5648" s="14">
        <v>227</v>
      </c>
      <c r="I5648" s="14"/>
      <c r="J5648" s="14"/>
      <c r="K5648" s="14">
        <v>11024</v>
      </c>
      <c r="L5648" s="14">
        <v>3568</v>
      </c>
      <c r="M5648" s="14">
        <v>642</v>
      </c>
      <c r="N5648" s="14">
        <v>976721</v>
      </c>
      <c r="O5648" s="14">
        <v>0</v>
      </c>
      <c r="P5648" s="14"/>
      <c r="Q5648" s="3">
        <v>0</v>
      </c>
      <c r="R5648" s="69"/>
      <c r="S5648" s="69">
        <v>0</v>
      </c>
      <c r="T5648" s="3">
        <v>0</v>
      </c>
      <c r="U5648" s="3">
        <v>0</v>
      </c>
      <c r="V5648" s="3">
        <v>0</v>
      </c>
      <c r="W5648" s="3">
        <v>0</v>
      </c>
      <c r="X5648" s="14">
        <v>12894009</v>
      </c>
      <c r="Y5648" s="14"/>
      <c r="Z5648" s="3">
        <v>1496032</v>
      </c>
      <c r="AA5648" s="69"/>
      <c r="AB5648" s="69">
        <v>3406.0020051500001</v>
      </c>
      <c r="AC5648" s="3">
        <v>281358</v>
      </c>
      <c r="AD5648" s="3">
        <v>799214.79421000008</v>
      </c>
      <c r="AE5648" s="3">
        <v>857</v>
      </c>
      <c r="AF5648" s="3">
        <v>15120.886500000001</v>
      </c>
    </row>
    <row r="5649" spans="1:32" x14ac:dyDescent="0.3">
      <c r="A5649" s="31" t="s">
        <v>10</v>
      </c>
      <c r="B5649" s="65" t="str">
        <f>VLOOKUP(A5649,'bank list with code'!$A$2:$C$114,3,FALSE)</f>
        <v>B105</v>
      </c>
      <c r="C5649" s="65" t="str">
        <f>VLOOKUP(B5649,'bank type'!$A$2:$B$87,2,FALSE)</f>
        <v>Public Sector Banks</v>
      </c>
      <c r="D5649" s="60">
        <f t="shared" si="192"/>
        <v>45322</v>
      </c>
      <c r="E5649" s="115">
        <v>1</v>
      </c>
      <c r="F5649" s="31">
        <v>2024</v>
      </c>
      <c r="G5649" s="14">
        <v>7827</v>
      </c>
      <c r="H5649" s="14">
        <v>2226</v>
      </c>
      <c r="I5649" s="14"/>
      <c r="J5649" s="14"/>
      <c r="K5649" s="14">
        <v>39174</v>
      </c>
      <c r="L5649" s="14">
        <v>8004</v>
      </c>
      <c r="M5649" s="14">
        <v>231678</v>
      </c>
      <c r="N5649" s="14">
        <v>281812</v>
      </c>
      <c r="O5649" s="14">
        <v>804755</v>
      </c>
      <c r="P5649" s="14"/>
      <c r="Q5649" s="3">
        <v>898346</v>
      </c>
      <c r="R5649" s="69"/>
      <c r="S5649" s="69">
        <v>3587.6121409999996</v>
      </c>
      <c r="T5649" s="3">
        <v>1440926</v>
      </c>
      <c r="U5649" s="3">
        <v>3321999.2710000002</v>
      </c>
      <c r="V5649" s="3">
        <v>0</v>
      </c>
      <c r="W5649" s="3">
        <v>0</v>
      </c>
      <c r="X5649" s="14">
        <v>54538892</v>
      </c>
      <c r="Y5649" s="14"/>
      <c r="Z5649" s="3">
        <v>5846949</v>
      </c>
      <c r="AA5649" s="69"/>
      <c r="AB5649" s="69">
        <v>12694.401599999999</v>
      </c>
      <c r="AC5649" s="3">
        <v>2936630</v>
      </c>
      <c r="AD5649" s="3">
        <v>5943843.8618799997</v>
      </c>
      <c r="AE5649" s="3">
        <v>2939</v>
      </c>
      <c r="AF5649" s="3">
        <v>11477.809019999999</v>
      </c>
    </row>
    <row r="5650" spans="1:32" x14ac:dyDescent="0.3">
      <c r="A5650" s="31" t="s">
        <v>14</v>
      </c>
      <c r="B5650" s="65" t="str">
        <f>VLOOKUP(A5650,'bank list with code'!$A$2:$C$114,3,FALSE)</f>
        <v>B009</v>
      </c>
      <c r="C5650" s="65" t="str">
        <f>VLOOKUP(B5650,'bank type'!$A$2:$B$87,2,FALSE)</f>
        <v>Private Sector Banks</v>
      </c>
      <c r="D5650" s="60">
        <f t="shared" si="192"/>
        <v>45322</v>
      </c>
      <c r="E5650" s="115">
        <v>1</v>
      </c>
      <c r="F5650" s="31">
        <v>2024</v>
      </c>
      <c r="G5650" s="14">
        <v>6168</v>
      </c>
      <c r="H5650" s="14">
        <v>9780</v>
      </c>
      <c r="I5650" s="14"/>
      <c r="J5650" s="14"/>
      <c r="K5650" s="14">
        <v>1665417</v>
      </c>
      <c r="L5650" s="14">
        <v>728</v>
      </c>
      <c r="M5650" s="14">
        <v>728874</v>
      </c>
      <c r="N5650" s="14">
        <v>75279432</v>
      </c>
      <c r="O5650" s="14">
        <v>13753510</v>
      </c>
      <c r="P5650" s="14"/>
      <c r="Q5650" s="3">
        <v>29484679</v>
      </c>
      <c r="R5650" s="69"/>
      <c r="S5650" s="69">
        <v>86632.505325340011</v>
      </c>
      <c r="T5650" s="3">
        <v>23843255</v>
      </c>
      <c r="U5650" s="3">
        <v>116422047.48537008</v>
      </c>
      <c r="V5650" s="3">
        <v>0</v>
      </c>
      <c r="W5650" s="3">
        <v>0</v>
      </c>
      <c r="X5650" s="14">
        <v>34349969</v>
      </c>
      <c r="Y5650" s="14"/>
      <c r="Z5650" s="3">
        <v>6247003</v>
      </c>
      <c r="AA5650" s="69"/>
      <c r="AB5650" s="69">
        <v>18452.694775610009</v>
      </c>
      <c r="AC5650" s="3">
        <v>2874831</v>
      </c>
      <c r="AD5650" s="3">
        <v>14641690.946410004</v>
      </c>
      <c r="AE5650" s="3">
        <v>15018</v>
      </c>
      <c r="AF5650" s="3">
        <v>396683.21964000014</v>
      </c>
    </row>
    <row r="5651" spans="1:32" x14ac:dyDescent="0.3">
      <c r="A5651" s="31" t="s">
        <v>15</v>
      </c>
      <c r="B5651" s="65" t="str">
        <f>VLOOKUP(A5651,'bank list with code'!$A$2:$C$114,3,FALSE)</f>
        <v>B010</v>
      </c>
      <c r="C5651" s="65" t="str">
        <f>VLOOKUP(B5651,'bank type'!$A$2:$B$87,2,FALSE)</f>
        <v>Private Sector Banks</v>
      </c>
      <c r="D5651" s="60">
        <f t="shared" si="192"/>
        <v>45322</v>
      </c>
      <c r="E5651" s="115">
        <v>1</v>
      </c>
      <c r="F5651" s="31">
        <v>2024</v>
      </c>
      <c r="G5651" s="14">
        <v>433</v>
      </c>
      <c r="H5651" s="14">
        <v>5</v>
      </c>
      <c r="I5651" s="14"/>
      <c r="J5651" s="14"/>
      <c r="K5651" s="14">
        <v>53743</v>
      </c>
      <c r="L5651" s="14">
        <v>0</v>
      </c>
      <c r="M5651" s="14">
        <v>0</v>
      </c>
      <c r="N5651" s="14">
        <v>0</v>
      </c>
      <c r="O5651" s="14">
        <v>0</v>
      </c>
      <c r="P5651" s="14"/>
      <c r="Q5651" s="3">
        <v>0</v>
      </c>
      <c r="R5651" s="69"/>
      <c r="S5651" s="69">
        <v>0</v>
      </c>
      <c r="T5651" s="3">
        <v>0</v>
      </c>
      <c r="U5651" s="3">
        <v>0</v>
      </c>
      <c r="V5651" s="3">
        <v>0</v>
      </c>
      <c r="W5651" s="3">
        <v>0</v>
      </c>
      <c r="X5651" s="14">
        <v>5886983</v>
      </c>
      <c r="Y5651" s="14"/>
      <c r="Z5651" s="3">
        <v>309927</v>
      </c>
      <c r="AA5651" s="69"/>
      <c r="AB5651" s="69">
        <v>921.29422161000025</v>
      </c>
      <c r="AC5651" s="3">
        <v>116976</v>
      </c>
      <c r="AD5651" s="3">
        <v>410123.25997000025</v>
      </c>
      <c r="AE5651" s="3">
        <v>0</v>
      </c>
      <c r="AF5651" s="3">
        <v>0</v>
      </c>
    </row>
    <row r="5652" spans="1:32" x14ac:dyDescent="0.3">
      <c r="A5652" s="31" t="s">
        <v>90</v>
      </c>
      <c r="B5652" s="65" t="str">
        <f>VLOOKUP(A5652,'bank list with code'!$A$2:$C$114,3,FALSE)</f>
        <v>B024</v>
      </c>
      <c r="C5652" s="65" t="str">
        <f>VLOOKUP(B5652,'bank type'!$A$2:$B$87,2,FALSE)</f>
        <v>Private Sector Banks</v>
      </c>
      <c r="D5652" s="60">
        <f t="shared" si="192"/>
        <v>45322</v>
      </c>
      <c r="E5652" s="115">
        <v>1</v>
      </c>
      <c r="F5652" s="31">
        <v>2024</v>
      </c>
      <c r="G5652" s="14">
        <v>1123</v>
      </c>
      <c r="H5652" s="14">
        <v>541</v>
      </c>
      <c r="I5652" s="14"/>
      <c r="J5652" s="14"/>
      <c r="K5652" s="14">
        <v>6476</v>
      </c>
      <c r="L5652" s="14">
        <v>59930</v>
      </c>
      <c r="M5652" s="14">
        <v>0</v>
      </c>
      <c r="N5652" s="14">
        <v>67062</v>
      </c>
      <c r="O5652" s="14">
        <v>27814</v>
      </c>
      <c r="P5652" s="14"/>
      <c r="Q5652" s="3">
        <v>57778</v>
      </c>
      <c r="R5652" s="69"/>
      <c r="S5652" s="69">
        <v>223.64659104</v>
      </c>
      <c r="T5652" s="3">
        <v>24480</v>
      </c>
      <c r="U5652" s="3">
        <v>193893.84448</v>
      </c>
      <c r="V5652" s="3">
        <v>0</v>
      </c>
      <c r="W5652" s="3">
        <v>0</v>
      </c>
      <c r="X5652" s="14">
        <v>2739355</v>
      </c>
      <c r="Y5652" s="14"/>
      <c r="Z5652" s="3">
        <v>436812</v>
      </c>
      <c r="AA5652" s="69"/>
      <c r="AB5652" s="69">
        <v>1126.6536789500001</v>
      </c>
      <c r="AC5652" s="3">
        <v>49554</v>
      </c>
      <c r="AD5652" s="3">
        <v>142324.35930000001</v>
      </c>
      <c r="AE5652" s="3">
        <v>0</v>
      </c>
      <c r="AF5652" s="3">
        <v>0</v>
      </c>
    </row>
    <row r="5653" spans="1:32" x14ac:dyDescent="0.3">
      <c r="A5653" s="31" t="s">
        <v>91</v>
      </c>
      <c r="B5653" s="65" t="str">
        <f>VLOOKUP(A5653,'bank list with code'!$A$2:$C$114,3,FALSE)</f>
        <v>B027</v>
      </c>
      <c r="C5653" s="65" t="str">
        <f>VLOOKUP(B5653,'bank type'!$A$2:$B$87,2,FALSE)</f>
        <v>Private Sector Banks</v>
      </c>
      <c r="D5653" s="60">
        <f t="shared" si="192"/>
        <v>45322</v>
      </c>
      <c r="E5653" s="115">
        <v>1</v>
      </c>
      <c r="F5653" s="31">
        <v>2024</v>
      </c>
      <c r="G5653" s="14">
        <v>594</v>
      </c>
      <c r="H5653" s="14">
        <v>51</v>
      </c>
      <c r="I5653" s="14"/>
      <c r="J5653" s="14"/>
      <c r="K5653" s="14">
        <v>0</v>
      </c>
      <c r="L5653" s="14">
        <v>0</v>
      </c>
      <c r="M5653" s="14">
        <v>10302</v>
      </c>
      <c r="N5653" s="14">
        <v>0</v>
      </c>
      <c r="O5653" s="14">
        <v>65439</v>
      </c>
      <c r="P5653" s="14"/>
      <c r="Q5653" s="3">
        <v>112721</v>
      </c>
      <c r="R5653" s="69"/>
      <c r="S5653" s="69">
        <v>488.21844279999999</v>
      </c>
      <c r="T5653" s="3">
        <v>106719</v>
      </c>
      <c r="U5653" s="3">
        <v>1035193.527</v>
      </c>
      <c r="V5653" s="3">
        <v>0</v>
      </c>
      <c r="W5653" s="3">
        <v>0</v>
      </c>
      <c r="X5653" s="14">
        <v>870762</v>
      </c>
      <c r="Y5653" s="14"/>
      <c r="Z5653" s="3">
        <v>188000</v>
      </c>
      <c r="AA5653" s="69"/>
      <c r="AB5653" s="69">
        <v>393.29035829000003</v>
      </c>
      <c r="AC5653" s="3">
        <v>16317</v>
      </c>
      <c r="AD5653" s="3">
        <v>57374.670819999999</v>
      </c>
      <c r="AE5653" s="3">
        <v>4</v>
      </c>
      <c r="AF5653" s="3">
        <v>15</v>
      </c>
    </row>
    <row r="5654" spans="1:32" x14ac:dyDescent="0.3">
      <c r="A5654" s="31" t="s">
        <v>18</v>
      </c>
      <c r="B5654" s="65" t="str">
        <f>VLOOKUP(A5654,'bank list with code'!$A$2:$C$114,3,FALSE)</f>
        <v>B032</v>
      </c>
      <c r="C5654" s="65" t="str">
        <f>VLOOKUP(B5654,'bank type'!$A$2:$B$87,2,FALSE)</f>
        <v>Private Sector Banks</v>
      </c>
      <c r="D5654" s="60">
        <f t="shared" si="192"/>
        <v>45322</v>
      </c>
      <c r="E5654" s="115">
        <v>1</v>
      </c>
      <c r="F5654" s="31">
        <v>2024</v>
      </c>
      <c r="G5654" s="14">
        <v>412</v>
      </c>
      <c r="H5654" s="14">
        <v>5</v>
      </c>
      <c r="I5654" s="14"/>
      <c r="J5654" s="14"/>
      <c r="K5654" s="14">
        <v>8133</v>
      </c>
      <c r="L5654" s="14">
        <v>0</v>
      </c>
      <c r="M5654" s="14">
        <v>11234</v>
      </c>
      <c r="N5654" s="14">
        <v>0</v>
      </c>
      <c r="O5654" s="14">
        <v>0</v>
      </c>
      <c r="P5654" s="14"/>
      <c r="Q5654" s="3">
        <v>0</v>
      </c>
      <c r="R5654" s="69"/>
      <c r="S5654" s="69">
        <v>0</v>
      </c>
      <c r="T5654" s="3">
        <v>0</v>
      </c>
      <c r="U5654" s="3">
        <v>0</v>
      </c>
      <c r="V5654" s="3">
        <v>0</v>
      </c>
      <c r="W5654" s="3">
        <v>0</v>
      </c>
      <c r="X5654" s="14">
        <v>825086</v>
      </c>
      <c r="Y5654" s="14"/>
      <c r="Z5654" s="3">
        <v>113193</v>
      </c>
      <c r="AA5654" s="69"/>
      <c r="AB5654" s="69">
        <v>330.42011017999999</v>
      </c>
      <c r="AC5654" s="3">
        <v>12468</v>
      </c>
      <c r="AD5654" s="3">
        <v>58614.052479999998</v>
      </c>
      <c r="AE5654" s="3">
        <v>274</v>
      </c>
      <c r="AF5654" s="3">
        <v>7756.3649999999998</v>
      </c>
    </row>
    <row r="5655" spans="1:32" x14ac:dyDescent="0.3">
      <c r="A5655" s="31" t="s">
        <v>19</v>
      </c>
      <c r="B5655" s="65" t="str">
        <f>VLOOKUP(A5655,'bank list with code'!$A$2:$C$114,3,FALSE)</f>
        <v>B038</v>
      </c>
      <c r="C5655" s="65" t="str">
        <f>VLOOKUP(B5655,'bank type'!$A$2:$B$87,2,FALSE)</f>
        <v>Private Sector Banks</v>
      </c>
      <c r="D5655" s="60">
        <f t="shared" si="192"/>
        <v>45322</v>
      </c>
      <c r="E5655" s="115">
        <v>1</v>
      </c>
      <c r="F5655" s="31">
        <v>2024</v>
      </c>
      <c r="G5655" s="14">
        <v>239</v>
      </c>
      <c r="H5655" s="14">
        <v>41</v>
      </c>
      <c r="I5655" s="14"/>
      <c r="J5655" s="14"/>
      <c r="K5655" s="14">
        <v>1617</v>
      </c>
      <c r="L5655" s="14">
        <v>0</v>
      </c>
      <c r="M5655" s="14">
        <v>0</v>
      </c>
      <c r="N5655" s="14">
        <v>32148</v>
      </c>
      <c r="O5655" s="14">
        <v>11167</v>
      </c>
      <c r="P5655" s="14"/>
      <c r="Q5655" s="3">
        <v>24698</v>
      </c>
      <c r="R5655" s="69"/>
      <c r="S5655" s="69">
        <v>57.660332090000004</v>
      </c>
      <c r="T5655" s="3">
        <v>6538</v>
      </c>
      <c r="U5655" s="3">
        <v>27541.657520000001</v>
      </c>
      <c r="V5655" s="3">
        <v>0</v>
      </c>
      <c r="W5655" s="3">
        <v>0</v>
      </c>
      <c r="X5655" s="14">
        <v>539211</v>
      </c>
      <c r="Y5655" s="14"/>
      <c r="Z5655" s="3">
        <v>174155</v>
      </c>
      <c r="AA5655" s="69"/>
      <c r="AB5655" s="69">
        <v>330.33811996000003</v>
      </c>
      <c r="AC5655" s="3">
        <v>6359</v>
      </c>
      <c r="AD5655" s="3">
        <v>16401.309350000003</v>
      </c>
      <c r="AE5655" s="3">
        <v>0</v>
      </c>
      <c r="AF5655" s="3">
        <v>0</v>
      </c>
    </row>
    <row r="5656" spans="1:32" x14ac:dyDescent="0.3">
      <c r="A5656" s="31" t="s">
        <v>20</v>
      </c>
      <c r="B5656" s="65" t="str">
        <f>VLOOKUP(A5656,'bank list with code'!$A$2:$C$114,3,FALSE)</f>
        <v>B045</v>
      </c>
      <c r="C5656" s="65" t="str">
        <f>VLOOKUP(B5656,'bank type'!$A$2:$B$87,2,FALSE)</f>
        <v>Private Sector Banks</v>
      </c>
      <c r="D5656" s="60">
        <f t="shared" si="192"/>
        <v>45322</v>
      </c>
      <c r="E5656" s="115">
        <v>1</v>
      </c>
      <c r="F5656" s="31">
        <v>2024</v>
      </c>
      <c r="G5656" s="14">
        <v>1639</v>
      </c>
      <c r="H5656" s="14">
        <v>330</v>
      </c>
      <c r="I5656" s="14"/>
      <c r="J5656" s="14"/>
      <c r="K5656" s="6">
        <v>19743</v>
      </c>
      <c r="L5656" s="6">
        <v>944</v>
      </c>
      <c r="M5656" s="6">
        <v>6130</v>
      </c>
      <c r="N5656" s="6">
        <v>4849424</v>
      </c>
      <c r="O5656" s="6">
        <v>925755</v>
      </c>
      <c r="P5656" s="6"/>
      <c r="Q5656" s="3">
        <v>1670474</v>
      </c>
      <c r="R5656" s="69"/>
      <c r="S5656" s="69">
        <v>5187.7610619999996</v>
      </c>
      <c r="T5656" s="3">
        <v>2046970</v>
      </c>
      <c r="U5656" s="3">
        <v>10840089.777520001</v>
      </c>
      <c r="V5656" s="3">
        <v>0</v>
      </c>
      <c r="W5656" s="3">
        <v>0</v>
      </c>
      <c r="X5656" s="6">
        <v>13398007</v>
      </c>
      <c r="Y5656" s="6"/>
      <c r="Z5656" s="3">
        <v>3676675</v>
      </c>
      <c r="AA5656" s="69"/>
      <c r="AB5656" s="69">
        <v>8477.9998749999995</v>
      </c>
      <c r="AC5656" s="3">
        <v>1432889</v>
      </c>
      <c r="AD5656" s="3">
        <v>5020240.9380000001</v>
      </c>
      <c r="AE5656" s="3">
        <v>2613</v>
      </c>
      <c r="AF5656" s="3">
        <v>37457.998</v>
      </c>
    </row>
    <row r="5657" spans="1:32" x14ac:dyDescent="0.3">
      <c r="A5657" s="31" t="s">
        <v>21</v>
      </c>
      <c r="B5657" s="65" t="str">
        <f>VLOOKUP(A5657,'bank list with code'!$A$2:$C$114,3,FALSE)</f>
        <v>B050</v>
      </c>
      <c r="C5657" s="65" t="str">
        <f>VLOOKUP(B5657,'bank type'!$A$2:$B$87,2,FALSE)</f>
        <v>Private Sector Banks</v>
      </c>
      <c r="D5657" s="60">
        <f t="shared" si="192"/>
        <v>45322</v>
      </c>
      <c r="E5657" s="115">
        <v>1</v>
      </c>
      <c r="F5657" s="31">
        <v>2024</v>
      </c>
      <c r="G5657" s="14">
        <v>11395</v>
      </c>
      <c r="H5657" s="14">
        <v>9293</v>
      </c>
      <c r="I5657" s="14"/>
      <c r="J5657" s="14"/>
      <c r="K5657" s="14">
        <v>1570324</v>
      </c>
      <c r="L5657" s="14">
        <v>4619</v>
      </c>
      <c r="M5657" s="14">
        <v>2011735</v>
      </c>
      <c r="N5657" s="14">
        <v>0</v>
      </c>
      <c r="O5657" s="14">
        <v>20103905</v>
      </c>
      <c r="P5657" s="14"/>
      <c r="Q5657" s="3">
        <v>52656466</v>
      </c>
      <c r="R5657" s="69"/>
      <c r="S5657" s="69">
        <v>157558.15691866001</v>
      </c>
      <c r="T5657" s="3">
        <v>32001744</v>
      </c>
      <c r="U5657" s="3">
        <v>279556606.28912002</v>
      </c>
      <c r="V5657" s="3">
        <v>0</v>
      </c>
      <c r="W5657" s="3">
        <v>0</v>
      </c>
      <c r="X5657" s="14">
        <v>53645998</v>
      </c>
      <c r="Y5657" s="14"/>
      <c r="Z5657" s="3">
        <v>13312950</v>
      </c>
      <c r="AA5657" s="69"/>
      <c r="AB5657" s="69">
        <v>43160.723887429995</v>
      </c>
      <c r="AC5657" s="3">
        <v>9633447</v>
      </c>
      <c r="AD5657" s="3">
        <v>35583634.741650008</v>
      </c>
      <c r="AE5657" s="3">
        <v>88341</v>
      </c>
      <c r="AF5657" s="3">
        <v>1259514.5985899998</v>
      </c>
    </row>
    <row r="5658" spans="1:32" x14ac:dyDescent="0.3">
      <c r="A5658" s="31" t="s">
        <v>22</v>
      </c>
      <c r="B5658" s="65" t="str">
        <f>VLOOKUP(A5658,'bank list with code'!$A$2:$C$114,3,FALSE)</f>
        <v>B053</v>
      </c>
      <c r="C5658" s="65" t="str">
        <f>VLOOKUP(B5658,'bank type'!$A$2:$B$87,2,FALSE)</f>
        <v>Private Sector Banks</v>
      </c>
      <c r="D5658" s="60">
        <f t="shared" si="192"/>
        <v>45322</v>
      </c>
      <c r="E5658" s="115">
        <v>1</v>
      </c>
      <c r="F5658" s="31">
        <v>2024</v>
      </c>
      <c r="G5658" s="14">
        <v>9883</v>
      </c>
      <c r="H5658" s="14">
        <v>7166</v>
      </c>
      <c r="I5658" s="14"/>
      <c r="J5658" s="14"/>
      <c r="K5658" s="14">
        <v>1590865</v>
      </c>
      <c r="L5658" s="14">
        <v>9898</v>
      </c>
      <c r="M5658" s="14">
        <v>582213</v>
      </c>
      <c r="N5658" s="14">
        <v>3400671</v>
      </c>
      <c r="O5658" s="14">
        <v>16797580</v>
      </c>
      <c r="P5658" s="14"/>
      <c r="Q5658" s="3">
        <v>19408160</v>
      </c>
      <c r="R5658" s="69"/>
      <c r="S5658" s="69">
        <v>83202.372644069837</v>
      </c>
      <c r="T5658" s="3">
        <v>41585397</v>
      </c>
      <c r="U5658" s="3">
        <v>213527318.19562837</v>
      </c>
      <c r="V5658" s="3">
        <v>63</v>
      </c>
      <c r="W5658" s="3">
        <v>4113.893</v>
      </c>
      <c r="X5658" s="14">
        <v>32435823</v>
      </c>
      <c r="Y5658" s="14"/>
      <c r="Z5658" s="3">
        <v>8664251</v>
      </c>
      <c r="AA5658" s="69"/>
      <c r="AB5658" s="69">
        <v>28873.287218320194</v>
      </c>
      <c r="AC5658" s="3">
        <v>3605904</v>
      </c>
      <c r="AD5658" s="3">
        <v>21010561.336170055</v>
      </c>
      <c r="AE5658" s="3">
        <v>9140</v>
      </c>
      <c r="AF5658" s="3">
        <v>193613.40939999989</v>
      </c>
    </row>
    <row r="5659" spans="1:32" x14ac:dyDescent="0.3">
      <c r="A5659" s="31" t="s">
        <v>82</v>
      </c>
      <c r="B5659" s="65" t="str">
        <f>VLOOKUP(A5659,'bank list with code'!$A$2:$C$114,3,FALSE)</f>
        <v>B054</v>
      </c>
      <c r="C5659" s="65" t="str">
        <f>VLOOKUP(B5659,'bank type'!$A$2:$B$87,2,FALSE)</f>
        <v>Private Sector Banks</v>
      </c>
      <c r="D5659" s="60">
        <f t="shared" si="192"/>
        <v>45322</v>
      </c>
      <c r="E5659" s="115">
        <v>1</v>
      </c>
      <c r="F5659" s="31">
        <v>2024</v>
      </c>
      <c r="G5659" s="14">
        <v>2299</v>
      </c>
      <c r="H5659" s="14">
        <v>1023</v>
      </c>
      <c r="I5659" s="14"/>
      <c r="J5659" s="14"/>
      <c r="K5659" s="14">
        <v>18482</v>
      </c>
      <c r="L5659" s="14">
        <v>120</v>
      </c>
      <c r="M5659" s="14">
        <v>10500</v>
      </c>
      <c r="N5659" s="14">
        <v>290919</v>
      </c>
      <c r="O5659" s="14">
        <v>34106</v>
      </c>
      <c r="P5659" s="14"/>
      <c r="Q5659" s="3">
        <v>72320</v>
      </c>
      <c r="R5659" s="69"/>
      <c r="S5659" s="69">
        <v>249.48634448999999</v>
      </c>
      <c r="T5659" s="3">
        <v>54760</v>
      </c>
      <c r="U5659" s="3">
        <v>202872.68836</v>
      </c>
      <c r="V5659" s="3">
        <v>0</v>
      </c>
      <c r="W5659" s="3">
        <v>0</v>
      </c>
      <c r="X5659" s="14">
        <v>11624600</v>
      </c>
      <c r="Y5659" s="14"/>
      <c r="Z5659" s="3">
        <v>1478912</v>
      </c>
      <c r="AA5659" s="69"/>
      <c r="AB5659" s="69">
        <v>3383.3218148000719</v>
      </c>
      <c r="AC5659" s="3">
        <v>295191</v>
      </c>
      <c r="AD5659" s="3">
        <v>917515.83290001797</v>
      </c>
      <c r="AE5659" s="3">
        <v>0</v>
      </c>
      <c r="AF5659" s="3">
        <v>0</v>
      </c>
    </row>
    <row r="5660" spans="1:32" x14ac:dyDescent="0.3">
      <c r="A5660" s="31" t="s">
        <v>83</v>
      </c>
      <c r="B5660" s="65" t="str">
        <f>VLOOKUP(A5660,'bank list with code'!$A$2:$C$114,3,FALSE)</f>
        <v>B056</v>
      </c>
      <c r="C5660" s="65" t="str">
        <f>VLOOKUP(B5660,'bank type'!$A$2:$B$87,2,FALSE)</f>
        <v>Private Sector Banks</v>
      </c>
      <c r="D5660" s="60">
        <f t="shared" si="192"/>
        <v>45322</v>
      </c>
      <c r="E5660" s="115">
        <v>1</v>
      </c>
      <c r="F5660" s="31">
        <v>2024</v>
      </c>
      <c r="G5660" s="14">
        <v>838</v>
      </c>
      <c r="H5660" s="14">
        <v>312</v>
      </c>
      <c r="I5660" s="14"/>
      <c r="J5660" s="14"/>
      <c r="K5660" s="14">
        <v>42791</v>
      </c>
      <c r="L5660" s="14">
        <v>10570</v>
      </c>
      <c r="M5660" s="14">
        <v>0</v>
      </c>
      <c r="N5660" s="14">
        <v>38079</v>
      </c>
      <c r="O5660" s="14">
        <v>2370704</v>
      </c>
      <c r="P5660" s="14"/>
      <c r="Q5660" s="3">
        <v>5135244</v>
      </c>
      <c r="R5660" s="69"/>
      <c r="S5660" s="69">
        <v>12866.052530999999</v>
      </c>
      <c r="T5660" s="3">
        <v>2186028</v>
      </c>
      <c r="U5660" s="3">
        <v>14022215.096000001</v>
      </c>
      <c r="V5660" s="3">
        <v>0</v>
      </c>
      <c r="W5660" s="3">
        <v>0</v>
      </c>
      <c r="X5660" s="14">
        <v>6731809</v>
      </c>
      <c r="Y5660" s="14"/>
      <c r="Z5660" s="3">
        <v>759311</v>
      </c>
      <c r="AA5660" s="69"/>
      <c r="AB5660" s="69">
        <v>2101.6039607000002</v>
      </c>
      <c r="AC5660" s="3">
        <v>285189</v>
      </c>
      <c r="AD5660" s="3">
        <v>1988554.20365</v>
      </c>
      <c r="AE5660" s="3">
        <v>0</v>
      </c>
      <c r="AF5660" s="3">
        <v>0</v>
      </c>
    </row>
    <row r="5661" spans="1:32" x14ac:dyDescent="0.3">
      <c r="A5661" s="31" t="s">
        <v>24</v>
      </c>
      <c r="B5661" s="65" t="str">
        <f>VLOOKUP(A5661,'bank list with code'!$A$2:$C$114,3,FALSE)</f>
        <v>B062</v>
      </c>
      <c r="C5661" s="65" t="str">
        <f>VLOOKUP(B5661,'bank type'!$A$2:$B$87,2,FALSE)</f>
        <v>Private Sector Banks</v>
      </c>
      <c r="D5661" s="60">
        <f t="shared" si="192"/>
        <v>45322</v>
      </c>
      <c r="E5661" s="115">
        <v>1</v>
      </c>
      <c r="F5661" s="31">
        <v>2024</v>
      </c>
      <c r="G5661" s="14">
        <v>1799</v>
      </c>
      <c r="H5661" s="14">
        <v>1155</v>
      </c>
      <c r="I5661" s="14"/>
      <c r="J5661" s="14"/>
      <c r="K5661" s="14">
        <v>215819</v>
      </c>
      <c r="L5661" s="14">
        <v>146</v>
      </c>
      <c r="M5661" s="14">
        <v>59304</v>
      </c>
      <c r="N5661" s="14">
        <v>3873664</v>
      </c>
      <c r="O5661" s="14">
        <v>2797275</v>
      </c>
      <c r="P5661" s="14"/>
      <c r="Q5661" s="3">
        <v>3975436</v>
      </c>
      <c r="R5661" s="69"/>
      <c r="S5661" s="69">
        <v>21104.405153</v>
      </c>
      <c r="T5661" s="3">
        <v>3600625</v>
      </c>
      <c r="U5661" s="3">
        <v>56011669.610910006</v>
      </c>
      <c r="V5661" s="3">
        <v>0</v>
      </c>
      <c r="W5661" s="3">
        <v>0</v>
      </c>
      <c r="X5661" s="14">
        <v>10426233</v>
      </c>
      <c r="Y5661" s="14"/>
      <c r="Z5661" s="3">
        <v>942074</v>
      </c>
      <c r="AA5661" s="69"/>
      <c r="AB5661" s="69">
        <v>2568.0103260000001</v>
      </c>
      <c r="AC5661" s="3">
        <v>668415</v>
      </c>
      <c r="AD5661" s="3">
        <v>3170151.3169999998</v>
      </c>
      <c r="AE5661" s="3">
        <v>893</v>
      </c>
      <c r="AF5661" s="3">
        <v>67001.901809999996</v>
      </c>
    </row>
    <row r="5662" spans="1:32" x14ac:dyDescent="0.3">
      <c r="A5662" s="31" t="s">
        <v>84</v>
      </c>
      <c r="B5662" s="65" t="str">
        <f>VLOOKUP(A5662,'bank list with code'!$A$2:$C$114,3,FALSE)</f>
        <v>B063</v>
      </c>
      <c r="C5662" s="65" t="str">
        <f>VLOOKUP(B5662,'bank type'!$A$2:$B$87,2,FALSE)</f>
        <v>Private Sector Banks</v>
      </c>
      <c r="D5662" s="60">
        <f t="shared" si="192"/>
        <v>45322</v>
      </c>
      <c r="E5662" s="115">
        <v>1</v>
      </c>
      <c r="F5662" s="31">
        <v>2024</v>
      </c>
      <c r="G5662" s="14">
        <v>937</v>
      </c>
      <c r="H5662" s="14">
        <v>626</v>
      </c>
      <c r="I5662" s="14"/>
      <c r="J5662" s="14"/>
      <c r="K5662" s="14">
        <v>14351</v>
      </c>
      <c r="L5662" s="14">
        <v>942</v>
      </c>
      <c r="M5662" s="14">
        <v>0</v>
      </c>
      <c r="N5662" s="14">
        <v>336540</v>
      </c>
      <c r="O5662" s="14">
        <v>115879</v>
      </c>
      <c r="P5662" s="14"/>
      <c r="Q5662" s="3">
        <v>200466</v>
      </c>
      <c r="R5662" s="69"/>
      <c r="S5662" s="69">
        <v>1507.7668870900002</v>
      </c>
      <c r="T5662" s="3">
        <v>121729</v>
      </c>
      <c r="U5662" s="3">
        <v>465654.60516000004</v>
      </c>
      <c r="V5662" s="3">
        <v>0</v>
      </c>
      <c r="W5662" s="3">
        <v>0</v>
      </c>
      <c r="X5662" s="14">
        <v>4216655</v>
      </c>
      <c r="Y5662" s="14"/>
      <c r="Z5662" s="3">
        <v>1375210</v>
      </c>
      <c r="AA5662" s="69"/>
      <c r="AB5662" s="69">
        <v>2930.5836405800001</v>
      </c>
      <c r="AC5662" s="3">
        <v>1395559</v>
      </c>
      <c r="AD5662" s="3">
        <v>867766.68310999998</v>
      </c>
      <c r="AE5662" s="3">
        <v>0</v>
      </c>
      <c r="AF5662" s="3">
        <v>0</v>
      </c>
    </row>
    <row r="5663" spans="1:32" x14ac:dyDescent="0.3">
      <c r="A5663" s="31" t="s">
        <v>26</v>
      </c>
      <c r="B5663" s="65" t="str">
        <f>VLOOKUP(A5663,'bank list with code'!$A$2:$C$114,3,FALSE)</f>
        <v>B069</v>
      </c>
      <c r="C5663" s="65" t="str">
        <f>VLOOKUP(B5663,'bank type'!$A$2:$B$87,2,FALSE)</f>
        <v>Private Sector Banks</v>
      </c>
      <c r="D5663" s="60">
        <f t="shared" si="192"/>
        <v>45322</v>
      </c>
      <c r="E5663" s="115">
        <v>1</v>
      </c>
      <c r="F5663" s="31">
        <v>2024</v>
      </c>
      <c r="G5663" s="14">
        <v>903</v>
      </c>
      <c r="H5663" s="14">
        <v>582</v>
      </c>
      <c r="I5663" s="14"/>
      <c r="J5663" s="14"/>
      <c r="K5663" s="14">
        <v>10042</v>
      </c>
      <c r="L5663" s="14">
        <v>0</v>
      </c>
      <c r="M5663" s="14">
        <v>0</v>
      </c>
      <c r="N5663" s="14">
        <v>73924</v>
      </c>
      <c r="O5663" s="14">
        <v>0</v>
      </c>
      <c r="P5663" s="14"/>
      <c r="Q5663" s="3">
        <v>0</v>
      </c>
      <c r="R5663" s="69"/>
      <c r="S5663" s="69">
        <v>0</v>
      </c>
      <c r="T5663" s="3">
        <v>0</v>
      </c>
      <c r="U5663" s="3">
        <v>0</v>
      </c>
      <c r="V5663" s="3">
        <v>0</v>
      </c>
      <c r="W5663" s="3">
        <v>0</v>
      </c>
      <c r="X5663" s="14">
        <v>5168512</v>
      </c>
      <c r="Y5663" s="14"/>
      <c r="Z5663" s="3">
        <v>918485</v>
      </c>
      <c r="AA5663" s="69"/>
      <c r="AB5663" s="69">
        <v>1804.2979458699999</v>
      </c>
      <c r="AC5663" s="3">
        <v>89236</v>
      </c>
      <c r="AD5663" s="3">
        <v>238885.31700000001</v>
      </c>
      <c r="AE5663" s="3">
        <v>0</v>
      </c>
      <c r="AF5663" s="3">
        <v>0</v>
      </c>
    </row>
    <row r="5664" spans="1:32" x14ac:dyDescent="0.3">
      <c r="A5664" s="31" t="s">
        <v>27</v>
      </c>
      <c r="B5664" s="65" t="str">
        <f>VLOOKUP(A5664,'bank list with code'!$A$2:$C$114,3,FALSE)</f>
        <v>B070</v>
      </c>
      <c r="C5664" s="65" t="str">
        <f>VLOOKUP(B5664,'bank type'!$A$2:$B$87,2,FALSE)</f>
        <v>Private Sector Banks</v>
      </c>
      <c r="D5664" s="60">
        <f t="shared" si="192"/>
        <v>45322</v>
      </c>
      <c r="E5664" s="115">
        <v>1</v>
      </c>
      <c r="F5664" s="31">
        <v>2024</v>
      </c>
      <c r="G5664" s="14">
        <v>1450</v>
      </c>
      <c r="H5664" s="14">
        <v>803</v>
      </c>
      <c r="I5664" s="14"/>
      <c r="J5664" s="14"/>
      <c r="K5664" s="14">
        <v>8776</v>
      </c>
      <c r="L5664" s="14">
        <v>0</v>
      </c>
      <c r="M5664" s="14">
        <v>0</v>
      </c>
      <c r="N5664" s="14">
        <v>32758</v>
      </c>
      <c r="O5664" s="14">
        <v>10564</v>
      </c>
      <c r="P5664" s="14"/>
      <c r="Q5664" s="3">
        <v>28907</v>
      </c>
      <c r="R5664" s="69"/>
      <c r="S5664" s="69">
        <v>179.43750524999999</v>
      </c>
      <c r="T5664" s="3">
        <v>10385</v>
      </c>
      <c r="U5664" s="3">
        <v>135790.71737</v>
      </c>
      <c r="V5664" s="3">
        <v>0</v>
      </c>
      <c r="W5664" s="3">
        <v>0</v>
      </c>
      <c r="X5664" s="14">
        <v>4716410</v>
      </c>
      <c r="Y5664" s="14"/>
      <c r="Z5664" s="3">
        <v>1201203</v>
      </c>
      <c r="AA5664" s="69"/>
      <c r="AB5664" s="69">
        <v>2972.5104174000012</v>
      </c>
      <c r="AC5664" s="3">
        <v>203799</v>
      </c>
      <c r="AD5664" s="3">
        <v>761390.39083999966</v>
      </c>
      <c r="AE5664" s="3">
        <v>265</v>
      </c>
      <c r="AF5664" s="3">
        <v>1053.6959999999999</v>
      </c>
    </row>
    <row r="5665" spans="1:32" x14ac:dyDescent="0.3">
      <c r="A5665" s="31" t="s">
        <v>28</v>
      </c>
      <c r="B5665" s="65" t="str">
        <f>VLOOKUP(A5665,'bank list with code'!$A$2:$C$114,3,FALSE)</f>
        <v>B073</v>
      </c>
      <c r="C5665" s="65" t="str">
        <f>VLOOKUP(B5665,'bank type'!$A$2:$B$87,2,FALSE)</f>
        <v>Private Sector Banks</v>
      </c>
      <c r="D5665" s="60">
        <f t="shared" si="192"/>
        <v>45322</v>
      </c>
      <c r="E5665" s="115">
        <v>1</v>
      </c>
      <c r="F5665" s="31">
        <v>2024</v>
      </c>
      <c r="G5665" s="14">
        <v>1735</v>
      </c>
      <c r="H5665" s="14">
        <v>1515</v>
      </c>
      <c r="I5665" s="14"/>
      <c r="J5665" s="14"/>
      <c r="K5665" s="14">
        <v>74617</v>
      </c>
      <c r="L5665" s="14">
        <v>4420</v>
      </c>
      <c r="M5665" s="14">
        <v>105296</v>
      </c>
      <c r="N5665" s="14">
        <v>517774</v>
      </c>
      <c r="O5665" s="14">
        <v>5971753</v>
      </c>
      <c r="P5665" s="14"/>
      <c r="Q5665" s="3">
        <v>9834162</v>
      </c>
      <c r="R5665" s="69"/>
      <c r="S5665" s="69">
        <v>24953.214006420003</v>
      </c>
      <c r="T5665" s="3">
        <v>4802451</v>
      </c>
      <c r="U5665" s="3">
        <v>37692061.438559994</v>
      </c>
      <c r="V5665" s="3">
        <v>0</v>
      </c>
      <c r="W5665" s="3">
        <v>0</v>
      </c>
      <c r="X5665" s="14">
        <v>32961383</v>
      </c>
      <c r="Y5665" s="14"/>
      <c r="Z5665" s="3">
        <v>2620664</v>
      </c>
      <c r="AA5665" s="69"/>
      <c r="AB5665" s="69">
        <v>6063.7038418299971</v>
      </c>
      <c r="AC5665" s="3">
        <v>1962503</v>
      </c>
      <c r="AD5665" s="3">
        <v>5930436.1801999323</v>
      </c>
      <c r="AE5665" s="3">
        <v>0</v>
      </c>
      <c r="AF5665" s="3">
        <v>0</v>
      </c>
    </row>
    <row r="5666" spans="1:32" x14ac:dyDescent="0.3">
      <c r="A5666" s="31" t="s">
        <v>92</v>
      </c>
      <c r="B5666" s="65" t="str">
        <f>VLOOKUP(A5666,'bank list with code'!$A$2:$C$114,3,FALSE)</f>
        <v>B074</v>
      </c>
      <c r="C5666" s="65" t="str">
        <f>VLOOKUP(B5666,'bank type'!$A$2:$B$87,2,FALSE)</f>
        <v>Private Sector Banks</v>
      </c>
      <c r="D5666" s="60">
        <f t="shared" si="192"/>
        <v>45322</v>
      </c>
      <c r="E5666" s="115">
        <v>1</v>
      </c>
      <c r="F5666" s="31">
        <v>2024</v>
      </c>
      <c r="G5666" s="14">
        <v>0</v>
      </c>
      <c r="H5666" s="14">
        <v>0</v>
      </c>
      <c r="I5666" s="14"/>
      <c r="J5666" s="14"/>
      <c r="K5666" s="14">
        <v>0</v>
      </c>
      <c r="L5666" s="14">
        <v>0</v>
      </c>
      <c r="M5666" s="14">
        <v>0</v>
      </c>
      <c r="N5666" s="14">
        <v>0</v>
      </c>
      <c r="O5666" s="14">
        <v>0</v>
      </c>
      <c r="P5666" s="14"/>
      <c r="Q5666" s="3">
        <v>0</v>
      </c>
      <c r="R5666" s="69"/>
      <c r="S5666" s="69">
        <v>0</v>
      </c>
      <c r="T5666" s="3">
        <v>0</v>
      </c>
      <c r="U5666" s="3">
        <v>0</v>
      </c>
      <c r="V5666" s="3">
        <v>0</v>
      </c>
      <c r="W5666" s="3">
        <v>0</v>
      </c>
      <c r="X5666" s="14">
        <v>241813</v>
      </c>
      <c r="Y5666" s="14"/>
      <c r="Z5666" s="3">
        <v>16602</v>
      </c>
      <c r="AA5666" s="69"/>
      <c r="AB5666" s="69">
        <v>33.047459160000002</v>
      </c>
      <c r="AC5666" s="3">
        <v>5985</v>
      </c>
      <c r="AD5666" s="3">
        <v>19818.88149</v>
      </c>
      <c r="AE5666" s="3">
        <v>0</v>
      </c>
      <c r="AF5666" s="3">
        <v>0</v>
      </c>
    </row>
    <row r="5667" spans="1:32" x14ac:dyDescent="0.3">
      <c r="A5667" s="31" t="s">
        <v>85</v>
      </c>
      <c r="B5667" s="65" t="str">
        <f>VLOOKUP(A5667,'bank list with code'!$A$2:$C$114,3,FALSE)</f>
        <v>B083</v>
      </c>
      <c r="C5667" s="65" t="str">
        <f>VLOOKUP(B5667,'bank type'!$A$2:$B$87,2,FALSE)</f>
        <v>Private Sector Banks</v>
      </c>
      <c r="D5667" s="60">
        <f t="shared" si="192"/>
        <v>45322</v>
      </c>
      <c r="E5667" s="115">
        <v>1</v>
      </c>
      <c r="F5667" s="31">
        <v>2024</v>
      </c>
      <c r="G5667" s="14">
        <v>352</v>
      </c>
      <c r="H5667" s="14">
        <v>37</v>
      </c>
      <c r="I5667" s="14"/>
      <c r="J5667" s="14"/>
      <c r="K5667" s="14">
        <v>843933</v>
      </c>
      <c r="L5667" s="14">
        <v>0</v>
      </c>
      <c r="M5667" s="14">
        <v>3423</v>
      </c>
      <c r="N5667" s="14">
        <v>115677</v>
      </c>
      <c r="O5667" s="14">
        <v>5113532</v>
      </c>
      <c r="P5667" s="14"/>
      <c r="Q5667" s="3">
        <v>7277549</v>
      </c>
      <c r="R5667" s="69"/>
      <c r="S5667" s="69">
        <v>34203.307386</v>
      </c>
      <c r="T5667" s="3">
        <v>3252434</v>
      </c>
      <c r="U5667" s="3">
        <v>36751341.953659996</v>
      </c>
      <c r="V5667" s="3">
        <v>0</v>
      </c>
      <c r="W5667" s="3">
        <v>0</v>
      </c>
      <c r="X5667" s="14">
        <v>1451120</v>
      </c>
      <c r="Y5667" s="14"/>
      <c r="Z5667" s="3">
        <v>221082</v>
      </c>
      <c r="AA5667" s="69"/>
      <c r="AB5667" s="69">
        <v>551.50083539999889</v>
      </c>
      <c r="AC5667" s="3">
        <v>109958</v>
      </c>
      <c r="AD5667" s="3">
        <v>731053.66226999543</v>
      </c>
      <c r="AE5667" s="3">
        <v>87</v>
      </c>
      <c r="AF5667" s="3">
        <v>4737.2083400000001</v>
      </c>
    </row>
    <row r="5668" spans="1:32" x14ac:dyDescent="0.3">
      <c r="A5668" s="31" t="s">
        <v>30</v>
      </c>
      <c r="B5668" s="65" t="str">
        <f>VLOOKUP(A5668,'bank list with code'!$A$2:$C$114,3,FALSE)</f>
        <v>B089</v>
      </c>
      <c r="C5668" s="65" t="str">
        <f>VLOOKUP(B5668,'bank type'!$A$2:$B$87,2,FALSE)</f>
        <v>Private Sector Banks</v>
      </c>
      <c r="D5668" s="60">
        <f t="shared" si="192"/>
        <v>45322</v>
      </c>
      <c r="E5668" s="115">
        <v>1</v>
      </c>
      <c r="F5668" s="31">
        <v>2024</v>
      </c>
      <c r="G5668" s="14">
        <v>904</v>
      </c>
      <c r="H5668" s="14">
        <v>417</v>
      </c>
      <c r="I5668" s="14"/>
      <c r="J5668" s="14"/>
      <c r="K5668" s="14">
        <v>16410</v>
      </c>
      <c r="L5668" s="14">
        <v>0</v>
      </c>
      <c r="M5668" s="14">
        <v>6152</v>
      </c>
      <c r="N5668" s="14">
        <v>90355</v>
      </c>
      <c r="O5668" s="14">
        <v>388514</v>
      </c>
      <c r="P5668" s="14"/>
      <c r="Q5668" s="3">
        <v>789717</v>
      </c>
      <c r="R5668" s="69"/>
      <c r="S5668" s="69">
        <v>2804.3806049999998</v>
      </c>
      <c r="T5668" s="3">
        <v>782371</v>
      </c>
      <c r="U5668" s="3">
        <v>5387019.6809999999</v>
      </c>
      <c r="V5668" s="3">
        <v>0</v>
      </c>
      <c r="W5668" s="3">
        <v>0</v>
      </c>
      <c r="X5668" s="14">
        <v>3764048</v>
      </c>
      <c r="Y5668" s="14"/>
      <c r="Z5668" s="3">
        <v>1279653</v>
      </c>
      <c r="AA5668" s="69"/>
      <c r="AB5668" s="69">
        <v>3038.6143792299999</v>
      </c>
      <c r="AC5668" s="3">
        <v>194886</v>
      </c>
      <c r="AD5668" s="3">
        <v>843079.03907000006</v>
      </c>
      <c r="AE5668" s="3">
        <v>0</v>
      </c>
      <c r="AF5668" s="3">
        <v>0</v>
      </c>
    </row>
    <row r="5669" spans="1:32" x14ac:dyDescent="0.3">
      <c r="A5669" s="31" t="s">
        <v>31</v>
      </c>
      <c r="B5669" s="65" t="str">
        <f>VLOOKUP(A5669,'bank list with code'!$A$2:$C$114,3,FALSE)</f>
        <v>B100</v>
      </c>
      <c r="C5669" s="65" t="str">
        <f>VLOOKUP(B5669,'bank type'!$A$2:$B$87,2,FALSE)</f>
        <v>Private Sector Banks</v>
      </c>
      <c r="D5669" s="60">
        <f t="shared" si="192"/>
        <v>45322</v>
      </c>
      <c r="E5669" s="115">
        <v>1</v>
      </c>
      <c r="F5669" s="31">
        <v>2024</v>
      </c>
      <c r="G5669" s="14">
        <v>494</v>
      </c>
      <c r="H5669" s="14">
        <v>661</v>
      </c>
      <c r="I5669" s="14"/>
      <c r="J5669" s="14"/>
      <c r="K5669" s="14">
        <v>1957</v>
      </c>
      <c r="L5669" s="14">
        <v>0</v>
      </c>
      <c r="M5669" s="14">
        <v>0</v>
      </c>
      <c r="N5669" s="14">
        <v>123749</v>
      </c>
      <c r="O5669" s="14">
        <v>32326</v>
      </c>
      <c r="P5669" s="14"/>
      <c r="Q5669" s="3">
        <v>44982</v>
      </c>
      <c r="R5669" s="69"/>
      <c r="S5669" s="69">
        <v>193.40029231000003</v>
      </c>
      <c r="T5669" s="3">
        <v>16643</v>
      </c>
      <c r="U5669" s="3">
        <v>109868.09482</v>
      </c>
      <c r="V5669" s="3">
        <v>0</v>
      </c>
      <c r="W5669" s="3">
        <v>0</v>
      </c>
      <c r="X5669" s="14">
        <v>2274241</v>
      </c>
      <c r="Y5669" s="14"/>
      <c r="Z5669" s="3">
        <v>350097</v>
      </c>
      <c r="AA5669" s="69"/>
      <c r="AB5669" s="69">
        <v>938.23011696000003</v>
      </c>
      <c r="AC5669" s="3">
        <v>46677</v>
      </c>
      <c r="AD5669" s="3">
        <v>118836.02</v>
      </c>
      <c r="AE5669" s="3">
        <v>79</v>
      </c>
      <c r="AF5669" s="3">
        <v>238.11600000000001</v>
      </c>
    </row>
    <row r="5670" spans="1:32" x14ac:dyDescent="0.3">
      <c r="A5670" s="31" t="s">
        <v>33</v>
      </c>
      <c r="B5670" s="65" t="str">
        <f>VLOOKUP(A5670,'bank list with code'!$A$2:$C$114,3,FALSE)</f>
        <v>B113</v>
      </c>
      <c r="C5670" s="65" t="str">
        <f>VLOOKUP(B5670,'bank type'!$A$2:$B$87,2,FALSE)</f>
        <v>Private Sector Banks</v>
      </c>
      <c r="D5670" s="60">
        <f t="shared" si="192"/>
        <v>45322</v>
      </c>
      <c r="E5670" s="115">
        <v>1</v>
      </c>
      <c r="F5670" s="31">
        <v>2024</v>
      </c>
      <c r="G5670" s="14">
        <v>1117</v>
      </c>
      <c r="H5670" s="14">
        <v>168</v>
      </c>
      <c r="I5670" s="14"/>
      <c r="J5670" s="14"/>
      <c r="K5670" s="14">
        <v>74540</v>
      </c>
      <c r="L5670" s="14">
        <v>90542</v>
      </c>
      <c r="M5670" s="14">
        <v>274549</v>
      </c>
      <c r="N5670" s="14">
        <v>174464847</v>
      </c>
      <c r="O5670" s="14">
        <v>1911521</v>
      </c>
      <c r="P5670" s="14"/>
      <c r="Q5670" s="3">
        <v>4105907</v>
      </c>
      <c r="R5670" s="69"/>
      <c r="S5670" s="69">
        <v>10969.037070130002</v>
      </c>
      <c r="T5670" s="3">
        <v>1082585</v>
      </c>
      <c r="U5670" s="3">
        <v>12583511.415550001</v>
      </c>
      <c r="V5670" s="3">
        <v>0</v>
      </c>
      <c r="W5670" s="3">
        <v>0</v>
      </c>
      <c r="X5670" s="14">
        <v>5185561</v>
      </c>
      <c r="Y5670" s="14"/>
      <c r="Z5670" s="3">
        <v>734310</v>
      </c>
      <c r="AA5670" s="69"/>
      <c r="AB5670" s="69">
        <v>1808.7591865999793</v>
      </c>
      <c r="AC5670" s="3">
        <v>208905</v>
      </c>
      <c r="AD5670" s="3">
        <v>968754.52661999664</v>
      </c>
      <c r="AE5670" s="3">
        <v>36</v>
      </c>
      <c r="AF5670" s="3">
        <v>724.78800000000001</v>
      </c>
    </row>
    <row r="5671" spans="1:32" x14ac:dyDescent="0.3">
      <c r="A5671" s="30" t="s">
        <v>86</v>
      </c>
      <c r="B5671" s="65" t="str">
        <f>VLOOKUP(A5671,'bank list with code'!$A$2:$C$114,3,FALSE)</f>
        <v>B004</v>
      </c>
      <c r="C5671" s="65" t="str">
        <f>VLOOKUP(B5671,'bank type'!$A$2:$B$87,2,FALSE)</f>
        <v>Foreign Banks</v>
      </c>
      <c r="D5671" s="60">
        <f t="shared" si="192"/>
        <v>45322</v>
      </c>
      <c r="E5671" s="115">
        <v>1</v>
      </c>
      <c r="F5671" s="31">
        <v>2024</v>
      </c>
      <c r="G5671" s="14">
        <v>0</v>
      </c>
      <c r="H5671" s="14">
        <v>0</v>
      </c>
      <c r="I5671" s="14"/>
      <c r="J5671" s="14"/>
      <c r="K5671" s="14">
        <v>52628</v>
      </c>
      <c r="L5671" s="14">
        <v>0</v>
      </c>
      <c r="M5671" s="14">
        <v>0</v>
      </c>
      <c r="N5671" s="14">
        <v>0</v>
      </c>
      <c r="O5671" s="14">
        <v>1341913</v>
      </c>
      <c r="P5671" s="14"/>
      <c r="Q5671" s="3">
        <v>1280198</v>
      </c>
      <c r="R5671" s="69"/>
      <c r="S5671" s="69">
        <v>10301.326467000001</v>
      </c>
      <c r="T5671" s="3">
        <v>3423311</v>
      </c>
      <c r="U5671" s="3">
        <v>31280396.677000001</v>
      </c>
      <c r="V5671" s="3">
        <v>0</v>
      </c>
      <c r="W5671" s="3">
        <v>0</v>
      </c>
      <c r="X5671" s="14">
        <v>0</v>
      </c>
      <c r="Y5671" s="14"/>
      <c r="Z5671" s="3">
        <v>0</v>
      </c>
      <c r="AA5671" s="69"/>
      <c r="AB5671" s="69">
        <v>0</v>
      </c>
      <c r="AC5671" s="3">
        <v>0</v>
      </c>
      <c r="AD5671" s="3">
        <v>0</v>
      </c>
      <c r="AE5671" s="3">
        <v>0</v>
      </c>
      <c r="AF5671" s="3">
        <v>0</v>
      </c>
    </row>
    <row r="5672" spans="1:32" x14ac:dyDescent="0.3">
      <c r="A5672" s="15" t="s">
        <v>36</v>
      </c>
      <c r="B5672" s="65" t="str">
        <f>VLOOKUP(A5672,'bank list with code'!$A$2:$C$114,3,FALSE)</f>
        <v>B011</v>
      </c>
      <c r="C5672" s="65" t="str">
        <f>VLOOKUP(B5672,'bank type'!$A$2:$B$87,2,FALSE)</f>
        <v>Foreign Banks</v>
      </c>
      <c r="D5672" s="60">
        <f t="shared" si="192"/>
        <v>45322</v>
      </c>
      <c r="E5672" s="115">
        <v>1</v>
      </c>
      <c r="F5672" s="31">
        <v>2024</v>
      </c>
      <c r="G5672" s="14">
        <v>0</v>
      </c>
      <c r="H5672" s="14">
        <v>0</v>
      </c>
      <c r="I5672" s="14"/>
      <c r="J5672" s="14"/>
      <c r="K5672" s="14">
        <v>0</v>
      </c>
      <c r="L5672" s="14">
        <v>0</v>
      </c>
      <c r="M5672" s="14">
        <v>0</v>
      </c>
      <c r="N5672" s="14">
        <v>0</v>
      </c>
      <c r="O5672" s="14">
        <v>0</v>
      </c>
      <c r="P5672" s="14"/>
      <c r="Q5672" s="3">
        <v>0</v>
      </c>
      <c r="R5672" s="69"/>
      <c r="S5672" s="69">
        <v>0</v>
      </c>
      <c r="T5672" s="3">
        <v>0</v>
      </c>
      <c r="U5672" s="3">
        <v>0</v>
      </c>
      <c r="V5672" s="3">
        <v>0</v>
      </c>
      <c r="W5672" s="3">
        <v>0</v>
      </c>
      <c r="X5672" s="14">
        <v>0</v>
      </c>
      <c r="Y5672" s="14"/>
      <c r="Z5672" s="3">
        <v>0</v>
      </c>
      <c r="AA5672" s="69"/>
      <c r="AB5672" s="69">
        <v>0</v>
      </c>
      <c r="AC5672" s="3">
        <v>0</v>
      </c>
      <c r="AD5672" s="3">
        <v>0</v>
      </c>
      <c r="AE5672" s="3">
        <v>0</v>
      </c>
      <c r="AF5672" s="3">
        <v>0</v>
      </c>
    </row>
    <row r="5673" spans="1:32" x14ac:dyDescent="0.3">
      <c r="A5673" s="15" t="s">
        <v>107</v>
      </c>
      <c r="B5673" s="65" t="str">
        <f>VLOOKUP(A5673,'bank list with code'!$A$2:$C$114,3,FALSE)</f>
        <v>B013</v>
      </c>
      <c r="C5673" s="65" t="str">
        <f>VLOOKUP(B5673,'bank type'!$A$2:$B$87,2,FALSE)</f>
        <v>Foreign Banks</v>
      </c>
      <c r="D5673" s="60">
        <f t="shared" si="192"/>
        <v>45322</v>
      </c>
      <c r="E5673" s="115">
        <v>1</v>
      </c>
      <c r="F5673" s="31">
        <v>2024</v>
      </c>
      <c r="G5673" s="14">
        <v>2</v>
      </c>
      <c r="H5673" s="14">
        <v>0</v>
      </c>
      <c r="I5673" s="14"/>
      <c r="J5673" s="14"/>
      <c r="K5673" s="14">
        <v>0</v>
      </c>
      <c r="L5673" s="14">
        <v>0</v>
      </c>
      <c r="M5673" s="14">
        <v>0</v>
      </c>
      <c r="N5673" s="14">
        <v>0</v>
      </c>
      <c r="O5673" s="14">
        <v>0</v>
      </c>
      <c r="P5673" s="14"/>
      <c r="Q5673" s="3">
        <v>0</v>
      </c>
      <c r="R5673" s="69"/>
      <c r="S5673" s="69">
        <v>0</v>
      </c>
      <c r="T5673" s="3">
        <v>0</v>
      </c>
      <c r="U5673" s="3">
        <v>0</v>
      </c>
      <c r="V5673" s="3">
        <v>0</v>
      </c>
      <c r="W5673" s="3">
        <v>0</v>
      </c>
      <c r="X5673" s="14">
        <v>70</v>
      </c>
      <c r="Y5673" s="14"/>
      <c r="Z5673" s="3">
        <v>1660</v>
      </c>
      <c r="AA5673" s="69"/>
      <c r="AB5673" s="69">
        <v>5.4861440000000004</v>
      </c>
      <c r="AC5673" s="3">
        <v>129</v>
      </c>
      <c r="AD5673" s="3">
        <v>3272.3536300000001</v>
      </c>
      <c r="AE5673" s="3">
        <v>0</v>
      </c>
      <c r="AF5673" s="3">
        <v>0</v>
      </c>
    </row>
    <row r="5674" spans="1:32" x14ac:dyDescent="0.3">
      <c r="A5674" s="15" t="s">
        <v>37</v>
      </c>
      <c r="B5674" s="65" t="str">
        <f>VLOOKUP(A5674,'bank list with code'!$A$2:$C$114,3,FALSE)</f>
        <v>B017</v>
      </c>
      <c r="C5674" s="65" t="str">
        <f>VLOOKUP(B5674,'bank type'!$A$2:$B$87,2,FALSE)</f>
        <v>Foreign Banks</v>
      </c>
      <c r="D5674" s="60">
        <f t="shared" si="192"/>
        <v>45322</v>
      </c>
      <c r="E5674" s="115">
        <v>1</v>
      </c>
      <c r="F5674" s="31">
        <v>2024</v>
      </c>
      <c r="G5674" s="14">
        <v>0</v>
      </c>
      <c r="H5674" s="14">
        <v>0</v>
      </c>
      <c r="I5674" s="14"/>
      <c r="J5674" s="14"/>
      <c r="K5674" s="14">
        <v>0</v>
      </c>
      <c r="L5674" s="14">
        <v>0</v>
      </c>
      <c r="M5674" s="14">
        <v>1</v>
      </c>
      <c r="N5674" s="14">
        <v>0</v>
      </c>
      <c r="O5674" s="14">
        <v>0</v>
      </c>
      <c r="P5674" s="14"/>
      <c r="Q5674" s="3">
        <v>0</v>
      </c>
      <c r="R5674" s="69"/>
      <c r="S5674" s="69">
        <v>0</v>
      </c>
      <c r="T5674" s="3">
        <v>0</v>
      </c>
      <c r="U5674" s="3">
        <v>0</v>
      </c>
      <c r="V5674" s="3">
        <v>0</v>
      </c>
      <c r="W5674" s="3">
        <v>0</v>
      </c>
      <c r="X5674" s="14">
        <v>844</v>
      </c>
      <c r="Y5674" s="14"/>
      <c r="Z5674" s="3">
        <v>36</v>
      </c>
      <c r="AA5674" s="69"/>
      <c r="AB5674" s="69">
        <v>0.40278185999999999</v>
      </c>
      <c r="AC5674" s="3">
        <v>15</v>
      </c>
      <c r="AD5674" s="3">
        <v>76.27400999999999</v>
      </c>
      <c r="AE5674" s="3">
        <v>0</v>
      </c>
      <c r="AF5674" s="3">
        <v>0</v>
      </c>
    </row>
    <row r="5675" spans="1:32" x14ac:dyDescent="0.3">
      <c r="A5675" s="15" t="s">
        <v>38</v>
      </c>
      <c r="B5675" s="65" t="str">
        <f>VLOOKUP(A5675,'bank list with code'!$A$2:$C$114,3,FALSE)</f>
        <v>B023</v>
      </c>
      <c r="C5675" s="65" t="str">
        <f>VLOOKUP(B5675,'bank type'!$A$2:$B$87,2,FALSE)</f>
        <v>Foreign Banks</v>
      </c>
      <c r="D5675" s="60">
        <f t="shared" si="192"/>
        <v>45322</v>
      </c>
      <c r="E5675" s="115">
        <v>1</v>
      </c>
      <c r="F5675" s="31">
        <v>2024</v>
      </c>
      <c r="G5675" s="14">
        <v>0</v>
      </c>
      <c r="H5675" s="14">
        <v>0</v>
      </c>
      <c r="I5675" s="14"/>
      <c r="J5675" s="14"/>
      <c r="K5675" s="14">
        <v>0</v>
      </c>
      <c r="L5675" s="14">
        <v>0</v>
      </c>
      <c r="M5675" s="14">
        <v>0</v>
      </c>
      <c r="N5675" s="14">
        <v>0</v>
      </c>
      <c r="O5675" s="14">
        <v>187775</v>
      </c>
      <c r="P5675" s="14"/>
      <c r="Q5675" s="3">
        <v>118330</v>
      </c>
      <c r="R5675" s="69"/>
      <c r="S5675" s="69">
        <v>662.13645398998824</v>
      </c>
      <c r="T5675" s="3">
        <v>199896</v>
      </c>
      <c r="U5675" s="3">
        <v>2499634.8452198687</v>
      </c>
      <c r="V5675" s="3">
        <v>0</v>
      </c>
      <c r="W5675" s="3">
        <v>0</v>
      </c>
      <c r="X5675" s="14">
        <v>0</v>
      </c>
      <c r="Y5675" s="14"/>
      <c r="Z5675" s="3">
        <v>0</v>
      </c>
      <c r="AA5675" s="69"/>
      <c r="AB5675" s="69">
        <v>0</v>
      </c>
      <c r="AC5675" s="3">
        <v>0</v>
      </c>
      <c r="AD5675" s="3">
        <v>0</v>
      </c>
      <c r="AE5675" s="3">
        <v>0</v>
      </c>
      <c r="AF5675" s="3">
        <v>0</v>
      </c>
    </row>
    <row r="5676" spans="1:32" x14ac:dyDescent="0.3">
      <c r="A5676" s="15" t="s">
        <v>87</v>
      </c>
      <c r="B5676" s="65" t="str">
        <f>VLOOKUP(A5676,'bank list with code'!$A$2:$C$114,3,FALSE)</f>
        <v>B030</v>
      </c>
      <c r="C5676" s="65" t="str">
        <f>VLOOKUP(B5676,'bank type'!$A$2:$B$87,2,FALSE)</f>
        <v>Foreign Banks</v>
      </c>
      <c r="D5676" s="60">
        <f t="shared" si="192"/>
        <v>45322</v>
      </c>
      <c r="E5676" s="115">
        <v>1</v>
      </c>
      <c r="F5676" s="31">
        <v>2024</v>
      </c>
      <c r="G5676" s="14">
        <v>434</v>
      </c>
      <c r="H5676" s="14">
        <v>474</v>
      </c>
      <c r="I5676" s="14"/>
      <c r="J5676" s="14"/>
      <c r="K5676" s="14">
        <v>556</v>
      </c>
      <c r="L5676" s="14">
        <v>91</v>
      </c>
      <c r="M5676" s="14">
        <v>0</v>
      </c>
      <c r="N5676" s="14">
        <v>5224</v>
      </c>
      <c r="O5676" s="14">
        <v>501162</v>
      </c>
      <c r="P5676" s="14"/>
      <c r="Q5676" s="3">
        <v>450223</v>
      </c>
      <c r="R5676" s="69"/>
      <c r="S5676" s="69">
        <v>2112.7591560000001</v>
      </c>
      <c r="T5676" s="3">
        <v>234503</v>
      </c>
      <c r="U5676" s="3">
        <v>1853933.6359998973</v>
      </c>
      <c r="V5676" s="3">
        <v>0</v>
      </c>
      <c r="W5676" s="3">
        <v>0</v>
      </c>
      <c r="X5676" s="14">
        <v>1990189</v>
      </c>
      <c r="Y5676" s="14"/>
      <c r="Z5676" s="3">
        <v>260519</v>
      </c>
      <c r="AA5676" s="69"/>
      <c r="AB5676" s="69">
        <v>572.61072029000002</v>
      </c>
      <c r="AC5676" s="3">
        <v>96416</v>
      </c>
      <c r="AD5676" s="3">
        <v>266965.09687000001</v>
      </c>
      <c r="AE5676" s="3">
        <v>0</v>
      </c>
      <c r="AF5676" s="3">
        <v>0</v>
      </c>
    </row>
    <row r="5677" spans="1:32" x14ac:dyDescent="0.3">
      <c r="A5677" s="15" t="s">
        <v>40</v>
      </c>
      <c r="B5677" s="65" t="str">
        <f>VLOOKUP(A5677,'bank list with code'!$A$2:$C$114,3,FALSE)</f>
        <v>B035</v>
      </c>
      <c r="C5677" s="65" t="str">
        <f>VLOOKUP(B5677,'bank type'!$A$2:$B$87,2,FALSE)</f>
        <v>Foreign Banks</v>
      </c>
      <c r="D5677" s="60">
        <f t="shared" si="192"/>
        <v>45322</v>
      </c>
      <c r="E5677" s="115">
        <v>1</v>
      </c>
      <c r="F5677" s="31">
        <v>2024</v>
      </c>
      <c r="G5677" s="14">
        <v>13</v>
      </c>
      <c r="H5677" s="14">
        <v>2</v>
      </c>
      <c r="I5677" s="14"/>
      <c r="J5677" s="14"/>
      <c r="K5677" s="14">
        <v>0</v>
      </c>
      <c r="L5677" s="14">
        <v>0</v>
      </c>
      <c r="M5677" s="14">
        <v>0</v>
      </c>
      <c r="N5677" s="14">
        <v>9</v>
      </c>
      <c r="O5677" s="14">
        <v>0</v>
      </c>
      <c r="P5677" s="14"/>
      <c r="Q5677" s="3">
        <v>0</v>
      </c>
      <c r="R5677" s="69"/>
      <c r="S5677" s="69">
        <v>0</v>
      </c>
      <c r="T5677" s="3">
        <v>0</v>
      </c>
      <c r="U5677" s="3">
        <v>0</v>
      </c>
      <c r="V5677" s="3">
        <v>0</v>
      </c>
      <c r="W5677" s="3">
        <v>0</v>
      </c>
      <c r="X5677" s="14">
        <v>116557</v>
      </c>
      <c r="Y5677" s="14"/>
      <c r="Z5677" s="3">
        <v>31642</v>
      </c>
      <c r="AA5677" s="69"/>
      <c r="AB5677" s="69">
        <v>99.535976779999459</v>
      </c>
      <c r="AC5677" s="3">
        <v>14835</v>
      </c>
      <c r="AD5677" s="3">
        <v>58099.385659999913</v>
      </c>
      <c r="AE5677" s="3">
        <v>0</v>
      </c>
      <c r="AF5677" s="3">
        <v>0</v>
      </c>
    </row>
    <row r="5678" spans="1:32" x14ac:dyDescent="0.3">
      <c r="A5678" s="31" t="s">
        <v>108</v>
      </c>
      <c r="B5678" s="65" t="str">
        <f>VLOOKUP(A5678,'bank list with code'!$A$2:$C$114,3,FALSE)</f>
        <v>B040</v>
      </c>
      <c r="C5678" s="65" t="str">
        <f>VLOOKUP(B5678,'bank type'!$A$2:$B$87,2,FALSE)</f>
        <v>Foreign Banks</v>
      </c>
      <c r="D5678" s="60">
        <f t="shared" si="192"/>
        <v>45322</v>
      </c>
      <c r="E5678" s="115">
        <v>1</v>
      </c>
      <c r="F5678" s="31">
        <v>2024</v>
      </c>
      <c r="G5678" s="14">
        <v>2</v>
      </c>
      <c r="H5678" s="14">
        <v>0</v>
      </c>
      <c r="I5678" s="14"/>
      <c r="J5678" s="14"/>
      <c r="K5678" s="14">
        <v>0</v>
      </c>
      <c r="L5678" s="14">
        <v>0</v>
      </c>
      <c r="M5678" s="14">
        <v>0</v>
      </c>
      <c r="N5678" s="14">
        <v>0</v>
      </c>
      <c r="O5678" s="14">
        <v>0</v>
      </c>
      <c r="P5678" s="14"/>
      <c r="Q5678" s="3">
        <v>0</v>
      </c>
      <c r="R5678" s="69"/>
      <c r="S5678" s="69">
        <v>0</v>
      </c>
      <c r="T5678" s="3">
        <v>0</v>
      </c>
      <c r="U5678" s="3">
        <v>0</v>
      </c>
      <c r="V5678" s="3">
        <v>0</v>
      </c>
      <c r="W5678" s="3">
        <v>0</v>
      </c>
      <c r="X5678" s="14">
        <v>20916</v>
      </c>
      <c r="Y5678" s="14"/>
      <c r="Z5678" s="3">
        <v>1174</v>
      </c>
      <c r="AA5678" s="69"/>
      <c r="AB5678" s="69">
        <v>3.7490090299999999</v>
      </c>
      <c r="AC5678" s="3">
        <v>202</v>
      </c>
      <c r="AD5678" s="3">
        <v>341.67991999999998</v>
      </c>
      <c r="AE5678" s="3">
        <v>0</v>
      </c>
      <c r="AF5678" s="3">
        <v>0</v>
      </c>
    </row>
    <row r="5679" spans="1:32" x14ac:dyDescent="0.3">
      <c r="A5679" s="15" t="s">
        <v>88</v>
      </c>
      <c r="B5679" s="65" t="str">
        <f>VLOOKUP(A5679,'bank list with code'!$A$2:$C$114,3,FALSE)</f>
        <v>B052</v>
      </c>
      <c r="C5679" s="65" t="str">
        <f>VLOOKUP(B5679,'bank type'!$A$2:$B$87,2,FALSE)</f>
        <v>Foreign Banks</v>
      </c>
      <c r="D5679" s="60">
        <f t="shared" si="192"/>
        <v>45322</v>
      </c>
      <c r="E5679" s="115">
        <v>1</v>
      </c>
      <c r="F5679" s="31">
        <v>2024</v>
      </c>
      <c r="G5679" s="14">
        <v>46</v>
      </c>
      <c r="H5679" s="14">
        <v>28</v>
      </c>
      <c r="I5679" s="14"/>
      <c r="J5679" s="14"/>
      <c r="K5679" s="14">
        <v>0</v>
      </c>
      <c r="L5679" s="14">
        <v>0</v>
      </c>
      <c r="M5679" s="14">
        <v>0</v>
      </c>
      <c r="N5679" s="14">
        <v>0</v>
      </c>
      <c r="O5679" s="14">
        <v>645102</v>
      </c>
      <c r="P5679" s="14"/>
      <c r="Q5679" s="3">
        <v>778235</v>
      </c>
      <c r="R5679" s="69"/>
      <c r="S5679" s="69">
        <v>2659.1447799995963</v>
      </c>
      <c r="T5679" s="3">
        <v>1127157</v>
      </c>
      <c r="U5679" s="3">
        <v>5773321.1042494103</v>
      </c>
      <c r="V5679" s="3">
        <v>0</v>
      </c>
      <c r="W5679" s="3">
        <v>0</v>
      </c>
      <c r="X5679" s="14">
        <v>709604</v>
      </c>
      <c r="Y5679" s="14"/>
      <c r="Z5679" s="3">
        <v>251923</v>
      </c>
      <c r="AA5679" s="69"/>
      <c r="AB5679" s="69">
        <v>1018.9128354400001</v>
      </c>
      <c r="AC5679" s="3">
        <v>0</v>
      </c>
      <c r="AD5679" s="3">
        <v>0</v>
      </c>
      <c r="AE5679" s="3">
        <v>0</v>
      </c>
      <c r="AF5679" s="3">
        <v>0</v>
      </c>
    </row>
    <row r="5680" spans="1:32" x14ac:dyDescent="0.3">
      <c r="A5680" s="15" t="s">
        <v>109</v>
      </c>
      <c r="B5680" s="65" t="str">
        <f>VLOOKUP(A5680,'bank list with code'!$A$2:$C$114,3,FALSE)</f>
        <v>B071</v>
      </c>
      <c r="C5680" s="65" t="str">
        <f>VLOOKUP(B5680,'bank type'!$A$2:$B$87,2,FALSE)</f>
        <v>Foreign Banks</v>
      </c>
      <c r="D5680" s="60">
        <f t="shared" si="192"/>
        <v>45322</v>
      </c>
      <c r="E5680" s="115">
        <v>1</v>
      </c>
      <c r="F5680" s="31">
        <v>2024</v>
      </c>
      <c r="G5680" s="14">
        <v>1</v>
      </c>
      <c r="H5680" s="14">
        <v>0</v>
      </c>
      <c r="I5680" s="14"/>
      <c r="J5680" s="14"/>
      <c r="K5680" s="14">
        <v>0</v>
      </c>
      <c r="L5680" s="14">
        <v>0</v>
      </c>
      <c r="M5680" s="14">
        <v>0</v>
      </c>
      <c r="N5680" s="14">
        <v>0</v>
      </c>
      <c r="O5680" s="14">
        <v>0</v>
      </c>
      <c r="P5680" s="14"/>
      <c r="Q5680" s="3">
        <v>0</v>
      </c>
      <c r="R5680" s="69"/>
      <c r="S5680" s="69">
        <v>0</v>
      </c>
      <c r="T5680" s="3">
        <v>0</v>
      </c>
      <c r="U5680" s="3">
        <v>0</v>
      </c>
      <c r="V5680" s="3">
        <v>0</v>
      </c>
      <c r="W5680" s="3">
        <v>0</v>
      </c>
      <c r="X5680" s="14">
        <v>1353</v>
      </c>
      <c r="Y5680" s="14"/>
      <c r="Z5680" s="3">
        <v>1068</v>
      </c>
      <c r="AA5680" s="69"/>
      <c r="AB5680" s="69">
        <v>3.8091489999999997</v>
      </c>
      <c r="AC5680" s="3">
        <v>106</v>
      </c>
      <c r="AD5680" s="3">
        <v>457.18</v>
      </c>
      <c r="AE5680" s="3">
        <v>0</v>
      </c>
      <c r="AF5680" s="3">
        <v>0</v>
      </c>
    </row>
    <row r="5681" spans="1:32" x14ac:dyDescent="0.3">
      <c r="A5681" s="31" t="s">
        <v>110</v>
      </c>
      <c r="B5681" s="65" t="str">
        <f>VLOOKUP(A5681,'bank list with code'!$A$2:$C$114,3,FALSE)</f>
        <v>B072</v>
      </c>
      <c r="C5681" s="65" t="str">
        <f>VLOOKUP(B5681,'bank type'!$A$2:$B$87,2,FALSE)</f>
        <v>Foreign Banks</v>
      </c>
      <c r="D5681" s="60">
        <f t="shared" si="192"/>
        <v>45322</v>
      </c>
      <c r="E5681" s="115">
        <v>1</v>
      </c>
      <c r="F5681" s="31">
        <v>2024</v>
      </c>
      <c r="G5681" s="14">
        <v>1</v>
      </c>
      <c r="H5681" s="14">
        <v>0</v>
      </c>
      <c r="I5681" s="14"/>
      <c r="J5681" s="14"/>
      <c r="K5681" s="14">
        <v>0</v>
      </c>
      <c r="L5681" s="14">
        <v>0</v>
      </c>
      <c r="M5681" s="14">
        <v>0</v>
      </c>
      <c r="N5681" s="14">
        <v>0</v>
      </c>
      <c r="O5681" s="14">
        <v>0</v>
      </c>
      <c r="P5681" s="14"/>
      <c r="Q5681" s="3">
        <v>0</v>
      </c>
      <c r="R5681" s="69"/>
      <c r="S5681" s="69">
        <v>0</v>
      </c>
      <c r="T5681" s="3">
        <v>0</v>
      </c>
      <c r="U5681" s="3">
        <v>0</v>
      </c>
      <c r="V5681" s="3">
        <v>0</v>
      </c>
      <c r="W5681" s="3">
        <v>0</v>
      </c>
      <c r="X5681" s="14">
        <v>356</v>
      </c>
      <c r="Y5681" s="14"/>
      <c r="Z5681" s="3">
        <v>510</v>
      </c>
      <c r="AA5681" s="69"/>
      <c r="AB5681" s="69">
        <v>1.4864996999999998</v>
      </c>
      <c r="AC5681" s="3">
        <v>72</v>
      </c>
      <c r="AD5681" s="3">
        <v>156.60373000000001</v>
      </c>
      <c r="AE5681" s="3">
        <v>0</v>
      </c>
      <c r="AF5681" s="3">
        <v>0</v>
      </c>
    </row>
    <row r="5682" spans="1:32" x14ac:dyDescent="0.3">
      <c r="A5682" s="15" t="s">
        <v>89</v>
      </c>
      <c r="B5682" s="65" t="str">
        <f>VLOOKUP(A5682,'bank list with code'!$A$2:$C$114,3,FALSE)</f>
        <v>B085</v>
      </c>
      <c r="C5682" s="65" t="str">
        <f>VLOOKUP(B5682,'bank type'!$A$2:$B$87,2,FALSE)</f>
        <v>Foreign Banks</v>
      </c>
      <c r="D5682" s="60">
        <f t="shared" si="192"/>
        <v>45322</v>
      </c>
      <c r="E5682" s="115">
        <v>1</v>
      </c>
      <c r="F5682" s="31">
        <v>2024</v>
      </c>
      <c r="G5682" s="14">
        <v>0</v>
      </c>
      <c r="H5682" s="14">
        <v>0</v>
      </c>
      <c r="I5682" s="14"/>
      <c r="J5682" s="14"/>
      <c r="K5682" s="14">
        <v>0</v>
      </c>
      <c r="L5682" s="14">
        <v>1734</v>
      </c>
      <c r="M5682" s="14">
        <v>0</v>
      </c>
      <c r="N5682" s="14">
        <v>0</v>
      </c>
      <c r="O5682" s="14">
        <v>942002</v>
      </c>
      <c r="P5682" s="14"/>
      <c r="Q5682" s="3">
        <v>300868</v>
      </c>
      <c r="R5682" s="69"/>
      <c r="S5682" s="69">
        <v>400.00666705999998</v>
      </c>
      <c r="T5682" s="3">
        <v>547715</v>
      </c>
      <c r="U5682" s="3">
        <v>721846.99387999997</v>
      </c>
      <c r="V5682" s="3">
        <v>0</v>
      </c>
      <c r="W5682" s="3">
        <v>0</v>
      </c>
      <c r="X5682" s="14">
        <v>754217</v>
      </c>
      <c r="Y5682" s="14"/>
      <c r="Z5682" s="3">
        <v>11855</v>
      </c>
      <c r="AA5682" s="69"/>
      <c r="AB5682" s="69">
        <v>36.260594429999998</v>
      </c>
      <c r="AC5682" s="3">
        <v>12672</v>
      </c>
      <c r="AD5682" s="3">
        <v>40639.976459999991</v>
      </c>
      <c r="AE5682" s="3">
        <v>0</v>
      </c>
      <c r="AF5682" s="3">
        <v>0</v>
      </c>
    </row>
    <row r="5683" spans="1:32" x14ac:dyDescent="0.3">
      <c r="A5683" s="55" t="s">
        <v>42</v>
      </c>
      <c r="B5683" s="65" t="str">
        <f>VLOOKUP(A5683,'bank list with code'!$A$2:$C$114,3,FALSE)</f>
        <v>B090</v>
      </c>
      <c r="C5683" s="65" t="str">
        <f>VLOOKUP(B5683,'bank type'!$A$2:$B$87,2,FALSE)</f>
        <v>Foreign Banks</v>
      </c>
      <c r="D5683" s="60">
        <f t="shared" si="192"/>
        <v>45322</v>
      </c>
      <c r="E5683" s="115">
        <v>1</v>
      </c>
      <c r="F5683" s="31">
        <v>2024</v>
      </c>
      <c r="G5683" s="14">
        <v>101</v>
      </c>
      <c r="H5683" s="14">
        <v>63</v>
      </c>
      <c r="I5683" s="14"/>
      <c r="J5683" s="14"/>
      <c r="K5683" s="14">
        <v>0</v>
      </c>
      <c r="L5683" s="14">
        <v>0</v>
      </c>
      <c r="M5683" s="14">
        <v>0</v>
      </c>
      <c r="N5683" s="14">
        <v>0</v>
      </c>
      <c r="O5683" s="14">
        <v>1006470</v>
      </c>
      <c r="P5683" s="14"/>
      <c r="Q5683" s="3">
        <v>1399039</v>
      </c>
      <c r="R5683" s="69"/>
      <c r="S5683" s="69">
        <v>4583.8364774376541</v>
      </c>
      <c r="T5683" s="3">
        <v>1420897</v>
      </c>
      <c r="U5683" s="3">
        <v>6830830.335689907</v>
      </c>
      <c r="V5683" s="3">
        <v>0</v>
      </c>
      <c r="W5683" s="3">
        <v>0</v>
      </c>
      <c r="X5683" s="14">
        <v>1091390</v>
      </c>
      <c r="Y5683" s="14"/>
      <c r="Z5683" s="3">
        <v>600333</v>
      </c>
      <c r="AA5683" s="69"/>
      <c r="AB5683" s="69">
        <v>1690.7532626999973</v>
      </c>
      <c r="AC5683" s="3">
        <v>34043</v>
      </c>
      <c r="AD5683" s="3">
        <v>253121.35250000001</v>
      </c>
      <c r="AE5683" s="3">
        <v>20</v>
      </c>
      <c r="AF5683" s="3">
        <v>415.69900000000001</v>
      </c>
    </row>
    <row r="5684" spans="1:32" x14ac:dyDescent="0.3">
      <c r="A5684" s="55" t="s">
        <v>94</v>
      </c>
      <c r="B5684" s="65" t="str">
        <f>VLOOKUP(A5684,'bank list with code'!$A$2:$C$114,3,FALSE)</f>
        <v>B112</v>
      </c>
      <c r="C5684" s="65" t="str">
        <f>VLOOKUP(B5684,'bank type'!$A$2:$B$87,2,FALSE)</f>
        <v>Foreign Banks</v>
      </c>
      <c r="D5684" s="60">
        <f t="shared" si="192"/>
        <v>45322</v>
      </c>
      <c r="E5684" s="115">
        <v>1</v>
      </c>
      <c r="F5684" s="31">
        <v>2024</v>
      </c>
      <c r="G5684" s="14">
        <v>0</v>
      </c>
      <c r="H5684" s="14">
        <v>0</v>
      </c>
      <c r="I5684" s="14"/>
      <c r="J5684" s="14"/>
      <c r="K5684" s="14">
        <v>0</v>
      </c>
      <c r="L5684" s="14">
        <v>0</v>
      </c>
      <c r="M5684" s="14">
        <v>0</v>
      </c>
      <c r="N5684" s="14">
        <v>0</v>
      </c>
      <c r="O5684" s="14">
        <v>0</v>
      </c>
      <c r="P5684" s="14"/>
      <c r="Q5684" s="3">
        <v>0</v>
      </c>
      <c r="R5684" s="69"/>
      <c r="S5684" s="69">
        <v>0</v>
      </c>
      <c r="T5684" s="3">
        <v>0</v>
      </c>
      <c r="U5684" s="3">
        <v>0</v>
      </c>
      <c r="V5684" s="3">
        <v>0</v>
      </c>
      <c r="W5684" s="3">
        <v>0</v>
      </c>
      <c r="X5684" s="14">
        <v>1100</v>
      </c>
      <c r="Y5684" s="14"/>
      <c r="Z5684" s="3">
        <v>2809</v>
      </c>
      <c r="AA5684" s="69"/>
      <c r="AB5684" s="69">
        <v>9.86559119</v>
      </c>
      <c r="AC5684" s="3">
        <v>1181</v>
      </c>
      <c r="AD5684" s="3">
        <v>3950.14662</v>
      </c>
      <c r="AE5684" s="3">
        <v>0</v>
      </c>
      <c r="AF5684" s="3">
        <v>0</v>
      </c>
    </row>
    <row r="5685" spans="1:32" x14ac:dyDescent="0.3">
      <c r="A5685" s="32" t="s">
        <v>45</v>
      </c>
      <c r="B5685" s="65" t="str">
        <f>VLOOKUP(A5685,'bank list with code'!$A$2:$C$114,3,FALSE)</f>
        <v>B002</v>
      </c>
      <c r="C5685" s="65" t="str">
        <f>VLOOKUP(B5685,'bank type'!$A$2:$B$87,2,FALSE)</f>
        <v>Payment Banks</v>
      </c>
      <c r="D5685" s="60">
        <f t="shared" si="192"/>
        <v>45322</v>
      </c>
      <c r="E5685" s="115">
        <v>1</v>
      </c>
      <c r="F5685" s="31">
        <v>2024</v>
      </c>
      <c r="G5685" s="25">
        <v>0</v>
      </c>
      <c r="H5685" s="25">
        <v>0</v>
      </c>
      <c r="I5685" s="25"/>
      <c r="J5685" s="25"/>
      <c r="K5685" s="25">
        <v>0</v>
      </c>
      <c r="L5685" s="25">
        <v>115950</v>
      </c>
      <c r="M5685" s="25">
        <v>0</v>
      </c>
      <c r="N5685" s="25">
        <v>3348120</v>
      </c>
      <c r="O5685" s="25">
        <v>0</v>
      </c>
      <c r="P5685" s="25"/>
      <c r="Q5685" s="26">
        <v>0</v>
      </c>
      <c r="R5685" s="133"/>
      <c r="S5685" s="133">
        <v>0</v>
      </c>
      <c r="T5685" s="26">
        <v>0</v>
      </c>
      <c r="U5685" s="26">
        <v>0</v>
      </c>
      <c r="V5685" s="26">
        <v>0</v>
      </c>
      <c r="W5685" s="26">
        <v>0</v>
      </c>
      <c r="X5685" s="25">
        <v>868152</v>
      </c>
      <c r="Y5685" s="25"/>
      <c r="Z5685" s="26">
        <v>9125</v>
      </c>
      <c r="AA5685" s="133"/>
      <c r="AB5685" s="133">
        <v>14.68506444</v>
      </c>
      <c r="AC5685" s="26">
        <v>139942</v>
      </c>
      <c r="AD5685" s="26">
        <v>207708.10545000003</v>
      </c>
      <c r="AE5685" s="26">
        <v>0</v>
      </c>
      <c r="AF5685" s="26">
        <v>0</v>
      </c>
    </row>
    <row r="5686" spans="1:32" x14ac:dyDescent="0.3">
      <c r="A5686" s="32" t="s">
        <v>46</v>
      </c>
      <c r="B5686" s="65" t="str">
        <f>VLOOKUP(A5686,'bank list with code'!$A$2:$C$114,3,FALSE)</f>
        <v>B048</v>
      </c>
      <c r="C5686" s="65" t="str">
        <f>VLOOKUP(B5686,'bank type'!$A$2:$B$87,2,FALSE)</f>
        <v>Payment Banks</v>
      </c>
      <c r="D5686" s="60">
        <f t="shared" si="192"/>
        <v>45322</v>
      </c>
      <c r="E5686" s="115">
        <v>1</v>
      </c>
      <c r="F5686" s="31">
        <v>2024</v>
      </c>
      <c r="G5686" s="25">
        <v>0</v>
      </c>
      <c r="H5686" s="25">
        <v>0</v>
      </c>
      <c r="I5686" s="25"/>
      <c r="J5686" s="25"/>
      <c r="K5686" s="25">
        <v>0</v>
      </c>
      <c r="L5686" s="25">
        <v>405681</v>
      </c>
      <c r="M5686" s="25">
        <v>0</v>
      </c>
      <c r="N5686" s="25">
        <v>8378</v>
      </c>
      <c r="O5686" s="25">
        <v>0</v>
      </c>
      <c r="P5686" s="25"/>
      <c r="Q5686" s="26">
        <v>0</v>
      </c>
      <c r="R5686" s="133"/>
      <c r="S5686" s="133">
        <v>0</v>
      </c>
      <c r="T5686" s="26">
        <v>0</v>
      </c>
      <c r="U5686" s="26">
        <v>0</v>
      </c>
      <c r="V5686" s="26">
        <v>0</v>
      </c>
      <c r="W5686" s="26">
        <v>0</v>
      </c>
      <c r="X5686" s="25">
        <v>8738107</v>
      </c>
      <c r="Y5686" s="25"/>
      <c r="Z5686" s="26">
        <v>156418</v>
      </c>
      <c r="AA5686" s="133"/>
      <c r="AB5686" s="133">
        <v>354.62268256999999</v>
      </c>
      <c r="AC5686" s="26">
        <v>8294</v>
      </c>
      <c r="AD5686" s="26">
        <v>10339.33675</v>
      </c>
      <c r="AE5686" s="26">
        <v>0</v>
      </c>
      <c r="AF5686" s="26">
        <v>0</v>
      </c>
    </row>
    <row r="5687" spans="1:32" x14ac:dyDescent="0.3">
      <c r="A5687" s="32" t="s">
        <v>47</v>
      </c>
      <c r="B5687" s="65" t="str">
        <f>VLOOKUP(A5687,'bank list with code'!$A$2:$C$114,3,FALSE)</f>
        <v>B059</v>
      </c>
      <c r="C5687" s="65" t="str">
        <f>VLOOKUP(B5687,'bank type'!$A$2:$B$87,2,FALSE)</f>
        <v>Payment Banks</v>
      </c>
      <c r="D5687" s="60">
        <f t="shared" si="192"/>
        <v>45322</v>
      </c>
      <c r="E5687" s="115">
        <v>1</v>
      </c>
      <c r="F5687" s="31">
        <v>2024</v>
      </c>
      <c r="G5687" s="25">
        <v>0</v>
      </c>
      <c r="H5687" s="25">
        <v>0</v>
      </c>
      <c r="I5687" s="25"/>
      <c r="J5687" s="25"/>
      <c r="K5687" s="25">
        <v>0</v>
      </c>
      <c r="L5687" s="25">
        <v>352954</v>
      </c>
      <c r="M5687" s="25">
        <v>0</v>
      </c>
      <c r="N5687" s="25">
        <v>776268</v>
      </c>
      <c r="O5687" s="25">
        <v>0</v>
      </c>
      <c r="P5687" s="25"/>
      <c r="Q5687" s="26">
        <v>0</v>
      </c>
      <c r="R5687" s="133"/>
      <c r="S5687" s="133">
        <v>0</v>
      </c>
      <c r="T5687" s="26">
        <v>0</v>
      </c>
      <c r="U5687" s="26">
        <v>0</v>
      </c>
      <c r="V5687" s="26">
        <v>0</v>
      </c>
      <c r="W5687" s="26">
        <v>0</v>
      </c>
      <c r="X5687" s="25">
        <v>14229987</v>
      </c>
      <c r="Y5687" s="25"/>
      <c r="Z5687" s="26">
        <v>0</v>
      </c>
      <c r="AA5687" s="133"/>
      <c r="AB5687" s="133">
        <v>0</v>
      </c>
      <c r="AC5687" s="26">
        <v>252695</v>
      </c>
      <c r="AD5687" s="26">
        <v>97745.287079999995</v>
      </c>
      <c r="AE5687" s="26">
        <v>0</v>
      </c>
      <c r="AF5687" s="26">
        <v>0</v>
      </c>
    </row>
    <row r="5688" spans="1:32" x14ac:dyDescent="0.3">
      <c r="A5688" s="32" t="s">
        <v>72</v>
      </c>
      <c r="B5688" s="65" t="str">
        <f>VLOOKUP(A5688,'bank list with code'!$A$2:$C$114,3,FALSE)</f>
        <v>B067</v>
      </c>
      <c r="C5688" s="65" t="str">
        <f>VLOOKUP(B5688,'bank type'!$A$2:$B$87,2,FALSE)</f>
        <v>Payment Banks</v>
      </c>
      <c r="D5688" s="60">
        <f t="shared" si="192"/>
        <v>45322</v>
      </c>
      <c r="E5688" s="115">
        <v>1</v>
      </c>
      <c r="F5688" s="31">
        <v>2024</v>
      </c>
      <c r="G5688" s="25">
        <v>0</v>
      </c>
      <c r="H5688" s="25">
        <v>0</v>
      </c>
      <c r="I5688" s="25"/>
      <c r="J5688" s="25"/>
      <c r="K5688" s="25">
        <v>0</v>
      </c>
      <c r="L5688" s="25">
        <v>0</v>
      </c>
      <c r="M5688" s="25">
        <v>0</v>
      </c>
      <c r="N5688" s="25">
        <v>1937</v>
      </c>
      <c r="O5688" s="25">
        <v>0</v>
      </c>
      <c r="P5688" s="25"/>
      <c r="Q5688" s="26">
        <v>0</v>
      </c>
      <c r="R5688" s="133"/>
      <c r="S5688" s="133">
        <v>0</v>
      </c>
      <c r="T5688" s="26">
        <v>0</v>
      </c>
      <c r="U5688" s="26">
        <v>0</v>
      </c>
      <c r="V5688" s="26">
        <v>0</v>
      </c>
      <c r="W5688" s="26">
        <v>0</v>
      </c>
      <c r="X5688" s="25">
        <v>0</v>
      </c>
      <c r="Y5688" s="25"/>
      <c r="Z5688" s="26">
        <v>0</v>
      </c>
      <c r="AA5688" s="133"/>
      <c r="AB5688" s="133">
        <v>0</v>
      </c>
      <c r="AC5688" s="26">
        <v>0</v>
      </c>
      <c r="AD5688" s="26">
        <v>0</v>
      </c>
      <c r="AE5688" s="26">
        <v>0</v>
      </c>
      <c r="AF5688" s="26">
        <v>0</v>
      </c>
    </row>
    <row r="5689" spans="1:32" x14ac:dyDescent="0.3">
      <c r="A5689" s="32" t="s">
        <v>49</v>
      </c>
      <c r="B5689" s="65" t="str">
        <f>VLOOKUP(A5689,'bank list with code'!$A$2:$C$114,3,FALSE)</f>
        <v>B077</v>
      </c>
      <c r="C5689" s="65" t="str">
        <f>VLOOKUP(B5689,'bank type'!$A$2:$B$87,2,FALSE)</f>
        <v>Payment Banks</v>
      </c>
      <c r="D5689" s="60">
        <f t="shared" si="192"/>
        <v>45322</v>
      </c>
      <c r="E5689" s="115">
        <v>1</v>
      </c>
      <c r="F5689" s="31">
        <v>2024</v>
      </c>
      <c r="G5689" s="25">
        <v>0</v>
      </c>
      <c r="H5689" s="25">
        <v>0</v>
      </c>
      <c r="I5689" s="25"/>
      <c r="J5689" s="25"/>
      <c r="K5689" s="25">
        <v>0</v>
      </c>
      <c r="L5689" s="25">
        <v>520301</v>
      </c>
      <c r="M5689" s="25">
        <v>0</v>
      </c>
      <c r="N5689" s="25">
        <v>0</v>
      </c>
      <c r="O5689" s="25">
        <v>0</v>
      </c>
      <c r="P5689" s="25"/>
      <c r="Q5689" s="26">
        <v>0</v>
      </c>
      <c r="R5689" s="133"/>
      <c r="S5689" s="133">
        <v>0</v>
      </c>
      <c r="T5689" s="26">
        <v>0</v>
      </c>
      <c r="U5689" s="26">
        <v>0</v>
      </c>
      <c r="V5689" s="26">
        <v>0</v>
      </c>
      <c r="W5689" s="26">
        <v>0</v>
      </c>
      <c r="X5689" s="25">
        <v>615654</v>
      </c>
      <c r="Y5689" s="25"/>
      <c r="Z5689" s="26">
        <v>2385</v>
      </c>
      <c r="AA5689" s="133"/>
      <c r="AB5689" s="133">
        <v>2.7761771899999999</v>
      </c>
      <c r="AC5689" s="26">
        <v>27568</v>
      </c>
      <c r="AD5689" s="26">
        <v>20754.635320000001</v>
      </c>
      <c r="AE5689" s="26">
        <v>0</v>
      </c>
      <c r="AF5689" s="26">
        <v>0</v>
      </c>
    </row>
    <row r="5690" spans="1:32" x14ac:dyDescent="0.3">
      <c r="A5690" s="56" t="s">
        <v>50</v>
      </c>
      <c r="B5690" s="65" t="str">
        <f>VLOOKUP(A5690,'bank list with code'!$A$2:$C$114,3,FALSE)</f>
        <v>B079</v>
      </c>
      <c r="C5690" s="65" t="str">
        <f>VLOOKUP(B5690,'bank type'!$A$2:$B$87,2,FALSE)</f>
        <v>Payment Banks</v>
      </c>
      <c r="D5690" s="60">
        <f t="shared" si="192"/>
        <v>45322</v>
      </c>
      <c r="E5690" s="115">
        <v>1</v>
      </c>
      <c r="F5690" s="31">
        <v>2024</v>
      </c>
      <c r="G5690" s="25">
        <v>1</v>
      </c>
      <c r="H5690" s="25">
        <v>9</v>
      </c>
      <c r="I5690" s="25"/>
      <c r="J5690" s="25"/>
      <c r="K5690" s="25">
        <v>725675</v>
      </c>
      <c r="L5690" s="25">
        <v>0</v>
      </c>
      <c r="M5690" s="25">
        <v>0</v>
      </c>
      <c r="N5690" s="25">
        <v>35743321</v>
      </c>
      <c r="O5690" s="25">
        <v>0</v>
      </c>
      <c r="P5690" s="25"/>
      <c r="Q5690" s="26">
        <v>0</v>
      </c>
      <c r="R5690" s="133"/>
      <c r="S5690" s="133">
        <v>0</v>
      </c>
      <c r="T5690" s="26">
        <v>0</v>
      </c>
      <c r="U5690" s="26">
        <v>0</v>
      </c>
      <c r="V5690" s="26">
        <v>0</v>
      </c>
      <c r="W5690" s="26">
        <v>0</v>
      </c>
      <c r="X5690" s="25">
        <v>32348692</v>
      </c>
      <c r="Y5690" s="25"/>
      <c r="Z5690" s="26">
        <v>218366</v>
      </c>
      <c r="AA5690" s="133"/>
      <c r="AB5690" s="133">
        <v>327.46566418000003</v>
      </c>
      <c r="AC5690" s="26">
        <v>624841</v>
      </c>
      <c r="AD5690" s="26">
        <v>1291412.70114</v>
      </c>
      <c r="AE5690" s="26">
        <v>0</v>
      </c>
      <c r="AF5690" s="26">
        <v>0</v>
      </c>
    </row>
    <row r="5691" spans="1:32" x14ac:dyDescent="0.3">
      <c r="A5691" s="31" t="s">
        <v>95</v>
      </c>
      <c r="B5691" s="65" t="str">
        <f>VLOOKUP(A5691,'bank list with code'!$A$2:$C$114,3,FALSE)</f>
        <v>B007</v>
      </c>
      <c r="C5691" s="65" t="str">
        <f>VLOOKUP(B5691,'bank type'!$A$2:$B$87,2,FALSE)</f>
        <v>Small Finance Banks</v>
      </c>
      <c r="D5691" s="60">
        <f t="shared" si="192"/>
        <v>45322</v>
      </c>
      <c r="E5691" s="115">
        <v>1</v>
      </c>
      <c r="F5691" s="31">
        <v>2024</v>
      </c>
      <c r="G5691" s="14">
        <v>497</v>
      </c>
      <c r="H5691" s="14">
        <v>2</v>
      </c>
      <c r="I5691" s="14"/>
      <c r="J5691" s="14"/>
      <c r="K5691" s="14">
        <v>0</v>
      </c>
      <c r="L5691" s="14">
        <v>396</v>
      </c>
      <c r="M5691" s="14">
        <v>0</v>
      </c>
      <c r="N5691" s="14">
        <v>1134149</v>
      </c>
      <c r="O5691" s="14">
        <v>872214</v>
      </c>
      <c r="P5691" s="14"/>
      <c r="Q5691" s="3">
        <v>1007132</v>
      </c>
      <c r="R5691" s="69"/>
      <c r="S5691" s="69">
        <v>6251.5973551064399</v>
      </c>
      <c r="T5691" s="3">
        <v>1451241</v>
      </c>
      <c r="U5691" s="3">
        <v>11423385.697967699</v>
      </c>
      <c r="V5691" s="3">
        <v>1346</v>
      </c>
      <c r="W5691" s="3">
        <v>1254.211</v>
      </c>
      <c r="X5691" s="14">
        <v>2920173</v>
      </c>
      <c r="Y5691" s="14"/>
      <c r="Z5691" s="3">
        <v>193913</v>
      </c>
      <c r="AA5691" s="69"/>
      <c r="AB5691" s="69">
        <v>535.90235154999709</v>
      </c>
      <c r="AC5691" s="3">
        <v>272545</v>
      </c>
      <c r="AD5691" s="3">
        <v>966061.96776995668</v>
      </c>
      <c r="AE5691" s="3">
        <v>259</v>
      </c>
      <c r="AF5691" s="3">
        <v>4161.6859999999997</v>
      </c>
    </row>
    <row r="5692" spans="1:32" x14ac:dyDescent="0.3">
      <c r="A5692" s="31" t="s">
        <v>96</v>
      </c>
      <c r="B5692" s="65" t="str">
        <f>VLOOKUP(A5692,'bank list with code'!$A$2:$C$114,3,FALSE)</f>
        <v>B019</v>
      </c>
      <c r="C5692" s="65" t="str">
        <f>VLOOKUP(B5692,'bank type'!$A$2:$B$87,2,FALSE)</f>
        <v>Small Finance Banks</v>
      </c>
      <c r="D5692" s="60">
        <f t="shared" si="192"/>
        <v>45322</v>
      </c>
      <c r="E5692" s="115">
        <v>1</v>
      </c>
      <c r="F5692" s="31">
        <v>2024</v>
      </c>
      <c r="G5692" s="14">
        <v>175</v>
      </c>
      <c r="H5692" s="14">
        <v>2</v>
      </c>
      <c r="I5692" s="14"/>
      <c r="J5692" s="14"/>
      <c r="K5692" s="14">
        <v>0</v>
      </c>
      <c r="L5692" s="14">
        <v>0</v>
      </c>
      <c r="M5692" s="14">
        <v>0</v>
      </c>
      <c r="N5692" s="14">
        <v>0</v>
      </c>
      <c r="O5692" s="14">
        <v>0</v>
      </c>
      <c r="P5692" s="14"/>
      <c r="Q5692" s="3">
        <v>0</v>
      </c>
      <c r="R5692" s="69"/>
      <c r="S5692" s="69">
        <v>0</v>
      </c>
      <c r="T5692" s="3">
        <v>0</v>
      </c>
      <c r="U5692" s="3">
        <v>0</v>
      </c>
      <c r="V5692" s="3">
        <v>0</v>
      </c>
      <c r="W5692" s="3">
        <v>0</v>
      </c>
      <c r="X5692" s="14">
        <v>261342</v>
      </c>
      <c r="Y5692" s="14"/>
      <c r="Z5692" s="3">
        <v>27189</v>
      </c>
      <c r="AA5692" s="69"/>
      <c r="AB5692" s="69">
        <v>94.191387089999935</v>
      </c>
      <c r="AC5692" s="3">
        <v>5295</v>
      </c>
      <c r="AD5692" s="3">
        <v>20826.610039999938</v>
      </c>
      <c r="AE5692" s="3">
        <v>0</v>
      </c>
      <c r="AF5692" s="3">
        <v>0</v>
      </c>
    </row>
    <row r="5693" spans="1:32" x14ac:dyDescent="0.3">
      <c r="A5693" s="31" t="s">
        <v>97</v>
      </c>
      <c r="B5693" s="65" t="str">
        <f>VLOOKUP(A5693,'bank list with code'!$A$2:$C$114,3,FALSE)</f>
        <v>B041</v>
      </c>
      <c r="C5693" s="65" t="str">
        <f>VLOOKUP(B5693,'bank type'!$A$2:$B$87,2,FALSE)</f>
        <v>Small Finance Banks</v>
      </c>
      <c r="D5693" s="60">
        <f t="shared" si="192"/>
        <v>45322</v>
      </c>
      <c r="E5693" s="115">
        <v>1</v>
      </c>
      <c r="F5693" s="31">
        <v>2024</v>
      </c>
      <c r="G5693" s="14">
        <v>360</v>
      </c>
      <c r="H5693" s="14">
        <v>4</v>
      </c>
      <c r="I5693" s="14"/>
      <c r="J5693" s="14"/>
      <c r="K5693" s="14">
        <v>26394</v>
      </c>
      <c r="L5693" s="14">
        <v>307</v>
      </c>
      <c r="M5693" s="14">
        <v>67272</v>
      </c>
      <c r="N5693" s="14">
        <v>0</v>
      </c>
      <c r="O5693" s="14">
        <v>0</v>
      </c>
      <c r="P5693" s="14"/>
      <c r="Q5693" s="3">
        <v>0</v>
      </c>
      <c r="R5693" s="69"/>
      <c r="S5693" s="69">
        <v>0</v>
      </c>
      <c r="T5693" s="3">
        <v>0</v>
      </c>
      <c r="U5693" s="3">
        <v>0</v>
      </c>
      <c r="V5693" s="3">
        <v>0</v>
      </c>
      <c r="W5693" s="3">
        <v>0</v>
      </c>
      <c r="X5693" s="14">
        <v>2064615</v>
      </c>
      <c r="Y5693" s="14"/>
      <c r="Z5693" s="3">
        <v>149905</v>
      </c>
      <c r="AA5693" s="69"/>
      <c r="AB5693" s="69">
        <v>336.16762320000004</v>
      </c>
      <c r="AC5693" s="3">
        <v>42258</v>
      </c>
      <c r="AD5693" s="3">
        <v>171771.81452000001</v>
      </c>
      <c r="AE5693" s="3">
        <v>0</v>
      </c>
      <c r="AF5693" s="3">
        <v>0</v>
      </c>
    </row>
    <row r="5694" spans="1:32" x14ac:dyDescent="0.3">
      <c r="A5694" s="31" t="s">
        <v>98</v>
      </c>
      <c r="B5694" s="65" t="str">
        <f>VLOOKUP(A5694,'bank list with code'!$A$2:$C$114,3,FALSE)</f>
        <v>B043</v>
      </c>
      <c r="C5694" s="65" t="str">
        <f>VLOOKUP(B5694,'bank type'!$A$2:$B$87,2,FALSE)</f>
        <v>Small Finance Banks</v>
      </c>
      <c r="D5694" s="60">
        <f t="shared" si="192"/>
        <v>45322</v>
      </c>
      <c r="E5694" s="115">
        <v>1</v>
      </c>
      <c r="F5694" s="31">
        <v>2024</v>
      </c>
      <c r="G5694" s="14">
        <v>605</v>
      </c>
      <c r="H5694" s="14">
        <v>2</v>
      </c>
      <c r="I5694" s="14"/>
      <c r="J5694" s="14"/>
      <c r="K5694" s="14">
        <v>0</v>
      </c>
      <c r="L5694" s="14">
        <v>4141</v>
      </c>
      <c r="M5694" s="14">
        <v>0</v>
      </c>
      <c r="N5694" s="14">
        <v>0</v>
      </c>
      <c r="O5694" s="14">
        <v>0</v>
      </c>
      <c r="P5694" s="14"/>
      <c r="Q5694" s="3">
        <v>0</v>
      </c>
      <c r="R5694" s="69"/>
      <c r="S5694" s="69">
        <v>0</v>
      </c>
      <c r="T5694" s="3">
        <v>0</v>
      </c>
      <c r="U5694" s="3">
        <v>0</v>
      </c>
      <c r="V5694" s="3">
        <v>0</v>
      </c>
      <c r="W5694" s="3">
        <v>0</v>
      </c>
      <c r="X5694" s="14">
        <v>5553163</v>
      </c>
      <c r="Y5694" s="14"/>
      <c r="Z5694" s="3">
        <v>195749</v>
      </c>
      <c r="AA5694" s="69"/>
      <c r="AB5694" s="69">
        <v>326.36563219999999</v>
      </c>
      <c r="AC5694" s="3">
        <v>15014</v>
      </c>
      <c r="AD5694" s="3">
        <v>39094.073270000001</v>
      </c>
      <c r="AE5694" s="3">
        <v>0</v>
      </c>
      <c r="AF5694" s="3">
        <v>0</v>
      </c>
    </row>
    <row r="5695" spans="1:32" x14ac:dyDescent="0.3">
      <c r="A5695" s="31" t="s">
        <v>99</v>
      </c>
      <c r="B5695" s="65" t="str">
        <f>VLOOKUP(A5695,'bank list with code'!$A$2:$C$114,3,FALSE)</f>
        <v>B046</v>
      </c>
      <c r="C5695" s="65" t="str">
        <f>VLOOKUP(B5695,'bank type'!$A$2:$B$87,2,FALSE)</f>
        <v>Small Finance Banks</v>
      </c>
      <c r="D5695" s="60">
        <f t="shared" si="192"/>
        <v>45322</v>
      </c>
      <c r="E5695" s="115">
        <v>1</v>
      </c>
      <c r="F5695" s="31">
        <v>2024</v>
      </c>
      <c r="G5695" s="14">
        <v>171</v>
      </c>
      <c r="H5695" s="14">
        <v>0</v>
      </c>
      <c r="I5695" s="14"/>
      <c r="J5695" s="14"/>
      <c r="K5695" s="14">
        <v>0</v>
      </c>
      <c r="L5695" s="14">
        <v>436</v>
      </c>
      <c r="M5695" s="14">
        <v>0</v>
      </c>
      <c r="N5695" s="14">
        <v>56221</v>
      </c>
      <c r="O5695" s="14">
        <v>0</v>
      </c>
      <c r="P5695" s="14"/>
      <c r="Q5695" s="3">
        <v>0</v>
      </c>
      <c r="R5695" s="69"/>
      <c r="S5695" s="69">
        <v>0</v>
      </c>
      <c r="T5695" s="3">
        <v>0</v>
      </c>
      <c r="U5695" s="3">
        <v>0</v>
      </c>
      <c r="V5695" s="3">
        <v>0</v>
      </c>
      <c r="W5695" s="3">
        <v>0</v>
      </c>
      <c r="X5695" s="14">
        <v>5520970</v>
      </c>
      <c r="Y5695" s="14"/>
      <c r="Z5695" s="3">
        <v>38825</v>
      </c>
      <c r="AA5695" s="69"/>
      <c r="AB5695" s="69">
        <v>54.195558389999995</v>
      </c>
      <c r="AC5695" s="3">
        <v>7318</v>
      </c>
      <c r="AD5695" s="3">
        <v>21339.90768</v>
      </c>
      <c r="AE5695" s="3">
        <v>0</v>
      </c>
      <c r="AF5695" s="3">
        <v>0</v>
      </c>
    </row>
    <row r="5696" spans="1:32" x14ac:dyDescent="0.3">
      <c r="A5696" s="31" t="s">
        <v>100</v>
      </c>
      <c r="B5696" s="65" t="str">
        <f>VLOOKUP(A5696,'bank list with code'!$A$2:$C$114,3,FALSE)</f>
        <v>B065</v>
      </c>
      <c r="C5696" s="65" t="str">
        <f>VLOOKUP(B5696,'bank type'!$A$2:$B$87,2,FALSE)</f>
        <v>Small Finance Banks</v>
      </c>
      <c r="D5696" s="60">
        <f t="shared" si="192"/>
        <v>45322</v>
      </c>
      <c r="E5696" s="115">
        <v>1</v>
      </c>
      <c r="F5696" s="31">
        <v>2024</v>
      </c>
      <c r="G5696" s="14">
        <v>59</v>
      </c>
      <c r="H5696" s="14">
        <v>2</v>
      </c>
      <c r="I5696" s="14"/>
      <c r="J5696" s="14"/>
      <c r="K5696" s="14">
        <v>0</v>
      </c>
      <c r="L5696" s="14">
        <v>157</v>
      </c>
      <c r="M5696" s="14">
        <v>0</v>
      </c>
      <c r="N5696" s="14">
        <v>495655</v>
      </c>
      <c r="O5696" s="14">
        <v>0</v>
      </c>
      <c r="P5696" s="14"/>
      <c r="Q5696" s="3">
        <v>0</v>
      </c>
      <c r="R5696" s="69"/>
      <c r="S5696" s="69">
        <v>0</v>
      </c>
      <c r="T5696" s="3">
        <v>0</v>
      </c>
      <c r="U5696" s="3">
        <v>0</v>
      </c>
      <c r="V5696" s="3">
        <v>0</v>
      </c>
      <c r="W5696" s="3">
        <v>0</v>
      </c>
      <c r="X5696" s="14">
        <v>3136350</v>
      </c>
      <c r="Y5696" s="14"/>
      <c r="Z5696" s="3">
        <v>48990</v>
      </c>
      <c r="AA5696" s="69"/>
      <c r="AB5696" s="69">
        <v>103.89940049</v>
      </c>
      <c r="AC5696" s="3">
        <v>8429</v>
      </c>
      <c r="AD5696" s="3">
        <v>24959.641540000001</v>
      </c>
      <c r="AE5696" s="3">
        <v>0</v>
      </c>
      <c r="AF5696" s="3">
        <v>0</v>
      </c>
    </row>
    <row r="5697" spans="1:32" x14ac:dyDescent="0.3">
      <c r="A5697" s="31" t="s">
        <v>101</v>
      </c>
      <c r="B5697" s="65" t="str">
        <f>VLOOKUP(A5697,'bank list with code'!$A$2:$C$114,3,FALSE)</f>
        <v>B075</v>
      </c>
      <c r="C5697" s="65" t="str">
        <f>VLOOKUP(B5697,'bank type'!$A$2:$B$87,2,FALSE)</f>
        <v>Small Finance Banks</v>
      </c>
      <c r="D5697" s="60">
        <f t="shared" si="192"/>
        <v>45322</v>
      </c>
      <c r="E5697" s="115">
        <v>1</v>
      </c>
      <c r="F5697" s="31">
        <v>2024</v>
      </c>
      <c r="G5697" s="14">
        <v>16</v>
      </c>
      <c r="H5697" s="14">
        <v>1</v>
      </c>
      <c r="I5697" s="14"/>
      <c r="J5697" s="14"/>
      <c r="K5697" s="14">
        <v>0</v>
      </c>
      <c r="L5697" s="14">
        <v>0</v>
      </c>
      <c r="M5697" s="14">
        <v>0</v>
      </c>
      <c r="N5697" s="14">
        <v>0</v>
      </c>
      <c r="O5697" s="14">
        <v>0</v>
      </c>
      <c r="P5697" s="14"/>
      <c r="Q5697" s="3">
        <v>0</v>
      </c>
      <c r="R5697" s="69"/>
      <c r="S5697" s="69">
        <v>0</v>
      </c>
      <c r="T5697" s="3">
        <v>0</v>
      </c>
      <c r="U5697" s="3">
        <v>0</v>
      </c>
      <c r="V5697" s="3">
        <v>0</v>
      </c>
      <c r="W5697" s="3">
        <v>0</v>
      </c>
      <c r="X5697" s="14">
        <v>416278</v>
      </c>
      <c r="Y5697" s="14"/>
      <c r="Z5697" s="3">
        <v>5811</v>
      </c>
      <c r="AA5697" s="69"/>
      <c r="AB5697" s="69">
        <v>8.31068286</v>
      </c>
      <c r="AC5697" s="3">
        <v>0</v>
      </c>
      <c r="AD5697" s="3">
        <v>0</v>
      </c>
      <c r="AE5697" s="3">
        <v>0</v>
      </c>
      <c r="AF5697" s="3">
        <v>0</v>
      </c>
    </row>
    <row r="5698" spans="1:32" x14ac:dyDescent="0.3">
      <c r="A5698" s="31" t="s">
        <v>102</v>
      </c>
      <c r="B5698" s="65" t="str">
        <f>VLOOKUP(A5698,'bank list with code'!$A$2:$C$114,3,FALSE)</f>
        <v>B087</v>
      </c>
      <c r="C5698" s="65" t="str">
        <f>VLOOKUP(B5698,'bank type'!$A$2:$B$87,2,FALSE)</f>
        <v>Small Finance Banks</v>
      </c>
      <c r="D5698" s="60">
        <f t="shared" si="192"/>
        <v>45322</v>
      </c>
      <c r="E5698" s="115">
        <v>1</v>
      </c>
      <c r="F5698" s="31">
        <v>2024</v>
      </c>
      <c r="G5698" s="14">
        <v>25</v>
      </c>
      <c r="H5698" s="14">
        <v>0</v>
      </c>
      <c r="I5698" s="14"/>
      <c r="J5698" s="14"/>
      <c r="K5698" s="14">
        <v>0</v>
      </c>
      <c r="L5698" s="14">
        <v>0</v>
      </c>
      <c r="M5698" s="14">
        <v>0</v>
      </c>
      <c r="N5698" s="14">
        <v>0</v>
      </c>
      <c r="O5698" s="14">
        <v>0</v>
      </c>
      <c r="P5698" s="14"/>
      <c r="Q5698" s="3">
        <v>0</v>
      </c>
      <c r="R5698" s="69"/>
      <c r="S5698" s="69">
        <v>0</v>
      </c>
      <c r="T5698" s="3">
        <v>0</v>
      </c>
      <c r="U5698" s="3">
        <v>0</v>
      </c>
      <c r="V5698" s="3">
        <v>0</v>
      </c>
      <c r="W5698" s="3">
        <v>0</v>
      </c>
      <c r="X5698" s="14">
        <v>81751</v>
      </c>
      <c r="Y5698" s="14"/>
      <c r="Z5698" s="3">
        <v>4160</v>
      </c>
      <c r="AA5698" s="69"/>
      <c r="AB5698" s="69">
        <v>10.280578349999999</v>
      </c>
      <c r="AC5698" s="3">
        <v>4276</v>
      </c>
      <c r="AD5698" s="3">
        <v>15175.136259999999</v>
      </c>
      <c r="AE5698" s="3">
        <v>0</v>
      </c>
      <c r="AF5698" s="3">
        <v>0</v>
      </c>
    </row>
    <row r="5699" spans="1:32" x14ac:dyDescent="0.3">
      <c r="A5699" s="31" t="s">
        <v>103</v>
      </c>
      <c r="B5699" s="65" t="str">
        <f>VLOOKUP(A5699,'bank list with code'!$A$2:$C$114,3,FALSE)</f>
        <v>B097</v>
      </c>
      <c r="C5699" s="65" t="str">
        <f>VLOOKUP(B5699,'bank type'!$A$2:$B$87,2,FALSE)</f>
        <v>Small Finance Banks</v>
      </c>
      <c r="D5699" s="60">
        <f t="shared" si="192"/>
        <v>45322</v>
      </c>
      <c r="E5699" s="115">
        <v>1</v>
      </c>
      <c r="F5699" s="31">
        <v>2024</v>
      </c>
      <c r="G5699" s="14">
        <v>0</v>
      </c>
      <c r="H5699" s="14">
        <v>0</v>
      </c>
      <c r="I5699" s="14"/>
      <c r="J5699" s="14"/>
      <c r="K5699" s="14">
        <v>0</v>
      </c>
      <c r="L5699" s="14">
        <v>67</v>
      </c>
      <c r="M5699" s="14">
        <v>0</v>
      </c>
      <c r="N5699" s="14">
        <v>0</v>
      </c>
      <c r="O5699" s="14">
        <v>0</v>
      </c>
      <c r="P5699" s="14"/>
      <c r="Q5699" s="3">
        <v>0</v>
      </c>
      <c r="R5699" s="69"/>
      <c r="S5699" s="69">
        <v>0</v>
      </c>
      <c r="T5699" s="3">
        <v>0</v>
      </c>
      <c r="U5699" s="3">
        <v>0</v>
      </c>
      <c r="V5699" s="3">
        <v>0</v>
      </c>
      <c r="W5699" s="3">
        <v>0</v>
      </c>
      <c r="X5699" s="14">
        <v>738726</v>
      </c>
      <c r="Y5699" s="14"/>
      <c r="Z5699" s="3">
        <v>37954</v>
      </c>
      <c r="AA5699" s="69"/>
      <c r="AB5699" s="69">
        <v>44.294027989999996</v>
      </c>
      <c r="AC5699" s="3">
        <v>642</v>
      </c>
      <c r="AD5699" s="3">
        <v>1438.72641</v>
      </c>
      <c r="AE5699" s="3">
        <v>0</v>
      </c>
      <c r="AF5699" s="3">
        <v>0</v>
      </c>
    </row>
    <row r="5700" spans="1:32" x14ac:dyDescent="0.3">
      <c r="A5700" s="31" t="s">
        <v>104</v>
      </c>
      <c r="B5700" s="65" t="str">
        <f>VLOOKUP(A5700,'bank list with code'!$A$2:$C$114,3,FALSE)</f>
        <v>B103</v>
      </c>
      <c r="C5700" s="65" t="str">
        <f>VLOOKUP(B5700,'bank type'!$A$2:$B$87,2,FALSE)</f>
        <v>Small Finance Banks</v>
      </c>
      <c r="D5700" s="60">
        <f t="shared" si="192"/>
        <v>45322</v>
      </c>
      <c r="E5700" s="115">
        <v>1</v>
      </c>
      <c r="F5700" s="31">
        <v>2024</v>
      </c>
      <c r="G5700" s="14">
        <v>577</v>
      </c>
      <c r="H5700" s="14">
        <v>4</v>
      </c>
      <c r="I5700" s="14"/>
      <c r="J5700" s="14"/>
      <c r="K5700" s="14">
        <v>0</v>
      </c>
      <c r="L5700" s="14">
        <v>0</v>
      </c>
      <c r="M5700" s="14">
        <v>0</v>
      </c>
      <c r="N5700" s="14">
        <v>571908</v>
      </c>
      <c r="O5700" s="14">
        <v>0</v>
      </c>
      <c r="P5700" s="14"/>
      <c r="Q5700" s="3">
        <v>0</v>
      </c>
      <c r="R5700" s="69"/>
      <c r="S5700" s="69">
        <v>0</v>
      </c>
      <c r="T5700" s="3">
        <v>0</v>
      </c>
      <c r="U5700" s="3">
        <v>0</v>
      </c>
      <c r="V5700" s="3">
        <v>0</v>
      </c>
      <c r="W5700" s="3">
        <v>0</v>
      </c>
      <c r="X5700" s="14">
        <v>10024026</v>
      </c>
      <c r="Y5700" s="14"/>
      <c r="Z5700" s="3">
        <v>219087</v>
      </c>
      <c r="AA5700" s="69"/>
      <c r="AB5700" s="69">
        <v>407.87760873000002</v>
      </c>
      <c r="AC5700" s="3">
        <v>76455</v>
      </c>
      <c r="AD5700" s="3">
        <v>221530.49587000001</v>
      </c>
      <c r="AE5700" s="3">
        <v>0</v>
      </c>
      <c r="AF5700" s="3">
        <v>0</v>
      </c>
    </row>
    <row r="5701" spans="1:32" x14ac:dyDescent="0.3">
      <c r="A5701" s="31" t="s">
        <v>105</v>
      </c>
      <c r="B5701" s="65" t="str">
        <f>VLOOKUP(A5701,'bank list with code'!$A$2:$C$114,3,FALSE)</f>
        <v>B107</v>
      </c>
      <c r="C5701" s="65" t="str">
        <f>VLOOKUP(B5701,'bank type'!$A$2:$B$87,2,FALSE)</f>
        <v>Small Finance Banks</v>
      </c>
      <c r="D5701" s="60">
        <f t="shared" si="192"/>
        <v>45322</v>
      </c>
      <c r="E5701" s="115">
        <v>1</v>
      </c>
      <c r="F5701" s="31">
        <v>2024</v>
      </c>
      <c r="G5701" s="14">
        <v>231</v>
      </c>
      <c r="H5701" s="14">
        <v>0</v>
      </c>
      <c r="I5701" s="14"/>
      <c r="J5701" s="14"/>
      <c r="K5701" s="14">
        <v>23</v>
      </c>
      <c r="L5701" s="14">
        <v>0</v>
      </c>
      <c r="M5701" s="14">
        <v>0</v>
      </c>
      <c r="N5701" s="14">
        <v>0</v>
      </c>
      <c r="O5701" s="14">
        <v>0</v>
      </c>
      <c r="P5701" s="14"/>
      <c r="Q5701" s="3">
        <v>0</v>
      </c>
      <c r="R5701" s="69"/>
      <c r="S5701" s="69">
        <v>0</v>
      </c>
      <c r="T5701" s="3">
        <v>0</v>
      </c>
      <c r="U5701" s="3">
        <v>0</v>
      </c>
      <c r="V5701" s="3">
        <v>0</v>
      </c>
      <c r="W5701" s="3">
        <v>0</v>
      </c>
      <c r="X5701" s="14">
        <v>31</v>
      </c>
      <c r="Y5701" s="14"/>
      <c r="Z5701" s="3">
        <v>7</v>
      </c>
      <c r="AA5701" s="69"/>
      <c r="AB5701" s="69">
        <v>6.8773999999999997E-3</v>
      </c>
      <c r="AC5701" s="3">
        <v>2</v>
      </c>
      <c r="AD5701" s="3">
        <v>0.25800000000000001</v>
      </c>
      <c r="AE5701" s="3">
        <v>0</v>
      </c>
      <c r="AF5701" s="3">
        <v>0</v>
      </c>
    </row>
    <row r="5702" spans="1:32" x14ac:dyDescent="0.3">
      <c r="A5702" s="31" t="s">
        <v>106</v>
      </c>
      <c r="B5702" s="65" t="str">
        <f>VLOOKUP(A5702,'bank list with code'!$A$2:$C$114,3,FALSE)</f>
        <v>B109</v>
      </c>
      <c r="C5702" s="65" t="str">
        <f>VLOOKUP(B5702,'bank type'!$A$2:$B$87,2,FALSE)</f>
        <v>Small Finance Banks</v>
      </c>
      <c r="D5702" s="60">
        <f t="shared" si="192"/>
        <v>45322</v>
      </c>
      <c r="E5702" s="115">
        <v>1</v>
      </c>
      <c r="F5702" s="31">
        <v>2024</v>
      </c>
      <c r="G5702" s="14">
        <v>313</v>
      </c>
      <c r="H5702" s="14">
        <v>7</v>
      </c>
      <c r="I5702" s="14"/>
      <c r="J5702" s="14"/>
      <c r="K5702" s="14">
        <v>0</v>
      </c>
      <c r="L5702" s="14">
        <v>568</v>
      </c>
      <c r="M5702" s="14">
        <v>0</v>
      </c>
      <c r="N5702" s="14">
        <v>34910</v>
      </c>
      <c r="O5702" s="14">
        <v>243</v>
      </c>
      <c r="P5702" s="14"/>
      <c r="Q5702" s="3">
        <v>155</v>
      </c>
      <c r="R5702" s="69"/>
      <c r="S5702" s="69">
        <v>0.61762260999999996</v>
      </c>
      <c r="T5702" s="3">
        <v>70</v>
      </c>
      <c r="U5702" s="3">
        <v>702.08623</v>
      </c>
      <c r="V5702" s="3">
        <v>0</v>
      </c>
      <c r="W5702" s="3">
        <v>0</v>
      </c>
      <c r="X5702" s="14">
        <v>1829722</v>
      </c>
      <c r="Y5702" s="14"/>
      <c r="Z5702" s="3">
        <v>31977</v>
      </c>
      <c r="AA5702" s="69"/>
      <c r="AB5702" s="69">
        <v>68.923441759999946</v>
      </c>
      <c r="AC5702" s="3">
        <v>9129</v>
      </c>
      <c r="AD5702" s="3">
        <v>31944.038939999777</v>
      </c>
      <c r="AE5702" s="3">
        <v>28</v>
      </c>
      <c r="AF5702" s="3">
        <v>452.93799999999999</v>
      </c>
    </row>
    <row r="5703" spans="1:32" x14ac:dyDescent="0.3">
      <c r="A5703" t="s">
        <v>0</v>
      </c>
      <c r="B5703" s="65" t="str">
        <f>VLOOKUP(A5703,'bank list with code'!$A$2:$C$114,3,FALSE)</f>
        <v>B014</v>
      </c>
      <c r="C5703" s="65" t="str">
        <f>VLOOKUP(B5703,'bank type'!$A$2:$B$87,2,FALSE)</f>
        <v>Public Sector Banks</v>
      </c>
      <c r="D5703" s="60">
        <f>DATE(2024,2,29)</f>
        <v>45351</v>
      </c>
      <c r="E5703" s="119">
        <v>2</v>
      </c>
      <c r="F5703" s="31">
        <v>2024</v>
      </c>
      <c r="G5703">
        <v>8397</v>
      </c>
      <c r="H5703">
        <v>2634</v>
      </c>
      <c r="K5703">
        <v>36789</v>
      </c>
      <c r="L5703">
        <v>45438</v>
      </c>
      <c r="M5703">
        <v>11846</v>
      </c>
      <c r="N5703">
        <v>1767735</v>
      </c>
      <c r="O5703">
        <v>2383405</v>
      </c>
      <c r="Q5703">
        <v>2168970</v>
      </c>
      <c r="S5703" s="114">
        <v>8058.4740000000002</v>
      </c>
      <c r="T5703">
        <v>2235364</v>
      </c>
      <c r="U5703">
        <v>14594204</v>
      </c>
      <c r="V5703">
        <v>0</v>
      </c>
      <c r="W5703">
        <v>0</v>
      </c>
      <c r="X5703">
        <v>94658170</v>
      </c>
      <c r="Z5703">
        <v>4056779</v>
      </c>
      <c r="AB5703" s="114">
        <v>9090.2839999999997</v>
      </c>
      <c r="AC5703">
        <v>703582</v>
      </c>
      <c r="AD5703">
        <v>3031868</v>
      </c>
      <c r="AE5703">
        <v>8</v>
      </c>
      <c r="AF5703">
        <v>20</v>
      </c>
    </row>
    <row r="5704" spans="1:32" x14ac:dyDescent="0.3">
      <c r="A5704" t="s">
        <v>1</v>
      </c>
      <c r="B5704" s="65" t="str">
        <f>VLOOKUP(A5704,'bank list with code'!$A$2:$C$114,3,FALSE)</f>
        <v>B015</v>
      </c>
      <c r="C5704" s="65" t="str">
        <f>VLOOKUP(B5704,'bank type'!$A$2:$B$87,2,FALSE)</f>
        <v>Public Sector Banks</v>
      </c>
      <c r="D5704" s="60">
        <f t="shared" ref="D5704:D5763" si="193">DATE(2024,2,29)</f>
        <v>45351</v>
      </c>
      <c r="E5704" s="119">
        <v>2</v>
      </c>
      <c r="F5704" s="31">
        <v>2024</v>
      </c>
      <c r="G5704">
        <v>5329</v>
      </c>
      <c r="H5704">
        <v>2899</v>
      </c>
      <c r="K5704">
        <v>43330</v>
      </c>
      <c r="L5704">
        <v>17963</v>
      </c>
      <c r="M5704">
        <v>0</v>
      </c>
      <c r="N5704">
        <v>1040708</v>
      </c>
      <c r="O5704">
        <v>75310</v>
      </c>
      <c r="Q5704">
        <v>140607</v>
      </c>
      <c r="S5704" s="114">
        <v>545.61400000000003</v>
      </c>
      <c r="T5704">
        <v>61672</v>
      </c>
      <c r="U5704">
        <v>290451</v>
      </c>
      <c r="V5704">
        <v>0</v>
      </c>
      <c r="W5704">
        <v>0</v>
      </c>
      <c r="X5704">
        <v>46297797</v>
      </c>
      <c r="Z5704">
        <v>2715975</v>
      </c>
      <c r="AB5704" s="114">
        <v>5631.1710000000003</v>
      </c>
      <c r="AC5704">
        <v>736608</v>
      </c>
      <c r="AD5704">
        <v>1112847</v>
      </c>
      <c r="AE5704">
        <v>0</v>
      </c>
      <c r="AF5704">
        <v>0</v>
      </c>
    </row>
    <row r="5705" spans="1:32" x14ac:dyDescent="0.3">
      <c r="A5705" t="s">
        <v>2</v>
      </c>
      <c r="B5705" s="65" t="str">
        <f>VLOOKUP(A5705,'bank list with code'!$A$2:$C$114,3,FALSE)</f>
        <v>B016</v>
      </c>
      <c r="C5705" s="65" t="str">
        <f>VLOOKUP(B5705,'bank type'!$A$2:$B$87,2,FALSE)</f>
        <v>Public Sector Banks</v>
      </c>
      <c r="D5705" s="60">
        <f t="shared" si="193"/>
        <v>45351</v>
      </c>
      <c r="E5705" s="119">
        <v>2</v>
      </c>
      <c r="F5705" s="31">
        <v>2024</v>
      </c>
      <c r="G5705">
        <v>2006</v>
      </c>
      <c r="H5705">
        <v>160</v>
      </c>
      <c r="K5705">
        <v>1483</v>
      </c>
      <c r="L5705">
        <v>1850</v>
      </c>
      <c r="M5705">
        <v>355014</v>
      </c>
      <c r="N5705">
        <v>897433</v>
      </c>
      <c r="O5705">
        <v>32985</v>
      </c>
      <c r="Q5705">
        <v>47113</v>
      </c>
      <c r="S5705" s="114">
        <v>200.59100000000001</v>
      </c>
      <c r="T5705">
        <v>19833</v>
      </c>
      <c r="U5705">
        <v>118790</v>
      </c>
      <c r="V5705">
        <v>0</v>
      </c>
      <c r="W5705">
        <v>0</v>
      </c>
      <c r="X5705">
        <v>13523696</v>
      </c>
      <c r="Z5705">
        <v>1296275</v>
      </c>
      <c r="AB5705" s="114">
        <v>2191.614</v>
      </c>
      <c r="AC5705">
        <v>346058</v>
      </c>
      <c r="AD5705">
        <v>632011</v>
      </c>
      <c r="AE5705">
        <v>6426</v>
      </c>
      <c r="AF5705">
        <v>70670</v>
      </c>
    </row>
    <row r="5706" spans="1:32" x14ac:dyDescent="0.3">
      <c r="A5706" t="s">
        <v>3</v>
      </c>
      <c r="B5706" s="65" t="str">
        <f>VLOOKUP(A5706,'bank list with code'!$A$2:$C$114,3,FALSE)</f>
        <v>B018</v>
      </c>
      <c r="C5706" s="65" t="str">
        <f>VLOOKUP(B5706,'bank type'!$A$2:$B$87,2,FALSE)</f>
        <v>Public Sector Banks</v>
      </c>
      <c r="D5706" s="60">
        <f t="shared" si="193"/>
        <v>45351</v>
      </c>
      <c r="E5706" s="119">
        <v>2</v>
      </c>
      <c r="F5706" s="31">
        <v>2024</v>
      </c>
      <c r="G5706">
        <v>8170</v>
      </c>
      <c r="H5706">
        <v>3969</v>
      </c>
      <c r="K5706">
        <v>75006</v>
      </c>
      <c r="L5706">
        <v>13427</v>
      </c>
      <c r="M5706">
        <v>1</v>
      </c>
      <c r="N5706">
        <v>2173122</v>
      </c>
      <c r="O5706">
        <v>855216</v>
      </c>
      <c r="Q5706">
        <v>966264</v>
      </c>
      <c r="S5706" s="114">
        <v>3593.2539999999999</v>
      </c>
      <c r="T5706">
        <v>414339</v>
      </c>
      <c r="U5706">
        <v>2246000</v>
      </c>
      <c r="V5706">
        <v>0</v>
      </c>
      <c r="W5706">
        <v>0</v>
      </c>
      <c r="X5706">
        <v>57563848</v>
      </c>
      <c r="Z5706">
        <v>6296413</v>
      </c>
      <c r="AB5706" s="114">
        <v>15922.78</v>
      </c>
      <c r="AC5706">
        <v>1181941</v>
      </c>
      <c r="AD5706">
        <v>3687156</v>
      </c>
      <c r="AE5706">
        <v>3701</v>
      </c>
      <c r="AF5706">
        <v>55662</v>
      </c>
    </row>
    <row r="5707" spans="1:32" x14ac:dyDescent="0.3">
      <c r="A5707" t="s">
        <v>4</v>
      </c>
      <c r="B5707" s="65" t="str">
        <f>VLOOKUP(A5707,'bank list with code'!$A$2:$C$114,3,FALSE)</f>
        <v>B022</v>
      </c>
      <c r="C5707" s="65" t="str">
        <f>VLOOKUP(B5707,'bank type'!$A$2:$B$87,2,FALSE)</f>
        <v>Public Sector Banks</v>
      </c>
      <c r="D5707" s="60">
        <f t="shared" si="193"/>
        <v>45351</v>
      </c>
      <c r="E5707" s="119">
        <v>2</v>
      </c>
      <c r="F5707" s="31">
        <v>2024</v>
      </c>
      <c r="G5707">
        <v>2857</v>
      </c>
      <c r="H5707">
        <v>1144</v>
      </c>
      <c r="K5707">
        <v>2917</v>
      </c>
      <c r="L5707">
        <v>2453</v>
      </c>
      <c r="M5707">
        <v>12514</v>
      </c>
      <c r="N5707">
        <v>1268096</v>
      </c>
      <c r="O5707">
        <v>0</v>
      </c>
      <c r="Q5707">
        <v>0</v>
      </c>
      <c r="S5707" s="114">
        <v>0</v>
      </c>
      <c r="T5707">
        <v>0</v>
      </c>
      <c r="U5707">
        <v>0</v>
      </c>
      <c r="V5707">
        <v>0</v>
      </c>
      <c r="W5707">
        <v>0</v>
      </c>
      <c r="X5707">
        <v>29024107</v>
      </c>
      <c r="Z5707">
        <v>1628949</v>
      </c>
      <c r="AB5707" s="114">
        <v>3840.366</v>
      </c>
      <c r="AC5707">
        <v>276999</v>
      </c>
      <c r="AD5707">
        <v>980038</v>
      </c>
      <c r="AE5707">
        <v>0</v>
      </c>
      <c r="AF5707">
        <v>0</v>
      </c>
    </row>
    <row r="5708" spans="1:32" x14ac:dyDescent="0.3">
      <c r="A5708" t="s">
        <v>5</v>
      </c>
      <c r="B5708" s="65" t="str">
        <f>VLOOKUP(A5708,'bank list with code'!$A$2:$C$114,3,FALSE)</f>
        <v>B060</v>
      </c>
      <c r="C5708" s="65" t="str">
        <f>VLOOKUP(B5708,'bank type'!$A$2:$B$87,2,FALSE)</f>
        <v>Public Sector Banks</v>
      </c>
      <c r="D5708" s="60">
        <f t="shared" si="193"/>
        <v>45351</v>
      </c>
      <c r="E5708" s="119">
        <v>2</v>
      </c>
      <c r="F5708" s="31">
        <v>2024</v>
      </c>
      <c r="G5708">
        <v>4320</v>
      </c>
      <c r="H5708">
        <v>597</v>
      </c>
      <c r="K5708">
        <v>21523</v>
      </c>
      <c r="L5708">
        <v>11212</v>
      </c>
      <c r="M5708">
        <v>0</v>
      </c>
      <c r="N5708">
        <v>3096389</v>
      </c>
      <c r="O5708">
        <v>218582</v>
      </c>
      <c r="Q5708">
        <v>171406</v>
      </c>
      <c r="S5708" s="114">
        <v>732.64</v>
      </c>
      <c r="T5708">
        <v>106574</v>
      </c>
      <c r="U5708">
        <v>841229</v>
      </c>
      <c r="V5708">
        <v>0</v>
      </c>
      <c r="W5708">
        <v>0</v>
      </c>
      <c r="X5708">
        <v>32243209</v>
      </c>
      <c r="Z5708">
        <v>3383423</v>
      </c>
      <c r="AB5708" s="114">
        <v>7509.2860000000001</v>
      </c>
      <c r="AC5708">
        <v>1062007</v>
      </c>
      <c r="AD5708">
        <v>2006775</v>
      </c>
      <c r="AE5708">
        <v>3293</v>
      </c>
      <c r="AF5708">
        <v>55120</v>
      </c>
    </row>
    <row r="5709" spans="1:32" x14ac:dyDescent="0.3">
      <c r="A5709" t="s">
        <v>6</v>
      </c>
      <c r="B5709" s="65" t="str">
        <f>VLOOKUP(A5709,'bank list with code'!$A$2:$C$114,3,FALSE)</f>
        <v>B061</v>
      </c>
      <c r="C5709" s="65" t="str">
        <f>VLOOKUP(B5709,'bank type'!$A$2:$B$87,2,FALSE)</f>
        <v>Public Sector Banks</v>
      </c>
      <c r="D5709" s="60">
        <f t="shared" si="193"/>
        <v>45351</v>
      </c>
      <c r="E5709" s="119">
        <v>2</v>
      </c>
      <c r="F5709" s="31">
        <v>2024</v>
      </c>
      <c r="G5709">
        <v>2774</v>
      </c>
      <c r="H5709">
        <v>731</v>
      </c>
      <c r="K5709">
        <v>0</v>
      </c>
      <c r="L5709">
        <v>0</v>
      </c>
      <c r="M5709">
        <v>0</v>
      </c>
      <c r="N5709">
        <v>358596</v>
      </c>
      <c r="O5709">
        <v>82641</v>
      </c>
      <c r="Q5709">
        <v>68094</v>
      </c>
      <c r="S5709" s="114">
        <v>194.03</v>
      </c>
      <c r="T5709">
        <v>18890</v>
      </c>
      <c r="U5709">
        <v>72431</v>
      </c>
      <c r="V5709">
        <v>0</v>
      </c>
      <c r="W5709">
        <v>0</v>
      </c>
      <c r="X5709">
        <v>18166090</v>
      </c>
      <c r="Z5709">
        <v>2367007</v>
      </c>
      <c r="AB5709" s="114">
        <v>5073.0919999999996</v>
      </c>
      <c r="AC5709">
        <v>565920</v>
      </c>
      <c r="AD5709">
        <v>1172386</v>
      </c>
      <c r="AE5709">
        <v>0</v>
      </c>
      <c r="AF5709">
        <v>0</v>
      </c>
    </row>
    <row r="5710" spans="1:32" x14ac:dyDescent="0.3">
      <c r="A5710" t="s">
        <v>7</v>
      </c>
      <c r="B5710" s="65" t="str">
        <f>VLOOKUP(A5710,'bank list with code'!$A$2:$C$114,3,FALSE)</f>
        <v>B080</v>
      </c>
      <c r="C5710" s="65" t="str">
        <f>VLOOKUP(B5710,'bank type'!$A$2:$B$87,2,FALSE)</f>
        <v>Public Sector Banks</v>
      </c>
      <c r="D5710" s="60">
        <f t="shared" si="193"/>
        <v>45351</v>
      </c>
      <c r="E5710" s="119">
        <v>2</v>
      </c>
      <c r="F5710" s="31">
        <v>2024</v>
      </c>
      <c r="G5710">
        <v>994</v>
      </c>
      <c r="H5710">
        <v>26</v>
      </c>
      <c r="K5710">
        <v>641</v>
      </c>
      <c r="L5710">
        <v>547</v>
      </c>
      <c r="M5710">
        <v>788</v>
      </c>
      <c r="N5710">
        <v>119394</v>
      </c>
      <c r="O5710">
        <v>0</v>
      </c>
      <c r="Q5710">
        <v>0</v>
      </c>
      <c r="S5710" s="114">
        <v>0</v>
      </c>
      <c r="T5710">
        <v>0</v>
      </c>
      <c r="U5710">
        <v>0</v>
      </c>
      <c r="V5710">
        <v>0</v>
      </c>
      <c r="W5710">
        <v>0</v>
      </c>
      <c r="X5710">
        <v>4013638</v>
      </c>
      <c r="Z5710">
        <v>338032</v>
      </c>
      <c r="AB5710" s="114">
        <v>840.52200000000005</v>
      </c>
      <c r="AC5710">
        <v>166383</v>
      </c>
      <c r="AD5710">
        <v>457080</v>
      </c>
      <c r="AE5710">
        <v>0</v>
      </c>
      <c r="AF5710">
        <v>0</v>
      </c>
    </row>
    <row r="5711" spans="1:32" x14ac:dyDescent="0.3">
      <c r="A5711" t="s">
        <v>8</v>
      </c>
      <c r="B5711" s="65" t="str">
        <f>VLOOKUP(A5711,'bank list with code'!$A$2:$C$114,3,FALSE)</f>
        <v>B081</v>
      </c>
      <c r="C5711" s="65" t="str">
        <f>VLOOKUP(B5711,'bank type'!$A$2:$B$87,2,FALSE)</f>
        <v>Public Sector Banks</v>
      </c>
      <c r="D5711" s="60">
        <f t="shared" si="193"/>
        <v>45351</v>
      </c>
      <c r="E5711" s="119">
        <v>2</v>
      </c>
      <c r="F5711" s="31">
        <v>2024</v>
      </c>
      <c r="G5711">
        <v>7797</v>
      </c>
      <c r="H5711">
        <v>4347</v>
      </c>
      <c r="K5711">
        <v>37279</v>
      </c>
      <c r="L5711">
        <v>11265</v>
      </c>
      <c r="M5711">
        <v>665133</v>
      </c>
      <c r="N5711">
        <v>585392</v>
      </c>
      <c r="O5711">
        <v>531098</v>
      </c>
      <c r="Q5711">
        <v>376221</v>
      </c>
      <c r="S5711" s="114">
        <v>1499.88</v>
      </c>
      <c r="T5711">
        <v>229965</v>
      </c>
      <c r="U5711">
        <v>1315019</v>
      </c>
      <c r="V5711">
        <v>5</v>
      </c>
      <c r="W5711">
        <v>367</v>
      </c>
      <c r="X5711">
        <v>39776588</v>
      </c>
      <c r="Z5711">
        <v>4681151</v>
      </c>
      <c r="AB5711" s="114">
        <v>11862.217000000001</v>
      </c>
      <c r="AC5711">
        <v>1696214</v>
      </c>
      <c r="AD5711">
        <v>4079745</v>
      </c>
      <c r="AE5711">
        <v>0</v>
      </c>
      <c r="AF5711">
        <v>0</v>
      </c>
    </row>
    <row r="5712" spans="1:32" x14ac:dyDescent="0.3">
      <c r="A5712" t="s">
        <v>12</v>
      </c>
      <c r="B5712" s="65" t="str">
        <f>VLOOKUP(A5712,'bank list with code'!$A$2:$C$114,3,FALSE)</f>
        <v>B093</v>
      </c>
      <c r="C5712" s="65" t="str">
        <f>VLOOKUP(B5712,'bank type'!$A$2:$B$87,2,FALSE)</f>
        <v>Public Sector Banks</v>
      </c>
      <c r="D5712" s="60">
        <f t="shared" si="193"/>
        <v>45351</v>
      </c>
      <c r="E5712" s="119">
        <v>2</v>
      </c>
      <c r="F5712" s="31">
        <v>2024</v>
      </c>
      <c r="G5712">
        <v>24990</v>
      </c>
      <c r="H5712">
        <v>39157</v>
      </c>
      <c r="K5712">
        <v>1315085</v>
      </c>
      <c r="L5712">
        <v>53283</v>
      </c>
      <c r="M5712">
        <v>872513</v>
      </c>
      <c r="N5712">
        <v>3886071</v>
      </c>
      <c r="O5712">
        <v>18751636</v>
      </c>
      <c r="Q5712">
        <v>24732876</v>
      </c>
      <c r="S5712" s="114">
        <v>88619.796000000002</v>
      </c>
      <c r="T5712">
        <v>26600794</v>
      </c>
      <c r="U5712">
        <v>143858130</v>
      </c>
      <c r="V5712">
        <v>0</v>
      </c>
      <c r="W5712">
        <v>0</v>
      </c>
      <c r="X5712">
        <v>227875320</v>
      </c>
      <c r="Z5712">
        <v>34110324</v>
      </c>
      <c r="AB5712" s="114">
        <v>79323.331999999995</v>
      </c>
      <c r="AC5712">
        <v>8303282</v>
      </c>
      <c r="AD5712">
        <v>21105840</v>
      </c>
      <c r="AE5712">
        <v>1153</v>
      </c>
      <c r="AF5712">
        <v>17133</v>
      </c>
    </row>
    <row r="5713" spans="1:32" x14ac:dyDescent="0.3">
      <c r="A5713" t="s">
        <v>9</v>
      </c>
      <c r="B5713" s="65" t="str">
        <f>VLOOKUP(A5713,'bank list with code'!$A$2:$C$114,3,FALSE)</f>
        <v>B102</v>
      </c>
      <c r="C5713" s="65" t="str">
        <f>VLOOKUP(B5713,'bank type'!$A$2:$B$87,2,FALSE)</f>
        <v>Public Sector Banks</v>
      </c>
      <c r="D5713" s="60">
        <f t="shared" si="193"/>
        <v>45351</v>
      </c>
      <c r="E5713" s="119">
        <v>2</v>
      </c>
      <c r="F5713" s="31">
        <v>2024</v>
      </c>
      <c r="G5713">
        <v>2247</v>
      </c>
      <c r="H5713">
        <v>228</v>
      </c>
      <c r="K5713">
        <v>10964</v>
      </c>
      <c r="L5713">
        <v>3568</v>
      </c>
      <c r="M5713">
        <v>583</v>
      </c>
      <c r="N5713">
        <v>1017274</v>
      </c>
      <c r="O5713">
        <v>0</v>
      </c>
      <c r="Q5713">
        <v>0</v>
      </c>
      <c r="S5713" s="114">
        <v>0</v>
      </c>
      <c r="T5713">
        <v>0</v>
      </c>
      <c r="U5713">
        <v>0</v>
      </c>
      <c r="V5713">
        <v>0</v>
      </c>
      <c r="W5713">
        <v>0</v>
      </c>
      <c r="X5713">
        <v>12924103</v>
      </c>
      <c r="Z5713">
        <v>1246814</v>
      </c>
      <c r="AB5713" s="114">
        <v>2966.65</v>
      </c>
      <c r="AC5713">
        <v>331229</v>
      </c>
      <c r="AD5713">
        <v>739504</v>
      </c>
      <c r="AE5713">
        <v>832</v>
      </c>
      <c r="AF5713">
        <v>15765</v>
      </c>
    </row>
    <row r="5714" spans="1:32" x14ac:dyDescent="0.3">
      <c r="A5714" t="s">
        <v>10</v>
      </c>
      <c r="B5714" s="65" t="str">
        <f>VLOOKUP(A5714,'bank list with code'!$A$2:$C$114,3,FALSE)</f>
        <v>B105</v>
      </c>
      <c r="C5714" s="65" t="str">
        <f>VLOOKUP(B5714,'bank type'!$A$2:$B$87,2,FALSE)</f>
        <v>Public Sector Banks</v>
      </c>
      <c r="D5714" s="60">
        <f t="shared" si="193"/>
        <v>45351</v>
      </c>
      <c r="E5714" s="119">
        <v>2</v>
      </c>
      <c r="F5714" s="31">
        <v>2024</v>
      </c>
      <c r="G5714">
        <v>7696</v>
      </c>
      <c r="H5714">
        <v>1995</v>
      </c>
      <c r="K5714">
        <v>39105</v>
      </c>
      <c r="L5714">
        <v>8002</v>
      </c>
      <c r="M5714">
        <v>248019</v>
      </c>
      <c r="N5714">
        <v>281932</v>
      </c>
      <c r="O5714">
        <v>798551</v>
      </c>
      <c r="Q5714">
        <v>724835</v>
      </c>
      <c r="S5714" s="114">
        <v>3097.9250000000002</v>
      </c>
      <c r="T5714">
        <v>1263798</v>
      </c>
      <c r="U5714">
        <v>3063746</v>
      </c>
      <c r="V5714">
        <v>0</v>
      </c>
      <c r="W5714">
        <v>0</v>
      </c>
      <c r="X5714">
        <v>54243842</v>
      </c>
      <c r="Z5714">
        <v>5402194</v>
      </c>
      <c r="AB5714" s="114">
        <v>11700.592000000001</v>
      </c>
      <c r="AC5714">
        <v>2749498</v>
      </c>
      <c r="AD5714">
        <v>5626358</v>
      </c>
      <c r="AE5714">
        <v>2688</v>
      </c>
      <c r="AF5714">
        <v>10546</v>
      </c>
    </row>
    <row r="5715" spans="1:32" x14ac:dyDescent="0.3">
      <c r="A5715" t="s">
        <v>14</v>
      </c>
      <c r="B5715" s="65" t="str">
        <f>VLOOKUP(A5715,'bank list with code'!$A$2:$C$114,3,FALSE)</f>
        <v>B009</v>
      </c>
      <c r="C5715" s="65" t="str">
        <f>VLOOKUP(B5715,'bank type'!$A$2:$B$87,2,FALSE)</f>
        <v>Private Sector Banks</v>
      </c>
      <c r="D5715" s="60">
        <f t="shared" si="193"/>
        <v>45351</v>
      </c>
      <c r="E5715" s="119">
        <v>2</v>
      </c>
      <c r="F5715" s="31">
        <v>2024</v>
      </c>
      <c r="G5715">
        <v>6198</v>
      </c>
      <c r="H5715">
        <v>9783</v>
      </c>
      <c r="K5715">
        <v>1705374</v>
      </c>
      <c r="L5715">
        <v>714</v>
      </c>
      <c r="M5715">
        <v>738434</v>
      </c>
      <c r="N5715">
        <v>77172174</v>
      </c>
      <c r="O5715">
        <v>13909552</v>
      </c>
      <c r="Q5715">
        <v>27282139</v>
      </c>
      <c r="S5715" s="114">
        <v>73744.104000000007</v>
      </c>
      <c r="T5715">
        <v>22312843</v>
      </c>
      <c r="U5715">
        <v>101536576</v>
      </c>
      <c r="V5715">
        <v>0</v>
      </c>
      <c r="W5715">
        <v>0</v>
      </c>
      <c r="X5715">
        <v>34214339</v>
      </c>
      <c r="Z5715">
        <v>5660586</v>
      </c>
      <c r="AB5715" s="114">
        <v>16809.004000000001</v>
      </c>
      <c r="AC5715">
        <v>2611227</v>
      </c>
      <c r="AD5715">
        <v>13579315</v>
      </c>
      <c r="AE5715">
        <v>14154</v>
      </c>
      <c r="AF5715">
        <v>374885</v>
      </c>
    </row>
    <row r="5716" spans="1:32" x14ac:dyDescent="0.3">
      <c r="A5716" t="s">
        <v>15</v>
      </c>
      <c r="B5716" s="65" t="str">
        <f>VLOOKUP(A5716,'bank list with code'!$A$2:$C$114,3,FALSE)</f>
        <v>B010</v>
      </c>
      <c r="C5716" s="65" t="str">
        <f>VLOOKUP(B5716,'bank type'!$A$2:$B$87,2,FALSE)</f>
        <v>Private Sector Banks</v>
      </c>
      <c r="D5716" s="60">
        <f t="shared" si="193"/>
        <v>45351</v>
      </c>
      <c r="E5716" s="119">
        <v>2</v>
      </c>
      <c r="F5716" s="31">
        <v>2024</v>
      </c>
      <c r="G5716">
        <v>433</v>
      </c>
      <c r="H5716">
        <v>5</v>
      </c>
      <c r="K5716">
        <v>55463</v>
      </c>
      <c r="L5716">
        <v>0</v>
      </c>
      <c r="M5716">
        <v>0</v>
      </c>
      <c r="N5716">
        <v>0</v>
      </c>
      <c r="O5716">
        <v>0</v>
      </c>
      <c r="Q5716">
        <v>0</v>
      </c>
      <c r="S5716" s="114">
        <v>0</v>
      </c>
      <c r="T5716">
        <v>0</v>
      </c>
      <c r="U5716">
        <v>0</v>
      </c>
      <c r="V5716">
        <v>0</v>
      </c>
      <c r="W5716">
        <v>0</v>
      </c>
      <c r="X5716">
        <v>5494802</v>
      </c>
      <c r="Z5716">
        <v>276959</v>
      </c>
      <c r="AB5716" s="114">
        <v>858.30200000000002</v>
      </c>
      <c r="AC5716">
        <v>105477</v>
      </c>
      <c r="AD5716">
        <v>333177</v>
      </c>
      <c r="AE5716">
        <v>0</v>
      </c>
      <c r="AF5716">
        <v>0</v>
      </c>
    </row>
    <row r="5717" spans="1:32" x14ac:dyDescent="0.3">
      <c r="A5717" t="s">
        <v>90</v>
      </c>
      <c r="B5717" s="65" t="str">
        <f>VLOOKUP(A5717,'bank list with code'!$A$2:$C$114,3,FALSE)</f>
        <v>B024</v>
      </c>
      <c r="C5717" s="65" t="str">
        <f>VLOOKUP(B5717,'bank type'!$A$2:$B$87,2,FALSE)</f>
        <v>Private Sector Banks</v>
      </c>
      <c r="D5717" s="60">
        <f t="shared" si="193"/>
        <v>45351</v>
      </c>
      <c r="E5717" s="119">
        <v>2</v>
      </c>
      <c r="F5717" s="31">
        <v>2024</v>
      </c>
      <c r="G5717">
        <v>1136</v>
      </c>
      <c r="H5717">
        <v>538</v>
      </c>
      <c r="K5717">
        <v>6815</v>
      </c>
      <c r="L5717">
        <v>62343</v>
      </c>
      <c r="M5717">
        <v>0</v>
      </c>
      <c r="N5717">
        <v>61546</v>
      </c>
      <c r="O5717">
        <v>28379</v>
      </c>
      <c r="Q5717">
        <v>51084</v>
      </c>
      <c r="S5717" s="114">
        <v>209.61699999999999</v>
      </c>
      <c r="T5717">
        <v>24584</v>
      </c>
      <c r="U5717">
        <v>204377</v>
      </c>
      <c r="V5717">
        <v>0</v>
      </c>
      <c r="W5717">
        <v>0</v>
      </c>
      <c r="X5717">
        <v>2753435</v>
      </c>
      <c r="Z5717">
        <v>413465</v>
      </c>
      <c r="AB5717" s="114">
        <v>1029.8019999999999</v>
      </c>
      <c r="AC5717">
        <v>53460</v>
      </c>
      <c r="AD5717">
        <v>115058</v>
      </c>
      <c r="AE5717">
        <v>0</v>
      </c>
      <c r="AF5717">
        <v>0</v>
      </c>
    </row>
    <row r="5718" spans="1:32" x14ac:dyDescent="0.3">
      <c r="A5718" t="s">
        <v>91</v>
      </c>
      <c r="B5718" s="65" t="str">
        <f>VLOOKUP(A5718,'bank list with code'!$A$2:$C$114,3,FALSE)</f>
        <v>B027</v>
      </c>
      <c r="C5718" s="65" t="str">
        <f>VLOOKUP(B5718,'bank type'!$A$2:$B$87,2,FALSE)</f>
        <v>Private Sector Banks</v>
      </c>
      <c r="D5718" s="60">
        <f t="shared" si="193"/>
        <v>45351</v>
      </c>
      <c r="E5718" s="119">
        <v>2</v>
      </c>
      <c r="F5718" s="31">
        <v>2024</v>
      </c>
      <c r="G5718">
        <v>641</v>
      </c>
      <c r="H5718">
        <v>50</v>
      </c>
      <c r="K5718">
        <v>0</v>
      </c>
      <c r="L5718">
        <v>0</v>
      </c>
      <c r="M5718">
        <v>10752</v>
      </c>
      <c r="N5718">
        <v>0</v>
      </c>
      <c r="O5718">
        <v>75992</v>
      </c>
      <c r="Q5718">
        <v>121902</v>
      </c>
      <c r="S5718" s="114">
        <v>534.024</v>
      </c>
      <c r="T5718">
        <v>110075</v>
      </c>
      <c r="U5718">
        <v>1065398</v>
      </c>
      <c r="V5718">
        <v>0</v>
      </c>
      <c r="W5718">
        <v>0</v>
      </c>
      <c r="X5718">
        <v>865073</v>
      </c>
      <c r="Z5718">
        <v>166857</v>
      </c>
      <c r="AB5718" s="114">
        <v>328.35</v>
      </c>
      <c r="AC5718">
        <v>15458</v>
      </c>
      <c r="AD5718">
        <v>50281</v>
      </c>
      <c r="AE5718">
        <v>2</v>
      </c>
      <c r="AF5718">
        <v>3</v>
      </c>
    </row>
    <row r="5719" spans="1:32" x14ac:dyDescent="0.3">
      <c r="A5719" t="s">
        <v>18</v>
      </c>
      <c r="B5719" s="65" t="str">
        <f>VLOOKUP(A5719,'bank list with code'!$A$2:$C$114,3,FALSE)</f>
        <v>B032</v>
      </c>
      <c r="C5719" s="65" t="str">
        <f>VLOOKUP(B5719,'bank type'!$A$2:$B$87,2,FALSE)</f>
        <v>Private Sector Banks</v>
      </c>
      <c r="D5719" s="60">
        <f t="shared" si="193"/>
        <v>45351</v>
      </c>
      <c r="E5719" s="119">
        <v>2</v>
      </c>
      <c r="F5719" s="31">
        <v>2024</v>
      </c>
      <c r="G5719">
        <v>412</v>
      </c>
      <c r="H5719">
        <v>5</v>
      </c>
      <c r="K5719">
        <v>8086</v>
      </c>
      <c r="L5719">
        <v>0</v>
      </c>
      <c r="M5719">
        <v>12044</v>
      </c>
      <c r="N5719">
        <v>0</v>
      </c>
      <c r="O5719">
        <v>0</v>
      </c>
      <c r="Q5719">
        <v>0</v>
      </c>
      <c r="S5719" s="114">
        <v>0</v>
      </c>
      <c r="T5719">
        <v>0</v>
      </c>
      <c r="U5719">
        <v>0</v>
      </c>
      <c r="V5719">
        <v>0</v>
      </c>
      <c r="W5719">
        <v>0</v>
      </c>
      <c r="X5719">
        <v>837546</v>
      </c>
      <c r="Z5719">
        <v>79044</v>
      </c>
      <c r="AB5719" s="114">
        <v>232.52</v>
      </c>
      <c r="AC5719">
        <v>38682</v>
      </c>
      <c r="AD5719">
        <v>133943</v>
      </c>
      <c r="AE5719">
        <v>238</v>
      </c>
      <c r="AF5719">
        <v>7279</v>
      </c>
    </row>
    <row r="5720" spans="1:32" x14ac:dyDescent="0.3">
      <c r="A5720" t="s">
        <v>19</v>
      </c>
      <c r="B5720" s="65" t="str">
        <f>VLOOKUP(A5720,'bank list with code'!$A$2:$C$114,3,FALSE)</f>
        <v>B038</v>
      </c>
      <c r="C5720" s="65" t="str">
        <f>VLOOKUP(B5720,'bank type'!$A$2:$B$87,2,FALSE)</f>
        <v>Private Sector Banks</v>
      </c>
      <c r="D5720" s="60">
        <f t="shared" si="193"/>
        <v>45351</v>
      </c>
      <c r="E5720" s="119">
        <v>2</v>
      </c>
      <c r="F5720" s="31">
        <v>2024</v>
      </c>
      <c r="G5720">
        <v>239</v>
      </c>
      <c r="H5720">
        <v>41</v>
      </c>
      <c r="K5720">
        <v>1540</v>
      </c>
      <c r="L5720">
        <v>0</v>
      </c>
      <c r="M5720">
        <v>0</v>
      </c>
      <c r="N5720">
        <v>32481</v>
      </c>
      <c r="O5720">
        <v>11333</v>
      </c>
      <c r="Q5720">
        <v>22259</v>
      </c>
      <c r="S5720" s="114">
        <v>49.645000000000003</v>
      </c>
      <c r="T5720">
        <v>6466</v>
      </c>
      <c r="U5720">
        <v>24687</v>
      </c>
      <c r="V5720">
        <v>0</v>
      </c>
      <c r="W5720">
        <v>0</v>
      </c>
      <c r="X5720">
        <v>540673</v>
      </c>
      <c r="Z5720">
        <v>161554</v>
      </c>
      <c r="AB5720" s="114">
        <v>304.209</v>
      </c>
      <c r="AC5720">
        <v>8381</v>
      </c>
      <c r="AD5720">
        <v>19001</v>
      </c>
      <c r="AE5720">
        <v>0</v>
      </c>
      <c r="AF5720">
        <v>0</v>
      </c>
    </row>
    <row r="5721" spans="1:32" x14ac:dyDescent="0.3">
      <c r="A5721" t="s">
        <v>20</v>
      </c>
      <c r="B5721" s="65" t="str">
        <f>VLOOKUP(A5721,'bank list with code'!$A$2:$C$114,3,FALSE)</f>
        <v>B045</v>
      </c>
      <c r="C5721" s="65" t="str">
        <f>VLOOKUP(B5721,'bank type'!$A$2:$B$87,2,FALSE)</f>
        <v>Private Sector Banks</v>
      </c>
      <c r="D5721" s="60">
        <f t="shared" si="193"/>
        <v>45351</v>
      </c>
      <c r="E5721" s="119">
        <v>2</v>
      </c>
      <c r="F5721" s="31">
        <v>2024</v>
      </c>
      <c r="G5721">
        <v>1652</v>
      </c>
      <c r="H5721">
        <v>333</v>
      </c>
      <c r="K5721">
        <v>20045</v>
      </c>
      <c r="L5721">
        <v>945</v>
      </c>
      <c r="M5721">
        <v>4597</v>
      </c>
      <c r="N5721">
        <v>4967283</v>
      </c>
      <c r="O5721">
        <v>949912</v>
      </c>
      <c r="Q5721">
        <v>1680811</v>
      </c>
      <c r="S5721" s="114">
        <v>5369.4030000000002</v>
      </c>
      <c r="T5721">
        <v>1769780</v>
      </c>
      <c r="U5721">
        <v>9641267</v>
      </c>
      <c r="V5721">
        <v>0</v>
      </c>
      <c r="W5721">
        <v>0</v>
      </c>
      <c r="X5721">
        <v>13506777</v>
      </c>
      <c r="Z5721">
        <v>3262685</v>
      </c>
      <c r="AB5721" s="114">
        <v>7124.9139999999998</v>
      </c>
      <c r="AC5721">
        <v>1337927</v>
      </c>
      <c r="AD5721">
        <v>4817383</v>
      </c>
      <c r="AE5721">
        <v>2726</v>
      </c>
      <c r="AF5721">
        <v>36625</v>
      </c>
    </row>
    <row r="5722" spans="1:32" x14ac:dyDescent="0.3">
      <c r="A5722" t="s">
        <v>21</v>
      </c>
      <c r="B5722" s="65" t="str">
        <f>VLOOKUP(A5722,'bank list with code'!$A$2:$C$114,3,FALSE)</f>
        <v>B050</v>
      </c>
      <c r="C5722" s="65" t="str">
        <f>VLOOKUP(B5722,'bank type'!$A$2:$B$87,2,FALSE)</f>
        <v>Private Sector Banks</v>
      </c>
      <c r="D5722" s="60">
        <f t="shared" si="193"/>
        <v>45351</v>
      </c>
      <c r="E5722" s="119">
        <v>2</v>
      </c>
      <c r="F5722" s="31">
        <v>2024</v>
      </c>
      <c r="G5722">
        <v>11474</v>
      </c>
      <c r="H5722">
        <v>9286</v>
      </c>
      <c r="K5722">
        <v>1591904</v>
      </c>
      <c r="L5722">
        <v>4639</v>
      </c>
      <c r="M5722">
        <v>2086877</v>
      </c>
      <c r="N5722">
        <v>0</v>
      </c>
      <c r="O5722">
        <v>20404625</v>
      </c>
      <c r="Q5722">
        <v>49679667</v>
      </c>
      <c r="S5722" s="114">
        <v>145892.826</v>
      </c>
      <c r="T5722">
        <v>30224748</v>
      </c>
      <c r="U5722">
        <v>256992243</v>
      </c>
      <c r="V5722">
        <v>0</v>
      </c>
      <c r="W5722">
        <v>0</v>
      </c>
      <c r="X5722">
        <v>54029646</v>
      </c>
      <c r="Z5722">
        <v>12221885</v>
      </c>
      <c r="AB5722" s="114">
        <v>39579.33</v>
      </c>
      <c r="AC5722">
        <v>9224240</v>
      </c>
      <c r="AD5722">
        <v>32011134</v>
      </c>
      <c r="AE5722">
        <v>78685</v>
      </c>
      <c r="AF5722">
        <v>1190985</v>
      </c>
    </row>
    <row r="5723" spans="1:32" x14ac:dyDescent="0.3">
      <c r="A5723" t="s">
        <v>22</v>
      </c>
      <c r="B5723" s="65" t="str">
        <f>VLOOKUP(A5723,'bank list with code'!$A$2:$C$114,3,FALSE)</f>
        <v>B053</v>
      </c>
      <c r="C5723" s="65" t="str">
        <f>VLOOKUP(B5723,'bank type'!$A$2:$B$87,2,FALSE)</f>
        <v>Private Sector Banks</v>
      </c>
      <c r="D5723" s="60">
        <f t="shared" si="193"/>
        <v>45351</v>
      </c>
      <c r="E5723" s="119">
        <v>2</v>
      </c>
      <c r="F5723" s="31">
        <v>2024</v>
      </c>
      <c r="G5723">
        <v>9926</v>
      </c>
      <c r="H5723">
        <v>7183</v>
      </c>
      <c r="K5723">
        <v>1656366</v>
      </c>
      <c r="L5723">
        <v>9942</v>
      </c>
      <c r="M5723">
        <v>584119</v>
      </c>
      <c r="N5723">
        <v>3439563</v>
      </c>
      <c r="O5723">
        <v>16846344</v>
      </c>
      <c r="Q5723">
        <v>17858646</v>
      </c>
      <c r="S5723" s="114">
        <v>78293.880999999994</v>
      </c>
      <c r="T5723">
        <v>39982807</v>
      </c>
      <c r="U5723">
        <v>190136392</v>
      </c>
      <c r="V5723">
        <v>66</v>
      </c>
      <c r="W5723">
        <v>4185</v>
      </c>
      <c r="X5723">
        <v>32321045</v>
      </c>
      <c r="Z5723">
        <v>7787943</v>
      </c>
      <c r="AB5723" s="114">
        <v>25877.893</v>
      </c>
      <c r="AC5723">
        <v>3227545</v>
      </c>
      <c r="AD5723">
        <v>18774661</v>
      </c>
      <c r="AE5723">
        <v>9050</v>
      </c>
      <c r="AF5723">
        <v>191197</v>
      </c>
    </row>
    <row r="5724" spans="1:32" x14ac:dyDescent="0.3">
      <c r="A5724" t="s">
        <v>82</v>
      </c>
      <c r="B5724" s="65" t="str">
        <f>VLOOKUP(A5724,'bank list with code'!$A$2:$C$114,3,FALSE)</f>
        <v>B054</v>
      </c>
      <c r="C5724" s="65" t="str">
        <f>VLOOKUP(B5724,'bank type'!$A$2:$B$87,2,FALSE)</f>
        <v>Private Sector Banks</v>
      </c>
      <c r="D5724" s="60">
        <f t="shared" si="193"/>
        <v>45351</v>
      </c>
      <c r="E5724" s="119">
        <v>2</v>
      </c>
      <c r="F5724" s="31">
        <v>2024</v>
      </c>
      <c r="G5724">
        <v>2309</v>
      </c>
      <c r="H5724">
        <v>1000</v>
      </c>
      <c r="K5724">
        <v>17918</v>
      </c>
      <c r="L5724">
        <v>123</v>
      </c>
      <c r="M5724">
        <v>10744</v>
      </c>
      <c r="N5724">
        <v>301487</v>
      </c>
      <c r="O5724">
        <v>35511</v>
      </c>
      <c r="Q5724">
        <v>63506</v>
      </c>
      <c r="S5724" s="114">
        <v>230.19800000000001</v>
      </c>
      <c r="T5724">
        <v>51774</v>
      </c>
      <c r="U5724">
        <v>186015</v>
      </c>
      <c r="V5724">
        <v>0</v>
      </c>
      <c r="W5724">
        <v>0</v>
      </c>
      <c r="X5724">
        <v>11730776</v>
      </c>
      <c r="Z5724">
        <v>1424433</v>
      </c>
      <c r="AB5724" s="114">
        <v>3218.7379999999998</v>
      </c>
      <c r="AC5724">
        <v>274454</v>
      </c>
      <c r="AD5724">
        <v>787779</v>
      </c>
      <c r="AE5724">
        <v>0</v>
      </c>
      <c r="AF5724">
        <v>0</v>
      </c>
    </row>
    <row r="5725" spans="1:32" x14ac:dyDescent="0.3">
      <c r="A5725" t="s">
        <v>83</v>
      </c>
      <c r="B5725" s="65" t="str">
        <f>VLOOKUP(A5725,'bank list with code'!$A$2:$C$114,3,FALSE)</f>
        <v>B056</v>
      </c>
      <c r="C5725" s="65" t="str">
        <f>VLOOKUP(B5725,'bank type'!$A$2:$B$87,2,FALSE)</f>
        <v>Private Sector Banks</v>
      </c>
      <c r="D5725" s="60">
        <f t="shared" si="193"/>
        <v>45351</v>
      </c>
      <c r="E5725" s="119">
        <v>2</v>
      </c>
      <c r="F5725" s="31">
        <v>2024</v>
      </c>
      <c r="G5725">
        <v>851</v>
      </c>
      <c r="H5725">
        <v>311</v>
      </c>
      <c r="K5725">
        <v>44776</v>
      </c>
      <c r="L5725">
        <v>10325</v>
      </c>
      <c r="M5725">
        <v>0</v>
      </c>
      <c r="N5725">
        <v>38079</v>
      </c>
      <c r="O5725">
        <v>2436772</v>
      </c>
      <c r="Q5725">
        <v>5389969</v>
      </c>
      <c r="S5725" s="114">
        <v>12558.769</v>
      </c>
      <c r="T5725">
        <v>2067968</v>
      </c>
      <c r="U5725">
        <v>13260869</v>
      </c>
      <c r="V5725">
        <v>0</v>
      </c>
      <c r="W5725">
        <v>0</v>
      </c>
      <c r="X5725">
        <v>6839455</v>
      </c>
      <c r="Z5725">
        <v>716273</v>
      </c>
      <c r="AB5725" s="114">
        <v>1986.835</v>
      </c>
      <c r="AC5725">
        <v>266116</v>
      </c>
      <c r="AD5725">
        <v>1880833</v>
      </c>
      <c r="AE5725">
        <v>0</v>
      </c>
      <c r="AF5725">
        <v>0</v>
      </c>
    </row>
    <row r="5726" spans="1:32" x14ac:dyDescent="0.3">
      <c r="A5726" t="s">
        <v>24</v>
      </c>
      <c r="B5726" s="65" t="str">
        <f>VLOOKUP(A5726,'bank list with code'!$A$2:$C$114,3,FALSE)</f>
        <v>B062</v>
      </c>
      <c r="C5726" s="65" t="str">
        <f>VLOOKUP(B5726,'bank type'!$A$2:$B$87,2,FALSE)</f>
        <v>Private Sector Banks</v>
      </c>
      <c r="D5726" s="60">
        <f t="shared" si="193"/>
        <v>45351</v>
      </c>
      <c r="E5726" s="119">
        <v>2</v>
      </c>
      <c r="F5726" s="31">
        <v>2024</v>
      </c>
      <c r="G5726">
        <v>1805</v>
      </c>
      <c r="H5726">
        <v>1159</v>
      </c>
      <c r="K5726">
        <v>220171</v>
      </c>
      <c r="L5726">
        <v>146</v>
      </c>
      <c r="M5726">
        <v>59363</v>
      </c>
      <c r="N5726">
        <v>5687512</v>
      </c>
      <c r="O5726">
        <v>2847599</v>
      </c>
      <c r="Q5726">
        <v>3707926</v>
      </c>
      <c r="S5726" s="114">
        <v>21704.65</v>
      </c>
      <c r="T5726">
        <v>3883605</v>
      </c>
      <c r="U5726">
        <v>55878485</v>
      </c>
      <c r="V5726">
        <v>0</v>
      </c>
      <c r="W5726">
        <v>0</v>
      </c>
      <c r="X5726">
        <v>10670305</v>
      </c>
      <c r="Z5726">
        <v>867904</v>
      </c>
      <c r="AB5726" s="114">
        <v>2349.6390000000001</v>
      </c>
      <c r="AC5726">
        <v>682079</v>
      </c>
      <c r="AD5726">
        <v>3074088</v>
      </c>
      <c r="AE5726">
        <v>1014</v>
      </c>
      <c r="AF5726">
        <v>68673</v>
      </c>
    </row>
    <row r="5727" spans="1:32" x14ac:dyDescent="0.3">
      <c r="A5727" t="s">
        <v>84</v>
      </c>
      <c r="B5727" s="65" t="str">
        <f>VLOOKUP(A5727,'bank list with code'!$A$2:$C$114,3,FALSE)</f>
        <v>B063</v>
      </c>
      <c r="C5727" s="65" t="str">
        <f>VLOOKUP(B5727,'bank type'!$A$2:$B$87,2,FALSE)</f>
        <v>Private Sector Banks</v>
      </c>
      <c r="D5727" s="60">
        <f t="shared" si="193"/>
        <v>45351</v>
      </c>
      <c r="E5727" s="119">
        <v>2</v>
      </c>
      <c r="F5727" s="31">
        <v>2024</v>
      </c>
      <c r="G5727">
        <v>939</v>
      </c>
      <c r="H5727">
        <v>626</v>
      </c>
      <c r="K5727">
        <v>14354</v>
      </c>
      <c r="L5727">
        <v>942</v>
      </c>
      <c r="M5727">
        <v>0</v>
      </c>
      <c r="N5727">
        <v>399930</v>
      </c>
      <c r="O5727">
        <v>117340</v>
      </c>
      <c r="Q5727">
        <v>189794</v>
      </c>
      <c r="S5727" s="114">
        <v>1452.924</v>
      </c>
      <c r="T5727">
        <v>104536</v>
      </c>
      <c r="U5727">
        <v>421349</v>
      </c>
      <c r="V5727">
        <v>0</v>
      </c>
      <c r="W5727">
        <v>0</v>
      </c>
      <c r="X5727">
        <v>4251582</v>
      </c>
      <c r="Z5727">
        <v>1469292</v>
      </c>
      <c r="AB5727" s="114">
        <v>2756.0880000000002</v>
      </c>
      <c r="AC5727">
        <v>947091</v>
      </c>
      <c r="AD5727">
        <v>713697</v>
      </c>
      <c r="AE5727">
        <v>0</v>
      </c>
      <c r="AF5727">
        <v>0</v>
      </c>
    </row>
    <row r="5728" spans="1:32" x14ac:dyDescent="0.3">
      <c r="A5728" t="s">
        <v>26</v>
      </c>
      <c r="B5728" s="65" t="str">
        <f>VLOOKUP(A5728,'bank list with code'!$A$2:$C$114,3,FALSE)</f>
        <v>B069</v>
      </c>
      <c r="C5728" s="65" t="str">
        <f>VLOOKUP(B5728,'bank type'!$A$2:$B$87,2,FALSE)</f>
        <v>Private Sector Banks</v>
      </c>
      <c r="D5728" s="60">
        <f t="shared" si="193"/>
        <v>45351</v>
      </c>
      <c r="E5728" s="119">
        <v>2</v>
      </c>
      <c r="F5728" s="31">
        <v>2024</v>
      </c>
      <c r="G5728">
        <v>914</v>
      </c>
      <c r="H5728">
        <v>580</v>
      </c>
      <c r="K5728">
        <v>10089</v>
      </c>
      <c r="L5728">
        <v>0</v>
      </c>
      <c r="M5728">
        <v>0</v>
      </c>
      <c r="N5728">
        <v>76920</v>
      </c>
      <c r="O5728">
        <v>0</v>
      </c>
      <c r="Q5728">
        <v>0</v>
      </c>
      <c r="S5728" s="114">
        <v>0</v>
      </c>
      <c r="T5728">
        <v>0</v>
      </c>
      <c r="U5728">
        <v>0</v>
      </c>
      <c r="V5728">
        <v>0</v>
      </c>
      <c r="W5728">
        <v>0</v>
      </c>
      <c r="X5728">
        <v>5221403</v>
      </c>
      <c r="Z5728">
        <v>851555</v>
      </c>
      <c r="AB5728" s="114">
        <v>1694.4069999999999</v>
      </c>
      <c r="AC5728">
        <v>84978</v>
      </c>
      <c r="AD5728">
        <v>218866</v>
      </c>
      <c r="AE5728">
        <v>0</v>
      </c>
      <c r="AF5728">
        <v>0</v>
      </c>
    </row>
    <row r="5729" spans="1:32" x14ac:dyDescent="0.3">
      <c r="A5729" t="s">
        <v>27</v>
      </c>
      <c r="B5729" s="65" t="str">
        <f>VLOOKUP(A5729,'bank list with code'!$A$2:$C$114,3,FALSE)</f>
        <v>B070</v>
      </c>
      <c r="C5729" s="65" t="str">
        <f>VLOOKUP(B5729,'bank type'!$A$2:$B$87,2,FALSE)</f>
        <v>Private Sector Banks</v>
      </c>
      <c r="D5729" s="60">
        <f t="shared" si="193"/>
        <v>45351</v>
      </c>
      <c r="E5729" s="119">
        <v>2</v>
      </c>
      <c r="F5729" s="31">
        <v>2024</v>
      </c>
      <c r="G5729">
        <v>1454</v>
      </c>
      <c r="H5729">
        <v>800</v>
      </c>
      <c r="K5729">
        <v>8831</v>
      </c>
      <c r="L5729">
        <v>0</v>
      </c>
      <c r="M5729">
        <v>0</v>
      </c>
      <c r="N5729">
        <v>34144</v>
      </c>
      <c r="O5729">
        <v>10415</v>
      </c>
      <c r="Q5729">
        <v>25783</v>
      </c>
      <c r="S5729" s="114">
        <v>172.56299999999999</v>
      </c>
      <c r="T5729">
        <v>10263</v>
      </c>
      <c r="U5729">
        <v>132634</v>
      </c>
      <c r="V5729">
        <v>0</v>
      </c>
      <c r="W5729">
        <v>0</v>
      </c>
      <c r="X5729">
        <v>4739291</v>
      </c>
      <c r="Z5729">
        <v>1077554</v>
      </c>
      <c r="AB5729" s="114">
        <v>2683.0920000000001</v>
      </c>
      <c r="AC5729">
        <v>204324</v>
      </c>
      <c r="AD5729">
        <v>660152</v>
      </c>
      <c r="AE5729">
        <v>0</v>
      </c>
      <c r="AF5729">
        <v>0</v>
      </c>
    </row>
    <row r="5730" spans="1:32" x14ac:dyDescent="0.3">
      <c r="A5730" t="s">
        <v>28</v>
      </c>
      <c r="B5730" s="65" t="str">
        <f>VLOOKUP(A5730,'bank list with code'!$A$2:$C$114,3,FALSE)</f>
        <v>B073</v>
      </c>
      <c r="C5730" s="65" t="str">
        <f>VLOOKUP(B5730,'bank type'!$A$2:$B$87,2,FALSE)</f>
        <v>Private Sector Banks</v>
      </c>
      <c r="D5730" s="60">
        <f t="shared" si="193"/>
        <v>45351</v>
      </c>
      <c r="E5730" s="119">
        <v>2</v>
      </c>
      <c r="F5730" s="31">
        <v>2024</v>
      </c>
      <c r="G5730">
        <v>1759</v>
      </c>
      <c r="H5730">
        <v>1507</v>
      </c>
      <c r="K5730">
        <v>77238</v>
      </c>
      <c r="L5730">
        <v>4427</v>
      </c>
      <c r="M5730">
        <v>112308</v>
      </c>
      <c r="N5730">
        <v>524537</v>
      </c>
      <c r="O5730">
        <v>6042418</v>
      </c>
      <c r="Q5730">
        <v>9660552</v>
      </c>
      <c r="S5730" s="114">
        <v>24324.577000000001</v>
      </c>
      <c r="T5730">
        <v>4559675</v>
      </c>
      <c r="U5730">
        <v>36731055</v>
      </c>
      <c r="V5730">
        <v>0</v>
      </c>
      <c r="W5730">
        <v>0</v>
      </c>
      <c r="X5730">
        <v>33603903</v>
      </c>
      <c r="Z5730">
        <v>2467811</v>
      </c>
      <c r="AB5730" s="114">
        <v>5642.0619999999999</v>
      </c>
      <c r="AC5730">
        <v>1983314</v>
      </c>
      <c r="AD5730">
        <v>5572629</v>
      </c>
      <c r="AE5730">
        <v>0</v>
      </c>
      <c r="AF5730">
        <v>0</v>
      </c>
    </row>
    <row r="5731" spans="1:32" x14ac:dyDescent="0.3">
      <c r="A5731" t="s">
        <v>92</v>
      </c>
      <c r="B5731" s="65" t="str">
        <f>VLOOKUP(A5731,'bank list with code'!$A$2:$C$114,3,FALSE)</f>
        <v>B074</v>
      </c>
      <c r="C5731" s="65" t="str">
        <f>VLOOKUP(B5731,'bank type'!$A$2:$B$87,2,FALSE)</f>
        <v>Private Sector Banks</v>
      </c>
      <c r="D5731" s="60">
        <f t="shared" si="193"/>
        <v>45351</v>
      </c>
      <c r="E5731" s="119">
        <v>2</v>
      </c>
      <c r="F5731" s="31">
        <v>2024</v>
      </c>
      <c r="G5731">
        <v>0</v>
      </c>
      <c r="H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Q5731">
        <v>0</v>
      </c>
      <c r="S5731" s="114">
        <v>0</v>
      </c>
      <c r="T5731">
        <v>0</v>
      </c>
      <c r="U5731">
        <v>0</v>
      </c>
      <c r="V5731">
        <v>0</v>
      </c>
      <c r="W5731">
        <v>0</v>
      </c>
      <c r="X5731">
        <v>247406</v>
      </c>
      <c r="Z5731">
        <v>15780</v>
      </c>
      <c r="AB5731" s="114">
        <v>30.707999999999998</v>
      </c>
      <c r="AC5731">
        <v>5387</v>
      </c>
      <c r="AD5731">
        <v>17200</v>
      </c>
      <c r="AE5731">
        <v>0</v>
      </c>
      <c r="AF5731">
        <v>0</v>
      </c>
    </row>
    <row r="5732" spans="1:32" x14ac:dyDescent="0.3">
      <c r="A5732" t="s">
        <v>85</v>
      </c>
      <c r="B5732" s="65" t="str">
        <f>VLOOKUP(A5732,'bank list with code'!$A$2:$C$114,3,FALSE)</f>
        <v>B083</v>
      </c>
      <c r="C5732" s="65" t="str">
        <f>VLOOKUP(B5732,'bank type'!$A$2:$B$87,2,FALSE)</f>
        <v>Private Sector Banks</v>
      </c>
      <c r="D5732" s="60">
        <f t="shared" si="193"/>
        <v>45351</v>
      </c>
      <c r="E5732" s="119">
        <v>2</v>
      </c>
      <c r="F5732" s="31">
        <v>2024</v>
      </c>
      <c r="G5732">
        <v>360</v>
      </c>
      <c r="H5732">
        <v>36</v>
      </c>
      <c r="K5732">
        <v>848765</v>
      </c>
      <c r="L5732">
        <v>0</v>
      </c>
      <c r="M5732">
        <v>3429</v>
      </c>
      <c r="N5732">
        <v>120584</v>
      </c>
      <c r="O5732">
        <v>5161788</v>
      </c>
      <c r="Q5732">
        <v>6708256</v>
      </c>
      <c r="S5732" s="114">
        <v>33299.275000000001</v>
      </c>
      <c r="T5732">
        <v>3272736</v>
      </c>
      <c r="U5732">
        <v>36781309</v>
      </c>
      <c r="V5732">
        <v>0</v>
      </c>
      <c r="W5732">
        <v>0</v>
      </c>
      <c r="X5732">
        <v>1469217</v>
      </c>
      <c r="Z5732">
        <v>207230</v>
      </c>
      <c r="AB5732" s="114">
        <v>496.22500000000002</v>
      </c>
      <c r="AC5732">
        <v>105743</v>
      </c>
      <c r="AD5732">
        <v>722678</v>
      </c>
      <c r="AE5732">
        <v>97</v>
      </c>
      <c r="AF5732">
        <v>3631</v>
      </c>
    </row>
    <row r="5733" spans="1:32" x14ac:dyDescent="0.3">
      <c r="A5733" t="s">
        <v>30</v>
      </c>
      <c r="B5733" s="65" t="str">
        <f>VLOOKUP(A5733,'bank list with code'!$A$2:$C$114,3,FALSE)</f>
        <v>B089</v>
      </c>
      <c r="C5733" s="65" t="str">
        <f>VLOOKUP(B5733,'bank type'!$A$2:$B$87,2,FALSE)</f>
        <v>Private Sector Banks</v>
      </c>
      <c r="D5733" s="60">
        <f t="shared" si="193"/>
        <v>45351</v>
      </c>
      <c r="E5733" s="119">
        <v>2</v>
      </c>
      <c r="F5733" s="31">
        <v>2024</v>
      </c>
      <c r="G5733">
        <v>905</v>
      </c>
      <c r="H5733">
        <v>417</v>
      </c>
      <c r="K5733">
        <v>16427</v>
      </c>
      <c r="L5733">
        <v>0</v>
      </c>
      <c r="M5733">
        <v>6866</v>
      </c>
      <c r="N5733">
        <v>91317</v>
      </c>
      <c r="O5733">
        <v>400776</v>
      </c>
      <c r="Q5733">
        <v>738602</v>
      </c>
      <c r="S5733" s="114">
        <v>2624.71</v>
      </c>
      <c r="T5733">
        <v>754052</v>
      </c>
      <c r="U5733">
        <v>5354628</v>
      </c>
      <c r="V5733">
        <v>0</v>
      </c>
      <c r="W5733">
        <v>0</v>
      </c>
      <c r="X5733">
        <v>3787113</v>
      </c>
      <c r="Z5733">
        <v>1129008</v>
      </c>
      <c r="AB5733" s="114">
        <v>2529.0070000000001</v>
      </c>
      <c r="AC5733">
        <v>184655</v>
      </c>
      <c r="AD5733">
        <v>791649</v>
      </c>
      <c r="AE5733">
        <v>0</v>
      </c>
      <c r="AF5733">
        <v>0</v>
      </c>
    </row>
    <row r="5734" spans="1:32" x14ac:dyDescent="0.3">
      <c r="A5734" t="s">
        <v>31</v>
      </c>
      <c r="B5734" s="65" t="str">
        <f>VLOOKUP(A5734,'bank list with code'!$A$2:$C$114,3,FALSE)</f>
        <v>B100</v>
      </c>
      <c r="C5734" s="65" t="str">
        <f>VLOOKUP(B5734,'bank type'!$A$2:$B$87,2,FALSE)</f>
        <v>Private Sector Banks</v>
      </c>
      <c r="D5734" s="60">
        <f t="shared" si="193"/>
        <v>45351</v>
      </c>
      <c r="E5734" s="119">
        <v>2</v>
      </c>
      <c r="F5734" s="31">
        <v>2024</v>
      </c>
      <c r="G5734">
        <v>496</v>
      </c>
      <c r="H5734">
        <v>661</v>
      </c>
      <c r="K5734">
        <v>1951</v>
      </c>
      <c r="L5734">
        <v>0</v>
      </c>
      <c r="M5734">
        <v>0</v>
      </c>
      <c r="N5734">
        <v>129945</v>
      </c>
      <c r="O5734">
        <v>31966</v>
      </c>
      <c r="Q5734">
        <v>39454</v>
      </c>
      <c r="S5734" s="114">
        <v>177.56700000000001</v>
      </c>
      <c r="T5734">
        <v>16977</v>
      </c>
      <c r="U5734">
        <v>112853</v>
      </c>
      <c r="V5734">
        <v>0</v>
      </c>
      <c r="W5734">
        <v>0</v>
      </c>
      <c r="X5734">
        <v>2281094</v>
      </c>
      <c r="Z5734">
        <v>321311</v>
      </c>
      <c r="AB5734" s="114">
        <v>855.851</v>
      </c>
      <c r="AC5734">
        <v>46229</v>
      </c>
      <c r="AD5734">
        <v>101849</v>
      </c>
      <c r="AE5734">
        <v>103</v>
      </c>
      <c r="AF5734">
        <v>326</v>
      </c>
    </row>
    <row r="5735" spans="1:32" x14ac:dyDescent="0.3">
      <c r="A5735" t="s">
        <v>33</v>
      </c>
      <c r="B5735" s="65" t="str">
        <f>VLOOKUP(A5735,'bank list with code'!$A$2:$C$114,3,FALSE)</f>
        <v>B113</v>
      </c>
      <c r="C5735" s="65" t="str">
        <f>VLOOKUP(B5735,'bank type'!$A$2:$B$87,2,FALSE)</f>
        <v>Private Sector Banks</v>
      </c>
      <c r="D5735" s="60">
        <f t="shared" si="193"/>
        <v>45351</v>
      </c>
      <c r="E5735" s="119">
        <v>2</v>
      </c>
      <c r="F5735" s="31">
        <v>2024</v>
      </c>
      <c r="G5735">
        <v>1119</v>
      </c>
      <c r="H5735">
        <v>168</v>
      </c>
      <c r="K5735">
        <v>74841</v>
      </c>
      <c r="L5735">
        <v>89795</v>
      </c>
      <c r="M5735">
        <v>284291</v>
      </c>
      <c r="N5735">
        <v>183061973</v>
      </c>
      <c r="O5735">
        <v>1982392</v>
      </c>
      <c r="Q5735">
        <v>4226388</v>
      </c>
      <c r="S5735" s="114">
        <v>10752.305</v>
      </c>
      <c r="T5735">
        <v>1065155</v>
      </c>
      <c r="U5735">
        <v>12742297</v>
      </c>
      <c r="V5735">
        <v>0</v>
      </c>
      <c r="W5735">
        <v>0</v>
      </c>
      <c r="X5735">
        <v>5292759</v>
      </c>
      <c r="Z5735">
        <v>671204</v>
      </c>
      <c r="AB5735" s="114">
        <v>1646.866</v>
      </c>
      <c r="AC5735">
        <v>178269</v>
      </c>
      <c r="AD5735">
        <v>825528</v>
      </c>
      <c r="AE5735">
        <v>43</v>
      </c>
      <c r="AF5735">
        <v>1004</v>
      </c>
    </row>
    <row r="5736" spans="1:32" x14ac:dyDescent="0.3">
      <c r="A5736" t="s">
        <v>86</v>
      </c>
      <c r="B5736" s="65" t="str">
        <f>VLOOKUP(A5736,'bank list with code'!$A$2:$C$114,3,FALSE)</f>
        <v>B004</v>
      </c>
      <c r="C5736" s="65" t="str">
        <f>VLOOKUP(B5736,'bank type'!$A$2:$B$87,2,FALSE)</f>
        <v>Foreign Banks</v>
      </c>
      <c r="D5736" s="60">
        <f t="shared" si="193"/>
        <v>45351</v>
      </c>
      <c r="E5736" s="119">
        <v>2</v>
      </c>
      <c r="F5736" s="31">
        <v>2024</v>
      </c>
      <c r="G5736">
        <v>0</v>
      </c>
      <c r="H5736">
        <v>0</v>
      </c>
      <c r="K5736">
        <v>50009</v>
      </c>
      <c r="L5736">
        <v>0</v>
      </c>
      <c r="M5736">
        <v>0</v>
      </c>
      <c r="N5736">
        <v>0</v>
      </c>
      <c r="O5736">
        <v>1346343</v>
      </c>
      <c r="Q5736">
        <v>1238416</v>
      </c>
      <c r="S5736" s="114">
        <v>10250.48</v>
      </c>
      <c r="T5736">
        <v>3426516</v>
      </c>
      <c r="U5736">
        <v>32017803</v>
      </c>
      <c r="V5736">
        <v>0</v>
      </c>
      <c r="W5736">
        <v>0</v>
      </c>
      <c r="X5736">
        <v>0</v>
      </c>
      <c r="Z5736">
        <v>0</v>
      </c>
      <c r="AB5736" s="114">
        <v>0</v>
      </c>
      <c r="AC5736">
        <v>0</v>
      </c>
      <c r="AD5736">
        <v>0</v>
      </c>
      <c r="AE5736">
        <v>0</v>
      </c>
      <c r="AF5736">
        <v>0</v>
      </c>
    </row>
    <row r="5737" spans="1:32" x14ac:dyDescent="0.3">
      <c r="A5737" t="s">
        <v>36</v>
      </c>
      <c r="B5737" s="65" t="str">
        <f>VLOOKUP(A5737,'bank list with code'!$A$2:$C$114,3,FALSE)</f>
        <v>B011</v>
      </c>
      <c r="C5737" s="65" t="str">
        <f>VLOOKUP(B5737,'bank type'!$A$2:$B$87,2,FALSE)</f>
        <v>Foreign Banks</v>
      </c>
      <c r="D5737" s="60">
        <f t="shared" si="193"/>
        <v>45351</v>
      </c>
      <c r="E5737" s="119">
        <v>2</v>
      </c>
      <c r="F5737" s="31">
        <v>2024</v>
      </c>
      <c r="G5737">
        <v>0</v>
      </c>
      <c r="H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Q5737">
        <v>0</v>
      </c>
      <c r="S5737" s="1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Z5737">
        <v>0</v>
      </c>
      <c r="AB5737" s="114">
        <v>0</v>
      </c>
      <c r="AC5737">
        <v>0</v>
      </c>
      <c r="AD5737">
        <v>0</v>
      </c>
      <c r="AE5737">
        <v>0</v>
      </c>
      <c r="AF5737">
        <v>0</v>
      </c>
    </row>
    <row r="5738" spans="1:32" x14ac:dyDescent="0.3">
      <c r="A5738" t="s">
        <v>107</v>
      </c>
      <c r="B5738" s="65" t="str">
        <f>VLOOKUP(A5738,'bank list with code'!$A$2:$C$114,3,FALSE)</f>
        <v>B013</v>
      </c>
      <c r="C5738" s="65" t="str">
        <f>VLOOKUP(B5738,'bank type'!$A$2:$B$87,2,FALSE)</f>
        <v>Foreign Banks</v>
      </c>
      <c r="D5738" s="60">
        <f t="shared" si="193"/>
        <v>45351</v>
      </c>
      <c r="E5738" s="119">
        <v>2</v>
      </c>
      <c r="F5738" s="31">
        <v>2024</v>
      </c>
      <c r="G5738">
        <v>2</v>
      </c>
      <c r="H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Q5738">
        <v>0</v>
      </c>
      <c r="S5738" s="114">
        <v>0</v>
      </c>
      <c r="T5738">
        <v>0</v>
      </c>
      <c r="U5738">
        <v>0</v>
      </c>
      <c r="V5738">
        <v>0</v>
      </c>
      <c r="W5738">
        <v>0</v>
      </c>
      <c r="X5738">
        <v>109</v>
      </c>
      <c r="Z5738">
        <v>1212</v>
      </c>
      <c r="AB5738" s="114">
        <v>5.4550000000000001</v>
      </c>
      <c r="AC5738">
        <v>148</v>
      </c>
      <c r="AD5738">
        <v>5692</v>
      </c>
      <c r="AE5738">
        <v>0</v>
      </c>
      <c r="AF5738">
        <v>0</v>
      </c>
    </row>
    <row r="5739" spans="1:32" x14ac:dyDescent="0.3">
      <c r="A5739" t="s">
        <v>37</v>
      </c>
      <c r="B5739" s="65" t="str">
        <f>VLOOKUP(A5739,'bank list with code'!$A$2:$C$114,3,FALSE)</f>
        <v>B017</v>
      </c>
      <c r="C5739" s="65" t="str">
        <f>VLOOKUP(B5739,'bank type'!$A$2:$B$87,2,FALSE)</f>
        <v>Foreign Banks</v>
      </c>
      <c r="D5739" s="60">
        <f t="shared" si="193"/>
        <v>45351</v>
      </c>
      <c r="E5739" s="119">
        <v>2</v>
      </c>
      <c r="F5739" s="31">
        <v>2024</v>
      </c>
      <c r="G5739">
        <v>0</v>
      </c>
      <c r="H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Q5739">
        <v>0</v>
      </c>
      <c r="S5739" s="114">
        <v>0</v>
      </c>
      <c r="T5739">
        <v>0</v>
      </c>
      <c r="U5739">
        <v>0</v>
      </c>
      <c r="V5739">
        <v>0</v>
      </c>
      <c r="W5739">
        <v>0</v>
      </c>
      <c r="X5739">
        <v>789</v>
      </c>
      <c r="Z5739">
        <v>20</v>
      </c>
      <c r="AB5739" s="114">
        <v>0.311</v>
      </c>
      <c r="AC5739">
        <v>6</v>
      </c>
      <c r="AD5739">
        <v>79</v>
      </c>
      <c r="AE5739">
        <v>0</v>
      </c>
      <c r="AF5739">
        <v>0</v>
      </c>
    </row>
    <row r="5740" spans="1:32" x14ac:dyDescent="0.3">
      <c r="A5740" t="s">
        <v>38</v>
      </c>
      <c r="B5740" s="65" t="str">
        <f>VLOOKUP(A5740,'bank list with code'!$A$2:$C$114,3,FALSE)</f>
        <v>B023</v>
      </c>
      <c r="C5740" s="65" t="str">
        <f>VLOOKUP(B5740,'bank type'!$A$2:$B$87,2,FALSE)</f>
        <v>Foreign Banks</v>
      </c>
      <c r="D5740" s="60">
        <f t="shared" si="193"/>
        <v>45351</v>
      </c>
      <c r="E5740" s="119">
        <v>2</v>
      </c>
      <c r="F5740" s="31">
        <v>2024</v>
      </c>
      <c r="G5740">
        <v>0</v>
      </c>
      <c r="H5740">
        <v>0</v>
      </c>
      <c r="K5740">
        <v>0</v>
      </c>
      <c r="L5740">
        <v>0</v>
      </c>
      <c r="M5740">
        <v>0</v>
      </c>
      <c r="N5740">
        <v>0</v>
      </c>
      <c r="O5740">
        <v>191852</v>
      </c>
      <c r="Q5740">
        <v>143415</v>
      </c>
      <c r="S5740" s="114">
        <v>906.26800000000003</v>
      </c>
      <c r="T5740">
        <v>244975</v>
      </c>
      <c r="U5740">
        <v>2643828</v>
      </c>
      <c r="V5740">
        <v>0</v>
      </c>
      <c r="W5740">
        <v>0</v>
      </c>
      <c r="X5740">
        <v>0</v>
      </c>
      <c r="Z5740">
        <v>0</v>
      </c>
      <c r="AB5740" s="114">
        <v>0</v>
      </c>
      <c r="AC5740">
        <v>0</v>
      </c>
      <c r="AD5740">
        <v>0</v>
      </c>
      <c r="AE5740">
        <v>0</v>
      </c>
      <c r="AF5740">
        <v>0</v>
      </c>
    </row>
    <row r="5741" spans="1:32" x14ac:dyDescent="0.3">
      <c r="A5741" t="s">
        <v>87</v>
      </c>
      <c r="B5741" s="65" t="str">
        <f>VLOOKUP(A5741,'bank list with code'!$A$2:$C$114,3,FALSE)</f>
        <v>B030</v>
      </c>
      <c r="C5741" s="65" t="str">
        <f>VLOOKUP(B5741,'bank type'!$A$2:$B$87,2,FALSE)</f>
        <v>Foreign Banks</v>
      </c>
      <c r="D5741" s="60">
        <f t="shared" si="193"/>
        <v>45351</v>
      </c>
      <c r="E5741" s="119">
        <v>2</v>
      </c>
      <c r="F5741" s="31">
        <v>2024</v>
      </c>
      <c r="G5741">
        <v>434</v>
      </c>
      <c r="H5741">
        <v>473</v>
      </c>
      <c r="K5741">
        <v>560</v>
      </c>
      <c r="L5741">
        <v>90</v>
      </c>
      <c r="M5741">
        <v>0</v>
      </c>
      <c r="N5741">
        <v>5553</v>
      </c>
      <c r="O5741">
        <v>518113</v>
      </c>
      <c r="Q5741">
        <v>436368</v>
      </c>
      <c r="S5741" s="114">
        <v>2092.5590000000002</v>
      </c>
      <c r="T5741">
        <v>224021</v>
      </c>
      <c r="U5741">
        <v>1838133</v>
      </c>
      <c r="V5741">
        <v>0</v>
      </c>
      <c r="W5741">
        <v>0</v>
      </c>
      <c r="X5741">
        <v>2004243</v>
      </c>
      <c r="Z5741">
        <v>239332</v>
      </c>
      <c r="AB5741" s="114">
        <v>535.24099999999999</v>
      </c>
      <c r="AC5741">
        <v>90225</v>
      </c>
      <c r="AD5741">
        <v>241086</v>
      </c>
      <c r="AE5741">
        <v>0</v>
      </c>
      <c r="AF5741">
        <v>0</v>
      </c>
    </row>
    <row r="5742" spans="1:32" x14ac:dyDescent="0.3">
      <c r="A5742" t="s">
        <v>40</v>
      </c>
      <c r="B5742" s="65" t="str">
        <f>VLOOKUP(A5742,'bank list with code'!$A$2:$C$114,3,FALSE)</f>
        <v>B035</v>
      </c>
      <c r="C5742" s="65" t="str">
        <f>VLOOKUP(B5742,'bank type'!$A$2:$B$87,2,FALSE)</f>
        <v>Foreign Banks</v>
      </c>
      <c r="D5742" s="60">
        <f t="shared" si="193"/>
        <v>45351</v>
      </c>
      <c r="E5742" s="119">
        <v>2</v>
      </c>
      <c r="F5742" s="31">
        <v>2024</v>
      </c>
      <c r="G5742">
        <v>13</v>
      </c>
      <c r="H5742">
        <v>2</v>
      </c>
      <c r="K5742">
        <v>0</v>
      </c>
      <c r="L5742">
        <v>0</v>
      </c>
      <c r="M5742">
        <v>0</v>
      </c>
      <c r="N5742">
        <v>4</v>
      </c>
      <c r="O5742">
        <v>0</v>
      </c>
      <c r="Q5742">
        <v>0</v>
      </c>
      <c r="S5742" s="114">
        <v>0</v>
      </c>
      <c r="T5742">
        <v>0</v>
      </c>
      <c r="U5742">
        <v>0</v>
      </c>
      <c r="V5742">
        <v>0</v>
      </c>
      <c r="W5742">
        <v>0</v>
      </c>
      <c r="X5742">
        <v>117676</v>
      </c>
      <c r="Z5742">
        <v>28858</v>
      </c>
      <c r="AB5742" s="114">
        <v>89.128</v>
      </c>
      <c r="AC5742">
        <v>13448</v>
      </c>
      <c r="AD5742">
        <v>49324</v>
      </c>
      <c r="AE5742">
        <v>0</v>
      </c>
      <c r="AF5742">
        <v>0</v>
      </c>
    </row>
    <row r="5743" spans="1:32" x14ac:dyDescent="0.3">
      <c r="A5743" t="s">
        <v>108</v>
      </c>
      <c r="B5743" s="65" t="str">
        <f>VLOOKUP(A5743,'bank list with code'!$A$2:$C$114,3,FALSE)</f>
        <v>B040</v>
      </c>
      <c r="C5743" s="65" t="str">
        <f>VLOOKUP(B5743,'bank type'!$A$2:$B$87,2,FALSE)</f>
        <v>Foreign Banks</v>
      </c>
      <c r="D5743" s="60">
        <f t="shared" si="193"/>
        <v>45351</v>
      </c>
      <c r="E5743" s="119">
        <v>2</v>
      </c>
      <c r="F5743" s="31">
        <v>2024</v>
      </c>
      <c r="G5743">
        <v>2</v>
      </c>
      <c r="H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Q5743">
        <v>0</v>
      </c>
      <c r="S5743" s="114">
        <v>0</v>
      </c>
      <c r="T5743">
        <v>0</v>
      </c>
      <c r="U5743">
        <v>0</v>
      </c>
      <c r="V5743">
        <v>0</v>
      </c>
      <c r="W5743">
        <v>0</v>
      </c>
      <c r="X5743">
        <v>21205</v>
      </c>
      <c r="Z5743">
        <v>921</v>
      </c>
      <c r="AB5743" s="114">
        <v>3.0920000000000001</v>
      </c>
      <c r="AC5743">
        <v>170</v>
      </c>
      <c r="AD5743">
        <v>342</v>
      </c>
      <c r="AE5743">
        <v>0</v>
      </c>
      <c r="AF5743">
        <v>0</v>
      </c>
    </row>
    <row r="5744" spans="1:32" x14ac:dyDescent="0.3">
      <c r="A5744" t="s">
        <v>88</v>
      </c>
      <c r="B5744" s="65" t="str">
        <f>VLOOKUP(A5744,'bank list with code'!$A$2:$C$114,3,FALSE)</f>
        <v>B052</v>
      </c>
      <c r="C5744" s="65" t="str">
        <f>VLOOKUP(B5744,'bank type'!$A$2:$B$87,2,FALSE)</f>
        <v>Foreign Banks</v>
      </c>
      <c r="D5744" s="60">
        <f t="shared" si="193"/>
        <v>45351</v>
      </c>
      <c r="E5744" s="119">
        <v>2</v>
      </c>
      <c r="F5744" s="31">
        <v>2024</v>
      </c>
      <c r="G5744">
        <v>46</v>
      </c>
      <c r="H5744">
        <v>28</v>
      </c>
      <c r="K5744">
        <v>0</v>
      </c>
      <c r="L5744">
        <v>0</v>
      </c>
      <c r="M5744">
        <v>0</v>
      </c>
      <c r="N5744">
        <v>0</v>
      </c>
      <c r="O5744">
        <v>647283</v>
      </c>
      <c r="Q5744">
        <v>742464</v>
      </c>
      <c r="S5744" s="114">
        <v>2590.56</v>
      </c>
      <c r="T5744">
        <v>1121716</v>
      </c>
      <c r="U5744">
        <v>5800046</v>
      </c>
      <c r="V5744">
        <v>0</v>
      </c>
      <c r="W5744">
        <v>0</v>
      </c>
      <c r="X5744">
        <v>719988</v>
      </c>
      <c r="Z5744">
        <v>231671</v>
      </c>
      <c r="AB5744" s="114">
        <v>933.98199999999997</v>
      </c>
      <c r="AC5744">
        <v>0</v>
      </c>
      <c r="AD5744">
        <v>0</v>
      </c>
      <c r="AE5744">
        <v>0</v>
      </c>
      <c r="AF5744">
        <v>0</v>
      </c>
    </row>
    <row r="5745" spans="1:32" x14ac:dyDescent="0.3">
      <c r="A5745" t="s">
        <v>109</v>
      </c>
      <c r="B5745" s="65" t="str">
        <f>VLOOKUP(A5745,'bank list with code'!$A$2:$C$114,3,FALSE)</f>
        <v>B071</v>
      </c>
      <c r="C5745" s="65" t="str">
        <f>VLOOKUP(B5745,'bank type'!$A$2:$B$87,2,FALSE)</f>
        <v>Foreign Banks</v>
      </c>
      <c r="D5745" s="60">
        <f t="shared" si="193"/>
        <v>45351</v>
      </c>
      <c r="E5745" s="119">
        <v>2</v>
      </c>
      <c r="F5745" s="31">
        <v>2024</v>
      </c>
      <c r="G5745">
        <v>1</v>
      </c>
      <c r="H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Q5745">
        <v>0</v>
      </c>
      <c r="S5745" s="114">
        <v>0</v>
      </c>
      <c r="T5745">
        <v>0</v>
      </c>
      <c r="U5745">
        <v>0</v>
      </c>
      <c r="V5745">
        <v>0</v>
      </c>
      <c r="W5745">
        <v>0</v>
      </c>
      <c r="X5745">
        <v>1415</v>
      </c>
      <c r="Z5745">
        <v>1769</v>
      </c>
      <c r="AB5745" s="114">
        <v>6.52</v>
      </c>
      <c r="AC5745">
        <v>227</v>
      </c>
      <c r="AD5745">
        <v>624</v>
      </c>
      <c r="AE5745">
        <v>0</v>
      </c>
      <c r="AF5745">
        <v>0</v>
      </c>
    </row>
    <row r="5746" spans="1:32" x14ac:dyDescent="0.3">
      <c r="A5746" t="s">
        <v>110</v>
      </c>
      <c r="B5746" s="65" t="str">
        <f>VLOOKUP(A5746,'bank list with code'!$A$2:$C$114,3,FALSE)</f>
        <v>B072</v>
      </c>
      <c r="C5746" s="65" t="str">
        <f>VLOOKUP(B5746,'bank type'!$A$2:$B$87,2,FALSE)</f>
        <v>Foreign Banks</v>
      </c>
      <c r="D5746" s="60">
        <f t="shared" si="193"/>
        <v>45351</v>
      </c>
      <c r="E5746" s="119">
        <v>2</v>
      </c>
      <c r="F5746" s="31">
        <v>2024</v>
      </c>
      <c r="G5746">
        <v>1</v>
      </c>
      <c r="H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Q5746">
        <v>0</v>
      </c>
      <c r="S5746" s="114">
        <v>0</v>
      </c>
      <c r="T5746">
        <v>0</v>
      </c>
      <c r="U5746">
        <v>0</v>
      </c>
      <c r="V5746">
        <v>0</v>
      </c>
      <c r="W5746">
        <v>0</v>
      </c>
      <c r="X5746">
        <v>366</v>
      </c>
      <c r="Z5746">
        <v>611</v>
      </c>
      <c r="AB5746" s="114">
        <v>2.8260000000000001</v>
      </c>
      <c r="AC5746">
        <v>121</v>
      </c>
      <c r="AD5746">
        <v>582</v>
      </c>
      <c r="AE5746">
        <v>0</v>
      </c>
      <c r="AF5746">
        <v>0</v>
      </c>
    </row>
    <row r="5747" spans="1:32" x14ac:dyDescent="0.3">
      <c r="A5747" t="s">
        <v>89</v>
      </c>
      <c r="B5747" s="65" t="str">
        <f>VLOOKUP(A5747,'bank list with code'!$A$2:$C$114,3,FALSE)</f>
        <v>B085</v>
      </c>
      <c r="C5747" s="65" t="str">
        <f>VLOOKUP(B5747,'bank type'!$A$2:$B$87,2,FALSE)</f>
        <v>Foreign Banks</v>
      </c>
      <c r="D5747" s="60">
        <f t="shared" si="193"/>
        <v>45351</v>
      </c>
      <c r="E5747" s="119">
        <v>2</v>
      </c>
      <c r="F5747" s="31">
        <v>2024</v>
      </c>
      <c r="G5747">
        <v>0</v>
      </c>
      <c r="H5747">
        <v>0</v>
      </c>
      <c r="K5747">
        <v>0</v>
      </c>
      <c r="L5747">
        <v>1892</v>
      </c>
      <c r="M5747">
        <v>0</v>
      </c>
      <c r="N5747">
        <v>0</v>
      </c>
      <c r="O5747">
        <v>941637</v>
      </c>
      <c r="Q5747">
        <v>278687</v>
      </c>
      <c r="S5747" s="114">
        <v>365.923</v>
      </c>
      <c r="T5747">
        <v>493705</v>
      </c>
      <c r="U5747">
        <v>749966</v>
      </c>
      <c r="V5747">
        <v>0</v>
      </c>
      <c r="W5747">
        <v>0</v>
      </c>
      <c r="X5747">
        <v>759875</v>
      </c>
      <c r="Z5747">
        <v>9005</v>
      </c>
      <c r="AB5747" s="114">
        <v>23.47</v>
      </c>
      <c r="AC5747">
        <v>11049</v>
      </c>
      <c r="AD5747">
        <v>32437</v>
      </c>
      <c r="AE5747">
        <v>0</v>
      </c>
      <c r="AF5747">
        <v>0</v>
      </c>
    </row>
    <row r="5748" spans="1:32" x14ac:dyDescent="0.3">
      <c r="A5748" t="s">
        <v>42</v>
      </c>
      <c r="B5748" s="65" t="str">
        <f>VLOOKUP(A5748,'bank list with code'!$A$2:$C$114,3,FALSE)</f>
        <v>B090</v>
      </c>
      <c r="C5748" s="65" t="str">
        <f>VLOOKUP(B5748,'bank type'!$A$2:$B$87,2,FALSE)</f>
        <v>Foreign Banks</v>
      </c>
      <c r="D5748" s="60">
        <f t="shared" si="193"/>
        <v>45351</v>
      </c>
      <c r="E5748" s="119">
        <v>2</v>
      </c>
      <c r="F5748" s="31">
        <v>2024</v>
      </c>
      <c r="G5748">
        <v>101</v>
      </c>
      <c r="H5748">
        <v>65</v>
      </c>
      <c r="K5748">
        <v>0</v>
      </c>
      <c r="L5748">
        <v>0</v>
      </c>
      <c r="M5748">
        <v>0</v>
      </c>
      <c r="N5748">
        <v>0</v>
      </c>
      <c r="O5748">
        <v>1016068</v>
      </c>
      <c r="Q5748">
        <v>1204860</v>
      </c>
      <c r="S5748" s="114">
        <v>4089.4430000000002</v>
      </c>
      <c r="T5748">
        <v>1299579</v>
      </c>
      <c r="U5748">
        <v>6160302</v>
      </c>
      <c r="V5748">
        <v>0</v>
      </c>
      <c r="W5748">
        <v>0</v>
      </c>
      <c r="X5748">
        <v>1096768</v>
      </c>
      <c r="Z5748">
        <v>414235</v>
      </c>
      <c r="AB5748" s="114">
        <v>1178.47</v>
      </c>
      <c r="AC5748">
        <v>168972</v>
      </c>
      <c r="AD5748">
        <v>544148</v>
      </c>
      <c r="AE5748">
        <v>19</v>
      </c>
      <c r="AF5748">
        <v>452</v>
      </c>
    </row>
    <row r="5749" spans="1:32" x14ac:dyDescent="0.3">
      <c r="A5749" t="s">
        <v>94</v>
      </c>
      <c r="B5749" s="65" t="str">
        <f>VLOOKUP(A5749,'bank list with code'!$A$2:$C$114,3,FALSE)</f>
        <v>B112</v>
      </c>
      <c r="C5749" s="65" t="str">
        <f>VLOOKUP(B5749,'bank type'!$A$2:$B$87,2,FALSE)</f>
        <v>Foreign Banks</v>
      </c>
      <c r="D5749" s="60">
        <f t="shared" si="193"/>
        <v>45351</v>
      </c>
      <c r="E5749" s="119">
        <v>2</v>
      </c>
      <c r="F5749" s="31">
        <v>2024</v>
      </c>
      <c r="G5749">
        <v>0</v>
      </c>
      <c r="H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Q5749">
        <v>0</v>
      </c>
      <c r="S5749" s="114">
        <v>0</v>
      </c>
      <c r="T5749">
        <v>0</v>
      </c>
      <c r="U5749">
        <v>0</v>
      </c>
      <c r="V5749">
        <v>0</v>
      </c>
      <c r="W5749">
        <v>0</v>
      </c>
      <c r="X5749">
        <v>1114</v>
      </c>
      <c r="Z5749">
        <v>2604</v>
      </c>
      <c r="AB5749" s="114">
        <v>8.6660000000000004</v>
      </c>
      <c r="AC5749">
        <v>940</v>
      </c>
      <c r="AD5749">
        <v>2736</v>
      </c>
      <c r="AE5749">
        <v>0</v>
      </c>
      <c r="AF5749">
        <v>0</v>
      </c>
    </row>
    <row r="5750" spans="1:32" x14ac:dyDescent="0.3">
      <c r="A5750" t="s">
        <v>45</v>
      </c>
      <c r="B5750" s="65" t="str">
        <f>VLOOKUP(A5750,'bank list with code'!$A$2:$C$114,3,FALSE)</f>
        <v>B002</v>
      </c>
      <c r="C5750" s="65" t="str">
        <f>VLOOKUP(B5750,'bank type'!$A$2:$B$87,2,FALSE)</f>
        <v>Payment Banks</v>
      </c>
      <c r="D5750" s="60">
        <f t="shared" si="193"/>
        <v>45351</v>
      </c>
      <c r="E5750" s="119">
        <v>2</v>
      </c>
      <c r="F5750" s="31">
        <v>2024</v>
      </c>
      <c r="G5750">
        <v>0</v>
      </c>
      <c r="H5750">
        <v>0</v>
      </c>
      <c r="K5750">
        <v>0</v>
      </c>
      <c r="L5750">
        <v>119785</v>
      </c>
      <c r="M5750">
        <v>0</v>
      </c>
      <c r="N5750">
        <v>3271200</v>
      </c>
      <c r="O5750">
        <v>0</v>
      </c>
      <c r="Q5750">
        <v>0</v>
      </c>
      <c r="S5750" s="114">
        <v>0</v>
      </c>
      <c r="T5750">
        <v>0</v>
      </c>
      <c r="U5750">
        <v>0</v>
      </c>
      <c r="V5750">
        <v>0</v>
      </c>
      <c r="W5750">
        <v>0</v>
      </c>
      <c r="X5750">
        <v>1411114</v>
      </c>
      <c r="Z5750">
        <v>10090</v>
      </c>
      <c r="AB5750" s="114">
        <v>15.741</v>
      </c>
      <c r="AC5750">
        <v>174192</v>
      </c>
      <c r="AD5750">
        <v>279084</v>
      </c>
      <c r="AE5750">
        <v>0</v>
      </c>
      <c r="AF5750">
        <v>0</v>
      </c>
    </row>
    <row r="5751" spans="1:32" x14ac:dyDescent="0.3">
      <c r="A5751" t="s">
        <v>46</v>
      </c>
      <c r="B5751" s="65" t="str">
        <f>VLOOKUP(A5751,'bank list with code'!$A$2:$C$114,3,FALSE)</f>
        <v>B048</v>
      </c>
      <c r="C5751" s="65" t="str">
        <f>VLOOKUP(B5751,'bank type'!$A$2:$B$87,2,FALSE)</f>
        <v>Payment Banks</v>
      </c>
      <c r="D5751" s="60">
        <f t="shared" si="193"/>
        <v>45351</v>
      </c>
      <c r="E5751" s="119">
        <v>2</v>
      </c>
      <c r="F5751" s="31">
        <v>2024</v>
      </c>
      <c r="G5751">
        <v>0</v>
      </c>
      <c r="H5751">
        <v>0</v>
      </c>
      <c r="K5751">
        <v>0</v>
      </c>
      <c r="L5751">
        <v>408957</v>
      </c>
      <c r="M5751">
        <v>0</v>
      </c>
      <c r="N5751">
        <v>13363</v>
      </c>
      <c r="O5751">
        <v>0</v>
      </c>
      <c r="Q5751">
        <v>0</v>
      </c>
      <c r="S5751" s="114">
        <v>0</v>
      </c>
      <c r="T5751">
        <v>0</v>
      </c>
      <c r="U5751">
        <v>0</v>
      </c>
      <c r="V5751">
        <v>0</v>
      </c>
      <c r="W5751">
        <v>0</v>
      </c>
      <c r="X5751">
        <v>8872722</v>
      </c>
      <c r="Z5751">
        <v>147069</v>
      </c>
      <c r="AB5751" s="114">
        <v>328.73399999999998</v>
      </c>
      <c r="AC5751">
        <v>8400</v>
      </c>
      <c r="AD5751">
        <v>10555</v>
      </c>
      <c r="AE5751">
        <v>0</v>
      </c>
      <c r="AF5751">
        <v>0</v>
      </c>
    </row>
    <row r="5752" spans="1:32" x14ac:dyDescent="0.3">
      <c r="A5752" t="s">
        <v>47</v>
      </c>
      <c r="B5752" s="65" t="str">
        <f>VLOOKUP(A5752,'bank list with code'!$A$2:$C$114,3,FALSE)</f>
        <v>B059</v>
      </c>
      <c r="C5752" s="65" t="str">
        <f>VLOOKUP(B5752,'bank type'!$A$2:$B$87,2,FALSE)</f>
        <v>Payment Banks</v>
      </c>
      <c r="D5752" s="60">
        <f t="shared" si="193"/>
        <v>45351</v>
      </c>
      <c r="E5752" s="119">
        <v>2</v>
      </c>
      <c r="F5752" s="31">
        <v>2024</v>
      </c>
      <c r="G5752">
        <v>0</v>
      </c>
      <c r="H5752">
        <v>0</v>
      </c>
      <c r="K5752">
        <v>0</v>
      </c>
      <c r="L5752">
        <v>354386</v>
      </c>
      <c r="M5752">
        <v>0</v>
      </c>
      <c r="N5752">
        <v>929097</v>
      </c>
      <c r="O5752">
        <v>0</v>
      </c>
      <c r="Q5752">
        <v>0</v>
      </c>
      <c r="S5752" s="114">
        <v>0</v>
      </c>
      <c r="T5752">
        <v>0</v>
      </c>
      <c r="U5752">
        <v>0</v>
      </c>
      <c r="V5752">
        <v>0</v>
      </c>
      <c r="W5752">
        <v>0</v>
      </c>
      <c r="X5752">
        <v>14802888</v>
      </c>
      <c r="Z5752">
        <v>0</v>
      </c>
      <c r="AB5752" s="114">
        <v>0</v>
      </c>
      <c r="AC5752">
        <v>251639</v>
      </c>
      <c r="AD5752">
        <v>92416</v>
      </c>
      <c r="AE5752">
        <v>0</v>
      </c>
      <c r="AF5752">
        <v>0</v>
      </c>
    </row>
    <row r="5753" spans="1:32" x14ac:dyDescent="0.3">
      <c r="A5753" t="s">
        <v>72</v>
      </c>
      <c r="B5753" s="65" t="str">
        <f>VLOOKUP(A5753,'bank list with code'!$A$2:$C$114,3,FALSE)</f>
        <v>B067</v>
      </c>
      <c r="C5753" s="65" t="str">
        <f>VLOOKUP(B5753,'bank type'!$A$2:$B$87,2,FALSE)</f>
        <v>Payment Banks</v>
      </c>
      <c r="D5753" s="60">
        <f t="shared" si="193"/>
        <v>45351</v>
      </c>
      <c r="E5753" s="119">
        <v>2</v>
      </c>
      <c r="F5753" s="31">
        <v>2024</v>
      </c>
      <c r="G5753">
        <v>0</v>
      </c>
      <c r="H5753">
        <v>0</v>
      </c>
      <c r="K5753">
        <v>0</v>
      </c>
      <c r="L5753">
        <v>0</v>
      </c>
      <c r="M5753">
        <v>0</v>
      </c>
      <c r="N5753">
        <v>1223</v>
      </c>
      <c r="O5753">
        <v>0</v>
      </c>
      <c r="Q5753">
        <v>0</v>
      </c>
      <c r="S5753" s="114">
        <v>0</v>
      </c>
      <c r="T5753">
        <v>0</v>
      </c>
      <c r="U5753">
        <v>0</v>
      </c>
      <c r="V5753">
        <v>0</v>
      </c>
      <c r="W5753">
        <v>0</v>
      </c>
      <c r="X5753">
        <v>36</v>
      </c>
      <c r="Z5753">
        <v>1</v>
      </c>
      <c r="AB5753" s="114">
        <v>0</v>
      </c>
      <c r="AC5753">
        <v>7</v>
      </c>
      <c r="AD5753">
        <v>4</v>
      </c>
      <c r="AE5753">
        <v>0</v>
      </c>
      <c r="AF5753">
        <v>0</v>
      </c>
    </row>
    <row r="5754" spans="1:32" x14ac:dyDescent="0.3">
      <c r="A5754" t="s">
        <v>49</v>
      </c>
      <c r="B5754" s="65" t="str">
        <f>VLOOKUP(A5754,'bank list with code'!$A$2:$C$114,3,FALSE)</f>
        <v>B077</v>
      </c>
      <c r="C5754" s="65" t="str">
        <f>VLOOKUP(B5754,'bank type'!$A$2:$B$87,2,FALSE)</f>
        <v>Payment Banks</v>
      </c>
      <c r="D5754" s="60">
        <f t="shared" si="193"/>
        <v>45351</v>
      </c>
      <c r="E5754" s="119">
        <v>2</v>
      </c>
      <c r="F5754" s="31">
        <v>2024</v>
      </c>
      <c r="G5754">
        <v>0</v>
      </c>
      <c r="H5754">
        <v>0</v>
      </c>
      <c r="K5754">
        <v>0</v>
      </c>
      <c r="L5754">
        <v>456288</v>
      </c>
      <c r="M5754">
        <v>0</v>
      </c>
      <c r="N5754">
        <v>0</v>
      </c>
      <c r="O5754">
        <v>0</v>
      </c>
      <c r="Q5754">
        <v>0</v>
      </c>
      <c r="S5754" s="114">
        <v>0</v>
      </c>
      <c r="T5754">
        <v>0</v>
      </c>
      <c r="U5754">
        <v>0</v>
      </c>
      <c r="V5754">
        <v>0</v>
      </c>
      <c r="W5754">
        <v>0</v>
      </c>
      <c r="X5754">
        <v>800527</v>
      </c>
      <c r="Z5754">
        <v>2372</v>
      </c>
      <c r="AB5754" s="114">
        <v>2.601</v>
      </c>
      <c r="AC5754">
        <v>31637</v>
      </c>
      <c r="AD5754">
        <v>25493</v>
      </c>
      <c r="AE5754">
        <v>0</v>
      </c>
      <c r="AF5754">
        <v>0</v>
      </c>
    </row>
    <row r="5755" spans="1:32" x14ac:dyDescent="0.3">
      <c r="A5755" t="s">
        <v>50</v>
      </c>
      <c r="B5755" s="65" t="str">
        <f>VLOOKUP(A5755,'bank list with code'!$A$2:$C$114,3,FALSE)</f>
        <v>B079</v>
      </c>
      <c r="C5755" s="65" t="str">
        <f>VLOOKUP(B5755,'bank type'!$A$2:$B$87,2,FALSE)</f>
        <v>Payment Banks</v>
      </c>
      <c r="D5755" s="60">
        <f t="shared" si="193"/>
        <v>45351</v>
      </c>
      <c r="E5755" s="119">
        <v>2</v>
      </c>
      <c r="F5755" s="31">
        <v>2024</v>
      </c>
      <c r="G5755">
        <v>1</v>
      </c>
      <c r="H5755">
        <v>8</v>
      </c>
      <c r="K5755">
        <v>731192</v>
      </c>
      <c r="L5755">
        <v>0</v>
      </c>
      <c r="M5755">
        <v>0</v>
      </c>
      <c r="N5755">
        <v>38002081</v>
      </c>
      <c r="O5755">
        <v>0</v>
      </c>
      <c r="Q5755">
        <v>0</v>
      </c>
      <c r="S5755" s="114">
        <v>0</v>
      </c>
      <c r="T5755">
        <v>0</v>
      </c>
      <c r="U5755">
        <v>0</v>
      </c>
      <c r="V5755">
        <v>0</v>
      </c>
      <c r="W5755">
        <v>0</v>
      </c>
      <c r="X5755">
        <v>32326389</v>
      </c>
      <c r="Z5755">
        <v>138711</v>
      </c>
      <c r="AB5755" s="114">
        <v>200.35900000000001</v>
      </c>
      <c r="AC5755">
        <v>349431</v>
      </c>
      <c r="AD5755">
        <v>706358</v>
      </c>
      <c r="AE5755">
        <v>0</v>
      </c>
      <c r="AF5755">
        <v>0</v>
      </c>
    </row>
    <row r="5756" spans="1:32" x14ac:dyDescent="0.3">
      <c r="A5756" t="s">
        <v>95</v>
      </c>
      <c r="B5756" s="65" t="str">
        <f>VLOOKUP(A5756,'bank list with code'!$A$2:$C$114,3,FALSE)</f>
        <v>B007</v>
      </c>
      <c r="C5756" s="65" t="str">
        <f>VLOOKUP(B5756,'bank type'!$A$2:$B$87,2,FALSE)</f>
        <v>Small Finance Banks</v>
      </c>
      <c r="D5756" s="60">
        <f t="shared" si="193"/>
        <v>45351</v>
      </c>
      <c r="E5756" s="119">
        <v>2</v>
      </c>
      <c r="F5756" s="31">
        <v>2024</v>
      </c>
      <c r="G5756">
        <v>502</v>
      </c>
      <c r="H5756">
        <v>3</v>
      </c>
      <c r="K5756">
        <v>0</v>
      </c>
      <c r="L5756">
        <v>397</v>
      </c>
      <c r="M5756">
        <v>0</v>
      </c>
      <c r="N5756">
        <v>1140849</v>
      </c>
      <c r="O5756">
        <v>915908</v>
      </c>
      <c r="Q5756">
        <v>962667</v>
      </c>
      <c r="S5756" s="114">
        <v>6084.2439999999997</v>
      </c>
      <c r="T5756">
        <v>1412685</v>
      </c>
      <c r="U5756">
        <v>10929042</v>
      </c>
      <c r="V5756">
        <v>1333</v>
      </c>
      <c r="W5756">
        <v>1260</v>
      </c>
      <c r="X5756">
        <v>2971296</v>
      </c>
      <c r="Z5756">
        <v>186091</v>
      </c>
      <c r="AB5756" s="114">
        <v>503.72800000000001</v>
      </c>
      <c r="AC5756">
        <v>263295</v>
      </c>
      <c r="AD5756">
        <v>933207</v>
      </c>
      <c r="AE5756">
        <v>248</v>
      </c>
      <c r="AF5756">
        <v>4173</v>
      </c>
    </row>
    <row r="5757" spans="1:32" x14ac:dyDescent="0.3">
      <c r="A5757" t="s">
        <v>96</v>
      </c>
      <c r="B5757" s="65" t="str">
        <f>VLOOKUP(A5757,'bank list with code'!$A$2:$C$114,3,FALSE)</f>
        <v>B019</v>
      </c>
      <c r="C5757" s="65" t="str">
        <f>VLOOKUP(B5757,'bank type'!$A$2:$B$87,2,FALSE)</f>
        <v>Small Finance Banks</v>
      </c>
      <c r="D5757" s="60">
        <f t="shared" si="193"/>
        <v>45351</v>
      </c>
      <c r="E5757" s="119">
        <v>2</v>
      </c>
      <c r="F5757" s="31">
        <v>2024</v>
      </c>
      <c r="G5757">
        <v>175</v>
      </c>
      <c r="H5757">
        <v>2</v>
      </c>
      <c r="K5757">
        <v>0</v>
      </c>
      <c r="L5757">
        <v>0</v>
      </c>
      <c r="M5757">
        <v>0</v>
      </c>
      <c r="N5757">
        <v>0</v>
      </c>
      <c r="O5757">
        <v>0</v>
      </c>
      <c r="Q5757">
        <v>0</v>
      </c>
      <c r="S5757" s="114">
        <v>0</v>
      </c>
      <c r="T5757">
        <v>0</v>
      </c>
      <c r="U5757">
        <v>0</v>
      </c>
      <c r="V5757">
        <v>0</v>
      </c>
      <c r="W5757">
        <v>0</v>
      </c>
      <c r="X5757">
        <v>256465</v>
      </c>
      <c r="Z5757">
        <v>26473</v>
      </c>
      <c r="AB5757" s="114">
        <v>87.733000000000004</v>
      </c>
      <c r="AC5757">
        <v>4376</v>
      </c>
      <c r="AD5757">
        <v>18395</v>
      </c>
      <c r="AE5757">
        <v>0</v>
      </c>
      <c r="AF5757">
        <v>0</v>
      </c>
    </row>
    <row r="5758" spans="1:32" x14ac:dyDescent="0.3">
      <c r="A5758" t="s">
        <v>97</v>
      </c>
      <c r="B5758" s="65" t="str">
        <f>VLOOKUP(A5758,'bank list with code'!$A$2:$C$114,3,FALSE)</f>
        <v>B041</v>
      </c>
      <c r="C5758" s="65" t="str">
        <f>VLOOKUP(B5758,'bank type'!$A$2:$B$87,2,FALSE)</f>
        <v>Small Finance Banks</v>
      </c>
      <c r="D5758" s="60">
        <f t="shared" si="193"/>
        <v>45351</v>
      </c>
      <c r="E5758" s="119">
        <v>2</v>
      </c>
      <c r="F5758" s="31">
        <v>2024</v>
      </c>
      <c r="G5758">
        <v>361</v>
      </c>
      <c r="H5758">
        <v>4</v>
      </c>
      <c r="K5758">
        <v>26337</v>
      </c>
      <c r="L5758">
        <v>317</v>
      </c>
      <c r="M5758">
        <v>69398</v>
      </c>
      <c r="N5758">
        <v>0</v>
      </c>
      <c r="O5758">
        <v>0</v>
      </c>
      <c r="Q5758">
        <v>0</v>
      </c>
      <c r="S5758" s="114">
        <v>0</v>
      </c>
      <c r="T5758">
        <v>0</v>
      </c>
      <c r="U5758">
        <v>0</v>
      </c>
      <c r="V5758">
        <v>0</v>
      </c>
      <c r="W5758">
        <v>0</v>
      </c>
      <c r="X5758">
        <v>1953671</v>
      </c>
      <c r="Z5758">
        <v>140925</v>
      </c>
      <c r="AB5758" s="114">
        <v>306.529</v>
      </c>
      <c r="AC5758">
        <v>42427</v>
      </c>
      <c r="AD5758">
        <v>152375</v>
      </c>
      <c r="AE5758">
        <v>0</v>
      </c>
      <c r="AF5758">
        <v>0</v>
      </c>
    </row>
    <row r="5759" spans="1:32" x14ac:dyDescent="0.3">
      <c r="A5759" t="s">
        <v>98</v>
      </c>
      <c r="B5759" s="65" t="str">
        <f>VLOOKUP(A5759,'bank list with code'!$A$2:$C$114,3,FALSE)</f>
        <v>B043</v>
      </c>
      <c r="C5759" s="65" t="str">
        <f>VLOOKUP(B5759,'bank type'!$A$2:$B$87,2,FALSE)</f>
        <v>Small Finance Banks</v>
      </c>
      <c r="D5759" s="60">
        <f t="shared" si="193"/>
        <v>45351</v>
      </c>
      <c r="E5759" s="119">
        <v>2</v>
      </c>
      <c r="F5759" s="31">
        <v>2024</v>
      </c>
      <c r="G5759">
        <v>607</v>
      </c>
      <c r="H5759">
        <v>2</v>
      </c>
      <c r="K5759">
        <v>0</v>
      </c>
      <c r="L5759">
        <v>4360</v>
      </c>
      <c r="M5759">
        <v>0</v>
      </c>
      <c r="N5759">
        <v>0</v>
      </c>
      <c r="O5759">
        <v>0</v>
      </c>
      <c r="Q5759">
        <v>0</v>
      </c>
      <c r="S5759" s="114">
        <v>0</v>
      </c>
      <c r="T5759">
        <v>0</v>
      </c>
      <c r="U5759">
        <v>0</v>
      </c>
      <c r="V5759">
        <v>0</v>
      </c>
      <c r="W5759">
        <v>0</v>
      </c>
      <c r="X5759">
        <v>5602506</v>
      </c>
      <c r="Z5759">
        <v>178225</v>
      </c>
      <c r="AB5759" s="114">
        <v>294.03699999999998</v>
      </c>
      <c r="AC5759">
        <v>13202</v>
      </c>
      <c r="AD5759">
        <v>35777</v>
      </c>
      <c r="AE5759">
        <v>0</v>
      </c>
      <c r="AF5759">
        <v>0</v>
      </c>
    </row>
    <row r="5760" spans="1:32" x14ac:dyDescent="0.3">
      <c r="A5760" t="s">
        <v>99</v>
      </c>
      <c r="B5760" s="65" t="str">
        <f>VLOOKUP(A5760,'bank list with code'!$A$2:$C$114,3,FALSE)</f>
        <v>B046</v>
      </c>
      <c r="C5760" s="65" t="str">
        <f>VLOOKUP(B5760,'bank type'!$A$2:$B$87,2,FALSE)</f>
        <v>Small Finance Banks</v>
      </c>
      <c r="D5760" s="60">
        <f t="shared" si="193"/>
        <v>45351</v>
      </c>
      <c r="E5760" s="119">
        <v>2</v>
      </c>
      <c r="F5760" s="31">
        <v>2024</v>
      </c>
      <c r="G5760">
        <v>171</v>
      </c>
      <c r="H5760">
        <v>0</v>
      </c>
      <c r="K5760">
        <v>0</v>
      </c>
      <c r="L5760">
        <v>436</v>
      </c>
      <c r="M5760">
        <v>0</v>
      </c>
      <c r="N5760">
        <v>69695</v>
      </c>
      <c r="O5760">
        <v>0</v>
      </c>
      <c r="Q5760">
        <v>0</v>
      </c>
      <c r="S5760" s="114">
        <v>0</v>
      </c>
      <c r="T5760">
        <v>0</v>
      </c>
      <c r="U5760">
        <v>0</v>
      </c>
      <c r="V5760">
        <v>0</v>
      </c>
      <c r="W5760">
        <v>0</v>
      </c>
      <c r="X5760">
        <v>5518393</v>
      </c>
      <c r="Z5760">
        <v>36124</v>
      </c>
      <c r="AB5760" s="114">
        <v>53.03</v>
      </c>
      <c r="AC5760">
        <v>6897</v>
      </c>
      <c r="AD5760">
        <v>20260</v>
      </c>
      <c r="AE5760">
        <v>0</v>
      </c>
      <c r="AF5760">
        <v>0</v>
      </c>
    </row>
    <row r="5761" spans="1:32" x14ac:dyDescent="0.3">
      <c r="A5761" t="s">
        <v>100</v>
      </c>
      <c r="B5761" s="65" t="str">
        <f>VLOOKUP(A5761,'bank list with code'!$A$2:$C$114,3,FALSE)</f>
        <v>B065</v>
      </c>
      <c r="C5761" s="65" t="str">
        <f>VLOOKUP(B5761,'bank type'!$A$2:$B$87,2,FALSE)</f>
        <v>Small Finance Banks</v>
      </c>
      <c r="D5761" s="60">
        <f t="shared" si="193"/>
        <v>45351</v>
      </c>
      <c r="E5761" s="119">
        <v>2</v>
      </c>
      <c r="F5761" s="31">
        <v>2024</v>
      </c>
      <c r="G5761">
        <v>59</v>
      </c>
      <c r="H5761">
        <v>2</v>
      </c>
      <c r="K5761">
        <v>0</v>
      </c>
      <c r="L5761">
        <v>156</v>
      </c>
      <c r="M5761">
        <v>0</v>
      </c>
      <c r="N5761">
        <v>497940</v>
      </c>
      <c r="O5761">
        <v>0</v>
      </c>
      <c r="Q5761">
        <v>0</v>
      </c>
      <c r="S5761" s="114">
        <v>0</v>
      </c>
      <c r="T5761">
        <v>0</v>
      </c>
      <c r="U5761">
        <v>0</v>
      </c>
      <c r="V5761">
        <v>0</v>
      </c>
      <c r="W5761">
        <v>0</v>
      </c>
      <c r="X5761">
        <v>3187536</v>
      </c>
      <c r="Z5761">
        <v>43370</v>
      </c>
      <c r="AB5761" s="114">
        <v>85.852000000000004</v>
      </c>
      <c r="AC5761">
        <v>7513</v>
      </c>
      <c r="AD5761">
        <v>19350</v>
      </c>
      <c r="AE5761">
        <v>0</v>
      </c>
      <c r="AF5761">
        <v>0</v>
      </c>
    </row>
    <row r="5762" spans="1:32" x14ac:dyDescent="0.3">
      <c r="A5762" t="s">
        <v>101</v>
      </c>
      <c r="B5762" s="65" t="str">
        <f>VLOOKUP(A5762,'bank list with code'!$A$2:$C$114,3,FALSE)</f>
        <v>B075</v>
      </c>
      <c r="C5762" s="65" t="str">
        <f>VLOOKUP(B5762,'bank type'!$A$2:$B$87,2,FALSE)</f>
        <v>Small Finance Banks</v>
      </c>
      <c r="D5762" s="60">
        <f t="shared" si="193"/>
        <v>45351</v>
      </c>
      <c r="E5762" s="119">
        <v>2</v>
      </c>
      <c r="F5762" s="31">
        <v>2024</v>
      </c>
      <c r="G5762">
        <v>18</v>
      </c>
      <c r="H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Q5762">
        <v>0</v>
      </c>
      <c r="S5762" s="114">
        <v>0</v>
      </c>
      <c r="T5762">
        <v>0</v>
      </c>
      <c r="U5762">
        <v>0</v>
      </c>
      <c r="V5762">
        <v>0</v>
      </c>
      <c r="W5762">
        <v>0</v>
      </c>
      <c r="X5762">
        <v>425872</v>
      </c>
      <c r="Z5762">
        <v>5587</v>
      </c>
      <c r="AB5762" s="114">
        <v>7.0679999999999996</v>
      </c>
      <c r="AC5762">
        <v>0</v>
      </c>
      <c r="AD5762">
        <v>0</v>
      </c>
      <c r="AE5762">
        <v>0</v>
      </c>
      <c r="AF5762">
        <v>0</v>
      </c>
    </row>
    <row r="5763" spans="1:32" x14ac:dyDescent="0.3">
      <c r="A5763" t="s">
        <v>102</v>
      </c>
      <c r="B5763" s="65" t="str">
        <f>VLOOKUP(A5763,'bank list with code'!$A$2:$C$114,3,FALSE)</f>
        <v>B087</v>
      </c>
      <c r="C5763" s="65" t="str">
        <f>VLOOKUP(B5763,'bank type'!$A$2:$B$87,2,FALSE)</f>
        <v>Small Finance Banks</v>
      </c>
      <c r="D5763" s="60">
        <f t="shared" si="193"/>
        <v>45351</v>
      </c>
      <c r="E5763" s="119">
        <v>2</v>
      </c>
      <c r="F5763" s="31">
        <v>2024</v>
      </c>
      <c r="G5763">
        <v>25</v>
      </c>
      <c r="H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Q5763">
        <v>0</v>
      </c>
      <c r="S5763" s="114">
        <v>0</v>
      </c>
      <c r="T5763">
        <v>0</v>
      </c>
      <c r="U5763">
        <v>0</v>
      </c>
      <c r="V5763">
        <v>0</v>
      </c>
      <c r="W5763">
        <v>0</v>
      </c>
      <c r="X5763">
        <v>81802</v>
      </c>
      <c r="Z5763">
        <v>4180</v>
      </c>
      <c r="AB5763" s="114">
        <v>10.664</v>
      </c>
      <c r="AC5763">
        <v>3291</v>
      </c>
      <c r="AD5763">
        <v>11473</v>
      </c>
      <c r="AE5763">
        <v>0</v>
      </c>
      <c r="AF5763">
        <v>0</v>
      </c>
    </row>
    <row r="5764" spans="1:32" x14ac:dyDescent="0.3">
      <c r="A5764" t="s">
        <v>103</v>
      </c>
      <c r="B5764" s="65" t="str">
        <f>VLOOKUP(A5764,'bank list with code'!$A$2:$C$114,3,FALSE)</f>
        <v>B097</v>
      </c>
      <c r="C5764" s="65" t="str">
        <f>VLOOKUP(B5764,'bank type'!$A$2:$B$87,2,FALSE)</f>
        <v>Small Finance Banks</v>
      </c>
      <c r="D5764" s="60">
        <f>DATE(2024,2,29)</f>
        <v>45351</v>
      </c>
      <c r="E5764" s="119">
        <v>2</v>
      </c>
      <c r="F5764" s="31">
        <v>2024</v>
      </c>
      <c r="G5764">
        <v>0</v>
      </c>
      <c r="H5764">
        <v>0</v>
      </c>
      <c r="K5764">
        <v>0</v>
      </c>
      <c r="L5764">
        <v>67</v>
      </c>
      <c r="M5764">
        <v>0</v>
      </c>
      <c r="N5764">
        <v>0</v>
      </c>
      <c r="O5764">
        <v>0</v>
      </c>
      <c r="Q5764">
        <v>0</v>
      </c>
      <c r="S5764" s="114">
        <v>0</v>
      </c>
      <c r="T5764">
        <v>0</v>
      </c>
      <c r="U5764">
        <v>0</v>
      </c>
      <c r="V5764">
        <v>0</v>
      </c>
      <c r="W5764">
        <v>0</v>
      </c>
      <c r="X5764">
        <v>754402</v>
      </c>
      <c r="Z5764">
        <v>37453</v>
      </c>
      <c r="AB5764" s="114">
        <v>41.902000000000001</v>
      </c>
      <c r="AC5764">
        <v>624</v>
      </c>
      <c r="AD5764">
        <v>1716</v>
      </c>
      <c r="AE5764">
        <v>0</v>
      </c>
      <c r="AF5764">
        <v>0</v>
      </c>
    </row>
    <row r="5765" spans="1:32" x14ac:dyDescent="0.3">
      <c r="A5765" t="s">
        <v>104</v>
      </c>
      <c r="B5765" s="65" t="str">
        <f>VLOOKUP(A5765,'bank list with code'!$A$2:$C$114,3,FALSE)</f>
        <v>B103</v>
      </c>
      <c r="C5765" s="65" t="str">
        <f>VLOOKUP(B5765,'bank type'!$A$2:$B$87,2,FALSE)</f>
        <v>Small Finance Banks</v>
      </c>
      <c r="D5765" s="60">
        <f>DATE(2024,2,29)</f>
        <v>45351</v>
      </c>
      <c r="E5765" s="119">
        <v>2</v>
      </c>
      <c r="F5765" s="31">
        <v>2024</v>
      </c>
      <c r="G5765">
        <v>588</v>
      </c>
      <c r="H5765">
        <v>4</v>
      </c>
      <c r="K5765">
        <v>0</v>
      </c>
      <c r="L5765">
        <v>0</v>
      </c>
      <c r="M5765">
        <v>0</v>
      </c>
      <c r="N5765">
        <v>580997</v>
      </c>
      <c r="O5765">
        <v>0</v>
      </c>
      <c r="Q5765">
        <v>0</v>
      </c>
      <c r="S5765" s="114">
        <v>0</v>
      </c>
      <c r="T5765">
        <v>0</v>
      </c>
      <c r="U5765">
        <v>0</v>
      </c>
      <c r="V5765">
        <v>0</v>
      </c>
      <c r="W5765">
        <v>0</v>
      </c>
      <c r="X5765">
        <v>10118921</v>
      </c>
      <c r="Z5765">
        <v>204593</v>
      </c>
      <c r="AB5765" s="114">
        <v>397.50799999999998</v>
      </c>
      <c r="AC5765">
        <v>69836</v>
      </c>
      <c r="AD5765">
        <v>191954</v>
      </c>
      <c r="AE5765">
        <v>0</v>
      </c>
      <c r="AF5765">
        <v>0</v>
      </c>
    </row>
    <row r="5766" spans="1:32" x14ac:dyDescent="0.3">
      <c r="A5766" t="s">
        <v>105</v>
      </c>
      <c r="B5766" s="65" t="str">
        <f>VLOOKUP(A5766,'bank list with code'!$A$2:$C$114,3,FALSE)</f>
        <v>B107</v>
      </c>
      <c r="C5766" s="65" t="str">
        <f>VLOOKUP(B5766,'bank type'!$A$2:$B$87,2,FALSE)</f>
        <v>Small Finance Banks</v>
      </c>
      <c r="D5766" s="60">
        <f>DATE(2024,2,29)</f>
        <v>45351</v>
      </c>
      <c r="E5766" s="119">
        <v>2</v>
      </c>
      <c r="F5766" s="31">
        <v>2024</v>
      </c>
      <c r="G5766">
        <v>231</v>
      </c>
      <c r="H5766">
        <v>0</v>
      </c>
      <c r="K5766">
        <v>28</v>
      </c>
      <c r="L5766">
        <v>0</v>
      </c>
      <c r="M5766">
        <v>0</v>
      </c>
      <c r="N5766">
        <v>0</v>
      </c>
      <c r="O5766">
        <v>0</v>
      </c>
      <c r="Q5766">
        <v>0</v>
      </c>
      <c r="S5766" s="114">
        <v>0</v>
      </c>
      <c r="T5766">
        <v>0</v>
      </c>
      <c r="U5766">
        <v>0</v>
      </c>
      <c r="V5766">
        <v>0</v>
      </c>
      <c r="W5766">
        <v>0</v>
      </c>
      <c r="X5766">
        <v>36</v>
      </c>
      <c r="Z5766">
        <v>2</v>
      </c>
      <c r="AB5766" s="114">
        <v>1E-3</v>
      </c>
      <c r="AC5766">
        <v>1</v>
      </c>
      <c r="AD5766">
        <v>0</v>
      </c>
      <c r="AE5766">
        <v>0</v>
      </c>
      <c r="AF5766">
        <v>0</v>
      </c>
    </row>
    <row r="5767" spans="1:32" x14ac:dyDescent="0.3">
      <c r="A5767" t="s">
        <v>106</v>
      </c>
      <c r="B5767" s="65" t="str">
        <f>VLOOKUP(A5767,'bank list with code'!$A$2:$C$114,3,FALSE)</f>
        <v>B109</v>
      </c>
      <c r="C5767" s="65" t="str">
        <f>VLOOKUP(B5767,'bank type'!$A$2:$B$87,2,FALSE)</f>
        <v>Small Finance Banks</v>
      </c>
      <c r="D5767" s="60">
        <f>DATE(2024,2,29)</f>
        <v>45351</v>
      </c>
      <c r="E5767" s="119">
        <v>2</v>
      </c>
      <c r="F5767" s="31">
        <v>2024</v>
      </c>
      <c r="G5767">
        <v>313</v>
      </c>
      <c r="H5767">
        <v>7</v>
      </c>
      <c r="K5767">
        <v>0</v>
      </c>
      <c r="L5767">
        <v>607</v>
      </c>
      <c r="M5767">
        <v>0</v>
      </c>
      <c r="N5767">
        <v>36641</v>
      </c>
      <c r="O5767">
        <v>424</v>
      </c>
      <c r="Q5767">
        <v>184</v>
      </c>
      <c r="S5767" s="114">
        <v>2.0649999999999999</v>
      </c>
      <c r="T5767">
        <v>352</v>
      </c>
      <c r="U5767">
        <v>1552</v>
      </c>
      <c r="V5767">
        <v>0</v>
      </c>
      <c r="W5767">
        <v>0</v>
      </c>
      <c r="X5767">
        <v>1854652</v>
      </c>
      <c r="Z5767">
        <v>30849</v>
      </c>
      <c r="AB5767" s="114">
        <v>72.427000000000007</v>
      </c>
      <c r="AC5767">
        <v>10098</v>
      </c>
      <c r="AD5767">
        <v>27440</v>
      </c>
      <c r="AE5767">
        <v>27</v>
      </c>
      <c r="AF5767">
        <v>330</v>
      </c>
    </row>
    <row r="5768" spans="1:32" x14ac:dyDescent="0.3">
      <c r="A5768" t="s">
        <v>0</v>
      </c>
      <c r="B5768" s="65" t="str">
        <f>VLOOKUP(A5768,'bank list with code'!$A$2:$C$114,3,FALSE)</f>
        <v>B014</v>
      </c>
      <c r="C5768" s="65" t="str">
        <f>VLOOKUP(B5768,'bank type'!$A$2:$B$87,2,FALSE)</f>
        <v>Public Sector Banks</v>
      </c>
      <c r="D5768" s="62">
        <f>DATE(2024,3,31)</f>
        <v>45382</v>
      </c>
      <c r="E5768" s="118">
        <v>3</v>
      </c>
      <c r="F5768" s="31">
        <v>2024</v>
      </c>
      <c r="G5768">
        <v>8417</v>
      </c>
      <c r="H5768">
        <v>2634</v>
      </c>
      <c r="K5768">
        <v>38294</v>
      </c>
      <c r="L5768">
        <v>45710</v>
      </c>
      <c r="M5768">
        <v>11647</v>
      </c>
      <c r="N5768">
        <v>1847377</v>
      </c>
      <c r="O5768">
        <v>2520187</v>
      </c>
      <c r="Q5768">
        <v>2413918</v>
      </c>
      <c r="S5768" s="114">
        <v>9060.4380000000001</v>
      </c>
      <c r="T5768">
        <v>2392609</v>
      </c>
      <c r="U5768">
        <v>15524330</v>
      </c>
      <c r="V5768">
        <v>0</v>
      </c>
      <c r="W5768">
        <v>0</v>
      </c>
      <c r="X5768">
        <v>95411796</v>
      </c>
      <c r="Z5768">
        <v>4211490</v>
      </c>
      <c r="AB5768" s="114">
        <v>9466.2759999999998</v>
      </c>
      <c r="AC5768">
        <v>650518</v>
      </c>
      <c r="AD5768">
        <v>3181909</v>
      </c>
      <c r="AE5768">
        <v>21</v>
      </c>
      <c r="AF5768">
        <v>53</v>
      </c>
    </row>
    <row r="5769" spans="1:32" x14ac:dyDescent="0.3">
      <c r="A5769" t="s">
        <v>1</v>
      </c>
      <c r="B5769" s="65" t="str">
        <f>VLOOKUP(A5769,'bank list with code'!$A$2:$C$114,3,FALSE)</f>
        <v>B015</v>
      </c>
      <c r="C5769" s="65" t="str">
        <f>VLOOKUP(B5769,'bank type'!$A$2:$B$87,2,FALSE)</f>
        <v>Public Sector Banks</v>
      </c>
      <c r="D5769" s="62">
        <f t="shared" ref="D5769:D5828" si="194">DATE(2024,3,31)</f>
        <v>45382</v>
      </c>
      <c r="E5769" s="118">
        <v>3</v>
      </c>
      <c r="F5769" s="31">
        <v>2024</v>
      </c>
      <c r="G5769">
        <v>5329</v>
      </c>
      <c r="H5769">
        <v>2900</v>
      </c>
      <c r="K5769">
        <v>43791</v>
      </c>
      <c r="L5769">
        <v>18933</v>
      </c>
      <c r="M5769">
        <v>0</v>
      </c>
      <c r="N5769">
        <v>1092195</v>
      </c>
      <c r="O5769">
        <v>75579</v>
      </c>
      <c r="Q5769">
        <v>141921</v>
      </c>
      <c r="S5769" s="114">
        <v>542.26300000000003</v>
      </c>
      <c r="T5769">
        <v>63885</v>
      </c>
      <c r="U5769">
        <v>314412</v>
      </c>
      <c r="V5769">
        <v>0</v>
      </c>
      <c r="W5769">
        <v>0</v>
      </c>
      <c r="X5769">
        <v>45315703</v>
      </c>
      <c r="Z5769">
        <v>2851602</v>
      </c>
      <c r="AB5769" s="114">
        <v>5858.3249999999998</v>
      </c>
      <c r="AC5769">
        <v>864612</v>
      </c>
      <c r="AD5769">
        <v>1435375</v>
      </c>
      <c r="AE5769">
        <v>0</v>
      </c>
      <c r="AF5769">
        <v>0</v>
      </c>
    </row>
    <row r="5770" spans="1:32" x14ac:dyDescent="0.3">
      <c r="A5770" t="s">
        <v>2</v>
      </c>
      <c r="B5770" s="65" t="str">
        <f>VLOOKUP(A5770,'bank list with code'!$A$2:$C$114,3,FALSE)</f>
        <v>B016</v>
      </c>
      <c r="C5770" s="65" t="str">
        <f>VLOOKUP(B5770,'bank type'!$A$2:$B$87,2,FALSE)</f>
        <v>Public Sector Banks</v>
      </c>
      <c r="D5770" s="62">
        <f t="shared" si="194"/>
        <v>45382</v>
      </c>
      <c r="E5770" s="118">
        <v>3</v>
      </c>
      <c r="F5770" s="31">
        <v>2024</v>
      </c>
      <c r="G5770">
        <v>1865</v>
      </c>
      <c r="H5770">
        <v>36</v>
      </c>
      <c r="K5770">
        <v>1453</v>
      </c>
      <c r="L5770">
        <v>1848</v>
      </c>
      <c r="M5770">
        <v>355014</v>
      </c>
      <c r="N5770">
        <v>961658</v>
      </c>
      <c r="O5770">
        <v>32971</v>
      </c>
      <c r="Q5770">
        <v>47623</v>
      </c>
      <c r="S5770" s="114">
        <v>207.12799999999999</v>
      </c>
      <c r="T5770">
        <v>19080</v>
      </c>
      <c r="U5770">
        <v>116307</v>
      </c>
      <c r="V5770">
        <v>0</v>
      </c>
      <c r="W5770">
        <v>0</v>
      </c>
      <c r="X5770">
        <v>13586801</v>
      </c>
      <c r="Z5770">
        <v>1385924</v>
      </c>
      <c r="AB5770" s="114">
        <v>2371.6689999999999</v>
      </c>
      <c r="AC5770">
        <v>355056</v>
      </c>
      <c r="AD5770">
        <v>655577</v>
      </c>
      <c r="AE5770">
        <v>6415</v>
      </c>
      <c r="AF5770">
        <v>72235</v>
      </c>
    </row>
    <row r="5771" spans="1:32" x14ac:dyDescent="0.3">
      <c r="A5771" t="s">
        <v>3</v>
      </c>
      <c r="B5771" s="65" t="str">
        <f>VLOOKUP(A5771,'bank list with code'!$A$2:$C$114,3,FALSE)</f>
        <v>B018</v>
      </c>
      <c r="C5771" s="65" t="str">
        <f>VLOOKUP(B5771,'bank type'!$A$2:$B$87,2,FALSE)</f>
        <v>Public Sector Banks</v>
      </c>
      <c r="D5771" s="62">
        <f t="shared" si="194"/>
        <v>45382</v>
      </c>
      <c r="E5771" s="118">
        <v>3</v>
      </c>
      <c r="F5771" s="31">
        <v>2024</v>
      </c>
      <c r="G5771">
        <v>8198</v>
      </c>
      <c r="H5771">
        <v>3958</v>
      </c>
      <c r="K5771">
        <v>78248</v>
      </c>
      <c r="L5771">
        <v>13167</v>
      </c>
      <c r="M5771">
        <v>0</v>
      </c>
      <c r="N5771">
        <v>2254359</v>
      </c>
      <c r="O5771">
        <v>864237</v>
      </c>
      <c r="Q5771">
        <v>1046567</v>
      </c>
      <c r="S5771" s="114">
        <v>3806.9830000000002</v>
      </c>
      <c r="T5771">
        <v>455632</v>
      </c>
      <c r="U5771">
        <v>2497213</v>
      </c>
      <c r="V5771">
        <v>0</v>
      </c>
      <c r="W5771">
        <v>0</v>
      </c>
      <c r="X5771">
        <v>57385960</v>
      </c>
      <c r="Z5771">
        <v>6716889</v>
      </c>
      <c r="AB5771" s="114">
        <v>16910.947</v>
      </c>
      <c r="AC5771">
        <v>1219161</v>
      </c>
      <c r="AD5771">
        <v>4352040</v>
      </c>
      <c r="AE5771">
        <v>4479</v>
      </c>
      <c r="AF5771">
        <v>73404</v>
      </c>
    </row>
    <row r="5772" spans="1:32" x14ac:dyDescent="0.3">
      <c r="A5772" t="s">
        <v>4</v>
      </c>
      <c r="B5772" s="65" t="str">
        <f>VLOOKUP(A5772,'bank list with code'!$A$2:$C$114,3,FALSE)</f>
        <v>B022</v>
      </c>
      <c r="C5772" s="65" t="str">
        <f>VLOOKUP(B5772,'bank type'!$A$2:$B$87,2,FALSE)</f>
        <v>Public Sector Banks</v>
      </c>
      <c r="D5772" s="62">
        <f t="shared" si="194"/>
        <v>45382</v>
      </c>
      <c r="E5772" s="118">
        <v>3</v>
      </c>
      <c r="F5772" s="31">
        <v>2024</v>
      </c>
      <c r="G5772">
        <v>2857</v>
      </c>
      <c r="H5772">
        <v>1144</v>
      </c>
      <c r="K5772">
        <v>3034</v>
      </c>
      <c r="L5772">
        <v>2453</v>
      </c>
      <c r="M5772">
        <v>17746</v>
      </c>
      <c r="N5772">
        <v>1289141</v>
      </c>
      <c r="O5772">
        <v>0</v>
      </c>
      <c r="Q5772">
        <v>0</v>
      </c>
      <c r="S5772" s="114">
        <v>0</v>
      </c>
      <c r="T5772">
        <v>0</v>
      </c>
      <c r="U5772">
        <v>0</v>
      </c>
      <c r="V5772">
        <v>0</v>
      </c>
      <c r="W5772">
        <v>0</v>
      </c>
      <c r="X5772">
        <v>29265688</v>
      </c>
      <c r="Z5772">
        <v>1711646</v>
      </c>
      <c r="AB5772" s="114">
        <v>4045.174</v>
      </c>
      <c r="AC5772">
        <v>288255</v>
      </c>
      <c r="AD5772">
        <v>999890</v>
      </c>
      <c r="AE5772">
        <v>0</v>
      </c>
      <c r="AF5772">
        <v>0</v>
      </c>
    </row>
    <row r="5773" spans="1:32" x14ac:dyDescent="0.3">
      <c r="A5773" t="s">
        <v>5</v>
      </c>
      <c r="B5773" s="65" t="str">
        <f>VLOOKUP(A5773,'bank list with code'!$A$2:$C$114,3,FALSE)</f>
        <v>B060</v>
      </c>
      <c r="C5773" s="65" t="str">
        <f>VLOOKUP(B5773,'bank type'!$A$2:$B$87,2,FALSE)</f>
        <v>Public Sector Banks</v>
      </c>
      <c r="D5773" s="62">
        <f t="shared" si="194"/>
        <v>45382</v>
      </c>
      <c r="E5773" s="118">
        <v>3</v>
      </c>
      <c r="F5773" s="31">
        <v>2024</v>
      </c>
      <c r="G5773">
        <v>4336</v>
      </c>
      <c r="H5773">
        <v>601</v>
      </c>
      <c r="K5773">
        <v>21580</v>
      </c>
      <c r="L5773">
        <v>11297</v>
      </c>
      <c r="M5773">
        <v>0</v>
      </c>
      <c r="N5773">
        <v>2618016</v>
      </c>
      <c r="O5773">
        <v>222325</v>
      </c>
      <c r="Q5773">
        <v>212907</v>
      </c>
      <c r="S5773" s="114">
        <v>1067.1590000000001</v>
      </c>
      <c r="T5773">
        <v>130665</v>
      </c>
      <c r="U5773">
        <v>1118989</v>
      </c>
      <c r="V5773">
        <v>0</v>
      </c>
      <c r="W5773">
        <v>0</v>
      </c>
      <c r="X5773">
        <v>32269734</v>
      </c>
      <c r="Z5773">
        <v>3602267</v>
      </c>
      <c r="AB5773" s="114">
        <v>7934.1809999999996</v>
      </c>
      <c r="AC5773">
        <v>902701</v>
      </c>
      <c r="AD5773">
        <v>1830710</v>
      </c>
      <c r="AE5773">
        <v>3565</v>
      </c>
      <c r="AF5773">
        <v>58874</v>
      </c>
    </row>
    <row r="5774" spans="1:32" x14ac:dyDescent="0.3">
      <c r="A5774" t="s">
        <v>6</v>
      </c>
      <c r="B5774" s="65" t="str">
        <f>VLOOKUP(A5774,'bank list with code'!$A$2:$C$114,3,FALSE)</f>
        <v>B061</v>
      </c>
      <c r="C5774" s="65" t="str">
        <f>VLOOKUP(B5774,'bank type'!$A$2:$B$87,2,FALSE)</f>
        <v>Public Sector Banks</v>
      </c>
      <c r="D5774" s="62">
        <f t="shared" si="194"/>
        <v>45382</v>
      </c>
      <c r="E5774" s="118">
        <v>3</v>
      </c>
      <c r="F5774" s="31">
        <v>2024</v>
      </c>
      <c r="G5774">
        <v>2774</v>
      </c>
      <c r="H5774">
        <v>731</v>
      </c>
      <c r="K5774">
        <v>0</v>
      </c>
      <c r="L5774">
        <v>0</v>
      </c>
      <c r="M5774">
        <v>0</v>
      </c>
      <c r="N5774">
        <v>366474</v>
      </c>
      <c r="O5774">
        <v>83346</v>
      </c>
      <c r="Q5774">
        <v>72878</v>
      </c>
      <c r="S5774" s="114">
        <v>206.804</v>
      </c>
      <c r="T5774">
        <v>17179</v>
      </c>
      <c r="U5774">
        <v>64445</v>
      </c>
      <c r="V5774">
        <v>0</v>
      </c>
      <c r="W5774">
        <v>0</v>
      </c>
      <c r="X5774">
        <v>18163069</v>
      </c>
      <c r="Z5774">
        <v>2596015</v>
      </c>
      <c r="AB5774" s="114">
        <v>5518.5169999999998</v>
      </c>
      <c r="AC5774">
        <v>506152</v>
      </c>
      <c r="AD5774">
        <v>1103113</v>
      </c>
      <c r="AE5774">
        <v>0</v>
      </c>
      <c r="AF5774">
        <v>0</v>
      </c>
    </row>
    <row r="5775" spans="1:32" x14ac:dyDescent="0.3">
      <c r="A5775" t="s">
        <v>7</v>
      </c>
      <c r="B5775" s="65" t="str">
        <f>VLOOKUP(A5775,'bank list with code'!$A$2:$C$114,3,FALSE)</f>
        <v>B080</v>
      </c>
      <c r="C5775" s="65" t="str">
        <f>VLOOKUP(B5775,'bank type'!$A$2:$B$87,2,FALSE)</f>
        <v>Public Sector Banks</v>
      </c>
      <c r="D5775" s="62">
        <f t="shared" si="194"/>
        <v>45382</v>
      </c>
      <c r="E5775" s="118">
        <v>3</v>
      </c>
      <c r="F5775" s="31">
        <v>2024</v>
      </c>
      <c r="G5775">
        <v>1009</v>
      </c>
      <c r="H5775">
        <v>26</v>
      </c>
      <c r="K5775">
        <v>673</v>
      </c>
      <c r="L5775">
        <v>751</v>
      </c>
      <c r="M5775">
        <v>820</v>
      </c>
      <c r="N5775">
        <v>121714</v>
      </c>
      <c r="O5775">
        <v>0</v>
      </c>
      <c r="Q5775">
        <v>0</v>
      </c>
      <c r="S5775" s="114">
        <v>0</v>
      </c>
      <c r="T5775">
        <v>0</v>
      </c>
      <c r="U5775">
        <v>0</v>
      </c>
      <c r="V5775">
        <v>0</v>
      </c>
      <c r="W5775">
        <v>0</v>
      </c>
      <c r="X5775">
        <v>3919246</v>
      </c>
      <c r="Z5775">
        <v>354404</v>
      </c>
      <c r="AB5775" s="114">
        <v>850.41</v>
      </c>
      <c r="AC5775">
        <v>166776</v>
      </c>
      <c r="AD5775">
        <v>408535</v>
      </c>
      <c r="AE5775">
        <v>0</v>
      </c>
      <c r="AF5775">
        <v>0</v>
      </c>
    </row>
    <row r="5776" spans="1:32" x14ac:dyDescent="0.3">
      <c r="A5776" t="s">
        <v>8</v>
      </c>
      <c r="B5776" s="65" t="str">
        <f>VLOOKUP(A5776,'bank list with code'!$A$2:$C$114,3,FALSE)</f>
        <v>B081</v>
      </c>
      <c r="C5776" s="65" t="str">
        <f>VLOOKUP(B5776,'bank type'!$A$2:$B$87,2,FALSE)</f>
        <v>Public Sector Banks</v>
      </c>
      <c r="D5776" s="62">
        <f t="shared" si="194"/>
        <v>45382</v>
      </c>
      <c r="E5776" s="118">
        <v>3</v>
      </c>
      <c r="F5776" s="31">
        <v>2024</v>
      </c>
      <c r="G5776">
        <v>7794</v>
      </c>
      <c r="H5776">
        <v>4337</v>
      </c>
      <c r="K5776">
        <v>37664</v>
      </c>
      <c r="L5776">
        <v>11265</v>
      </c>
      <c r="M5776">
        <v>668301</v>
      </c>
      <c r="N5776">
        <v>587891</v>
      </c>
      <c r="O5776">
        <v>523489</v>
      </c>
      <c r="Q5776">
        <v>401395</v>
      </c>
      <c r="S5776" s="114">
        <v>1596.905</v>
      </c>
      <c r="T5776">
        <v>248009</v>
      </c>
      <c r="U5776">
        <v>1450374</v>
      </c>
      <c r="V5776">
        <v>2</v>
      </c>
      <c r="W5776">
        <v>180</v>
      </c>
      <c r="X5776">
        <v>40080990</v>
      </c>
      <c r="Z5776">
        <v>5091808</v>
      </c>
      <c r="AB5776" s="114">
        <v>12688.681</v>
      </c>
      <c r="AC5776">
        <v>1806600</v>
      </c>
      <c r="AD5776">
        <v>4218684</v>
      </c>
      <c r="AE5776">
        <v>0</v>
      </c>
      <c r="AF5776">
        <v>0</v>
      </c>
    </row>
    <row r="5777" spans="1:32" x14ac:dyDescent="0.3">
      <c r="A5777" t="s">
        <v>12</v>
      </c>
      <c r="B5777" s="65" t="str">
        <f>VLOOKUP(A5777,'bank list with code'!$A$2:$C$114,3,FALSE)</f>
        <v>B093</v>
      </c>
      <c r="C5777" s="65" t="str">
        <f>VLOOKUP(B5777,'bank type'!$A$2:$B$87,2,FALSE)</f>
        <v>Public Sector Banks</v>
      </c>
      <c r="D5777" s="62">
        <f t="shared" si="194"/>
        <v>45382</v>
      </c>
      <c r="E5777" s="118">
        <v>3</v>
      </c>
      <c r="F5777" s="31">
        <v>2024</v>
      </c>
      <c r="G5777">
        <v>24513</v>
      </c>
      <c r="H5777">
        <v>39067</v>
      </c>
      <c r="K5777">
        <v>1366851</v>
      </c>
      <c r="L5777">
        <v>51722</v>
      </c>
      <c r="M5777">
        <v>885613</v>
      </c>
      <c r="N5777">
        <v>3985919</v>
      </c>
      <c r="O5777">
        <v>18889005</v>
      </c>
      <c r="Q5777">
        <v>27197823</v>
      </c>
      <c r="S5777" s="114">
        <v>100129.693</v>
      </c>
      <c r="T5777">
        <v>30239913</v>
      </c>
      <c r="U5777">
        <v>149519484</v>
      </c>
      <c r="V5777">
        <v>0</v>
      </c>
      <c r="W5777">
        <v>0</v>
      </c>
      <c r="X5777">
        <v>228683311</v>
      </c>
      <c r="Z5777">
        <v>35618808</v>
      </c>
      <c r="AB5777" s="114">
        <v>82596.312999999995</v>
      </c>
      <c r="AC5777">
        <v>8566644</v>
      </c>
      <c r="AD5777">
        <v>22396351</v>
      </c>
      <c r="AE5777">
        <v>1202</v>
      </c>
      <c r="AF5777">
        <v>18391</v>
      </c>
    </row>
    <row r="5778" spans="1:32" x14ac:dyDescent="0.3">
      <c r="A5778" t="s">
        <v>9</v>
      </c>
      <c r="B5778" s="65" t="str">
        <f>VLOOKUP(A5778,'bank list with code'!$A$2:$C$114,3,FALSE)</f>
        <v>B102</v>
      </c>
      <c r="C5778" s="65" t="str">
        <f>VLOOKUP(B5778,'bank type'!$A$2:$B$87,2,FALSE)</f>
        <v>Public Sector Banks</v>
      </c>
      <c r="D5778" s="62">
        <f t="shared" si="194"/>
        <v>45382</v>
      </c>
      <c r="E5778" s="118">
        <v>3</v>
      </c>
      <c r="F5778" s="31">
        <v>2024</v>
      </c>
      <c r="G5778">
        <v>2249</v>
      </c>
      <c r="H5778">
        <v>228</v>
      </c>
      <c r="K5778">
        <v>10993</v>
      </c>
      <c r="L5778">
        <v>3568</v>
      </c>
      <c r="M5778">
        <v>524</v>
      </c>
      <c r="N5778">
        <v>1054551</v>
      </c>
      <c r="O5778">
        <v>0</v>
      </c>
      <c r="Q5778">
        <v>0</v>
      </c>
      <c r="S5778" s="114">
        <v>0</v>
      </c>
      <c r="T5778">
        <v>0</v>
      </c>
      <c r="U5778">
        <v>0</v>
      </c>
      <c r="V5778">
        <v>0</v>
      </c>
      <c r="W5778">
        <v>0</v>
      </c>
      <c r="X5778">
        <v>12911872</v>
      </c>
      <c r="Z5778">
        <v>1066646</v>
      </c>
      <c r="AB5778" s="114">
        <v>2534.7220000000002</v>
      </c>
      <c r="AC5778">
        <v>596852</v>
      </c>
      <c r="AD5778">
        <v>1285736</v>
      </c>
      <c r="AE5778">
        <v>768</v>
      </c>
      <c r="AF5778">
        <v>13851</v>
      </c>
    </row>
    <row r="5779" spans="1:32" x14ac:dyDescent="0.3">
      <c r="A5779" t="s">
        <v>10</v>
      </c>
      <c r="B5779" s="65" t="str">
        <f>VLOOKUP(A5779,'bank list with code'!$A$2:$C$114,3,FALSE)</f>
        <v>B105</v>
      </c>
      <c r="C5779" s="65" t="str">
        <f>VLOOKUP(B5779,'bank type'!$A$2:$B$87,2,FALSE)</f>
        <v>Public Sector Banks</v>
      </c>
      <c r="D5779" s="62">
        <f t="shared" si="194"/>
        <v>45382</v>
      </c>
      <c r="E5779" s="118">
        <v>3</v>
      </c>
      <c r="F5779" s="31">
        <v>2024</v>
      </c>
      <c r="G5779">
        <v>7692</v>
      </c>
      <c r="H5779">
        <v>1999</v>
      </c>
      <c r="K5779">
        <v>39221</v>
      </c>
      <c r="L5779">
        <v>8006</v>
      </c>
      <c r="M5779">
        <v>256893</v>
      </c>
      <c r="N5779">
        <v>282241</v>
      </c>
      <c r="O5779">
        <v>805836</v>
      </c>
      <c r="Q5779">
        <v>680170</v>
      </c>
      <c r="S5779" s="114">
        <v>2888.6260000000002</v>
      </c>
      <c r="T5779">
        <v>1276275</v>
      </c>
      <c r="U5779">
        <v>2936469</v>
      </c>
      <c r="V5779">
        <v>0</v>
      </c>
      <c r="W5779">
        <v>0</v>
      </c>
      <c r="X5779">
        <v>54364252</v>
      </c>
      <c r="Z5779">
        <v>5624251</v>
      </c>
      <c r="AB5779" s="114">
        <v>12230.089</v>
      </c>
      <c r="AC5779">
        <v>2870117</v>
      </c>
      <c r="AD5779">
        <v>6036377</v>
      </c>
      <c r="AE5779">
        <v>2842</v>
      </c>
      <c r="AF5779">
        <v>11402</v>
      </c>
    </row>
    <row r="5780" spans="1:32" x14ac:dyDescent="0.3">
      <c r="A5780" t="s">
        <v>14</v>
      </c>
      <c r="B5780" s="65" t="str">
        <f>VLOOKUP(A5780,'bank list with code'!$A$2:$C$114,3,FALSE)</f>
        <v>B009</v>
      </c>
      <c r="C5780" s="65" t="str">
        <f>VLOOKUP(B5780,'bank type'!$A$2:$B$87,2,FALSE)</f>
        <v>Private Sector Banks</v>
      </c>
      <c r="D5780" s="62">
        <f t="shared" si="194"/>
        <v>45382</v>
      </c>
      <c r="E5780" s="118">
        <v>3</v>
      </c>
      <c r="F5780" s="31">
        <v>2024</v>
      </c>
      <c r="G5780">
        <v>6244</v>
      </c>
      <c r="H5780">
        <v>9760</v>
      </c>
      <c r="K5780">
        <v>1760488</v>
      </c>
      <c r="L5780">
        <v>714</v>
      </c>
      <c r="M5780">
        <v>760738</v>
      </c>
      <c r="N5780">
        <v>80205005</v>
      </c>
      <c r="O5780">
        <v>14211482</v>
      </c>
      <c r="Q5780">
        <v>29136860</v>
      </c>
      <c r="S5780" s="114">
        <v>74186.966</v>
      </c>
      <c r="T5780">
        <v>22974399</v>
      </c>
      <c r="U5780">
        <v>115226753</v>
      </c>
      <c r="V5780">
        <v>0</v>
      </c>
      <c r="W5780">
        <v>0</v>
      </c>
      <c r="X5780">
        <v>34648678</v>
      </c>
      <c r="Z5780">
        <v>5934099</v>
      </c>
      <c r="AB5780" s="114">
        <v>17553.453000000001</v>
      </c>
      <c r="AC5780">
        <v>2742714</v>
      </c>
      <c r="AD5780">
        <v>16254045</v>
      </c>
      <c r="AE5780">
        <v>15025</v>
      </c>
      <c r="AF5780">
        <v>401503</v>
      </c>
    </row>
    <row r="5781" spans="1:32" x14ac:dyDescent="0.3">
      <c r="A5781" t="s">
        <v>15</v>
      </c>
      <c r="B5781" s="65" t="str">
        <f>VLOOKUP(A5781,'bank list with code'!$A$2:$C$114,3,FALSE)</f>
        <v>B010</v>
      </c>
      <c r="C5781" s="65" t="str">
        <f>VLOOKUP(B5781,'bank type'!$A$2:$B$87,2,FALSE)</f>
        <v>Private Sector Banks</v>
      </c>
      <c r="D5781" s="62">
        <f t="shared" si="194"/>
        <v>45382</v>
      </c>
      <c r="E5781" s="118">
        <v>3</v>
      </c>
      <c r="F5781" s="31">
        <v>2024</v>
      </c>
      <c r="G5781">
        <v>433</v>
      </c>
      <c r="H5781">
        <v>5</v>
      </c>
      <c r="K5781">
        <v>57444</v>
      </c>
      <c r="L5781">
        <v>0</v>
      </c>
      <c r="M5781">
        <v>0</v>
      </c>
      <c r="N5781">
        <v>0</v>
      </c>
      <c r="O5781">
        <v>21</v>
      </c>
      <c r="Q5781">
        <v>66</v>
      </c>
      <c r="S5781" s="114">
        <v>7.9000000000000001E-2</v>
      </c>
      <c r="T5781">
        <v>74</v>
      </c>
      <c r="U5781">
        <v>45</v>
      </c>
      <c r="V5781">
        <v>0</v>
      </c>
      <c r="W5781">
        <v>0</v>
      </c>
      <c r="X5781">
        <v>5590073</v>
      </c>
      <c r="Z5781">
        <v>290490</v>
      </c>
      <c r="AB5781" s="114">
        <v>907.48699999999997</v>
      </c>
      <c r="AC5781">
        <v>112570</v>
      </c>
      <c r="AD5781">
        <v>419419</v>
      </c>
      <c r="AE5781">
        <v>0</v>
      </c>
      <c r="AF5781">
        <v>0</v>
      </c>
    </row>
    <row r="5782" spans="1:32" x14ac:dyDescent="0.3">
      <c r="A5782" t="s">
        <v>90</v>
      </c>
      <c r="B5782" s="65" t="str">
        <f>VLOOKUP(A5782,'bank list with code'!$A$2:$C$114,3,FALSE)</f>
        <v>B024</v>
      </c>
      <c r="C5782" s="65" t="str">
        <f>VLOOKUP(B5782,'bank type'!$A$2:$B$87,2,FALSE)</f>
        <v>Private Sector Banks</v>
      </c>
      <c r="D5782" s="62">
        <f t="shared" si="194"/>
        <v>45382</v>
      </c>
      <c r="E5782" s="118">
        <v>3</v>
      </c>
      <c r="F5782" s="31">
        <v>2024</v>
      </c>
      <c r="G5782">
        <v>1140</v>
      </c>
      <c r="H5782">
        <v>537</v>
      </c>
      <c r="K5782">
        <v>7306</v>
      </c>
      <c r="L5782">
        <v>65842</v>
      </c>
      <c r="M5782">
        <v>0</v>
      </c>
      <c r="N5782">
        <v>68912</v>
      </c>
      <c r="O5782">
        <v>27876</v>
      </c>
      <c r="Q5782">
        <v>55765</v>
      </c>
      <c r="S5782" s="114">
        <v>224.32300000000001</v>
      </c>
      <c r="T5782">
        <v>25994</v>
      </c>
      <c r="U5782">
        <v>250501</v>
      </c>
      <c r="V5782">
        <v>0</v>
      </c>
      <c r="W5782">
        <v>0</v>
      </c>
      <c r="X5782">
        <v>2762488</v>
      </c>
      <c r="Z5782">
        <v>425885</v>
      </c>
      <c r="AB5782" s="114">
        <v>1108.2919999999999</v>
      </c>
      <c r="AC5782">
        <v>42792</v>
      </c>
      <c r="AD5782">
        <v>122944</v>
      </c>
      <c r="AE5782">
        <v>0</v>
      </c>
      <c r="AF5782">
        <v>0</v>
      </c>
    </row>
    <row r="5783" spans="1:32" x14ac:dyDescent="0.3">
      <c r="A5783" t="s">
        <v>91</v>
      </c>
      <c r="B5783" s="65" t="str">
        <f>VLOOKUP(A5783,'bank list with code'!$A$2:$C$114,3,FALSE)</f>
        <v>B027</v>
      </c>
      <c r="C5783" s="65" t="str">
        <f>VLOOKUP(B5783,'bank type'!$A$2:$B$87,2,FALSE)</f>
        <v>Private Sector Banks</v>
      </c>
      <c r="D5783" s="62">
        <f t="shared" si="194"/>
        <v>45382</v>
      </c>
      <c r="E5783" s="118">
        <v>3</v>
      </c>
      <c r="F5783" s="31">
        <v>2024</v>
      </c>
      <c r="G5783">
        <v>683</v>
      </c>
      <c r="H5783">
        <v>48</v>
      </c>
      <c r="K5783">
        <v>0</v>
      </c>
      <c r="L5783">
        <v>0</v>
      </c>
      <c r="M5783">
        <v>11376</v>
      </c>
      <c r="N5783">
        <v>0</v>
      </c>
      <c r="O5783">
        <v>83114</v>
      </c>
      <c r="Q5783">
        <v>149529</v>
      </c>
      <c r="S5783" s="114">
        <v>624.40700000000004</v>
      </c>
      <c r="T5783">
        <v>126494</v>
      </c>
      <c r="U5783">
        <v>1177668</v>
      </c>
      <c r="V5783">
        <v>0</v>
      </c>
      <c r="W5783">
        <v>0</v>
      </c>
      <c r="X5783">
        <v>870605</v>
      </c>
      <c r="Z5783">
        <v>172894</v>
      </c>
      <c r="AB5783" s="114">
        <v>362.63799999999998</v>
      </c>
      <c r="AC5783">
        <v>15595</v>
      </c>
      <c r="AD5783">
        <v>53627</v>
      </c>
      <c r="AE5783">
        <v>10</v>
      </c>
      <c r="AF5783">
        <v>23</v>
      </c>
    </row>
    <row r="5784" spans="1:32" x14ac:dyDescent="0.3">
      <c r="A5784" t="s">
        <v>18</v>
      </c>
      <c r="B5784" s="65" t="str">
        <f>VLOOKUP(A5784,'bank list with code'!$A$2:$C$114,3,FALSE)</f>
        <v>B032</v>
      </c>
      <c r="C5784" s="65" t="str">
        <f>VLOOKUP(B5784,'bank type'!$A$2:$B$87,2,FALSE)</f>
        <v>Private Sector Banks</v>
      </c>
      <c r="D5784" s="62">
        <f t="shared" si="194"/>
        <v>45382</v>
      </c>
      <c r="E5784" s="118">
        <v>3</v>
      </c>
      <c r="F5784" s="31">
        <v>2024</v>
      </c>
      <c r="G5784">
        <v>413</v>
      </c>
      <c r="H5784">
        <v>5</v>
      </c>
      <c r="K5784">
        <v>8083</v>
      </c>
      <c r="L5784">
        <v>0</v>
      </c>
      <c r="M5784">
        <v>12706</v>
      </c>
      <c r="N5784">
        <v>0</v>
      </c>
      <c r="O5784">
        <v>0</v>
      </c>
      <c r="Q5784">
        <v>0</v>
      </c>
      <c r="S5784" s="114">
        <v>0</v>
      </c>
      <c r="T5784">
        <v>0</v>
      </c>
      <c r="U5784">
        <v>0</v>
      </c>
      <c r="V5784">
        <v>0</v>
      </c>
      <c r="W5784">
        <v>0</v>
      </c>
      <c r="X5784">
        <v>860723</v>
      </c>
      <c r="Z5784">
        <v>83288</v>
      </c>
      <c r="AB5784" s="114">
        <v>244.94399999999999</v>
      </c>
      <c r="AC5784">
        <v>40069</v>
      </c>
      <c r="AD5784">
        <v>153763</v>
      </c>
      <c r="AE5784">
        <v>270</v>
      </c>
      <c r="AF5784">
        <v>9095</v>
      </c>
    </row>
    <row r="5785" spans="1:32" x14ac:dyDescent="0.3">
      <c r="A5785" t="s">
        <v>19</v>
      </c>
      <c r="B5785" s="65" t="str">
        <f>VLOOKUP(A5785,'bank list with code'!$A$2:$C$114,3,FALSE)</f>
        <v>B038</v>
      </c>
      <c r="C5785" s="65" t="str">
        <f>VLOOKUP(B5785,'bank type'!$A$2:$B$87,2,FALSE)</f>
        <v>Private Sector Banks</v>
      </c>
      <c r="D5785" s="62">
        <f t="shared" si="194"/>
        <v>45382</v>
      </c>
      <c r="E5785" s="118">
        <v>3</v>
      </c>
      <c r="F5785" s="31">
        <v>2024</v>
      </c>
      <c r="G5785">
        <v>239</v>
      </c>
      <c r="H5785">
        <v>41</v>
      </c>
      <c r="K5785">
        <v>1540</v>
      </c>
      <c r="L5785">
        <v>0</v>
      </c>
      <c r="M5785">
        <v>0</v>
      </c>
      <c r="N5785">
        <v>32780</v>
      </c>
      <c r="O5785">
        <v>11424</v>
      </c>
      <c r="Q5785">
        <v>24036</v>
      </c>
      <c r="S5785" s="114">
        <v>55.02</v>
      </c>
      <c r="T5785">
        <v>6879</v>
      </c>
      <c r="U5785">
        <v>29156</v>
      </c>
      <c r="V5785">
        <v>0</v>
      </c>
      <c r="W5785">
        <v>0</v>
      </c>
      <c r="X5785">
        <v>542549</v>
      </c>
      <c r="Z5785">
        <v>172622</v>
      </c>
      <c r="AB5785" s="114">
        <v>321.72000000000003</v>
      </c>
      <c r="AC5785">
        <v>8490</v>
      </c>
      <c r="AD5785">
        <v>21672</v>
      </c>
      <c r="AE5785">
        <v>0</v>
      </c>
      <c r="AF5785">
        <v>0</v>
      </c>
    </row>
    <row r="5786" spans="1:32" x14ac:dyDescent="0.3">
      <c r="A5786" t="s">
        <v>20</v>
      </c>
      <c r="B5786" s="65" t="str">
        <f>VLOOKUP(A5786,'bank list with code'!$A$2:$C$114,3,FALSE)</f>
        <v>B045</v>
      </c>
      <c r="C5786" s="65" t="str">
        <f>VLOOKUP(B5786,'bank type'!$A$2:$B$87,2,FALSE)</f>
        <v>Private Sector Banks</v>
      </c>
      <c r="D5786" s="62">
        <f t="shared" si="194"/>
        <v>45382</v>
      </c>
      <c r="E5786" s="118">
        <v>3</v>
      </c>
      <c r="F5786" s="31">
        <v>2024</v>
      </c>
      <c r="G5786">
        <v>1678</v>
      </c>
      <c r="H5786">
        <v>335</v>
      </c>
      <c r="K5786">
        <v>19594</v>
      </c>
      <c r="L5786">
        <v>947</v>
      </c>
      <c r="M5786">
        <v>3452</v>
      </c>
      <c r="N5786">
        <v>5086731</v>
      </c>
      <c r="O5786">
        <v>967758</v>
      </c>
      <c r="Q5786">
        <v>1838733</v>
      </c>
      <c r="S5786" s="114">
        <v>6130.8670000000002</v>
      </c>
      <c r="T5786">
        <v>1888611</v>
      </c>
      <c r="U5786">
        <v>10874626</v>
      </c>
      <c r="V5786">
        <v>0</v>
      </c>
      <c r="W5786">
        <v>0</v>
      </c>
      <c r="X5786">
        <v>13573682</v>
      </c>
      <c r="Z5786">
        <v>3296784</v>
      </c>
      <c r="AB5786" s="114">
        <v>7432.0709999999999</v>
      </c>
      <c r="AC5786">
        <v>1441391</v>
      </c>
      <c r="AD5786">
        <v>5702598</v>
      </c>
      <c r="AE5786">
        <v>2981</v>
      </c>
      <c r="AF5786">
        <v>41288</v>
      </c>
    </row>
    <row r="5787" spans="1:32" x14ac:dyDescent="0.3">
      <c r="A5787" t="s">
        <v>21</v>
      </c>
      <c r="B5787" s="65" t="str">
        <f>VLOOKUP(A5787,'bank list with code'!$A$2:$C$114,3,FALSE)</f>
        <v>B050</v>
      </c>
      <c r="C5787" s="65" t="str">
        <f>VLOOKUP(B5787,'bank type'!$A$2:$B$87,2,FALSE)</f>
        <v>Private Sector Banks</v>
      </c>
      <c r="D5787" s="62">
        <f t="shared" si="194"/>
        <v>45382</v>
      </c>
      <c r="E5787" s="118">
        <v>3</v>
      </c>
      <c r="F5787" s="31">
        <v>2024</v>
      </c>
      <c r="G5787">
        <v>11649</v>
      </c>
      <c r="H5787">
        <v>9289</v>
      </c>
      <c r="K5787">
        <v>1561720</v>
      </c>
      <c r="L5787">
        <v>4664</v>
      </c>
      <c r="M5787">
        <v>2137338</v>
      </c>
      <c r="N5787">
        <v>687297</v>
      </c>
      <c r="O5787">
        <v>20590921</v>
      </c>
      <c r="Q5787">
        <v>55393038</v>
      </c>
      <c r="S5787" s="114">
        <v>158407.36799999999</v>
      </c>
      <c r="T5787">
        <v>33209609</v>
      </c>
      <c r="U5787">
        <v>279005622</v>
      </c>
      <c r="V5787">
        <v>0</v>
      </c>
      <c r="W5787">
        <v>0</v>
      </c>
      <c r="X5787">
        <v>54675099</v>
      </c>
      <c r="Z5787">
        <v>12888459</v>
      </c>
      <c r="AB5787" s="114">
        <v>41801.39</v>
      </c>
      <c r="AC5787">
        <v>9575990</v>
      </c>
      <c r="AD5787">
        <v>36469383</v>
      </c>
      <c r="AE5787">
        <v>80784</v>
      </c>
      <c r="AF5787">
        <v>1273508</v>
      </c>
    </row>
    <row r="5788" spans="1:32" x14ac:dyDescent="0.3">
      <c r="A5788" t="s">
        <v>22</v>
      </c>
      <c r="B5788" s="65" t="str">
        <f>VLOOKUP(A5788,'bank list with code'!$A$2:$C$114,3,FALSE)</f>
        <v>B053</v>
      </c>
      <c r="C5788" s="65" t="str">
        <f>VLOOKUP(B5788,'bank type'!$A$2:$B$87,2,FALSE)</f>
        <v>Private Sector Banks</v>
      </c>
      <c r="D5788" s="62">
        <f t="shared" si="194"/>
        <v>45382</v>
      </c>
      <c r="E5788" s="118">
        <v>3</v>
      </c>
      <c r="F5788" s="31">
        <v>2024</v>
      </c>
      <c r="G5788">
        <v>9994</v>
      </c>
      <c r="H5788">
        <v>7189</v>
      </c>
      <c r="K5788">
        <v>1691273</v>
      </c>
      <c r="L5788">
        <v>10005</v>
      </c>
      <c r="M5788">
        <v>588104</v>
      </c>
      <c r="N5788">
        <v>3473058</v>
      </c>
      <c r="O5788">
        <v>16954660</v>
      </c>
      <c r="Q5788">
        <v>19956158</v>
      </c>
      <c r="S5788" s="114">
        <v>91470.385999999999</v>
      </c>
      <c r="T5788">
        <v>44578330</v>
      </c>
      <c r="U5788">
        <v>215860768</v>
      </c>
      <c r="V5788">
        <v>45</v>
      </c>
      <c r="W5788">
        <v>2988</v>
      </c>
      <c r="X5788">
        <v>32311395</v>
      </c>
      <c r="Z5788">
        <v>8324205</v>
      </c>
      <c r="AB5788" s="114">
        <v>27562.167000000001</v>
      </c>
      <c r="AC5788">
        <v>3502964</v>
      </c>
      <c r="AD5788">
        <v>23796538</v>
      </c>
      <c r="AE5788">
        <v>9680</v>
      </c>
      <c r="AF5788">
        <v>209015</v>
      </c>
    </row>
    <row r="5789" spans="1:32" x14ac:dyDescent="0.3">
      <c r="A5789" t="s">
        <v>82</v>
      </c>
      <c r="B5789" s="65" t="str">
        <f>VLOOKUP(A5789,'bank list with code'!$A$2:$C$114,3,FALSE)</f>
        <v>B054</v>
      </c>
      <c r="C5789" s="65" t="str">
        <f>VLOOKUP(B5789,'bank type'!$A$2:$B$87,2,FALSE)</f>
        <v>Private Sector Banks</v>
      </c>
      <c r="D5789" s="62">
        <f t="shared" si="194"/>
        <v>45382</v>
      </c>
      <c r="E5789" s="118">
        <v>3</v>
      </c>
      <c r="F5789" s="31">
        <v>2024</v>
      </c>
      <c r="G5789">
        <v>2317</v>
      </c>
      <c r="H5789">
        <v>986</v>
      </c>
      <c r="K5789">
        <v>13608</v>
      </c>
      <c r="L5789">
        <v>60</v>
      </c>
      <c r="M5789">
        <v>11061</v>
      </c>
      <c r="N5789">
        <v>303535</v>
      </c>
      <c r="O5789">
        <v>35872</v>
      </c>
      <c r="Q5789">
        <v>65188</v>
      </c>
      <c r="S5789" s="114">
        <v>231.81100000000001</v>
      </c>
      <c r="T5789">
        <v>55800</v>
      </c>
      <c r="U5789">
        <v>208916</v>
      </c>
      <c r="V5789">
        <v>0</v>
      </c>
      <c r="W5789">
        <v>0</v>
      </c>
      <c r="X5789">
        <v>11818013</v>
      </c>
      <c r="Z5789">
        <v>1469985</v>
      </c>
      <c r="AB5789" s="114">
        <v>3366.16</v>
      </c>
      <c r="AC5789">
        <v>279210</v>
      </c>
      <c r="AD5789">
        <v>846036</v>
      </c>
      <c r="AE5789">
        <v>0</v>
      </c>
      <c r="AF5789">
        <v>0</v>
      </c>
    </row>
    <row r="5790" spans="1:32" x14ac:dyDescent="0.3">
      <c r="A5790" t="s">
        <v>83</v>
      </c>
      <c r="B5790" s="65" t="str">
        <f>VLOOKUP(A5790,'bank list with code'!$A$2:$C$114,3,FALSE)</f>
        <v>B056</v>
      </c>
      <c r="C5790" s="65" t="str">
        <f>VLOOKUP(B5790,'bank type'!$A$2:$B$87,2,FALSE)</f>
        <v>Private Sector Banks</v>
      </c>
      <c r="D5790" s="62">
        <f t="shared" si="194"/>
        <v>45382</v>
      </c>
      <c r="E5790" s="118">
        <v>3</v>
      </c>
      <c r="F5790" s="31">
        <v>2024</v>
      </c>
      <c r="G5790">
        <v>853</v>
      </c>
      <c r="H5790">
        <v>311</v>
      </c>
      <c r="K5790">
        <v>45641</v>
      </c>
      <c r="L5790">
        <v>9656</v>
      </c>
      <c r="M5790">
        <v>0</v>
      </c>
      <c r="N5790">
        <v>38079</v>
      </c>
      <c r="O5790">
        <v>2572191</v>
      </c>
      <c r="Q5790">
        <v>6411393</v>
      </c>
      <c r="S5790" s="114">
        <v>14773.091</v>
      </c>
      <c r="T5790">
        <v>2273687</v>
      </c>
      <c r="U5790">
        <v>15164947</v>
      </c>
      <c r="V5790">
        <v>0</v>
      </c>
      <c r="W5790">
        <v>0</v>
      </c>
      <c r="X5790">
        <v>6417230</v>
      </c>
      <c r="Z5790">
        <v>757197</v>
      </c>
      <c r="AB5790" s="114">
        <v>2109.6309999999999</v>
      </c>
      <c r="AC5790">
        <v>290511</v>
      </c>
      <c r="AD5790">
        <v>2466811</v>
      </c>
      <c r="AE5790">
        <v>0</v>
      </c>
      <c r="AF5790">
        <v>0</v>
      </c>
    </row>
    <row r="5791" spans="1:32" x14ac:dyDescent="0.3">
      <c r="A5791" t="s">
        <v>24</v>
      </c>
      <c r="B5791" s="65" t="str">
        <f>VLOOKUP(A5791,'bank list with code'!$A$2:$C$114,3,FALSE)</f>
        <v>B062</v>
      </c>
      <c r="C5791" s="65" t="str">
        <f>VLOOKUP(B5791,'bank type'!$A$2:$B$87,2,FALSE)</f>
        <v>Private Sector Banks</v>
      </c>
      <c r="D5791" s="62">
        <f t="shared" si="194"/>
        <v>45382</v>
      </c>
      <c r="E5791" s="118">
        <v>3</v>
      </c>
      <c r="F5791" s="31">
        <v>2024</v>
      </c>
      <c r="G5791">
        <v>1820</v>
      </c>
      <c r="H5791">
        <v>1136</v>
      </c>
      <c r="K5791">
        <v>222295</v>
      </c>
      <c r="L5791">
        <v>146</v>
      </c>
      <c r="M5791">
        <v>59403</v>
      </c>
      <c r="N5791">
        <v>5797166</v>
      </c>
      <c r="O5791">
        <v>2893286</v>
      </c>
      <c r="Q5791">
        <v>4013354</v>
      </c>
      <c r="S5791" s="114">
        <v>24255.99</v>
      </c>
      <c r="T5791">
        <v>4453264</v>
      </c>
      <c r="U5791">
        <v>56508956</v>
      </c>
      <c r="V5791">
        <v>0</v>
      </c>
      <c r="W5791">
        <v>0</v>
      </c>
      <c r="X5791">
        <v>10761578</v>
      </c>
      <c r="Z5791">
        <v>904278</v>
      </c>
      <c r="AB5791" s="114">
        <v>2391.8809999999999</v>
      </c>
      <c r="AC5791">
        <v>676536</v>
      </c>
      <c r="AD5791">
        <v>3473556</v>
      </c>
      <c r="AE5791">
        <v>944</v>
      </c>
      <c r="AF5791">
        <v>65424</v>
      </c>
    </row>
    <row r="5792" spans="1:32" x14ac:dyDescent="0.3">
      <c r="A5792" t="s">
        <v>84</v>
      </c>
      <c r="B5792" s="65" t="str">
        <f>VLOOKUP(A5792,'bank list with code'!$A$2:$C$114,3,FALSE)</f>
        <v>B063</v>
      </c>
      <c r="C5792" s="65" t="str">
        <f>VLOOKUP(B5792,'bank type'!$A$2:$B$87,2,FALSE)</f>
        <v>Private Sector Banks</v>
      </c>
      <c r="D5792" s="62">
        <f t="shared" si="194"/>
        <v>45382</v>
      </c>
      <c r="E5792" s="118">
        <v>3</v>
      </c>
      <c r="F5792" s="31">
        <v>2024</v>
      </c>
      <c r="G5792">
        <v>943</v>
      </c>
      <c r="H5792">
        <v>626</v>
      </c>
      <c r="K5792">
        <v>14304</v>
      </c>
      <c r="L5792">
        <v>942</v>
      </c>
      <c r="M5792">
        <v>0</v>
      </c>
      <c r="N5792">
        <v>414612</v>
      </c>
      <c r="O5792">
        <v>117580</v>
      </c>
      <c r="Q5792">
        <v>187482</v>
      </c>
      <c r="S5792" s="114">
        <v>1570.9559999999999</v>
      </c>
      <c r="T5792">
        <v>105532</v>
      </c>
      <c r="U5792">
        <v>423761</v>
      </c>
      <c r="V5792">
        <v>0</v>
      </c>
      <c r="W5792">
        <v>0</v>
      </c>
      <c r="X5792">
        <v>4306863</v>
      </c>
      <c r="Z5792">
        <v>1582874</v>
      </c>
      <c r="AB5792" s="114">
        <v>2687.348</v>
      </c>
      <c r="AC5792">
        <v>859784</v>
      </c>
      <c r="AD5792">
        <v>661227</v>
      </c>
      <c r="AE5792">
        <v>0</v>
      </c>
      <c r="AF5792">
        <v>0</v>
      </c>
    </row>
    <row r="5793" spans="1:32" x14ac:dyDescent="0.3">
      <c r="A5793" t="s">
        <v>26</v>
      </c>
      <c r="B5793" s="65" t="str">
        <f>VLOOKUP(A5793,'bank list with code'!$A$2:$C$114,3,FALSE)</f>
        <v>B069</v>
      </c>
      <c r="C5793" s="65" t="str">
        <f>VLOOKUP(B5793,'bank type'!$A$2:$B$87,2,FALSE)</f>
        <v>Private Sector Banks</v>
      </c>
      <c r="D5793" s="62">
        <f t="shared" si="194"/>
        <v>45382</v>
      </c>
      <c r="E5793" s="118">
        <v>3</v>
      </c>
      <c r="F5793" s="31">
        <v>2024</v>
      </c>
      <c r="G5793">
        <v>916</v>
      </c>
      <c r="H5793">
        <v>579</v>
      </c>
      <c r="K5793">
        <v>10083</v>
      </c>
      <c r="L5793">
        <v>0</v>
      </c>
      <c r="M5793">
        <v>0</v>
      </c>
      <c r="N5793">
        <v>79760</v>
      </c>
      <c r="O5793">
        <v>0</v>
      </c>
      <c r="Q5793">
        <v>0</v>
      </c>
      <c r="S5793" s="114">
        <v>0</v>
      </c>
      <c r="T5793">
        <v>0</v>
      </c>
      <c r="U5793">
        <v>0</v>
      </c>
      <c r="V5793">
        <v>0</v>
      </c>
      <c r="W5793">
        <v>0</v>
      </c>
      <c r="X5793">
        <v>5249123</v>
      </c>
      <c r="Z5793">
        <v>909416</v>
      </c>
      <c r="AB5793" s="114">
        <v>1836.694</v>
      </c>
      <c r="AC5793">
        <v>81940</v>
      </c>
      <c r="AD5793">
        <v>224809</v>
      </c>
      <c r="AE5793">
        <v>0</v>
      </c>
      <c r="AF5793">
        <v>0</v>
      </c>
    </row>
    <row r="5794" spans="1:32" x14ac:dyDescent="0.3">
      <c r="A5794" t="s">
        <v>27</v>
      </c>
      <c r="B5794" s="65" t="str">
        <f>VLOOKUP(A5794,'bank list with code'!$A$2:$C$114,3,FALSE)</f>
        <v>B070</v>
      </c>
      <c r="C5794" s="65" t="str">
        <f>VLOOKUP(B5794,'bank type'!$A$2:$B$87,2,FALSE)</f>
        <v>Private Sector Banks</v>
      </c>
      <c r="D5794" s="62">
        <f t="shared" si="194"/>
        <v>45382</v>
      </c>
      <c r="E5794" s="118">
        <v>3</v>
      </c>
      <c r="F5794" s="31">
        <v>2024</v>
      </c>
      <c r="G5794">
        <v>1463</v>
      </c>
      <c r="H5794">
        <v>799</v>
      </c>
      <c r="K5794">
        <v>8846</v>
      </c>
      <c r="L5794">
        <v>0</v>
      </c>
      <c r="M5794">
        <v>0</v>
      </c>
      <c r="N5794">
        <v>35599</v>
      </c>
      <c r="O5794">
        <v>10229</v>
      </c>
      <c r="Q5794">
        <v>27983</v>
      </c>
      <c r="S5794" s="114">
        <v>185.03</v>
      </c>
      <c r="T5794">
        <v>10999</v>
      </c>
      <c r="U5794">
        <v>151499</v>
      </c>
      <c r="V5794">
        <v>0</v>
      </c>
      <c r="W5794">
        <v>0</v>
      </c>
      <c r="X5794">
        <v>4784642</v>
      </c>
      <c r="Z5794">
        <v>1152708</v>
      </c>
      <c r="AB5794" s="114">
        <v>2869.6750000000002</v>
      </c>
      <c r="AC5794">
        <v>182281</v>
      </c>
      <c r="AD5794">
        <v>695626</v>
      </c>
      <c r="AE5794">
        <v>0</v>
      </c>
      <c r="AF5794">
        <v>0</v>
      </c>
    </row>
    <row r="5795" spans="1:32" x14ac:dyDescent="0.3">
      <c r="A5795" t="s">
        <v>28</v>
      </c>
      <c r="B5795" s="65" t="str">
        <f>VLOOKUP(A5795,'bank list with code'!$A$2:$C$114,3,FALSE)</f>
        <v>B073</v>
      </c>
      <c r="C5795" s="65" t="str">
        <f>VLOOKUP(B5795,'bank type'!$A$2:$B$87,2,FALSE)</f>
        <v>Private Sector Banks</v>
      </c>
      <c r="D5795" s="62">
        <f t="shared" si="194"/>
        <v>45382</v>
      </c>
      <c r="E5795" s="118">
        <v>3</v>
      </c>
      <c r="F5795" s="31">
        <v>2024</v>
      </c>
      <c r="G5795">
        <v>1766</v>
      </c>
      <c r="H5795">
        <v>1525</v>
      </c>
      <c r="K5795">
        <v>78429</v>
      </c>
      <c r="L5795">
        <v>4435</v>
      </c>
      <c r="M5795">
        <v>115273</v>
      </c>
      <c r="N5795">
        <v>529249</v>
      </c>
      <c r="O5795">
        <v>5954361</v>
      </c>
      <c r="Q5795">
        <v>12086188</v>
      </c>
      <c r="S5795" s="114">
        <v>28896.5</v>
      </c>
      <c r="T5795">
        <v>5018068</v>
      </c>
      <c r="U5795">
        <v>44118475</v>
      </c>
      <c r="V5795">
        <v>0</v>
      </c>
      <c r="W5795">
        <v>0</v>
      </c>
      <c r="X5795">
        <v>34269936</v>
      </c>
      <c r="Z5795">
        <v>2582118</v>
      </c>
      <c r="AB5795" s="114">
        <v>5910.4650000000001</v>
      </c>
      <c r="AC5795">
        <v>2243560</v>
      </c>
      <c r="AD5795">
        <v>6680271</v>
      </c>
      <c r="AE5795">
        <v>0</v>
      </c>
      <c r="AF5795">
        <v>0</v>
      </c>
    </row>
    <row r="5796" spans="1:32" x14ac:dyDescent="0.3">
      <c r="A5796" t="s">
        <v>92</v>
      </c>
      <c r="B5796" s="65" t="str">
        <f>VLOOKUP(A5796,'bank list with code'!$A$2:$C$114,3,FALSE)</f>
        <v>B074</v>
      </c>
      <c r="C5796" s="65" t="str">
        <f>VLOOKUP(B5796,'bank type'!$A$2:$B$87,2,FALSE)</f>
        <v>Private Sector Banks</v>
      </c>
      <c r="D5796" s="62">
        <f t="shared" si="194"/>
        <v>45382</v>
      </c>
      <c r="E5796" s="118">
        <v>3</v>
      </c>
      <c r="F5796" s="31">
        <v>2024</v>
      </c>
      <c r="G5796">
        <v>0</v>
      </c>
      <c r="H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Q5796">
        <v>0</v>
      </c>
      <c r="S5796" s="114">
        <v>0</v>
      </c>
      <c r="T5796">
        <v>0</v>
      </c>
      <c r="U5796">
        <v>0</v>
      </c>
      <c r="V5796">
        <v>0</v>
      </c>
      <c r="W5796">
        <v>0</v>
      </c>
      <c r="X5796">
        <v>251780</v>
      </c>
      <c r="Z5796">
        <v>17928</v>
      </c>
      <c r="AB5796" s="114">
        <v>33.853999999999999</v>
      </c>
      <c r="AC5796">
        <v>5978</v>
      </c>
      <c r="AD5796">
        <v>17119</v>
      </c>
      <c r="AE5796">
        <v>0</v>
      </c>
      <c r="AF5796">
        <v>0</v>
      </c>
    </row>
    <row r="5797" spans="1:32" x14ac:dyDescent="0.3">
      <c r="A5797" t="s">
        <v>85</v>
      </c>
      <c r="B5797" s="65" t="str">
        <f>VLOOKUP(A5797,'bank list with code'!$A$2:$C$114,3,FALSE)</f>
        <v>B083</v>
      </c>
      <c r="C5797" s="65" t="str">
        <f>VLOOKUP(B5797,'bank type'!$A$2:$B$87,2,FALSE)</f>
        <v>Private Sector Banks</v>
      </c>
      <c r="D5797" s="62">
        <f t="shared" si="194"/>
        <v>45382</v>
      </c>
      <c r="E5797" s="118">
        <v>3</v>
      </c>
      <c r="F5797" s="31">
        <v>2024</v>
      </c>
      <c r="G5797">
        <v>359</v>
      </c>
      <c r="H5797">
        <v>36</v>
      </c>
      <c r="K5797">
        <v>863590</v>
      </c>
      <c r="L5797">
        <v>0</v>
      </c>
      <c r="M5797">
        <v>3429</v>
      </c>
      <c r="N5797">
        <v>122682</v>
      </c>
      <c r="O5797">
        <v>5189180</v>
      </c>
      <c r="Q5797">
        <v>7278853</v>
      </c>
      <c r="S5797" s="114">
        <v>38692.362000000001</v>
      </c>
      <c r="T5797">
        <v>3467722</v>
      </c>
      <c r="U5797">
        <v>40310134</v>
      </c>
      <c r="V5797">
        <v>0</v>
      </c>
      <c r="W5797">
        <v>0</v>
      </c>
      <c r="X5797">
        <v>1485100</v>
      </c>
      <c r="Z5797">
        <v>199007</v>
      </c>
      <c r="AB5797" s="114">
        <v>496.68799999999999</v>
      </c>
      <c r="AC5797">
        <v>109065</v>
      </c>
      <c r="AD5797">
        <v>806177</v>
      </c>
      <c r="AE5797">
        <v>105</v>
      </c>
      <c r="AF5797">
        <v>8447</v>
      </c>
    </row>
    <row r="5798" spans="1:32" x14ac:dyDescent="0.3">
      <c r="A5798" t="s">
        <v>30</v>
      </c>
      <c r="B5798" s="65" t="str">
        <f>VLOOKUP(A5798,'bank list with code'!$A$2:$C$114,3,FALSE)</f>
        <v>B089</v>
      </c>
      <c r="C5798" s="65" t="str">
        <f>VLOOKUP(B5798,'bank type'!$A$2:$B$87,2,FALSE)</f>
        <v>Private Sector Banks</v>
      </c>
      <c r="D5798" s="62">
        <f t="shared" si="194"/>
        <v>45382</v>
      </c>
      <c r="E5798" s="118">
        <v>3</v>
      </c>
      <c r="F5798" s="31">
        <v>2024</v>
      </c>
      <c r="G5798">
        <v>909</v>
      </c>
      <c r="H5798">
        <v>412</v>
      </c>
      <c r="K5798">
        <v>17787</v>
      </c>
      <c r="L5798">
        <v>0</v>
      </c>
      <c r="M5798">
        <v>15802</v>
      </c>
      <c r="N5798">
        <v>92888</v>
      </c>
      <c r="O5798">
        <v>405166</v>
      </c>
      <c r="Q5798">
        <v>805154</v>
      </c>
      <c r="S5798" s="114">
        <v>2963.2170000000001</v>
      </c>
      <c r="T5798">
        <v>797108</v>
      </c>
      <c r="U5798">
        <v>5893168</v>
      </c>
      <c r="V5798">
        <v>0</v>
      </c>
      <c r="W5798">
        <v>0</v>
      </c>
      <c r="X5798">
        <v>3658353</v>
      </c>
      <c r="Z5798">
        <v>1143553</v>
      </c>
      <c r="AB5798" s="114">
        <v>2669.4749999999999</v>
      </c>
      <c r="AC5798">
        <v>191866</v>
      </c>
      <c r="AD5798">
        <v>889632</v>
      </c>
      <c r="AE5798">
        <v>0</v>
      </c>
      <c r="AF5798">
        <v>0</v>
      </c>
    </row>
    <row r="5799" spans="1:32" x14ac:dyDescent="0.3">
      <c r="A5799" t="s">
        <v>31</v>
      </c>
      <c r="B5799" s="65" t="str">
        <f>VLOOKUP(A5799,'bank list with code'!$A$2:$C$114,3,FALSE)</f>
        <v>B100</v>
      </c>
      <c r="C5799" s="65" t="str">
        <f>VLOOKUP(B5799,'bank type'!$A$2:$B$87,2,FALSE)</f>
        <v>Private Sector Banks</v>
      </c>
      <c r="D5799" s="62">
        <f t="shared" si="194"/>
        <v>45382</v>
      </c>
      <c r="E5799" s="118">
        <v>3</v>
      </c>
      <c r="F5799" s="31">
        <v>2024</v>
      </c>
      <c r="G5799">
        <v>498</v>
      </c>
      <c r="H5799">
        <v>660</v>
      </c>
      <c r="K5799">
        <v>1935</v>
      </c>
      <c r="L5799">
        <v>0</v>
      </c>
      <c r="M5799">
        <v>0</v>
      </c>
      <c r="N5799">
        <v>134212</v>
      </c>
      <c r="O5799">
        <v>31797</v>
      </c>
      <c r="Q5799">
        <v>44789</v>
      </c>
      <c r="S5799" s="114">
        <v>196.53399999999999</v>
      </c>
      <c r="T5799">
        <v>17104</v>
      </c>
      <c r="U5799">
        <v>117284</v>
      </c>
      <c r="V5799">
        <v>0</v>
      </c>
      <c r="W5799">
        <v>0</v>
      </c>
      <c r="X5799">
        <v>2259736</v>
      </c>
      <c r="Z5799">
        <v>357803</v>
      </c>
      <c r="AB5799" s="114">
        <v>951.66700000000003</v>
      </c>
      <c r="AC5799">
        <v>40240</v>
      </c>
      <c r="AD5799">
        <v>128606</v>
      </c>
      <c r="AE5799">
        <v>84</v>
      </c>
      <c r="AF5799">
        <v>275</v>
      </c>
    </row>
    <row r="5800" spans="1:32" x14ac:dyDescent="0.3">
      <c r="A5800" t="s">
        <v>33</v>
      </c>
      <c r="B5800" s="65" t="str">
        <f>VLOOKUP(A5800,'bank list with code'!$A$2:$C$114,3,FALSE)</f>
        <v>B113</v>
      </c>
      <c r="C5800" s="65" t="str">
        <f>VLOOKUP(B5800,'bank type'!$A$2:$B$87,2,FALSE)</f>
        <v>Private Sector Banks</v>
      </c>
      <c r="D5800" s="62">
        <f t="shared" si="194"/>
        <v>45382</v>
      </c>
      <c r="E5800" s="118">
        <v>3</v>
      </c>
      <c r="F5800" s="31">
        <v>2024</v>
      </c>
      <c r="G5800">
        <v>1121</v>
      </c>
      <c r="H5800">
        <v>167</v>
      </c>
      <c r="K5800">
        <v>75703</v>
      </c>
      <c r="L5800">
        <v>92316</v>
      </c>
      <c r="M5800">
        <v>290182</v>
      </c>
      <c r="N5800">
        <v>187762946</v>
      </c>
      <c r="O5800">
        <v>2067536</v>
      </c>
      <c r="Q5800">
        <v>4915853</v>
      </c>
      <c r="S5800" s="114">
        <v>12649.773999999999</v>
      </c>
      <c r="T5800">
        <v>1130413</v>
      </c>
      <c r="U5800">
        <v>14491621</v>
      </c>
      <c r="V5800">
        <v>0</v>
      </c>
      <c r="W5800">
        <v>0</v>
      </c>
      <c r="X5800">
        <v>4829134</v>
      </c>
      <c r="Z5800">
        <v>700196</v>
      </c>
      <c r="AB5800" s="114">
        <v>1736.5650000000001</v>
      </c>
      <c r="AC5800">
        <v>198867</v>
      </c>
      <c r="AD5800">
        <v>974687</v>
      </c>
      <c r="AE5800">
        <v>33</v>
      </c>
      <c r="AF5800">
        <v>648</v>
      </c>
    </row>
    <row r="5801" spans="1:32" x14ac:dyDescent="0.3">
      <c r="A5801" t="s">
        <v>86</v>
      </c>
      <c r="B5801" s="65" t="str">
        <f>VLOOKUP(A5801,'bank list with code'!$A$2:$C$114,3,FALSE)</f>
        <v>B004</v>
      </c>
      <c r="C5801" s="65" t="str">
        <f>VLOOKUP(B5801,'bank type'!$A$2:$B$87,2,FALSE)</f>
        <v>Foreign Banks</v>
      </c>
      <c r="D5801" s="62">
        <f t="shared" si="194"/>
        <v>45382</v>
      </c>
      <c r="E5801" s="118">
        <v>3</v>
      </c>
      <c r="F5801" s="31">
        <v>2024</v>
      </c>
      <c r="G5801">
        <v>0</v>
      </c>
      <c r="H5801">
        <v>0</v>
      </c>
      <c r="K5801">
        <v>50090</v>
      </c>
      <c r="L5801">
        <v>0</v>
      </c>
      <c r="M5801">
        <v>0</v>
      </c>
      <c r="N5801">
        <v>0</v>
      </c>
      <c r="O5801">
        <v>1348225</v>
      </c>
      <c r="Q5801">
        <v>1324292</v>
      </c>
      <c r="S5801" s="114">
        <v>10860.397999999999</v>
      </c>
      <c r="T5801">
        <v>3712547</v>
      </c>
      <c r="U5801">
        <v>35615445</v>
      </c>
      <c r="V5801">
        <v>0</v>
      </c>
      <c r="W5801">
        <v>0</v>
      </c>
      <c r="X5801">
        <v>0</v>
      </c>
      <c r="Z5801">
        <v>0</v>
      </c>
      <c r="AB5801" s="114">
        <v>0</v>
      </c>
      <c r="AC5801">
        <v>0</v>
      </c>
      <c r="AD5801">
        <v>0</v>
      </c>
      <c r="AE5801">
        <v>0</v>
      </c>
      <c r="AF5801">
        <v>0</v>
      </c>
    </row>
    <row r="5802" spans="1:32" x14ac:dyDescent="0.3">
      <c r="A5802" t="s">
        <v>36</v>
      </c>
      <c r="B5802" s="65" t="str">
        <f>VLOOKUP(A5802,'bank list with code'!$A$2:$C$114,3,FALSE)</f>
        <v>B011</v>
      </c>
      <c r="C5802" s="65" t="str">
        <f>VLOOKUP(B5802,'bank type'!$A$2:$B$87,2,FALSE)</f>
        <v>Foreign Banks</v>
      </c>
      <c r="D5802" s="62">
        <f t="shared" si="194"/>
        <v>45382</v>
      </c>
      <c r="E5802" s="118">
        <v>3</v>
      </c>
      <c r="F5802" s="31">
        <v>2024</v>
      </c>
      <c r="G5802">
        <v>0</v>
      </c>
      <c r="H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Q5802">
        <v>0</v>
      </c>
      <c r="S5802" s="1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Z5802">
        <v>0</v>
      </c>
      <c r="AB5802" s="114">
        <v>0</v>
      </c>
      <c r="AC5802">
        <v>0</v>
      </c>
      <c r="AD5802">
        <v>0</v>
      </c>
      <c r="AE5802">
        <v>0</v>
      </c>
      <c r="AF5802">
        <v>0</v>
      </c>
    </row>
    <row r="5803" spans="1:32" x14ac:dyDescent="0.3">
      <c r="A5803" t="s">
        <v>107</v>
      </c>
      <c r="B5803" s="65" t="str">
        <f>VLOOKUP(A5803,'bank list with code'!$A$2:$C$114,3,FALSE)</f>
        <v>B013</v>
      </c>
      <c r="C5803" s="65" t="str">
        <f>VLOOKUP(B5803,'bank type'!$A$2:$B$87,2,FALSE)</f>
        <v>Foreign Banks</v>
      </c>
      <c r="D5803" s="62">
        <f t="shared" si="194"/>
        <v>45382</v>
      </c>
      <c r="E5803" s="118">
        <v>3</v>
      </c>
      <c r="F5803" s="31">
        <v>2024</v>
      </c>
      <c r="G5803">
        <v>2</v>
      </c>
      <c r="H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Q5803">
        <v>0</v>
      </c>
      <c r="S5803" s="114">
        <v>0</v>
      </c>
      <c r="T5803">
        <v>0</v>
      </c>
      <c r="U5803">
        <v>0</v>
      </c>
      <c r="V5803">
        <v>0</v>
      </c>
      <c r="W5803">
        <v>0</v>
      </c>
      <c r="X5803">
        <v>173</v>
      </c>
      <c r="Z5803">
        <v>1277</v>
      </c>
      <c r="AB5803" s="114">
        <v>3.83</v>
      </c>
      <c r="AC5803">
        <v>115</v>
      </c>
      <c r="AD5803">
        <v>3388</v>
      </c>
      <c r="AE5803">
        <v>0</v>
      </c>
      <c r="AF5803">
        <v>0</v>
      </c>
    </row>
    <row r="5804" spans="1:32" x14ac:dyDescent="0.3">
      <c r="A5804" t="s">
        <v>37</v>
      </c>
      <c r="B5804" s="65" t="str">
        <f>VLOOKUP(A5804,'bank list with code'!$A$2:$C$114,3,FALSE)</f>
        <v>B017</v>
      </c>
      <c r="C5804" s="65" t="str">
        <f>VLOOKUP(B5804,'bank type'!$A$2:$B$87,2,FALSE)</f>
        <v>Foreign Banks</v>
      </c>
      <c r="D5804" s="62">
        <f t="shared" si="194"/>
        <v>45382</v>
      </c>
      <c r="E5804" s="118">
        <v>3</v>
      </c>
      <c r="F5804" s="31">
        <v>2024</v>
      </c>
      <c r="G5804">
        <v>0</v>
      </c>
      <c r="H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Q5804">
        <v>0</v>
      </c>
      <c r="S5804" s="114">
        <v>0</v>
      </c>
      <c r="T5804">
        <v>0</v>
      </c>
      <c r="U5804">
        <v>0</v>
      </c>
      <c r="V5804">
        <v>0</v>
      </c>
      <c r="W5804">
        <v>0</v>
      </c>
      <c r="X5804">
        <v>788</v>
      </c>
      <c r="Z5804">
        <v>16</v>
      </c>
      <c r="AB5804" s="114">
        <v>0.222</v>
      </c>
      <c r="AC5804">
        <v>5</v>
      </c>
      <c r="AD5804">
        <v>43</v>
      </c>
      <c r="AE5804">
        <v>0</v>
      </c>
      <c r="AF5804">
        <v>0</v>
      </c>
    </row>
    <row r="5805" spans="1:32" x14ac:dyDescent="0.3">
      <c r="A5805" t="s">
        <v>38</v>
      </c>
      <c r="B5805" s="65" t="str">
        <f>VLOOKUP(A5805,'bank list with code'!$A$2:$C$114,3,FALSE)</f>
        <v>B023</v>
      </c>
      <c r="C5805" s="65" t="str">
        <f>VLOOKUP(B5805,'bank type'!$A$2:$B$87,2,FALSE)</f>
        <v>Foreign Banks</v>
      </c>
      <c r="D5805" s="62">
        <f t="shared" si="194"/>
        <v>45382</v>
      </c>
      <c r="E5805" s="118">
        <v>3</v>
      </c>
      <c r="F5805" s="31">
        <v>2024</v>
      </c>
      <c r="G5805">
        <v>0</v>
      </c>
      <c r="H5805">
        <v>0</v>
      </c>
      <c r="K5805">
        <v>0</v>
      </c>
      <c r="L5805">
        <v>0</v>
      </c>
      <c r="M5805">
        <v>0</v>
      </c>
      <c r="N5805">
        <v>0</v>
      </c>
      <c r="O5805">
        <v>198348</v>
      </c>
      <c r="Q5805">
        <v>139349</v>
      </c>
      <c r="S5805" s="114">
        <v>877.74300000000005</v>
      </c>
      <c r="T5805">
        <v>249717</v>
      </c>
      <c r="U5805">
        <v>3043484</v>
      </c>
      <c r="V5805">
        <v>0</v>
      </c>
      <c r="W5805">
        <v>0</v>
      </c>
      <c r="X5805">
        <v>0</v>
      </c>
      <c r="Z5805">
        <v>0</v>
      </c>
      <c r="AB5805" s="114">
        <v>0</v>
      </c>
      <c r="AC5805">
        <v>0</v>
      </c>
      <c r="AD5805">
        <v>0</v>
      </c>
      <c r="AE5805">
        <v>0</v>
      </c>
      <c r="AF5805">
        <v>0</v>
      </c>
    </row>
    <row r="5806" spans="1:32" x14ac:dyDescent="0.3">
      <c r="A5806" t="s">
        <v>87</v>
      </c>
      <c r="B5806" s="65" t="str">
        <f>VLOOKUP(A5806,'bank list with code'!$A$2:$C$114,3,FALSE)</f>
        <v>B030</v>
      </c>
      <c r="C5806" s="65" t="str">
        <f>VLOOKUP(B5806,'bank type'!$A$2:$B$87,2,FALSE)</f>
        <v>Foreign Banks</v>
      </c>
      <c r="D5806" s="62">
        <f t="shared" si="194"/>
        <v>45382</v>
      </c>
      <c r="E5806" s="118">
        <v>3</v>
      </c>
      <c r="F5806" s="31">
        <v>2024</v>
      </c>
      <c r="G5806">
        <v>436</v>
      </c>
      <c r="H5806">
        <v>472</v>
      </c>
      <c r="K5806">
        <v>610</v>
      </c>
      <c r="L5806">
        <v>93</v>
      </c>
      <c r="M5806">
        <v>0</v>
      </c>
      <c r="N5806">
        <v>5960</v>
      </c>
      <c r="O5806">
        <v>533372</v>
      </c>
      <c r="Q5806">
        <v>475583</v>
      </c>
      <c r="S5806" s="114">
        <v>2365.223</v>
      </c>
      <c r="T5806">
        <v>236674</v>
      </c>
      <c r="U5806">
        <v>2018474</v>
      </c>
      <c r="V5806">
        <v>0</v>
      </c>
      <c r="W5806">
        <v>0</v>
      </c>
      <c r="X5806">
        <v>2014033</v>
      </c>
      <c r="Z5806">
        <v>251688</v>
      </c>
      <c r="AB5806" s="114">
        <v>565.56899999999996</v>
      </c>
      <c r="AC5806">
        <v>105874</v>
      </c>
      <c r="AD5806">
        <v>293099</v>
      </c>
      <c r="AE5806">
        <v>0</v>
      </c>
      <c r="AF5806">
        <v>0</v>
      </c>
    </row>
    <row r="5807" spans="1:32" x14ac:dyDescent="0.3">
      <c r="A5807" t="s">
        <v>40</v>
      </c>
      <c r="B5807" s="65" t="str">
        <f>VLOOKUP(A5807,'bank list with code'!$A$2:$C$114,3,FALSE)</f>
        <v>B035</v>
      </c>
      <c r="C5807" s="65" t="str">
        <f>VLOOKUP(B5807,'bank type'!$A$2:$B$87,2,FALSE)</f>
        <v>Foreign Banks</v>
      </c>
      <c r="D5807" s="62">
        <f t="shared" si="194"/>
        <v>45382</v>
      </c>
      <c r="E5807" s="118">
        <v>3</v>
      </c>
      <c r="F5807" s="31">
        <v>2024</v>
      </c>
      <c r="G5807">
        <v>13</v>
      </c>
      <c r="H5807">
        <v>2</v>
      </c>
      <c r="K5807">
        <v>0</v>
      </c>
      <c r="L5807">
        <v>0</v>
      </c>
      <c r="M5807">
        <v>0</v>
      </c>
      <c r="N5807">
        <v>3</v>
      </c>
      <c r="O5807">
        <v>0</v>
      </c>
      <c r="Q5807">
        <v>0</v>
      </c>
      <c r="S5807" s="114">
        <v>0</v>
      </c>
      <c r="T5807">
        <v>0</v>
      </c>
      <c r="U5807">
        <v>0</v>
      </c>
      <c r="V5807">
        <v>0</v>
      </c>
      <c r="W5807">
        <v>0</v>
      </c>
      <c r="X5807">
        <v>118573</v>
      </c>
      <c r="Z5807">
        <v>32517</v>
      </c>
      <c r="AB5807" s="114">
        <v>105.34699999999999</v>
      </c>
      <c r="AC5807">
        <v>14275</v>
      </c>
      <c r="AD5807">
        <v>62719</v>
      </c>
      <c r="AE5807">
        <v>0</v>
      </c>
      <c r="AF5807">
        <v>0</v>
      </c>
    </row>
    <row r="5808" spans="1:32" x14ac:dyDescent="0.3">
      <c r="A5808" t="s">
        <v>108</v>
      </c>
      <c r="B5808" s="65" t="str">
        <f>VLOOKUP(A5808,'bank list with code'!$A$2:$C$114,3,FALSE)</f>
        <v>B040</v>
      </c>
      <c r="C5808" s="65" t="str">
        <f>VLOOKUP(B5808,'bank type'!$A$2:$B$87,2,FALSE)</f>
        <v>Foreign Banks</v>
      </c>
      <c r="D5808" s="62">
        <f t="shared" si="194"/>
        <v>45382</v>
      </c>
      <c r="E5808" s="118">
        <v>3</v>
      </c>
      <c r="F5808" s="31">
        <v>2024</v>
      </c>
      <c r="G5808">
        <v>2</v>
      </c>
      <c r="H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Q5808">
        <v>0</v>
      </c>
      <c r="S5808" s="114">
        <v>0</v>
      </c>
      <c r="T5808">
        <v>0</v>
      </c>
      <c r="U5808">
        <v>0</v>
      </c>
      <c r="V5808">
        <v>0</v>
      </c>
      <c r="W5808">
        <v>0</v>
      </c>
      <c r="X5808">
        <v>21345</v>
      </c>
      <c r="Z5808">
        <v>583</v>
      </c>
      <c r="AB5808" s="114">
        <v>1.61</v>
      </c>
      <c r="AC5808">
        <v>164</v>
      </c>
      <c r="AD5808">
        <v>329</v>
      </c>
      <c r="AE5808">
        <v>0</v>
      </c>
      <c r="AF5808">
        <v>0</v>
      </c>
    </row>
    <row r="5809" spans="1:32" x14ac:dyDescent="0.3">
      <c r="A5809" t="s">
        <v>88</v>
      </c>
      <c r="B5809" s="65" t="str">
        <f>VLOOKUP(A5809,'bank list with code'!$A$2:$C$114,3,FALSE)</f>
        <v>B052</v>
      </c>
      <c r="C5809" s="65" t="str">
        <f>VLOOKUP(B5809,'bank type'!$A$2:$B$87,2,FALSE)</f>
        <v>Foreign Banks</v>
      </c>
      <c r="D5809" s="62">
        <f t="shared" si="194"/>
        <v>45382</v>
      </c>
      <c r="E5809" s="118">
        <v>3</v>
      </c>
      <c r="F5809" s="31">
        <v>2024</v>
      </c>
      <c r="G5809">
        <v>46</v>
      </c>
      <c r="H5809">
        <v>28</v>
      </c>
      <c r="K5809">
        <v>0</v>
      </c>
      <c r="L5809">
        <v>0</v>
      </c>
      <c r="M5809">
        <v>0</v>
      </c>
      <c r="N5809">
        <v>0</v>
      </c>
      <c r="O5809">
        <v>660477</v>
      </c>
      <c r="Q5809">
        <v>829597</v>
      </c>
      <c r="S5809" s="114">
        <v>2947.6990000000001</v>
      </c>
      <c r="T5809">
        <v>1236915</v>
      </c>
      <c r="U5809">
        <v>6500839</v>
      </c>
      <c r="V5809">
        <v>0</v>
      </c>
      <c r="W5809">
        <v>0</v>
      </c>
      <c r="X5809">
        <v>726282</v>
      </c>
      <c r="Z5809">
        <v>264908</v>
      </c>
      <c r="AB5809" s="114">
        <v>1132.8389999999999</v>
      </c>
      <c r="AC5809">
        <v>0</v>
      </c>
      <c r="AD5809">
        <v>0</v>
      </c>
      <c r="AE5809">
        <v>0</v>
      </c>
      <c r="AF5809">
        <v>0</v>
      </c>
    </row>
    <row r="5810" spans="1:32" x14ac:dyDescent="0.3">
      <c r="A5810" t="s">
        <v>109</v>
      </c>
      <c r="B5810" s="65" t="str">
        <f>VLOOKUP(A5810,'bank list with code'!$A$2:$C$114,3,FALSE)</f>
        <v>B071</v>
      </c>
      <c r="C5810" s="65" t="str">
        <f>VLOOKUP(B5810,'bank type'!$A$2:$B$87,2,FALSE)</f>
        <v>Foreign Banks</v>
      </c>
      <c r="D5810" s="62">
        <f t="shared" si="194"/>
        <v>45382</v>
      </c>
      <c r="E5810" s="118">
        <v>3</v>
      </c>
      <c r="F5810" s="31">
        <v>2024</v>
      </c>
      <c r="G5810">
        <v>1</v>
      </c>
      <c r="H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Q5810">
        <v>0</v>
      </c>
      <c r="S5810" s="114">
        <v>0</v>
      </c>
      <c r="T5810">
        <v>0</v>
      </c>
      <c r="U5810">
        <v>0</v>
      </c>
      <c r="V5810">
        <v>0</v>
      </c>
      <c r="W5810">
        <v>0</v>
      </c>
      <c r="X5810">
        <v>1440</v>
      </c>
      <c r="Z5810">
        <v>2229</v>
      </c>
      <c r="AB5810" s="114">
        <v>7.7039999999999997</v>
      </c>
      <c r="AC5810">
        <v>252</v>
      </c>
      <c r="AD5810">
        <v>623</v>
      </c>
      <c r="AE5810">
        <v>0</v>
      </c>
      <c r="AF5810">
        <v>0</v>
      </c>
    </row>
    <row r="5811" spans="1:32" x14ac:dyDescent="0.3">
      <c r="A5811" t="s">
        <v>110</v>
      </c>
      <c r="B5811" s="65" t="str">
        <f>VLOOKUP(A5811,'bank list with code'!$A$2:$C$114,3,FALSE)</f>
        <v>B072</v>
      </c>
      <c r="C5811" s="65" t="str">
        <f>VLOOKUP(B5811,'bank type'!$A$2:$B$87,2,FALSE)</f>
        <v>Foreign Banks</v>
      </c>
      <c r="D5811" s="62">
        <f t="shared" si="194"/>
        <v>45382</v>
      </c>
      <c r="E5811" s="118">
        <v>3</v>
      </c>
      <c r="F5811" s="31">
        <v>2024</v>
      </c>
      <c r="G5811">
        <v>1</v>
      </c>
      <c r="H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Q5811">
        <v>0</v>
      </c>
      <c r="S5811" s="114">
        <v>0</v>
      </c>
      <c r="T5811">
        <v>0</v>
      </c>
      <c r="U5811">
        <v>0</v>
      </c>
      <c r="V5811">
        <v>0</v>
      </c>
      <c r="W5811">
        <v>0</v>
      </c>
      <c r="X5811">
        <v>373</v>
      </c>
      <c r="Z5811">
        <v>808</v>
      </c>
      <c r="AB5811" s="114">
        <v>2.6</v>
      </c>
      <c r="AC5811">
        <v>230</v>
      </c>
      <c r="AD5811">
        <v>768</v>
      </c>
      <c r="AE5811">
        <v>0</v>
      </c>
      <c r="AF5811">
        <v>0</v>
      </c>
    </row>
    <row r="5812" spans="1:32" x14ac:dyDescent="0.3">
      <c r="A5812" t="s">
        <v>89</v>
      </c>
      <c r="B5812" s="65" t="str">
        <f>VLOOKUP(A5812,'bank list with code'!$A$2:$C$114,3,FALSE)</f>
        <v>B085</v>
      </c>
      <c r="C5812" s="65" t="str">
        <f>VLOOKUP(B5812,'bank type'!$A$2:$B$87,2,FALSE)</f>
        <v>Foreign Banks</v>
      </c>
      <c r="D5812" s="62">
        <f t="shared" si="194"/>
        <v>45382</v>
      </c>
      <c r="E5812" s="118">
        <v>3</v>
      </c>
      <c r="F5812" s="31">
        <v>2024</v>
      </c>
      <c r="G5812">
        <v>0</v>
      </c>
      <c r="H5812">
        <v>0</v>
      </c>
      <c r="K5812">
        <v>0</v>
      </c>
      <c r="L5812">
        <v>2104</v>
      </c>
      <c r="M5812">
        <v>0</v>
      </c>
      <c r="N5812">
        <v>0</v>
      </c>
      <c r="O5812">
        <v>940019</v>
      </c>
      <c r="Q5812">
        <v>278504</v>
      </c>
      <c r="S5812" s="114">
        <v>372.56400000000002</v>
      </c>
      <c r="T5812">
        <v>485246</v>
      </c>
      <c r="U5812">
        <v>813196</v>
      </c>
      <c r="V5812">
        <v>0</v>
      </c>
      <c r="W5812">
        <v>0</v>
      </c>
      <c r="X5812">
        <v>772513</v>
      </c>
      <c r="Z5812">
        <v>8722</v>
      </c>
      <c r="AB5812" s="114">
        <v>22.994</v>
      </c>
      <c r="AC5812">
        <v>11129</v>
      </c>
      <c r="AD5812">
        <v>31208</v>
      </c>
      <c r="AE5812">
        <v>0</v>
      </c>
      <c r="AF5812">
        <v>0</v>
      </c>
    </row>
    <row r="5813" spans="1:32" x14ac:dyDescent="0.3">
      <c r="A5813" t="s">
        <v>42</v>
      </c>
      <c r="B5813" s="65" t="str">
        <f>VLOOKUP(A5813,'bank list with code'!$A$2:$C$114,3,FALSE)</f>
        <v>B090</v>
      </c>
      <c r="C5813" s="65" t="str">
        <f>VLOOKUP(B5813,'bank type'!$A$2:$B$87,2,FALSE)</f>
        <v>Foreign Banks</v>
      </c>
      <c r="D5813" s="62">
        <f t="shared" si="194"/>
        <v>45382</v>
      </c>
      <c r="E5813" s="118">
        <v>3</v>
      </c>
      <c r="F5813" s="31">
        <v>2024</v>
      </c>
      <c r="G5813">
        <v>102</v>
      </c>
      <c r="H5813">
        <v>64</v>
      </c>
      <c r="K5813">
        <v>0</v>
      </c>
      <c r="L5813">
        <v>0</v>
      </c>
      <c r="M5813">
        <v>0</v>
      </c>
      <c r="N5813">
        <v>0</v>
      </c>
      <c r="O5813">
        <v>1021986</v>
      </c>
      <c r="Q5813">
        <v>1264735</v>
      </c>
      <c r="S5813" s="114">
        <v>4281.027</v>
      </c>
      <c r="T5813">
        <v>1371991</v>
      </c>
      <c r="U5813">
        <v>7092420</v>
      </c>
      <c r="V5813">
        <v>0</v>
      </c>
      <c r="W5813">
        <v>0</v>
      </c>
      <c r="X5813">
        <v>1105271</v>
      </c>
      <c r="Z5813">
        <v>447717</v>
      </c>
      <c r="AB5813" s="114">
        <v>1338.501</v>
      </c>
      <c r="AC5813">
        <v>177221</v>
      </c>
      <c r="AD5813">
        <v>623178</v>
      </c>
      <c r="AE5813">
        <v>30</v>
      </c>
      <c r="AF5813">
        <v>454</v>
      </c>
    </row>
    <row r="5814" spans="1:32" x14ac:dyDescent="0.3">
      <c r="A5814" t="s">
        <v>94</v>
      </c>
      <c r="B5814" s="65" t="str">
        <f>VLOOKUP(A5814,'bank list with code'!$A$2:$C$114,3,FALSE)</f>
        <v>B112</v>
      </c>
      <c r="C5814" s="65" t="str">
        <f>VLOOKUP(B5814,'bank type'!$A$2:$B$87,2,FALSE)</f>
        <v>Foreign Banks</v>
      </c>
      <c r="D5814" s="62">
        <f t="shared" si="194"/>
        <v>45382</v>
      </c>
      <c r="E5814" s="118">
        <v>3</v>
      </c>
      <c r="F5814" s="31">
        <v>2024</v>
      </c>
      <c r="G5814">
        <v>0</v>
      </c>
      <c r="H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Q5814">
        <v>0</v>
      </c>
      <c r="S5814" s="114">
        <v>0</v>
      </c>
      <c r="T5814">
        <v>0</v>
      </c>
      <c r="U5814">
        <v>0</v>
      </c>
      <c r="V5814">
        <v>0</v>
      </c>
      <c r="W5814">
        <v>0</v>
      </c>
      <c r="X5814">
        <v>1139</v>
      </c>
      <c r="Z5814">
        <v>2581</v>
      </c>
      <c r="AB5814" s="114">
        <v>8.8520000000000003</v>
      </c>
      <c r="AC5814">
        <v>990</v>
      </c>
      <c r="AD5814">
        <v>2668</v>
      </c>
      <c r="AE5814">
        <v>0</v>
      </c>
      <c r="AF5814">
        <v>0</v>
      </c>
    </row>
    <row r="5815" spans="1:32" x14ac:dyDescent="0.3">
      <c r="A5815" t="s">
        <v>45</v>
      </c>
      <c r="B5815" s="65" t="str">
        <f>VLOOKUP(A5815,'bank list with code'!$A$2:$C$114,3,FALSE)</f>
        <v>B002</v>
      </c>
      <c r="C5815" s="65" t="str">
        <f>VLOOKUP(B5815,'bank type'!$A$2:$B$87,2,FALSE)</f>
        <v>Payment Banks</v>
      </c>
      <c r="D5815" s="62">
        <f t="shared" si="194"/>
        <v>45382</v>
      </c>
      <c r="E5815" s="118">
        <v>3</v>
      </c>
      <c r="F5815" s="31">
        <v>2024</v>
      </c>
      <c r="G5815">
        <v>0</v>
      </c>
      <c r="H5815">
        <v>0</v>
      </c>
      <c r="K5815">
        <v>0</v>
      </c>
      <c r="L5815">
        <v>124631</v>
      </c>
      <c r="M5815">
        <v>0</v>
      </c>
      <c r="N5815">
        <v>3163183</v>
      </c>
      <c r="O5815">
        <v>0</v>
      </c>
      <c r="Q5815">
        <v>0</v>
      </c>
      <c r="S5815" s="114">
        <v>0</v>
      </c>
      <c r="T5815">
        <v>0</v>
      </c>
      <c r="U5815">
        <v>0</v>
      </c>
      <c r="V5815">
        <v>0</v>
      </c>
      <c r="W5815">
        <v>0</v>
      </c>
      <c r="X5815">
        <v>2034935</v>
      </c>
      <c r="Z5815">
        <v>13815</v>
      </c>
      <c r="AB5815" s="114">
        <v>22.908999999999999</v>
      </c>
      <c r="AC5815">
        <v>240959</v>
      </c>
      <c r="AD5815">
        <v>335019</v>
      </c>
      <c r="AE5815">
        <v>0</v>
      </c>
      <c r="AF5815">
        <v>0</v>
      </c>
    </row>
    <row r="5816" spans="1:32" x14ac:dyDescent="0.3">
      <c r="A5816" t="s">
        <v>46</v>
      </c>
      <c r="B5816" s="65" t="str">
        <f>VLOOKUP(A5816,'bank list with code'!$A$2:$C$114,3,FALSE)</f>
        <v>B048</v>
      </c>
      <c r="C5816" s="65" t="str">
        <f>VLOOKUP(B5816,'bank type'!$A$2:$B$87,2,FALSE)</f>
        <v>Payment Banks</v>
      </c>
      <c r="D5816" s="62">
        <f t="shared" si="194"/>
        <v>45382</v>
      </c>
      <c r="E5816" s="118">
        <v>3</v>
      </c>
      <c r="F5816" s="31">
        <v>2024</v>
      </c>
      <c r="G5816">
        <v>0</v>
      </c>
      <c r="H5816">
        <v>0</v>
      </c>
      <c r="K5816">
        <v>0</v>
      </c>
      <c r="L5816">
        <v>413963</v>
      </c>
      <c r="M5816">
        <v>0</v>
      </c>
      <c r="N5816">
        <v>15089</v>
      </c>
      <c r="O5816">
        <v>0</v>
      </c>
      <c r="Q5816">
        <v>0</v>
      </c>
      <c r="S5816" s="114">
        <v>0</v>
      </c>
      <c r="T5816">
        <v>0</v>
      </c>
      <c r="U5816">
        <v>0</v>
      </c>
      <c r="V5816">
        <v>0</v>
      </c>
      <c r="W5816">
        <v>0</v>
      </c>
      <c r="X5816">
        <v>9075907</v>
      </c>
      <c r="Z5816">
        <v>168173</v>
      </c>
      <c r="AB5816" s="114">
        <v>502.70699999999999</v>
      </c>
      <c r="AC5816">
        <v>10723</v>
      </c>
      <c r="AD5816">
        <v>16311</v>
      </c>
      <c r="AE5816">
        <v>0</v>
      </c>
      <c r="AF5816">
        <v>0</v>
      </c>
    </row>
    <row r="5817" spans="1:32" x14ac:dyDescent="0.3">
      <c r="A5817" t="s">
        <v>47</v>
      </c>
      <c r="B5817" s="65" t="str">
        <f>VLOOKUP(A5817,'bank list with code'!$A$2:$C$114,3,FALSE)</f>
        <v>B059</v>
      </c>
      <c r="C5817" s="65" t="str">
        <f>VLOOKUP(B5817,'bank type'!$A$2:$B$87,2,FALSE)</f>
        <v>Payment Banks</v>
      </c>
      <c r="D5817" s="62">
        <f t="shared" si="194"/>
        <v>45382</v>
      </c>
      <c r="E5817" s="118">
        <v>3</v>
      </c>
      <c r="F5817" s="31">
        <v>2024</v>
      </c>
      <c r="G5817">
        <v>0</v>
      </c>
      <c r="H5817">
        <v>0</v>
      </c>
      <c r="K5817">
        <v>0</v>
      </c>
      <c r="L5817">
        <v>353810</v>
      </c>
      <c r="M5817">
        <v>0</v>
      </c>
      <c r="N5817">
        <v>1071090</v>
      </c>
      <c r="O5817">
        <v>0</v>
      </c>
      <c r="Q5817">
        <v>0</v>
      </c>
      <c r="S5817" s="114">
        <v>0</v>
      </c>
      <c r="T5817">
        <v>0</v>
      </c>
      <c r="U5817">
        <v>0</v>
      </c>
      <c r="V5817">
        <v>0</v>
      </c>
      <c r="W5817">
        <v>0</v>
      </c>
      <c r="X5817">
        <v>15412517</v>
      </c>
      <c r="Z5817">
        <v>0</v>
      </c>
      <c r="AB5817" s="114">
        <v>0</v>
      </c>
      <c r="AC5817">
        <v>360077</v>
      </c>
      <c r="AD5817">
        <v>114526</v>
      </c>
      <c r="AE5817">
        <v>0</v>
      </c>
      <c r="AF5817">
        <v>0</v>
      </c>
    </row>
    <row r="5818" spans="1:32" x14ac:dyDescent="0.3">
      <c r="A5818" t="s">
        <v>72</v>
      </c>
      <c r="B5818" s="65" t="str">
        <f>VLOOKUP(A5818,'bank list with code'!$A$2:$C$114,3,FALSE)</f>
        <v>B067</v>
      </c>
      <c r="C5818" s="65" t="str">
        <f>VLOOKUP(B5818,'bank type'!$A$2:$B$87,2,FALSE)</f>
        <v>Payment Banks</v>
      </c>
      <c r="D5818" s="62">
        <f t="shared" si="194"/>
        <v>45382</v>
      </c>
      <c r="E5818" s="118">
        <v>3</v>
      </c>
      <c r="F5818" s="31">
        <v>2024</v>
      </c>
      <c r="G5818">
        <v>0</v>
      </c>
      <c r="H5818">
        <v>0</v>
      </c>
      <c r="K5818">
        <v>0</v>
      </c>
      <c r="L5818">
        <v>0</v>
      </c>
      <c r="M5818">
        <v>0</v>
      </c>
      <c r="N5818">
        <v>1032</v>
      </c>
      <c r="O5818">
        <v>0</v>
      </c>
      <c r="Q5818">
        <v>0</v>
      </c>
      <c r="S5818" s="114">
        <v>0</v>
      </c>
      <c r="T5818">
        <v>0</v>
      </c>
      <c r="U5818">
        <v>0</v>
      </c>
      <c r="V5818">
        <v>0</v>
      </c>
      <c r="W5818">
        <v>0</v>
      </c>
      <c r="X5818">
        <v>56</v>
      </c>
      <c r="Z5818">
        <v>8</v>
      </c>
      <c r="AB5818" s="114">
        <v>8.9999999999999993E-3</v>
      </c>
      <c r="AC5818">
        <v>10</v>
      </c>
      <c r="AD5818">
        <v>10</v>
      </c>
      <c r="AE5818">
        <v>0</v>
      </c>
      <c r="AF5818">
        <v>0</v>
      </c>
    </row>
    <row r="5819" spans="1:32" x14ac:dyDescent="0.3">
      <c r="A5819" t="s">
        <v>49</v>
      </c>
      <c r="B5819" s="65" t="str">
        <f>VLOOKUP(A5819,'bank list with code'!$A$2:$C$114,3,FALSE)</f>
        <v>B077</v>
      </c>
      <c r="C5819" s="65" t="str">
        <f>VLOOKUP(B5819,'bank type'!$A$2:$B$87,2,FALSE)</f>
        <v>Payment Banks</v>
      </c>
      <c r="D5819" s="62">
        <f t="shared" si="194"/>
        <v>45382</v>
      </c>
      <c r="E5819" s="118">
        <v>3</v>
      </c>
      <c r="F5819" s="31">
        <v>2024</v>
      </c>
      <c r="G5819">
        <v>0</v>
      </c>
      <c r="H5819">
        <v>0</v>
      </c>
      <c r="K5819">
        <v>0</v>
      </c>
      <c r="L5819">
        <v>495047</v>
      </c>
      <c r="M5819">
        <v>0</v>
      </c>
      <c r="N5819">
        <v>0</v>
      </c>
      <c r="O5819">
        <v>0</v>
      </c>
      <c r="Q5819">
        <v>0</v>
      </c>
      <c r="S5819" s="114">
        <v>0</v>
      </c>
      <c r="T5819">
        <v>0</v>
      </c>
      <c r="U5819">
        <v>0</v>
      </c>
      <c r="V5819">
        <v>0</v>
      </c>
      <c r="W5819">
        <v>0</v>
      </c>
      <c r="X5819">
        <v>907860</v>
      </c>
      <c r="Z5819">
        <v>2316</v>
      </c>
      <c r="AB5819" s="114">
        <v>2.4670000000000001</v>
      </c>
      <c r="AC5819">
        <v>39245</v>
      </c>
      <c r="AD5819">
        <v>27872</v>
      </c>
      <c r="AE5819">
        <v>0</v>
      </c>
      <c r="AF5819">
        <v>0</v>
      </c>
    </row>
    <row r="5820" spans="1:32" x14ac:dyDescent="0.3">
      <c r="A5820" t="s">
        <v>50</v>
      </c>
      <c r="B5820" s="65" t="str">
        <f>VLOOKUP(A5820,'bank list with code'!$A$2:$C$114,3,FALSE)</f>
        <v>B079</v>
      </c>
      <c r="C5820" s="65" t="str">
        <f>VLOOKUP(B5820,'bank type'!$A$2:$B$87,2,FALSE)</f>
        <v>Payment Banks</v>
      </c>
      <c r="D5820" s="62">
        <f t="shared" si="194"/>
        <v>45382</v>
      </c>
      <c r="E5820" s="118">
        <v>3</v>
      </c>
      <c r="F5820" s="31">
        <v>2024</v>
      </c>
      <c r="G5820">
        <v>0</v>
      </c>
      <c r="H5820">
        <v>0</v>
      </c>
      <c r="K5820">
        <v>724593</v>
      </c>
      <c r="L5820">
        <v>0</v>
      </c>
      <c r="M5820">
        <v>0</v>
      </c>
      <c r="N5820">
        <v>35560449</v>
      </c>
      <c r="O5820">
        <v>0</v>
      </c>
      <c r="Q5820">
        <v>0</v>
      </c>
      <c r="S5820" s="114">
        <v>0</v>
      </c>
      <c r="T5820">
        <v>0</v>
      </c>
      <c r="U5820">
        <v>0</v>
      </c>
      <c r="V5820">
        <v>0</v>
      </c>
      <c r="W5820">
        <v>0</v>
      </c>
      <c r="X5820">
        <v>32299494</v>
      </c>
      <c r="Z5820">
        <v>41011</v>
      </c>
      <c r="AB5820" s="114">
        <v>53.707999999999998</v>
      </c>
      <c r="AC5820">
        <v>127282</v>
      </c>
      <c r="AD5820">
        <v>238095</v>
      </c>
      <c r="AE5820">
        <v>0</v>
      </c>
      <c r="AF5820">
        <v>0</v>
      </c>
    </row>
    <row r="5821" spans="1:32" x14ac:dyDescent="0.3">
      <c r="A5821" t="s">
        <v>95</v>
      </c>
      <c r="B5821" s="65" t="str">
        <f>VLOOKUP(A5821,'bank list with code'!$A$2:$C$114,3,FALSE)</f>
        <v>B007</v>
      </c>
      <c r="C5821" s="65" t="str">
        <f>VLOOKUP(B5821,'bank type'!$A$2:$B$87,2,FALSE)</f>
        <v>Small Finance Banks</v>
      </c>
      <c r="D5821" s="62">
        <f t="shared" si="194"/>
        <v>45382</v>
      </c>
      <c r="E5821" s="118">
        <v>3</v>
      </c>
      <c r="F5821" s="31">
        <v>2024</v>
      </c>
      <c r="G5821">
        <v>508</v>
      </c>
      <c r="H5821">
        <v>3</v>
      </c>
      <c r="K5821">
        <v>0</v>
      </c>
      <c r="L5821">
        <v>400</v>
      </c>
      <c r="M5821">
        <v>0</v>
      </c>
      <c r="N5821">
        <v>1146754</v>
      </c>
      <c r="O5821">
        <v>958503</v>
      </c>
      <c r="Q5821">
        <v>1086105</v>
      </c>
      <c r="S5821" s="114">
        <v>7054.6620000000003</v>
      </c>
      <c r="T5821">
        <v>1655581</v>
      </c>
      <c r="U5821">
        <v>12362201</v>
      </c>
      <c r="V5821">
        <v>1185</v>
      </c>
      <c r="W5821">
        <v>1264</v>
      </c>
      <c r="X5821">
        <v>3003666</v>
      </c>
      <c r="Z5821">
        <v>201040</v>
      </c>
      <c r="AB5821" s="114">
        <v>523.54399999999998</v>
      </c>
      <c r="AC5821">
        <v>284330</v>
      </c>
      <c r="AD5821">
        <v>1114350</v>
      </c>
      <c r="AE5821">
        <v>224</v>
      </c>
      <c r="AF5821">
        <v>3300</v>
      </c>
    </row>
    <row r="5822" spans="1:32" x14ac:dyDescent="0.3">
      <c r="A5822" t="s">
        <v>96</v>
      </c>
      <c r="B5822" s="65" t="str">
        <f>VLOOKUP(A5822,'bank list with code'!$A$2:$C$114,3,FALSE)</f>
        <v>B019</v>
      </c>
      <c r="C5822" s="65" t="str">
        <f>VLOOKUP(B5822,'bank type'!$A$2:$B$87,2,FALSE)</f>
        <v>Small Finance Banks</v>
      </c>
      <c r="D5822" s="62">
        <f t="shared" si="194"/>
        <v>45382</v>
      </c>
      <c r="E5822" s="118">
        <v>3</v>
      </c>
      <c r="F5822" s="31">
        <v>2024</v>
      </c>
      <c r="G5822">
        <v>177</v>
      </c>
      <c r="H5822">
        <v>2</v>
      </c>
      <c r="K5822">
        <v>0</v>
      </c>
      <c r="L5822">
        <v>0</v>
      </c>
      <c r="M5822">
        <v>0</v>
      </c>
      <c r="N5822">
        <v>0</v>
      </c>
      <c r="O5822">
        <v>0</v>
      </c>
      <c r="Q5822">
        <v>0</v>
      </c>
      <c r="S5822" s="114">
        <v>0</v>
      </c>
      <c r="T5822">
        <v>0</v>
      </c>
      <c r="U5822">
        <v>0</v>
      </c>
      <c r="V5822">
        <v>0</v>
      </c>
      <c r="W5822">
        <v>0</v>
      </c>
      <c r="X5822">
        <v>252963</v>
      </c>
      <c r="Z5822">
        <v>28138</v>
      </c>
      <c r="AB5822" s="114">
        <v>87.441999999999993</v>
      </c>
      <c r="AC5822">
        <v>4351</v>
      </c>
      <c r="AD5822">
        <v>19524</v>
      </c>
      <c r="AE5822">
        <v>0</v>
      </c>
      <c r="AF5822">
        <v>0</v>
      </c>
    </row>
    <row r="5823" spans="1:32" x14ac:dyDescent="0.3">
      <c r="A5823" t="s">
        <v>97</v>
      </c>
      <c r="B5823" s="65" t="str">
        <f>VLOOKUP(A5823,'bank list with code'!$A$2:$C$114,3,FALSE)</f>
        <v>B041</v>
      </c>
      <c r="C5823" s="65" t="str">
        <f>VLOOKUP(B5823,'bank type'!$A$2:$B$87,2,FALSE)</f>
        <v>Small Finance Banks</v>
      </c>
      <c r="D5823" s="62">
        <f t="shared" si="194"/>
        <v>45382</v>
      </c>
      <c r="E5823" s="118">
        <v>3</v>
      </c>
      <c r="F5823" s="31">
        <v>2024</v>
      </c>
      <c r="G5823">
        <v>361</v>
      </c>
      <c r="H5823">
        <v>4</v>
      </c>
      <c r="K5823">
        <v>26130</v>
      </c>
      <c r="L5823">
        <v>320</v>
      </c>
      <c r="M5823">
        <v>44773</v>
      </c>
      <c r="N5823">
        <v>0</v>
      </c>
      <c r="O5823">
        <v>0</v>
      </c>
      <c r="Q5823">
        <v>0</v>
      </c>
      <c r="S5823" s="114">
        <v>0</v>
      </c>
      <c r="T5823">
        <v>0</v>
      </c>
      <c r="U5823">
        <v>0</v>
      </c>
      <c r="V5823">
        <v>0</v>
      </c>
      <c r="W5823">
        <v>0</v>
      </c>
      <c r="X5823">
        <v>1910144</v>
      </c>
      <c r="Z5823">
        <v>145062</v>
      </c>
      <c r="AB5823" s="114">
        <v>300.83100000000002</v>
      </c>
      <c r="AC5823">
        <v>40831</v>
      </c>
      <c r="AD5823">
        <v>164402</v>
      </c>
      <c r="AE5823">
        <v>0</v>
      </c>
      <c r="AF5823">
        <v>0</v>
      </c>
    </row>
    <row r="5824" spans="1:32" x14ac:dyDescent="0.3">
      <c r="A5824" t="s">
        <v>98</v>
      </c>
      <c r="B5824" s="65" t="str">
        <f>VLOOKUP(A5824,'bank list with code'!$A$2:$C$114,3,FALSE)</f>
        <v>B043</v>
      </c>
      <c r="C5824" s="65" t="str">
        <f>VLOOKUP(B5824,'bank type'!$A$2:$B$87,2,FALSE)</f>
        <v>Small Finance Banks</v>
      </c>
      <c r="D5824" s="62">
        <f t="shared" si="194"/>
        <v>45382</v>
      </c>
      <c r="E5824" s="118">
        <v>3</v>
      </c>
      <c r="F5824" s="31">
        <v>2024</v>
      </c>
      <c r="G5824">
        <v>611</v>
      </c>
      <c r="H5824">
        <v>3</v>
      </c>
      <c r="K5824">
        <v>0</v>
      </c>
      <c r="L5824">
        <v>5024</v>
      </c>
      <c r="M5824">
        <v>0</v>
      </c>
      <c r="N5824">
        <v>0</v>
      </c>
      <c r="O5824">
        <v>0</v>
      </c>
      <c r="Q5824">
        <v>0</v>
      </c>
      <c r="S5824" s="114">
        <v>0</v>
      </c>
      <c r="T5824">
        <v>0</v>
      </c>
      <c r="U5824">
        <v>0</v>
      </c>
      <c r="V5824">
        <v>0</v>
      </c>
      <c r="W5824">
        <v>0</v>
      </c>
      <c r="X5824">
        <v>5663442</v>
      </c>
      <c r="Z5824">
        <v>179583</v>
      </c>
      <c r="AB5824" s="114">
        <v>309.93900000000002</v>
      </c>
      <c r="AC5824">
        <v>12931</v>
      </c>
      <c r="AD5824">
        <v>34640</v>
      </c>
      <c r="AE5824">
        <v>0</v>
      </c>
      <c r="AF5824">
        <v>0</v>
      </c>
    </row>
    <row r="5825" spans="1:32" x14ac:dyDescent="0.3">
      <c r="A5825" t="s">
        <v>99</v>
      </c>
      <c r="B5825" s="65" t="str">
        <f>VLOOKUP(A5825,'bank list with code'!$A$2:$C$114,3,FALSE)</f>
        <v>B046</v>
      </c>
      <c r="C5825" s="65" t="str">
        <f>VLOOKUP(B5825,'bank type'!$A$2:$B$87,2,FALSE)</f>
        <v>Small Finance Banks</v>
      </c>
      <c r="D5825" s="62">
        <f t="shared" si="194"/>
        <v>45382</v>
      </c>
      <c r="E5825" s="118">
        <v>3</v>
      </c>
      <c r="F5825" s="31">
        <v>2024</v>
      </c>
      <c r="G5825">
        <v>171</v>
      </c>
      <c r="H5825">
        <v>0</v>
      </c>
      <c r="K5825">
        <v>0</v>
      </c>
      <c r="L5825">
        <v>436</v>
      </c>
      <c r="M5825">
        <v>0</v>
      </c>
      <c r="N5825">
        <v>77769</v>
      </c>
      <c r="O5825">
        <v>0</v>
      </c>
      <c r="Q5825">
        <v>0</v>
      </c>
      <c r="S5825" s="114">
        <v>0</v>
      </c>
      <c r="T5825">
        <v>0</v>
      </c>
      <c r="U5825">
        <v>0</v>
      </c>
      <c r="V5825">
        <v>0</v>
      </c>
      <c r="W5825">
        <v>0</v>
      </c>
      <c r="X5825">
        <v>5609683</v>
      </c>
      <c r="Z5825">
        <v>41088</v>
      </c>
      <c r="AB5825" s="114">
        <v>61.311999999999998</v>
      </c>
      <c r="AC5825">
        <v>7595</v>
      </c>
      <c r="AD5825">
        <v>26469</v>
      </c>
      <c r="AE5825">
        <v>0</v>
      </c>
      <c r="AF5825">
        <v>0</v>
      </c>
    </row>
    <row r="5826" spans="1:32" x14ac:dyDescent="0.3">
      <c r="A5826" t="s">
        <v>100</v>
      </c>
      <c r="B5826" s="65" t="str">
        <f>VLOOKUP(A5826,'bank list with code'!$A$2:$C$114,3,FALSE)</f>
        <v>B065</v>
      </c>
      <c r="C5826" s="65" t="str">
        <f>VLOOKUP(B5826,'bank type'!$A$2:$B$87,2,FALSE)</f>
        <v>Small Finance Banks</v>
      </c>
      <c r="D5826" s="62">
        <f t="shared" si="194"/>
        <v>45382</v>
      </c>
      <c r="E5826" s="118">
        <v>3</v>
      </c>
      <c r="F5826" s="31">
        <v>2024</v>
      </c>
      <c r="G5826">
        <v>59</v>
      </c>
      <c r="H5826">
        <v>2</v>
      </c>
      <c r="K5826">
        <v>0</v>
      </c>
      <c r="L5826">
        <v>162</v>
      </c>
      <c r="M5826">
        <v>0</v>
      </c>
      <c r="N5826">
        <v>498908</v>
      </c>
      <c r="O5826">
        <v>0</v>
      </c>
      <c r="Q5826">
        <v>0</v>
      </c>
      <c r="S5826" s="114">
        <v>0</v>
      </c>
      <c r="T5826">
        <v>0</v>
      </c>
      <c r="U5826">
        <v>0</v>
      </c>
      <c r="V5826">
        <v>0</v>
      </c>
      <c r="W5826">
        <v>0</v>
      </c>
      <c r="X5826">
        <v>3257325</v>
      </c>
      <c r="Z5826">
        <v>53248</v>
      </c>
      <c r="AB5826" s="114">
        <v>114.979</v>
      </c>
      <c r="AC5826">
        <v>9181</v>
      </c>
      <c r="AD5826">
        <v>26893</v>
      </c>
      <c r="AE5826">
        <v>0</v>
      </c>
      <c r="AF5826">
        <v>0</v>
      </c>
    </row>
    <row r="5827" spans="1:32" x14ac:dyDescent="0.3">
      <c r="A5827" t="s">
        <v>101</v>
      </c>
      <c r="B5827" s="65" t="str">
        <f>VLOOKUP(A5827,'bank list with code'!$A$2:$C$114,3,FALSE)</f>
        <v>B075</v>
      </c>
      <c r="C5827" s="65" t="str">
        <f>VLOOKUP(B5827,'bank type'!$A$2:$B$87,2,FALSE)</f>
        <v>Small Finance Banks</v>
      </c>
      <c r="D5827" s="62">
        <f t="shared" si="194"/>
        <v>45382</v>
      </c>
      <c r="E5827" s="118">
        <v>3</v>
      </c>
      <c r="F5827" s="31">
        <v>2024</v>
      </c>
      <c r="G5827">
        <v>18</v>
      </c>
      <c r="H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Q5827">
        <v>0</v>
      </c>
      <c r="S5827" s="114">
        <v>0</v>
      </c>
      <c r="T5827">
        <v>0</v>
      </c>
      <c r="U5827">
        <v>0</v>
      </c>
      <c r="V5827">
        <v>0</v>
      </c>
      <c r="W5827">
        <v>0</v>
      </c>
      <c r="X5827">
        <v>441410</v>
      </c>
      <c r="Z5827">
        <v>6267</v>
      </c>
      <c r="AB5827" s="114">
        <v>8.3109999999999999</v>
      </c>
      <c r="AC5827">
        <v>0</v>
      </c>
      <c r="AD5827">
        <v>0</v>
      </c>
      <c r="AE5827">
        <v>0</v>
      </c>
      <c r="AF5827">
        <v>0</v>
      </c>
    </row>
    <row r="5828" spans="1:32" x14ac:dyDescent="0.3">
      <c r="A5828" t="s">
        <v>102</v>
      </c>
      <c r="B5828" s="65" t="str">
        <f>VLOOKUP(A5828,'bank list with code'!$A$2:$C$114,3,FALSE)</f>
        <v>B087</v>
      </c>
      <c r="C5828" s="65" t="str">
        <f>VLOOKUP(B5828,'bank type'!$A$2:$B$87,2,FALSE)</f>
        <v>Small Finance Banks</v>
      </c>
      <c r="D5828" s="62">
        <f t="shared" si="194"/>
        <v>45382</v>
      </c>
      <c r="E5828" s="118">
        <v>3</v>
      </c>
      <c r="F5828" s="31">
        <v>2024</v>
      </c>
      <c r="G5828">
        <v>0</v>
      </c>
      <c r="H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Q5828">
        <v>0</v>
      </c>
      <c r="S5828" s="114">
        <v>0</v>
      </c>
      <c r="T5828">
        <v>0</v>
      </c>
      <c r="U5828">
        <v>0</v>
      </c>
      <c r="V5828">
        <v>0</v>
      </c>
      <c r="W5828">
        <v>0</v>
      </c>
      <c r="X5828">
        <v>82037</v>
      </c>
      <c r="Z5828">
        <v>4413</v>
      </c>
      <c r="AB5828" s="114">
        <v>11.515000000000001</v>
      </c>
      <c r="AC5828">
        <v>3515</v>
      </c>
      <c r="AD5828">
        <v>13614</v>
      </c>
      <c r="AE5828">
        <v>0</v>
      </c>
      <c r="AF5828">
        <v>0</v>
      </c>
    </row>
    <row r="5829" spans="1:32" x14ac:dyDescent="0.3">
      <c r="A5829" t="s">
        <v>103</v>
      </c>
      <c r="B5829" s="65" t="str">
        <f>VLOOKUP(A5829,'bank list with code'!$A$2:$C$114,3,FALSE)</f>
        <v>B097</v>
      </c>
      <c r="C5829" s="65" t="str">
        <f>VLOOKUP(B5829,'bank type'!$A$2:$B$87,2,FALSE)</f>
        <v>Small Finance Banks</v>
      </c>
      <c r="D5829" s="62">
        <f>DATE(2024,3,31)</f>
        <v>45382</v>
      </c>
      <c r="E5829" s="118">
        <v>3</v>
      </c>
      <c r="F5829" s="31">
        <v>2024</v>
      </c>
      <c r="G5829">
        <v>0</v>
      </c>
      <c r="H5829">
        <v>0</v>
      </c>
      <c r="K5829">
        <v>0</v>
      </c>
      <c r="L5829">
        <v>67</v>
      </c>
      <c r="M5829">
        <v>0</v>
      </c>
      <c r="N5829">
        <v>0</v>
      </c>
      <c r="O5829">
        <v>0</v>
      </c>
      <c r="Q5829">
        <v>0</v>
      </c>
      <c r="S5829" s="114">
        <v>0</v>
      </c>
      <c r="T5829">
        <v>0</v>
      </c>
      <c r="U5829">
        <v>0</v>
      </c>
      <c r="V5829">
        <v>0</v>
      </c>
      <c r="W5829">
        <v>0</v>
      </c>
      <c r="X5829">
        <v>771700</v>
      </c>
      <c r="Z5829">
        <v>33523</v>
      </c>
      <c r="AB5829" s="114">
        <v>39.155999999999999</v>
      </c>
      <c r="AC5829">
        <v>732</v>
      </c>
      <c r="AD5829">
        <v>2741</v>
      </c>
      <c r="AE5829">
        <v>0</v>
      </c>
      <c r="AF5829">
        <v>0</v>
      </c>
    </row>
    <row r="5830" spans="1:32" x14ac:dyDescent="0.3">
      <c r="A5830" t="s">
        <v>104</v>
      </c>
      <c r="B5830" s="65" t="str">
        <f>VLOOKUP(A5830,'bank list with code'!$A$2:$C$114,3,FALSE)</f>
        <v>B103</v>
      </c>
      <c r="C5830" s="65" t="str">
        <f>VLOOKUP(B5830,'bank type'!$A$2:$B$87,2,FALSE)</f>
        <v>Small Finance Banks</v>
      </c>
      <c r="D5830" s="62">
        <f>DATE(2024,3,31)</f>
        <v>45382</v>
      </c>
      <c r="E5830" s="118">
        <v>3</v>
      </c>
      <c r="F5830" s="31">
        <v>2024</v>
      </c>
      <c r="G5830">
        <v>592</v>
      </c>
      <c r="H5830">
        <v>4</v>
      </c>
      <c r="K5830">
        <v>0</v>
      </c>
      <c r="L5830">
        <v>0</v>
      </c>
      <c r="M5830">
        <v>0</v>
      </c>
      <c r="N5830">
        <v>589112</v>
      </c>
      <c r="O5830">
        <v>0</v>
      </c>
      <c r="Q5830">
        <v>0</v>
      </c>
      <c r="S5830" s="114">
        <v>0</v>
      </c>
      <c r="T5830">
        <v>0</v>
      </c>
      <c r="U5830">
        <v>0</v>
      </c>
      <c r="V5830">
        <v>0</v>
      </c>
      <c r="W5830">
        <v>0</v>
      </c>
      <c r="X5830">
        <v>10263662</v>
      </c>
      <c r="Z5830">
        <v>214834</v>
      </c>
      <c r="AB5830" s="114">
        <v>425.02699999999999</v>
      </c>
      <c r="AC5830">
        <v>68866</v>
      </c>
      <c r="AD5830">
        <v>189032</v>
      </c>
      <c r="AE5830">
        <v>0</v>
      </c>
      <c r="AF5830">
        <v>0</v>
      </c>
    </row>
    <row r="5831" spans="1:32" x14ac:dyDescent="0.3">
      <c r="A5831" t="s">
        <v>105</v>
      </c>
      <c r="B5831" s="65" t="str">
        <f>VLOOKUP(A5831,'bank list with code'!$A$2:$C$114,3,FALSE)</f>
        <v>B107</v>
      </c>
      <c r="C5831" s="65" t="str">
        <f>VLOOKUP(B5831,'bank type'!$A$2:$B$87,2,FALSE)</f>
        <v>Small Finance Banks</v>
      </c>
      <c r="D5831" s="62">
        <f>DATE(2024,3,31)</f>
        <v>45382</v>
      </c>
      <c r="E5831" s="118">
        <v>3</v>
      </c>
      <c r="F5831" s="31">
        <v>2024</v>
      </c>
      <c r="G5831">
        <v>232</v>
      </c>
      <c r="H5831">
        <v>0</v>
      </c>
      <c r="K5831">
        <v>32</v>
      </c>
      <c r="L5831">
        <v>0</v>
      </c>
      <c r="M5831">
        <v>0</v>
      </c>
      <c r="N5831">
        <v>0</v>
      </c>
      <c r="O5831">
        <v>0</v>
      </c>
      <c r="Q5831">
        <v>0</v>
      </c>
      <c r="S5831" s="114">
        <v>0</v>
      </c>
      <c r="T5831">
        <v>0</v>
      </c>
      <c r="U5831">
        <v>0</v>
      </c>
      <c r="V5831">
        <v>0</v>
      </c>
      <c r="W5831">
        <v>0</v>
      </c>
      <c r="X5831">
        <v>1162</v>
      </c>
      <c r="Z5831">
        <v>51</v>
      </c>
      <c r="AB5831" s="114">
        <v>6.7000000000000004E-2</v>
      </c>
      <c r="AC5831">
        <v>4</v>
      </c>
      <c r="AD5831">
        <v>1</v>
      </c>
      <c r="AE5831">
        <v>0</v>
      </c>
      <c r="AF5831">
        <v>0</v>
      </c>
    </row>
    <row r="5832" spans="1:32" x14ac:dyDescent="0.3">
      <c r="A5832" t="s">
        <v>106</v>
      </c>
      <c r="B5832" s="65" t="str">
        <f>VLOOKUP(A5832,'bank list with code'!$A$2:$C$114,3,FALSE)</f>
        <v>B109</v>
      </c>
      <c r="C5832" s="65" t="str">
        <f>VLOOKUP(B5832,'bank type'!$A$2:$B$87,2,FALSE)</f>
        <v>Small Finance Banks</v>
      </c>
      <c r="D5832" s="62">
        <f>DATE(2024,3,31)</f>
        <v>45382</v>
      </c>
      <c r="E5832" s="118">
        <v>3</v>
      </c>
      <c r="F5832" s="31">
        <v>2024</v>
      </c>
      <c r="G5832">
        <v>313</v>
      </c>
      <c r="H5832">
        <v>7</v>
      </c>
      <c r="K5832">
        <v>0</v>
      </c>
      <c r="L5832">
        <v>615</v>
      </c>
      <c r="M5832">
        <v>0</v>
      </c>
      <c r="N5832">
        <v>37188</v>
      </c>
      <c r="O5832">
        <v>377</v>
      </c>
      <c r="Q5832">
        <v>477</v>
      </c>
      <c r="S5832" s="114">
        <v>1.573</v>
      </c>
      <c r="T5832">
        <v>273</v>
      </c>
      <c r="U5832">
        <v>2783</v>
      </c>
      <c r="V5832">
        <v>0</v>
      </c>
      <c r="W5832">
        <v>0</v>
      </c>
      <c r="X5832">
        <v>1884304</v>
      </c>
      <c r="Z5832">
        <v>34184</v>
      </c>
      <c r="AB5832" s="114">
        <v>76.497</v>
      </c>
      <c r="AC5832">
        <v>11576</v>
      </c>
      <c r="AD5832">
        <v>33654</v>
      </c>
      <c r="AE5832">
        <v>19</v>
      </c>
      <c r="AF5832">
        <v>208</v>
      </c>
    </row>
    <row r="5833" spans="1:32" x14ac:dyDescent="0.3">
      <c r="A5833" t="s">
        <v>0</v>
      </c>
      <c r="B5833" s="65" t="str">
        <f>VLOOKUP(A5833,'bank list with code'!$A$2:$C$114,3,FALSE)</f>
        <v>B014</v>
      </c>
      <c r="C5833" s="65" t="str">
        <f>VLOOKUP(B5833,'bank type'!$A$2:$B$87,2,FALSE)</f>
        <v>Public Sector Banks</v>
      </c>
      <c r="D5833" s="62">
        <f>DATE(2024,4,30)</f>
        <v>45412</v>
      </c>
      <c r="E5833" s="118">
        <v>4</v>
      </c>
      <c r="F5833" s="31">
        <v>2024</v>
      </c>
      <c r="G5833">
        <v>8083</v>
      </c>
      <c r="H5833">
        <v>2631</v>
      </c>
      <c r="K5833">
        <v>38491</v>
      </c>
      <c r="L5833">
        <v>45378</v>
      </c>
      <c r="M5833">
        <v>11605</v>
      </c>
      <c r="N5833">
        <v>1872633</v>
      </c>
      <c r="O5833">
        <v>2553872</v>
      </c>
      <c r="Q5833">
        <v>2467681</v>
      </c>
      <c r="S5833" s="114">
        <v>9313.9950000000008</v>
      </c>
      <c r="T5833">
        <v>2265594</v>
      </c>
      <c r="U5833">
        <v>14227261</v>
      </c>
      <c r="V5833">
        <v>0</v>
      </c>
      <c r="W5833">
        <v>0</v>
      </c>
      <c r="X5833">
        <v>80700138</v>
      </c>
      <c r="Z5833">
        <v>4124584</v>
      </c>
      <c r="AB5833" s="114">
        <v>9652.2880000000005</v>
      </c>
      <c r="AC5833">
        <v>501908</v>
      </c>
      <c r="AD5833">
        <v>2699354</v>
      </c>
      <c r="AE5833">
        <v>23</v>
      </c>
      <c r="AF5833">
        <v>71</v>
      </c>
    </row>
    <row r="5834" spans="1:32" x14ac:dyDescent="0.3">
      <c r="A5834" t="s">
        <v>1</v>
      </c>
      <c r="B5834" s="65" t="str">
        <f>VLOOKUP(A5834,'bank list with code'!$A$2:$C$114,3,FALSE)</f>
        <v>B015</v>
      </c>
      <c r="C5834" s="65" t="str">
        <f>VLOOKUP(B5834,'bank type'!$A$2:$B$87,2,FALSE)</f>
        <v>Public Sector Banks</v>
      </c>
      <c r="D5834" s="62">
        <f t="shared" ref="D5834:D5893" si="195">DATE(2024,4,30)</f>
        <v>45412</v>
      </c>
      <c r="E5834" s="118">
        <v>4</v>
      </c>
      <c r="F5834" s="31">
        <v>2024</v>
      </c>
      <c r="G5834">
        <v>5329</v>
      </c>
      <c r="H5834">
        <v>2900</v>
      </c>
      <c r="K5834">
        <v>43215</v>
      </c>
      <c r="L5834">
        <v>18933</v>
      </c>
      <c r="M5834">
        <v>0</v>
      </c>
      <c r="N5834">
        <v>1102836</v>
      </c>
      <c r="O5834">
        <v>75738</v>
      </c>
      <c r="Q5834">
        <v>150000</v>
      </c>
      <c r="S5834" s="114">
        <v>589.65099999999995</v>
      </c>
      <c r="T5834">
        <v>62534</v>
      </c>
      <c r="U5834">
        <v>292554</v>
      </c>
      <c r="V5834">
        <v>0</v>
      </c>
      <c r="W5834">
        <v>0</v>
      </c>
      <c r="X5834">
        <v>45111110</v>
      </c>
      <c r="Z5834">
        <v>2758192</v>
      </c>
      <c r="AB5834" s="114">
        <v>5992.0110000000004</v>
      </c>
      <c r="AC5834">
        <v>804363</v>
      </c>
      <c r="AD5834">
        <v>1316958</v>
      </c>
      <c r="AE5834">
        <v>0</v>
      </c>
      <c r="AF5834">
        <v>0</v>
      </c>
    </row>
    <row r="5835" spans="1:32" x14ac:dyDescent="0.3">
      <c r="A5835" t="s">
        <v>2</v>
      </c>
      <c r="B5835" s="65" t="str">
        <f>VLOOKUP(A5835,'bank list with code'!$A$2:$C$114,3,FALSE)</f>
        <v>B016</v>
      </c>
      <c r="C5835" s="65" t="str">
        <f>VLOOKUP(B5835,'bank type'!$A$2:$B$87,2,FALSE)</f>
        <v>Public Sector Banks</v>
      </c>
      <c r="D5835" s="62">
        <f t="shared" si="195"/>
        <v>45412</v>
      </c>
      <c r="E5835" s="118">
        <v>4</v>
      </c>
      <c r="F5835" s="31">
        <v>2024</v>
      </c>
      <c r="G5835">
        <v>1970</v>
      </c>
      <c r="H5835">
        <v>85</v>
      </c>
      <c r="K5835">
        <v>1466</v>
      </c>
      <c r="L5835">
        <v>1844</v>
      </c>
      <c r="M5835">
        <v>355014</v>
      </c>
      <c r="N5835">
        <v>966623</v>
      </c>
      <c r="O5835">
        <v>32900</v>
      </c>
      <c r="Q5835">
        <v>51240</v>
      </c>
      <c r="S5835" s="114">
        <v>227.084</v>
      </c>
      <c r="T5835">
        <v>18754</v>
      </c>
      <c r="U5835">
        <v>105287</v>
      </c>
      <c r="V5835">
        <v>0</v>
      </c>
      <c r="W5835">
        <v>0</v>
      </c>
      <c r="X5835">
        <v>13667691</v>
      </c>
      <c r="Z5835">
        <v>1296840</v>
      </c>
      <c r="AB5835" s="114">
        <v>2310.8690000000001</v>
      </c>
      <c r="AC5835">
        <v>314593</v>
      </c>
      <c r="AD5835">
        <v>562317</v>
      </c>
      <c r="AE5835">
        <v>5623</v>
      </c>
      <c r="AF5835">
        <v>64596</v>
      </c>
    </row>
    <row r="5836" spans="1:32" x14ac:dyDescent="0.3">
      <c r="A5836" t="s">
        <v>3</v>
      </c>
      <c r="B5836" s="65" t="str">
        <f>VLOOKUP(A5836,'bank list with code'!$A$2:$C$114,3,FALSE)</f>
        <v>B018</v>
      </c>
      <c r="C5836" s="65" t="str">
        <f>VLOOKUP(B5836,'bank type'!$A$2:$B$87,2,FALSE)</f>
        <v>Public Sector Banks</v>
      </c>
      <c r="D5836" s="62">
        <f t="shared" si="195"/>
        <v>45412</v>
      </c>
      <c r="E5836" s="118">
        <v>4</v>
      </c>
      <c r="F5836" s="31">
        <v>2024</v>
      </c>
      <c r="G5836">
        <v>8217</v>
      </c>
      <c r="H5836">
        <v>3953</v>
      </c>
      <c r="K5836">
        <v>75919</v>
      </c>
      <c r="L5836">
        <v>13167</v>
      </c>
      <c r="M5836">
        <v>0</v>
      </c>
      <c r="N5836">
        <v>2299219</v>
      </c>
      <c r="O5836">
        <v>864054</v>
      </c>
      <c r="Q5836">
        <v>997065</v>
      </c>
      <c r="S5836" s="114">
        <v>3704.2139999999999</v>
      </c>
      <c r="T5836">
        <v>398404</v>
      </c>
      <c r="U5836">
        <v>2131550</v>
      </c>
      <c r="V5836">
        <v>0</v>
      </c>
      <c r="W5836">
        <v>0</v>
      </c>
      <c r="X5836">
        <v>57567033</v>
      </c>
      <c r="Z5836">
        <v>6590098</v>
      </c>
      <c r="AB5836" s="114">
        <v>18014.556</v>
      </c>
      <c r="AC5836">
        <v>1126096</v>
      </c>
      <c r="AD5836">
        <v>3806987</v>
      </c>
      <c r="AE5836">
        <v>4004</v>
      </c>
      <c r="AF5836">
        <v>63960</v>
      </c>
    </row>
    <row r="5837" spans="1:32" x14ac:dyDescent="0.3">
      <c r="A5837" t="s">
        <v>4</v>
      </c>
      <c r="B5837" s="65" t="str">
        <f>VLOOKUP(A5837,'bank list with code'!$A$2:$C$114,3,FALSE)</f>
        <v>B022</v>
      </c>
      <c r="C5837" s="65" t="str">
        <f>VLOOKUP(B5837,'bank type'!$A$2:$B$87,2,FALSE)</f>
        <v>Public Sector Banks</v>
      </c>
      <c r="D5837" s="62">
        <f t="shared" si="195"/>
        <v>45412</v>
      </c>
      <c r="E5837" s="118">
        <v>4</v>
      </c>
      <c r="F5837" s="31">
        <v>2024</v>
      </c>
      <c r="G5837">
        <v>2857</v>
      </c>
      <c r="H5837">
        <v>1144</v>
      </c>
      <c r="K5837">
        <v>3060</v>
      </c>
      <c r="L5837">
        <v>2453</v>
      </c>
      <c r="M5837">
        <v>18935</v>
      </c>
      <c r="N5837">
        <v>1302722</v>
      </c>
      <c r="O5837">
        <v>0</v>
      </c>
      <c r="Q5837">
        <v>0</v>
      </c>
      <c r="S5837" s="114">
        <v>0</v>
      </c>
      <c r="T5837">
        <v>0</v>
      </c>
      <c r="U5837">
        <v>0</v>
      </c>
      <c r="V5837">
        <v>0</v>
      </c>
      <c r="W5837">
        <v>0</v>
      </c>
      <c r="X5837">
        <v>29024244</v>
      </c>
      <c r="Z5837">
        <v>1683951</v>
      </c>
      <c r="AB5837" s="114">
        <v>4178.6289999999999</v>
      </c>
      <c r="AC5837">
        <v>269538</v>
      </c>
      <c r="AD5837">
        <v>810234</v>
      </c>
      <c r="AE5837">
        <v>0</v>
      </c>
      <c r="AF5837">
        <v>0</v>
      </c>
    </row>
    <row r="5838" spans="1:32" x14ac:dyDescent="0.3">
      <c r="A5838" t="s">
        <v>5</v>
      </c>
      <c r="B5838" s="65" t="str">
        <f>VLOOKUP(A5838,'bank list with code'!$A$2:$C$114,3,FALSE)</f>
        <v>B060</v>
      </c>
      <c r="C5838" s="65" t="str">
        <f>VLOOKUP(B5838,'bank type'!$A$2:$B$87,2,FALSE)</f>
        <v>Public Sector Banks</v>
      </c>
      <c r="D5838" s="62">
        <f t="shared" si="195"/>
        <v>45412</v>
      </c>
      <c r="E5838" s="118">
        <v>4</v>
      </c>
      <c r="F5838" s="31">
        <v>2024</v>
      </c>
      <c r="G5838">
        <v>4383</v>
      </c>
      <c r="H5838">
        <v>606</v>
      </c>
      <c r="K5838">
        <v>21590</v>
      </c>
      <c r="L5838">
        <v>11322</v>
      </c>
      <c r="M5838">
        <v>0</v>
      </c>
      <c r="N5838">
        <v>2648048</v>
      </c>
      <c r="O5838">
        <v>222890</v>
      </c>
      <c r="Q5838">
        <v>203158</v>
      </c>
      <c r="S5838" s="114">
        <v>876.02099999999996</v>
      </c>
      <c r="T5838">
        <v>117208</v>
      </c>
      <c r="U5838">
        <v>961579</v>
      </c>
      <c r="V5838">
        <v>0</v>
      </c>
      <c r="W5838">
        <v>0</v>
      </c>
      <c r="X5838">
        <v>32289290</v>
      </c>
      <c r="Z5838">
        <v>3458204</v>
      </c>
      <c r="AB5838" s="114">
        <v>8363.6650000000009</v>
      </c>
      <c r="AC5838">
        <v>848457</v>
      </c>
      <c r="AD5838">
        <v>1770045</v>
      </c>
      <c r="AE5838">
        <v>3556</v>
      </c>
      <c r="AF5838">
        <v>59671</v>
      </c>
    </row>
    <row r="5839" spans="1:32" x14ac:dyDescent="0.3">
      <c r="A5839" t="s">
        <v>6</v>
      </c>
      <c r="B5839" s="65" t="str">
        <f>VLOOKUP(A5839,'bank list with code'!$A$2:$C$114,3,FALSE)</f>
        <v>B061</v>
      </c>
      <c r="C5839" s="65" t="str">
        <f>VLOOKUP(B5839,'bank type'!$A$2:$B$87,2,FALSE)</f>
        <v>Public Sector Banks</v>
      </c>
      <c r="D5839" s="62">
        <f t="shared" si="195"/>
        <v>45412</v>
      </c>
      <c r="E5839" s="118">
        <v>4</v>
      </c>
      <c r="F5839" s="31">
        <v>2024</v>
      </c>
      <c r="G5839">
        <v>2773</v>
      </c>
      <c r="H5839">
        <v>732</v>
      </c>
      <c r="K5839">
        <v>0</v>
      </c>
      <c r="L5839">
        <v>0</v>
      </c>
      <c r="M5839">
        <v>0</v>
      </c>
      <c r="N5839">
        <v>371117</v>
      </c>
      <c r="O5839">
        <v>82752</v>
      </c>
      <c r="Q5839">
        <v>69692</v>
      </c>
      <c r="S5839" s="114">
        <v>202.27699999999999</v>
      </c>
      <c r="T5839">
        <v>19359</v>
      </c>
      <c r="U5839">
        <v>67913</v>
      </c>
      <c r="V5839">
        <v>0</v>
      </c>
      <c r="W5839">
        <v>0</v>
      </c>
      <c r="X5839">
        <v>18336099</v>
      </c>
      <c r="Z5839">
        <v>2497672</v>
      </c>
      <c r="AB5839" s="114">
        <v>5761.6049999999996</v>
      </c>
      <c r="AC5839">
        <v>501075</v>
      </c>
      <c r="AD5839">
        <v>1060056</v>
      </c>
      <c r="AE5839">
        <v>0</v>
      </c>
      <c r="AF5839">
        <v>0</v>
      </c>
    </row>
    <row r="5840" spans="1:32" x14ac:dyDescent="0.3">
      <c r="A5840" t="s">
        <v>7</v>
      </c>
      <c r="B5840" s="65" t="str">
        <f>VLOOKUP(A5840,'bank list with code'!$A$2:$C$114,3,FALSE)</f>
        <v>B080</v>
      </c>
      <c r="C5840" s="65" t="str">
        <f>VLOOKUP(B5840,'bank type'!$A$2:$B$87,2,FALSE)</f>
        <v>Public Sector Banks</v>
      </c>
      <c r="D5840" s="62">
        <f t="shared" si="195"/>
        <v>45412</v>
      </c>
      <c r="E5840" s="118">
        <v>4</v>
      </c>
      <c r="F5840" s="31">
        <v>2024</v>
      </c>
      <c r="G5840">
        <v>1012</v>
      </c>
      <c r="H5840">
        <v>26</v>
      </c>
      <c r="K5840">
        <v>687</v>
      </c>
      <c r="L5840">
        <v>964</v>
      </c>
      <c r="M5840">
        <v>834</v>
      </c>
      <c r="N5840">
        <v>122989</v>
      </c>
      <c r="O5840">
        <v>0</v>
      </c>
      <c r="Q5840">
        <v>0</v>
      </c>
      <c r="S5840" s="114">
        <v>0</v>
      </c>
      <c r="T5840">
        <v>0</v>
      </c>
      <c r="U5840">
        <v>0</v>
      </c>
      <c r="V5840">
        <v>0</v>
      </c>
      <c r="W5840">
        <v>0</v>
      </c>
      <c r="X5840">
        <v>3901929</v>
      </c>
      <c r="Z5840">
        <v>355300</v>
      </c>
      <c r="AB5840" s="114">
        <v>880.24099999999999</v>
      </c>
      <c r="AC5840">
        <v>157103</v>
      </c>
      <c r="AD5840">
        <v>365806</v>
      </c>
      <c r="AE5840">
        <v>0</v>
      </c>
      <c r="AF5840">
        <v>0</v>
      </c>
    </row>
    <row r="5841" spans="1:32" x14ac:dyDescent="0.3">
      <c r="A5841" t="s">
        <v>8</v>
      </c>
      <c r="B5841" s="65" t="str">
        <f>VLOOKUP(A5841,'bank list with code'!$A$2:$C$114,3,FALSE)</f>
        <v>B081</v>
      </c>
      <c r="C5841" s="65" t="str">
        <f>VLOOKUP(B5841,'bank type'!$A$2:$B$87,2,FALSE)</f>
        <v>Public Sector Banks</v>
      </c>
      <c r="D5841" s="62">
        <f t="shared" si="195"/>
        <v>45412</v>
      </c>
      <c r="E5841" s="118">
        <v>4</v>
      </c>
      <c r="F5841" s="31">
        <v>2024</v>
      </c>
      <c r="G5841">
        <v>7797</v>
      </c>
      <c r="H5841">
        <v>4306</v>
      </c>
      <c r="K5841">
        <v>37435</v>
      </c>
      <c r="L5841">
        <v>11265</v>
      </c>
      <c r="M5841">
        <v>670183</v>
      </c>
      <c r="N5841">
        <v>619530</v>
      </c>
      <c r="O5841">
        <v>529200</v>
      </c>
      <c r="Q5841">
        <v>401303</v>
      </c>
      <c r="S5841" s="114">
        <v>1666.4359999999999</v>
      </c>
      <c r="T5841">
        <v>224778</v>
      </c>
      <c r="U5841">
        <v>1275002</v>
      </c>
      <c r="V5841">
        <v>2</v>
      </c>
      <c r="W5841">
        <v>118</v>
      </c>
      <c r="X5841">
        <v>40132781</v>
      </c>
      <c r="Z5841">
        <v>4616778</v>
      </c>
      <c r="AB5841" s="114">
        <v>12037.297</v>
      </c>
      <c r="AC5841">
        <v>1615714</v>
      </c>
      <c r="AD5841">
        <v>3605015</v>
      </c>
      <c r="AE5841">
        <v>0</v>
      </c>
      <c r="AF5841">
        <v>0</v>
      </c>
    </row>
    <row r="5842" spans="1:32" x14ac:dyDescent="0.3">
      <c r="A5842" t="s">
        <v>12</v>
      </c>
      <c r="B5842" s="65" t="str">
        <f>VLOOKUP(A5842,'bank list with code'!$A$2:$C$114,3,FALSE)</f>
        <v>B093</v>
      </c>
      <c r="C5842" s="65" t="str">
        <f>VLOOKUP(B5842,'bank type'!$A$2:$B$87,2,FALSE)</f>
        <v>Public Sector Banks</v>
      </c>
      <c r="D5842" s="62">
        <f t="shared" si="195"/>
        <v>45412</v>
      </c>
      <c r="E5842" s="118">
        <v>4</v>
      </c>
      <c r="F5842" s="31">
        <v>2024</v>
      </c>
      <c r="G5842">
        <v>24660</v>
      </c>
      <c r="H5842">
        <v>38673</v>
      </c>
      <c r="K5842">
        <v>1380125</v>
      </c>
      <c r="L5842">
        <v>51268</v>
      </c>
      <c r="M5842">
        <v>888961</v>
      </c>
      <c r="N5842">
        <v>4042752</v>
      </c>
      <c r="O5842">
        <v>19003597</v>
      </c>
      <c r="Q5842">
        <v>26878961</v>
      </c>
      <c r="S5842" s="114">
        <v>105228.298</v>
      </c>
      <c r="T5842">
        <v>29897383</v>
      </c>
      <c r="U5842">
        <v>140723571</v>
      </c>
      <c r="V5842">
        <v>0</v>
      </c>
      <c r="W5842">
        <v>0</v>
      </c>
      <c r="X5842">
        <v>229196981</v>
      </c>
      <c r="Z5842">
        <v>35034957</v>
      </c>
      <c r="AB5842" s="114">
        <v>86654.384000000005</v>
      </c>
      <c r="AC5842">
        <v>8243426</v>
      </c>
      <c r="AD5842">
        <v>21699991</v>
      </c>
      <c r="AE5842">
        <v>1089</v>
      </c>
      <c r="AF5842">
        <v>15903</v>
      </c>
    </row>
    <row r="5843" spans="1:32" x14ac:dyDescent="0.3">
      <c r="A5843" t="s">
        <v>9</v>
      </c>
      <c r="B5843" s="65" t="str">
        <f>VLOOKUP(A5843,'bank list with code'!$A$2:$C$114,3,FALSE)</f>
        <v>B102</v>
      </c>
      <c r="C5843" s="65" t="str">
        <f>VLOOKUP(B5843,'bank type'!$A$2:$B$87,2,FALSE)</f>
        <v>Public Sector Banks</v>
      </c>
      <c r="D5843" s="62">
        <f t="shared" si="195"/>
        <v>45412</v>
      </c>
      <c r="E5843" s="118">
        <v>4</v>
      </c>
      <c r="F5843" s="31">
        <v>2024</v>
      </c>
      <c r="G5843">
        <v>2249</v>
      </c>
      <c r="H5843">
        <v>229</v>
      </c>
      <c r="K5843">
        <v>10834</v>
      </c>
      <c r="L5843">
        <v>3568</v>
      </c>
      <c r="M5843">
        <v>489</v>
      </c>
      <c r="N5843">
        <v>1068728</v>
      </c>
      <c r="O5843">
        <v>0</v>
      </c>
      <c r="Q5843">
        <v>0</v>
      </c>
      <c r="S5843" s="114">
        <v>0</v>
      </c>
      <c r="T5843">
        <v>0</v>
      </c>
      <c r="U5843">
        <v>0</v>
      </c>
      <c r="V5843">
        <v>0</v>
      </c>
      <c r="W5843">
        <v>0</v>
      </c>
      <c r="X5843">
        <v>12939824</v>
      </c>
      <c r="Z5843">
        <v>1050049</v>
      </c>
      <c r="AB5843" s="114">
        <v>2674.915</v>
      </c>
      <c r="AC5843">
        <v>605078</v>
      </c>
      <c r="AD5843">
        <v>1216274</v>
      </c>
      <c r="AE5843">
        <v>807</v>
      </c>
      <c r="AF5843">
        <v>14084</v>
      </c>
    </row>
    <row r="5844" spans="1:32" x14ac:dyDescent="0.3">
      <c r="A5844" t="s">
        <v>10</v>
      </c>
      <c r="B5844" s="65" t="str">
        <f>VLOOKUP(A5844,'bank list with code'!$A$2:$C$114,3,FALSE)</f>
        <v>B105</v>
      </c>
      <c r="C5844" s="65" t="str">
        <f>VLOOKUP(B5844,'bank type'!$A$2:$B$87,2,FALSE)</f>
        <v>Public Sector Banks</v>
      </c>
      <c r="D5844" s="62">
        <f t="shared" si="195"/>
        <v>45412</v>
      </c>
      <c r="E5844" s="118">
        <v>4</v>
      </c>
      <c r="F5844" s="31">
        <v>2024</v>
      </c>
      <c r="G5844">
        <v>7687</v>
      </c>
      <c r="H5844">
        <v>2004</v>
      </c>
      <c r="K5844">
        <v>39883</v>
      </c>
      <c r="L5844">
        <v>8003</v>
      </c>
      <c r="M5844">
        <v>261228</v>
      </c>
      <c r="N5844">
        <v>282814</v>
      </c>
      <c r="O5844">
        <v>789716</v>
      </c>
      <c r="Q5844">
        <v>792892</v>
      </c>
      <c r="S5844" s="114">
        <v>3321.674</v>
      </c>
      <c r="T5844">
        <v>1493795</v>
      </c>
      <c r="U5844">
        <v>3301117</v>
      </c>
      <c r="V5844">
        <v>0</v>
      </c>
      <c r="W5844">
        <v>0</v>
      </c>
      <c r="X5844">
        <v>54461957</v>
      </c>
      <c r="Z5844">
        <v>5405925</v>
      </c>
      <c r="AB5844" s="114">
        <v>12410.187</v>
      </c>
      <c r="AC5844">
        <v>2713799</v>
      </c>
      <c r="AD5844">
        <v>5708983</v>
      </c>
      <c r="AE5844">
        <v>3146</v>
      </c>
      <c r="AF5844">
        <v>12304</v>
      </c>
    </row>
    <row r="5845" spans="1:32" x14ac:dyDescent="0.3">
      <c r="A5845" t="s">
        <v>14</v>
      </c>
      <c r="B5845" s="65" t="str">
        <f>VLOOKUP(A5845,'bank list with code'!$A$2:$C$114,3,FALSE)</f>
        <v>B009</v>
      </c>
      <c r="C5845" s="65" t="str">
        <f>VLOOKUP(B5845,'bank type'!$A$2:$B$87,2,FALSE)</f>
        <v>Private Sector Banks</v>
      </c>
      <c r="D5845" s="62">
        <f t="shared" si="195"/>
        <v>45412</v>
      </c>
      <c r="E5845" s="118">
        <v>4</v>
      </c>
      <c r="F5845" s="31">
        <v>2024</v>
      </c>
      <c r="G5845">
        <v>6284</v>
      </c>
      <c r="H5845">
        <v>9574</v>
      </c>
      <c r="K5845">
        <v>1811550</v>
      </c>
      <c r="L5845">
        <v>541</v>
      </c>
      <c r="M5845">
        <v>769179</v>
      </c>
      <c r="N5845">
        <v>81749351</v>
      </c>
      <c r="O5845">
        <v>14223475</v>
      </c>
      <c r="Q5845">
        <v>32100725</v>
      </c>
      <c r="S5845" s="114">
        <v>81408.524999999994</v>
      </c>
      <c r="T5845">
        <v>22854726</v>
      </c>
      <c r="U5845">
        <v>103459164</v>
      </c>
      <c r="V5845">
        <v>0</v>
      </c>
      <c r="W5845">
        <v>0</v>
      </c>
      <c r="X5845">
        <v>35129160</v>
      </c>
      <c r="Z5845">
        <v>5621405</v>
      </c>
      <c r="AB5845" s="114">
        <v>17600.72</v>
      </c>
      <c r="AC5845">
        <v>2537629</v>
      </c>
      <c r="AD5845">
        <v>14880944</v>
      </c>
      <c r="AE5845">
        <v>14218</v>
      </c>
      <c r="AF5845">
        <v>373255</v>
      </c>
    </row>
    <row r="5846" spans="1:32" x14ac:dyDescent="0.3">
      <c r="A5846" t="s">
        <v>15</v>
      </c>
      <c r="B5846" s="65" t="str">
        <f>VLOOKUP(A5846,'bank list with code'!$A$2:$C$114,3,FALSE)</f>
        <v>B010</v>
      </c>
      <c r="C5846" s="65" t="str">
        <f>VLOOKUP(B5846,'bank type'!$A$2:$B$87,2,FALSE)</f>
        <v>Private Sector Banks</v>
      </c>
      <c r="D5846" s="62">
        <f t="shared" si="195"/>
        <v>45412</v>
      </c>
      <c r="E5846" s="118">
        <v>4</v>
      </c>
      <c r="F5846" s="31">
        <v>2024</v>
      </c>
      <c r="G5846">
        <v>433</v>
      </c>
      <c r="H5846">
        <v>5</v>
      </c>
      <c r="K5846">
        <v>58044</v>
      </c>
      <c r="L5846">
        <v>0</v>
      </c>
      <c r="M5846">
        <v>0</v>
      </c>
      <c r="N5846">
        <v>0</v>
      </c>
      <c r="O5846">
        <v>27</v>
      </c>
      <c r="Q5846">
        <v>45</v>
      </c>
      <c r="S5846" s="114">
        <v>7.1999999999999995E-2</v>
      </c>
      <c r="T5846">
        <v>64</v>
      </c>
      <c r="U5846">
        <v>47</v>
      </c>
      <c r="V5846">
        <v>0</v>
      </c>
      <c r="W5846">
        <v>0</v>
      </c>
      <c r="X5846">
        <v>5644892</v>
      </c>
      <c r="Z5846">
        <v>291651</v>
      </c>
      <c r="AB5846" s="114">
        <v>963.70100000000002</v>
      </c>
      <c r="AC5846">
        <v>93963</v>
      </c>
      <c r="AD5846">
        <v>358781</v>
      </c>
      <c r="AE5846">
        <v>0</v>
      </c>
      <c r="AF5846">
        <v>0</v>
      </c>
    </row>
    <row r="5847" spans="1:32" x14ac:dyDescent="0.3">
      <c r="A5847" t="s">
        <v>90</v>
      </c>
      <c r="B5847" s="65" t="str">
        <f>VLOOKUP(A5847,'bank list with code'!$A$2:$C$114,3,FALSE)</f>
        <v>B024</v>
      </c>
      <c r="C5847" s="65" t="str">
        <f>VLOOKUP(B5847,'bank type'!$A$2:$B$87,2,FALSE)</f>
        <v>Private Sector Banks</v>
      </c>
      <c r="D5847" s="62">
        <f t="shared" si="195"/>
        <v>45412</v>
      </c>
      <c r="E5847" s="118">
        <v>4</v>
      </c>
      <c r="F5847" s="31">
        <v>2024</v>
      </c>
      <c r="G5847">
        <v>1147</v>
      </c>
      <c r="H5847">
        <v>534</v>
      </c>
      <c r="K5847">
        <v>7012</v>
      </c>
      <c r="L5847">
        <v>68561</v>
      </c>
      <c r="M5847">
        <v>0</v>
      </c>
      <c r="N5847">
        <v>68862</v>
      </c>
      <c r="O5847">
        <v>27964</v>
      </c>
      <c r="Q5847">
        <v>54808</v>
      </c>
      <c r="S5847" s="114">
        <v>225.83699999999999</v>
      </c>
      <c r="T5847">
        <v>23389</v>
      </c>
      <c r="U5847">
        <v>198802</v>
      </c>
      <c r="V5847">
        <v>0</v>
      </c>
      <c r="W5847">
        <v>0</v>
      </c>
      <c r="X5847">
        <v>2781266</v>
      </c>
      <c r="Z5847">
        <v>410332</v>
      </c>
      <c r="AB5847" s="114">
        <v>1168.8810000000001</v>
      </c>
      <c r="AC5847">
        <v>39545</v>
      </c>
      <c r="AD5847">
        <v>112485</v>
      </c>
      <c r="AE5847">
        <v>0</v>
      </c>
      <c r="AF5847">
        <v>0</v>
      </c>
    </row>
    <row r="5848" spans="1:32" x14ac:dyDescent="0.3">
      <c r="A5848" t="s">
        <v>91</v>
      </c>
      <c r="B5848" s="65" t="str">
        <f>VLOOKUP(A5848,'bank list with code'!$A$2:$C$114,3,FALSE)</f>
        <v>B027</v>
      </c>
      <c r="C5848" s="65" t="str">
        <f>VLOOKUP(B5848,'bank type'!$A$2:$B$87,2,FALSE)</f>
        <v>Private Sector Banks</v>
      </c>
      <c r="D5848" s="62">
        <f t="shared" si="195"/>
        <v>45412</v>
      </c>
      <c r="E5848" s="118">
        <v>4</v>
      </c>
      <c r="F5848" s="31">
        <v>2024</v>
      </c>
      <c r="G5848">
        <v>692</v>
      </c>
      <c r="H5848">
        <v>49</v>
      </c>
      <c r="K5848">
        <v>0</v>
      </c>
      <c r="L5848">
        <v>0</v>
      </c>
      <c r="M5848">
        <v>11755</v>
      </c>
      <c r="N5848">
        <v>0</v>
      </c>
      <c r="O5848">
        <v>90439</v>
      </c>
      <c r="Q5848">
        <v>140598</v>
      </c>
      <c r="S5848" s="114">
        <v>568.08799999999997</v>
      </c>
      <c r="T5848">
        <v>112329</v>
      </c>
      <c r="U5848">
        <v>1032093</v>
      </c>
      <c r="V5848">
        <v>0</v>
      </c>
      <c r="W5848">
        <v>0</v>
      </c>
      <c r="X5848">
        <v>872933</v>
      </c>
      <c r="Z5848">
        <v>174684</v>
      </c>
      <c r="AB5848" s="114">
        <v>391.48700000000002</v>
      </c>
      <c r="AC5848">
        <v>16429</v>
      </c>
      <c r="AD5848">
        <v>52905</v>
      </c>
      <c r="AE5848">
        <v>4</v>
      </c>
      <c r="AF5848">
        <v>11</v>
      </c>
    </row>
    <row r="5849" spans="1:32" x14ac:dyDescent="0.3">
      <c r="A5849" t="s">
        <v>18</v>
      </c>
      <c r="B5849" s="65" t="str">
        <f>VLOOKUP(A5849,'bank list with code'!$A$2:$C$114,3,FALSE)</f>
        <v>B032</v>
      </c>
      <c r="C5849" s="65" t="str">
        <f>VLOOKUP(B5849,'bank type'!$A$2:$B$87,2,FALSE)</f>
        <v>Private Sector Banks</v>
      </c>
      <c r="D5849" s="62">
        <f t="shared" si="195"/>
        <v>45412</v>
      </c>
      <c r="E5849" s="118">
        <v>4</v>
      </c>
      <c r="F5849" s="31">
        <v>2024</v>
      </c>
      <c r="G5849">
        <v>413</v>
      </c>
      <c r="H5849">
        <v>5</v>
      </c>
      <c r="K5849">
        <v>8047</v>
      </c>
      <c r="L5849">
        <v>0</v>
      </c>
      <c r="M5849">
        <v>13152</v>
      </c>
      <c r="N5849">
        <v>0</v>
      </c>
      <c r="O5849">
        <v>0</v>
      </c>
      <c r="Q5849">
        <v>0</v>
      </c>
      <c r="S5849" s="114">
        <v>0</v>
      </c>
      <c r="T5849">
        <v>0</v>
      </c>
      <c r="U5849">
        <v>0</v>
      </c>
      <c r="V5849">
        <v>0</v>
      </c>
      <c r="W5849">
        <v>0</v>
      </c>
      <c r="X5849">
        <v>879606</v>
      </c>
      <c r="Z5849">
        <v>82680</v>
      </c>
      <c r="AB5849" s="114">
        <v>249.84</v>
      </c>
      <c r="AC5849">
        <v>39251</v>
      </c>
      <c r="AD5849">
        <v>140068</v>
      </c>
      <c r="AE5849">
        <v>248</v>
      </c>
      <c r="AF5849">
        <v>7152</v>
      </c>
    </row>
    <row r="5850" spans="1:32" x14ac:dyDescent="0.3">
      <c r="A5850" t="s">
        <v>19</v>
      </c>
      <c r="B5850" s="65" t="str">
        <f>VLOOKUP(A5850,'bank list with code'!$A$2:$C$114,3,FALSE)</f>
        <v>B038</v>
      </c>
      <c r="C5850" s="65" t="str">
        <f>VLOOKUP(B5850,'bank type'!$A$2:$B$87,2,FALSE)</f>
        <v>Private Sector Banks</v>
      </c>
      <c r="D5850" s="62">
        <f t="shared" si="195"/>
        <v>45412</v>
      </c>
      <c r="E5850" s="118">
        <v>4</v>
      </c>
      <c r="F5850" s="31">
        <v>2024</v>
      </c>
      <c r="G5850">
        <v>240</v>
      </c>
      <c r="H5850">
        <v>40</v>
      </c>
      <c r="K5850">
        <v>1571</v>
      </c>
      <c r="L5850">
        <v>0</v>
      </c>
      <c r="M5850">
        <v>0</v>
      </c>
      <c r="N5850">
        <v>33016</v>
      </c>
      <c r="O5850">
        <v>11454</v>
      </c>
      <c r="Q5850">
        <v>23691</v>
      </c>
      <c r="S5850" s="114">
        <v>56.088000000000001</v>
      </c>
      <c r="T5850">
        <v>6125</v>
      </c>
      <c r="U5850">
        <v>23349</v>
      </c>
      <c r="V5850">
        <v>1</v>
      </c>
      <c r="W5850">
        <v>5</v>
      </c>
      <c r="X5850">
        <v>540660</v>
      </c>
      <c r="Z5850">
        <v>172554</v>
      </c>
      <c r="AB5850" s="114">
        <v>345.274</v>
      </c>
      <c r="AC5850">
        <v>8480</v>
      </c>
      <c r="AD5850">
        <v>18898</v>
      </c>
      <c r="AE5850">
        <v>0</v>
      </c>
      <c r="AF5850">
        <v>0</v>
      </c>
    </row>
    <row r="5851" spans="1:32" x14ac:dyDescent="0.3">
      <c r="A5851" t="s">
        <v>20</v>
      </c>
      <c r="B5851" s="65" t="str">
        <f>VLOOKUP(A5851,'bank list with code'!$A$2:$C$114,3,FALSE)</f>
        <v>B045</v>
      </c>
      <c r="C5851" s="65" t="str">
        <f>VLOOKUP(B5851,'bank type'!$A$2:$B$87,2,FALSE)</f>
        <v>Private Sector Banks</v>
      </c>
      <c r="D5851" s="62">
        <f t="shared" si="195"/>
        <v>45412</v>
      </c>
      <c r="E5851" s="118">
        <v>4</v>
      </c>
      <c r="F5851" s="31">
        <v>2024</v>
      </c>
      <c r="G5851">
        <v>1687</v>
      </c>
      <c r="H5851">
        <v>336</v>
      </c>
      <c r="K5851">
        <v>20236</v>
      </c>
      <c r="L5851">
        <v>947</v>
      </c>
      <c r="M5851">
        <v>2419</v>
      </c>
      <c r="N5851">
        <v>5172118</v>
      </c>
      <c r="O5851">
        <v>969871</v>
      </c>
      <c r="Q5851">
        <v>1691367</v>
      </c>
      <c r="S5851" s="114">
        <v>5476.7290000000003</v>
      </c>
      <c r="T5851">
        <v>1852921</v>
      </c>
      <c r="U5851">
        <v>9493122</v>
      </c>
      <c r="V5851">
        <v>0</v>
      </c>
      <c r="W5851">
        <v>0</v>
      </c>
      <c r="X5851">
        <v>13644506</v>
      </c>
      <c r="Z5851">
        <v>3477095</v>
      </c>
      <c r="AB5851" s="114">
        <v>8536.3790000000008</v>
      </c>
      <c r="AC5851">
        <v>1378541</v>
      </c>
      <c r="AD5851">
        <v>5090811</v>
      </c>
      <c r="AE5851">
        <v>2805</v>
      </c>
      <c r="AF5851">
        <v>39797</v>
      </c>
    </row>
    <row r="5852" spans="1:32" x14ac:dyDescent="0.3">
      <c r="A5852" t="s">
        <v>21</v>
      </c>
      <c r="B5852" s="65" t="str">
        <f>VLOOKUP(A5852,'bank list with code'!$A$2:$C$114,3,FALSE)</f>
        <v>B050</v>
      </c>
      <c r="C5852" s="65" t="str">
        <f>VLOOKUP(B5852,'bank type'!$A$2:$B$87,2,FALSE)</f>
        <v>Private Sector Banks</v>
      </c>
      <c r="D5852" s="62">
        <f t="shared" si="195"/>
        <v>45412</v>
      </c>
      <c r="E5852" s="118">
        <v>4</v>
      </c>
      <c r="F5852" s="31">
        <v>2024</v>
      </c>
      <c r="G5852">
        <v>11904</v>
      </c>
      <c r="H5852">
        <v>9114</v>
      </c>
      <c r="K5852">
        <v>1476272</v>
      </c>
      <c r="L5852">
        <v>4728</v>
      </c>
      <c r="M5852">
        <v>1920110</v>
      </c>
      <c r="N5852">
        <v>539647</v>
      </c>
      <c r="O5852">
        <v>20822152</v>
      </c>
      <c r="Q5852">
        <v>56549835</v>
      </c>
      <c r="S5852" s="114">
        <v>157491.33300000001</v>
      </c>
      <c r="T5852">
        <v>31856390</v>
      </c>
      <c r="U5852">
        <v>251497586</v>
      </c>
      <c r="V5852">
        <v>0</v>
      </c>
      <c r="W5852">
        <v>0</v>
      </c>
      <c r="X5852">
        <v>55385752</v>
      </c>
      <c r="Z5852">
        <v>12142793</v>
      </c>
      <c r="AB5852" s="114">
        <v>41746.531999999999</v>
      </c>
      <c r="AC5852">
        <v>7887133</v>
      </c>
      <c r="AD5852">
        <v>33658591</v>
      </c>
      <c r="AE5852">
        <v>73440</v>
      </c>
      <c r="AF5852">
        <v>1152662</v>
      </c>
    </row>
    <row r="5853" spans="1:32" x14ac:dyDescent="0.3">
      <c r="A5853" t="s">
        <v>22</v>
      </c>
      <c r="B5853" s="65" t="str">
        <f>VLOOKUP(A5853,'bank list with code'!$A$2:$C$114,3,FALSE)</f>
        <v>B053</v>
      </c>
      <c r="C5853" s="65" t="str">
        <f>VLOOKUP(B5853,'bank type'!$A$2:$B$87,2,FALSE)</f>
        <v>Private Sector Banks</v>
      </c>
      <c r="D5853" s="62">
        <f t="shared" si="195"/>
        <v>45412</v>
      </c>
      <c r="E5853" s="118">
        <v>4</v>
      </c>
      <c r="F5853" s="31">
        <v>2024</v>
      </c>
      <c r="G5853">
        <v>10068</v>
      </c>
      <c r="H5853">
        <v>7100</v>
      </c>
      <c r="K5853">
        <v>1705364</v>
      </c>
      <c r="L5853">
        <v>9809</v>
      </c>
      <c r="M5853">
        <v>589103</v>
      </c>
      <c r="N5853">
        <v>3501394</v>
      </c>
      <c r="O5853">
        <v>17008241</v>
      </c>
      <c r="Q5853">
        <v>19517937</v>
      </c>
      <c r="S5853" s="114">
        <v>96912.432000000001</v>
      </c>
      <c r="T5853">
        <v>43882511</v>
      </c>
      <c r="U5853">
        <v>197118864</v>
      </c>
      <c r="V5853">
        <v>69</v>
      </c>
      <c r="W5853">
        <v>4386</v>
      </c>
      <c r="X5853">
        <v>32216763</v>
      </c>
      <c r="Z5853">
        <v>7816497</v>
      </c>
      <c r="AB5853" s="114">
        <v>27380.436000000002</v>
      </c>
      <c r="AC5853">
        <v>3122446</v>
      </c>
      <c r="AD5853">
        <v>19668625</v>
      </c>
      <c r="AE5853">
        <v>8809</v>
      </c>
      <c r="AF5853">
        <v>181751</v>
      </c>
    </row>
    <row r="5854" spans="1:32" x14ac:dyDescent="0.3">
      <c r="A5854" t="s">
        <v>82</v>
      </c>
      <c r="B5854" s="65" t="str">
        <f>VLOOKUP(A5854,'bank list with code'!$A$2:$C$114,3,FALSE)</f>
        <v>B054</v>
      </c>
      <c r="C5854" s="65" t="str">
        <f>VLOOKUP(B5854,'bank type'!$A$2:$B$87,2,FALSE)</f>
        <v>Private Sector Banks</v>
      </c>
      <c r="D5854" s="62">
        <f t="shared" si="195"/>
        <v>45412</v>
      </c>
      <c r="E5854" s="118">
        <v>4</v>
      </c>
      <c r="F5854" s="31">
        <v>2024</v>
      </c>
      <c r="G5854">
        <v>2326</v>
      </c>
      <c r="H5854">
        <v>982</v>
      </c>
      <c r="K5854">
        <v>14167</v>
      </c>
      <c r="L5854">
        <v>1539</v>
      </c>
      <c r="M5854">
        <v>11147</v>
      </c>
      <c r="N5854">
        <v>306003</v>
      </c>
      <c r="O5854">
        <v>35257</v>
      </c>
      <c r="Q5854">
        <v>74637</v>
      </c>
      <c r="S5854" s="114">
        <v>277.07100000000003</v>
      </c>
      <c r="T5854">
        <v>57867</v>
      </c>
      <c r="U5854">
        <v>203753</v>
      </c>
      <c r="V5854">
        <v>0</v>
      </c>
      <c r="W5854">
        <v>0</v>
      </c>
      <c r="X5854">
        <v>11832828</v>
      </c>
      <c r="Z5854">
        <v>1383092</v>
      </c>
      <c r="AB5854" s="114">
        <v>3274.1669999999999</v>
      </c>
      <c r="AC5854">
        <v>259727</v>
      </c>
      <c r="AD5854">
        <v>761289</v>
      </c>
      <c r="AE5854">
        <v>0</v>
      </c>
      <c r="AF5854">
        <v>0</v>
      </c>
    </row>
    <row r="5855" spans="1:32" x14ac:dyDescent="0.3">
      <c r="A5855" t="s">
        <v>83</v>
      </c>
      <c r="B5855" s="65" t="str">
        <f>VLOOKUP(A5855,'bank list with code'!$A$2:$C$114,3,FALSE)</f>
        <v>B056</v>
      </c>
      <c r="C5855" s="65" t="str">
        <f>VLOOKUP(B5855,'bank type'!$A$2:$B$87,2,FALSE)</f>
        <v>Private Sector Banks</v>
      </c>
      <c r="D5855" s="62">
        <f t="shared" si="195"/>
        <v>45412</v>
      </c>
      <c r="E5855" s="118">
        <v>4</v>
      </c>
      <c r="F5855" s="31">
        <v>2024</v>
      </c>
      <c r="G5855">
        <v>883</v>
      </c>
      <c r="H5855">
        <v>308</v>
      </c>
      <c r="K5855">
        <v>44837</v>
      </c>
      <c r="L5855">
        <v>9605</v>
      </c>
      <c r="M5855">
        <v>0</v>
      </c>
      <c r="N5855">
        <v>38079</v>
      </c>
      <c r="O5855">
        <v>2654208</v>
      </c>
      <c r="Q5855">
        <v>6846373</v>
      </c>
      <c r="S5855" s="114">
        <v>15502.539000000001</v>
      </c>
      <c r="T5855">
        <v>1961362</v>
      </c>
      <c r="U5855">
        <v>12629046</v>
      </c>
      <c r="V5855">
        <v>0</v>
      </c>
      <c r="W5855">
        <v>0</v>
      </c>
      <c r="X5855">
        <v>6484278</v>
      </c>
      <c r="Z5855">
        <v>718248</v>
      </c>
      <c r="AB5855" s="114">
        <v>2110.7860000000001</v>
      </c>
      <c r="AC5855">
        <v>271285</v>
      </c>
      <c r="AD5855">
        <v>1940716</v>
      </c>
      <c r="AE5855">
        <v>0</v>
      </c>
      <c r="AF5855">
        <v>0</v>
      </c>
    </row>
    <row r="5856" spans="1:32" x14ac:dyDescent="0.3">
      <c r="A5856" t="s">
        <v>24</v>
      </c>
      <c r="B5856" s="65" t="str">
        <f>VLOOKUP(A5856,'bank list with code'!$A$2:$C$114,3,FALSE)</f>
        <v>B062</v>
      </c>
      <c r="C5856" s="65" t="str">
        <f>VLOOKUP(B5856,'bank type'!$A$2:$B$87,2,FALSE)</f>
        <v>Private Sector Banks</v>
      </c>
      <c r="D5856" s="62">
        <f t="shared" si="195"/>
        <v>45412</v>
      </c>
      <c r="E5856" s="118">
        <v>4</v>
      </c>
      <c r="F5856" s="31">
        <v>2024</v>
      </c>
      <c r="G5856">
        <v>1838</v>
      </c>
      <c r="H5856">
        <v>1138</v>
      </c>
      <c r="K5856">
        <v>235181</v>
      </c>
      <c r="L5856">
        <v>146</v>
      </c>
      <c r="M5856">
        <v>59440</v>
      </c>
      <c r="N5856">
        <v>5891994</v>
      </c>
      <c r="O5856">
        <v>2936739</v>
      </c>
      <c r="Q5856">
        <v>3960683</v>
      </c>
      <c r="S5856" s="114">
        <v>23828.017</v>
      </c>
      <c r="T5856">
        <v>4490824</v>
      </c>
      <c r="U5856">
        <v>52045521</v>
      </c>
      <c r="V5856">
        <v>0</v>
      </c>
      <c r="W5856">
        <v>0</v>
      </c>
      <c r="X5856">
        <v>10935392</v>
      </c>
      <c r="Z5856">
        <v>874177</v>
      </c>
      <c r="AB5856" s="114">
        <v>2455.0160000000001</v>
      </c>
      <c r="AC5856">
        <v>643894</v>
      </c>
      <c r="AD5856">
        <v>2982418</v>
      </c>
      <c r="AE5856">
        <v>966</v>
      </c>
      <c r="AF5856">
        <v>80602</v>
      </c>
    </row>
    <row r="5857" spans="1:32" x14ac:dyDescent="0.3">
      <c r="A5857" t="s">
        <v>84</v>
      </c>
      <c r="B5857" s="65" t="str">
        <f>VLOOKUP(A5857,'bank list with code'!$A$2:$C$114,3,FALSE)</f>
        <v>B063</v>
      </c>
      <c r="C5857" s="65" t="str">
        <f>VLOOKUP(B5857,'bank type'!$A$2:$B$87,2,FALSE)</f>
        <v>Private Sector Banks</v>
      </c>
      <c r="D5857" s="62">
        <f t="shared" si="195"/>
        <v>45412</v>
      </c>
      <c r="E5857" s="118">
        <v>4</v>
      </c>
      <c r="F5857" s="31">
        <v>2024</v>
      </c>
      <c r="G5857">
        <v>942</v>
      </c>
      <c r="H5857">
        <v>627</v>
      </c>
      <c r="K5857">
        <v>14306</v>
      </c>
      <c r="L5857">
        <v>942</v>
      </c>
      <c r="M5857">
        <v>0</v>
      </c>
      <c r="N5857">
        <v>423912</v>
      </c>
      <c r="O5857">
        <v>118333</v>
      </c>
      <c r="Q5857">
        <v>195154</v>
      </c>
      <c r="S5857" s="114">
        <v>1505.6969999999999</v>
      </c>
      <c r="T5857">
        <v>109884</v>
      </c>
      <c r="U5857">
        <v>375625</v>
      </c>
      <c r="V5857">
        <v>0</v>
      </c>
      <c r="W5857">
        <v>0</v>
      </c>
      <c r="X5857">
        <v>4340498</v>
      </c>
      <c r="Z5857">
        <v>1642765</v>
      </c>
      <c r="AB5857" s="114">
        <v>2677.4810000000002</v>
      </c>
      <c r="AC5857">
        <v>880190</v>
      </c>
      <c r="AD5857">
        <v>647038</v>
      </c>
      <c r="AE5857">
        <v>0</v>
      </c>
      <c r="AF5857">
        <v>0</v>
      </c>
    </row>
    <row r="5858" spans="1:32" x14ac:dyDescent="0.3">
      <c r="A5858" t="s">
        <v>26</v>
      </c>
      <c r="B5858" s="65" t="str">
        <f>VLOOKUP(A5858,'bank list with code'!$A$2:$C$114,3,FALSE)</f>
        <v>B069</v>
      </c>
      <c r="C5858" s="65" t="str">
        <f>VLOOKUP(B5858,'bank type'!$A$2:$B$87,2,FALSE)</f>
        <v>Private Sector Banks</v>
      </c>
      <c r="D5858" s="62">
        <f t="shared" si="195"/>
        <v>45412</v>
      </c>
      <c r="E5858" s="118">
        <v>4</v>
      </c>
      <c r="F5858" s="31">
        <v>2024</v>
      </c>
      <c r="G5858">
        <v>918</v>
      </c>
      <c r="H5858">
        <v>579</v>
      </c>
      <c r="K5858">
        <v>10130</v>
      </c>
      <c r="L5858">
        <v>0</v>
      </c>
      <c r="M5858">
        <v>0</v>
      </c>
      <c r="N5858">
        <v>81795</v>
      </c>
      <c r="O5858">
        <v>0</v>
      </c>
      <c r="Q5858">
        <v>0</v>
      </c>
      <c r="S5858" s="114">
        <v>0</v>
      </c>
      <c r="T5858">
        <v>0</v>
      </c>
      <c r="U5858">
        <v>0</v>
      </c>
      <c r="V5858">
        <v>0</v>
      </c>
      <c r="W5858">
        <v>0</v>
      </c>
      <c r="X5858">
        <v>5277270</v>
      </c>
      <c r="Z5858">
        <v>876140</v>
      </c>
      <c r="AB5858" s="114">
        <v>1874.1690000000001</v>
      </c>
      <c r="AC5858">
        <v>78486</v>
      </c>
      <c r="AD5858">
        <v>212217</v>
      </c>
      <c r="AE5858">
        <v>0</v>
      </c>
      <c r="AF5858">
        <v>0</v>
      </c>
    </row>
    <row r="5859" spans="1:32" x14ac:dyDescent="0.3">
      <c r="A5859" t="s">
        <v>27</v>
      </c>
      <c r="B5859" s="65" t="str">
        <f>VLOOKUP(A5859,'bank list with code'!$A$2:$C$114,3,FALSE)</f>
        <v>B070</v>
      </c>
      <c r="C5859" s="65" t="str">
        <f>VLOOKUP(B5859,'bank type'!$A$2:$B$87,2,FALSE)</f>
        <v>Private Sector Banks</v>
      </c>
      <c r="D5859" s="62">
        <f t="shared" si="195"/>
        <v>45412</v>
      </c>
      <c r="E5859" s="118">
        <v>4</v>
      </c>
      <c r="F5859" s="31">
        <v>2024</v>
      </c>
      <c r="G5859">
        <v>1469</v>
      </c>
      <c r="H5859">
        <v>801</v>
      </c>
      <c r="K5859">
        <v>8896</v>
      </c>
      <c r="L5859">
        <v>0</v>
      </c>
      <c r="M5859">
        <v>0</v>
      </c>
      <c r="N5859">
        <v>36759</v>
      </c>
      <c r="O5859">
        <v>10244</v>
      </c>
      <c r="Q5859">
        <v>26940</v>
      </c>
      <c r="S5859" s="114">
        <v>178.46299999999999</v>
      </c>
      <c r="T5859">
        <v>9421</v>
      </c>
      <c r="U5859">
        <v>121157</v>
      </c>
      <c r="V5859">
        <v>0</v>
      </c>
      <c r="W5859">
        <v>0</v>
      </c>
      <c r="X5859">
        <v>4822628</v>
      </c>
      <c r="Z5859">
        <v>1092514</v>
      </c>
      <c r="AB5859" s="114">
        <v>2896.2649999999999</v>
      </c>
      <c r="AC5859">
        <v>172256</v>
      </c>
      <c r="AD5859">
        <v>638748</v>
      </c>
      <c r="AE5859">
        <v>0</v>
      </c>
      <c r="AF5859">
        <v>0</v>
      </c>
    </row>
    <row r="5860" spans="1:32" x14ac:dyDescent="0.3">
      <c r="A5860" t="s">
        <v>28</v>
      </c>
      <c r="B5860" s="65" t="str">
        <f>VLOOKUP(A5860,'bank list with code'!$A$2:$C$114,3,FALSE)</f>
        <v>B073</v>
      </c>
      <c r="C5860" s="65" t="str">
        <f>VLOOKUP(B5860,'bank type'!$A$2:$B$87,2,FALSE)</f>
        <v>Private Sector Banks</v>
      </c>
      <c r="D5860" s="62">
        <f t="shared" si="195"/>
        <v>45412</v>
      </c>
      <c r="E5860" s="118">
        <v>4</v>
      </c>
      <c r="F5860" s="31">
        <v>2024</v>
      </c>
      <c r="G5860">
        <v>1770</v>
      </c>
      <c r="H5860">
        <v>1480</v>
      </c>
      <c r="K5860">
        <v>79046</v>
      </c>
      <c r="L5860">
        <v>4441</v>
      </c>
      <c r="M5860">
        <v>120428</v>
      </c>
      <c r="N5860">
        <v>535549</v>
      </c>
      <c r="O5860">
        <v>6000473</v>
      </c>
      <c r="Q5860">
        <v>12648052</v>
      </c>
      <c r="S5860" s="114">
        <v>29836.194</v>
      </c>
      <c r="T5860">
        <v>4632588</v>
      </c>
      <c r="U5860">
        <v>40621956</v>
      </c>
      <c r="V5860">
        <v>0</v>
      </c>
      <c r="W5860">
        <v>0</v>
      </c>
      <c r="X5860">
        <v>34607507</v>
      </c>
      <c r="Z5860">
        <v>2516999</v>
      </c>
      <c r="AB5860" s="114">
        <v>5869.799</v>
      </c>
      <c r="AC5860">
        <v>2073866</v>
      </c>
      <c r="AD5860">
        <v>5739577</v>
      </c>
      <c r="AE5860">
        <v>0</v>
      </c>
      <c r="AF5860">
        <v>0</v>
      </c>
    </row>
    <row r="5861" spans="1:32" x14ac:dyDescent="0.3">
      <c r="A5861" t="s">
        <v>92</v>
      </c>
      <c r="B5861" s="65" t="str">
        <f>VLOOKUP(A5861,'bank list with code'!$A$2:$C$114,3,FALSE)</f>
        <v>B074</v>
      </c>
      <c r="C5861" s="65" t="str">
        <f>VLOOKUP(B5861,'bank type'!$A$2:$B$87,2,FALSE)</f>
        <v>Private Sector Banks</v>
      </c>
      <c r="D5861" s="62">
        <f t="shared" si="195"/>
        <v>45412</v>
      </c>
      <c r="E5861" s="118">
        <v>4</v>
      </c>
      <c r="F5861" s="31">
        <v>2024</v>
      </c>
      <c r="G5861">
        <v>0</v>
      </c>
      <c r="H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Q5861">
        <v>0</v>
      </c>
      <c r="S5861" s="114">
        <v>0</v>
      </c>
      <c r="T5861">
        <v>0</v>
      </c>
      <c r="U5861">
        <v>0</v>
      </c>
      <c r="V5861">
        <v>0</v>
      </c>
      <c r="W5861">
        <v>0</v>
      </c>
      <c r="X5861">
        <v>255210</v>
      </c>
      <c r="Z5861">
        <v>16423</v>
      </c>
      <c r="AB5861" s="114">
        <v>34.948</v>
      </c>
      <c r="AC5861">
        <v>6396</v>
      </c>
      <c r="AD5861">
        <v>14745</v>
      </c>
      <c r="AE5861">
        <v>0</v>
      </c>
      <c r="AF5861">
        <v>0</v>
      </c>
    </row>
    <row r="5862" spans="1:32" x14ac:dyDescent="0.3">
      <c r="A5862" t="s">
        <v>85</v>
      </c>
      <c r="B5862" s="65" t="str">
        <f>VLOOKUP(A5862,'bank list with code'!$A$2:$C$114,3,FALSE)</f>
        <v>B083</v>
      </c>
      <c r="C5862" s="65" t="str">
        <f>VLOOKUP(B5862,'bank type'!$A$2:$B$87,2,FALSE)</f>
        <v>Private Sector Banks</v>
      </c>
      <c r="D5862" s="62">
        <f t="shared" si="195"/>
        <v>45412</v>
      </c>
      <c r="E5862" s="118">
        <v>4</v>
      </c>
      <c r="F5862" s="31">
        <v>2024</v>
      </c>
      <c r="G5862">
        <v>360</v>
      </c>
      <c r="H5862">
        <v>36</v>
      </c>
      <c r="K5862">
        <v>1517438</v>
      </c>
      <c r="L5862">
        <v>0</v>
      </c>
      <c r="M5862">
        <v>3429</v>
      </c>
      <c r="N5862">
        <v>124002</v>
      </c>
      <c r="O5862">
        <v>5214593</v>
      </c>
      <c r="Q5862">
        <v>7200567</v>
      </c>
      <c r="S5862" s="114">
        <v>36973.019</v>
      </c>
      <c r="T5862">
        <v>2937610</v>
      </c>
      <c r="U5862">
        <v>32133927</v>
      </c>
      <c r="V5862">
        <v>0</v>
      </c>
      <c r="W5862">
        <v>0</v>
      </c>
      <c r="X5862">
        <v>1492756</v>
      </c>
      <c r="Z5862">
        <v>187370</v>
      </c>
      <c r="AB5862" s="114">
        <v>520.62099999999998</v>
      </c>
      <c r="AC5862">
        <v>105186</v>
      </c>
      <c r="AD5862">
        <v>800300</v>
      </c>
      <c r="AE5862">
        <v>91</v>
      </c>
      <c r="AF5862">
        <v>4433</v>
      </c>
    </row>
    <row r="5863" spans="1:32" x14ac:dyDescent="0.3">
      <c r="A5863" t="s">
        <v>30</v>
      </c>
      <c r="B5863" s="65" t="str">
        <f>VLOOKUP(A5863,'bank list with code'!$A$2:$C$114,3,FALSE)</f>
        <v>B089</v>
      </c>
      <c r="C5863" s="65" t="str">
        <f>VLOOKUP(B5863,'bank type'!$A$2:$B$87,2,FALSE)</f>
        <v>Private Sector Banks</v>
      </c>
      <c r="D5863" s="62">
        <f t="shared" si="195"/>
        <v>45412</v>
      </c>
      <c r="E5863" s="118">
        <v>4</v>
      </c>
      <c r="F5863" s="31">
        <v>2024</v>
      </c>
      <c r="G5863">
        <v>910</v>
      </c>
      <c r="H5863">
        <v>410</v>
      </c>
      <c r="K5863">
        <v>18152</v>
      </c>
      <c r="L5863">
        <v>0</v>
      </c>
      <c r="M5863">
        <v>24832</v>
      </c>
      <c r="N5863">
        <v>93532</v>
      </c>
      <c r="O5863">
        <v>403742</v>
      </c>
      <c r="Q5863">
        <v>773005</v>
      </c>
      <c r="S5863" s="114">
        <v>2812.085</v>
      </c>
      <c r="T5863">
        <v>715765</v>
      </c>
      <c r="U5863">
        <v>5027546</v>
      </c>
      <c r="V5863">
        <v>0</v>
      </c>
      <c r="W5863">
        <v>0</v>
      </c>
      <c r="X5863">
        <v>3673619</v>
      </c>
      <c r="Z5863">
        <v>1207970</v>
      </c>
      <c r="AB5863" s="114">
        <v>3076.7779999999998</v>
      </c>
      <c r="AC5863">
        <v>186695</v>
      </c>
      <c r="AD5863">
        <v>793259</v>
      </c>
      <c r="AE5863">
        <v>0</v>
      </c>
      <c r="AF5863">
        <v>0</v>
      </c>
    </row>
    <row r="5864" spans="1:32" x14ac:dyDescent="0.3">
      <c r="A5864" t="s">
        <v>31</v>
      </c>
      <c r="B5864" s="65" t="str">
        <f>VLOOKUP(A5864,'bank list with code'!$A$2:$C$114,3,FALSE)</f>
        <v>B100</v>
      </c>
      <c r="C5864" s="65" t="str">
        <f>VLOOKUP(B5864,'bank type'!$A$2:$B$87,2,FALSE)</f>
        <v>Private Sector Banks</v>
      </c>
      <c r="D5864" s="62">
        <f t="shared" si="195"/>
        <v>45412</v>
      </c>
      <c r="E5864" s="118">
        <v>4</v>
      </c>
      <c r="F5864" s="31">
        <v>2024</v>
      </c>
      <c r="G5864">
        <v>502</v>
      </c>
      <c r="H5864">
        <v>659</v>
      </c>
      <c r="K5864">
        <v>2005</v>
      </c>
      <c r="L5864">
        <v>0</v>
      </c>
      <c r="M5864">
        <v>0</v>
      </c>
      <c r="N5864">
        <v>137224</v>
      </c>
      <c r="O5864">
        <v>31790</v>
      </c>
      <c r="Q5864">
        <v>43104</v>
      </c>
      <c r="S5864" s="114">
        <v>192.66800000000001</v>
      </c>
      <c r="T5864">
        <v>15583</v>
      </c>
      <c r="U5864">
        <v>98875</v>
      </c>
      <c r="V5864">
        <v>0</v>
      </c>
      <c r="W5864">
        <v>0</v>
      </c>
      <c r="X5864">
        <v>2302391</v>
      </c>
      <c r="Z5864">
        <v>357803</v>
      </c>
      <c r="AB5864" s="114">
        <v>951.66700000000003</v>
      </c>
      <c r="AC5864">
        <v>40278</v>
      </c>
      <c r="AD5864">
        <v>122523</v>
      </c>
      <c r="AE5864">
        <v>109</v>
      </c>
      <c r="AF5864">
        <v>339</v>
      </c>
    </row>
    <row r="5865" spans="1:32" x14ac:dyDescent="0.3">
      <c r="A5865" t="s">
        <v>33</v>
      </c>
      <c r="B5865" s="65" t="str">
        <f>VLOOKUP(A5865,'bank list with code'!$A$2:$C$114,3,FALSE)</f>
        <v>B113</v>
      </c>
      <c r="C5865" s="65" t="str">
        <f>VLOOKUP(B5865,'bank type'!$A$2:$B$87,2,FALSE)</f>
        <v>Private Sector Banks</v>
      </c>
      <c r="D5865" s="62">
        <f t="shared" si="195"/>
        <v>45412</v>
      </c>
      <c r="E5865" s="118">
        <v>4</v>
      </c>
      <c r="F5865" s="31">
        <v>2024</v>
      </c>
      <c r="G5865">
        <v>1130</v>
      </c>
      <c r="H5865">
        <v>167</v>
      </c>
      <c r="K5865">
        <v>77292</v>
      </c>
      <c r="L5865">
        <v>98118</v>
      </c>
      <c r="M5865">
        <v>294983</v>
      </c>
      <c r="N5865">
        <v>438596697</v>
      </c>
      <c r="O5865">
        <v>2111216</v>
      </c>
      <c r="Q5865">
        <v>5072527</v>
      </c>
      <c r="S5865" s="114">
        <v>12928.019</v>
      </c>
      <c r="T5865">
        <v>1000408</v>
      </c>
      <c r="U5865">
        <v>12824416</v>
      </c>
      <c r="V5865">
        <v>0</v>
      </c>
      <c r="W5865">
        <v>0</v>
      </c>
      <c r="X5865">
        <v>4875350</v>
      </c>
      <c r="Z5865">
        <v>671288</v>
      </c>
      <c r="AB5865" s="114">
        <v>1739.838</v>
      </c>
      <c r="AC5865">
        <v>182930</v>
      </c>
      <c r="AD5865">
        <v>830521</v>
      </c>
      <c r="AE5865">
        <v>36</v>
      </c>
      <c r="AF5865">
        <v>692</v>
      </c>
    </row>
    <row r="5866" spans="1:32" x14ac:dyDescent="0.3">
      <c r="A5866" t="s">
        <v>86</v>
      </c>
      <c r="B5866" s="65" t="str">
        <f>VLOOKUP(A5866,'bank list with code'!$A$2:$C$114,3,FALSE)</f>
        <v>B004</v>
      </c>
      <c r="C5866" s="65" t="str">
        <f>VLOOKUP(B5866,'bank type'!$A$2:$B$87,2,FALSE)</f>
        <v>Foreign Banks</v>
      </c>
      <c r="D5866" s="62">
        <f t="shared" si="195"/>
        <v>45412</v>
      </c>
      <c r="E5866" s="118">
        <v>4</v>
      </c>
      <c r="F5866" s="31">
        <v>2024</v>
      </c>
      <c r="G5866">
        <v>0</v>
      </c>
      <c r="H5866">
        <v>0</v>
      </c>
      <c r="K5866">
        <v>50188</v>
      </c>
      <c r="L5866">
        <v>0</v>
      </c>
      <c r="M5866">
        <v>0</v>
      </c>
      <c r="N5866">
        <v>0</v>
      </c>
      <c r="O5866">
        <v>1354029</v>
      </c>
      <c r="Q5866">
        <v>1248967</v>
      </c>
      <c r="S5866" s="114">
        <v>10389.668</v>
      </c>
      <c r="T5866">
        <v>3634197</v>
      </c>
      <c r="U5866">
        <v>34405476</v>
      </c>
      <c r="V5866">
        <v>0</v>
      </c>
      <c r="W5866">
        <v>0</v>
      </c>
      <c r="X5866">
        <v>0</v>
      </c>
      <c r="Z5866">
        <v>0</v>
      </c>
      <c r="AB5866" s="114">
        <v>0</v>
      </c>
      <c r="AC5866">
        <v>0</v>
      </c>
      <c r="AD5866">
        <v>0</v>
      </c>
      <c r="AE5866">
        <v>0</v>
      </c>
      <c r="AF5866">
        <v>0</v>
      </c>
    </row>
    <row r="5867" spans="1:32" x14ac:dyDescent="0.3">
      <c r="A5867" t="s">
        <v>36</v>
      </c>
      <c r="B5867" s="65" t="str">
        <f>VLOOKUP(A5867,'bank list with code'!$A$2:$C$114,3,FALSE)</f>
        <v>B011</v>
      </c>
      <c r="C5867" s="65" t="str">
        <f>VLOOKUP(B5867,'bank type'!$A$2:$B$87,2,FALSE)</f>
        <v>Foreign Banks</v>
      </c>
      <c r="D5867" s="62">
        <f t="shared" si="195"/>
        <v>45412</v>
      </c>
      <c r="E5867" s="118">
        <v>4</v>
      </c>
      <c r="F5867" s="31">
        <v>2024</v>
      </c>
      <c r="G5867">
        <v>0</v>
      </c>
      <c r="H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Q5867">
        <v>0</v>
      </c>
      <c r="S5867" s="1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Z5867">
        <v>0</v>
      </c>
      <c r="AB5867" s="114">
        <v>0</v>
      </c>
      <c r="AC5867">
        <v>0</v>
      </c>
      <c r="AD5867">
        <v>0</v>
      </c>
      <c r="AE5867">
        <v>0</v>
      </c>
      <c r="AF5867">
        <v>0</v>
      </c>
    </row>
    <row r="5868" spans="1:32" x14ac:dyDescent="0.3">
      <c r="A5868" t="s">
        <v>107</v>
      </c>
      <c r="B5868" s="65" t="str">
        <f>VLOOKUP(A5868,'bank list with code'!$A$2:$C$114,3,FALSE)</f>
        <v>B013</v>
      </c>
      <c r="C5868" s="65" t="str">
        <f>VLOOKUP(B5868,'bank type'!$A$2:$B$87,2,FALSE)</f>
        <v>Foreign Banks</v>
      </c>
      <c r="D5868" s="62">
        <f t="shared" si="195"/>
        <v>45412</v>
      </c>
      <c r="E5868" s="118">
        <v>4</v>
      </c>
      <c r="F5868" s="31">
        <v>2024</v>
      </c>
      <c r="G5868">
        <v>0</v>
      </c>
      <c r="H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Q5868">
        <v>0</v>
      </c>
      <c r="S5868" s="114">
        <v>0</v>
      </c>
      <c r="T5868">
        <v>0</v>
      </c>
      <c r="U5868">
        <v>0</v>
      </c>
      <c r="V5868">
        <v>0</v>
      </c>
      <c r="W5868">
        <v>0</v>
      </c>
      <c r="X5868">
        <v>272</v>
      </c>
      <c r="Z5868">
        <v>1240</v>
      </c>
      <c r="AB5868" s="114">
        <v>3.7989999999999999</v>
      </c>
      <c r="AC5868">
        <v>127</v>
      </c>
      <c r="AD5868">
        <v>3614</v>
      </c>
      <c r="AE5868">
        <v>0</v>
      </c>
      <c r="AF5868">
        <v>0</v>
      </c>
    </row>
    <row r="5869" spans="1:32" x14ac:dyDescent="0.3">
      <c r="A5869" t="s">
        <v>37</v>
      </c>
      <c r="B5869" s="65" t="str">
        <f>VLOOKUP(A5869,'bank list with code'!$A$2:$C$114,3,FALSE)</f>
        <v>B017</v>
      </c>
      <c r="C5869" s="65" t="str">
        <f>VLOOKUP(B5869,'bank type'!$A$2:$B$87,2,FALSE)</f>
        <v>Foreign Banks</v>
      </c>
      <c r="D5869" s="62">
        <f t="shared" si="195"/>
        <v>45412</v>
      </c>
      <c r="E5869" s="118">
        <v>4</v>
      </c>
      <c r="F5869" s="31">
        <v>2024</v>
      </c>
      <c r="G5869">
        <v>0</v>
      </c>
      <c r="H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Q5869">
        <v>0</v>
      </c>
      <c r="S5869" s="114">
        <v>0</v>
      </c>
      <c r="T5869">
        <v>0</v>
      </c>
      <c r="U5869">
        <v>0</v>
      </c>
      <c r="V5869">
        <v>0</v>
      </c>
      <c r="W5869">
        <v>0</v>
      </c>
      <c r="X5869">
        <v>769</v>
      </c>
      <c r="Z5869">
        <v>136</v>
      </c>
      <c r="AB5869" s="114">
        <v>0.83199999999999996</v>
      </c>
      <c r="AC5869">
        <v>23</v>
      </c>
      <c r="AD5869">
        <v>91</v>
      </c>
      <c r="AE5869">
        <v>0</v>
      </c>
      <c r="AF5869">
        <v>0</v>
      </c>
    </row>
    <row r="5870" spans="1:32" x14ac:dyDescent="0.3">
      <c r="A5870" t="s">
        <v>38</v>
      </c>
      <c r="B5870" s="65" t="str">
        <f>VLOOKUP(A5870,'bank list with code'!$A$2:$C$114,3,FALSE)</f>
        <v>B023</v>
      </c>
      <c r="C5870" s="65" t="str">
        <f>VLOOKUP(B5870,'bank type'!$A$2:$B$87,2,FALSE)</f>
        <v>Foreign Banks</v>
      </c>
      <c r="D5870" s="62">
        <f t="shared" si="195"/>
        <v>45412</v>
      </c>
      <c r="E5870" s="118">
        <v>4</v>
      </c>
      <c r="F5870" s="31">
        <v>2024</v>
      </c>
      <c r="G5870">
        <v>0</v>
      </c>
      <c r="H5870">
        <v>0</v>
      </c>
      <c r="K5870">
        <v>0</v>
      </c>
      <c r="L5870">
        <v>0</v>
      </c>
      <c r="M5870">
        <v>0</v>
      </c>
      <c r="N5870">
        <v>0</v>
      </c>
      <c r="O5870">
        <v>202096</v>
      </c>
      <c r="Q5870">
        <v>133412</v>
      </c>
      <c r="S5870" s="114">
        <v>778.25699999999995</v>
      </c>
      <c r="T5870">
        <v>231061</v>
      </c>
      <c r="U5870">
        <v>3030436</v>
      </c>
      <c r="V5870">
        <v>0</v>
      </c>
      <c r="W5870">
        <v>0</v>
      </c>
      <c r="X5870">
        <v>0</v>
      </c>
      <c r="Z5870">
        <v>0</v>
      </c>
      <c r="AB5870" s="114">
        <v>0</v>
      </c>
      <c r="AC5870">
        <v>0</v>
      </c>
      <c r="AD5870">
        <v>0</v>
      </c>
      <c r="AE5870">
        <v>0</v>
      </c>
      <c r="AF5870">
        <v>0</v>
      </c>
    </row>
    <row r="5871" spans="1:32" x14ac:dyDescent="0.3">
      <c r="A5871" t="s">
        <v>87</v>
      </c>
      <c r="B5871" s="65" t="str">
        <f>VLOOKUP(A5871,'bank list with code'!$A$2:$C$114,3,FALSE)</f>
        <v>B030</v>
      </c>
      <c r="C5871" s="65" t="str">
        <f>VLOOKUP(B5871,'bank type'!$A$2:$B$87,2,FALSE)</f>
        <v>Foreign Banks</v>
      </c>
      <c r="D5871" s="62">
        <f t="shared" si="195"/>
        <v>45412</v>
      </c>
      <c r="E5871" s="118">
        <v>4</v>
      </c>
      <c r="F5871" s="31">
        <v>2024</v>
      </c>
      <c r="G5871">
        <v>438</v>
      </c>
      <c r="H5871">
        <v>472</v>
      </c>
      <c r="K5871">
        <v>624</v>
      </c>
      <c r="L5871">
        <v>93</v>
      </c>
      <c r="M5871">
        <v>0</v>
      </c>
      <c r="N5871">
        <v>6198</v>
      </c>
      <c r="O5871">
        <v>555259</v>
      </c>
      <c r="Q5871">
        <v>481047</v>
      </c>
      <c r="S5871" s="114">
        <v>2300.098</v>
      </c>
      <c r="T5871">
        <v>214869</v>
      </c>
      <c r="U5871">
        <v>1702843</v>
      </c>
      <c r="V5871">
        <v>0</v>
      </c>
      <c r="W5871">
        <v>0</v>
      </c>
      <c r="X5871">
        <v>2021885</v>
      </c>
      <c r="Z5871">
        <v>235994</v>
      </c>
      <c r="AB5871" s="114">
        <v>552.96199999999999</v>
      </c>
      <c r="AC5871">
        <v>111499</v>
      </c>
      <c r="AD5871">
        <v>307919</v>
      </c>
      <c r="AE5871">
        <v>0</v>
      </c>
      <c r="AF5871">
        <v>0</v>
      </c>
    </row>
    <row r="5872" spans="1:32" x14ac:dyDescent="0.3">
      <c r="A5872" t="s">
        <v>40</v>
      </c>
      <c r="B5872" s="65" t="str">
        <f>VLOOKUP(A5872,'bank list with code'!$A$2:$C$114,3,FALSE)</f>
        <v>B035</v>
      </c>
      <c r="C5872" s="65" t="str">
        <f>VLOOKUP(B5872,'bank type'!$A$2:$B$87,2,FALSE)</f>
        <v>Foreign Banks</v>
      </c>
      <c r="D5872" s="62">
        <f t="shared" si="195"/>
        <v>45412</v>
      </c>
      <c r="E5872" s="118">
        <v>4</v>
      </c>
      <c r="F5872" s="31">
        <v>2024</v>
      </c>
      <c r="G5872">
        <v>13</v>
      </c>
      <c r="H5872">
        <v>2</v>
      </c>
      <c r="K5872">
        <v>0</v>
      </c>
      <c r="L5872">
        <v>0</v>
      </c>
      <c r="M5872">
        <v>0</v>
      </c>
      <c r="N5872">
        <v>2</v>
      </c>
      <c r="O5872">
        <v>0</v>
      </c>
      <c r="Q5872">
        <v>0</v>
      </c>
      <c r="S5872" s="114">
        <v>0</v>
      </c>
      <c r="T5872">
        <v>0</v>
      </c>
      <c r="U5872">
        <v>0</v>
      </c>
      <c r="V5872">
        <v>0</v>
      </c>
      <c r="W5872">
        <v>0</v>
      </c>
      <c r="X5872">
        <v>112062</v>
      </c>
      <c r="Z5872">
        <v>29694</v>
      </c>
      <c r="AB5872" s="114">
        <v>94.343999999999994</v>
      </c>
      <c r="AC5872">
        <v>12870</v>
      </c>
      <c r="AD5872">
        <v>55127</v>
      </c>
      <c r="AE5872">
        <v>0</v>
      </c>
      <c r="AF5872">
        <v>0</v>
      </c>
    </row>
    <row r="5873" spans="1:32" x14ac:dyDescent="0.3">
      <c r="A5873" t="s">
        <v>108</v>
      </c>
      <c r="B5873" s="65" t="str">
        <f>VLOOKUP(A5873,'bank list with code'!$A$2:$C$114,3,FALSE)</f>
        <v>B040</v>
      </c>
      <c r="C5873" s="65" t="str">
        <f>VLOOKUP(B5873,'bank type'!$A$2:$B$87,2,FALSE)</f>
        <v>Foreign Banks</v>
      </c>
      <c r="D5873" s="62">
        <f t="shared" si="195"/>
        <v>45412</v>
      </c>
      <c r="E5873" s="118">
        <v>4</v>
      </c>
      <c r="F5873" s="31">
        <v>2024</v>
      </c>
      <c r="G5873">
        <v>2</v>
      </c>
      <c r="H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Q5873">
        <v>0</v>
      </c>
      <c r="S5873" s="114">
        <v>0</v>
      </c>
      <c r="T5873">
        <v>0</v>
      </c>
      <c r="U5873">
        <v>0</v>
      </c>
      <c r="V5873">
        <v>0</v>
      </c>
      <c r="W5873">
        <v>0</v>
      </c>
      <c r="X5873">
        <v>21520</v>
      </c>
      <c r="Z5873">
        <v>862</v>
      </c>
      <c r="AB5873" s="114">
        <v>2.5219999999999998</v>
      </c>
      <c r="AC5873">
        <v>205</v>
      </c>
      <c r="AD5873">
        <v>574</v>
      </c>
      <c r="AE5873">
        <v>0</v>
      </c>
      <c r="AF5873">
        <v>0</v>
      </c>
    </row>
    <row r="5874" spans="1:32" x14ac:dyDescent="0.3">
      <c r="A5874" t="s">
        <v>88</v>
      </c>
      <c r="B5874" s="65" t="str">
        <f>VLOOKUP(A5874,'bank list with code'!$A$2:$C$114,3,FALSE)</f>
        <v>B052</v>
      </c>
      <c r="C5874" s="65" t="str">
        <f>VLOOKUP(B5874,'bank type'!$A$2:$B$87,2,FALSE)</f>
        <v>Foreign Banks</v>
      </c>
      <c r="D5874" s="62">
        <f t="shared" si="195"/>
        <v>45412</v>
      </c>
      <c r="E5874" s="118">
        <v>4</v>
      </c>
      <c r="F5874" s="31">
        <v>2024</v>
      </c>
      <c r="G5874">
        <v>46</v>
      </c>
      <c r="H5874">
        <v>28</v>
      </c>
      <c r="K5874">
        <v>0</v>
      </c>
      <c r="L5874">
        <v>0</v>
      </c>
      <c r="M5874">
        <v>0</v>
      </c>
      <c r="N5874">
        <v>0</v>
      </c>
      <c r="O5874">
        <v>666161</v>
      </c>
      <c r="Q5874">
        <v>815430</v>
      </c>
      <c r="S5874" s="114">
        <v>2898.0940000000001</v>
      </c>
      <c r="T5874">
        <v>1278208</v>
      </c>
      <c r="U5874">
        <v>6027862</v>
      </c>
      <c r="V5874">
        <v>0</v>
      </c>
      <c r="W5874">
        <v>0</v>
      </c>
      <c r="X5874">
        <v>735223</v>
      </c>
      <c r="Z5874">
        <v>243629</v>
      </c>
      <c r="AB5874" s="114">
        <v>1054.202</v>
      </c>
      <c r="AC5874">
        <v>0</v>
      </c>
      <c r="AD5874">
        <v>0</v>
      </c>
      <c r="AE5874">
        <v>0</v>
      </c>
      <c r="AF5874">
        <v>0</v>
      </c>
    </row>
    <row r="5875" spans="1:32" x14ac:dyDescent="0.3">
      <c r="A5875" t="s">
        <v>109</v>
      </c>
      <c r="B5875" s="65" t="str">
        <f>VLOOKUP(A5875,'bank list with code'!$A$2:$C$114,3,FALSE)</f>
        <v>B071</v>
      </c>
      <c r="C5875" s="65" t="str">
        <f>VLOOKUP(B5875,'bank type'!$A$2:$B$87,2,FALSE)</f>
        <v>Foreign Banks</v>
      </c>
      <c r="D5875" s="62">
        <f t="shared" si="195"/>
        <v>45412</v>
      </c>
      <c r="E5875" s="118">
        <v>4</v>
      </c>
      <c r="F5875" s="31">
        <v>2024</v>
      </c>
      <c r="G5875">
        <v>1</v>
      </c>
      <c r="H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Q5875">
        <v>0</v>
      </c>
      <c r="S5875" s="114">
        <v>0</v>
      </c>
      <c r="T5875">
        <v>0</v>
      </c>
      <c r="U5875">
        <v>0</v>
      </c>
      <c r="V5875">
        <v>0</v>
      </c>
      <c r="W5875">
        <v>0</v>
      </c>
      <c r="X5875">
        <v>1453</v>
      </c>
      <c r="Z5875">
        <v>1249</v>
      </c>
      <c r="AB5875" s="114">
        <v>4.3680000000000003</v>
      </c>
      <c r="AC5875">
        <v>153</v>
      </c>
      <c r="AD5875">
        <v>533</v>
      </c>
      <c r="AE5875">
        <v>0</v>
      </c>
      <c r="AF5875">
        <v>0</v>
      </c>
    </row>
    <row r="5876" spans="1:32" x14ac:dyDescent="0.3">
      <c r="A5876" t="s">
        <v>110</v>
      </c>
      <c r="B5876" s="65" t="str">
        <f>VLOOKUP(A5876,'bank list with code'!$A$2:$C$114,3,FALSE)</f>
        <v>B072</v>
      </c>
      <c r="C5876" s="65" t="str">
        <f>VLOOKUP(B5876,'bank type'!$A$2:$B$87,2,FALSE)</f>
        <v>Foreign Banks</v>
      </c>
      <c r="D5876" s="62">
        <f t="shared" si="195"/>
        <v>45412</v>
      </c>
      <c r="E5876" s="118">
        <v>4</v>
      </c>
      <c r="F5876" s="31">
        <v>2024</v>
      </c>
      <c r="G5876">
        <v>1</v>
      </c>
      <c r="H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Q5876">
        <v>0</v>
      </c>
      <c r="S5876" s="114">
        <v>0</v>
      </c>
      <c r="T5876">
        <v>0</v>
      </c>
      <c r="U5876">
        <v>0</v>
      </c>
      <c r="V5876">
        <v>0</v>
      </c>
      <c r="W5876">
        <v>0</v>
      </c>
      <c r="X5876">
        <v>379</v>
      </c>
      <c r="Z5876">
        <v>800</v>
      </c>
      <c r="AB5876" s="114">
        <v>2.4750000000000001</v>
      </c>
      <c r="AC5876">
        <v>280</v>
      </c>
      <c r="AD5876">
        <v>521</v>
      </c>
      <c r="AE5876">
        <v>0</v>
      </c>
      <c r="AF5876">
        <v>0</v>
      </c>
    </row>
    <row r="5877" spans="1:32" x14ac:dyDescent="0.3">
      <c r="A5877" t="s">
        <v>89</v>
      </c>
      <c r="B5877" s="65" t="str">
        <f>VLOOKUP(A5877,'bank list with code'!$A$2:$C$114,3,FALSE)</f>
        <v>B085</v>
      </c>
      <c r="C5877" s="65" t="str">
        <f>VLOOKUP(B5877,'bank type'!$A$2:$B$87,2,FALSE)</f>
        <v>Foreign Banks</v>
      </c>
      <c r="D5877" s="62">
        <f t="shared" si="195"/>
        <v>45412</v>
      </c>
      <c r="E5877" s="118">
        <v>4</v>
      </c>
      <c r="F5877" s="31">
        <v>2024</v>
      </c>
      <c r="G5877">
        <v>0</v>
      </c>
      <c r="H5877">
        <v>0</v>
      </c>
      <c r="K5877">
        <v>0</v>
      </c>
      <c r="L5877">
        <v>2066</v>
      </c>
      <c r="M5877">
        <v>0</v>
      </c>
      <c r="N5877">
        <v>0</v>
      </c>
      <c r="O5877">
        <v>934735</v>
      </c>
      <c r="Q5877">
        <v>267371</v>
      </c>
      <c r="S5877" s="114">
        <v>379.48599999999999</v>
      </c>
      <c r="T5877">
        <v>449988</v>
      </c>
      <c r="U5877">
        <v>823825</v>
      </c>
      <c r="V5877">
        <v>0</v>
      </c>
      <c r="W5877">
        <v>0</v>
      </c>
      <c r="X5877">
        <v>777851</v>
      </c>
      <c r="Z5877">
        <v>7971</v>
      </c>
      <c r="AB5877" s="114">
        <v>22.715</v>
      </c>
      <c r="AC5877">
        <v>10375</v>
      </c>
      <c r="AD5877">
        <v>25332</v>
      </c>
      <c r="AE5877">
        <v>0</v>
      </c>
      <c r="AF5877">
        <v>0</v>
      </c>
    </row>
    <row r="5878" spans="1:32" x14ac:dyDescent="0.3">
      <c r="A5878" t="s">
        <v>42</v>
      </c>
      <c r="B5878" s="65" t="str">
        <f>VLOOKUP(A5878,'bank list with code'!$A$2:$C$114,3,FALSE)</f>
        <v>B090</v>
      </c>
      <c r="C5878" s="65" t="str">
        <f>VLOOKUP(B5878,'bank type'!$A$2:$B$87,2,FALSE)</f>
        <v>Foreign Banks</v>
      </c>
      <c r="D5878" s="62">
        <f t="shared" si="195"/>
        <v>45412</v>
      </c>
      <c r="E5878" s="118">
        <v>4</v>
      </c>
      <c r="F5878" s="31">
        <v>2024</v>
      </c>
      <c r="G5878">
        <v>102</v>
      </c>
      <c r="H5878">
        <v>63</v>
      </c>
      <c r="K5878">
        <v>0</v>
      </c>
      <c r="L5878">
        <v>0</v>
      </c>
      <c r="M5878">
        <v>0</v>
      </c>
      <c r="N5878">
        <v>0</v>
      </c>
      <c r="O5878">
        <v>1025619</v>
      </c>
      <c r="Q5878">
        <v>1371377</v>
      </c>
      <c r="S5878" s="114">
        <v>4630.1890000000003</v>
      </c>
      <c r="T5878">
        <v>1411393</v>
      </c>
      <c r="U5878">
        <v>6627450</v>
      </c>
      <c r="V5878">
        <v>0</v>
      </c>
      <c r="W5878">
        <v>0</v>
      </c>
      <c r="X5878">
        <v>1082311</v>
      </c>
      <c r="Z5878">
        <v>412487</v>
      </c>
      <c r="AB5878" s="114">
        <v>1298.586</v>
      </c>
      <c r="AC5878">
        <v>164528</v>
      </c>
      <c r="AD5878">
        <v>586078</v>
      </c>
      <c r="AE5878">
        <v>33</v>
      </c>
      <c r="AF5878">
        <v>733</v>
      </c>
    </row>
    <row r="5879" spans="1:32" x14ac:dyDescent="0.3">
      <c r="A5879" t="s">
        <v>94</v>
      </c>
      <c r="B5879" s="65" t="str">
        <f>VLOOKUP(A5879,'bank list with code'!$A$2:$C$114,3,FALSE)</f>
        <v>B112</v>
      </c>
      <c r="C5879" s="65" t="str">
        <f>VLOOKUP(B5879,'bank type'!$A$2:$B$87,2,FALSE)</f>
        <v>Foreign Banks</v>
      </c>
      <c r="D5879" s="62">
        <f t="shared" si="195"/>
        <v>45412</v>
      </c>
      <c r="E5879" s="118">
        <v>4</v>
      </c>
      <c r="F5879" s="31">
        <v>2024</v>
      </c>
      <c r="G5879">
        <v>0</v>
      </c>
      <c r="H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Q5879">
        <v>0</v>
      </c>
      <c r="S5879" s="114">
        <v>0</v>
      </c>
      <c r="T5879">
        <v>0</v>
      </c>
      <c r="U5879">
        <v>0</v>
      </c>
      <c r="V5879">
        <v>0</v>
      </c>
      <c r="W5879">
        <v>0</v>
      </c>
      <c r="X5879">
        <v>1152</v>
      </c>
      <c r="Z5879">
        <v>2388</v>
      </c>
      <c r="AB5879" s="114">
        <v>8.2799999999999994</v>
      </c>
      <c r="AC5879">
        <v>1040</v>
      </c>
      <c r="AD5879">
        <v>2694</v>
      </c>
      <c r="AE5879">
        <v>0</v>
      </c>
      <c r="AF5879">
        <v>0</v>
      </c>
    </row>
    <row r="5880" spans="1:32" x14ac:dyDescent="0.3">
      <c r="A5880" t="s">
        <v>45</v>
      </c>
      <c r="B5880" s="65" t="str">
        <f>VLOOKUP(A5880,'bank list with code'!$A$2:$C$114,3,FALSE)</f>
        <v>B002</v>
      </c>
      <c r="C5880" s="65" t="str">
        <f>VLOOKUP(B5880,'bank type'!$A$2:$B$87,2,FALSE)</f>
        <v>Payment Banks</v>
      </c>
      <c r="D5880" s="62">
        <f t="shared" si="195"/>
        <v>45412</v>
      </c>
      <c r="E5880" s="118">
        <v>4</v>
      </c>
      <c r="F5880" s="31">
        <v>2024</v>
      </c>
      <c r="G5880">
        <v>0</v>
      </c>
      <c r="H5880">
        <v>0</v>
      </c>
      <c r="K5880">
        <v>0</v>
      </c>
      <c r="L5880">
        <v>123461</v>
      </c>
      <c r="M5880">
        <v>0</v>
      </c>
      <c r="N5880">
        <v>3081933</v>
      </c>
      <c r="O5880">
        <v>0</v>
      </c>
      <c r="Q5880">
        <v>0</v>
      </c>
      <c r="S5880" s="114">
        <v>0</v>
      </c>
      <c r="T5880">
        <v>0</v>
      </c>
      <c r="U5880">
        <v>0</v>
      </c>
      <c r="V5880">
        <v>0</v>
      </c>
      <c r="W5880">
        <v>0</v>
      </c>
      <c r="X5880">
        <v>2632166</v>
      </c>
      <c r="Z5880">
        <v>25487</v>
      </c>
      <c r="AB5880" s="114">
        <v>24.946000000000002</v>
      </c>
      <c r="AC5880">
        <v>275472</v>
      </c>
      <c r="AD5880">
        <v>295547</v>
      </c>
      <c r="AE5880">
        <v>0</v>
      </c>
      <c r="AF5880">
        <v>0</v>
      </c>
    </row>
    <row r="5881" spans="1:32" x14ac:dyDescent="0.3">
      <c r="A5881" t="s">
        <v>46</v>
      </c>
      <c r="B5881" s="65" t="str">
        <f>VLOOKUP(A5881,'bank list with code'!$A$2:$C$114,3,FALSE)</f>
        <v>B048</v>
      </c>
      <c r="C5881" s="65" t="str">
        <f>VLOOKUP(B5881,'bank type'!$A$2:$B$87,2,FALSE)</f>
        <v>Payment Banks</v>
      </c>
      <c r="D5881" s="62">
        <f t="shared" si="195"/>
        <v>45412</v>
      </c>
      <c r="E5881" s="118">
        <v>4</v>
      </c>
      <c r="F5881" s="31">
        <v>2024</v>
      </c>
      <c r="G5881">
        <v>0</v>
      </c>
      <c r="H5881">
        <v>0</v>
      </c>
      <c r="K5881">
        <v>0</v>
      </c>
      <c r="L5881">
        <v>418646</v>
      </c>
      <c r="M5881">
        <v>0</v>
      </c>
      <c r="N5881">
        <v>15791</v>
      </c>
      <c r="O5881">
        <v>0</v>
      </c>
      <c r="Q5881">
        <v>0</v>
      </c>
      <c r="S5881" s="114">
        <v>0</v>
      </c>
      <c r="T5881">
        <v>0</v>
      </c>
      <c r="U5881">
        <v>0</v>
      </c>
      <c r="V5881">
        <v>0</v>
      </c>
      <c r="W5881">
        <v>0</v>
      </c>
      <c r="X5881">
        <v>9202408</v>
      </c>
      <c r="Z5881">
        <v>152973</v>
      </c>
      <c r="AB5881" s="114">
        <v>401.71800000000002</v>
      </c>
      <c r="AC5881">
        <v>10756</v>
      </c>
      <c r="AD5881">
        <v>11279</v>
      </c>
      <c r="AE5881">
        <v>0</v>
      </c>
      <c r="AF5881">
        <v>0</v>
      </c>
    </row>
    <row r="5882" spans="1:32" x14ac:dyDescent="0.3">
      <c r="A5882" t="s">
        <v>47</v>
      </c>
      <c r="B5882" s="65" t="str">
        <f>VLOOKUP(A5882,'bank list with code'!$A$2:$C$114,3,FALSE)</f>
        <v>B059</v>
      </c>
      <c r="C5882" s="65" t="str">
        <f>VLOOKUP(B5882,'bank type'!$A$2:$B$87,2,FALSE)</f>
        <v>Payment Banks</v>
      </c>
      <c r="D5882" s="62">
        <f t="shared" si="195"/>
        <v>45412</v>
      </c>
      <c r="E5882" s="118">
        <v>4</v>
      </c>
      <c r="F5882" s="31">
        <v>2024</v>
      </c>
      <c r="G5882">
        <v>0</v>
      </c>
      <c r="H5882">
        <v>0</v>
      </c>
      <c r="K5882">
        <v>0</v>
      </c>
      <c r="L5882">
        <v>351198</v>
      </c>
      <c r="M5882">
        <v>0</v>
      </c>
      <c r="N5882">
        <v>1092677</v>
      </c>
      <c r="O5882">
        <v>0</v>
      </c>
      <c r="Q5882">
        <v>0</v>
      </c>
      <c r="S5882" s="114">
        <v>0</v>
      </c>
      <c r="T5882">
        <v>0</v>
      </c>
      <c r="U5882">
        <v>0</v>
      </c>
      <c r="V5882">
        <v>0</v>
      </c>
      <c r="W5882">
        <v>0</v>
      </c>
      <c r="X5882">
        <v>15836363</v>
      </c>
      <c r="Z5882">
        <v>0</v>
      </c>
      <c r="AB5882" s="114">
        <v>0</v>
      </c>
      <c r="AC5882">
        <v>429092</v>
      </c>
      <c r="AD5882">
        <v>113266</v>
      </c>
      <c r="AE5882">
        <v>0</v>
      </c>
      <c r="AF5882">
        <v>0</v>
      </c>
    </row>
    <row r="5883" spans="1:32" x14ac:dyDescent="0.3">
      <c r="A5883" t="s">
        <v>72</v>
      </c>
      <c r="B5883" s="65" t="str">
        <f>VLOOKUP(A5883,'bank list with code'!$A$2:$C$114,3,FALSE)</f>
        <v>B067</v>
      </c>
      <c r="C5883" s="65" t="str">
        <f>VLOOKUP(B5883,'bank type'!$A$2:$B$87,2,FALSE)</f>
        <v>Payment Banks</v>
      </c>
      <c r="D5883" s="62">
        <f t="shared" si="195"/>
        <v>45412</v>
      </c>
      <c r="E5883" s="118">
        <v>4</v>
      </c>
      <c r="F5883" s="31">
        <v>2024</v>
      </c>
      <c r="G5883">
        <v>0</v>
      </c>
      <c r="H5883">
        <v>0</v>
      </c>
      <c r="K5883">
        <v>0</v>
      </c>
      <c r="L5883">
        <v>0</v>
      </c>
      <c r="M5883">
        <v>0</v>
      </c>
      <c r="N5883">
        <v>799</v>
      </c>
      <c r="O5883">
        <v>0</v>
      </c>
      <c r="Q5883">
        <v>0</v>
      </c>
      <c r="S5883" s="114">
        <v>0</v>
      </c>
      <c r="T5883">
        <v>0</v>
      </c>
      <c r="U5883">
        <v>0</v>
      </c>
      <c r="V5883">
        <v>0</v>
      </c>
      <c r="W5883">
        <v>0</v>
      </c>
      <c r="X5883">
        <v>64</v>
      </c>
      <c r="Z5883">
        <v>1</v>
      </c>
      <c r="AB5883" s="114">
        <v>0</v>
      </c>
      <c r="AC5883">
        <v>1</v>
      </c>
      <c r="AD5883">
        <v>0</v>
      </c>
      <c r="AE5883">
        <v>0</v>
      </c>
      <c r="AF5883">
        <v>0</v>
      </c>
    </row>
    <row r="5884" spans="1:32" x14ac:dyDescent="0.3">
      <c r="A5884" t="s">
        <v>49</v>
      </c>
      <c r="B5884" s="65" t="str">
        <f>VLOOKUP(A5884,'bank list with code'!$A$2:$C$114,3,FALSE)</f>
        <v>B077</v>
      </c>
      <c r="C5884" s="65" t="str">
        <f>VLOOKUP(B5884,'bank type'!$A$2:$B$87,2,FALSE)</f>
        <v>Payment Banks</v>
      </c>
      <c r="D5884" s="62">
        <f t="shared" si="195"/>
        <v>45412</v>
      </c>
      <c r="E5884" s="118">
        <v>4</v>
      </c>
      <c r="F5884" s="31">
        <v>2024</v>
      </c>
      <c r="G5884">
        <v>0</v>
      </c>
      <c r="H5884">
        <v>0</v>
      </c>
      <c r="K5884">
        <v>0</v>
      </c>
      <c r="L5884">
        <v>466793</v>
      </c>
      <c r="M5884">
        <v>0</v>
      </c>
      <c r="N5884">
        <v>0</v>
      </c>
      <c r="O5884">
        <v>0</v>
      </c>
      <c r="Q5884">
        <v>0</v>
      </c>
      <c r="S5884" s="114">
        <v>0</v>
      </c>
      <c r="T5884">
        <v>0</v>
      </c>
      <c r="U5884">
        <v>0</v>
      </c>
      <c r="V5884">
        <v>0</v>
      </c>
      <c r="W5884">
        <v>0</v>
      </c>
      <c r="X5884">
        <v>992256</v>
      </c>
      <c r="Z5884">
        <v>1876</v>
      </c>
      <c r="AB5884" s="114">
        <v>2.3650000000000002</v>
      </c>
      <c r="AC5884">
        <v>41428</v>
      </c>
      <c r="AD5884">
        <v>30013</v>
      </c>
      <c r="AE5884">
        <v>0</v>
      </c>
      <c r="AF5884">
        <v>0</v>
      </c>
    </row>
    <row r="5885" spans="1:32" x14ac:dyDescent="0.3">
      <c r="A5885" t="s">
        <v>50</v>
      </c>
      <c r="B5885" s="65" t="str">
        <f>VLOOKUP(A5885,'bank list with code'!$A$2:$C$114,3,FALSE)</f>
        <v>B079</v>
      </c>
      <c r="C5885" s="65" t="str">
        <f>VLOOKUP(B5885,'bank type'!$A$2:$B$87,2,FALSE)</f>
        <v>Payment Banks</v>
      </c>
      <c r="D5885" s="62">
        <f t="shared" si="195"/>
        <v>45412</v>
      </c>
      <c r="E5885" s="118">
        <v>4</v>
      </c>
      <c r="F5885" s="31">
        <v>2024</v>
      </c>
      <c r="G5885">
        <v>0</v>
      </c>
      <c r="H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Q5885">
        <v>0</v>
      </c>
      <c r="S5885" s="114">
        <v>0</v>
      </c>
      <c r="T5885">
        <v>0</v>
      </c>
      <c r="U5885">
        <v>0</v>
      </c>
      <c r="V5885">
        <v>0</v>
      </c>
      <c r="W5885">
        <v>0</v>
      </c>
      <c r="X5885">
        <v>32285282</v>
      </c>
      <c r="Z5885">
        <v>1783</v>
      </c>
      <c r="AB5885" s="114">
        <v>1.2589999999999999</v>
      </c>
      <c r="AC5885">
        <v>6628</v>
      </c>
      <c r="AD5885">
        <v>4757</v>
      </c>
      <c r="AE5885">
        <v>0</v>
      </c>
      <c r="AF5885">
        <v>0</v>
      </c>
    </row>
    <row r="5886" spans="1:32" x14ac:dyDescent="0.3">
      <c r="A5886" t="s">
        <v>95</v>
      </c>
      <c r="B5886" s="65" t="str">
        <f>VLOOKUP(A5886,'bank list with code'!$A$2:$C$114,3,FALSE)</f>
        <v>B007</v>
      </c>
      <c r="C5886" s="65" t="str">
        <f>VLOOKUP(B5886,'bank type'!$A$2:$B$87,2,FALSE)</f>
        <v>Small Finance Banks</v>
      </c>
      <c r="D5886" s="62">
        <f t="shared" si="195"/>
        <v>45412</v>
      </c>
      <c r="E5886" s="118">
        <v>4</v>
      </c>
      <c r="F5886" s="31">
        <v>2024</v>
      </c>
      <c r="G5886">
        <v>687</v>
      </c>
      <c r="H5886">
        <v>5</v>
      </c>
      <c r="K5886">
        <v>0</v>
      </c>
      <c r="L5886">
        <v>840</v>
      </c>
      <c r="M5886">
        <v>0</v>
      </c>
      <c r="N5886">
        <v>304105</v>
      </c>
      <c r="O5886">
        <v>976536</v>
      </c>
      <c r="Q5886">
        <v>1085388</v>
      </c>
      <c r="S5886" s="114">
        <v>7139.7439999999997</v>
      </c>
      <c r="T5886">
        <v>1576894</v>
      </c>
      <c r="U5886">
        <v>10547653</v>
      </c>
      <c r="V5886">
        <v>538</v>
      </c>
      <c r="W5886">
        <v>599</v>
      </c>
      <c r="X5886">
        <v>8633841</v>
      </c>
      <c r="Z5886">
        <v>234545</v>
      </c>
      <c r="AB5886" s="114">
        <v>586.33699999999999</v>
      </c>
      <c r="AC5886">
        <v>172201</v>
      </c>
      <c r="AD5886">
        <v>879713</v>
      </c>
      <c r="AE5886">
        <v>157</v>
      </c>
      <c r="AF5886">
        <v>2264</v>
      </c>
    </row>
    <row r="5887" spans="1:32" x14ac:dyDescent="0.3">
      <c r="A5887" t="s">
        <v>96</v>
      </c>
      <c r="B5887" s="65" t="str">
        <f>VLOOKUP(A5887,'bank list with code'!$A$2:$C$114,3,FALSE)</f>
        <v>B019</v>
      </c>
      <c r="C5887" s="65" t="str">
        <f>VLOOKUP(B5887,'bank type'!$A$2:$B$87,2,FALSE)</f>
        <v>Small Finance Banks</v>
      </c>
      <c r="D5887" s="62">
        <f t="shared" si="195"/>
        <v>45412</v>
      </c>
      <c r="E5887" s="118">
        <v>4</v>
      </c>
      <c r="F5887" s="31">
        <v>2024</v>
      </c>
      <c r="G5887">
        <v>177</v>
      </c>
      <c r="H5887">
        <v>2</v>
      </c>
      <c r="K5887">
        <v>0</v>
      </c>
      <c r="L5887">
        <v>0</v>
      </c>
      <c r="M5887">
        <v>0</v>
      </c>
      <c r="N5887">
        <v>0</v>
      </c>
      <c r="O5887">
        <v>0</v>
      </c>
      <c r="Q5887">
        <v>0</v>
      </c>
      <c r="S5887" s="114">
        <v>0</v>
      </c>
      <c r="T5887">
        <v>0</v>
      </c>
      <c r="U5887">
        <v>0</v>
      </c>
      <c r="V5887">
        <v>0</v>
      </c>
      <c r="W5887">
        <v>0</v>
      </c>
      <c r="X5887">
        <v>248266</v>
      </c>
      <c r="Z5887">
        <v>26108</v>
      </c>
      <c r="AB5887" s="114">
        <v>82.47</v>
      </c>
      <c r="AC5887">
        <v>4095</v>
      </c>
      <c r="AD5887">
        <v>16708</v>
      </c>
      <c r="AE5887">
        <v>0</v>
      </c>
      <c r="AF5887">
        <v>0</v>
      </c>
    </row>
    <row r="5888" spans="1:32" x14ac:dyDescent="0.3">
      <c r="A5888" t="s">
        <v>97</v>
      </c>
      <c r="B5888" s="65" t="str">
        <f>VLOOKUP(A5888,'bank list with code'!$A$2:$C$114,3,FALSE)</f>
        <v>B041</v>
      </c>
      <c r="C5888" s="65" t="str">
        <f>VLOOKUP(B5888,'bank type'!$A$2:$B$87,2,FALSE)</f>
        <v>Small Finance Banks</v>
      </c>
      <c r="D5888" s="62">
        <f t="shared" si="195"/>
        <v>45412</v>
      </c>
      <c r="E5888" s="118">
        <v>4</v>
      </c>
      <c r="F5888" s="31">
        <v>2024</v>
      </c>
      <c r="G5888">
        <v>361</v>
      </c>
      <c r="H5888">
        <v>4</v>
      </c>
      <c r="K5888">
        <v>25683</v>
      </c>
      <c r="L5888">
        <v>320</v>
      </c>
      <c r="M5888">
        <v>45553</v>
      </c>
      <c r="N5888">
        <v>0</v>
      </c>
      <c r="O5888">
        <v>0</v>
      </c>
      <c r="Q5888">
        <v>0</v>
      </c>
      <c r="S5888" s="114">
        <v>0</v>
      </c>
      <c r="T5888">
        <v>0</v>
      </c>
      <c r="U5888">
        <v>0</v>
      </c>
      <c r="V5888">
        <v>0</v>
      </c>
      <c r="W5888">
        <v>0</v>
      </c>
      <c r="X5888">
        <v>1839558</v>
      </c>
      <c r="Z5888">
        <v>141497</v>
      </c>
      <c r="AB5888" s="114">
        <v>325.87</v>
      </c>
      <c r="AC5888">
        <v>41444</v>
      </c>
      <c r="AD5888">
        <v>136887</v>
      </c>
      <c r="AE5888">
        <v>0</v>
      </c>
      <c r="AF5888">
        <v>0</v>
      </c>
    </row>
    <row r="5889" spans="1:32" x14ac:dyDescent="0.3">
      <c r="A5889" t="s">
        <v>98</v>
      </c>
      <c r="B5889" s="65" t="str">
        <f>VLOOKUP(A5889,'bank list with code'!$A$2:$C$114,3,FALSE)</f>
        <v>B043</v>
      </c>
      <c r="C5889" s="65" t="str">
        <f>VLOOKUP(B5889,'bank type'!$A$2:$B$87,2,FALSE)</f>
        <v>Small Finance Banks</v>
      </c>
      <c r="D5889" s="62">
        <f t="shared" si="195"/>
        <v>45412</v>
      </c>
      <c r="E5889" s="118">
        <v>4</v>
      </c>
      <c r="F5889" s="31">
        <v>2024</v>
      </c>
      <c r="G5889">
        <v>613</v>
      </c>
      <c r="H5889">
        <v>3</v>
      </c>
      <c r="K5889">
        <v>0</v>
      </c>
      <c r="L5889">
        <v>5170</v>
      </c>
      <c r="M5889">
        <v>0</v>
      </c>
      <c r="N5889">
        <v>0</v>
      </c>
      <c r="O5889">
        <v>0</v>
      </c>
      <c r="Q5889">
        <v>0</v>
      </c>
      <c r="S5889" s="114">
        <v>0</v>
      </c>
      <c r="T5889">
        <v>0</v>
      </c>
      <c r="U5889">
        <v>0</v>
      </c>
      <c r="V5889">
        <v>0</v>
      </c>
      <c r="W5889">
        <v>0</v>
      </c>
      <c r="X5889">
        <v>5700155</v>
      </c>
      <c r="Z5889">
        <v>176476</v>
      </c>
      <c r="AB5889" s="114">
        <v>313.85599999999999</v>
      </c>
      <c r="AC5889">
        <v>13314</v>
      </c>
      <c r="AD5889">
        <v>29740</v>
      </c>
      <c r="AE5889">
        <v>0</v>
      </c>
      <c r="AF5889">
        <v>0</v>
      </c>
    </row>
    <row r="5890" spans="1:32" x14ac:dyDescent="0.3">
      <c r="A5890" t="s">
        <v>100</v>
      </c>
      <c r="B5890" s="65" t="str">
        <f>VLOOKUP(A5890,'bank list with code'!$A$2:$C$114,3,FALSE)</f>
        <v>B065</v>
      </c>
      <c r="C5890" s="65" t="str">
        <f>VLOOKUP(B5890,'bank type'!$A$2:$B$87,2,FALSE)</f>
        <v>Small Finance Banks</v>
      </c>
      <c r="D5890" s="62">
        <f t="shared" si="195"/>
        <v>45412</v>
      </c>
      <c r="E5890" s="118">
        <v>4</v>
      </c>
      <c r="F5890" s="31">
        <v>2024</v>
      </c>
      <c r="G5890">
        <v>59</v>
      </c>
      <c r="H5890">
        <v>2</v>
      </c>
      <c r="K5890">
        <v>0</v>
      </c>
      <c r="L5890">
        <v>152</v>
      </c>
      <c r="M5890">
        <v>0</v>
      </c>
      <c r="N5890">
        <v>499466</v>
      </c>
      <c r="O5890">
        <v>0</v>
      </c>
      <c r="Q5890">
        <v>0</v>
      </c>
      <c r="S5890" s="114">
        <v>0</v>
      </c>
      <c r="T5890">
        <v>0</v>
      </c>
      <c r="U5890">
        <v>0</v>
      </c>
      <c r="V5890">
        <v>0</v>
      </c>
      <c r="W5890">
        <v>0</v>
      </c>
      <c r="X5890">
        <v>3312057</v>
      </c>
      <c r="Z5890">
        <v>47101</v>
      </c>
      <c r="AB5890" s="114">
        <v>106.15</v>
      </c>
      <c r="AC5890">
        <v>7935</v>
      </c>
      <c r="AD5890">
        <v>25523</v>
      </c>
      <c r="AE5890">
        <v>0</v>
      </c>
      <c r="AF5890">
        <v>0</v>
      </c>
    </row>
    <row r="5891" spans="1:32" x14ac:dyDescent="0.3">
      <c r="A5891" t="s">
        <v>101</v>
      </c>
      <c r="B5891" s="65" t="str">
        <f>VLOOKUP(A5891,'bank list with code'!$A$2:$C$114,3,FALSE)</f>
        <v>B075</v>
      </c>
      <c r="C5891" s="65" t="str">
        <f>VLOOKUP(B5891,'bank type'!$A$2:$B$87,2,FALSE)</f>
        <v>Small Finance Banks</v>
      </c>
      <c r="D5891" s="62">
        <f t="shared" si="195"/>
        <v>45412</v>
      </c>
      <c r="E5891" s="118">
        <v>4</v>
      </c>
      <c r="F5891" s="31">
        <v>2024</v>
      </c>
      <c r="G5891">
        <v>19</v>
      </c>
      <c r="H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Q5891">
        <v>0</v>
      </c>
      <c r="S5891" s="114">
        <v>0</v>
      </c>
      <c r="T5891">
        <v>0</v>
      </c>
      <c r="U5891">
        <v>0</v>
      </c>
      <c r="V5891">
        <v>0</v>
      </c>
      <c r="W5891">
        <v>0</v>
      </c>
      <c r="X5891">
        <v>447833</v>
      </c>
      <c r="Z5891">
        <v>4231</v>
      </c>
      <c r="AB5891" s="114">
        <v>6.0609999999999999</v>
      </c>
      <c r="AC5891">
        <v>2205</v>
      </c>
      <c r="AD5891">
        <v>2121</v>
      </c>
      <c r="AE5891">
        <v>0</v>
      </c>
      <c r="AF5891">
        <v>0</v>
      </c>
    </row>
    <row r="5892" spans="1:32" x14ac:dyDescent="0.3">
      <c r="A5892" t="s">
        <v>102</v>
      </c>
      <c r="B5892" s="65" t="str">
        <f>VLOOKUP(A5892,'bank list with code'!$A$2:$C$114,3,FALSE)</f>
        <v>B087</v>
      </c>
      <c r="C5892" s="65" t="str">
        <f>VLOOKUP(B5892,'bank type'!$A$2:$B$87,2,FALSE)</f>
        <v>Small Finance Banks</v>
      </c>
      <c r="D5892" s="62">
        <f t="shared" si="195"/>
        <v>45412</v>
      </c>
      <c r="E5892" s="118">
        <v>4</v>
      </c>
      <c r="F5892" s="31">
        <v>2024</v>
      </c>
      <c r="G5892">
        <v>0</v>
      </c>
      <c r="H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Q5892">
        <v>0</v>
      </c>
      <c r="S5892" s="114">
        <v>0</v>
      </c>
      <c r="T5892">
        <v>0</v>
      </c>
      <c r="U5892">
        <v>0</v>
      </c>
      <c r="V5892">
        <v>0</v>
      </c>
      <c r="W5892">
        <v>0</v>
      </c>
      <c r="X5892">
        <v>79599</v>
      </c>
      <c r="Z5892">
        <v>4140</v>
      </c>
      <c r="AB5892" s="114">
        <v>10.919</v>
      </c>
      <c r="AC5892">
        <v>3421</v>
      </c>
      <c r="AD5892">
        <v>13028</v>
      </c>
      <c r="AE5892">
        <v>0</v>
      </c>
      <c r="AF5892">
        <v>0</v>
      </c>
    </row>
    <row r="5893" spans="1:32" x14ac:dyDescent="0.3">
      <c r="A5893" t="s">
        <v>103</v>
      </c>
      <c r="B5893" s="65" t="str">
        <f>VLOOKUP(A5893,'bank list with code'!$A$2:$C$114,3,FALSE)</f>
        <v>B097</v>
      </c>
      <c r="C5893" s="65" t="str">
        <f>VLOOKUP(B5893,'bank type'!$A$2:$B$87,2,FALSE)</f>
        <v>Small Finance Banks</v>
      </c>
      <c r="D5893" s="62">
        <f t="shared" si="195"/>
        <v>45412</v>
      </c>
      <c r="E5893" s="118">
        <v>4</v>
      </c>
      <c r="F5893" s="31">
        <v>2024</v>
      </c>
      <c r="G5893">
        <v>0</v>
      </c>
      <c r="H5893">
        <v>0</v>
      </c>
      <c r="K5893">
        <v>0</v>
      </c>
      <c r="L5893">
        <v>67</v>
      </c>
      <c r="M5893">
        <v>0</v>
      </c>
      <c r="N5893">
        <v>0</v>
      </c>
      <c r="O5893">
        <v>0</v>
      </c>
      <c r="Q5893">
        <v>0</v>
      </c>
      <c r="S5893" s="114">
        <v>0</v>
      </c>
      <c r="T5893">
        <v>0</v>
      </c>
      <c r="U5893">
        <v>0</v>
      </c>
      <c r="V5893">
        <v>0</v>
      </c>
      <c r="W5893">
        <v>0</v>
      </c>
      <c r="X5893">
        <v>736906</v>
      </c>
      <c r="Z5893">
        <v>38168</v>
      </c>
      <c r="AB5893" s="114">
        <v>44.253999999999998</v>
      </c>
      <c r="AC5893">
        <v>963</v>
      </c>
      <c r="AD5893">
        <v>3048</v>
      </c>
      <c r="AE5893">
        <v>0</v>
      </c>
      <c r="AF5893">
        <v>0</v>
      </c>
    </row>
    <row r="5894" spans="1:32" x14ac:dyDescent="0.3">
      <c r="A5894" t="s">
        <v>104</v>
      </c>
      <c r="B5894" s="65" t="str">
        <f>VLOOKUP(A5894,'bank list with code'!$A$2:$C$114,3,FALSE)</f>
        <v>B103</v>
      </c>
      <c r="C5894" s="65" t="str">
        <f>VLOOKUP(B5894,'bank type'!$A$2:$B$87,2,FALSE)</f>
        <v>Small Finance Banks</v>
      </c>
      <c r="D5894" s="62">
        <f>DATE(2024,4,30)</f>
        <v>45412</v>
      </c>
      <c r="E5894" s="118">
        <v>4</v>
      </c>
      <c r="F5894" s="31">
        <v>2024</v>
      </c>
      <c r="G5894">
        <v>596</v>
      </c>
      <c r="H5894">
        <v>4</v>
      </c>
      <c r="K5894">
        <v>0</v>
      </c>
      <c r="L5894">
        <v>0</v>
      </c>
      <c r="M5894">
        <v>0</v>
      </c>
      <c r="N5894">
        <v>594780</v>
      </c>
      <c r="O5894">
        <v>0</v>
      </c>
      <c r="Q5894">
        <v>0</v>
      </c>
      <c r="S5894" s="114">
        <v>0</v>
      </c>
      <c r="T5894">
        <v>0</v>
      </c>
      <c r="U5894">
        <v>0</v>
      </c>
      <c r="V5894">
        <v>0</v>
      </c>
      <c r="W5894">
        <v>0</v>
      </c>
      <c r="X5894">
        <v>7013676</v>
      </c>
      <c r="Z5894">
        <v>201994</v>
      </c>
      <c r="AB5894" s="114">
        <v>400.58800000000002</v>
      </c>
      <c r="AC5894">
        <v>63578</v>
      </c>
      <c r="AD5894">
        <v>151132</v>
      </c>
      <c r="AE5894">
        <v>0</v>
      </c>
      <c r="AF5894">
        <v>0</v>
      </c>
    </row>
    <row r="5895" spans="1:32" x14ac:dyDescent="0.3">
      <c r="A5895" t="s">
        <v>105</v>
      </c>
      <c r="B5895" s="65" t="str">
        <f>VLOOKUP(A5895,'bank list with code'!$A$2:$C$114,3,FALSE)</f>
        <v>B107</v>
      </c>
      <c r="C5895" s="65" t="str">
        <f>VLOOKUP(B5895,'bank type'!$A$2:$B$87,2,FALSE)</f>
        <v>Small Finance Banks</v>
      </c>
      <c r="D5895" s="62">
        <f>DATE(2024,4,30)</f>
        <v>45412</v>
      </c>
      <c r="E5895" s="118">
        <v>4</v>
      </c>
      <c r="F5895" s="31">
        <v>2024</v>
      </c>
      <c r="G5895">
        <v>232</v>
      </c>
      <c r="H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Q5895">
        <v>0</v>
      </c>
      <c r="S5895" s="114">
        <v>0</v>
      </c>
      <c r="T5895">
        <v>0</v>
      </c>
      <c r="U5895">
        <v>0</v>
      </c>
      <c r="V5895">
        <v>0</v>
      </c>
      <c r="W5895">
        <v>0</v>
      </c>
      <c r="X5895">
        <v>9281</v>
      </c>
      <c r="Z5895">
        <v>549</v>
      </c>
      <c r="AB5895" s="114">
        <v>0.78600000000000003</v>
      </c>
      <c r="AC5895">
        <v>3</v>
      </c>
      <c r="AD5895">
        <v>0</v>
      </c>
      <c r="AE5895">
        <v>0</v>
      </c>
      <c r="AF5895">
        <v>0</v>
      </c>
    </row>
    <row r="5896" spans="1:32" x14ac:dyDescent="0.3">
      <c r="A5896" t="s">
        <v>106</v>
      </c>
      <c r="B5896" s="65" t="str">
        <f>VLOOKUP(A5896,'bank list with code'!$A$2:$C$114,3,FALSE)</f>
        <v>B109</v>
      </c>
      <c r="C5896" s="65" t="str">
        <f>VLOOKUP(B5896,'bank type'!$A$2:$B$87,2,FALSE)</f>
        <v>Small Finance Banks</v>
      </c>
      <c r="D5896" s="62">
        <f>DATE(2024,4,30)</f>
        <v>45412</v>
      </c>
      <c r="E5896" s="118">
        <v>4</v>
      </c>
      <c r="F5896" s="31">
        <v>2024</v>
      </c>
      <c r="G5896">
        <v>313</v>
      </c>
      <c r="H5896">
        <v>7</v>
      </c>
      <c r="K5896">
        <v>0</v>
      </c>
      <c r="L5896">
        <v>624</v>
      </c>
      <c r="M5896">
        <v>0</v>
      </c>
      <c r="N5896">
        <v>37451</v>
      </c>
      <c r="O5896">
        <v>380</v>
      </c>
      <c r="Q5896">
        <v>536</v>
      </c>
      <c r="S5896" s="114">
        <v>2.052</v>
      </c>
      <c r="T5896">
        <v>335</v>
      </c>
      <c r="U5896">
        <v>2325</v>
      </c>
      <c r="V5896">
        <v>0</v>
      </c>
      <c r="W5896">
        <v>0</v>
      </c>
      <c r="X5896">
        <v>1895996</v>
      </c>
      <c r="Z5896">
        <v>30843</v>
      </c>
      <c r="AB5896" s="114">
        <v>73.968000000000004</v>
      </c>
      <c r="AC5896">
        <v>11642</v>
      </c>
      <c r="AD5896">
        <v>31520</v>
      </c>
      <c r="AE5896">
        <v>22</v>
      </c>
      <c r="AF5896">
        <v>322</v>
      </c>
    </row>
    <row r="5897" spans="1:32" x14ac:dyDescent="0.3">
      <c r="A5897" s="31" t="s">
        <v>0</v>
      </c>
      <c r="B5897" s="65" t="str">
        <f>VLOOKUP(A5897,'bank list with code'!$A$2:$C$114,3,FALSE)</f>
        <v>B014</v>
      </c>
      <c r="C5897" s="65" t="str">
        <f>VLOOKUP(B5897,'bank type'!$A$2:$B$87,2,FALSE)</f>
        <v>Public Sector Banks</v>
      </c>
      <c r="D5897" s="60">
        <f>DATE(2024,5,31)</f>
        <v>45443</v>
      </c>
      <c r="E5897" s="115">
        <v>5</v>
      </c>
      <c r="F5897" s="31">
        <v>2024</v>
      </c>
      <c r="G5897" s="14">
        <v>8176</v>
      </c>
      <c r="H5897" s="14">
        <v>2517</v>
      </c>
      <c r="I5897" s="14"/>
      <c r="J5897" s="14"/>
      <c r="K5897" s="14">
        <v>39897</v>
      </c>
      <c r="L5897" s="14">
        <v>45057</v>
      </c>
      <c r="M5897" s="14">
        <v>14450</v>
      </c>
      <c r="N5897" s="14">
        <v>1922961</v>
      </c>
      <c r="O5897" s="14">
        <v>2575688</v>
      </c>
      <c r="P5897" s="14"/>
      <c r="Q5897" s="3">
        <v>2470100</v>
      </c>
      <c r="R5897" s="69"/>
      <c r="S5897" s="69">
        <v>9493.8797113500004</v>
      </c>
      <c r="T5897" s="3">
        <v>2402078</v>
      </c>
      <c r="U5897" s="3">
        <v>15777419.308950001</v>
      </c>
      <c r="V5897" s="3">
        <v>0</v>
      </c>
      <c r="W5897" s="3">
        <v>0</v>
      </c>
      <c r="X5897" s="14">
        <v>81434285</v>
      </c>
      <c r="Y5897" s="14"/>
      <c r="Z5897" s="3">
        <v>4060091</v>
      </c>
      <c r="AA5897" s="69"/>
      <c r="AB5897" s="69">
        <v>9357.4921261900017</v>
      </c>
      <c r="AC5897" s="3">
        <v>421604</v>
      </c>
      <c r="AD5897" s="3">
        <v>2692827.3582299999</v>
      </c>
      <c r="AE5897" s="3">
        <v>18</v>
      </c>
      <c r="AF5897" s="3">
        <v>44.875999999999998</v>
      </c>
    </row>
    <row r="5898" spans="1:32" x14ac:dyDescent="0.3">
      <c r="A5898" s="31" t="s">
        <v>1</v>
      </c>
      <c r="B5898" s="65" t="str">
        <f>VLOOKUP(A5898,'bank list with code'!$A$2:$C$114,3,FALSE)</f>
        <v>B015</v>
      </c>
      <c r="C5898" s="65" t="str">
        <f>VLOOKUP(B5898,'bank type'!$A$2:$B$87,2,FALSE)</f>
        <v>Public Sector Banks</v>
      </c>
      <c r="D5898" s="60">
        <f t="shared" ref="D5898:D5957" si="196">DATE(2024,5,31)</f>
        <v>45443</v>
      </c>
      <c r="E5898" s="115">
        <v>5</v>
      </c>
      <c r="F5898" s="31">
        <v>2024</v>
      </c>
      <c r="G5898" s="14">
        <v>5329</v>
      </c>
      <c r="H5898" s="14">
        <v>2900</v>
      </c>
      <c r="I5898" s="14"/>
      <c r="J5898" s="14"/>
      <c r="K5898" s="14">
        <v>42374</v>
      </c>
      <c r="L5898" s="14">
        <v>19340</v>
      </c>
      <c r="M5898" s="14">
        <v>0</v>
      </c>
      <c r="N5898" s="14">
        <v>1113311</v>
      </c>
      <c r="O5898" s="14">
        <v>75336</v>
      </c>
      <c r="P5898" s="14"/>
      <c r="Q5898" s="3">
        <v>143662</v>
      </c>
      <c r="R5898" s="69"/>
      <c r="S5898" s="69">
        <v>573.53566894000005</v>
      </c>
      <c r="T5898" s="3">
        <v>61062</v>
      </c>
      <c r="U5898" s="3">
        <v>296087.37341</v>
      </c>
      <c r="V5898" s="3">
        <v>0</v>
      </c>
      <c r="W5898" s="3">
        <v>0</v>
      </c>
      <c r="X5898" s="14">
        <v>44929324</v>
      </c>
      <c r="Y5898" s="14"/>
      <c r="Z5898" s="3">
        <v>2724465</v>
      </c>
      <c r="AA5898" s="69"/>
      <c r="AB5898" s="69">
        <v>5739.1748787300003</v>
      </c>
      <c r="AC5898" s="3">
        <v>765846</v>
      </c>
      <c r="AD5898" s="3">
        <v>1257956.503</v>
      </c>
      <c r="AE5898" s="3">
        <v>0</v>
      </c>
      <c r="AF5898" s="3">
        <v>0</v>
      </c>
    </row>
    <row r="5899" spans="1:32" x14ac:dyDescent="0.3">
      <c r="A5899" s="35" t="s">
        <v>2</v>
      </c>
      <c r="B5899" s="65" t="str">
        <f>VLOOKUP(A5899,'bank list with code'!$A$2:$C$114,3,FALSE)</f>
        <v>B016</v>
      </c>
      <c r="C5899" s="65" t="str">
        <f>VLOOKUP(B5899,'bank type'!$A$2:$B$87,2,FALSE)</f>
        <v>Public Sector Banks</v>
      </c>
      <c r="D5899" s="60">
        <f t="shared" si="196"/>
        <v>45443</v>
      </c>
      <c r="E5899" s="115">
        <v>5</v>
      </c>
      <c r="F5899" s="31">
        <v>2024</v>
      </c>
      <c r="G5899" s="9">
        <v>2045</v>
      </c>
      <c r="H5899" s="9">
        <v>161</v>
      </c>
      <c r="I5899" s="9"/>
      <c r="J5899" s="9"/>
      <c r="K5899" s="9">
        <v>1470</v>
      </c>
      <c r="L5899" s="9">
        <v>1774</v>
      </c>
      <c r="M5899" s="9">
        <v>355014</v>
      </c>
      <c r="N5899" s="9">
        <v>895552</v>
      </c>
      <c r="O5899" s="9">
        <v>32777</v>
      </c>
      <c r="P5899" s="9"/>
      <c r="Q5899" s="3">
        <v>49219</v>
      </c>
      <c r="R5899" s="69"/>
      <c r="S5899" s="69">
        <v>222.03114596999998</v>
      </c>
      <c r="T5899" s="3">
        <v>18850</v>
      </c>
      <c r="U5899" s="3">
        <v>108292.82170999999</v>
      </c>
      <c r="V5899" s="3">
        <v>0</v>
      </c>
      <c r="W5899" s="3">
        <v>0</v>
      </c>
      <c r="X5899" s="9">
        <v>13709988</v>
      </c>
      <c r="Y5899" s="9"/>
      <c r="Z5899" s="3">
        <v>1286840</v>
      </c>
      <c r="AA5899" s="69"/>
      <c r="AB5899" s="69">
        <v>2282.50384571</v>
      </c>
      <c r="AC5899" s="3">
        <v>297954</v>
      </c>
      <c r="AD5899" s="3">
        <v>573636.72770000005</v>
      </c>
      <c r="AE5899" s="3">
        <v>5802</v>
      </c>
      <c r="AF5899" s="3">
        <v>65309.204890000001</v>
      </c>
    </row>
    <row r="5900" spans="1:32" x14ac:dyDescent="0.3">
      <c r="A5900" s="31" t="s">
        <v>3</v>
      </c>
      <c r="B5900" s="65" t="str">
        <f>VLOOKUP(A5900,'bank list with code'!$A$2:$C$114,3,FALSE)</f>
        <v>B018</v>
      </c>
      <c r="C5900" s="65" t="str">
        <f>VLOOKUP(B5900,'bank type'!$A$2:$B$87,2,FALSE)</f>
        <v>Public Sector Banks</v>
      </c>
      <c r="D5900" s="60">
        <f t="shared" si="196"/>
        <v>45443</v>
      </c>
      <c r="E5900" s="115">
        <v>5</v>
      </c>
      <c r="F5900" s="31">
        <v>2024</v>
      </c>
      <c r="G5900" s="14">
        <v>8281</v>
      </c>
      <c r="H5900" s="14">
        <v>3958</v>
      </c>
      <c r="I5900" s="14"/>
      <c r="J5900" s="14"/>
      <c r="K5900" s="14">
        <v>77111</v>
      </c>
      <c r="L5900" s="14">
        <v>13167</v>
      </c>
      <c r="M5900" s="14">
        <v>0</v>
      </c>
      <c r="N5900" s="14">
        <v>2514139</v>
      </c>
      <c r="O5900" s="14">
        <v>887767</v>
      </c>
      <c r="P5900" s="14"/>
      <c r="Q5900" s="3">
        <v>1019280</v>
      </c>
      <c r="R5900" s="69"/>
      <c r="S5900" s="69">
        <v>3831.2363139400004</v>
      </c>
      <c r="T5900" s="3">
        <v>416920</v>
      </c>
      <c r="U5900" s="3">
        <v>2286617.8056899998</v>
      </c>
      <c r="V5900" s="3">
        <v>0</v>
      </c>
      <c r="W5900" s="3">
        <v>0</v>
      </c>
      <c r="X5900" s="14">
        <v>57401577</v>
      </c>
      <c r="Y5900" s="14"/>
      <c r="Z5900" s="3">
        <v>6713398</v>
      </c>
      <c r="AA5900" s="69"/>
      <c r="AB5900" s="69">
        <v>18546.496683880003</v>
      </c>
      <c r="AC5900" s="3">
        <v>1130350</v>
      </c>
      <c r="AD5900" s="3">
        <v>4090722.8556999997</v>
      </c>
      <c r="AE5900" s="3">
        <v>4045</v>
      </c>
      <c r="AF5900" s="3">
        <v>63496.031000000003</v>
      </c>
    </row>
    <row r="5901" spans="1:32" x14ac:dyDescent="0.3">
      <c r="A5901" s="31" t="s">
        <v>4</v>
      </c>
      <c r="B5901" s="65" t="str">
        <f>VLOOKUP(A5901,'bank list with code'!$A$2:$C$114,3,FALSE)</f>
        <v>B022</v>
      </c>
      <c r="C5901" s="65" t="str">
        <f>VLOOKUP(B5901,'bank type'!$A$2:$B$87,2,FALSE)</f>
        <v>Public Sector Banks</v>
      </c>
      <c r="D5901" s="60">
        <f t="shared" si="196"/>
        <v>45443</v>
      </c>
      <c r="E5901" s="115">
        <v>5</v>
      </c>
      <c r="F5901" s="31">
        <v>2024</v>
      </c>
      <c r="G5901" s="14">
        <v>2857</v>
      </c>
      <c r="H5901" s="14">
        <v>1144</v>
      </c>
      <c r="I5901" s="14"/>
      <c r="J5901" s="14"/>
      <c r="K5901" s="14">
        <v>3119</v>
      </c>
      <c r="L5901" s="14">
        <v>2453</v>
      </c>
      <c r="M5901" s="14">
        <v>21273</v>
      </c>
      <c r="N5901" s="14">
        <v>1337330</v>
      </c>
      <c r="O5901" s="14">
        <v>0</v>
      </c>
      <c r="P5901" s="14"/>
      <c r="Q5901" s="3">
        <v>0</v>
      </c>
      <c r="R5901" s="69"/>
      <c r="S5901" s="69">
        <v>0</v>
      </c>
      <c r="T5901" s="3">
        <v>0</v>
      </c>
      <c r="U5901" s="3">
        <v>0</v>
      </c>
      <c r="V5901" s="3">
        <v>0</v>
      </c>
      <c r="W5901" s="3">
        <v>0</v>
      </c>
      <c r="X5901" s="14">
        <v>28627001</v>
      </c>
      <c r="Y5901" s="14"/>
      <c r="Z5901" s="3">
        <v>1654335</v>
      </c>
      <c r="AA5901" s="69"/>
      <c r="AB5901" s="69">
        <v>4073.8603320000002</v>
      </c>
      <c r="AC5901" s="3">
        <v>260602</v>
      </c>
      <c r="AD5901" s="3">
        <v>792563.46</v>
      </c>
      <c r="AE5901" s="3">
        <v>0</v>
      </c>
      <c r="AF5901" s="3">
        <v>0</v>
      </c>
    </row>
    <row r="5902" spans="1:32" x14ac:dyDescent="0.3">
      <c r="A5902" s="31" t="s">
        <v>5</v>
      </c>
      <c r="B5902" s="65" t="str">
        <f>VLOOKUP(A5902,'bank list with code'!$A$2:$C$114,3,FALSE)</f>
        <v>B060</v>
      </c>
      <c r="C5902" s="65" t="str">
        <f>VLOOKUP(B5902,'bank type'!$A$2:$B$87,2,FALSE)</f>
        <v>Public Sector Banks</v>
      </c>
      <c r="D5902" s="60">
        <f t="shared" si="196"/>
        <v>45443</v>
      </c>
      <c r="E5902" s="115">
        <v>5</v>
      </c>
      <c r="F5902" s="31">
        <v>2024</v>
      </c>
      <c r="G5902" s="14">
        <v>4440</v>
      </c>
      <c r="H5902" s="14">
        <v>612</v>
      </c>
      <c r="I5902" s="14"/>
      <c r="J5902" s="14"/>
      <c r="K5902" s="14">
        <v>21606</v>
      </c>
      <c r="L5902" s="14">
        <v>11588</v>
      </c>
      <c r="M5902" s="14">
        <v>0</v>
      </c>
      <c r="N5902" s="14">
        <v>2686640</v>
      </c>
      <c r="O5902" s="14">
        <v>226552</v>
      </c>
      <c r="P5902" s="14"/>
      <c r="Q5902" s="3">
        <v>204108</v>
      </c>
      <c r="R5902" s="69"/>
      <c r="S5902" s="69">
        <v>904.50318268000012</v>
      </c>
      <c r="T5902" s="3">
        <v>124737</v>
      </c>
      <c r="U5902" s="3">
        <v>1076332.6881500001</v>
      </c>
      <c r="V5902" s="3">
        <v>0</v>
      </c>
      <c r="W5902" s="3">
        <v>0</v>
      </c>
      <c r="X5902" s="14">
        <v>32302570</v>
      </c>
      <c r="Y5902" s="14"/>
      <c r="Z5902" s="3">
        <v>3485227</v>
      </c>
      <c r="AA5902" s="69"/>
      <c r="AB5902" s="69">
        <v>8644.8311492900011</v>
      </c>
      <c r="AC5902" s="3">
        <v>808992</v>
      </c>
      <c r="AD5902" s="3">
        <v>1774296.4512199997</v>
      </c>
      <c r="AE5902" s="3">
        <v>490</v>
      </c>
      <c r="AF5902" s="3">
        <v>7927.3469100000002</v>
      </c>
    </row>
    <row r="5903" spans="1:32" x14ac:dyDescent="0.3">
      <c r="A5903" s="31" t="s">
        <v>6</v>
      </c>
      <c r="B5903" s="65" t="str">
        <f>VLOOKUP(A5903,'bank list with code'!$A$2:$C$114,3,FALSE)</f>
        <v>B061</v>
      </c>
      <c r="C5903" s="65" t="str">
        <f>VLOOKUP(B5903,'bank type'!$A$2:$B$87,2,FALSE)</f>
        <v>Public Sector Banks</v>
      </c>
      <c r="D5903" s="60">
        <f t="shared" si="196"/>
        <v>45443</v>
      </c>
      <c r="E5903" s="115">
        <v>5</v>
      </c>
      <c r="F5903" s="31">
        <v>2024</v>
      </c>
      <c r="G5903" s="14">
        <v>2773</v>
      </c>
      <c r="H5903" s="14">
        <v>732</v>
      </c>
      <c r="I5903" s="14"/>
      <c r="J5903" s="14"/>
      <c r="K5903" s="14">
        <v>0</v>
      </c>
      <c r="L5903" s="14">
        <v>0</v>
      </c>
      <c r="M5903" s="14">
        <v>0</v>
      </c>
      <c r="N5903" s="14">
        <v>375754</v>
      </c>
      <c r="O5903" s="14">
        <v>79414</v>
      </c>
      <c r="P5903" s="14"/>
      <c r="Q5903" s="3">
        <v>71419</v>
      </c>
      <c r="R5903" s="69"/>
      <c r="S5903" s="69">
        <v>209.24629765999998</v>
      </c>
      <c r="T5903" s="3">
        <v>21698</v>
      </c>
      <c r="U5903" s="3">
        <v>74952.749420000007</v>
      </c>
      <c r="V5903" s="3">
        <v>0</v>
      </c>
      <c r="W5903" s="3">
        <v>0</v>
      </c>
      <c r="X5903" s="14">
        <v>18545083</v>
      </c>
      <c r="Y5903" s="14"/>
      <c r="Z5903" s="3">
        <v>2531162</v>
      </c>
      <c r="AA5903" s="69"/>
      <c r="AB5903" s="69">
        <v>6007.6955954200002</v>
      </c>
      <c r="AC5903" s="3">
        <v>518093</v>
      </c>
      <c r="AD5903" s="3">
        <v>1141365.0689300001</v>
      </c>
      <c r="AE5903" s="3">
        <v>0</v>
      </c>
      <c r="AF5903" s="3">
        <v>0</v>
      </c>
    </row>
    <row r="5904" spans="1:32" x14ac:dyDescent="0.3">
      <c r="A5904" s="31" t="s">
        <v>7</v>
      </c>
      <c r="B5904" s="65" t="str">
        <f>VLOOKUP(A5904,'bank list with code'!$A$2:$C$114,3,FALSE)</f>
        <v>B080</v>
      </c>
      <c r="C5904" s="65" t="str">
        <f>VLOOKUP(B5904,'bank type'!$A$2:$B$87,2,FALSE)</f>
        <v>Public Sector Banks</v>
      </c>
      <c r="D5904" s="60">
        <f t="shared" si="196"/>
        <v>45443</v>
      </c>
      <c r="E5904" s="115">
        <v>5</v>
      </c>
      <c r="F5904" s="31">
        <v>2024</v>
      </c>
      <c r="G5904" s="14">
        <v>1021</v>
      </c>
      <c r="H5904" s="14">
        <v>27</v>
      </c>
      <c r="I5904" s="14"/>
      <c r="J5904" s="14"/>
      <c r="K5904" s="14">
        <v>725</v>
      </c>
      <c r="L5904" s="14">
        <v>1094</v>
      </c>
      <c r="M5904" s="14">
        <v>872</v>
      </c>
      <c r="N5904" s="14">
        <v>124754</v>
      </c>
      <c r="O5904" s="14">
        <v>0</v>
      </c>
      <c r="P5904" s="14"/>
      <c r="Q5904" s="3">
        <v>0</v>
      </c>
      <c r="R5904" s="69"/>
      <c r="S5904" s="69">
        <v>0</v>
      </c>
      <c r="T5904" s="3">
        <v>0</v>
      </c>
      <c r="U5904" s="3">
        <v>0</v>
      </c>
      <c r="V5904" s="3">
        <v>0</v>
      </c>
      <c r="W5904" s="3">
        <v>0</v>
      </c>
      <c r="X5904" s="14">
        <v>3902727</v>
      </c>
      <c r="Y5904" s="14"/>
      <c r="Z5904" s="3">
        <v>356354</v>
      </c>
      <c r="AA5904" s="69"/>
      <c r="AB5904" s="69">
        <v>889.71350959999984</v>
      </c>
      <c r="AC5904" s="3">
        <v>139777</v>
      </c>
      <c r="AD5904" s="3">
        <v>337153.86057999998</v>
      </c>
      <c r="AE5904" s="3">
        <v>0</v>
      </c>
      <c r="AF5904" s="3">
        <v>0</v>
      </c>
    </row>
    <row r="5905" spans="1:32" x14ac:dyDescent="0.3">
      <c r="A5905" s="31" t="s">
        <v>8</v>
      </c>
      <c r="B5905" s="65" t="str">
        <f>VLOOKUP(A5905,'bank list with code'!$A$2:$C$114,3,FALSE)</f>
        <v>B081</v>
      </c>
      <c r="C5905" s="65" t="str">
        <f>VLOOKUP(B5905,'bank type'!$A$2:$B$87,2,FALSE)</f>
        <v>Public Sector Banks</v>
      </c>
      <c r="D5905" s="60">
        <f t="shared" si="196"/>
        <v>45443</v>
      </c>
      <c r="E5905" s="115">
        <v>5</v>
      </c>
      <c r="F5905" s="31">
        <v>2024</v>
      </c>
      <c r="G5905" s="14">
        <v>7781</v>
      </c>
      <c r="H5905" s="14">
        <v>4309</v>
      </c>
      <c r="I5905" s="14"/>
      <c r="J5905" s="14"/>
      <c r="K5905" s="14">
        <v>37370</v>
      </c>
      <c r="L5905" s="14">
        <v>0</v>
      </c>
      <c r="M5905" s="14">
        <v>672418</v>
      </c>
      <c r="N5905" s="14">
        <v>637818</v>
      </c>
      <c r="O5905" s="14">
        <v>532295</v>
      </c>
      <c r="P5905" s="14"/>
      <c r="Q5905" s="3">
        <v>402065</v>
      </c>
      <c r="R5905" s="69"/>
      <c r="S5905" s="69">
        <v>1651.4398991299997</v>
      </c>
      <c r="T5905" s="3">
        <v>231787</v>
      </c>
      <c r="U5905" s="3">
        <v>1338310.4966099998</v>
      </c>
      <c r="V5905" s="3">
        <v>2</v>
      </c>
      <c r="W5905" s="3">
        <v>145</v>
      </c>
      <c r="X5905" s="14">
        <v>40411045</v>
      </c>
      <c r="Y5905" s="14"/>
      <c r="Z5905" s="3">
        <v>4771925</v>
      </c>
      <c r="AA5905" s="69"/>
      <c r="AB5905" s="69">
        <v>12147.127228720001</v>
      </c>
      <c r="AC5905" s="3">
        <v>1593517</v>
      </c>
      <c r="AD5905" s="3">
        <v>3539086.1584200002</v>
      </c>
      <c r="AE5905" s="3">
        <v>0</v>
      </c>
      <c r="AF5905" s="3">
        <v>0</v>
      </c>
    </row>
    <row r="5906" spans="1:32" x14ac:dyDescent="0.3">
      <c r="A5906" s="31" t="s">
        <v>12</v>
      </c>
      <c r="B5906" s="65" t="str">
        <f>VLOOKUP(A5906,'bank list with code'!$A$2:$C$114,3,FALSE)</f>
        <v>B093</v>
      </c>
      <c r="C5906" s="65" t="str">
        <f>VLOOKUP(B5906,'bank type'!$A$2:$B$87,2,FALSE)</f>
        <v>Public Sector Banks</v>
      </c>
      <c r="D5906" s="60">
        <f t="shared" si="196"/>
        <v>45443</v>
      </c>
      <c r="E5906" s="115">
        <v>5</v>
      </c>
      <c r="F5906" s="31">
        <v>2024</v>
      </c>
      <c r="G5906" s="14">
        <v>24235</v>
      </c>
      <c r="H5906" s="14">
        <v>38570</v>
      </c>
      <c r="I5906" s="14"/>
      <c r="J5906" s="14"/>
      <c r="K5906" s="14">
        <v>1382550</v>
      </c>
      <c r="L5906" s="14">
        <v>51262</v>
      </c>
      <c r="M5906" s="14">
        <v>899360</v>
      </c>
      <c r="N5906" s="54">
        <v>4115457</v>
      </c>
      <c r="O5906" s="14">
        <v>19117365</v>
      </c>
      <c r="P5906" s="14"/>
      <c r="Q5906" s="3">
        <v>27073289</v>
      </c>
      <c r="R5906" s="69"/>
      <c r="S5906" s="69">
        <v>109108.27789900001</v>
      </c>
      <c r="T5906" s="3">
        <v>32616731</v>
      </c>
      <c r="U5906" s="3">
        <v>154646126.87900001</v>
      </c>
      <c r="V5906" s="3">
        <v>0</v>
      </c>
      <c r="W5906" s="3">
        <v>0</v>
      </c>
      <c r="X5906" s="14">
        <v>231350829</v>
      </c>
      <c r="Y5906" s="14"/>
      <c r="Z5906" s="3">
        <v>34782372</v>
      </c>
      <c r="AA5906" s="69"/>
      <c r="AB5906" s="69">
        <v>85738.371640410012</v>
      </c>
      <c r="AC5906" s="3">
        <v>8045909</v>
      </c>
      <c r="AD5906" s="3">
        <v>20464315.215180002</v>
      </c>
      <c r="AE5906" s="3">
        <v>1033</v>
      </c>
      <c r="AF5906" s="3">
        <v>13834.29934</v>
      </c>
    </row>
    <row r="5907" spans="1:32" x14ac:dyDescent="0.3">
      <c r="A5907" s="31" t="s">
        <v>9</v>
      </c>
      <c r="B5907" s="65" t="str">
        <f>VLOOKUP(A5907,'bank list with code'!$A$2:$C$114,3,FALSE)</f>
        <v>B102</v>
      </c>
      <c r="C5907" s="65" t="str">
        <f>VLOOKUP(B5907,'bank type'!$A$2:$B$87,2,FALSE)</f>
        <v>Public Sector Banks</v>
      </c>
      <c r="D5907" s="60">
        <f t="shared" si="196"/>
        <v>45443</v>
      </c>
      <c r="E5907" s="115">
        <v>5</v>
      </c>
      <c r="F5907" s="31">
        <v>2024</v>
      </c>
      <c r="G5907" s="14">
        <v>2243</v>
      </c>
      <c r="H5907" s="14">
        <v>228</v>
      </c>
      <c r="I5907" s="14"/>
      <c r="J5907" s="14"/>
      <c r="K5907" s="14">
        <v>10800</v>
      </c>
      <c r="L5907" s="14">
        <v>3568</v>
      </c>
      <c r="M5907" s="14">
        <v>455</v>
      </c>
      <c r="N5907" s="14">
        <v>1093975</v>
      </c>
      <c r="O5907" s="14">
        <v>0</v>
      </c>
      <c r="P5907" s="14"/>
      <c r="Q5907" s="3">
        <v>0</v>
      </c>
      <c r="R5907" s="69"/>
      <c r="S5907" s="69">
        <v>0</v>
      </c>
      <c r="T5907" s="3">
        <v>0</v>
      </c>
      <c r="U5907" s="3">
        <v>0</v>
      </c>
      <c r="V5907" s="3">
        <v>0</v>
      </c>
      <c r="W5907" s="3">
        <v>0</v>
      </c>
      <c r="X5907" s="14">
        <v>12900680</v>
      </c>
      <c r="Y5907" s="14"/>
      <c r="Z5907" s="3">
        <v>1025460</v>
      </c>
      <c r="AA5907" s="69"/>
      <c r="AB5907" s="69">
        <v>2607.3309834799998</v>
      </c>
      <c r="AC5907" s="3">
        <v>570014</v>
      </c>
      <c r="AD5907" s="3">
        <v>1168146.44414</v>
      </c>
      <c r="AE5907" s="3">
        <v>913</v>
      </c>
      <c r="AF5907" s="3">
        <v>16327.039170000002</v>
      </c>
    </row>
    <row r="5908" spans="1:32" x14ac:dyDescent="0.3">
      <c r="A5908" s="31" t="s">
        <v>10</v>
      </c>
      <c r="B5908" s="65" t="str">
        <f>VLOOKUP(A5908,'bank list with code'!$A$2:$C$114,3,FALSE)</f>
        <v>B105</v>
      </c>
      <c r="C5908" s="65" t="str">
        <f>VLOOKUP(B5908,'bank type'!$A$2:$B$87,2,FALSE)</f>
        <v>Public Sector Banks</v>
      </c>
      <c r="D5908" s="60">
        <f t="shared" si="196"/>
        <v>45443</v>
      </c>
      <c r="E5908" s="115">
        <v>5</v>
      </c>
      <c r="F5908" s="31">
        <v>2024</v>
      </c>
      <c r="G5908" s="14">
        <v>7681</v>
      </c>
      <c r="H5908" s="14">
        <v>2010</v>
      </c>
      <c r="I5908" s="14"/>
      <c r="J5908" s="14"/>
      <c r="K5908" s="14">
        <v>42290</v>
      </c>
      <c r="L5908" s="14">
        <v>8001</v>
      </c>
      <c r="M5908" s="14">
        <v>269498</v>
      </c>
      <c r="N5908" s="14">
        <v>283574</v>
      </c>
      <c r="O5908" s="14">
        <v>783921</v>
      </c>
      <c r="P5908" s="14"/>
      <c r="Q5908" s="3">
        <v>601928</v>
      </c>
      <c r="R5908" s="69"/>
      <c r="S5908" s="69">
        <v>2655.5746468400002</v>
      </c>
      <c r="T5908" s="3">
        <v>1339957</v>
      </c>
      <c r="U5908" s="3">
        <v>2992100.3871499998</v>
      </c>
      <c r="V5908" s="3">
        <v>0</v>
      </c>
      <c r="W5908" s="3">
        <v>0</v>
      </c>
      <c r="X5908" s="14">
        <v>54841108</v>
      </c>
      <c r="Y5908" s="14"/>
      <c r="Z5908" s="3">
        <v>5380225</v>
      </c>
      <c r="AA5908" s="69"/>
      <c r="AB5908" s="69">
        <v>12227.582959520001</v>
      </c>
      <c r="AC5908" s="3">
        <v>2555936</v>
      </c>
      <c r="AD5908" s="3">
        <v>5693155.6814700002</v>
      </c>
      <c r="AE5908" s="3">
        <v>2581</v>
      </c>
      <c r="AF5908" s="3">
        <v>10013.671</v>
      </c>
    </row>
    <row r="5909" spans="1:32" x14ac:dyDescent="0.3">
      <c r="A5909" s="31" t="s">
        <v>14</v>
      </c>
      <c r="B5909" s="65" t="str">
        <f>VLOOKUP(A5909,'bank list with code'!$A$2:$C$114,3,FALSE)</f>
        <v>B009</v>
      </c>
      <c r="C5909" s="65" t="str">
        <f>VLOOKUP(B5909,'bank type'!$A$2:$B$87,2,FALSE)</f>
        <v>Private Sector Banks</v>
      </c>
      <c r="D5909" s="60">
        <f t="shared" si="196"/>
        <v>45443</v>
      </c>
      <c r="E5909" s="115">
        <v>5</v>
      </c>
      <c r="F5909" s="31">
        <v>2024</v>
      </c>
      <c r="G5909" s="14">
        <v>6296</v>
      </c>
      <c r="H5909" s="14">
        <v>8810</v>
      </c>
      <c r="I5909" s="14"/>
      <c r="J5909" s="14"/>
      <c r="K5909" s="14">
        <v>1857120</v>
      </c>
      <c r="L5909" s="14">
        <v>541</v>
      </c>
      <c r="M5909" s="14">
        <v>778059</v>
      </c>
      <c r="N5909" s="54">
        <v>83438750</v>
      </c>
      <c r="O5909" s="14">
        <v>14340543</v>
      </c>
      <c r="P5909" s="14"/>
      <c r="Q5909" s="3">
        <v>32435706</v>
      </c>
      <c r="R5909" s="69"/>
      <c r="S5909" s="69">
        <v>80888.524674490065</v>
      </c>
      <c r="T5909" s="3">
        <v>23311525</v>
      </c>
      <c r="U5909" s="3">
        <v>111362891.26432002</v>
      </c>
      <c r="V5909" s="3">
        <v>0</v>
      </c>
      <c r="W5909" s="3">
        <v>0</v>
      </c>
      <c r="X5909" s="14">
        <v>35813397</v>
      </c>
      <c r="Y5909" s="14"/>
      <c r="Z5909" s="3">
        <v>5560061</v>
      </c>
      <c r="AA5909" s="69"/>
      <c r="AB5909" s="69">
        <v>17304.046436350021</v>
      </c>
      <c r="AC5909" s="3">
        <v>2500082</v>
      </c>
      <c r="AD5909" s="3">
        <v>12255050.063940015</v>
      </c>
      <c r="AE5909" s="3">
        <v>13718</v>
      </c>
      <c r="AF5909" s="3">
        <v>361249.02111000021</v>
      </c>
    </row>
    <row r="5910" spans="1:32" x14ac:dyDescent="0.3">
      <c r="A5910" s="31" t="s">
        <v>15</v>
      </c>
      <c r="B5910" s="65" t="str">
        <f>VLOOKUP(A5910,'bank list with code'!$A$2:$C$114,3,FALSE)</f>
        <v>B010</v>
      </c>
      <c r="C5910" s="65" t="str">
        <f>VLOOKUP(B5910,'bank type'!$A$2:$B$87,2,FALSE)</f>
        <v>Private Sector Banks</v>
      </c>
      <c r="D5910" s="60">
        <f t="shared" si="196"/>
        <v>45443</v>
      </c>
      <c r="E5910" s="115">
        <v>5</v>
      </c>
      <c r="F5910" s="31">
        <v>2024</v>
      </c>
      <c r="G5910" s="14">
        <v>433</v>
      </c>
      <c r="H5910" s="14">
        <v>5</v>
      </c>
      <c r="I5910" s="14"/>
      <c r="J5910" s="14"/>
      <c r="K5910" s="14">
        <v>59262</v>
      </c>
      <c r="L5910" s="14">
        <v>0</v>
      </c>
      <c r="M5910" s="14">
        <v>0</v>
      </c>
      <c r="N5910" s="14">
        <v>0</v>
      </c>
      <c r="O5910" s="14">
        <v>0</v>
      </c>
      <c r="P5910" s="14"/>
      <c r="Q5910" s="3">
        <v>0</v>
      </c>
      <c r="R5910" s="69"/>
      <c r="S5910" s="69">
        <v>0</v>
      </c>
      <c r="T5910" s="3">
        <v>0</v>
      </c>
      <c r="U5910" s="3">
        <v>0</v>
      </c>
      <c r="V5910" s="3">
        <v>0</v>
      </c>
      <c r="W5910" s="3">
        <v>0</v>
      </c>
      <c r="X5910" s="14">
        <v>5669330</v>
      </c>
      <c r="Y5910" s="14"/>
      <c r="Z5910" s="3">
        <v>275320</v>
      </c>
      <c r="AA5910" s="69"/>
      <c r="AB5910" s="69">
        <v>865.46531389999996</v>
      </c>
      <c r="AC5910" s="3">
        <v>92867</v>
      </c>
      <c r="AD5910" s="3">
        <v>372833.88818000001</v>
      </c>
      <c r="AE5910" s="3">
        <v>0</v>
      </c>
      <c r="AF5910" s="3">
        <v>0</v>
      </c>
    </row>
    <row r="5911" spans="1:32" x14ac:dyDescent="0.3">
      <c r="A5911" s="31" t="s">
        <v>90</v>
      </c>
      <c r="B5911" s="65" t="str">
        <f>VLOOKUP(A5911,'bank list with code'!$A$2:$C$114,3,FALSE)</f>
        <v>B024</v>
      </c>
      <c r="C5911" s="65" t="str">
        <f>VLOOKUP(B5911,'bank type'!$A$2:$B$87,2,FALSE)</f>
        <v>Private Sector Banks</v>
      </c>
      <c r="D5911" s="60">
        <f t="shared" si="196"/>
        <v>45443</v>
      </c>
      <c r="E5911" s="115">
        <v>5</v>
      </c>
      <c r="F5911" s="31">
        <v>2024</v>
      </c>
      <c r="G5911" s="14">
        <v>1144</v>
      </c>
      <c r="H5911" s="14">
        <v>530</v>
      </c>
      <c r="I5911" s="14"/>
      <c r="J5911" s="14"/>
      <c r="K5911" s="14">
        <v>7016</v>
      </c>
      <c r="L5911" s="14">
        <v>67443</v>
      </c>
      <c r="M5911" s="14">
        <v>0</v>
      </c>
      <c r="N5911" s="14">
        <v>70715</v>
      </c>
      <c r="O5911" s="14">
        <v>28055</v>
      </c>
      <c r="P5911" s="14"/>
      <c r="Q5911" s="3">
        <v>52026</v>
      </c>
      <c r="R5911" s="69"/>
      <c r="S5911" s="69">
        <v>274.01693627000003</v>
      </c>
      <c r="T5911" s="3">
        <v>31693</v>
      </c>
      <c r="U5911" s="3">
        <v>275474.38498999778</v>
      </c>
      <c r="V5911" s="3">
        <v>0</v>
      </c>
      <c r="W5911" s="3">
        <v>0</v>
      </c>
      <c r="X5911" s="14">
        <v>2799359</v>
      </c>
      <c r="Y5911" s="14"/>
      <c r="Z5911" s="3">
        <v>420970</v>
      </c>
      <c r="AA5911" s="69"/>
      <c r="AB5911" s="69">
        <v>1229.4796576099998</v>
      </c>
      <c r="AC5911" s="3">
        <v>40094</v>
      </c>
      <c r="AD5911" s="3">
        <v>127255.26222</v>
      </c>
      <c r="AE5911" s="3">
        <v>0</v>
      </c>
      <c r="AF5911" s="3">
        <v>0</v>
      </c>
    </row>
    <row r="5912" spans="1:32" x14ac:dyDescent="0.3">
      <c r="A5912" s="31" t="s">
        <v>91</v>
      </c>
      <c r="B5912" s="65" t="str">
        <f>VLOOKUP(A5912,'bank list with code'!$A$2:$C$114,3,FALSE)</f>
        <v>B027</v>
      </c>
      <c r="C5912" s="65" t="str">
        <f>VLOOKUP(B5912,'bank type'!$A$2:$B$87,2,FALSE)</f>
        <v>Private Sector Banks</v>
      </c>
      <c r="D5912" s="60">
        <f t="shared" si="196"/>
        <v>45443</v>
      </c>
      <c r="E5912" s="115">
        <v>5</v>
      </c>
      <c r="F5912" s="31">
        <v>2024</v>
      </c>
      <c r="G5912" s="14">
        <v>701</v>
      </c>
      <c r="H5912" s="14">
        <v>48</v>
      </c>
      <c r="I5912" s="14"/>
      <c r="J5912" s="14"/>
      <c r="K5912" s="14">
        <v>0</v>
      </c>
      <c r="L5912" s="14">
        <v>0</v>
      </c>
      <c r="M5912" s="14">
        <v>11439</v>
      </c>
      <c r="N5912" s="14">
        <v>0</v>
      </c>
      <c r="O5912" s="14">
        <v>104120</v>
      </c>
      <c r="P5912" s="14"/>
      <c r="Q5912" s="3">
        <v>183223</v>
      </c>
      <c r="R5912" s="69"/>
      <c r="S5912" s="69">
        <v>643.06561988999999</v>
      </c>
      <c r="T5912" s="3">
        <v>594220</v>
      </c>
      <c r="U5912" s="3">
        <v>1310227.96425</v>
      </c>
      <c r="V5912" s="3">
        <v>0</v>
      </c>
      <c r="W5912" s="3">
        <v>0</v>
      </c>
      <c r="X5912" s="14">
        <v>879581</v>
      </c>
      <c r="Y5912" s="14"/>
      <c r="Z5912" s="3">
        <v>169492</v>
      </c>
      <c r="AA5912" s="69"/>
      <c r="AB5912" s="69">
        <v>366.68934006000001</v>
      </c>
      <c r="AC5912" s="3">
        <v>15569</v>
      </c>
      <c r="AD5912" s="3">
        <v>45990.558979999994</v>
      </c>
      <c r="AE5912" s="3">
        <v>2</v>
      </c>
      <c r="AF5912" s="3">
        <v>20</v>
      </c>
    </row>
    <row r="5913" spans="1:32" x14ac:dyDescent="0.3">
      <c r="A5913" s="31" t="s">
        <v>18</v>
      </c>
      <c r="B5913" s="65" t="str">
        <f>VLOOKUP(A5913,'bank list with code'!$A$2:$C$114,3,FALSE)</f>
        <v>B032</v>
      </c>
      <c r="C5913" s="65" t="str">
        <f>VLOOKUP(B5913,'bank type'!$A$2:$B$87,2,FALSE)</f>
        <v>Private Sector Banks</v>
      </c>
      <c r="D5913" s="60">
        <f t="shared" si="196"/>
        <v>45443</v>
      </c>
      <c r="E5913" s="115">
        <v>5</v>
      </c>
      <c r="F5913" s="31">
        <v>2024</v>
      </c>
      <c r="G5913" s="14">
        <v>413</v>
      </c>
      <c r="H5913" s="14">
        <v>5</v>
      </c>
      <c r="I5913" s="14"/>
      <c r="J5913" s="14"/>
      <c r="K5913" s="14">
        <v>8034</v>
      </c>
      <c r="L5913" s="14">
        <v>0</v>
      </c>
      <c r="M5913" s="14">
        <v>13759</v>
      </c>
      <c r="N5913" s="14">
        <v>0</v>
      </c>
      <c r="O5913" s="14">
        <v>0</v>
      </c>
      <c r="P5913" s="14"/>
      <c r="Q5913" s="3">
        <v>0</v>
      </c>
      <c r="R5913" s="69"/>
      <c r="S5913" s="69">
        <v>0</v>
      </c>
      <c r="T5913" s="3">
        <v>0</v>
      </c>
      <c r="U5913" s="3">
        <v>0</v>
      </c>
      <c r="V5913" s="3">
        <v>0</v>
      </c>
      <c r="W5913" s="3">
        <v>0</v>
      </c>
      <c r="X5913" s="14">
        <v>907416</v>
      </c>
      <c r="Y5913" s="14"/>
      <c r="Z5913" s="3">
        <v>86231</v>
      </c>
      <c r="AA5913" s="69"/>
      <c r="AB5913" s="69">
        <v>252.81495983000002</v>
      </c>
      <c r="AC5913" s="3">
        <v>40773</v>
      </c>
      <c r="AD5913" s="3">
        <v>156010.52153999999</v>
      </c>
      <c r="AE5913" s="3">
        <v>278</v>
      </c>
      <c r="AF5913" s="3">
        <v>8035.1629999999996</v>
      </c>
    </row>
    <row r="5914" spans="1:32" x14ac:dyDescent="0.3">
      <c r="A5914" s="31" t="s">
        <v>19</v>
      </c>
      <c r="B5914" s="65" t="str">
        <f>VLOOKUP(A5914,'bank list with code'!$A$2:$C$114,3,FALSE)</f>
        <v>B038</v>
      </c>
      <c r="C5914" s="65" t="str">
        <f>VLOOKUP(B5914,'bank type'!$A$2:$B$87,2,FALSE)</f>
        <v>Private Sector Banks</v>
      </c>
      <c r="D5914" s="60">
        <f t="shared" si="196"/>
        <v>45443</v>
      </c>
      <c r="E5914" s="115">
        <v>5</v>
      </c>
      <c r="F5914" s="31">
        <v>2024</v>
      </c>
      <c r="G5914" s="14">
        <v>241</v>
      </c>
      <c r="H5914" s="14">
        <v>39</v>
      </c>
      <c r="I5914" s="14"/>
      <c r="J5914" s="14"/>
      <c r="K5914" s="14">
        <v>1519</v>
      </c>
      <c r="L5914" s="14">
        <v>0</v>
      </c>
      <c r="M5914" s="14">
        <v>0</v>
      </c>
      <c r="N5914" s="14">
        <v>33438</v>
      </c>
      <c r="O5914" s="14">
        <v>11610</v>
      </c>
      <c r="P5914" s="14"/>
      <c r="Q5914" s="3">
        <v>24326</v>
      </c>
      <c r="R5914" s="69"/>
      <c r="S5914" s="69">
        <v>56.813430340000004</v>
      </c>
      <c r="T5914" s="3">
        <v>6617</v>
      </c>
      <c r="U5914" s="3">
        <v>27506.452450000001</v>
      </c>
      <c r="V5914" s="3">
        <v>0</v>
      </c>
      <c r="W5914" s="3">
        <v>0</v>
      </c>
      <c r="X5914" s="14">
        <v>541949</v>
      </c>
      <c r="Y5914" s="14"/>
      <c r="Z5914" s="3">
        <v>171790</v>
      </c>
      <c r="AA5914" s="69"/>
      <c r="AB5914" s="69">
        <v>344.33123434999982</v>
      </c>
      <c r="AC5914" s="3">
        <v>8159</v>
      </c>
      <c r="AD5914" s="3">
        <v>22412.521479999996</v>
      </c>
      <c r="AE5914" s="3">
        <v>0</v>
      </c>
      <c r="AF5914" s="3">
        <v>0</v>
      </c>
    </row>
    <row r="5915" spans="1:32" x14ac:dyDescent="0.3">
      <c r="A5915" s="31" t="s">
        <v>20</v>
      </c>
      <c r="B5915" s="65" t="str">
        <f>VLOOKUP(A5915,'bank list with code'!$A$2:$C$114,3,FALSE)</f>
        <v>B045</v>
      </c>
      <c r="C5915" s="65" t="str">
        <f>VLOOKUP(B5915,'bank type'!$A$2:$B$87,2,FALSE)</f>
        <v>Private Sector Banks</v>
      </c>
      <c r="D5915" s="60">
        <f t="shared" si="196"/>
        <v>45443</v>
      </c>
      <c r="E5915" s="115">
        <v>5</v>
      </c>
      <c r="F5915" s="31">
        <v>2024</v>
      </c>
      <c r="G5915" s="14">
        <v>1695</v>
      </c>
      <c r="H5915" s="14">
        <v>335</v>
      </c>
      <c r="I5915" s="14"/>
      <c r="J5915" s="14"/>
      <c r="K5915" s="14">
        <v>20281</v>
      </c>
      <c r="L5915" s="14">
        <v>589</v>
      </c>
      <c r="M5915" s="14">
        <v>1815</v>
      </c>
      <c r="N5915" s="14">
        <v>5260484</v>
      </c>
      <c r="O5915" s="14">
        <v>985499</v>
      </c>
      <c r="P5915" s="14"/>
      <c r="Q5915" s="3">
        <v>1902127</v>
      </c>
      <c r="R5915" s="69"/>
      <c r="S5915" s="69">
        <v>6597.7294879999999</v>
      </c>
      <c r="T5915" s="3">
        <v>1813295</v>
      </c>
      <c r="U5915" s="3">
        <v>9933501.1688099988</v>
      </c>
      <c r="V5915" s="3">
        <v>0</v>
      </c>
      <c r="W5915" s="3">
        <v>0</v>
      </c>
      <c r="X5915" s="14">
        <v>13628382</v>
      </c>
      <c r="Y5915" s="14"/>
      <c r="Z5915" s="3">
        <v>3451855</v>
      </c>
      <c r="AA5915" s="69"/>
      <c r="AB5915" s="69">
        <v>8300.1687899999997</v>
      </c>
      <c r="AC5915" s="3">
        <v>1349704</v>
      </c>
      <c r="AD5915" s="3">
        <v>5688210.2280000001</v>
      </c>
      <c r="AE5915" s="3">
        <v>2859</v>
      </c>
      <c r="AF5915" s="3">
        <v>44467.994729999999</v>
      </c>
    </row>
    <row r="5916" spans="1:32" x14ac:dyDescent="0.3">
      <c r="A5916" s="31" t="s">
        <v>21</v>
      </c>
      <c r="B5916" s="65" t="str">
        <f>VLOOKUP(A5916,'bank list with code'!$A$2:$C$114,3,FALSE)</f>
        <v>B050</v>
      </c>
      <c r="C5916" s="65" t="str">
        <f>VLOOKUP(B5916,'bank type'!$A$2:$B$87,2,FALSE)</f>
        <v>Private Sector Banks</v>
      </c>
      <c r="D5916" s="60">
        <f t="shared" si="196"/>
        <v>45443</v>
      </c>
      <c r="E5916" s="115">
        <v>5</v>
      </c>
      <c r="F5916" s="31">
        <v>2024</v>
      </c>
      <c r="G5916" s="14">
        <v>12062</v>
      </c>
      <c r="H5916" s="14">
        <v>9070</v>
      </c>
      <c r="I5916" s="14"/>
      <c r="J5916" s="14"/>
      <c r="K5916" s="14">
        <v>1487521</v>
      </c>
      <c r="L5916" s="14">
        <v>4745</v>
      </c>
      <c r="M5916" s="14">
        <v>1950894</v>
      </c>
      <c r="N5916" s="14">
        <v>575652</v>
      </c>
      <c r="O5916" s="14">
        <v>21111287</v>
      </c>
      <c r="P5916" s="14"/>
      <c r="Q5916" s="3">
        <v>60033185</v>
      </c>
      <c r="R5916" s="69"/>
      <c r="S5916" s="69">
        <v>162511.29575938001</v>
      </c>
      <c r="T5916" s="3">
        <v>32790331</v>
      </c>
      <c r="U5916" s="3">
        <v>251553514.73465997</v>
      </c>
      <c r="V5916" s="3">
        <v>0</v>
      </c>
      <c r="W5916" s="3">
        <v>0</v>
      </c>
      <c r="X5916" s="14">
        <v>55912530</v>
      </c>
      <c r="Y5916" s="14"/>
      <c r="Z5916" s="3">
        <v>12097915</v>
      </c>
      <c r="AA5916" s="69"/>
      <c r="AB5916" s="69">
        <v>41634.530420769996</v>
      </c>
      <c r="AC5916" s="3">
        <v>7785767</v>
      </c>
      <c r="AD5916" s="3">
        <v>34427313.192170002</v>
      </c>
      <c r="AE5916" s="3">
        <v>76876</v>
      </c>
      <c r="AF5916" s="3">
        <v>1186033.0058399998</v>
      </c>
    </row>
    <row r="5917" spans="1:32" x14ac:dyDescent="0.3">
      <c r="A5917" s="31" t="s">
        <v>22</v>
      </c>
      <c r="B5917" s="65" t="str">
        <f>VLOOKUP(A5917,'bank list with code'!$A$2:$C$114,3,FALSE)</f>
        <v>B053</v>
      </c>
      <c r="C5917" s="65" t="str">
        <f>VLOOKUP(B5917,'bank type'!$A$2:$B$87,2,FALSE)</f>
        <v>Private Sector Banks</v>
      </c>
      <c r="D5917" s="60">
        <f t="shared" si="196"/>
        <v>45443</v>
      </c>
      <c r="E5917" s="115">
        <v>5</v>
      </c>
      <c r="F5917" s="31">
        <v>2024</v>
      </c>
      <c r="G5917" s="14">
        <v>10103</v>
      </c>
      <c r="H5917" s="14">
        <v>6957</v>
      </c>
      <c r="I5917" s="14"/>
      <c r="J5917" s="14"/>
      <c r="K5917" s="14">
        <v>1726830</v>
      </c>
      <c r="L5917" s="14">
        <v>9840</v>
      </c>
      <c r="M5917" s="14">
        <v>589902</v>
      </c>
      <c r="N5917" s="14">
        <v>3530011</v>
      </c>
      <c r="O5917" s="14">
        <v>17084977</v>
      </c>
      <c r="P5917" s="14"/>
      <c r="Q5917" s="3">
        <v>19821248</v>
      </c>
      <c r="R5917" s="69"/>
      <c r="S5917" s="69">
        <v>99084.962156480222</v>
      </c>
      <c r="T5917" s="3">
        <v>47699861</v>
      </c>
      <c r="U5917" s="3">
        <v>220787826.44534853</v>
      </c>
      <c r="V5917" s="3">
        <v>59</v>
      </c>
      <c r="W5917" s="3">
        <v>5272.3230000000003</v>
      </c>
      <c r="X5917" s="14">
        <v>32215894</v>
      </c>
      <c r="Y5917" s="14"/>
      <c r="Z5917" s="3">
        <v>7734235</v>
      </c>
      <c r="AA5917" s="69"/>
      <c r="AB5917" s="69">
        <v>26948.576900160293</v>
      </c>
      <c r="AC5917" s="3">
        <v>3170279</v>
      </c>
      <c r="AD5917" s="3">
        <v>20293907.270209905</v>
      </c>
      <c r="AE5917" s="3">
        <v>8657</v>
      </c>
      <c r="AF5917" s="3">
        <v>187991.55059999999</v>
      </c>
    </row>
    <row r="5918" spans="1:32" x14ac:dyDescent="0.3">
      <c r="A5918" s="31" t="s">
        <v>82</v>
      </c>
      <c r="B5918" s="65" t="str">
        <f>VLOOKUP(A5918,'bank list with code'!$A$2:$C$114,3,FALSE)</f>
        <v>B054</v>
      </c>
      <c r="C5918" s="65" t="str">
        <f>VLOOKUP(B5918,'bank type'!$A$2:$B$87,2,FALSE)</f>
        <v>Private Sector Banks</v>
      </c>
      <c r="D5918" s="60">
        <f t="shared" si="196"/>
        <v>45443</v>
      </c>
      <c r="E5918" s="115">
        <v>5</v>
      </c>
      <c r="F5918" s="31">
        <v>2024</v>
      </c>
      <c r="G5918" s="14">
        <v>2328</v>
      </c>
      <c r="H5918" s="14">
        <v>970</v>
      </c>
      <c r="I5918" s="14"/>
      <c r="J5918" s="14"/>
      <c r="K5918" s="14">
        <v>14062</v>
      </c>
      <c r="L5918" s="14">
        <v>1539</v>
      </c>
      <c r="M5918" s="14">
        <v>11144</v>
      </c>
      <c r="N5918" s="14">
        <v>308455</v>
      </c>
      <c r="O5918" s="14">
        <v>35605</v>
      </c>
      <c r="P5918" s="14"/>
      <c r="Q5918" s="3">
        <v>72223</v>
      </c>
      <c r="R5918" s="69"/>
      <c r="S5918" s="69">
        <v>281.21197713999999</v>
      </c>
      <c r="T5918" s="3">
        <v>57979</v>
      </c>
      <c r="U5918" s="3">
        <v>207634.74682</v>
      </c>
      <c r="V5918" s="3">
        <v>0</v>
      </c>
      <c r="W5918" s="3">
        <v>0</v>
      </c>
      <c r="X5918" s="14">
        <v>11933852</v>
      </c>
      <c r="Y5918" s="14"/>
      <c r="Z5918" s="3">
        <v>1336242</v>
      </c>
      <c r="AA5918" s="69"/>
      <c r="AB5918" s="69">
        <v>3175.5615129999996</v>
      </c>
      <c r="AC5918" s="3">
        <v>255513</v>
      </c>
      <c r="AD5918" s="3">
        <v>747499.47759999998</v>
      </c>
      <c r="AE5918" s="3">
        <v>0</v>
      </c>
      <c r="AF5918" s="3">
        <v>0</v>
      </c>
    </row>
    <row r="5919" spans="1:32" x14ac:dyDescent="0.3">
      <c r="A5919" s="31" t="s">
        <v>83</v>
      </c>
      <c r="B5919" s="65" t="str">
        <f>VLOOKUP(A5919,'bank list with code'!$A$2:$C$114,3,FALSE)</f>
        <v>B056</v>
      </c>
      <c r="C5919" s="65" t="str">
        <f>VLOOKUP(B5919,'bank type'!$A$2:$B$87,2,FALSE)</f>
        <v>Private Sector Banks</v>
      </c>
      <c r="D5919" s="60">
        <f t="shared" si="196"/>
        <v>45443</v>
      </c>
      <c r="E5919" s="115">
        <v>5</v>
      </c>
      <c r="F5919" s="31">
        <v>2024</v>
      </c>
      <c r="G5919" s="14">
        <v>894</v>
      </c>
      <c r="H5919" s="14">
        <v>308</v>
      </c>
      <c r="I5919" s="14"/>
      <c r="J5919" s="14"/>
      <c r="K5919" s="14">
        <v>45494</v>
      </c>
      <c r="L5919" s="14">
        <v>8956</v>
      </c>
      <c r="M5919" s="14">
        <v>0</v>
      </c>
      <c r="N5919" s="14">
        <v>38079</v>
      </c>
      <c r="O5919" s="14">
        <v>2743113</v>
      </c>
      <c r="P5919" s="14"/>
      <c r="Q5919" s="3">
        <v>7492564</v>
      </c>
      <c r="R5919" s="69"/>
      <c r="S5919" s="69">
        <v>17520.124563000001</v>
      </c>
      <c r="T5919" s="3">
        <v>1871097</v>
      </c>
      <c r="U5919" s="3">
        <v>12410741.062000001</v>
      </c>
      <c r="V5919" s="3">
        <v>0</v>
      </c>
      <c r="W5919" s="3">
        <v>0</v>
      </c>
      <c r="X5919" s="14">
        <v>6556382</v>
      </c>
      <c r="Y5919" s="14"/>
      <c r="Z5919" s="3">
        <v>719622</v>
      </c>
      <c r="AA5919" s="69"/>
      <c r="AB5919" s="69">
        <v>2118.4740855299997</v>
      </c>
      <c r="AC5919" s="3">
        <v>259720</v>
      </c>
      <c r="AD5919" s="3">
        <v>2033641.1634500001</v>
      </c>
      <c r="AE5919" s="3">
        <v>0</v>
      </c>
      <c r="AF5919" s="3">
        <v>0</v>
      </c>
    </row>
    <row r="5920" spans="1:32" x14ac:dyDescent="0.3">
      <c r="A5920" s="31" t="s">
        <v>24</v>
      </c>
      <c r="B5920" s="65" t="str">
        <f>VLOOKUP(A5920,'bank list with code'!$A$2:$C$114,3,FALSE)</f>
        <v>B062</v>
      </c>
      <c r="C5920" s="65" t="str">
        <f>VLOOKUP(B5920,'bank type'!$A$2:$B$87,2,FALSE)</f>
        <v>Private Sector Banks</v>
      </c>
      <c r="D5920" s="60">
        <f t="shared" si="196"/>
        <v>45443</v>
      </c>
      <c r="E5920" s="115">
        <v>5</v>
      </c>
      <c r="F5920" s="31">
        <v>2024</v>
      </c>
      <c r="G5920" s="14">
        <v>1854</v>
      </c>
      <c r="H5920" s="14">
        <v>1133</v>
      </c>
      <c r="I5920" s="14"/>
      <c r="J5920" s="14"/>
      <c r="K5920" s="14">
        <v>227165</v>
      </c>
      <c r="L5920" s="14">
        <v>146</v>
      </c>
      <c r="M5920" s="14">
        <v>59473</v>
      </c>
      <c r="N5920" s="14">
        <v>6134945</v>
      </c>
      <c r="O5920" s="14">
        <v>2966866</v>
      </c>
      <c r="P5920" s="14"/>
      <c r="Q5920" s="3">
        <v>3929570</v>
      </c>
      <c r="R5920" s="69"/>
      <c r="S5920" s="69">
        <v>24762.417419000001</v>
      </c>
      <c r="T5920" s="3">
        <v>5148666</v>
      </c>
      <c r="U5920" s="3">
        <v>57552721.828000002</v>
      </c>
      <c r="V5920" s="3">
        <v>0</v>
      </c>
      <c r="W5920" s="3">
        <v>0</v>
      </c>
      <c r="X5920" s="14">
        <v>11138295</v>
      </c>
      <c r="Y5920" s="14"/>
      <c r="Z5920" s="3">
        <v>857182</v>
      </c>
      <c r="AA5920" s="69"/>
      <c r="AB5920" s="69">
        <v>2379.7273679999998</v>
      </c>
      <c r="AC5920" s="3">
        <v>642574</v>
      </c>
      <c r="AD5920" s="3">
        <v>3147033.87</v>
      </c>
      <c r="AE5920" s="3">
        <v>1062</v>
      </c>
      <c r="AF5920" s="3">
        <v>81525.480120000007</v>
      </c>
    </row>
    <row r="5921" spans="1:32" x14ac:dyDescent="0.3">
      <c r="A5921" s="31" t="s">
        <v>84</v>
      </c>
      <c r="B5921" s="65" t="str">
        <f>VLOOKUP(A5921,'bank list with code'!$A$2:$C$114,3,FALSE)</f>
        <v>B063</v>
      </c>
      <c r="C5921" s="65" t="str">
        <f>VLOOKUP(B5921,'bank type'!$A$2:$B$87,2,FALSE)</f>
        <v>Private Sector Banks</v>
      </c>
      <c r="D5921" s="60">
        <f t="shared" si="196"/>
        <v>45443</v>
      </c>
      <c r="E5921" s="115">
        <v>5</v>
      </c>
      <c r="F5921" s="31">
        <v>2024</v>
      </c>
      <c r="G5921" s="14">
        <v>943</v>
      </c>
      <c r="H5921" s="14">
        <v>628</v>
      </c>
      <c r="I5921" s="14"/>
      <c r="J5921" s="14"/>
      <c r="K5921" s="14">
        <v>14308</v>
      </c>
      <c r="L5921" s="14">
        <v>942</v>
      </c>
      <c r="M5921" s="14">
        <v>0</v>
      </c>
      <c r="N5921" s="14">
        <v>436489</v>
      </c>
      <c r="O5921" s="14">
        <v>120028</v>
      </c>
      <c r="P5921" s="14"/>
      <c r="Q5921" s="3">
        <v>197898</v>
      </c>
      <c r="R5921" s="69"/>
      <c r="S5921" s="69">
        <v>1636.23381924</v>
      </c>
      <c r="T5921" s="3">
        <v>106537</v>
      </c>
      <c r="U5921" s="3">
        <v>399429.67300999997</v>
      </c>
      <c r="V5921" s="3">
        <v>0</v>
      </c>
      <c r="W5921" s="3">
        <v>0</v>
      </c>
      <c r="X5921" s="14">
        <v>4389112</v>
      </c>
      <c r="Y5921" s="14"/>
      <c r="Z5921" s="3">
        <v>976180</v>
      </c>
      <c r="AA5921" s="69"/>
      <c r="AB5921" s="69">
        <v>2496.79794881</v>
      </c>
      <c r="AC5921" s="3">
        <v>1339753</v>
      </c>
      <c r="AD5921" s="3">
        <v>806156.93363999983</v>
      </c>
      <c r="AE5921" s="3">
        <v>0</v>
      </c>
      <c r="AF5921" s="3">
        <v>0</v>
      </c>
    </row>
    <row r="5922" spans="1:32" x14ac:dyDescent="0.3">
      <c r="A5922" s="31" t="s">
        <v>26</v>
      </c>
      <c r="B5922" s="65" t="str">
        <f>VLOOKUP(A5922,'bank list with code'!$A$2:$C$114,3,FALSE)</f>
        <v>B069</v>
      </c>
      <c r="C5922" s="65" t="str">
        <f>VLOOKUP(B5922,'bank type'!$A$2:$B$87,2,FALSE)</f>
        <v>Private Sector Banks</v>
      </c>
      <c r="D5922" s="60">
        <f t="shared" si="196"/>
        <v>45443</v>
      </c>
      <c r="E5922" s="115">
        <v>5</v>
      </c>
      <c r="F5922" s="31">
        <v>2024</v>
      </c>
      <c r="G5922" s="14">
        <v>923</v>
      </c>
      <c r="H5922" s="14">
        <v>580</v>
      </c>
      <c r="I5922" s="14"/>
      <c r="J5922" s="14"/>
      <c r="K5922" s="14">
        <v>10254</v>
      </c>
      <c r="L5922" s="14">
        <v>0</v>
      </c>
      <c r="M5922" s="14">
        <v>0</v>
      </c>
      <c r="N5922" s="14">
        <v>84152</v>
      </c>
      <c r="O5922" s="14">
        <v>0</v>
      </c>
      <c r="P5922" s="14"/>
      <c r="Q5922" s="3">
        <v>0</v>
      </c>
      <c r="R5922" s="69"/>
      <c r="S5922" s="69">
        <v>0</v>
      </c>
      <c r="T5922" s="3">
        <v>0</v>
      </c>
      <c r="U5922" s="3">
        <v>0</v>
      </c>
      <c r="V5922" s="3">
        <v>0</v>
      </c>
      <c r="W5922" s="3">
        <v>0</v>
      </c>
      <c r="X5922" s="14">
        <v>5311239</v>
      </c>
      <c r="Y5922" s="14"/>
      <c r="Z5922" s="3">
        <v>872784</v>
      </c>
      <c r="AA5922" s="69"/>
      <c r="AB5922" s="69">
        <v>1882.5111635000001</v>
      </c>
      <c r="AC5922" s="3">
        <v>78636</v>
      </c>
      <c r="AD5922" s="3">
        <v>197610.0527</v>
      </c>
      <c r="AE5922" s="3">
        <v>0</v>
      </c>
      <c r="AF5922" s="3">
        <v>0</v>
      </c>
    </row>
    <row r="5923" spans="1:32" x14ac:dyDescent="0.3">
      <c r="A5923" s="31" t="s">
        <v>27</v>
      </c>
      <c r="B5923" s="65" t="str">
        <f>VLOOKUP(A5923,'bank list with code'!$A$2:$C$114,3,FALSE)</f>
        <v>B070</v>
      </c>
      <c r="C5923" s="65" t="str">
        <f>VLOOKUP(B5923,'bank type'!$A$2:$B$87,2,FALSE)</f>
        <v>Private Sector Banks</v>
      </c>
      <c r="D5923" s="60">
        <f t="shared" si="196"/>
        <v>45443</v>
      </c>
      <c r="E5923" s="115">
        <v>5</v>
      </c>
      <c r="F5923" s="31">
        <v>2024</v>
      </c>
      <c r="G5923" s="14">
        <v>1467</v>
      </c>
      <c r="H5923" s="14">
        <v>798</v>
      </c>
      <c r="I5923" s="14"/>
      <c r="J5923" s="14"/>
      <c r="K5923" s="14">
        <v>8963</v>
      </c>
      <c r="L5923" s="14">
        <v>0</v>
      </c>
      <c r="M5923" s="14">
        <v>0</v>
      </c>
      <c r="N5923" s="14">
        <v>38217</v>
      </c>
      <c r="O5923" s="14">
        <v>10327</v>
      </c>
      <c r="P5923" s="14"/>
      <c r="Q5923" s="3">
        <v>26795</v>
      </c>
      <c r="R5923" s="69"/>
      <c r="S5923" s="69">
        <v>187.97299371</v>
      </c>
      <c r="T5923" s="3">
        <v>9958</v>
      </c>
      <c r="U5923" s="3">
        <v>137148.42937999999</v>
      </c>
      <c r="V5923" s="3">
        <v>0</v>
      </c>
      <c r="W5923" s="3">
        <v>0</v>
      </c>
      <c r="X5923" s="14">
        <v>4864406</v>
      </c>
      <c r="Y5923" s="14"/>
      <c r="Z5923" s="3">
        <v>1093654</v>
      </c>
      <c r="AA5923" s="69"/>
      <c r="AB5923" s="69">
        <v>2949.3067781</v>
      </c>
      <c r="AC5923" s="3">
        <v>166540</v>
      </c>
      <c r="AD5923" s="3">
        <v>690847.87672000006</v>
      </c>
      <c r="AE5923" s="3">
        <v>0</v>
      </c>
      <c r="AF5923" s="3">
        <v>0</v>
      </c>
    </row>
    <row r="5924" spans="1:32" x14ac:dyDescent="0.3">
      <c r="A5924" s="31" t="s">
        <v>28</v>
      </c>
      <c r="B5924" s="65" t="str">
        <f>VLOOKUP(A5924,'bank list with code'!$A$2:$C$114,3,FALSE)</f>
        <v>B073</v>
      </c>
      <c r="C5924" s="65" t="str">
        <f>VLOOKUP(B5924,'bank type'!$A$2:$B$87,2,FALSE)</f>
        <v>Private Sector Banks</v>
      </c>
      <c r="D5924" s="60">
        <f t="shared" si="196"/>
        <v>45443</v>
      </c>
      <c r="E5924" s="115">
        <v>5</v>
      </c>
      <c r="F5924" s="31">
        <v>2024</v>
      </c>
      <c r="G5924" s="14">
        <v>1788</v>
      </c>
      <c r="H5924" s="14">
        <v>1476</v>
      </c>
      <c r="I5924" s="14"/>
      <c r="J5924" s="14"/>
      <c r="K5924" s="14">
        <v>74765</v>
      </c>
      <c r="L5924" s="14">
        <v>4444</v>
      </c>
      <c r="M5924" s="14">
        <v>122638</v>
      </c>
      <c r="N5924" s="14">
        <v>549537</v>
      </c>
      <c r="O5924" s="14">
        <v>5935815</v>
      </c>
      <c r="P5924" s="14"/>
      <c r="Q5924" s="3">
        <v>13273558</v>
      </c>
      <c r="R5924" s="69"/>
      <c r="S5924" s="69">
        <v>29971.901486999999</v>
      </c>
      <c r="T5924" s="3">
        <v>4723771</v>
      </c>
      <c r="U5924" s="3">
        <v>43419304.863389999</v>
      </c>
      <c r="V5924" s="3">
        <v>0</v>
      </c>
      <c r="W5924" s="3">
        <v>0</v>
      </c>
      <c r="X5924" s="14">
        <v>34461860</v>
      </c>
      <c r="Y5924" s="14"/>
      <c r="Z5924" s="3">
        <v>2440117</v>
      </c>
      <c r="AA5924" s="69"/>
      <c r="AB5924" s="69">
        <v>5748.7890130000005</v>
      </c>
      <c r="AC5924" s="3">
        <v>2264052</v>
      </c>
      <c r="AD5924" s="3">
        <v>6006783.659</v>
      </c>
      <c r="AE5924" s="3">
        <v>0</v>
      </c>
      <c r="AF5924" s="3">
        <v>0</v>
      </c>
    </row>
    <row r="5925" spans="1:32" x14ac:dyDescent="0.3">
      <c r="A5925" s="31" t="s">
        <v>92</v>
      </c>
      <c r="B5925" s="65" t="str">
        <f>VLOOKUP(A5925,'bank list with code'!$A$2:$C$114,3,FALSE)</f>
        <v>B074</v>
      </c>
      <c r="C5925" s="65" t="str">
        <f>VLOOKUP(B5925,'bank type'!$A$2:$B$87,2,FALSE)</f>
        <v>Private Sector Banks</v>
      </c>
      <c r="D5925" s="60">
        <f t="shared" si="196"/>
        <v>45443</v>
      </c>
      <c r="E5925" s="115">
        <v>5</v>
      </c>
      <c r="F5925" s="31">
        <v>2024</v>
      </c>
      <c r="G5925" s="14">
        <v>0</v>
      </c>
      <c r="H5925" s="14">
        <v>0</v>
      </c>
      <c r="I5925" s="14"/>
      <c r="J5925" s="14"/>
      <c r="K5925" s="14">
        <v>0</v>
      </c>
      <c r="L5925" s="14">
        <v>0</v>
      </c>
      <c r="M5925" s="14">
        <v>0</v>
      </c>
      <c r="N5925" s="14">
        <v>0</v>
      </c>
      <c r="O5925" s="14">
        <v>0</v>
      </c>
      <c r="P5925" s="14"/>
      <c r="Q5925" s="3">
        <v>0</v>
      </c>
      <c r="R5925" s="69"/>
      <c r="S5925" s="69">
        <v>0</v>
      </c>
      <c r="T5925" s="3">
        <v>0</v>
      </c>
      <c r="U5925" s="3">
        <v>0</v>
      </c>
      <c r="V5925" s="3">
        <v>0</v>
      </c>
      <c r="W5925" s="3">
        <v>0</v>
      </c>
      <c r="X5925" s="14">
        <v>258864</v>
      </c>
      <c r="Y5925" s="14"/>
      <c r="Z5925" s="3">
        <v>17465</v>
      </c>
      <c r="AA5925" s="69"/>
      <c r="AB5925" s="69">
        <v>35.963675609999981</v>
      </c>
      <c r="AC5925" s="3">
        <v>5510</v>
      </c>
      <c r="AD5925" s="3">
        <v>13627.64579</v>
      </c>
      <c r="AE5925" s="3">
        <v>0</v>
      </c>
      <c r="AF5925" s="3">
        <v>0</v>
      </c>
    </row>
    <row r="5926" spans="1:32" x14ac:dyDescent="0.3">
      <c r="A5926" s="31" t="s">
        <v>85</v>
      </c>
      <c r="B5926" s="65" t="str">
        <f>VLOOKUP(A5926,'bank list with code'!$A$2:$C$114,3,FALSE)</f>
        <v>B083</v>
      </c>
      <c r="C5926" s="65" t="str">
        <f>VLOOKUP(B5926,'bank type'!$A$2:$B$87,2,FALSE)</f>
        <v>Private Sector Banks</v>
      </c>
      <c r="D5926" s="60">
        <f t="shared" si="196"/>
        <v>45443</v>
      </c>
      <c r="E5926" s="115">
        <v>5</v>
      </c>
      <c r="F5926" s="31">
        <v>2024</v>
      </c>
      <c r="G5926" s="14">
        <v>361</v>
      </c>
      <c r="H5926" s="14">
        <v>36</v>
      </c>
      <c r="I5926" s="14"/>
      <c r="J5926" s="14"/>
      <c r="K5926" s="14">
        <v>1415638</v>
      </c>
      <c r="L5926" s="14">
        <v>0</v>
      </c>
      <c r="M5926" s="14">
        <v>3429</v>
      </c>
      <c r="N5926" s="14">
        <v>125071</v>
      </c>
      <c r="O5926" s="14">
        <v>5232433</v>
      </c>
      <c r="P5926" s="14"/>
      <c r="Q5926" s="3">
        <v>7326654</v>
      </c>
      <c r="R5926" s="69"/>
      <c r="S5926" s="69">
        <v>38981.55574828</v>
      </c>
      <c r="T5926" s="3">
        <v>3123103</v>
      </c>
      <c r="U5926" s="3">
        <v>35995020.078150004</v>
      </c>
      <c r="V5926" s="3">
        <v>0</v>
      </c>
      <c r="W5926" s="3">
        <v>0</v>
      </c>
      <c r="X5926" s="14">
        <v>1505017</v>
      </c>
      <c r="Y5926" s="14"/>
      <c r="Z5926" s="3">
        <v>187054</v>
      </c>
      <c r="AA5926" s="69"/>
      <c r="AB5926" s="69">
        <v>518.73758929999997</v>
      </c>
      <c r="AC5926" s="3">
        <v>103266</v>
      </c>
      <c r="AD5926" s="3">
        <v>691476.16705000005</v>
      </c>
      <c r="AE5926" s="3">
        <v>74</v>
      </c>
      <c r="AF5926" s="3">
        <v>2220.7620000000002</v>
      </c>
    </row>
    <row r="5927" spans="1:32" x14ac:dyDescent="0.3">
      <c r="A5927" s="31" t="s">
        <v>30</v>
      </c>
      <c r="B5927" s="65" t="str">
        <f>VLOOKUP(A5927,'bank list with code'!$A$2:$C$114,3,FALSE)</f>
        <v>B089</v>
      </c>
      <c r="C5927" s="65" t="str">
        <f>VLOOKUP(B5927,'bank type'!$A$2:$B$87,2,FALSE)</f>
        <v>Private Sector Banks</v>
      </c>
      <c r="D5927" s="60">
        <f t="shared" si="196"/>
        <v>45443</v>
      </c>
      <c r="E5927" s="115">
        <v>5</v>
      </c>
      <c r="F5927" s="31">
        <v>2024</v>
      </c>
      <c r="G5927" s="14">
        <v>910</v>
      </c>
      <c r="H5927" s="14">
        <v>407</v>
      </c>
      <c r="I5927" s="14"/>
      <c r="J5927" s="14"/>
      <c r="K5927" s="14">
        <v>18116</v>
      </c>
      <c r="L5927" s="14">
        <v>0</v>
      </c>
      <c r="M5927" s="14">
        <v>26811</v>
      </c>
      <c r="N5927" s="14">
        <v>94314</v>
      </c>
      <c r="O5927" s="14">
        <v>401742</v>
      </c>
      <c r="P5927" s="14"/>
      <c r="Q5927" s="3">
        <v>758970</v>
      </c>
      <c r="R5927" s="69"/>
      <c r="S5927" s="69">
        <v>2920.14379302</v>
      </c>
      <c r="T5927" s="3">
        <v>759801</v>
      </c>
      <c r="U5927" s="3">
        <v>5530848.7422600007</v>
      </c>
      <c r="V5927" s="3">
        <v>0</v>
      </c>
      <c r="W5927" s="3">
        <v>0</v>
      </c>
      <c r="X5927" s="14">
        <v>3681090</v>
      </c>
      <c r="Y5927" s="14"/>
      <c r="Z5927" s="3">
        <v>1200073</v>
      </c>
      <c r="AA5927" s="69"/>
      <c r="AB5927" s="69">
        <v>3020.8027198899999</v>
      </c>
      <c r="AC5927" s="3">
        <v>189646</v>
      </c>
      <c r="AD5927" s="3">
        <v>853263.49017999996</v>
      </c>
      <c r="AE5927" s="3">
        <v>0</v>
      </c>
      <c r="AF5927" s="3">
        <v>0</v>
      </c>
    </row>
    <row r="5928" spans="1:32" x14ac:dyDescent="0.3">
      <c r="A5928" s="31" t="s">
        <v>31</v>
      </c>
      <c r="B5928" s="65" t="str">
        <f>VLOOKUP(A5928,'bank list with code'!$A$2:$C$114,3,FALSE)</f>
        <v>B100</v>
      </c>
      <c r="C5928" s="65" t="str">
        <f>VLOOKUP(B5928,'bank type'!$A$2:$B$87,2,FALSE)</f>
        <v>Private Sector Banks</v>
      </c>
      <c r="D5928" s="60">
        <f t="shared" si="196"/>
        <v>45443</v>
      </c>
      <c r="E5928" s="115">
        <v>5</v>
      </c>
      <c r="F5928" s="31">
        <v>2024</v>
      </c>
      <c r="G5928" s="14">
        <v>503</v>
      </c>
      <c r="H5928" s="14">
        <v>659</v>
      </c>
      <c r="I5928" s="14"/>
      <c r="J5928" s="14"/>
      <c r="K5928" s="14">
        <v>2192</v>
      </c>
      <c r="L5928" s="14">
        <v>0</v>
      </c>
      <c r="M5928" s="14">
        <v>0</v>
      </c>
      <c r="N5928" s="14">
        <v>141167</v>
      </c>
      <c r="O5928" s="14">
        <v>32168</v>
      </c>
      <c r="P5928" s="14"/>
      <c r="Q5928" s="3">
        <v>45371</v>
      </c>
      <c r="R5928" s="69"/>
      <c r="S5928" s="69">
        <v>205.39454927000003</v>
      </c>
      <c r="T5928" s="3">
        <v>16606</v>
      </c>
      <c r="U5928" s="3">
        <v>107321.55408</v>
      </c>
      <c r="V5928" s="3">
        <v>0</v>
      </c>
      <c r="W5928" s="3">
        <v>0</v>
      </c>
      <c r="X5928" s="14">
        <v>2311393</v>
      </c>
      <c r="Y5928" s="14"/>
      <c r="Z5928" s="3">
        <v>357803</v>
      </c>
      <c r="AA5928" s="69"/>
      <c r="AB5928" s="69">
        <v>951.66684284000007</v>
      </c>
      <c r="AC5928" s="3">
        <v>40072</v>
      </c>
      <c r="AD5928" s="3">
        <v>130472.04581</v>
      </c>
      <c r="AE5928" s="3">
        <v>93</v>
      </c>
      <c r="AF5928" s="3">
        <v>279.053</v>
      </c>
    </row>
    <row r="5929" spans="1:32" x14ac:dyDescent="0.3">
      <c r="A5929" s="31" t="s">
        <v>33</v>
      </c>
      <c r="B5929" s="65" t="str">
        <f>VLOOKUP(A5929,'bank list with code'!$A$2:$C$114,3,FALSE)</f>
        <v>B113</v>
      </c>
      <c r="C5929" s="65" t="str">
        <f>VLOOKUP(B5929,'bank type'!$A$2:$B$87,2,FALSE)</f>
        <v>Private Sector Banks</v>
      </c>
      <c r="D5929" s="60">
        <f t="shared" si="196"/>
        <v>45443</v>
      </c>
      <c r="E5929" s="115">
        <v>5</v>
      </c>
      <c r="F5929" s="31">
        <v>2024</v>
      </c>
      <c r="G5929" s="14">
        <v>1145</v>
      </c>
      <c r="H5929" s="14">
        <v>168</v>
      </c>
      <c r="I5929" s="14"/>
      <c r="J5929" s="14"/>
      <c r="K5929" s="14">
        <v>75836</v>
      </c>
      <c r="L5929" s="14">
        <v>100847</v>
      </c>
      <c r="M5929" s="14">
        <v>271323</v>
      </c>
      <c r="N5929" s="14">
        <v>445487793</v>
      </c>
      <c r="O5929" s="14">
        <v>2152111</v>
      </c>
      <c r="P5929" s="14"/>
      <c r="Q5929" s="3">
        <v>5557094</v>
      </c>
      <c r="R5929" s="69"/>
      <c r="S5929" s="69">
        <v>13800.327454869999</v>
      </c>
      <c r="T5929" s="3">
        <v>1037730</v>
      </c>
      <c r="U5929" s="3">
        <v>12640328.821309999</v>
      </c>
      <c r="V5929" s="3">
        <v>0</v>
      </c>
      <c r="W5929" s="3">
        <v>0</v>
      </c>
      <c r="X5929" s="14">
        <v>4876512</v>
      </c>
      <c r="Y5929" s="14"/>
      <c r="Z5929" s="3">
        <v>657304</v>
      </c>
      <c r="AA5929" s="69"/>
      <c r="AB5929" s="69">
        <v>1707.5195457799916</v>
      </c>
      <c r="AC5929" s="3">
        <v>182613</v>
      </c>
      <c r="AD5929" s="3">
        <v>930835.08797000058</v>
      </c>
      <c r="AE5929" s="3">
        <v>45</v>
      </c>
      <c r="AF5929" s="3">
        <v>688.28699999999992</v>
      </c>
    </row>
    <row r="5930" spans="1:32" x14ac:dyDescent="0.3">
      <c r="A5930" s="31" t="s">
        <v>86</v>
      </c>
      <c r="B5930" s="65" t="str">
        <f>VLOOKUP(A5930,'bank list with code'!$A$2:$C$114,3,FALSE)</f>
        <v>B004</v>
      </c>
      <c r="C5930" s="65" t="str">
        <f>VLOOKUP(B5930,'bank type'!$A$2:$B$87,2,FALSE)</f>
        <v>Foreign Banks</v>
      </c>
      <c r="D5930" s="60">
        <f t="shared" si="196"/>
        <v>45443</v>
      </c>
      <c r="E5930" s="115">
        <v>5</v>
      </c>
      <c r="F5930" s="31">
        <v>2024</v>
      </c>
      <c r="G5930" s="14">
        <v>0</v>
      </c>
      <c r="H5930" s="14">
        <v>0</v>
      </c>
      <c r="I5930" s="14"/>
      <c r="J5930" s="14"/>
      <c r="K5930" s="14">
        <v>50270</v>
      </c>
      <c r="L5930" s="14">
        <v>0</v>
      </c>
      <c r="M5930" s="14">
        <v>0</v>
      </c>
      <c r="N5930" s="14">
        <v>0</v>
      </c>
      <c r="O5930" s="14">
        <v>1360555</v>
      </c>
      <c r="P5930" s="14"/>
      <c r="Q5930" s="3">
        <v>1323556</v>
      </c>
      <c r="R5930" s="69"/>
      <c r="S5930" s="69">
        <v>10976.454097</v>
      </c>
      <c r="T5930" s="3">
        <v>3832589</v>
      </c>
      <c r="U5930" s="3">
        <v>37488308.835000001</v>
      </c>
      <c r="V5930" s="3">
        <v>0</v>
      </c>
      <c r="W5930" s="3">
        <v>0</v>
      </c>
      <c r="X5930" s="14">
        <v>0</v>
      </c>
      <c r="Y5930" s="14"/>
      <c r="Z5930" s="3">
        <v>0</v>
      </c>
      <c r="AA5930" s="69"/>
      <c r="AB5930" s="69">
        <v>0</v>
      </c>
      <c r="AC5930" s="3">
        <v>0</v>
      </c>
      <c r="AD5930" s="3">
        <v>0</v>
      </c>
      <c r="AE5930" s="3">
        <v>0</v>
      </c>
      <c r="AF5930" s="3">
        <v>0</v>
      </c>
    </row>
    <row r="5931" spans="1:32" x14ac:dyDescent="0.3">
      <c r="A5931" s="31" t="s">
        <v>36</v>
      </c>
      <c r="B5931" s="65" t="str">
        <f>VLOOKUP(A5931,'bank list with code'!$A$2:$C$114,3,FALSE)</f>
        <v>B011</v>
      </c>
      <c r="C5931" s="65" t="str">
        <f>VLOOKUP(B5931,'bank type'!$A$2:$B$87,2,FALSE)</f>
        <v>Foreign Banks</v>
      </c>
      <c r="D5931" s="60">
        <f t="shared" si="196"/>
        <v>45443</v>
      </c>
      <c r="E5931" s="115">
        <v>5</v>
      </c>
      <c r="F5931" s="31">
        <v>2024</v>
      </c>
      <c r="G5931" s="14">
        <v>0</v>
      </c>
      <c r="H5931" s="14">
        <v>0</v>
      </c>
      <c r="I5931" s="14"/>
      <c r="J5931" s="14"/>
      <c r="K5931" s="14">
        <v>0</v>
      </c>
      <c r="L5931" s="14">
        <v>0</v>
      </c>
      <c r="M5931" s="14">
        <v>0</v>
      </c>
      <c r="N5931" s="14">
        <v>0</v>
      </c>
      <c r="O5931" s="14">
        <v>0</v>
      </c>
      <c r="P5931" s="14"/>
      <c r="Q5931" s="3">
        <v>0</v>
      </c>
      <c r="R5931" s="69"/>
      <c r="S5931" s="69">
        <v>0</v>
      </c>
      <c r="T5931" s="3">
        <v>0</v>
      </c>
      <c r="U5931" s="3">
        <v>0</v>
      </c>
      <c r="V5931" s="3">
        <v>0</v>
      </c>
      <c r="W5931" s="3">
        <v>0</v>
      </c>
      <c r="X5931" s="14">
        <v>0</v>
      </c>
      <c r="Y5931" s="14"/>
      <c r="Z5931" s="3">
        <v>0</v>
      </c>
      <c r="AA5931" s="69"/>
      <c r="AB5931" s="69">
        <v>0</v>
      </c>
      <c r="AC5931" s="3">
        <v>0</v>
      </c>
      <c r="AD5931" s="3">
        <v>0</v>
      </c>
      <c r="AE5931" s="3">
        <v>0</v>
      </c>
      <c r="AF5931" s="3">
        <v>0</v>
      </c>
    </row>
    <row r="5932" spans="1:32" x14ac:dyDescent="0.3">
      <c r="A5932" s="31" t="s">
        <v>107</v>
      </c>
      <c r="B5932" s="65" t="str">
        <f>VLOOKUP(A5932,'bank list with code'!$A$2:$C$114,3,FALSE)</f>
        <v>B013</v>
      </c>
      <c r="C5932" s="65" t="str">
        <f>VLOOKUP(B5932,'bank type'!$A$2:$B$87,2,FALSE)</f>
        <v>Foreign Banks</v>
      </c>
      <c r="D5932" s="60">
        <f t="shared" si="196"/>
        <v>45443</v>
      </c>
      <c r="E5932" s="115">
        <v>5</v>
      </c>
      <c r="F5932" s="31">
        <v>2024</v>
      </c>
      <c r="G5932" s="14">
        <v>0</v>
      </c>
      <c r="H5932" s="14">
        <v>0</v>
      </c>
      <c r="I5932" s="14"/>
      <c r="J5932" s="14"/>
      <c r="K5932" s="14">
        <v>0</v>
      </c>
      <c r="L5932" s="14">
        <v>0</v>
      </c>
      <c r="M5932" s="14">
        <v>0</v>
      </c>
      <c r="N5932" s="14">
        <v>0</v>
      </c>
      <c r="O5932" s="14">
        <v>0</v>
      </c>
      <c r="P5932" s="14"/>
      <c r="Q5932" s="3">
        <v>0</v>
      </c>
      <c r="R5932" s="69"/>
      <c r="S5932" s="69">
        <v>0</v>
      </c>
      <c r="T5932" s="3">
        <v>0</v>
      </c>
      <c r="U5932" s="3">
        <v>0</v>
      </c>
      <c r="V5932" s="3">
        <v>0</v>
      </c>
      <c r="W5932" s="3">
        <v>0</v>
      </c>
      <c r="X5932" s="14">
        <v>370</v>
      </c>
      <c r="Y5932" s="14"/>
      <c r="Z5932" s="3">
        <v>1141</v>
      </c>
      <c r="AA5932" s="69"/>
      <c r="AB5932" s="69">
        <v>2.7576857700000001</v>
      </c>
      <c r="AC5932" s="3">
        <v>137</v>
      </c>
      <c r="AD5932" s="3">
        <v>4075.9679999999998</v>
      </c>
      <c r="AE5932" s="3">
        <v>0</v>
      </c>
      <c r="AF5932" s="3">
        <v>0</v>
      </c>
    </row>
    <row r="5933" spans="1:32" x14ac:dyDescent="0.3">
      <c r="A5933" s="31" t="s">
        <v>37</v>
      </c>
      <c r="B5933" s="65" t="str">
        <f>VLOOKUP(A5933,'bank list with code'!$A$2:$C$114,3,FALSE)</f>
        <v>B017</v>
      </c>
      <c r="C5933" s="65" t="str">
        <f>VLOOKUP(B5933,'bank type'!$A$2:$B$87,2,FALSE)</f>
        <v>Foreign Banks</v>
      </c>
      <c r="D5933" s="60">
        <f t="shared" si="196"/>
        <v>45443</v>
      </c>
      <c r="E5933" s="115">
        <v>5</v>
      </c>
      <c r="F5933" s="31">
        <v>2024</v>
      </c>
      <c r="G5933" s="14">
        <v>0</v>
      </c>
      <c r="H5933" s="14">
        <v>0</v>
      </c>
      <c r="I5933" s="14"/>
      <c r="J5933" s="14"/>
      <c r="K5933" s="14">
        <v>0</v>
      </c>
      <c r="L5933" s="14">
        <v>0</v>
      </c>
      <c r="M5933" s="14">
        <v>1</v>
      </c>
      <c r="N5933" s="14">
        <v>0</v>
      </c>
      <c r="O5933" s="14">
        <v>0</v>
      </c>
      <c r="P5933" s="14"/>
      <c r="Q5933" s="3">
        <v>0</v>
      </c>
      <c r="R5933" s="69"/>
      <c r="S5933" s="69">
        <v>0</v>
      </c>
      <c r="T5933" s="3">
        <v>0</v>
      </c>
      <c r="U5933" s="3">
        <v>0</v>
      </c>
      <c r="V5933" s="3">
        <v>0</v>
      </c>
      <c r="W5933" s="3">
        <v>0</v>
      </c>
      <c r="X5933" s="14">
        <v>773</v>
      </c>
      <c r="Y5933" s="14"/>
      <c r="Z5933" s="3">
        <v>81</v>
      </c>
      <c r="AA5933" s="69"/>
      <c r="AB5933" s="69">
        <v>0.28532064000000001</v>
      </c>
      <c r="AC5933" s="3">
        <v>33</v>
      </c>
      <c r="AD5933" s="3">
        <v>153.46605</v>
      </c>
      <c r="AE5933" s="3">
        <v>0</v>
      </c>
      <c r="AF5933" s="3">
        <v>0</v>
      </c>
    </row>
    <row r="5934" spans="1:32" x14ac:dyDescent="0.3">
      <c r="A5934" s="31" t="s">
        <v>38</v>
      </c>
      <c r="B5934" s="65" t="str">
        <f>VLOOKUP(A5934,'bank list with code'!$A$2:$C$114,3,FALSE)</f>
        <v>B023</v>
      </c>
      <c r="C5934" s="65" t="str">
        <f>VLOOKUP(B5934,'bank type'!$A$2:$B$87,2,FALSE)</f>
        <v>Foreign Banks</v>
      </c>
      <c r="D5934" s="60">
        <f t="shared" si="196"/>
        <v>45443</v>
      </c>
      <c r="E5934" s="115">
        <v>5</v>
      </c>
      <c r="F5934" s="31">
        <v>2024</v>
      </c>
      <c r="G5934" s="14">
        <v>0</v>
      </c>
      <c r="H5934" s="14">
        <v>0</v>
      </c>
      <c r="I5934" s="14"/>
      <c r="J5934" s="14"/>
      <c r="K5934" s="14">
        <v>0</v>
      </c>
      <c r="L5934" s="14">
        <v>0</v>
      </c>
      <c r="M5934" s="14">
        <v>0</v>
      </c>
      <c r="N5934" s="14">
        <v>0</v>
      </c>
      <c r="O5934" s="14">
        <v>201473</v>
      </c>
      <c r="P5934" s="14"/>
      <c r="Q5934" s="3">
        <v>143228</v>
      </c>
      <c r="R5934" s="69"/>
      <c r="S5934" s="69">
        <v>812.45730247998824</v>
      </c>
      <c r="T5934" s="3">
        <v>242143</v>
      </c>
      <c r="U5934" s="3">
        <v>4347944.4335797941</v>
      </c>
      <c r="V5934" s="3">
        <v>0</v>
      </c>
      <c r="W5934" s="3">
        <v>0</v>
      </c>
      <c r="X5934" s="14">
        <v>0</v>
      </c>
      <c r="Y5934" s="14"/>
      <c r="Z5934" s="3">
        <v>0</v>
      </c>
      <c r="AA5934" s="69"/>
      <c r="AB5934" s="69">
        <v>0</v>
      </c>
      <c r="AC5934" s="3">
        <v>0</v>
      </c>
      <c r="AD5934" s="3">
        <v>0</v>
      </c>
      <c r="AE5934" s="3">
        <v>0</v>
      </c>
      <c r="AF5934" s="3">
        <v>0</v>
      </c>
    </row>
    <row r="5935" spans="1:32" x14ac:dyDescent="0.3">
      <c r="A5935" s="31" t="s">
        <v>87</v>
      </c>
      <c r="B5935" s="65" t="str">
        <f>VLOOKUP(A5935,'bank list with code'!$A$2:$C$114,3,FALSE)</f>
        <v>B030</v>
      </c>
      <c r="C5935" s="65" t="str">
        <f>VLOOKUP(B5935,'bank type'!$A$2:$B$87,2,FALSE)</f>
        <v>Foreign Banks</v>
      </c>
      <c r="D5935" s="60">
        <f t="shared" si="196"/>
        <v>45443</v>
      </c>
      <c r="E5935" s="115">
        <v>5</v>
      </c>
      <c r="F5935" s="31">
        <v>2024</v>
      </c>
      <c r="G5935" s="14">
        <v>440</v>
      </c>
      <c r="H5935" s="14">
        <v>340</v>
      </c>
      <c r="I5935" s="14"/>
      <c r="J5935" s="14"/>
      <c r="K5935" s="14">
        <v>551</v>
      </c>
      <c r="L5935" s="14">
        <v>93</v>
      </c>
      <c r="M5935" s="14">
        <v>0</v>
      </c>
      <c r="N5935" s="14">
        <v>6371</v>
      </c>
      <c r="O5935" s="14">
        <v>486482</v>
      </c>
      <c r="P5935" s="14"/>
      <c r="Q5935" s="3">
        <v>503381</v>
      </c>
      <c r="R5935" s="69"/>
      <c r="S5935" s="69">
        <v>2495.2612510797644</v>
      </c>
      <c r="T5935" s="3">
        <v>233704</v>
      </c>
      <c r="U5935" s="3">
        <v>1948370.1714399906</v>
      </c>
      <c r="V5935" s="3">
        <v>0</v>
      </c>
      <c r="W5935" s="3">
        <v>0</v>
      </c>
      <c r="X5935" s="14">
        <v>1714035</v>
      </c>
      <c r="Y5935" s="14"/>
      <c r="Z5935" s="3">
        <v>236532</v>
      </c>
      <c r="AA5935" s="69"/>
      <c r="AB5935" s="69">
        <v>575.25878360000002</v>
      </c>
      <c r="AC5935" s="3">
        <v>114749</v>
      </c>
      <c r="AD5935" s="3">
        <v>260883.77972999995</v>
      </c>
      <c r="AE5935" s="3">
        <v>0</v>
      </c>
      <c r="AF5935" s="3">
        <v>0</v>
      </c>
    </row>
    <row r="5936" spans="1:32" x14ac:dyDescent="0.3">
      <c r="A5936" s="31" t="s">
        <v>40</v>
      </c>
      <c r="B5936" s="65" t="str">
        <f>VLOOKUP(A5936,'bank list with code'!$A$2:$C$114,3,FALSE)</f>
        <v>B035</v>
      </c>
      <c r="C5936" s="65" t="str">
        <f>VLOOKUP(B5936,'bank type'!$A$2:$B$87,2,FALSE)</f>
        <v>Foreign Banks</v>
      </c>
      <c r="D5936" s="60">
        <f t="shared" si="196"/>
        <v>45443</v>
      </c>
      <c r="E5936" s="115">
        <v>5</v>
      </c>
      <c r="F5936" s="31">
        <v>2024</v>
      </c>
      <c r="G5936" s="14">
        <v>13</v>
      </c>
      <c r="H5936" s="14">
        <v>2</v>
      </c>
      <c r="I5936" s="14"/>
      <c r="J5936" s="14"/>
      <c r="K5936" s="14">
        <v>0</v>
      </c>
      <c r="L5936" s="14">
        <v>0</v>
      </c>
      <c r="M5936" s="14">
        <v>0</v>
      </c>
      <c r="N5936" s="14">
        <v>4</v>
      </c>
      <c r="O5936" s="14">
        <v>0</v>
      </c>
      <c r="P5936" s="14"/>
      <c r="Q5936" s="3">
        <v>0</v>
      </c>
      <c r="R5936" s="69"/>
      <c r="S5936" s="69">
        <v>0</v>
      </c>
      <c r="T5936" s="3">
        <v>0</v>
      </c>
      <c r="U5936" s="3">
        <v>0</v>
      </c>
      <c r="V5936" s="3">
        <v>0</v>
      </c>
      <c r="W5936" s="3">
        <v>0</v>
      </c>
      <c r="X5936" s="14">
        <v>112810</v>
      </c>
      <c r="Y5936" s="14"/>
      <c r="Z5936" s="3">
        <v>29330</v>
      </c>
      <c r="AA5936" s="69"/>
      <c r="AB5936" s="69">
        <v>94.281571250000027</v>
      </c>
      <c r="AC5936" s="3">
        <v>11572</v>
      </c>
      <c r="AD5936" s="3">
        <v>48246.403389999898</v>
      </c>
      <c r="AE5936" s="3">
        <v>0</v>
      </c>
      <c r="AF5936" s="3">
        <v>0</v>
      </c>
    </row>
    <row r="5937" spans="1:32" x14ac:dyDescent="0.3">
      <c r="A5937" s="31" t="s">
        <v>108</v>
      </c>
      <c r="B5937" s="65" t="str">
        <f>VLOOKUP(A5937,'bank list with code'!$A$2:$C$114,3,FALSE)</f>
        <v>B040</v>
      </c>
      <c r="C5937" s="65" t="str">
        <f>VLOOKUP(B5937,'bank type'!$A$2:$B$87,2,FALSE)</f>
        <v>Foreign Banks</v>
      </c>
      <c r="D5937" s="60">
        <f t="shared" si="196"/>
        <v>45443</v>
      </c>
      <c r="E5937" s="115">
        <v>5</v>
      </c>
      <c r="F5937" s="31">
        <v>2024</v>
      </c>
      <c r="G5937" s="14">
        <v>2</v>
      </c>
      <c r="H5937" s="14">
        <v>0</v>
      </c>
      <c r="I5937" s="14"/>
      <c r="J5937" s="14"/>
      <c r="K5937" s="14">
        <v>0</v>
      </c>
      <c r="L5937" s="14">
        <v>0</v>
      </c>
      <c r="M5937" s="14">
        <v>0</v>
      </c>
      <c r="N5937" s="14">
        <v>0</v>
      </c>
      <c r="O5937" s="14">
        <v>0</v>
      </c>
      <c r="P5937" s="14"/>
      <c r="Q5937" s="3">
        <v>0</v>
      </c>
      <c r="R5937" s="69"/>
      <c r="S5937" s="69">
        <v>0</v>
      </c>
      <c r="T5937" s="3">
        <v>0</v>
      </c>
      <c r="U5937" s="3">
        <v>0</v>
      </c>
      <c r="V5937" s="3">
        <v>0</v>
      </c>
      <c r="W5937" s="3">
        <v>0</v>
      </c>
      <c r="X5937" s="14">
        <v>21696</v>
      </c>
      <c r="Y5937" s="14"/>
      <c r="Z5937" s="3">
        <v>863</v>
      </c>
      <c r="AA5937" s="69"/>
      <c r="AB5937" s="69">
        <v>2.72313413</v>
      </c>
      <c r="AC5937" s="3">
        <v>214</v>
      </c>
      <c r="AD5937" s="3">
        <v>577.80024000000003</v>
      </c>
      <c r="AE5937" s="3">
        <v>0</v>
      </c>
      <c r="AF5937" s="3">
        <v>0</v>
      </c>
    </row>
    <row r="5938" spans="1:32" x14ac:dyDescent="0.3">
      <c r="A5938" s="31" t="s">
        <v>88</v>
      </c>
      <c r="B5938" s="65" t="str">
        <f>VLOOKUP(A5938,'bank list with code'!$A$2:$C$114,3,FALSE)</f>
        <v>B052</v>
      </c>
      <c r="C5938" s="65" t="str">
        <f>VLOOKUP(B5938,'bank type'!$A$2:$B$87,2,FALSE)</f>
        <v>Foreign Banks</v>
      </c>
      <c r="D5938" s="60">
        <f t="shared" si="196"/>
        <v>45443</v>
      </c>
      <c r="E5938" s="115">
        <v>5</v>
      </c>
      <c r="F5938" s="31">
        <v>2024</v>
      </c>
      <c r="G5938" s="14">
        <v>46</v>
      </c>
      <c r="H5938" s="14">
        <v>28</v>
      </c>
      <c r="I5938" s="14"/>
      <c r="J5938" s="14"/>
      <c r="K5938" s="14">
        <v>0</v>
      </c>
      <c r="L5938" s="14">
        <v>0</v>
      </c>
      <c r="M5938" s="14">
        <v>0</v>
      </c>
      <c r="N5938" s="14">
        <v>0</v>
      </c>
      <c r="O5938" s="14">
        <v>682467</v>
      </c>
      <c r="P5938" s="14"/>
      <c r="Q5938" s="3">
        <v>844500</v>
      </c>
      <c r="R5938" s="69"/>
      <c r="S5938" s="69">
        <v>2962.547030579728</v>
      </c>
      <c r="T5938" s="3">
        <v>1324148</v>
      </c>
      <c r="U5938" s="3">
        <v>6145066.9979112213</v>
      </c>
      <c r="V5938" s="3">
        <v>0</v>
      </c>
      <c r="W5938" s="3">
        <v>0</v>
      </c>
      <c r="X5938" s="14">
        <v>746654</v>
      </c>
      <c r="Y5938" s="14"/>
      <c r="Z5938" s="3">
        <v>235000</v>
      </c>
      <c r="AA5938" s="69"/>
      <c r="AB5938" s="69">
        <v>1006.99773828</v>
      </c>
      <c r="AC5938" s="3">
        <v>0</v>
      </c>
      <c r="AD5938" s="3">
        <v>0</v>
      </c>
      <c r="AE5938" s="3">
        <v>0</v>
      </c>
      <c r="AF5938" s="3">
        <v>0</v>
      </c>
    </row>
    <row r="5939" spans="1:32" x14ac:dyDescent="0.3">
      <c r="A5939" s="31" t="s">
        <v>109</v>
      </c>
      <c r="B5939" s="65" t="str">
        <f>VLOOKUP(A5939,'bank list with code'!$A$2:$C$114,3,FALSE)</f>
        <v>B071</v>
      </c>
      <c r="C5939" s="65" t="str">
        <f>VLOOKUP(B5939,'bank type'!$A$2:$B$87,2,FALSE)</f>
        <v>Foreign Banks</v>
      </c>
      <c r="D5939" s="60">
        <f t="shared" si="196"/>
        <v>45443</v>
      </c>
      <c r="E5939" s="115">
        <v>5</v>
      </c>
      <c r="F5939" s="31">
        <v>2024</v>
      </c>
      <c r="G5939" s="14">
        <v>1</v>
      </c>
      <c r="H5939" s="14">
        <v>0</v>
      </c>
      <c r="I5939" s="14"/>
      <c r="J5939" s="14"/>
      <c r="K5939" s="14">
        <v>0</v>
      </c>
      <c r="L5939" s="14">
        <v>0</v>
      </c>
      <c r="M5939" s="14">
        <v>0</v>
      </c>
      <c r="N5939" s="14">
        <v>0</v>
      </c>
      <c r="O5939" s="14">
        <v>0</v>
      </c>
      <c r="P5939" s="14"/>
      <c r="Q5939" s="3">
        <v>0</v>
      </c>
      <c r="R5939" s="69"/>
      <c r="S5939" s="69">
        <v>0</v>
      </c>
      <c r="T5939" s="3">
        <v>0</v>
      </c>
      <c r="U5939" s="3">
        <v>0</v>
      </c>
      <c r="V5939" s="3">
        <v>0</v>
      </c>
      <c r="W5939" s="3">
        <v>0</v>
      </c>
      <c r="X5939" s="14">
        <v>1474</v>
      </c>
      <c r="Y5939" s="14"/>
      <c r="Z5939" s="3">
        <v>1015</v>
      </c>
      <c r="AA5939" s="69"/>
      <c r="AB5939" s="69">
        <v>3.0836489999999999</v>
      </c>
      <c r="AC5939" s="3">
        <v>94</v>
      </c>
      <c r="AD5939" s="3">
        <v>132.71700000000001</v>
      </c>
      <c r="AE5939" s="3">
        <v>0</v>
      </c>
      <c r="AF5939" s="3">
        <v>0</v>
      </c>
    </row>
    <row r="5940" spans="1:32" x14ac:dyDescent="0.3">
      <c r="A5940" s="31" t="s">
        <v>110</v>
      </c>
      <c r="B5940" s="65" t="str">
        <f>VLOOKUP(A5940,'bank list with code'!$A$2:$C$114,3,FALSE)</f>
        <v>B072</v>
      </c>
      <c r="C5940" s="65" t="str">
        <f>VLOOKUP(B5940,'bank type'!$A$2:$B$87,2,FALSE)</f>
        <v>Foreign Banks</v>
      </c>
      <c r="D5940" s="60">
        <f t="shared" si="196"/>
        <v>45443</v>
      </c>
      <c r="E5940" s="115">
        <v>5</v>
      </c>
      <c r="F5940" s="31">
        <v>2024</v>
      </c>
      <c r="G5940" s="14">
        <v>1</v>
      </c>
      <c r="H5940" s="14">
        <v>0</v>
      </c>
      <c r="I5940" s="14"/>
      <c r="J5940" s="14"/>
      <c r="K5940" s="14">
        <v>0</v>
      </c>
      <c r="L5940" s="14">
        <v>0</v>
      </c>
      <c r="M5940" s="14">
        <v>0</v>
      </c>
      <c r="N5940" s="14">
        <v>0</v>
      </c>
      <c r="O5940" s="14">
        <v>0</v>
      </c>
      <c r="P5940" s="14"/>
      <c r="Q5940" s="3">
        <v>0</v>
      </c>
      <c r="R5940" s="69"/>
      <c r="S5940" s="69">
        <v>0</v>
      </c>
      <c r="T5940" s="3">
        <v>0</v>
      </c>
      <c r="U5940" s="3">
        <v>0</v>
      </c>
      <c r="V5940" s="3">
        <v>0</v>
      </c>
      <c r="W5940" s="3">
        <v>0</v>
      </c>
      <c r="X5940" s="14">
        <v>384</v>
      </c>
      <c r="Y5940" s="14"/>
      <c r="Z5940" s="3">
        <v>817</v>
      </c>
      <c r="AA5940" s="69"/>
      <c r="AB5940" s="69">
        <v>2.2509386300000003</v>
      </c>
      <c r="AC5940" s="3">
        <v>286</v>
      </c>
      <c r="AD5940" s="3">
        <v>566.07018000000005</v>
      </c>
      <c r="AE5940" s="3">
        <v>0</v>
      </c>
      <c r="AF5940" s="3">
        <v>0</v>
      </c>
    </row>
    <row r="5941" spans="1:32" x14ac:dyDescent="0.3">
      <c r="A5941" s="31" t="s">
        <v>89</v>
      </c>
      <c r="B5941" s="65" t="str">
        <f>VLOOKUP(A5941,'bank list with code'!$A$2:$C$114,3,FALSE)</f>
        <v>B085</v>
      </c>
      <c r="C5941" s="65" t="str">
        <f>VLOOKUP(B5941,'bank type'!$A$2:$B$87,2,FALSE)</f>
        <v>Foreign Banks</v>
      </c>
      <c r="D5941" s="60">
        <f t="shared" si="196"/>
        <v>45443</v>
      </c>
      <c r="E5941" s="115">
        <v>5</v>
      </c>
      <c r="F5941" s="31">
        <v>2024</v>
      </c>
      <c r="G5941" s="14">
        <v>0</v>
      </c>
      <c r="H5941" s="14">
        <v>0</v>
      </c>
      <c r="I5941" s="14"/>
      <c r="J5941" s="14"/>
      <c r="K5941" s="14">
        <v>0</v>
      </c>
      <c r="L5941" s="14">
        <v>2104</v>
      </c>
      <c r="M5941" s="14">
        <v>0</v>
      </c>
      <c r="N5941" s="14">
        <v>0</v>
      </c>
      <c r="O5941" s="14">
        <v>941456</v>
      </c>
      <c r="P5941" s="14"/>
      <c r="Q5941" s="3">
        <v>265334</v>
      </c>
      <c r="R5941" s="69"/>
      <c r="S5941" s="69">
        <v>384.27602399999995</v>
      </c>
      <c r="T5941" s="3">
        <v>467424</v>
      </c>
      <c r="U5941" s="3">
        <v>962916.76199999999</v>
      </c>
      <c r="V5941" s="3">
        <v>0</v>
      </c>
      <c r="W5941" s="3">
        <v>0</v>
      </c>
      <c r="X5941" s="14">
        <v>783148</v>
      </c>
      <c r="Y5941" s="14"/>
      <c r="Z5941" s="3">
        <v>7960</v>
      </c>
      <c r="AA5941" s="69"/>
      <c r="AB5941" s="69">
        <v>20.313827</v>
      </c>
      <c r="AC5941" s="3">
        <v>9864</v>
      </c>
      <c r="AD5941" s="3">
        <v>25932.219000000001</v>
      </c>
      <c r="AE5941" s="3">
        <v>0</v>
      </c>
      <c r="AF5941" s="3">
        <v>0</v>
      </c>
    </row>
    <row r="5942" spans="1:32" x14ac:dyDescent="0.3">
      <c r="A5942" s="36" t="s">
        <v>42</v>
      </c>
      <c r="B5942" s="65" t="str">
        <f>VLOOKUP(A5942,'bank list with code'!$A$2:$C$114,3,FALSE)</f>
        <v>B090</v>
      </c>
      <c r="C5942" s="65" t="str">
        <f>VLOOKUP(B5942,'bank type'!$A$2:$B$87,2,FALSE)</f>
        <v>Foreign Banks</v>
      </c>
      <c r="D5942" s="60">
        <f t="shared" si="196"/>
        <v>45443</v>
      </c>
      <c r="E5942" s="115">
        <v>5</v>
      </c>
      <c r="F5942" s="31">
        <v>2024</v>
      </c>
      <c r="G5942" s="14">
        <v>102</v>
      </c>
      <c r="H5942" s="14">
        <v>64</v>
      </c>
      <c r="I5942" s="14"/>
      <c r="J5942" s="14"/>
      <c r="K5942" s="14">
        <v>0</v>
      </c>
      <c r="L5942" s="14">
        <v>0</v>
      </c>
      <c r="M5942" s="14">
        <v>0</v>
      </c>
      <c r="N5942" s="14">
        <v>0</v>
      </c>
      <c r="O5942" s="14">
        <v>1028511</v>
      </c>
      <c r="P5942" s="14"/>
      <c r="Q5942" s="3">
        <v>1298747</v>
      </c>
      <c r="R5942" s="69"/>
      <c r="S5942" s="69">
        <v>4486.9097266150357</v>
      </c>
      <c r="T5942" s="3">
        <v>1382144</v>
      </c>
      <c r="U5942" s="3">
        <v>6635217.0783801619</v>
      </c>
      <c r="V5942" s="3">
        <v>0</v>
      </c>
      <c r="W5942" s="3">
        <v>0</v>
      </c>
      <c r="X5942" s="14">
        <v>1090953</v>
      </c>
      <c r="Y5942" s="14"/>
      <c r="Z5942" s="3">
        <v>401105</v>
      </c>
      <c r="AA5942" s="69"/>
      <c r="AB5942" s="69">
        <v>1253.9454601099985</v>
      </c>
      <c r="AC5942" s="3">
        <v>163478</v>
      </c>
      <c r="AD5942" s="3">
        <v>571563.84345000086</v>
      </c>
      <c r="AE5942" s="3">
        <v>27</v>
      </c>
      <c r="AF5942" s="3">
        <v>568.41700000000003</v>
      </c>
    </row>
    <row r="5943" spans="1:32" x14ac:dyDescent="0.3">
      <c r="A5943" s="36" t="s">
        <v>94</v>
      </c>
      <c r="B5943" s="65" t="str">
        <f>VLOOKUP(A5943,'bank list with code'!$A$2:$C$114,3,FALSE)</f>
        <v>B112</v>
      </c>
      <c r="C5943" s="65" t="str">
        <f>VLOOKUP(B5943,'bank type'!$A$2:$B$87,2,FALSE)</f>
        <v>Foreign Banks</v>
      </c>
      <c r="D5943" s="60">
        <f t="shared" si="196"/>
        <v>45443</v>
      </c>
      <c r="E5943" s="115">
        <v>5</v>
      </c>
      <c r="F5943" s="31">
        <v>2024</v>
      </c>
      <c r="G5943" s="14">
        <v>0</v>
      </c>
      <c r="H5943" s="14">
        <v>0</v>
      </c>
      <c r="I5943" s="14"/>
      <c r="J5943" s="14"/>
      <c r="K5943" s="14">
        <v>0</v>
      </c>
      <c r="L5943" s="14">
        <v>0</v>
      </c>
      <c r="M5943" s="14">
        <v>0</v>
      </c>
      <c r="N5943" s="14">
        <v>0</v>
      </c>
      <c r="O5943" s="14">
        <v>0</v>
      </c>
      <c r="P5943" s="14"/>
      <c r="Q5943" s="3">
        <v>0</v>
      </c>
      <c r="R5943" s="69"/>
      <c r="S5943" s="69">
        <v>0</v>
      </c>
      <c r="T5943" s="3">
        <v>0</v>
      </c>
      <c r="U5943" s="3">
        <v>0</v>
      </c>
      <c r="V5943" s="3">
        <v>0</v>
      </c>
      <c r="W5943" s="3">
        <v>0</v>
      </c>
      <c r="X5943" s="14">
        <v>1170</v>
      </c>
      <c r="Y5943" s="14"/>
      <c r="Z5943" s="3">
        <v>2479</v>
      </c>
      <c r="AA5943" s="69"/>
      <c r="AB5943" s="69">
        <v>8.6641758699999993</v>
      </c>
      <c r="AC5943" s="3">
        <v>1024</v>
      </c>
      <c r="AD5943" s="3">
        <v>2881.9512500000001</v>
      </c>
      <c r="AE5943" s="3">
        <v>0</v>
      </c>
      <c r="AF5943" s="3">
        <v>0</v>
      </c>
    </row>
    <row r="5944" spans="1:32" x14ac:dyDescent="0.3">
      <c r="A5944" s="32" t="s">
        <v>45</v>
      </c>
      <c r="B5944" s="65" t="str">
        <f>VLOOKUP(A5944,'bank list with code'!$A$2:$C$114,3,FALSE)</f>
        <v>B002</v>
      </c>
      <c r="C5944" s="65" t="str">
        <f>VLOOKUP(B5944,'bank type'!$A$2:$B$87,2,FALSE)</f>
        <v>Payment Banks</v>
      </c>
      <c r="D5944" s="60">
        <f t="shared" si="196"/>
        <v>45443</v>
      </c>
      <c r="E5944" s="115">
        <v>5</v>
      </c>
      <c r="F5944" s="31">
        <v>2024</v>
      </c>
      <c r="G5944" s="25">
        <v>0</v>
      </c>
      <c r="H5944" s="25">
        <v>0</v>
      </c>
      <c r="I5944" s="25"/>
      <c r="J5944" s="25"/>
      <c r="K5944" s="25">
        <v>0</v>
      </c>
      <c r="L5944" s="25">
        <v>126572</v>
      </c>
      <c r="M5944" s="25">
        <v>0</v>
      </c>
      <c r="N5944" s="25">
        <v>2978708</v>
      </c>
      <c r="O5944" s="25">
        <v>0</v>
      </c>
      <c r="P5944" s="25"/>
      <c r="Q5944" s="26">
        <v>0</v>
      </c>
      <c r="R5944" s="133"/>
      <c r="S5944" s="133">
        <v>0</v>
      </c>
      <c r="T5944" s="26">
        <v>0</v>
      </c>
      <c r="U5944" s="26">
        <v>0</v>
      </c>
      <c r="V5944" s="26">
        <v>0</v>
      </c>
      <c r="W5944" s="26">
        <v>0</v>
      </c>
      <c r="X5944" s="25">
        <v>2940669</v>
      </c>
      <c r="Y5944" s="25"/>
      <c r="Z5944" s="26">
        <v>32209</v>
      </c>
      <c r="AA5944" s="133"/>
      <c r="AB5944" s="133">
        <v>23.435786800000002</v>
      </c>
      <c r="AC5944" s="26">
        <v>225029</v>
      </c>
      <c r="AD5944" s="26">
        <v>263025.71834000002</v>
      </c>
      <c r="AE5944" s="26">
        <v>0</v>
      </c>
      <c r="AF5944" s="26">
        <v>0</v>
      </c>
    </row>
    <row r="5945" spans="1:32" x14ac:dyDescent="0.3">
      <c r="A5945" s="32" t="s">
        <v>46</v>
      </c>
      <c r="B5945" s="65" t="str">
        <f>VLOOKUP(A5945,'bank list with code'!$A$2:$C$114,3,FALSE)</f>
        <v>B048</v>
      </c>
      <c r="C5945" s="65" t="str">
        <f>VLOOKUP(B5945,'bank type'!$A$2:$B$87,2,FALSE)</f>
        <v>Payment Banks</v>
      </c>
      <c r="D5945" s="60">
        <f t="shared" si="196"/>
        <v>45443</v>
      </c>
      <c r="E5945" s="115">
        <v>5</v>
      </c>
      <c r="F5945" s="31">
        <v>2024</v>
      </c>
      <c r="G5945" s="25">
        <v>0</v>
      </c>
      <c r="H5945" s="25">
        <v>0</v>
      </c>
      <c r="I5945" s="25"/>
      <c r="J5945" s="25"/>
      <c r="K5945" s="25">
        <v>0</v>
      </c>
      <c r="L5945" s="25">
        <v>422109</v>
      </c>
      <c r="M5945" s="25">
        <v>0</v>
      </c>
      <c r="N5945" s="25">
        <v>16618</v>
      </c>
      <c r="O5945" s="25">
        <v>0</v>
      </c>
      <c r="P5945" s="25"/>
      <c r="Q5945" s="26">
        <v>0</v>
      </c>
      <c r="R5945" s="133"/>
      <c r="S5945" s="133">
        <v>0</v>
      </c>
      <c r="T5945" s="26">
        <v>0</v>
      </c>
      <c r="U5945" s="26">
        <v>0</v>
      </c>
      <c r="V5945" s="26">
        <v>0</v>
      </c>
      <c r="W5945" s="26">
        <v>0</v>
      </c>
      <c r="X5945" s="25">
        <v>9335641</v>
      </c>
      <c r="Y5945" s="25"/>
      <c r="Z5945" s="26">
        <v>147222</v>
      </c>
      <c r="AA5945" s="133"/>
      <c r="AB5945" s="133">
        <v>318.64983318999998</v>
      </c>
      <c r="AC5945" s="26">
        <v>10387</v>
      </c>
      <c r="AD5945" s="26">
        <v>15271.581189999999</v>
      </c>
      <c r="AE5945" s="26">
        <v>0</v>
      </c>
      <c r="AF5945" s="26">
        <v>0</v>
      </c>
    </row>
    <row r="5946" spans="1:32" x14ac:dyDescent="0.3">
      <c r="A5946" s="32" t="s">
        <v>47</v>
      </c>
      <c r="B5946" s="65" t="str">
        <f>VLOOKUP(A5946,'bank list with code'!$A$2:$C$114,3,FALSE)</f>
        <v>B059</v>
      </c>
      <c r="C5946" s="65" t="str">
        <f>VLOOKUP(B5946,'bank type'!$A$2:$B$87,2,FALSE)</f>
        <v>Payment Banks</v>
      </c>
      <c r="D5946" s="60">
        <f t="shared" si="196"/>
        <v>45443</v>
      </c>
      <c r="E5946" s="115">
        <v>5</v>
      </c>
      <c r="F5946" s="31">
        <v>2024</v>
      </c>
      <c r="G5946" s="25">
        <v>0</v>
      </c>
      <c r="H5946" s="25">
        <v>0</v>
      </c>
      <c r="I5946" s="25"/>
      <c r="J5946" s="25"/>
      <c r="K5946" s="25">
        <v>0</v>
      </c>
      <c r="L5946" s="25">
        <v>156505</v>
      </c>
      <c r="M5946" s="25">
        <v>0</v>
      </c>
      <c r="N5946" s="25">
        <v>1126005</v>
      </c>
      <c r="O5946" s="25">
        <v>0</v>
      </c>
      <c r="P5946" s="25"/>
      <c r="Q5946" s="26">
        <v>0</v>
      </c>
      <c r="R5946" s="133"/>
      <c r="S5946" s="133">
        <v>0</v>
      </c>
      <c r="T5946" s="26">
        <v>0</v>
      </c>
      <c r="U5946" s="26">
        <v>0</v>
      </c>
      <c r="V5946" s="26">
        <v>0</v>
      </c>
      <c r="W5946" s="26">
        <v>0</v>
      </c>
      <c r="X5946" s="25">
        <v>16353298</v>
      </c>
      <c r="Y5946" s="25"/>
      <c r="Z5946" s="26">
        <v>0</v>
      </c>
      <c r="AA5946" s="133"/>
      <c r="AB5946" s="133">
        <v>0</v>
      </c>
      <c r="AC5946" s="26">
        <v>274524</v>
      </c>
      <c r="AD5946" s="26">
        <v>104805.01316</v>
      </c>
      <c r="AE5946" s="26">
        <v>0</v>
      </c>
      <c r="AF5946" s="26">
        <v>0</v>
      </c>
    </row>
    <row r="5947" spans="1:32" x14ac:dyDescent="0.3">
      <c r="A5947" s="32" t="s">
        <v>72</v>
      </c>
      <c r="B5947" s="65" t="str">
        <f>VLOOKUP(A5947,'bank list with code'!$A$2:$C$114,3,FALSE)</f>
        <v>B067</v>
      </c>
      <c r="C5947" s="65" t="str">
        <f>VLOOKUP(B5947,'bank type'!$A$2:$B$87,2,FALSE)</f>
        <v>Payment Banks</v>
      </c>
      <c r="D5947" s="60">
        <f t="shared" si="196"/>
        <v>45443</v>
      </c>
      <c r="E5947" s="115">
        <v>5</v>
      </c>
      <c r="F5947" s="31">
        <v>2024</v>
      </c>
      <c r="G5947" s="25">
        <v>0</v>
      </c>
      <c r="H5947" s="25">
        <v>0</v>
      </c>
      <c r="I5947" s="25"/>
      <c r="J5947" s="25"/>
      <c r="K5947" s="25">
        <v>0</v>
      </c>
      <c r="L5947" s="25">
        <v>0</v>
      </c>
      <c r="M5947" s="25">
        <v>0</v>
      </c>
      <c r="N5947" s="25">
        <v>1166</v>
      </c>
      <c r="O5947" s="25">
        <v>0</v>
      </c>
      <c r="P5947" s="25"/>
      <c r="Q5947" s="26">
        <v>0</v>
      </c>
      <c r="R5947" s="133"/>
      <c r="S5947" s="133">
        <v>0</v>
      </c>
      <c r="T5947" s="26">
        <v>0</v>
      </c>
      <c r="U5947" s="26">
        <v>0</v>
      </c>
      <c r="V5947" s="26">
        <v>0</v>
      </c>
      <c r="W5947" s="26">
        <v>0</v>
      </c>
      <c r="X5947" s="25">
        <v>4298</v>
      </c>
      <c r="Y5947" s="25"/>
      <c r="Z5947" s="26">
        <v>5</v>
      </c>
      <c r="AA5947" s="133"/>
      <c r="AB5947" s="133">
        <v>6.2194500000000005E-3</v>
      </c>
      <c r="AC5947" s="26">
        <v>52</v>
      </c>
      <c r="AD5947" s="26">
        <v>133.292</v>
      </c>
      <c r="AE5947" s="26">
        <v>2</v>
      </c>
      <c r="AF5947" s="26">
        <v>4.0881799999999995</v>
      </c>
    </row>
    <row r="5948" spans="1:32" x14ac:dyDescent="0.3">
      <c r="A5948" s="32" t="s">
        <v>49</v>
      </c>
      <c r="B5948" s="65" t="str">
        <f>VLOOKUP(A5948,'bank list with code'!$A$2:$C$114,3,FALSE)</f>
        <v>B077</v>
      </c>
      <c r="C5948" s="65" t="str">
        <f>VLOOKUP(B5948,'bank type'!$A$2:$B$87,2,FALSE)</f>
        <v>Payment Banks</v>
      </c>
      <c r="D5948" s="60">
        <f t="shared" si="196"/>
        <v>45443</v>
      </c>
      <c r="E5948" s="115">
        <v>5</v>
      </c>
      <c r="F5948" s="31">
        <v>2024</v>
      </c>
      <c r="G5948" s="25">
        <v>0</v>
      </c>
      <c r="H5948" s="25">
        <v>0</v>
      </c>
      <c r="I5948" s="25"/>
      <c r="J5948" s="25"/>
      <c r="K5948" s="25">
        <v>0</v>
      </c>
      <c r="L5948" s="25">
        <v>490351</v>
      </c>
      <c r="M5948" s="25">
        <v>0</v>
      </c>
      <c r="N5948" s="25">
        <v>0</v>
      </c>
      <c r="O5948" s="25">
        <v>0</v>
      </c>
      <c r="P5948" s="25"/>
      <c r="Q5948" s="26">
        <v>0</v>
      </c>
      <c r="R5948" s="133"/>
      <c r="S5948" s="133">
        <v>0</v>
      </c>
      <c r="T5948" s="26">
        <v>0</v>
      </c>
      <c r="U5948" s="26">
        <v>0</v>
      </c>
      <c r="V5948" s="26">
        <v>0</v>
      </c>
      <c r="W5948" s="26">
        <v>0</v>
      </c>
      <c r="X5948" s="25">
        <v>1105909</v>
      </c>
      <c r="Y5948" s="25"/>
      <c r="Z5948" s="26">
        <v>1360</v>
      </c>
      <c r="AA5948" s="133"/>
      <c r="AB5948" s="133">
        <v>1.5181139499999998</v>
      </c>
      <c r="AC5948" s="26">
        <v>46170</v>
      </c>
      <c r="AD5948" s="26">
        <v>39966.943169999999</v>
      </c>
      <c r="AE5948" s="26">
        <v>0</v>
      </c>
      <c r="AF5948" s="26">
        <v>0</v>
      </c>
    </row>
    <row r="5949" spans="1:32" x14ac:dyDescent="0.3">
      <c r="A5949" s="37" t="s">
        <v>50</v>
      </c>
      <c r="B5949" s="65" t="str">
        <f>VLOOKUP(A5949,'bank list with code'!$A$2:$C$114,3,FALSE)</f>
        <v>B079</v>
      </c>
      <c r="C5949" s="65" t="str">
        <f>VLOOKUP(B5949,'bank type'!$A$2:$B$87,2,FALSE)</f>
        <v>Payment Banks</v>
      </c>
      <c r="D5949" s="60">
        <f t="shared" si="196"/>
        <v>45443</v>
      </c>
      <c r="E5949" s="115">
        <v>5</v>
      </c>
      <c r="F5949" s="31">
        <v>2024</v>
      </c>
      <c r="G5949" s="25">
        <v>0</v>
      </c>
      <c r="H5949" s="25">
        <v>0</v>
      </c>
      <c r="I5949" s="25"/>
      <c r="J5949" s="25"/>
      <c r="K5949" s="25">
        <v>0</v>
      </c>
      <c r="L5949" s="25">
        <v>0</v>
      </c>
      <c r="M5949" s="25">
        <v>0</v>
      </c>
      <c r="N5949" s="25">
        <v>0</v>
      </c>
      <c r="O5949" s="25">
        <v>0</v>
      </c>
      <c r="P5949" s="25"/>
      <c r="Q5949" s="26">
        <v>0</v>
      </c>
      <c r="R5949" s="133"/>
      <c r="S5949" s="133">
        <v>0</v>
      </c>
      <c r="T5949" s="26">
        <v>0</v>
      </c>
      <c r="U5949" s="26">
        <v>0</v>
      </c>
      <c r="V5949" s="26">
        <v>0</v>
      </c>
      <c r="W5949" s="26">
        <v>0</v>
      </c>
      <c r="X5949" s="25">
        <v>32278975</v>
      </c>
      <c r="Y5949" s="25"/>
      <c r="Z5949" s="26">
        <v>693</v>
      </c>
      <c r="AA5949" s="133"/>
      <c r="AB5949" s="133">
        <v>0.40234892999999999</v>
      </c>
      <c r="AC5949" s="26">
        <v>2484</v>
      </c>
      <c r="AD5949" s="26">
        <v>2192.1210799999999</v>
      </c>
      <c r="AE5949" s="26">
        <v>0</v>
      </c>
      <c r="AF5949" s="26">
        <v>0</v>
      </c>
    </row>
    <row r="5950" spans="1:32" x14ac:dyDescent="0.3">
      <c r="A5950" s="31" t="s">
        <v>95</v>
      </c>
      <c r="B5950" s="65" t="str">
        <f>VLOOKUP(A5950,'bank list with code'!$A$2:$C$114,3,FALSE)</f>
        <v>B007</v>
      </c>
      <c r="C5950" s="65" t="str">
        <f>VLOOKUP(B5950,'bank type'!$A$2:$B$87,2,FALSE)</f>
        <v>Small Finance Banks</v>
      </c>
      <c r="D5950" s="60">
        <f t="shared" si="196"/>
        <v>45443</v>
      </c>
      <c r="E5950" s="115">
        <v>5</v>
      </c>
      <c r="F5950" s="31">
        <v>2024</v>
      </c>
      <c r="G5950" s="14">
        <v>688</v>
      </c>
      <c r="H5950" s="14">
        <v>5</v>
      </c>
      <c r="I5950" s="14"/>
      <c r="J5950" s="14"/>
      <c r="K5950" s="14">
        <v>0</v>
      </c>
      <c r="L5950" s="14">
        <v>839</v>
      </c>
      <c r="M5950" s="14">
        <v>0</v>
      </c>
      <c r="N5950" s="14">
        <v>309694</v>
      </c>
      <c r="O5950" s="14">
        <v>991635</v>
      </c>
      <c r="P5950" s="14"/>
      <c r="Q5950" s="3">
        <v>1110752</v>
      </c>
      <c r="R5950" s="69"/>
      <c r="S5950" s="69">
        <v>7218.8115021399999</v>
      </c>
      <c r="T5950" s="3">
        <v>1657890</v>
      </c>
      <c r="U5950" s="3">
        <v>11457259.432290001</v>
      </c>
      <c r="V5950" s="3">
        <v>1143</v>
      </c>
      <c r="W5950" s="3">
        <v>621.19500000000005</v>
      </c>
      <c r="X5950" s="14">
        <v>8735374</v>
      </c>
      <c r="Y5950" s="14"/>
      <c r="Z5950" s="3">
        <v>233918</v>
      </c>
      <c r="AA5950" s="69"/>
      <c r="AB5950" s="69">
        <v>577.38696323999727</v>
      </c>
      <c r="AC5950" s="3">
        <v>181927</v>
      </c>
      <c r="AD5950" s="3">
        <v>936249.12005996529</v>
      </c>
      <c r="AE5950" s="3">
        <v>225</v>
      </c>
      <c r="AF5950" s="3">
        <v>3323.9290000000001</v>
      </c>
    </row>
    <row r="5951" spans="1:32" x14ac:dyDescent="0.3">
      <c r="A5951" s="31" t="s">
        <v>96</v>
      </c>
      <c r="B5951" s="65" t="str">
        <f>VLOOKUP(A5951,'bank list with code'!$A$2:$C$114,3,FALSE)</f>
        <v>B019</v>
      </c>
      <c r="C5951" s="65" t="str">
        <f>VLOOKUP(B5951,'bank type'!$A$2:$B$87,2,FALSE)</f>
        <v>Small Finance Banks</v>
      </c>
      <c r="D5951" s="60">
        <f t="shared" si="196"/>
        <v>45443</v>
      </c>
      <c r="E5951" s="115">
        <v>5</v>
      </c>
      <c r="F5951" s="31">
        <v>2024</v>
      </c>
      <c r="G5951" s="14">
        <v>177</v>
      </c>
      <c r="H5951" s="14">
        <v>2</v>
      </c>
      <c r="I5951" s="14"/>
      <c r="J5951" s="14"/>
      <c r="K5951" s="14">
        <v>0</v>
      </c>
      <c r="L5951" s="14">
        <v>0</v>
      </c>
      <c r="M5951" s="14">
        <v>0</v>
      </c>
      <c r="N5951" s="14">
        <v>0</v>
      </c>
      <c r="O5951" s="14">
        <v>0</v>
      </c>
      <c r="P5951" s="14"/>
      <c r="Q5951" s="3">
        <v>0</v>
      </c>
      <c r="R5951" s="69"/>
      <c r="S5951" s="69">
        <v>0</v>
      </c>
      <c r="T5951" s="3">
        <v>0</v>
      </c>
      <c r="U5951" s="3">
        <v>0</v>
      </c>
      <c r="V5951" s="3">
        <v>0</v>
      </c>
      <c r="W5951" s="3">
        <v>0</v>
      </c>
      <c r="X5951" s="14">
        <v>247179</v>
      </c>
      <c r="Y5951" s="14"/>
      <c r="Z5951" s="3">
        <v>28208</v>
      </c>
      <c r="AA5951" s="69"/>
      <c r="AB5951" s="69">
        <v>94.553446859999951</v>
      </c>
      <c r="AC5951" s="3">
        <v>4055</v>
      </c>
      <c r="AD5951" s="3">
        <v>18023.345280000034</v>
      </c>
      <c r="AE5951" s="3">
        <v>0</v>
      </c>
      <c r="AF5951" s="3">
        <v>0</v>
      </c>
    </row>
    <row r="5952" spans="1:32" x14ac:dyDescent="0.3">
      <c r="A5952" s="31" t="s">
        <v>97</v>
      </c>
      <c r="B5952" s="65" t="str">
        <f>VLOOKUP(A5952,'bank list with code'!$A$2:$C$114,3,FALSE)</f>
        <v>B041</v>
      </c>
      <c r="C5952" s="65" t="str">
        <f>VLOOKUP(B5952,'bank type'!$A$2:$B$87,2,FALSE)</f>
        <v>Small Finance Banks</v>
      </c>
      <c r="D5952" s="60">
        <f t="shared" si="196"/>
        <v>45443</v>
      </c>
      <c r="E5952" s="115">
        <v>5</v>
      </c>
      <c r="F5952" s="31">
        <v>2024</v>
      </c>
      <c r="G5952" s="14">
        <v>362</v>
      </c>
      <c r="H5952" s="14">
        <v>4</v>
      </c>
      <c r="I5952" s="14"/>
      <c r="J5952" s="14"/>
      <c r="K5952" s="14">
        <v>19603</v>
      </c>
      <c r="L5952" s="14">
        <v>320</v>
      </c>
      <c r="M5952" s="14">
        <v>46570</v>
      </c>
      <c r="N5952" s="14">
        <v>0</v>
      </c>
      <c r="O5952" s="14">
        <v>0</v>
      </c>
      <c r="P5952" s="14"/>
      <c r="Q5952" s="3">
        <v>0</v>
      </c>
      <c r="R5952" s="69"/>
      <c r="S5952" s="69">
        <v>0</v>
      </c>
      <c r="T5952" s="3">
        <v>0</v>
      </c>
      <c r="U5952" s="3">
        <v>0</v>
      </c>
      <c r="V5952" s="3">
        <v>0</v>
      </c>
      <c r="W5952" s="3">
        <v>0</v>
      </c>
      <c r="X5952" s="14">
        <v>1839687</v>
      </c>
      <c r="Y5952" s="14"/>
      <c r="Z5952" s="3">
        <v>142348</v>
      </c>
      <c r="AA5952" s="69"/>
      <c r="AB5952" s="69">
        <v>325.44356028999999</v>
      </c>
      <c r="AC5952" s="3">
        <v>40878</v>
      </c>
      <c r="AD5952" s="3">
        <v>142080.73926999999</v>
      </c>
      <c r="AE5952" s="3">
        <v>0</v>
      </c>
      <c r="AF5952" s="3">
        <v>0</v>
      </c>
    </row>
    <row r="5953" spans="1:32" x14ac:dyDescent="0.3">
      <c r="A5953" s="31" t="s">
        <v>98</v>
      </c>
      <c r="B5953" s="65" t="str">
        <f>VLOOKUP(A5953,'bank list with code'!$A$2:$C$114,3,FALSE)</f>
        <v>B043</v>
      </c>
      <c r="C5953" s="65" t="str">
        <f>VLOOKUP(B5953,'bank type'!$A$2:$B$87,2,FALSE)</f>
        <v>Small Finance Banks</v>
      </c>
      <c r="D5953" s="60">
        <f t="shared" si="196"/>
        <v>45443</v>
      </c>
      <c r="E5953" s="115">
        <v>5</v>
      </c>
      <c r="F5953" s="31">
        <v>2024</v>
      </c>
      <c r="G5953" s="14">
        <v>618</v>
      </c>
      <c r="H5953" s="14">
        <v>2</v>
      </c>
      <c r="I5953" s="14"/>
      <c r="J5953" s="14"/>
      <c r="K5953" s="14">
        <v>0</v>
      </c>
      <c r="L5953" s="14">
        <v>5275</v>
      </c>
      <c r="M5953" s="14">
        <v>0</v>
      </c>
      <c r="N5953" s="14">
        <v>0</v>
      </c>
      <c r="O5953" s="14">
        <v>0</v>
      </c>
      <c r="P5953" s="14"/>
      <c r="Q5953" s="3">
        <v>0</v>
      </c>
      <c r="R5953" s="69"/>
      <c r="S5953" s="69">
        <v>0</v>
      </c>
      <c r="T5953" s="3">
        <v>0</v>
      </c>
      <c r="U5953" s="3">
        <v>0</v>
      </c>
      <c r="V5953" s="3">
        <v>0</v>
      </c>
      <c r="W5953" s="3">
        <v>0</v>
      </c>
      <c r="X5953" s="14">
        <v>5731566</v>
      </c>
      <c r="Y5953" s="14"/>
      <c r="Z5953" s="3">
        <v>175156</v>
      </c>
      <c r="AA5953" s="69"/>
      <c r="AB5953" s="69">
        <v>303.82027673000005</v>
      </c>
      <c r="AC5953" s="3">
        <v>14309</v>
      </c>
      <c r="AD5953" s="3">
        <v>33508.820309999996</v>
      </c>
      <c r="AE5953" s="3">
        <v>0</v>
      </c>
      <c r="AF5953" s="3">
        <v>0</v>
      </c>
    </row>
    <row r="5954" spans="1:32" x14ac:dyDescent="0.3">
      <c r="A5954" s="31" t="s">
        <v>100</v>
      </c>
      <c r="B5954" s="65" t="str">
        <f>VLOOKUP(A5954,'bank list with code'!$A$2:$C$114,3,FALSE)</f>
        <v>B065</v>
      </c>
      <c r="C5954" s="65" t="str">
        <f>VLOOKUP(B5954,'bank type'!$A$2:$B$87,2,FALSE)</f>
        <v>Small Finance Banks</v>
      </c>
      <c r="D5954" s="60">
        <f t="shared" si="196"/>
        <v>45443</v>
      </c>
      <c r="E5954" s="115">
        <v>5</v>
      </c>
      <c r="F5954" s="31">
        <v>2024</v>
      </c>
      <c r="G5954" s="14">
        <v>59</v>
      </c>
      <c r="H5954" s="14">
        <v>2</v>
      </c>
      <c r="I5954" s="14"/>
      <c r="J5954" s="14"/>
      <c r="K5954" s="14">
        <v>0</v>
      </c>
      <c r="L5954" s="14">
        <v>152</v>
      </c>
      <c r="M5954" s="14">
        <v>0</v>
      </c>
      <c r="N5954" s="14">
        <v>500400</v>
      </c>
      <c r="O5954" s="14">
        <v>0</v>
      </c>
      <c r="P5954" s="14"/>
      <c r="Q5954" s="3">
        <v>0</v>
      </c>
      <c r="R5954" s="69"/>
      <c r="S5954" s="69">
        <v>0</v>
      </c>
      <c r="T5954" s="3">
        <v>0</v>
      </c>
      <c r="U5954" s="3">
        <v>0</v>
      </c>
      <c r="V5954" s="3">
        <v>0</v>
      </c>
      <c r="W5954" s="3">
        <v>0</v>
      </c>
      <c r="X5954" s="14">
        <v>3359366</v>
      </c>
      <c r="Y5954" s="14"/>
      <c r="Z5954" s="3">
        <v>45826</v>
      </c>
      <c r="AA5954" s="69"/>
      <c r="AB5954" s="69">
        <v>103.90463912999999</v>
      </c>
      <c r="AC5954" s="3">
        <v>7999</v>
      </c>
      <c r="AD5954" s="3">
        <v>28166.485149999997</v>
      </c>
      <c r="AE5954" s="3">
        <v>0</v>
      </c>
      <c r="AF5954" s="3">
        <v>0</v>
      </c>
    </row>
    <row r="5955" spans="1:32" x14ac:dyDescent="0.3">
      <c r="A5955" s="31" t="s">
        <v>101</v>
      </c>
      <c r="B5955" s="65" t="str">
        <f>VLOOKUP(A5955,'bank list with code'!$A$2:$C$114,3,FALSE)</f>
        <v>B075</v>
      </c>
      <c r="C5955" s="65" t="str">
        <f>VLOOKUP(B5955,'bank type'!$A$2:$B$87,2,FALSE)</f>
        <v>Small Finance Banks</v>
      </c>
      <c r="D5955" s="60">
        <f t="shared" si="196"/>
        <v>45443</v>
      </c>
      <c r="E5955" s="115">
        <v>5</v>
      </c>
      <c r="F5955" s="31">
        <v>2024</v>
      </c>
      <c r="G5955" s="14">
        <v>19</v>
      </c>
      <c r="H5955" s="14">
        <v>1</v>
      </c>
      <c r="I5955" s="14"/>
      <c r="J5955" s="14"/>
      <c r="K5955" s="14">
        <v>0</v>
      </c>
      <c r="L5955" s="14">
        <v>0</v>
      </c>
      <c r="M5955" s="14">
        <v>0</v>
      </c>
      <c r="N5955" s="14">
        <v>0</v>
      </c>
      <c r="O5955" s="14">
        <v>0</v>
      </c>
      <c r="P5955" s="14"/>
      <c r="Q5955" s="3">
        <v>0</v>
      </c>
      <c r="R5955" s="69"/>
      <c r="S5955" s="69">
        <v>0</v>
      </c>
      <c r="T5955" s="3">
        <v>0</v>
      </c>
      <c r="U5955" s="3">
        <v>0</v>
      </c>
      <c r="V5955" s="3">
        <v>0</v>
      </c>
      <c r="W5955" s="3">
        <v>0</v>
      </c>
      <c r="X5955" s="14">
        <v>455697</v>
      </c>
      <c r="Y5955" s="14"/>
      <c r="Z5955" s="3">
        <v>4404</v>
      </c>
      <c r="AA5955" s="69"/>
      <c r="AB5955" s="69">
        <v>6.295649469999999</v>
      </c>
      <c r="AC5955" s="3">
        <v>3048</v>
      </c>
      <c r="AD5955" s="3">
        <v>3295.9307100000001</v>
      </c>
      <c r="AE5955" s="3">
        <v>0</v>
      </c>
      <c r="AF5955" s="3">
        <v>0</v>
      </c>
    </row>
    <row r="5956" spans="1:32" x14ac:dyDescent="0.3">
      <c r="A5956" s="31" t="s">
        <v>102</v>
      </c>
      <c r="B5956" s="65" t="str">
        <f>VLOOKUP(A5956,'bank list with code'!$A$2:$C$114,3,FALSE)</f>
        <v>B087</v>
      </c>
      <c r="C5956" s="65" t="str">
        <f>VLOOKUP(B5956,'bank type'!$A$2:$B$87,2,FALSE)</f>
        <v>Small Finance Banks</v>
      </c>
      <c r="D5956" s="60">
        <f t="shared" si="196"/>
        <v>45443</v>
      </c>
      <c r="E5956" s="115">
        <v>5</v>
      </c>
      <c r="F5956" s="31">
        <v>2024</v>
      </c>
      <c r="G5956" s="14">
        <v>0</v>
      </c>
      <c r="H5956" s="14">
        <v>0</v>
      </c>
      <c r="I5956" s="14"/>
      <c r="J5956" s="14"/>
      <c r="K5956" s="14">
        <v>0</v>
      </c>
      <c r="L5956" s="14">
        <v>0</v>
      </c>
      <c r="M5956" s="14">
        <v>0</v>
      </c>
      <c r="N5956" s="14">
        <v>0</v>
      </c>
      <c r="O5956" s="14">
        <v>0</v>
      </c>
      <c r="P5956" s="14"/>
      <c r="Q5956" s="3">
        <v>0</v>
      </c>
      <c r="R5956" s="69"/>
      <c r="S5956" s="69">
        <v>0</v>
      </c>
      <c r="T5956" s="3">
        <v>0</v>
      </c>
      <c r="U5956" s="3">
        <v>0</v>
      </c>
      <c r="V5956" s="3">
        <v>0</v>
      </c>
      <c r="W5956" s="3">
        <v>0</v>
      </c>
      <c r="X5956" s="14">
        <v>75135</v>
      </c>
      <c r="Y5956" s="14"/>
      <c r="Z5956" s="3">
        <v>4321</v>
      </c>
      <c r="AA5956" s="69"/>
      <c r="AB5956" s="69">
        <v>10.956900079999999</v>
      </c>
      <c r="AC5956" s="3">
        <v>3398</v>
      </c>
      <c r="AD5956" s="3">
        <v>14947.302</v>
      </c>
      <c r="AE5956" s="3">
        <v>0</v>
      </c>
      <c r="AF5956" s="3">
        <v>0</v>
      </c>
    </row>
    <row r="5957" spans="1:32" x14ac:dyDescent="0.3">
      <c r="A5957" s="31" t="s">
        <v>103</v>
      </c>
      <c r="B5957" s="65" t="str">
        <f>VLOOKUP(A5957,'bank list with code'!$A$2:$C$114,3,FALSE)</f>
        <v>B097</v>
      </c>
      <c r="C5957" s="65" t="str">
        <f>VLOOKUP(B5957,'bank type'!$A$2:$B$87,2,FALSE)</f>
        <v>Small Finance Banks</v>
      </c>
      <c r="D5957" s="60">
        <f t="shared" si="196"/>
        <v>45443</v>
      </c>
      <c r="E5957" s="115">
        <v>5</v>
      </c>
      <c r="F5957" s="31">
        <v>2024</v>
      </c>
      <c r="G5957" s="14">
        <v>0</v>
      </c>
      <c r="H5957" s="14">
        <v>0</v>
      </c>
      <c r="I5957" s="14"/>
      <c r="J5957" s="14"/>
      <c r="K5957" s="14">
        <v>0</v>
      </c>
      <c r="L5957" s="14">
        <v>67</v>
      </c>
      <c r="M5957" s="14">
        <v>0</v>
      </c>
      <c r="N5957" s="14">
        <v>0</v>
      </c>
      <c r="O5957" s="14">
        <v>0</v>
      </c>
      <c r="P5957" s="14"/>
      <c r="Q5957" s="3">
        <v>0</v>
      </c>
      <c r="R5957" s="69"/>
      <c r="S5957" s="69">
        <v>0</v>
      </c>
      <c r="T5957" s="3">
        <v>0</v>
      </c>
      <c r="U5957" s="3">
        <v>0</v>
      </c>
      <c r="V5957" s="3">
        <v>0</v>
      </c>
      <c r="W5957" s="3">
        <v>0</v>
      </c>
      <c r="X5957" s="14">
        <v>751209</v>
      </c>
      <c r="Y5957" s="14"/>
      <c r="Z5957" s="3">
        <v>17369</v>
      </c>
      <c r="AA5957" s="69"/>
      <c r="AB5957" s="69">
        <v>22.803017000000001</v>
      </c>
      <c r="AC5957" s="3">
        <v>922</v>
      </c>
      <c r="AD5957" s="3">
        <v>2654.5309999999999</v>
      </c>
      <c r="AE5957" s="3">
        <v>0</v>
      </c>
      <c r="AF5957" s="3">
        <v>0</v>
      </c>
    </row>
    <row r="5958" spans="1:32" x14ac:dyDescent="0.3">
      <c r="A5958" s="31" t="s">
        <v>104</v>
      </c>
      <c r="B5958" s="65" t="str">
        <f>VLOOKUP(A5958,'bank list with code'!$A$2:$C$114,3,FALSE)</f>
        <v>B103</v>
      </c>
      <c r="C5958" s="65" t="str">
        <f>VLOOKUP(B5958,'bank type'!$A$2:$B$87,2,FALSE)</f>
        <v>Small Finance Banks</v>
      </c>
      <c r="D5958" s="60">
        <f>DATE(2024,5,31)</f>
        <v>45443</v>
      </c>
      <c r="E5958" s="115">
        <v>5</v>
      </c>
      <c r="F5958" s="31">
        <v>2024</v>
      </c>
      <c r="G5958" s="14">
        <v>602</v>
      </c>
      <c r="H5958" s="14">
        <v>4</v>
      </c>
      <c r="I5958" s="14"/>
      <c r="J5958" s="14"/>
      <c r="K5958" s="14">
        <v>0</v>
      </c>
      <c r="L5958" s="14">
        <v>0</v>
      </c>
      <c r="M5958" s="14">
        <v>0</v>
      </c>
      <c r="N5958" s="14">
        <v>599868</v>
      </c>
      <c r="O5958" s="14">
        <v>0</v>
      </c>
      <c r="P5958" s="14"/>
      <c r="Q5958" s="3">
        <v>0</v>
      </c>
      <c r="R5958" s="69"/>
      <c r="S5958" s="69">
        <v>0</v>
      </c>
      <c r="T5958" s="3">
        <v>0</v>
      </c>
      <c r="U5958" s="3">
        <v>0</v>
      </c>
      <c r="V5958" s="3">
        <v>0</v>
      </c>
      <c r="W5958" s="3">
        <v>0</v>
      </c>
      <c r="X5958" s="14">
        <v>7136177</v>
      </c>
      <c r="Y5958" s="14"/>
      <c r="Z5958" s="3">
        <v>197000</v>
      </c>
      <c r="AA5958" s="69"/>
      <c r="AB5958" s="69">
        <v>390.47148328000003</v>
      </c>
      <c r="AC5958" s="3">
        <v>59457</v>
      </c>
      <c r="AD5958" s="3">
        <v>158298.88954</v>
      </c>
      <c r="AE5958" s="3">
        <v>0</v>
      </c>
      <c r="AF5958" s="3">
        <v>0</v>
      </c>
    </row>
    <row r="5959" spans="1:32" x14ac:dyDescent="0.3">
      <c r="A5959" s="31" t="s">
        <v>105</v>
      </c>
      <c r="B5959" s="65" t="str">
        <f>VLOOKUP(A5959,'bank list with code'!$A$2:$C$114,3,FALSE)</f>
        <v>B107</v>
      </c>
      <c r="C5959" s="65" t="str">
        <f>VLOOKUP(B5959,'bank type'!$A$2:$B$87,2,FALSE)</f>
        <v>Small Finance Banks</v>
      </c>
      <c r="D5959" s="60">
        <f>DATE(2024,5,31)</f>
        <v>45443</v>
      </c>
      <c r="E5959" s="115">
        <v>5</v>
      </c>
      <c r="F5959" s="31">
        <v>2024</v>
      </c>
      <c r="G5959" s="14">
        <v>232</v>
      </c>
      <c r="H5959" s="14">
        <v>0</v>
      </c>
      <c r="I5959" s="14"/>
      <c r="J5959" s="14"/>
      <c r="K5959" s="14">
        <v>0</v>
      </c>
      <c r="L5959" s="14">
        <v>0</v>
      </c>
      <c r="M5959" s="14">
        <v>0</v>
      </c>
      <c r="N5959" s="14">
        <v>0</v>
      </c>
      <c r="O5959" s="14">
        <v>0</v>
      </c>
      <c r="P5959" s="14"/>
      <c r="Q5959" s="3">
        <v>0</v>
      </c>
      <c r="R5959" s="69"/>
      <c r="S5959" s="69">
        <v>0</v>
      </c>
      <c r="T5959" s="3">
        <v>0</v>
      </c>
      <c r="U5959" s="3">
        <v>0</v>
      </c>
      <c r="V5959" s="3">
        <v>0</v>
      </c>
      <c r="W5959" s="3">
        <v>0</v>
      </c>
      <c r="X5959" s="14">
        <v>16250</v>
      </c>
      <c r="Y5959" s="14"/>
      <c r="Z5959" s="3">
        <v>2284</v>
      </c>
      <c r="AA5959" s="69"/>
      <c r="AB5959" s="69">
        <v>3.7204673199999996</v>
      </c>
      <c r="AC5959" s="3">
        <v>49</v>
      </c>
      <c r="AD5959" s="3">
        <v>775.23632999999995</v>
      </c>
      <c r="AE5959" s="3">
        <v>0</v>
      </c>
      <c r="AF5959" s="3">
        <v>0</v>
      </c>
    </row>
    <row r="5960" spans="1:32" x14ac:dyDescent="0.3">
      <c r="A5960" s="31" t="s">
        <v>106</v>
      </c>
      <c r="B5960" s="65" t="str">
        <f>VLOOKUP(A5960,'bank list with code'!$A$2:$C$114,3,FALSE)</f>
        <v>B109</v>
      </c>
      <c r="C5960" s="65" t="str">
        <f>VLOOKUP(B5960,'bank type'!$A$2:$B$87,2,FALSE)</f>
        <v>Small Finance Banks</v>
      </c>
      <c r="D5960" s="60">
        <f>DATE(2024,5,31)</f>
        <v>45443</v>
      </c>
      <c r="E5960" s="115">
        <v>5</v>
      </c>
      <c r="F5960" s="31">
        <v>2024</v>
      </c>
      <c r="G5960" s="14">
        <v>313</v>
      </c>
      <c r="H5960" s="14">
        <v>7</v>
      </c>
      <c r="I5960" s="14"/>
      <c r="J5960" s="14"/>
      <c r="K5960" s="14">
        <v>0</v>
      </c>
      <c r="L5960" s="14">
        <v>638</v>
      </c>
      <c r="M5960" s="14">
        <v>0</v>
      </c>
      <c r="N5960" s="14">
        <v>37786</v>
      </c>
      <c r="O5960" s="14">
        <v>384</v>
      </c>
      <c r="P5960" s="14"/>
      <c r="Q5960" s="3">
        <v>448</v>
      </c>
      <c r="R5960" s="69"/>
      <c r="S5960" s="69">
        <v>1.5222709499999998</v>
      </c>
      <c r="T5960" s="3">
        <v>253</v>
      </c>
      <c r="U5960" s="3">
        <v>2176.67992</v>
      </c>
      <c r="V5960" s="3">
        <v>0</v>
      </c>
      <c r="W5960" s="3">
        <v>0</v>
      </c>
      <c r="X5960" s="14">
        <v>1746312</v>
      </c>
      <c r="Y5960" s="14"/>
      <c r="Z5960" s="3">
        <v>30707</v>
      </c>
      <c r="AA5960" s="69"/>
      <c r="AB5960" s="69">
        <v>69.052536290000035</v>
      </c>
      <c r="AC5960" s="3">
        <v>12315</v>
      </c>
      <c r="AD5960" s="3">
        <v>36749.956769999619</v>
      </c>
      <c r="AE5960" s="3">
        <v>34</v>
      </c>
      <c r="AF5960" s="3">
        <v>564.18399999999997</v>
      </c>
    </row>
    <row r="5961" spans="1:32" x14ac:dyDescent="0.3">
      <c r="A5961" t="s">
        <v>0</v>
      </c>
      <c r="B5961" s="65" t="str">
        <f>VLOOKUP(A5961,'bank list with code'!$A$2:$C$114,3,FALSE)</f>
        <v>B014</v>
      </c>
      <c r="C5961" s="65" t="str">
        <f>VLOOKUP(B5961,'bank type'!$A$2:$B$87,2,FALSE)</f>
        <v>Public Sector Banks</v>
      </c>
      <c r="D5961" s="62">
        <f>DATE(2024,6,30)</f>
        <v>45473</v>
      </c>
      <c r="E5961" s="118">
        <v>6</v>
      </c>
      <c r="F5961" s="31">
        <v>2024</v>
      </c>
      <c r="G5961">
        <v>8040</v>
      </c>
      <c r="H5961">
        <v>2379</v>
      </c>
      <c r="K5961">
        <v>41453</v>
      </c>
      <c r="L5961">
        <v>44886</v>
      </c>
      <c r="M5961">
        <v>15819</v>
      </c>
      <c r="N5961">
        <v>1974992</v>
      </c>
      <c r="O5961">
        <v>2585324</v>
      </c>
      <c r="Q5961">
        <v>5177881</v>
      </c>
      <c r="S5961" s="114">
        <v>11258.536</v>
      </c>
      <c r="T5961">
        <v>2891938</v>
      </c>
      <c r="U5961">
        <v>16089682</v>
      </c>
      <c r="V5961">
        <v>0</v>
      </c>
      <c r="W5961">
        <v>0</v>
      </c>
      <c r="X5961">
        <v>82805103</v>
      </c>
      <c r="Z5961">
        <v>3812920</v>
      </c>
      <c r="AB5961" s="114">
        <v>8582.1419999999998</v>
      </c>
      <c r="AC5961">
        <v>396481</v>
      </c>
      <c r="AD5961">
        <v>2662609</v>
      </c>
      <c r="AE5961">
        <v>39</v>
      </c>
      <c r="AF5961">
        <v>114</v>
      </c>
    </row>
    <row r="5962" spans="1:32" x14ac:dyDescent="0.3">
      <c r="A5962" t="s">
        <v>1</v>
      </c>
      <c r="B5962" s="65" t="str">
        <f>VLOOKUP(A5962,'bank list with code'!$A$2:$C$114,3,FALSE)</f>
        <v>B015</v>
      </c>
      <c r="C5962" s="65" t="str">
        <f>VLOOKUP(B5962,'bank type'!$A$2:$B$87,2,FALSE)</f>
        <v>Public Sector Banks</v>
      </c>
      <c r="D5962" s="62">
        <f t="shared" ref="D5962:D6021" si="197">DATE(2024,6,30)</f>
        <v>45473</v>
      </c>
      <c r="E5962" s="118">
        <v>6</v>
      </c>
      <c r="F5962" s="31">
        <v>2024</v>
      </c>
      <c r="G5962">
        <v>5329</v>
      </c>
      <c r="H5962">
        <v>2904</v>
      </c>
      <c r="K5962">
        <v>41781</v>
      </c>
      <c r="L5962">
        <v>19608</v>
      </c>
      <c r="M5962">
        <v>0</v>
      </c>
      <c r="N5962">
        <v>1148510</v>
      </c>
      <c r="O5962">
        <v>75038</v>
      </c>
      <c r="Q5962">
        <v>134535</v>
      </c>
      <c r="S5962" s="114">
        <v>533.40599999999995</v>
      </c>
      <c r="T5962">
        <v>59908</v>
      </c>
      <c r="U5962">
        <v>285639</v>
      </c>
      <c r="V5962">
        <v>0</v>
      </c>
      <c r="W5962">
        <v>0</v>
      </c>
      <c r="X5962">
        <v>44779517</v>
      </c>
      <c r="Z5962">
        <v>2551378</v>
      </c>
      <c r="AB5962" s="114">
        <v>5262.5739999999996</v>
      </c>
      <c r="AC5962">
        <v>711184</v>
      </c>
      <c r="AD5962">
        <v>1265797</v>
      </c>
      <c r="AE5962">
        <v>0</v>
      </c>
      <c r="AF5962">
        <v>0</v>
      </c>
    </row>
    <row r="5963" spans="1:32" x14ac:dyDescent="0.3">
      <c r="A5963" t="s">
        <v>2</v>
      </c>
      <c r="B5963" s="65" t="str">
        <f>VLOOKUP(A5963,'bank list with code'!$A$2:$C$114,3,FALSE)</f>
        <v>B016</v>
      </c>
      <c r="C5963" s="65" t="str">
        <f>VLOOKUP(B5963,'bank type'!$A$2:$B$87,2,FALSE)</f>
        <v>Public Sector Banks</v>
      </c>
      <c r="D5963" s="62">
        <f t="shared" si="197"/>
        <v>45473</v>
      </c>
      <c r="E5963" s="118">
        <v>6</v>
      </c>
      <c r="F5963" s="31">
        <v>2024</v>
      </c>
      <c r="G5963">
        <v>2078</v>
      </c>
      <c r="H5963">
        <v>207</v>
      </c>
      <c r="K5963">
        <v>1451</v>
      </c>
      <c r="L5963">
        <v>1801</v>
      </c>
      <c r="M5963">
        <v>355014</v>
      </c>
      <c r="N5963">
        <v>902167</v>
      </c>
      <c r="O5963">
        <v>32620</v>
      </c>
      <c r="Q5963">
        <v>46114</v>
      </c>
      <c r="S5963" s="114">
        <v>199.25399999999999</v>
      </c>
      <c r="T5963">
        <v>17935</v>
      </c>
      <c r="U5963">
        <v>98466</v>
      </c>
      <c r="V5963">
        <v>0</v>
      </c>
      <c r="W5963">
        <v>0</v>
      </c>
      <c r="X5963">
        <v>13808105</v>
      </c>
      <c r="Z5963">
        <v>1225314</v>
      </c>
      <c r="AB5963" s="114">
        <v>2286.1179999999999</v>
      </c>
      <c r="AC5963">
        <v>284519</v>
      </c>
      <c r="AD5963">
        <v>637535</v>
      </c>
      <c r="AE5963">
        <v>5981</v>
      </c>
      <c r="AF5963">
        <v>65304</v>
      </c>
    </row>
    <row r="5964" spans="1:32" x14ac:dyDescent="0.3">
      <c r="A5964" t="s">
        <v>3</v>
      </c>
      <c r="B5964" s="65" t="str">
        <f>VLOOKUP(A5964,'bank list with code'!$A$2:$C$114,3,FALSE)</f>
        <v>B018</v>
      </c>
      <c r="C5964" s="65" t="str">
        <f>VLOOKUP(B5964,'bank type'!$A$2:$B$87,2,FALSE)</f>
        <v>Public Sector Banks</v>
      </c>
      <c r="D5964" s="62">
        <f t="shared" si="197"/>
        <v>45473</v>
      </c>
      <c r="E5964" s="118">
        <v>6</v>
      </c>
      <c r="F5964" s="31">
        <v>2024</v>
      </c>
      <c r="G5964">
        <v>8308</v>
      </c>
      <c r="H5964">
        <v>3948</v>
      </c>
      <c r="K5964">
        <v>77878</v>
      </c>
      <c r="L5964">
        <v>13167</v>
      </c>
      <c r="M5964">
        <v>0</v>
      </c>
      <c r="N5964">
        <v>2612468</v>
      </c>
      <c r="O5964">
        <v>907085</v>
      </c>
      <c r="Q5964">
        <v>1009355</v>
      </c>
      <c r="S5964" s="114">
        <v>3768.511</v>
      </c>
      <c r="T5964">
        <v>393177</v>
      </c>
      <c r="U5964">
        <v>2224420</v>
      </c>
      <c r="V5964">
        <v>0</v>
      </c>
      <c r="W5964">
        <v>0</v>
      </c>
      <c r="X5964">
        <v>57401698</v>
      </c>
      <c r="Z5964">
        <v>6334344</v>
      </c>
      <c r="AB5964" s="114">
        <v>16734.162</v>
      </c>
      <c r="AC5964">
        <v>1034240</v>
      </c>
      <c r="AD5964">
        <v>4222789</v>
      </c>
      <c r="AE5964">
        <v>4086</v>
      </c>
      <c r="AF5964">
        <v>64708</v>
      </c>
    </row>
    <row r="5965" spans="1:32" x14ac:dyDescent="0.3">
      <c r="A5965" t="s">
        <v>4</v>
      </c>
      <c r="B5965" s="65" t="str">
        <f>VLOOKUP(A5965,'bank list with code'!$A$2:$C$114,3,FALSE)</f>
        <v>B022</v>
      </c>
      <c r="C5965" s="65" t="str">
        <f>VLOOKUP(B5965,'bank type'!$A$2:$B$87,2,FALSE)</f>
        <v>Public Sector Banks</v>
      </c>
      <c r="D5965" s="62">
        <f t="shared" si="197"/>
        <v>45473</v>
      </c>
      <c r="E5965" s="118">
        <v>6</v>
      </c>
      <c r="F5965" s="31">
        <v>2024</v>
      </c>
      <c r="G5965">
        <v>2857</v>
      </c>
      <c r="H5965">
        <v>1144</v>
      </c>
      <c r="K5965">
        <v>3134</v>
      </c>
      <c r="L5965">
        <v>2605</v>
      </c>
      <c r="M5965">
        <v>23448</v>
      </c>
      <c r="N5965">
        <v>1394964</v>
      </c>
      <c r="O5965">
        <v>0</v>
      </c>
      <c r="Q5965">
        <v>0</v>
      </c>
      <c r="S5965" s="114">
        <v>0</v>
      </c>
      <c r="T5965">
        <v>0</v>
      </c>
      <c r="U5965">
        <v>0</v>
      </c>
      <c r="V5965">
        <v>0</v>
      </c>
      <c r="W5965">
        <v>0</v>
      </c>
      <c r="X5965">
        <v>28707297</v>
      </c>
      <c r="Z5965">
        <v>1591370</v>
      </c>
      <c r="AB5965" s="114">
        <v>3761.11</v>
      </c>
      <c r="AC5965">
        <v>229754</v>
      </c>
      <c r="AD5965">
        <v>739827</v>
      </c>
      <c r="AE5965">
        <v>0</v>
      </c>
      <c r="AF5965">
        <v>0</v>
      </c>
    </row>
    <row r="5966" spans="1:32" x14ac:dyDescent="0.3">
      <c r="A5966" t="s">
        <v>5</v>
      </c>
      <c r="B5966" s="65" t="str">
        <f>VLOOKUP(A5966,'bank list with code'!$A$2:$C$114,3,FALSE)</f>
        <v>B060</v>
      </c>
      <c r="C5966" s="65" t="str">
        <f>VLOOKUP(B5966,'bank type'!$A$2:$B$87,2,FALSE)</f>
        <v>Public Sector Banks</v>
      </c>
      <c r="D5966" s="62">
        <f t="shared" si="197"/>
        <v>45473</v>
      </c>
      <c r="E5966" s="118">
        <v>6</v>
      </c>
      <c r="F5966" s="31">
        <v>2024</v>
      </c>
      <c r="G5966">
        <v>4479</v>
      </c>
      <c r="H5966">
        <v>614</v>
      </c>
      <c r="K5966">
        <v>21656</v>
      </c>
      <c r="L5966">
        <v>11945</v>
      </c>
      <c r="M5966">
        <v>0</v>
      </c>
      <c r="N5966">
        <v>2699651</v>
      </c>
      <c r="O5966">
        <v>237766</v>
      </c>
      <c r="Q5966">
        <v>207433</v>
      </c>
      <c r="S5966" s="114">
        <v>895.30200000000002</v>
      </c>
      <c r="T5966">
        <v>131887</v>
      </c>
      <c r="U5966">
        <v>1016496</v>
      </c>
      <c r="V5966">
        <v>0</v>
      </c>
      <c r="W5966">
        <v>0</v>
      </c>
      <c r="X5966">
        <v>32356053</v>
      </c>
      <c r="Z5966">
        <v>3308210</v>
      </c>
      <c r="AB5966" s="114">
        <v>7739.973</v>
      </c>
      <c r="AC5966">
        <v>725983</v>
      </c>
      <c r="AD5966">
        <v>1744199</v>
      </c>
      <c r="AE5966">
        <v>169</v>
      </c>
      <c r="AF5966">
        <v>609</v>
      </c>
    </row>
    <row r="5967" spans="1:32" x14ac:dyDescent="0.3">
      <c r="A5967" t="s">
        <v>6</v>
      </c>
      <c r="B5967" s="65" t="str">
        <f>VLOOKUP(A5967,'bank list with code'!$A$2:$C$114,3,FALSE)</f>
        <v>B061</v>
      </c>
      <c r="C5967" s="65" t="str">
        <f>VLOOKUP(B5967,'bank type'!$A$2:$B$87,2,FALSE)</f>
        <v>Public Sector Banks</v>
      </c>
      <c r="D5967" s="62">
        <f t="shared" si="197"/>
        <v>45473</v>
      </c>
      <c r="E5967" s="118">
        <v>6</v>
      </c>
      <c r="F5967" s="31">
        <v>2024</v>
      </c>
      <c r="G5967">
        <v>2771</v>
      </c>
      <c r="H5967">
        <v>733</v>
      </c>
      <c r="K5967">
        <v>0</v>
      </c>
      <c r="L5967">
        <v>0</v>
      </c>
      <c r="M5967">
        <v>0</v>
      </c>
      <c r="N5967">
        <v>380280</v>
      </c>
      <c r="O5967">
        <v>79101</v>
      </c>
      <c r="Q5967">
        <v>69930</v>
      </c>
      <c r="S5967" s="114">
        <v>201.76599999999999</v>
      </c>
      <c r="T5967">
        <v>21803</v>
      </c>
      <c r="U5967">
        <v>74796</v>
      </c>
      <c r="V5967">
        <v>0</v>
      </c>
      <c r="W5967">
        <v>0</v>
      </c>
      <c r="X5967">
        <v>18761988</v>
      </c>
      <c r="Z5967">
        <v>2419183</v>
      </c>
      <c r="AB5967" s="114">
        <v>5424.6239999999998</v>
      </c>
      <c r="AC5967">
        <v>477851</v>
      </c>
      <c r="AD5967">
        <v>1138301</v>
      </c>
      <c r="AE5967">
        <v>0</v>
      </c>
      <c r="AF5967">
        <v>0</v>
      </c>
    </row>
    <row r="5968" spans="1:32" x14ac:dyDescent="0.3">
      <c r="A5968" t="s">
        <v>7</v>
      </c>
      <c r="B5968" s="65" t="str">
        <f>VLOOKUP(A5968,'bank list with code'!$A$2:$C$114,3,FALSE)</f>
        <v>B080</v>
      </c>
      <c r="C5968" s="65" t="str">
        <f>VLOOKUP(B5968,'bank type'!$A$2:$B$87,2,FALSE)</f>
        <v>Public Sector Banks</v>
      </c>
      <c r="D5968" s="62">
        <f t="shared" si="197"/>
        <v>45473</v>
      </c>
      <c r="E5968" s="118">
        <v>6</v>
      </c>
      <c r="F5968" s="31">
        <v>2024</v>
      </c>
      <c r="G5968">
        <v>1028</v>
      </c>
      <c r="H5968">
        <v>27</v>
      </c>
      <c r="K5968">
        <v>737</v>
      </c>
      <c r="L5968">
        <v>1230</v>
      </c>
      <c r="M5968">
        <v>883</v>
      </c>
      <c r="N5968">
        <v>126965</v>
      </c>
      <c r="O5968">
        <v>0</v>
      </c>
      <c r="Q5968">
        <v>0</v>
      </c>
      <c r="S5968" s="114">
        <v>0</v>
      </c>
      <c r="T5968">
        <v>0</v>
      </c>
      <c r="U5968">
        <v>0</v>
      </c>
      <c r="V5968">
        <v>0</v>
      </c>
      <c r="W5968">
        <v>0</v>
      </c>
      <c r="X5968">
        <v>3820483</v>
      </c>
      <c r="Z5968">
        <v>338863</v>
      </c>
      <c r="AB5968" s="114">
        <v>798.221</v>
      </c>
      <c r="AC5968">
        <v>131158</v>
      </c>
      <c r="AD5968">
        <v>329997</v>
      </c>
      <c r="AE5968">
        <v>0</v>
      </c>
      <c r="AF5968">
        <v>0</v>
      </c>
    </row>
    <row r="5969" spans="1:32" x14ac:dyDescent="0.3">
      <c r="A5969" t="s">
        <v>8</v>
      </c>
      <c r="B5969" s="65" t="str">
        <f>VLOOKUP(A5969,'bank list with code'!$A$2:$C$114,3,FALSE)</f>
        <v>B081</v>
      </c>
      <c r="C5969" s="65" t="str">
        <f>VLOOKUP(B5969,'bank type'!$A$2:$B$87,2,FALSE)</f>
        <v>Public Sector Banks</v>
      </c>
      <c r="D5969" s="62">
        <f t="shared" si="197"/>
        <v>45473</v>
      </c>
      <c r="E5969" s="118">
        <v>6</v>
      </c>
      <c r="F5969" s="31">
        <v>2024</v>
      </c>
      <c r="G5969">
        <v>7775</v>
      </c>
      <c r="H5969">
        <v>4305</v>
      </c>
      <c r="K5969">
        <v>36275</v>
      </c>
      <c r="L5969">
        <v>0</v>
      </c>
      <c r="M5969">
        <v>673192</v>
      </c>
      <c r="N5969">
        <v>667556</v>
      </c>
      <c r="O5969">
        <v>524180</v>
      </c>
      <c r="Q5969">
        <v>387716</v>
      </c>
      <c r="S5969" s="114">
        <v>1566.2840000000001</v>
      </c>
      <c r="T5969">
        <v>224211</v>
      </c>
      <c r="U5969">
        <v>1296134</v>
      </c>
      <c r="V5969">
        <v>1</v>
      </c>
      <c r="W5969">
        <v>36</v>
      </c>
      <c r="X5969">
        <v>40564087</v>
      </c>
      <c r="Z5969">
        <v>4584783</v>
      </c>
      <c r="AB5969" s="114">
        <v>11193.826999999999</v>
      </c>
      <c r="AC5969">
        <v>1445155</v>
      </c>
      <c r="AD5969">
        <v>3476605</v>
      </c>
      <c r="AE5969">
        <v>0</v>
      </c>
      <c r="AF5969">
        <v>0</v>
      </c>
    </row>
    <row r="5970" spans="1:32" x14ac:dyDescent="0.3">
      <c r="A5970" t="s">
        <v>12</v>
      </c>
      <c r="B5970" s="65" t="str">
        <f>VLOOKUP(A5970,'bank list with code'!$A$2:$C$114,3,FALSE)</f>
        <v>B093</v>
      </c>
      <c r="C5970" s="65" t="str">
        <f>VLOOKUP(B5970,'bank type'!$A$2:$B$87,2,FALSE)</f>
        <v>Public Sector Banks</v>
      </c>
      <c r="D5970" s="62">
        <f t="shared" si="197"/>
        <v>45473</v>
      </c>
      <c r="E5970" s="118">
        <v>6</v>
      </c>
      <c r="F5970" s="31">
        <v>2024</v>
      </c>
      <c r="G5970">
        <v>24103</v>
      </c>
      <c r="H5970">
        <v>38430</v>
      </c>
      <c r="K5970">
        <v>1395562</v>
      </c>
      <c r="L5970">
        <v>52110</v>
      </c>
      <c r="M5970">
        <v>902411</v>
      </c>
      <c r="N5970">
        <v>4174437</v>
      </c>
      <c r="O5970">
        <v>19238868</v>
      </c>
      <c r="Q5970">
        <v>26435033</v>
      </c>
      <c r="S5970" s="114">
        <v>101563.848</v>
      </c>
      <c r="T5970">
        <v>32643416</v>
      </c>
      <c r="U5970">
        <v>151101705</v>
      </c>
      <c r="V5970">
        <v>0</v>
      </c>
      <c r="W5970">
        <v>0</v>
      </c>
      <c r="X5970">
        <v>232034018</v>
      </c>
      <c r="Z5970">
        <v>33223314</v>
      </c>
      <c r="AB5970" s="114">
        <v>79298.816000000006</v>
      </c>
      <c r="AC5970">
        <v>7367080</v>
      </c>
      <c r="AD5970">
        <v>19631900</v>
      </c>
      <c r="AE5970">
        <v>984</v>
      </c>
      <c r="AF5970">
        <v>14323</v>
      </c>
    </row>
    <row r="5971" spans="1:32" x14ac:dyDescent="0.3">
      <c r="A5971" t="s">
        <v>9</v>
      </c>
      <c r="B5971" s="65" t="str">
        <f>VLOOKUP(A5971,'bank list with code'!$A$2:$C$114,3,FALSE)</f>
        <v>B102</v>
      </c>
      <c r="C5971" s="65" t="str">
        <f>VLOOKUP(B5971,'bank type'!$A$2:$B$87,2,FALSE)</f>
        <v>Public Sector Banks</v>
      </c>
      <c r="D5971" s="62">
        <f t="shared" si="197"/>
        <v>45473</v>
      </c>
      <c r="E5971" s="118">
        <v>6</v>
      </c>
      <c r="F5971" s="31">
        <v>2024</v>
      </c>
      <c r="G5971">
        <v>2242</v>
      </c>
      <c r="H5971">
        <v>227</v>
      </c>
      <c r="K5971">
        <v>10814</v>
      </c>
      <c r="L5971">
        <v>3568</v>
      </c>
      <c r="M5971">
        <v>415</v>
      </c>
      <c r="N5971">
        <v>1111048</v>
      </c>
      <c r="O5971">
        <v>0</v>
      </c>
      <c r="Q5971">
        <v>0</v>
      </c>
      <c r="S5971" s="114">
        <v>0</v>
      </c>
      <c r="T5971">
        <v>0</v>
      </c>
      <c r="U5971">
        <v>0</v>
      </c>
      <c r="V5971">
        <v>0</v>
      </c>
      <c r="W5971">
        <v>0</v>
      </c>
      <c r="X5971">
        <v>12876674</v>
      </c>
      <c r="Z5971">
        <v>981132</v>
      </c>
      <c r="AB5971" s="114">
        <v>2357.114</v>
      </c>
      <c r="AC5971">
        <v>412903</v>
      </c>
      <c r="AD5971">
        <v>909082</v>
      </c>
      <c r="AE5971">
        <v>780</v>
      </c>
      <c r="AF5971">
        <v>12999</v>
      </c>
    </row>
    <row r="5972" spans="1:32" x14ac:dyDescent="0.3">
      <c r="A5972" t="s">
        <v>10</v>
      </c>
      <c r="B5972" s="65" t="str">
        <f>VLOOKUP(A5972,'bank list with code'!$A$2:$C$114,3,FALSE)</f>
        <v>B105</v>
      </c>
      <c r="C5972" s="65" t="str">
        <f>VLOOKUP(B5972,'bank type'!$A$2:$B$87,2,FALSE)</f>
        <v>Public Sector Banks</v>
      </c>
      <c r="D5972" s="62">
        <f t="shared" si="197"/>
        <v>45473</v>
      </c>
      <c r="E5972" s="118">
        <v>6</v>
      </c>
      <c r="F5972" s="31">
        <v>2024</v>
      </c>
      <c r="G5972">
        <v>7675</v>
      </c>
      <c r="H5972">
        <v>2016</v>
      </c>
      <c r="K5972">
        <v>45368</v>
      </c>
      <c r="L5972">
        <v>8004</v>
      </c>
      <c r="M5972">
        <v>272991</v>
      </c>
      <c r="N5972">
        <v>284566</v>
      </c>
      <c r="O5972">
        <v>776887</v>
      </c>
      <c r="Q5972">
        <v>707030</v>
      </c>
      <c r="S5972" s="114">
        <v>2983.172</v>
      </c>
      <c r="T5972">
        <v>1448049</v>
      </c>
      <c r="U5972">
        <v>3075388</v>
      </c>
      <c r="V5972">
        <v>0</v>
      </c>
      <c r="W5972">
        <v>0</v>
      </c>
      <c r="X5972">
        <v>55157257</v>
      </c>
      <c r="Z5972">
        <v>5058643</v>
      </c>
      <c r="AB5972" s="114">
        <v>11323.055</v>
      </c>
      <c r="AC5972">
        <v>2341224</v>
      </c>
      <c r="AD5972">
        <v>5407331</v>
      </c>
      <c r="AE5972">
        <v>2825</v>
      </c>
      <c r="AF5972">
        <v>11282</v>
      </c>
    </row>
    <row r="5973" spans="1:32" x14ac:dyDescent="0.3">
      <c r="A5973" t="s">
        <v>14</v>
      </c>
      <c r="B5973" s="65" t="str">
        <f>VLOOKUP(A5973,'bank list with code'!$A$2:$C$114,3,FALSE)</f>
        <v>B009</v>
      </c>
      <c r="C5973" s="65" t="str">
        <f>VLOOKUP(B5973,'bank type'!$A$2:$B$87,2,FALSE)</f>
        <v>Private Sector Banks</v>
      </c>
      <c r="D5973" s="62">
        <f t="shared" si="197"/>
        <v>45473</v>
      </c>
      <c r="E5973" s="118">
        <v>6</v>
      </c>
      <c r="F5973" s="31">
        <v>2024</v>
      </c>
      <c r="G5973">
        <v>6307</v>
      </c>
      <c r="H5973">
        <v>8686</v>
      </c>
      <c r="K5973">
        <v>1867530</v>
      </c>
      <c r="L5973">
        <v>541</v>
      </c>
      <c r="M5973">
        <v>805179</v>
      </c>
      <c r="N5973">
        <v>84813774</v>
      </c>
      <c r="O5973">
        <v>14457746</v>
      </c>
      <c r="Q5973">
        <v>30808172</v>
      </c>
      <c r="S5973" s="114">
        <v>73156.512000000002</v>
      </c>
      <c r="T5973">
        <v>21659152</v>
      </c>
      <c r="U5973">
        <v>104346212</v>
      </c>
      <c r="V5973">
        <v>0</v>
      </c>
      <c r="W5973">
        <v>0</v>
      </c>
      <c r="X5973">
        <v>36163344</v>
      </c>
      <c r="Z5973">
        <v>5335088</v>
      </c>
      <c r="AB5973" s="114">
        <v>16169.514999999999</v>
      </c>
      <c r="AC5973">
        <v>2337096</v>
      </c>
      <c r="AD5973">
        <v>11795639</v>
      </c>
      <c r="AE5973">
        <v>12799</v>
      </c>
      <c r="AF5973">
        <v>340781</v>
      </c>
    </row>
    <row r="5974" spans="1:32" x14ac:dyDescent="0.3">
      <c r="A5974" t="s">
        <v>15</v>
      </c>
      <c r="B5974" s="65" t="str">
        <f>VLOOKUP(A5974,'bank list with code'!$A$2:$C$114,3,FALSE)</f>
        <v>B010</v>
      </c>
      <c r="C5974" s="65" t="str">
        <f>VLOOKUP(B5974,'bank type'!$A$2:$B$87,2,FALSE)</f>
        <v>Private Sector Banks</v>
      </c>
      <c r="D5974" s="62">
        <f t="shared" si="197"/>
        <v>45473</v>
      </c>
      <c r="E5974" s="118">
        <v>6</v>
      </c>
      <c r="F5974" s="31">
        <v>2024</v>
      </c>
      <c r="G5974">
        <v>433</v>
      </c>
      <c r="H5974">
        <v>5</v>
      </c>
      <c r="K5974">
        <v>60323</v>
      </c>
      <c r="L5974">
        <v>0</v>
      </c>
      <c r="M5974">
        <v>0</v>
      </c>
      <c r="N5974">
        <v>0</v>
      </c>
      <c r="O5974">
        <v>0</v>
      </c>
      <c r="Q5974">
        <v>0</v>
      </c>
      <c r="S5974" s="114">
        <v>0</v>
      </c>
      <c r="T5974">
        <v>0</v>
      </c>
      <c r="U5974">
        <v>0</v>
      </c>
      <c r="V5974">
        <v>0</v>
      </c>
      <c r="W5974">
        <v>0</v>
      </c>
      <c r="X5974">
        <v>5746225</v>
      </c>
      <c r="Z5974">
        <v>261052</v>
      </c>
      <c r="AB5974" s="114">
        <v>801.00900000000001</v>
      </c>
      <c r="AC5974">
        <v>82194</v>
      </c>
      <c r="AD5974">
        <v>389383</v>
      </c>
      <c r="AE5974">
        <v>0</v>
      </c>
      <c r="AF5974">
        <v>0</v>
      </c>
    </row>
    <row r="5975" spans="1:32" x14ac:dyDescent="0.3">
      <c r="A5975" t="s">
        <v>90</v>
      </c>
      <c r="B5975" s="65" t="str">
        <f>VLOOKUP(A5975,'bank list with code'!$A$2:$C$114,3,FALSE)</f>
        <v>B024</v>
      </c>
      <c r="C5975" s="65" t="str">
        <f>VLOOKUP(B5975,'bank type'!$A$2:$B$87,2,FALSE)</f>
        <v>Private Sector Banks</v>
      </c>
      <c r="D5975" s="62">
        <f t="shared" si="197"/>
        <v>45473</v>
      </c>
      <c r="E5975" s="118">
        <v>6</v>
      </c>
      <c r="F5975" s="31">
        <v>2024</v>
      </c>
      <c r="G5975">
        <v>1149</v>
      </c>
      <c r="H5975">
        <v>530</v>
      </c>
      <c r="K5975">
        <v>6945</v>
      </c>
      <c r="L5975">
        <v>69922</v>
      </c>
      <c r="M5975">
        <v>0</v>
      </c>
      <c r="N5975">
        <v>70823</v>
      </c>
      <c r="O5975">
        <v>27579</v>
      </c>
      <c r="Q5975">
        <v>53833</v>
      </c>
      <c r="S5975" s="114">
        <v>226.03299999999999</v>
      </c>
      <c r="T5975">
        <v>22590</v>
      </c>
      <c r="U5975">
        <v>212600</v>
      </c>
      <c r="V5975">
        <v>0</v>
      </c>
      <c r="W5975">
        <v>0</v>
      </c>
      <c r="X5975">
        <v>2822694</v>
      </c>
      <c r="Z5975">
        <v>400519</v>
      </c>
      <c r="AB5975" s="114">
        <v>1117.2080000000001</v>
      </c>
      <c r="AC5975">
        <v>39620</v>
      </c>
      <c r="AD5975">
        <v>140118</v>
      </c>
      <c r="AE5975">
        <v>0</v>
      </c>
      <c r="AF5975">
        <v>0</v>
      </c>
    </row>
    <row r="5976" spans="1:32" x14ac:dyDescent="0.3">
      <c r="A5976" t="s">
        <v>91</v>
      </c>
      <c r="B5976" s="65" t="str">
        <f>VLOOKUP(A5976,'bank list with code'!$A$2:$C$114,3,FALSE)</f>
        <v>B027</v>
      </c>
      <c r="C5976" s="65" t="str">
        <f>VLOOKUP(B5976,'bank type'!$A$2:$B$87,2,FALSE)</f>
        <v>Private Sector Banks</v>
      </c>
      <c r="D5976" s="62">
        <f t="shared" si="197"/>
        <v>45473</v>
      </c>
      <c r="E5976" s="118">
        <v>6</v>
      </c>
      <c r="F5976" s="31">
        <v>2024</v>
      </c>
      <c r="G5976">
        <v>710</v>
      </c>
      <c r="H5976">
        <v>47</v>
      </c>
      <c r="K5976">
        <v>0</v>
      </c>
      <c r="L5976">
        <v>0</v>
      </c>
      <c r="M5976">
        <v>11918</v>
      </c>
      <c r="N5976">
        <v>0</v>
      </c>
      <c r="O5976">
        <v>110860</v>
      </c>
      <c r="Q5976">
        <v>200403</v>
      </c>
      <c r="S5976" s="114">
        <v>645.36099999999999</v>
      </c>
      <c r="T5976">
        <v>753464</v>
      </c>
      <c r="U5976">
        <v>1404546</v>
      </c>
      <c r="V5976">
        <v>0</v>
      </c>
      <c r="W5976">
        <v>0</v>
      </c>
      <c r="X5976">
        <v>883835</v>
      </c>
      <c r="Z5976">
        <v>160590</v>
      </c>
      <c r="AB5976" s="114">
        <v>347.85</v>
      </c>
      <c r="AC5976">
        <v>14624</v>
      </c>
      <c r="AD5976">
        <v>50678</v>
      </c>
      <c r="AE5976">
        <v>2</v>
      </c>
      <c r="AF5976">
        <v>22</v>
      </c>
    </row>
    <row r="5977" spans="1:32" x14ac:dyDescent="0.3">
      <c r="A5977" t="s">
        <v>18</v>
      </c>
      <c r="B5977" s="65" t="str">
        <f>VLOOKUP(A5977,'bank list with code'!$A$2:$C$114,3,FALSE)</f>
        <v>B032</v>
      </c>
      <c r="C5977" s="65" t="str">
        <f>VLOOKUP(B5977,'bank type'!$A$2:$B$87,2,FALSE)</f>
        <v>Private Sector Banks</v>
      </c>
      <c r="D5977" s="62">
        <f t="shared" si="197"/>
        <v>45473</v>
      </c>
      <c r="E5977" s="118">
        <v>6</v>
      </c>
      <c r="F5977" s="31">
        <v>2024</v>
      </c>
      <c r="G5977">
        <v>413</v>
      </c>
      <c r="H5977">
        <v>5</v>
      </c>
      <c r="K5977">
        <v>8007</v>
      </c>
      <c r="L5977">
        <v>0</v>
      </c>
      <c r="M5977">
        <v>14175</v>
      </c>
      <c r="N5977">
        <v>0</v>
      </c>
      <c r="O5977">
        <v>0</v>
      </c>
      <c r="Q5977">
        <v>0</v>
      </c>
      <c r="S5977" s="114">
        <v>0</v>
      </c>
      <c r="T5977">
        <v>0</v>
      </c>
      <c r="U5977">
        <v>0</v>
      </c>
      <c r="V5977">
        <v>0</v>
      </c>
      <c r="W5977">
        <v>0</v>
      </c>
      <c r="X5977">
        <v>934908</v>
      </c>
      <c r="Z5977">
        <v>84101</v>
      </c>
      <c r="AB5977" s="114">
        <v>241.99</v>
      </c>
      <c r="AC5977">
        <v>40468</v>
      </c>
      <c r="AD5977">
        <v>156793</v>
      </c>
      <c r="AE5977">
        <v>268</v>
      </c>
      <c r="AF5977">
        <v>6832</v>
      </c>
    </row>
    <row r="5978" spans="1:32" x14ac:dyDescent="0.3">
      <c r="A5978" t="s">
        <v>19</v>
      </c>
      <c r="B5978" s="65" t="str">
        <f>VLOOKUP(A5978,'bank list with code'!$A$2:$C$114,3,FALSE)</f>
        <v>B038</v>
      </c>
      <c r="C5978" s="65" t="str">
        <f>VLOOKUP(B5978,'bank type'!$A$2:$B$87,2,FALSE)</f>
        <v>Private Sector Banks</v>
      </c>
      <c r="D5978" s="62">
        <f t="shared" si="197"/>
        <v>45473</v>
      </c>
      <c r="E5978" s="118">
        <v>6</v>
      </c>
      <c r="F5978" s="31">
        <v>2024</v>
      </c>
      <c r="G5978">
        <v>241</v>
      </c>
      <c r="H5978">
        <v>39</v>
      </c>
      <c r="K5978">
        <v>1399</v>
      </c>
      <c r="L5978">
        <v>0</v>
      </c>
      <c r="M5978">
        <v>0</v>
      </c>
      <c r="N5978">
        <v>33513</v>
      </c>
      <c r="O5978">
        <v>11984</v>
      </c>
      <c r="Q5978">
        <v>23327</v>
      </c>
      <c r="S5978" s="114">
        <v>52.756999999999998</v>
      </c>
      <c r="T5978">
        <v>6356</v>
      </c>
      <c r="U5978">
        <v>25527</v>
      </c>
      <c r="V5978">
        <v>1</v>
      </c>
      <c r="W5978">
        <v>7</v>
      </c>
      <c r="X5978">
        <v>546640</v>
      </c>
      <c r="Z5978">
        <v>159646</v>
      </c>
      <c r="AB5978" s="114">
        <v>307.91199999999998</v>
      </c>
      <c r="AC5978">
        <v>6352</v>
      </c>
      <c r="AD5978">
        <v>15787</v>
      </c>
      <c r="AE5978">
        <v>0</v>
      </c>
      <c r="AF5978">
        <v>0</v>
      </c>
    </row>
    <row r="5979" spans="1:32" x14ac:dyDescent="0.3">
      <c r="A5979" t="s">
        <v>20</v>
      </c>
      <c r="B5979" s="65" t="str">
        <f>VLOOKUP(A5979,'bank list with code'!$A$2:$C$114,3,FALSE)</f>
        <v>B045</v>
      </c>
      <c r="C5979" s="65" t="str">
        <f>VLOOKUP(B5979,'bank type'!$A$2:$B$87,2,FALSE)</f>
        <v>Private Sector Banks</v>
      </c>
      <c r="D5979" s="62">
        <f t="shared" si="197"/>
        <v>45473</v>
      </c>
      <c r="E5979" s="118">
        <v>6</v>
      </c>
      <c r="F5979" s="31">
        <v>2024</v>
      </c>
      <c r="G5979">
        <v>1704</v>
      </c>
      <c r="H5979">
        <v>335</v>
      </c>
      <c r="K5979">
        <v>20384</v>
      </c>
      <c r="L5979">
        <v>589</v>
      </c>
      <c r="M5979">
        <v>867</v>
      </c>
      <c r="N5979">
        <v>5342589</v>
      </c>
      <c r="O5979">
        <v>997820</v>
      </c>
      <c r="Q5979">
        <v>2002854</v>
      </c>
      <c r="S5979" s="114">
        <v>6350.5039999999999</v>
      </c>
      <c r="T5979">
        <v>1811856</v>
      </c>
      <c r="U5979">
        <v>9420010</v>
      </c>
      <c r="V5979">
        <v>0</v>
      </c>
      <c r="W5979">
        <v>0</v>
      </c>
      <c r="X5979">
        <v>13691402</v>
      </c>
      <c r="Z5979">
        <v>3207969</v>
      </c>
      <c r="AB5979" s="114">
        <v>7551.0969999999998</v>
      </c>
      <c r="AC5979">
        <v>1276241</v>
      </c>
      <c r="AD5979">
        <v>4938379</v>
      </c>
      <c r="AE5979">
        <v>2761</v>
      </c>
      <c r="AF5979">
        <v>39577</v>
      </c>
    </row>
    <row r="5980" spans="1:32" x14ac:dyDescent="0.3">
      <c r="A5980" t="s">
        <v>21</v>
      </c>
      <c r="B5980" s="65" t="str">
        <f>VLOOKUP(A5980,'bank list with code'!$A$2:$C$114,3,FALSE)</f>
        <v>B050</v>
      </c>
      <c r="C5980" s="65" t="str">
        <f>VLOOKUP(B5980,'bank type'!$A$2:$B$87,2,FALSE)</f>
        <v>Private Sector Banks</v>
      </c>
      <c r="D5980" s="62">
        <f t="shared" si="197"/>
        <v>45473</v>
      </c>
      <c r="E5980" s="118">
        <v>6</v>
      </c>
      <c r="F5980" s="31">
        <v>2024</v>
      </c>
      <c r="G5980">
        <v>12114</v>
      </c>
      <c r="H5980">
        <v>9049</v>
      </c>
      <c r="K5980">
        <v>1509922</v>
      </c>
      <c r="L5980">
        <v>4004</v>
      </c>
      <c r="M5980">
        <v>1950499</v>
      </c>
      <c r="N5980">
        <v>604987</v>
      </c>
      <c r="O5980">
        <v>21333467</v>
      </c>
      <c r="Q5980">
        <v>60877755</v>
      </c>
      <c r="S5980" s="114">
        <v>157446.83100000001</v>
      </c>
      <c r="T5980">
        <v>31927165</v>
      </c>
      <c r="U5980">
        <v>257070168</v>
      </c>
      <c r="V5980">
        <v>0</v>
      </c>
      <c r="W5980">
        <v>0</v>
      </c>
      <c r="X5980">
        <v>56396005</v>
      </c>
      <c r="Z5980">
        <v>11672311</v>
      </c>
      <c r="AB5980" s="114">
        <v>38986.019999999997</v>
      </c>
      <c r="AC5980">
        <v>7291184</v>
      </c>
      <c r="AD5980">
        <v>34625398</v>
      </c>
      <c r="AE5980">
        <v>73530</v>
      </c>
      <c r="AF5980">
        <v>1109012</v>
      </c>
    </row>
    <row r="5981" spans="1:32" x14ac:dyDescent="0.3">
      <c r="A5981" t="s">
        <v>22</v>
      </c>
      <c r="B5981" s="65" t="str">
        <f>VLOOKUP(A5981,'bank list with code'!$A$2:$C$114,3,FALSE)</f>
        <v>B053</v>
      </c>
      <c r="C5981" s="65" t="str">
        <f>VLOOKUP(B5981,'bank type'!$A$2:$B$87,2,FALSE)</f>
        <v>Private Sector Banks</v>
      </c>
      <c r="D5981" s="62">
        <f t="shared" si="197"/>
        <v>45473</v>
      </c>
      <c r="E5981" s="118">
        <v>6</v>
      </c>
      <c r="F5981" s="31">
        <v>2024</v>
      </c>
      <c r="G5981">
        <v>10166</v>
      </c>
      <c r="H5981">
        <v>6929</v>
      </c>
      <c r="K5981">
        <v>1735334</v>
      </c>
      <c r="L5981">
        <v>6252</v>
      </c>
      <c r="M5981">
        <v>591560</v>
      </c>
      <c r="N5981">
        <v>3558887</v>
      </c>
      <c r="O5981">
        <v>17268688</v>
      </c>
      <c r="Q5981">
        <v>19499727</v>
      </c>
      <c r="S5981" s="114">
        <v>92132.282999999996</v>
      </c>
      <c r="T5981">
        <v>47020436</v>
      </c>
      <c r="U5981">
        <v>212837986</v>
      </c>
      <c r="V5981">
        <v>58</v>
      </c>
      <c r="W5981">
        <v>4617</v>
      </c>
      <c r="X5981">
        <v>32064590</v>
      </c>
      <c r="Z5981">
        <v>7559595</v>
      </c>
      <c r="AB5981" s="114">
        <v>26194.412</v>
      </c>
      <c r="AC5981">
        <v>2988918</v>
      </c>
      <c r="AD5981">
        <v>20874528</v>
      </c>
      <c r="AE5981">
        <v>7489</v>
      </c>
      <c r="AF5981">
        <v>153184</v>
      </c>
    </row>
    <row r="5982" spans="1:32" x14ac:dyDescent="0.3">
      <c r="A5982" t="s">
        <v>82</v>
      </c>
      <c r="B5982" s="65" t="str">
        <f>VLOOKUP(A5982,'bank list with code'!$A$2:$C$114,3,FALSE)</f>
        <v>B054</v>
      </c>
      <c r="C5982" s="65" t="str">
        <f>VLOOKUP(B5982,'bank type'!$A$2:$B$87,2,FALSE)</f>
        <v>Private Sector Banks</v>
      </c>
      <c r="D5982" s="62">
        <f t="shared" si="197"/>
        <v>45473</v>
      </c>
      <c r="E5982" s="118">
        <v>6</v>
      </c>
      <c r="F5982" s="31">
        <v>2024</v>
      </c>
      <c r="G5982">
        <v>2332</v>
      </c>
      <c r="H5982">
        <v>961</v>
      </c>
      <c r="K5982">
        <v>14218</v>
      </c>
      <c r="L5982">
        <v>1539</v>
      </c>
      <c r="M5982">
        <v>2288</v>
      </c>
      <c r="N5982">
        <v>312473</v>
      </c>
      <c r="O5982">
        <v>36338</v>
      </c>
      <c r="Q5982">
        <v>67016</v>
      </c>
      <c r="S5982" s="114">
        <v>248.845</v>
      </c>
      <c r="T5982">
        <v>56492</v>
      </c>
      <c r="U5982">
        <v>202122</v>
      </c>
      <c r="V5982">
        <v>0</v>
      </c>
      <c r="W5982">
        <v>0</v>
      </c>
      <c r="X5982">
        <v>11992645</v>
      </c>
      <c r="Z5982">
        <v>1277408</v>
      </c>
      <c r="AB5982" s="114">
        <v>2971.3330000000001</v>
      </c>
      <c r="AC5982">
        <v>242682</v>
      </c>
      <c r="AD5982">
        <v>732043</v>
      </c>
      <c r="AE5982">
        <v>0</v>
      </c>
      <c r="AF5982">
        <v>0</v>
      </c>
    </row>
    <row r="5983" spans="1:32" x14ac:dyDescent="0.3">
      <c r="A5983" t="s">
        <v>83</v>
      </c>
      <c r="B5983" s="65" t="str">
        <f>VLOOKUP(A5983,'bank list with code'!$A$2:$C$114,3,FALSE)</f>
        <v>B056</v>
      </c>
      <c r="C5983" s="65" t="str">
        <f>VLOOKUP(B5983,'bank type'!$A$2:$B$87,2,FALSE)</f>
        <v>Private Sector Banks</v>
      </c>
      <c r="D5983" s="62">
        <f t="shared" si="197"/>
        <v>45473</v>
      </c>
      <c r="E5983" s="118">
        <v>6</v>
      </c>
      <c r="F5983" s="31">
        <v>2024</v>
      </c>
      <c r="G5983">
        <v>898</v>
      </c>
      <c r="H5983">
        <v>318</v>
      </c>
      <c r="K5983">
        <v>46601</v>
      </c>
      <c r="L5983">
        <v>7800</v>
      </c>
      <c r="M5983">
        <v>0</v>
      </c>
      <c r="N5983">
        <v>38079</v>
      </c>
      <c r="O5983">
        <v>2813627</v>
      </c>
      <c r="Q5983">
        <v>7804146</v>
      </c>
      <c r="S5983" s="114">
        <v>17321.567999999999</v>
      </c>
      <c r="T5983">
        <v>1848591</v>
      </c>
      <c r="U5983">
        <v>11796260</v>
      </c>
      <c r="V5983">
        <v>0</v>
      </c>
      <c r="W5983">
        <v>0</v>
      </c>
      <c r="X5983">
        <v>6599079</v>
      </c>
      <c r="Z5983">
        <v>695293</v>
      </c>
      <c r="AB5983" s="114">
        <v>2015.0450000000001</v>
      </c>
      <c r="AC5983">
        <v>257120</v>
      </c>
      <c r="AD5983">
        <v>2263082</v>
      </c>
      <c r="AE5983">
        <v>0</v>
      </c>
      <c r="AF5983">
        <v>0</v>
      </c>
    </row>
    <row r="5984" spans="1:32" x14ac:dyDescent="0.3">
      <c r="A5984" t="s">
        <v>24</v>
      </c>
      <c r="B5984" s="65" t="str">
        <f>VLOOKUP(A5984,'bank list with code'!$A$2:$C$114,3,FALSE)</f>
        <v>B062</v>
      </c>
      <c r="C5984" s="65" t="str">
        <f>VLOOKUP(B5984,'bank type'!$A$2:$B$87,2,FALSE)</f>
        <v>Private Sector Banks</v>
      </c>
      <c r="D5984" s="62">
        <f t="shared" si="197"/>
        <v>45473</v>
      </c>
      <c r="E5984" s="118">
        <v>6</v>
      </c>
      <c r="F5984" s="31">
        <v>2024</v>
      </c>
      <c r="G5984">
        <v>1863</v>
      </c>
      <c r="H5984">
        <v>1127</v>
      </c>
      <c r="K5984">
        <v>227387</v>
      </c>
      <c r="L5984">
        <v>146</v>
      </c>
      <c r="M5984">
        <v>59595</v>
      </c>
      <c r="N5984">
        <v>6302804</v>
      </c>
      <c r="O5984">
        <v>2992748</v>
      </c>
      <c r="Q5984">
        <v>3808067</v>
      </c>
      <c r="S5984" s="114">
        <v>23649.918000000001</v>
      </c>
      <c r="T5984">
        <v>5591645</v>
      </c>
      <c r="U5984">
        <v>53689941</v>
      </c>
      <c r="V5984">
        <v>0</v>
      </c>
      <c r="W5984">
        <v>0</v>
      </c>
      <c r="X5984">
        <v>11273667</v>
      </c>
      <c r="Z5984">
        <v>818778</v>
      </c>
      <c r="AB5984" s="114">
        <v>2219.9740000000002</v>
      </c>
      <c r="AC5984">
        <v>630713</v>
      </c>
      <c r="AD5984">
        <v>3228781</v>
      </c>
      <c r="AE5984">
        <v>928</v>
      </c>
      <c r="AF5984">
        <v>56860</v>
      </c>
    </row>
    <row r="5985" spans="1:32" x14ac:dyDescent="0.3">
      <c r="A5985" t="s">
        <v>84</v>
      </c>
      <c r="B5985" s="65" t="str">
        <f>VLOOKUP(A5985,'bank list with code'!$A$2:$C$114,3,FALSE)</f>
        <v>B063</v>
      </c>
      <c r="C5985" s="65" t="str">
        <f>VLOOKUP(B5985,'bank type'!$A$2:$B$87,2,FALSE)</f>
        <v>Private Sector Banks</v>
      </c>
      <c r="D5985" s="62">
        <f t="shared" si="197"/>
        <v>45473</v>
      </c>
      <c r="E5985" s="118">
        <v>6</v>
      </c>
      <c r="F5985" s="31">
        <v>2024</v>
      </c>
      <c r="G5985">
        <v>947</v>
      </c>
      <c r="H5985">
        <v>631</v>
      </c>
      <c r="K5985">
        <v>14310</v>
      </c>
      <c r="L5985">
        <v>942</v>
      </c>
      <c r="M5985">
        <v>0</v>
      </c>
      <c r="N5985">
        <v>489793</v>
      </c>
      <c r="O5985">
        <v>120788</v>
      </c>
      <c r="Q5985">
        <v>185866</v>
      </c>
      <c r="S5985" s="114">
        <v>1515.941</v>
      </c>
      <c r="T5985">
        <v>90535</v>
      </c>
      <c r="U5985">
        <v>361175</v>
      </c>
      <c r="V5985">
        <v>0</v>
      </c>
      <c r="W5985">
        <v>0</v>
      </c>
      <c r="X5985">
        <v>4416890</v>
      </c>
      <c r="Z5985">
        <v>919365</v>
      </c>
      <c r="AB5985" s="114">
        <v>2251.9749999999999</v>
      </c>
      <c r="AC5985">
        <v>1190142</v>
      </c>
      <c r="AD5985">
        <v>714427</v>
      </c>
      <c r="AE5985">
        <v>0</v>
      </c>
      <c r="AF5985">
        <v>0</v>
      </c>
    </row>
    <row r="5986" spans="1:32" x14ac:dyDescent="0.3">
      <c r="A5986" t="s">
        <v>26</v>
      </c>
      <c r="B5986" s="65" t="str">
        <f>VLOOKUP(A5986,'bank list with code'!$A$2:$C$114,3,FALSE)</f>
        <v>B069</v>
      </c>
      <c r="C5986" s="65" t="str">
        <f>VLOOKUP(B5986,'bank type'!$A$2:$B$87,2,FALSE)</f>
        <v>Private Sector Banks</v>
      </c>
      <c r="D5986" s="62">
        <f t="shared" si="197"/>
        <v>45473</v>
      </c>
      <c r="E5986" s="118">
        <v>6</v>
      </c>
      <c r="F5986" s="31">
        <v>2024</v>
      </c>
      <c r="G5986">
        <v>931</v>
      </c>
      <c r="H5986">
        <v>573</v>
      </c>
      <c r="K5986">
        <v>10333</v>
      </c>
      <c r="L5986">
        <v>0</v>
      </c>
      <c r="M5986">
        <v>0</v>
      </c>
      <c r="N5986">
        <v>86760</v>
      </c>
      <c r="O5986">
        <v>0</v>
      </c>
      <c r="Q5986">
        <v>0</v>
      </c>
      <c r="S5986" s="114">
        <v>0</v>
      </c>
      <c r="T5986">
        <v>0</v>
      </c>
      <c r="U5986">
        <v>0</v>
      </c>
      <c r="V5986">
        <v>0</v>
      </c>
      <c r="W5986">
        <v>0</v>
      </c>
      <c r="X5986">
        <v>5343061</v>
      </c>
      <c r="Z5986">
        <v>809262</v>
      </c>
      <c r="AB5986" s="114">
        <v>1617.242</v>
      </c>
      <c r="AC5986">
        <v>67633</v>
      </c>
      <c r="AD5986">
        <v>189734</v>
      </c>
      <c r="AE5986">
        <v>0</v>
      </c>
      <c r="AF5986">
        <v>0</v>
      </c>
    </row>
    <row r="5987" spans="1:32" x14ac:dyDescent="0.3">
      <c r="A5987" t="s">
        <v>27</v>
      </c>
      <c r="B5987" s="65" t="str">
        <f>VLOOKUP(A5987,'bank list with code'!$A$2:$C$114,3,FALSE)</f>
        <v>B070</v>
      </c>
      <c r="C5987" s="65" t="str">
        <f>VLOOKUP(B5987,'bank type'!$A$2:$B$87,2,FALSE)</f>
        <v>Private Sector Banks</v>
      </c>
      <c r="D5987" s="62">
        <f t="shared" si="197"/>
        <v>45473</v>
      </c>
      <c r="E5987" s="118">
        <v>6</v>
      </c>
      <c r="F5987" s="31">
        <v>2024</v>
      </c>
      <c r="G5987">
        <v>1467</v>
      </c>
      <c r="H5987">
        <v>786</v>
      </c>
      <c r="K5987">
        <v>9042</v>
      </c>
      <c r="L5987">
        <v>0</v>
      </c>
      <c r="M5987">
        <v>0</v>
      </c>
      <c r="N5987">
        <v>39721</v>
      </c>
      <c r="O5987">
        <v>10284</v>
      </c>
      <c r="Q5987">
        <v>27118</v>
      </c>
      <c r="S5987" s="114">
        <v>180.386</v>
      </c>
      <c r="T5987">
        <v>10007</v>
      </c>
      <c r="U5987">
        <v>132954</v>
      </c>
      <c r="V5987">
        <v>0</v>
      </c>
      <c r="W5987">
        <v>0</v>
      </c>
      <c r="X5987">
        <v>4911135</v>
      </c>
      <c r="Z5987">
        <v>1032073</v>
      </c>
      <c r="AB5987" s="114">
        <v>2666.6759999999999</v>
      </c>
      <c r="AC5987">
        <v>152324</v>
      </c>
      <c r="AD5987">
        <v>841779</v>
      </c>
      <c r="AE5987">
        <v>0</v>
      </c>
      <c r="AF5987">
        <v>0</v>
      </c>
    </row>
    <row r="5988" spans="1:32" x14ac:dyDescent="0.3">
      <c r="A5988" t="s">
        <v>28</v>
      </c>
      <c r="B5988" s="65" t="str">
        <f>VLOOKUP(A5988,'bank list with code'!$A$2:$C$114,3,FALSE)</f>
        <v>B073</v>
      </c>
      <c r="C5988" s="65" t="str">
        <f>VLOOKUP(B5988,'bank type'!$A$2:$B$87,2,FALSE)</f>
        <v>Private Sector Banks</v>
      </c>
      <c r="D5988" s="62">
        <f t="shared" si="197"/>
        <v>45473</v>
      </c>
      <c r="E5988" s="118">
        <v>6</v>
      </c>
      <c r="F5988" s="31">
        <v>2024</v>
      </c>
      <c r="G5988">
        <v>1800</v>
      </c>
      <c r="H5988">
        <v>1479</v>
      </c>
      <c r="K5988">
        <v>73864</v>
      </c>
      <c r="L5988">
        <v>4444</v>
      </c>
      <c r="M5988">
        <v>123618</v>
      </c>
      <c r="N5988">
        <v>561670</v>
      </c>
      <c r="O5988">
        <v>5517030</v>
      </c>
      <c r="Q5988">
        <v>12439827</v>
      </c>
      <c r="S5988" s="114">
        <v>26713.95</v>
      </c>
      <c r="T5988">
        <v>4425204</v>
      </c>
      <c r="U5988">
        <v>42905938</v>
      </c>
      <c r="V5988">
        <v>0</v>
      </c>
      <c r="W5988">
        <v>0</v>
      </c>
      <c r="X5988">
        <v>34427656</v>
      </c>
      <c r="Z5988">
        <v>2339221</v>
      </c>
      <c r="AB5988" s="114">
        <v>5394.701</v>
      </c>
      <c r="AC5988">
        <v>2165134</v>
      </c>
      <c r="AD5988">
        <v>6054296</v>
      </c>
      <c r="AE5988">
        <v>0</v>
      </c>
      <c r="AF5988">
        <v>0</v>
      </c>
    </row>
    <row r="5989" spans="1:32" x14ac:dyDescent="0.3">
      <c r="A5989" t="s">
        <v>92</v>
      </c>
      <c r="B5989" s="65" t="str">
        <f>VLOOKUP(A5989,'bank list with code'!$A$2:$C$114,3,FALSE)</f>
        <v>B074</v>
      </c>
      <c r="C5989" s="65" t="str">
        <f>VLOOKUP(B5989,'bank type'!$A$2:$B$87,2,FALSE)</f>
        <v>Private Sector Banks</v>
      </c>
      <c r="D5989" s="62">
        <f t="shared" si="197"/>
        <v>45473</v>
      </c>
      <c r="E5989" s="118">
        <v>6</v>
      </c>
      <c r="F5989" s="31">
        <v>2024</v>
      </c>
      <c r="G5989">
        <v>0</v>
      </c>
      <c r="H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Q5989">
        <v>0</v>
      </c>
      <c r="S5989" s="114">
        <v>0</v>
      </c>
      <c r="T5989">
        <v>0</v>
      </c>
      <c r="U5989">
        <v>0</v>
      </c>
      <c r="V5989">
        <v>0</v>
      </c>
      <c r="W5989">
        <v>0</v>
      </c>
      <c r="X5989">
        <v>262632</v>
      </c>
      <c r="Z5989">
        <v>16846</v>
      </c>
      <c r="AB5989" s="114">
        <v>31.626999999999999</v>
      </c>
      <c r="AC5989">
        <v>5298</v>
      </c>
      <c r="AD5989">
        <v>14266</v>
      </c>
      <c r="AE5989">
        <v>0</v>
      </c>
      <c r="AF5989">
        <v>0</v>
      </c>
    </row>
    <row r="5990" spans="1:32" x14ac:dyDescent="0.3">
      <c r="A5990" t="s">
        <v>85</v>
      </c>
      <c r="B5990" s="65" t="str">
        <f>VLOOKUP(A5990,'bank list with code'!$A$2:$C$114,3,FALSE)</f>
        <v>B083</v>
      </c>
      <c r="C5990" s="65" t="str">
        <f>VLOOKUP(B5990,'bank type'!$A$2:$B$87,2,FALSE)</f>
        <v>Private Sector Banks</v>
      </c>
      <c r="D5990" s="62">
        <f t="shared" si="197"/>
        <v>45473</v>
      </c>
      <c r="E5990" s="118">
        <v>6</v>
      </c>
      <c r="F5990" s="31">
        <v>2024</v>
      </c>
      <c r="G5990">
        <v>362</v>
      </c>
      <c r="H5990">
        <v>36</v>
      </c>
      <c r="K5990">
        <v>1529389</v>
      </c>
      <c r="L5990">
        <v>0</v>
      </c>
      <c r="M5990">
        <v>3429</v>
      </c>
      <c r="N5990">
        <v>126039</v>
      </c>
      <c r="O5990">
        <v>5256416</v>
      </c>
      <c r="Q5990">
        <v>5633684</v>
      </c>
      <c r="S5990" s="114">
        <v>27439.986000000001</v>
      </c>
      <c r="T5990">
        <v>4614842</v>
      </c>
      <c r="U5990">
        <v>44296933</v>
      </c>
      <c r="V5990">
        <v>0</v>
      </c>
      <c r="W5990">
        <v>0</v>
      </c>
      <c r="X5990">
        <v>1517240</v>
      </c>
      <c r="Z5990">
        <v>175629</v>
      </c>
      <c r="AB5990" s="114">
        <v>470.40600000000001</v>
      </c>
      <c r="AC5990">
        <v>94283</v>
      </c>
      <c r="AD5990">
        <v>640621</v>
      </c>
      <c r="AE5990">
        <v>56</v>
      </c>
      <c r="AF5990">
        <v>2619</v>
      </c>
    </row>
    <row r="5991" spans="1:32" x14ac:dyDescent="0.3">
      <c r="A5991" t="s">
        <v>30</v>
      </c>
      <c r="B5991" s="65" t="str">
        <f>VLOOKUP(A5991,'bank list with code'!$A$2:$C$114,3,FALSE)</f>
        <v>B089</v>
      </c>
      <c r="C5991" s="65" t="str">
        <f>VLOOKUP(B5991,'bank type'!$A$2:$B$87,2,FALSE)</f>
        <v>Private Sector Banks</v>
      </c>
      <c r="D5991" s="62">
        <f t="shared" si="197"/>
        <v>45473</v>
      </c>
      <c r="E5991" s="118">
        <v>6</v>
      </c>
      <c r="F5991" s="31">
        <v>2024</v>
      </c>
      <c r="G5991">
        <v>911</v>
      </c>
      <c r="H5991">
        <v>387</v>
      </c>
      <c r="K5991">
        <v>18037</v>
      </c>
      <c r="L5991">
        <v>0</v>
      </c>
      <c r="M5991">
        <v>32188</v>
      </c>
      <c r="N5991">
        <v>95024</v>
      </c>
      <c r="O5991">
        <v>400063</v>
      </c>
      <c r="Q5991">
        <v>716707</v>
      </c>
      <c r="S5991" s="114">
        <v>2628.2069999999999</v>
      </c>
      <c r="T5991">
        <v>740616</v>
      </c>
      <c r="U5991">
        <v>5111477</v>
      </c>
      <c r="V5991">
        <v>0</v>
      </c>
      <c r="W5991">
        <v>0</v>
      </c>
      <c r="X5991">
        <v>3705989</v>
      </c>
      <c r="Z5991">
        <v>1113478</v>
      </c>
      <c r="AB5991" s="114">
        <v>2722.1689999999999</v>
      </c>
      <c r="AC5991">
        <v>180750</v>
      </c>
      <c r="AD5991">
        <v>862544</v>
      </c>
      <c r="AE5991">
        <v>0</v>
      </c>
      <c r="AF5991">
        <v>0</v>
      </c>
    </row>
    <row r="5992" spans="1:32" x14ac:dyDescent="0.3">
      <c r="A5992" t="s">
        <v>31</v>
      </c>
      <c r="B5992" s="65" t="str">
        <f>VLOOKUP(A5992,'bank list with code'!$A$2:$C$114,3,FALSE)</f>
        <v>B100</v>
      </c>
      <c r="C5992" s="65" t="str">
        <f>VLOOKUP(B5992,'bank type'!$A$2:$B$87,2,FALSE)</f>
        <v>Private Sector Banks</v>
      </c>
      <c r="D5992" s="62">
        <f t="shared" si="197"/>
        <v>45473</v>
      </c>
      <c r="E5992" s="118">
        <v>6</v>
      </c>
      <c r="F5992" s="31">
        <v>2024</v>
      </c>
      <c r="G5992">
        <v>504</v>
      </c>
      <c r="H5992">
        <v>658</v>
      </c>
      <c r="K5992">
        <v>2312</v>
      </c>
      <c r="L5992">
        <v>0</v>
      </c>
      <c r="M5992">
        <v>0</v>
      </c>
      <c r="N5992">
        <v>144788</v>
      </c>
      <c r="O5992">
        <v>32354</v>
      </c>
      <c r="Q5992">
        <v>43255</v>
      </c>
      <c r="S5992" s="114">
        <v>191.816</v>
      </c>
      <c r="T5992">
        <v>16033</v>
      </c>
      <c r="U5992">
        <v>109813</v>
      </c>
      <c r="V5992">
        <v>0</v>
      </c>
      <c r="W5992">
        <v>0</v>
      </c>
      <c r="X5992">
        <v>2317836</v>
      </c>
      <c r="Z5992">
        <v>357803</v>
      </c>
      <c r="AB5992" s="114">
        <v>951.66700000000003</v>
      </c>
      <c r="AC5992">
        <v>35367</v>
      </c>
      <c r="AD5992">
        <v>135755</v>
      </c>
      <c r="AE5992">
        <v>66</v>
      </c>
      <c r="AF5992">
        <v>193</v>
      </c>
    </row>
    <row r="5993" spans="1:32" x14ac:dyDescent="0.3">
      <c r="A5993" t="s">
        <v>33</v>
      </c>
      <c r="B5993" s="65" t="str">
        <f>VLOOKUP(A5993,'bank list with code'!$A$2:$C$114,3,FALSE)</f>
        <v>B113</v>
      </c>
      <c r="C5993" s="65" t="str">
        <f>VLOOKUP(B5993,'bank type'!$A$2:$B$87,2,FALSE)</f>
        <v>Private Sector Banks</v>
      </c>
      <c r="D5993" s="62">
        <f t="shared" si="197"/>
        <v>45473</v>
      </c>
      <c r="E5993" s="118">
        <v>6</v>
      </c>
      <c r="F5993" s="31">
        <v>2024</v>
      </c>
      <c r="G5993">
        <v>1142</v>
      </c>
      <c r="H5993">
        <v>164</v>
      </c>
      <c r="K5993">
        <v>76982</v>
      </c>
      <c r="L5993">
        <v>99850</v>
      </c>
      <c r="M5993">
        <v>277794</v>
      </c>
      <c r="N5993">
        <v>451254813</v>
      </c>
      <c r="O5993">
        <v>2216551</v>
      </c>
      <c r="Q5993">
        <v>5721621</v>
      </c>
      <c r="S5993" s="114">
        <v>13547.397999999999</v>
      </c>
      <c r="T5993">
        <v>1032029</v>
      </c>
      <c r="U5993">
        <v>12214416</v>
      </c>
      <c r="V5993">
        <v>0</v>
      </c>
      <c r="W5993">
        <v>0</v>
      </c>
      <c r="X5993">
        <v>4938516</v>
      </c>
      <c r="Z5993">
        <v>626192</v>
      </c>
      <c r="AB5993" s="114">
        <v>1606.173</v>
      </c>
      <c r="AC5993">
        <v>175955</v>
      </c>
      <c r="AD5993">
        <v>941476</v>
      </c>
      <c r="AE5993">
        <v>45</v>
      </c>
      <c r="AF5993">
        <v>894</v>
      </c>
    </row>
    <row r="5994" spans="1:32" x14ac:dyDescent="0.3">
      <c r="A5994" t="s">
        <v>86</v>
      </c>
      <c r="B5994" s="65" t="str">
        <f>VLOOKUP(A5994,'bank list with code'!$A$2:$C$114,3,FALSE)</f>
        <v>B004</v>
      </c>
      <c r="C5994" s="65" t="str">
        <f>VLOOKUP(B5994,'bank type'!$A$2:$B$87,2,FALSE)</f>
        <v>Foreign Banks</v>
      </c>
      <c r="D5994" s="62">
        <f t="shared" si="197"/>
        <v>45473</v>
      </c>
      <c r="E5994" s="118">
        <v>6</v>
      </c>
      <c r="F5994" s="31">
        <v>2024</v>
      </c>
      <c r="G5994">
        <v>0</v>
      </c>
      <c r="H5994">
        <v>0</v>
      </c>
      <c r="K5994">
        <v>50323</v>
      </c>
      <c r="L5994">
        <v>0</v>
      </c>
      <c r="M5994">
        <v>0</v>
      </c>
      <c r="N5994">
        <v>0</v>
      </c>
      <c r="O5994">
        <v>1367400</v>
      </c>
      <c r="Q5994">
        <v>1347151</v>
      </c>
      <c r="S5994" s="114">
        <v>10705.781999999999</v>
      </c>
      <c r="T5994">
        <v>3636205</v>
      </c>
      <c r="U5994">
        <v>32502097</v>
      </c>
      <c r="V5994">
        <v>0</v>
      </c>
      <c r="W5994">
        <v>0</v>
      </c>
      <c r="X5994">
        <v>0</v>
      </c>
      <c r="Z5994">
        <v>0</v>
      </c>
      <c r="AB5994" s="114">
        <v>0</v>
      </c>
      <c r="AC5994">
        <v>0</v>
      </c>
      <c r="AD5994">
        <v>0</v>
      </c>
      <c r="AE5994">
        <v>0</v>
      </c>
      <c r="AF5994">
        <v>0</v>
      </c>
    </row>
    <row r="5995" spans="1:32" x14ac:dyDescent="0.3">
      <c r="A5995" t="s">
        <v>36</v>
      </c>
      <c r="B5995" s="65" t="str">
        <f>VLOOKUP(A5995,'bank list with code'!$A$2:$C$114,3,FALSE)</f>
        <v>B011</v>
      </c>
      <c r="C5995" s="65" t="str">
        <f>VLOOKUP(B5995,'bank type'!$A$2:$B$87,2,FALSE)</f>
        <v>Foreign Banks</v>
      </c>
      <c r="D5995" s="62">
        <f t="shared" si="197"/>
        <v>45473</v>
      </c>
      <c r="E5995" s="118">
        <v>6</v>
      </c>
      <c r="F5995" s="31">
        <v>2024</v>
      </c>
      <c r="G5995">
        <v>0</v>
      </c>
      <c r="H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Q5995">
        <v>0</v>
      </c>
      <c r="S5995" s="1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Z5995">
        <v>0</v>
      </c>
      <c r="AB5995" s="114">
        <v>0</v>
      </c>
      <c r="AC5995">
        <v>0</v>
      </c>
      <c r="AD5995">
        <v>0</v>
      </c>
      <c r="AE5995">
        <v>0</v>
      </c>
      <c r="AF5995">
        <v>0</v>
      </c>
    </row>
    <row r="5996" spans="1:32" x14ac:dyDescent="0.3">
      <c r="A5996" t="s">
        <v>107</v>
      </c>
      <c r="B5996" s="65" t="str">
        <f>VLOOKUP(A5996,'bank list with code'!$A$2:$C$114,3,FALSE)</f>
        <v>B013</v>
      </c>
      <c r="C5996" s="65" t="str">
        <f>VLOOKUP(B5996,'bank type'!$A$2:$B$87,2,FALSE)</f>
        <v>Foreign Banks</v>
      </c>
      <c r="D5996" s="62">
        <f t="shared" si="197"/>
        <v>45473</v>
      </c>
      <c r="E5996" s="118">
        <v>6</v>
      </c>
      <c r="F5996" s="31">
        <v>2024</v>
      </c>
      <c r="G5996">
        <v>0</v>
      </c>
      <c r="H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Q5996">
        <v>0</v>
      </c>
      <c r="S5996" s="114">
        <v>0</v>
      </c>
      <c r="T5996">
        <v>0</v>
      </c>
      <c r="U5996">
        <v>0</v>
      </c>
      <c r="V5996">
        <v>0</v>
      </c>
      <c r="W5996">
        <v>0</v>
      </c>
      <c r="X5996">
        <v>439</v>
      </c>
      <c r="Z5996">
        <v>1287</v>
      </c>
      <c r="AB5996" s="114">
        <v>4.0919999999999996</v>
      </c>
      <c r="AC5996">
        <v>102</v>
      </c>
      <c r="AD5996">
        <v>3746</v>
      </c>
      <c r="AE5996">
        <v>0</v>
      </c>
      <c r="AF5996">
        <v>0</v>
      </c>
    </row>
    <row r="5997" spans="1:32" x14ac:dyDescent="0.3">
      <c r="A5997" t="s">
        <v>37</v>
      </c>
      <c r="B5997" s="65" t="str">
        <f>VLOOKUP(A5997,'bank list with code'!$A$2:$C$114,3,FALSE)</f>
        <v>B017</v>
      </c>
      <c r="C5997" s="65" t="str">
        <f>VLOOKUP(B5997,'bank type'!$A$2:$B$87,2,FALSE)</f>
        <v>Foreign Banks</v>
      </c>
      <c r="D5997" s="62">
        <f t="shared" si="197"/>
        <v>45473</v>
      </c>
      <c r="E5997" s="118">
        <v>6</v>
      </c>
      <c r="F5997" s="31">
        <v>2024</v>
      </c>
      <c r="G5997">
        <v>0</v>
      </c>
      <c r="H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Q5997">
        <v>0</v>
      </c>
      <c r="S5997" s="114">
        <v>0</v>
      </c>
      <c r="T5997">
        <v>0</v>
      </c>
      <c r="U5997">
        <v>0</v>
      </c>
      <c r="V5997">
        <v>0</v>
      </c>
      <c r="W5997">
        <v>0</v>
      </c>
      <c r="X5997">
        <v>776</v>
      </c>
      <c r="Z5997">
        <v>121</v>
      </c>
      <c r="AB5997" s="114">
        <v>0.27100000000000002</v>
      </c>
      <c r="AC5997">
        <v>13</v>
      </c>
      <c r="AD5997">
        <v>35</v>
      </c>
      <c r="AE5997">
        <v>0</v>
      </c>
      <c r="AF5997">
        <v>0</v>
      </c>
    </row>
    <row r="5998" spans="1:32" x14ac:dyDescent="0.3">
      <c r="A5998" t="s">
        <v>38</v>
      </c>
      <c r="B5998" s="65" t="str">
        <f>VLOOKUP(A5998,'bank list with code'!$A$2:$C$114,3,FALSE)</f>
        <v>B023</v>
      </c>
      <c r="C5998" s="65" t="str">
        <f>VLOOKUP(B5998,'bank type'!$A$2:$B$87,2,FALSE)</f>
        <v>Foreign Banks</v>
      </c>
      <c r="D5998" s="62">
        <f t="shared" si="197"/>
        <v>45473</v>
      </c>
      <c r="E5998" s="118">
        <v>6</v>
      </c>
      <c r="F5998" s="31">
        <v>2024</v>
      </c>
      <c r="G5998">
        <v>0</v>
      </c>
      <c r="H5998">
        <v>0</v>
      </c>
      <c r="K5998">
        <v>0</v>
      </c>
      <c r="L5998">
        <v>0</v>
      </c>
      <c r="M5998">
        <v>0</v>
      </c>
      <c r="N5998">
        <v>0</v>
      </c>
      <c r="O5998">
        <v>205639</v>
      </c>
      <c r="Q5998">
        <v>138508</v>
      </c>
      <c r="S5998" s="114">
        <v>856.61900000000003</v>
      </c>
      <c r="T5998">
        <v>228394</v>
      </c>
      <c r="U5998">
        <v>3582358</v>
      </c>
      <c r="V5998">
        <v>0</v>
      </c>
      <c r="W5998">
        <v>0</v>
      </c>
      <c r="X5998">
        <v>0</v>
      </c>
      <c r="Z5998">
        <v>0</v>
      </c>
      <c r="AB5998" s="114">
        <v>0</v>
      </c>
      <c r="AC5998">
        <v>0</v>
      </c>
      <c r="AD5998">
        <v>0</v>
      </c>
      <c r="AE5998">
        <v>0</v>
      </c>
      <c r="AF5998">
        <v>0</v>
      </c>
    </row>
    <row r="5999" spans="1:32" x14ac:dyDescent="0.3">
      <c r="A5999" t="s">
        <v>87</v>
      </c>
      <c r="B5999" s="65" t="str">
        <f>VLOOKUP(A5999,'bank list with code'!$A$2:$C$114,3,FALSE)</f>
        <v>B030</v>
      </c>
      <c r="C5999" s="65" t="str">
        <f>VLOOKUP(B5999,'bank type'!$A$2:$B$87,2,FALSE)</f>
        <v>Foreign Banks</v>
      </c>
      <c r="D5999" s="62">
        <f t="shared" si="197"/>
        <v>45473</v>
      </c>
      <c r="E5999" s="118">
        <v>6</v>
      </c>
      <c r="F5999" s="31">
        <v>2024</v>
      </c>
      <c r="G5999">
        <v>440</v>
      </c>
      <c r="H5999">
        <v>342</v>
      </c>
      <c r="K5999">
        <v>546</v>
      </c>
      <c r="L5999">
        <v>93</v>
      </c>
      <c r="M5999">
        <v>0</v>
      </c>
      <c r="N5999">
        <v>6448</v>
      </c>
      <c r="O5999">
        <v>502134</v>
      </c>
      <c r="Q5999">
        <v>505276</v>
      </c>
      <c r="S5999" s="114">
        <v>2352.3319999999999</v>
      </c>
      <c r="T5999">
        <v>243558</v>
      </c>
      <c r="U5999">
        <v>2082096</v>
      </c>
      <c r="V5999">
        <v>0</v>
      </c>
      <c r="W5999">
        <v>0</v>
      </c>
      <c r="X5999">
        <v>1727436</v>
      </c>
      <c r="Z5999">
        <v>224688</v>
      </c>
      <c r="AB5999" s="114">
        <v>528.95000000000005</v>
      </c>
      <c r="AC5999">
        <v>115354</v>
      </c>
      <c r="AD5999">
        <v>295724</v>
      </c>
      <c r="AE5999">
        <v>0</v>
      </c>
      <c r="AF5999">
        <v>0</v>
      </c>
    </row>
    <row r="6000" spans="1:32" x14ac:dyDescent="0.3">
      <c r="A6000" t="s">
        <v>40</v>
      </c>
      <c r="B6000" s="65" t="str">
        <f>VLOOKUP(A6000,'bank list with code'!$A$2:$C$114,3,FALSE)</f>
        <v>B035</v>
      </c>
      <c r="C6000" s="65" t="str">
        <f>VLOOKUP(B6000,'bank type'!$A$2:$B$87,2,FALSE)</f>
        <v>Foreign Banks</v>
      </c>
      <c r="D6000" s="62">
        <f t="shared" si="197"/>
        <v>45473</v>
      </c>
      <c r="E6000" s="118">
        <v>6</v>
      </c>
      <c r="F6000" s="31">
        <v>2024</v>
      </c>
      <c r="G6000">
        <v>13</v>
      </c>
      <c r="H6000">
        <v>2</v>
      </c>
      <c r="K6000">
        <v>0</v>
      </c>
      <c r="L6000">
        <v>0</v>
      </c>
      <c r="M6000">
        <v>0</v>
      </c>
      <c r="N6000">
        <v>6</v>
      </c>
      <c r="O6000">
        <v>0</v>
      </c>
      <c r="Q6000">
        <v>0</v>
      </c>
      <c r="S6000" s="114">
        <v>0</v>
      </c>
      <c r="T6000">
        <v>0</v>
      </c>
      <c r="U6000">
        <v>0</v>
      </c>
      <c r="V6000">
        <v>0</v>
      </c>
      <c r="W6000">
        <v>0</v>
      </c>
      <c r="X6000">
        <v>110850</v>
      </c>
      <c r="Z6000">
        <v>27833</v>
      </c>
      <c r="AB6000" s="114">
        <v>86.272999999999996</v>
      </c>
      <c r="AC6000">
        <v>12780</v>
      </c>
      <c r="AD6000">
        <v>47438</v>
      </c>
      <c r="AE6000">
        <v>0</v>
      </c>
      <c r="AF6000">
        <v>0</v>
      </c>
    </row>
    <row r="6001" spans="1:32" x14ac:dyDescent="0.3">
      <c r="A6001" t="s">
        <v>108</v>
      </c>
      <c r="B6001" s="65" t="str">
        <f>VLOOKUP(A6001,'bank list with code'!$A$2:$C$114,3,FALSE)</f>
        <v>B040</v>
      </c>
      <c r="C6001" s="65" t="str">
        <f>VLOOKUP(B6001,'bank type'!$A$2:$B$87,2,FALSE)</f>
        <v>Foreign Banks</v>
      </c>
      <c r="D6001" s="62">
        <f t="shared" si="197"/>
        <v>45473</v>
      </c>
      <c r="E6001" s="118">
        <v>6</v>
      </c>
      <c r="F6001" s="31">
        <v>2024</v>
      </c>
      <c r="G6001">
        <v>2</v>
      </c>
      <c r="H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Q6001">
        <v>0</v>
      </c>
      <c r="S6001" s="114">
        <v>0</v>
      </c>
      <c r="T6001">
        <v>0</v>
      </c>
      <c r="U6001">
        <v>0</v>
      </c>
      <c r="V6001">
        <v>0</v>
      </c>
      <c r="W6001">
        <v>0</v>
      </c>
      <c r="X6001">
        <v>21959</v>
      </c>
      <c r="Z6001">
        <v>988</v>
      </c>
      <c r="AB6001" s="114">
        <v>3.089</v>
      </c>
      <c r="AC6001">
        <v>211</v>
      </c>
      <c r="AD6001">
        <v>400</v>
      </c>
      <c r="AE6001">
        <v>0</v>
      </c>
      <c r="AF6001">
        <v>0</v>
      </c>
    </row>
    <row r="6002" spans="1:32" x14ac:dyDescent="0.3">
      <c r="A6002" t="s">
        <v>88</v>
      </c>
      <c r="B6002" s="65" t="str">
        <f>VLOOKUP(A6002,'bank list with code'!$A$2:$C$114,3,FALSE)</f>
        <v>B052</v>
      </c>
      <c r="C6002" s="65" t="str">
        <f>VLOOKUP(B6002,'bank type'!$A$2:$B$87,2,FALSE)</f>
        <v>Foreign Banks</v>
      </c>
      <c r="D6002" s="62">
        <f t="shared" si="197"/>
        <v>45473</v>
      </c>
      <c r="E6002" s="118">
        <v>6</v>
      </c>
      <c r="F6002" s="31">
        <v>2024</v>
      </c>
      <c r="G6002">
        <v>46</v>
      </c>
      <c r="H6002">
        <v>28</v>
      </c>
      <c r="K6002">
        <v>0</v>
      </c>
      <c r="L6002">
        <v>0</v>
      </c>
      <c r="M6002">
        <v>0</v>
      </c>
      <c r="N6002">
        <v>0</v>
      </c>
      <c r="O6002">
        <v>698858</v>
      </c>
      <c r="Q6002">
        <v>870469</v>
      </c>
      <c r="S6002" s="114">
        <v>2966.5970000000002</v>
      </c>
      <c r="T6002">
        <v>1309385</v>
      </c>
      <c r="U6002">
        <v>6288302</v>
      </c>
      <c r="V6002">
        <v>0</v>
      </c>
      <c r="W6002">
        <v>0</v>
      </c>
      <c r="X6002">
        <v>754217</v>
      </c>
      <c r="Z6002">
        <v>227632</v>
      </c>
      <c r="AB6002" s="114">
        <v>981.52599999999995</v>
      </c>
      <c r="AC6002">
        <v>0</v>
      </c>
      <c r="AD6002">
        <v>0</v>
      </c>
      <c r="AE6002">
        <v>0</v>
      </c>
      <c r="AF6002">
        <v>0</v>
      </c>
    </row>
    <row r="6003" spans="1:32" x14ac:dyDescent="0.3">
      <c r="A6003" t="s">
        <v>109</v>
      </c>
      <c r="B6003" s="65" t="str">
        <f>VLOOKUP(A6003,'bank list with code'!$A$2:$C$114,3,FALSE)</f>
        <v>B071</v>
      </c>
      <c r="C6003" s="65" t="str">
        <f>VLOOKUP(B6003,'bank type'!$A$2:$B$87,2,FALSE)</f>
        <v>Foreign Banks</v>
      </c>
      <c r="D6003" s="62">
        <f t="shared" si="197"/>
        <v>45473</v>
      </c>
      <c r="E6003" s="118">
        <v>6</v>
      </c>
      <c r="F6003" s="31">
        <v>2024</v>
      </c>
      <c r="G6003">
        <v>1</v>
      </c>
      <c r="H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Q6003">
        <v>0</v>
      </c>
      <c r="S6003" s="114">
        <v>0</v>
      </c>
      <c r="T6003">
        <v>0</v>
      </c>
      <c r="U6003">
        <v>0</v>
      </c>
      <c r="V6003">
        <v>0</v>
      </c>
      <c r="W6003">
        <v>0</v>
      </c>
      <c r="X6003">
        <v>1488</v>
      </c>
      <c r="Z6003">
        <v>955</v>
      </c>
      <c r="AB6003" s="114">
        <v>3.55</v>
      </c>
      <c r="AC6003">
        <v>61</v>
      </c>
      <c r="AD6003">
        <v>173</v>
      </c>
      <c r="AE6003">
        <v>0</v>
      </c>
      <c r="AF6003">
        <v>0</v>
      </c>
    </row>
    <row r="6004" spans="1:32" x14ac:dyDescent="0.3">
      <c r="A6004" t="s">
        <v>110</v>
      </c>
      <c r="B6004" s="65" t="str">
        <f>VLOOKUP(A6004,'bank list with code'!$A$2:$C$114,3,FALSE)</f>
        <v>B072</v>
      </c>
      <c r="C6004" s="65" t="str">
        <f>VLOOKUP(B6004,'bank type'!$A$2:$B$87,2,FALSE)</f>
        <v>Foreign Banks</v>
      </c>
      <c r="D6004" s="62">
        <f t="shared" si="197"/>
        <v>45473</v>
      </c>
      <c r="E6004" s="118">
        <v>6</v>
      </c>
      <c r="F6004" s="31">
        <v>2024</v>
      </c>
      <c r="G6004">
        <v>1</v>
      </c>
      <c r="H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Q6004">
        <v>0</v>
      </c>
      <c r="S6004" s="114">
        <v>0</v>
      </c>
      <c r="T6004">
        <v>0</v>
      </c>
      <c r="U6004">
        <v>0</v>
      </c>
      <c r="V6004">
        <v>0</v>
      </c>
      <c r="W6004">
        <v>0</v>
      </c>
      <c r="X6004">
        <v>390</v>
      </c>
      <c r="Z6004">
        <v>544</v>
      </c>
      <c r="AB6004" s="114">
        <v>2.1819999999999999</v>
      </c>
      <c r="AC6004">
        <v>230</v>
      </c>
      <c r="AD6004">
        <v>565</v>
      </c>
      <c r="AE6004">
        <v>0</v>
      </c>
      <c r="AF6004">
        <v>0</v>
      </c>
    </row>
    <row r="6005" spans="1:32" x14ac:dyDescent="0.3">
      <c r="A6005" t="s">
        <v>89</v>
      </c>
      <c r="B6005" s="65" t="str">
        <f>VLOOKUP(A6005,'bank list with code'!$A$2:$C$114,3,FALSE)</f>
        <v>B085</v>
      </c>
      <c r="C6005" s="65" t="str">
        <f>VLOOKUP(B6005,'bank type'!$A$2:$B$87,2,FALSE)</f>
        <v>Foreign Banks</v>
      </c>
      <c r="D6005" s="62">
        <f t="shared" si="197"/>
        <v>45473</v>
      </c>
      <c r="E6005" s="118">
        <v>6</v>
      </c>
      <c r="F6005" s="31">
        <v>2024</v>
      </c>
      <c r="G6005">
        <v>0</v>
      </c>
      <c r="H6005">
        <v>0</v>
      </c>
      <c r="K6005">
        <v>0</v>
      </c>
      <c r="L6005">
        <v>2098</v>
      </c>
      <c r="M6005">
        <v>0</v>
      </c>
      <c r="N6005">
        <v>0</v>
      </c>
      <c r="O6005">
        <v>944278</v>
      </c>
      <c r="Q6005">
        <v>263038</v>
      </c>
      <c r="S6005" s="114">
        <v>393.47899999999998</v>
      </c>
      <c r="T6005">
        <v>462949</v>
      </c>
      <c r="U6005">
        <v>945886</v>
      </c>
      <c r="V6005">
        <v>0</v>
      </c>
      <c r="W6005">
        <v>0</v>
      </c>
      <c r="X6005">
        <v>788018</v>
      </c>
      <c r="Z6005">
        <v>8358</v>
      </c>
      <c r="AB6005" s="114">
        <v>19.670000000000002</v>
      </c>
      <c r="AC6005">
        <v>9274</v>
      </c>
      <c r="AD6005">
        <v>26158</v>
      </c>
      <c r="AE6005">
        <v>0</v>
      </c>
      <c r="AF6005">
        <v>0</v>
      </c>
    </row>
    <row r="6006" spans="1:32" x14ac:dyDescent="0.3">
      <c r="A6006" t="s">
        <v>42</v>
      </c>
      <c r="B6006" s="65" t="str">
        <f>VLOOKUP(A6006,'bank list with code'!$A$2:$C$114,3,FALSE)</f>
        <v>B090</v>
      </c>
      <c r="C6006" s="65" t="str">
        <f>VLOOKUP(B6006,'bank type'!$A$2:$B$87,2,FALSE)</f>
        <v>Foreign Banks</v>
      </c>
      <c r="D6006" s="62">
        <f t="shared" si="197"/>
        <v>45473</v>
      </c>
      <c r="E6006" s="118">
        <v>6</v>
      </c>
      <c r="F6006" s="31">
        <v>2024</v>
      </c>
      <c r="G6006">
        <v>102</v>
      </c>
      <c r="H6006">
        <v>64</v>
      </c>
      <c r="K6006">
        <v>0</v>
      </c>
      <c r="L6006">
        <v>0</v>
      </c>
      <c r="M6006">
        <v>0</v>
      </c>
      <c r="N6006">
        <v>0</v>
      </c>
      <c r="O6006">
        <v>1032558</v>
      </c>
      <c r="Q6006">
        <v>1215148</v>
      </c>
      <c r="S6006" s="114">
        <v>4076.9450000000002</v>
      </c>
      <c r="T6006">
        <v>1287524</v>
      </c>
      <c r="U6006">
        <v>6134738</v>
      </c>
      <c r="V6006">
        <v>0</v>
      </c>
      <c r="W6006">
        <v>0</v>
      </c>
      <c r="X6006">
        <v>1099835</v>
      </c>
      <c r="Z6006">
        <v>386786</v>
      </c>
      <c r="AB6006" s="114">
        <v>1171.1949999999999</v>
      </c>
      <c r="AC6006">
        <v>151478</v>
      </c>
      <c r="AD6006">
        <v>535850</v>
      </c>
      <c r="AE6006">
        <v>26</v>
      </c>
      <c r="AF6006">
        <v>759</v>
      </c>
    </row>
    <row r="6007" spans="1:32" x14ac:dyDescent="0.3">
      <c r="A6007" t="s">
        <v>94</v>
      </c>
      <c r="B6007" s="65" t="str">
        <f>VLOOKUP(A6007,'bank list with code'!$A$2:$C$114,3,FALSE)</f>
        <v>B112</v>
      </c>
      <c r="C6007" s="65" t="str">
        <f>VLOOKUP(B6007,'bank type'!$A$2:$B$87,2,FALSE)</f>
        <v>Foreign Banks</v>
      </c>
      <c r="D6007" s="62">
        <f t="shared" si="197"/>
        <v>45473</v>
      </c>
      <c r="E6007" s="118">
        <v>6</v>
      </c>
      <c r="F6007" s="31">
        <v>2024</v>
      </c>
      <c r="G6007">
        <v>0</v>
      </c>
      <c r="H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Q6007">
        <v>0</v>
      </c>
      <c r="S6007" s="114">
        <v>0</v>
      </c>
      <c r="T6007">
        <v>0</v>
      </c>
      <c r="U6007">
        <v>0</v>
      </c>
      <c r="V6007">
        <v>0</v>
      </c>
      <c r="W6007">
        <v>0</v>
      </c>
      <c r="X6007">
        <v>1191</v>
      </c>
      <c r="Z6007">
        <v>2047</v>
      </c>
      <c r="AB6007" s="114">
        <v>7.6340000000000003</v>
      </c>
      <c r="AC6007">
        <v>922</v>
      </c>
      <c r="AD6007">
        <v>2449</v>
      </c>
      <c r="AE6007">
        <v>0</v>
      </c>
      <c r="AF6007">
        <v>0</v>
      </c>
    </row>
    <row r="6008" spans="1:32" x14ac:dyDescent="0.3">
      <c r="A6008" t="s">
        <v>45</v>
      </c>
      <c r="B6008" s="65" t="str">
        <f>VLOOKUP(A6008,'bank list with code'!$A$2:$C$114,3,FALSE)</f>
        <v>B002</v>
      </c>
      <c r="C6008" s="65" t="str">
        <f>VLOOKUP(B6008,'bank type'!$A$2:$B$87,2,FALSE)</f>
        <v>Payment Banks</v>
      </c>
      <c r="D6008" s="62">
        <f t="shared" si="197"/>
        <v>45473</v>
      </c>
      <c r="E6008" s="118">
        <v>6</v>
      </c>
      <c r="F6008" s="31">
        <v>2024</v>
      </c>
      <c r="G6008">
        <v>0</v>
      </c>
      <c r="H6008">
        <v>0</v>
      </c>
      <c r="K6008">
        <v>0</v>
      </c>
      <c r="L6008">
        <v>129306</v>
      </c>
      <c r="M6008">
        <v>0</v>
      </c>
      <c r="N6008">
        <v>2931202</v>
      </c>
      <c r="O6008">
        <v>0</v>
      </c>
      <c r="Q6008">
        <v>0</v>
      </c>
      <c r="S6008" s="114">
        <v>0</v>
      </c>
      <c r="T6008">
        <v>0</v>
      </c>
      <c r="U6008">
        <v>0</v>
      </c>
      <c r="V6008">
        <v>0</v>
      </c>
      <c r="W6008">
        <v>0</v>
      </c>
      <c r="X6008">
        <v>3278963</v>
      </c>
      <c r="Z6008">
        <v>34671</v>
      </c>
      <c r="AB6008" s="114">
        <v>26.725000000000001</v>
      </c>
      <c r="AC6008">
        <v>217913</v>
      </c>
      <c r="AD6008">
        <v>255156</v>
      </c>
      <c r="AE6008">
        <v>0</v>
      </c>
      <c r="AF6008">
        <v>0</v>
      </c>
    </row>
    <row r="6009" spans="1:32" x14ac:dyDescent="0.3">
      <c r="A6009" t="s">
        <v>46</v>
      </c>
      <c r="B6009" s="65" t="str">
        <f>VLOOKUP(A6009,'bank list with code'!$A$2:$C$114,3,FALSE)</f>
        <v>B048</v>
      </c>
      <c r="C6009" s="65" t="str">
        <f>VLOOKUP(B6009,'bank type'!$A$2:$B$87,2,FALSE)</f>
        <v>Payment Banks</v>
      </c>
      <c r="D6009" s="62">
        <f t="shared" si="197"/>
        <v>45473</v>
      </c>
      <c r="E6009" s="118">
        <v>6</v>
      </c>
      <c r="F6009" s="31">
        <v>2024</v>
      </c>
      <c r="G6009">
        <v>0</v>
      </c>
      <c r="H6009">
        <v>0</v>
      </c>
      <c r="K6009">
        <v>0</v>
      </c>
      <c r="L6009">
        <v>426495</v>
      </c>
      <c r="M6009">
        <v>0</v>
      </c>
      <c r="N6009">
        <v>17444</v>
      </c>
      <c r="O6009">
        <v>0</v>
      </c>
      <c r="Q6009">
        <v>0</v>
      </c>
      <c r="S6009" s="114">
        <v>0</v>
      </c>
      <c r="T6009">
        <v>0</v>
      </c>
      <c r="U6009">
        <v>0</v>
      </c>
      <c r="V6009">
        <v>0</v>
      </c>
      <c r="W6009">
        <v>0</v>
      </c>
      <c r="X6009">
        <v>9537718</v>
      </c>
      <c r="Z6009">
        <v>147222</v>
      </c>
      <c r="AB6009" s="114">
        <v>303.73899999999998</v>
      </c>
      <c r="AC6009">
        <v>8887</v>
      </c>
      <c r="AD6009">
        <v>13951</v>
      </c>
      <c r="AE6009">
        <v>0</v>
      </c>
      <c r="AF6009">
        <v>0</v>
      </c>
    </row>
    <row r="6010" spans="1:32" x14ac:dyDescent="0.3">
      <c r="A6010" t="s">
        <v>47</v>
      </c>
      <c r="B6010" s="65" t="str">
        <f>VLOOKUP(A6010,'bank list with code'!$A$2:$C$114,3,FALSE)</f>
        <v>B059</v>
      </c>
      <c r="C6010" s="65" t="str">
        <f>VLOOKUP(B6010,'bank type'!$A$2:$B$87,2,FALSE)</f>
        <v>Payment Banks</v>
      </c>
      <c r="D6010" s="62">
        <f t="shared" si="197"/>
        <v>45473</v>
      </c>
      <c r="E6010" s="118">
        <v>6</v>
      </c>
      <c r="F6010" s="31">
        <v>2024</v>
      </c>
      <c r="G6010">
        <v>0</v>
      </c>
      <c r="H6010">
        <v>0</v>
      </c>
      <c r="K6010">
        <v>0</v>
      </c>
      <c r="L6010">
        <v>182715</v>
      </c>
      <c r="M6010">
        <v>0</v>
      </c>
      <c r="N6010">
        <v>1181065</v>
      </c>
      <c r="O6010">
        <v>0</v>
      </c>
      <c r="Q6010">
        <v>0</v>
      </c>
      <c r="S6010" s="114">
        <v>0</v>
      </c>
      <c r="T6010">
        <v>0</v>
      </c>
      <c r="U6010">
        <v>0</v>
      </c>
      <c r="V6010">
        <v>0</v>
      </c>
      <c r="W6010">
        <v>0</v>
      </c>
      <c r="X6010">
        <v>17469059</v>
      </c>
      <c r="Z6010">
        <v>0</v>
      </c>
      <c r="AB6010" s="114">
        <v>0</v>
      </c>
      <c r="AC6010">
        <v>197246</v>
      </c>
      <c r="AD6010">
        <v>65876</v>
      </c>
      <c r="AE6010">
        <v>0</v>
      </c>
      <c r="AF6010">
        <v>0</v>
      </c>
    </row>
    <row r="6011" spans="1:32" x14ac:dyDescent="0.3">
      <c r="A6011" t="s">
        <v>72</v>
      </c>
      <c r="B6011" s="65" t="str">
        <f>VLOOKUP(A6011,'bank list with code'!$A$2:$C$114,3,FALSE)</f>
        <v>B067</v>
      </c>
      <c r="C6011" s="65" t="str">
        <f>VLOOKUP(B6011,'bank type'!$A$2:$B$87,2,FALSE)</f>
        <v>Payment Banks</v>
      </c>
      <c r="D6011" s="62">
        <f t="shared" si="197"/>
        <v>45473</v>
      </c>
      <c r="E6011" s="118">
        <v>6</v>
      </c>
      <c r="F6011" s="31">
        <v>2024</v>
      </c>
      <c r="G6011">
        <v>0</v>
      </c>
      <c r="H6011">
        <v>0</v>
      </c>
      <c r="K6011">
        <v>0</v>
      </c>
      <c r="L6011">
        <v>0</v>
      </c>
      <c r="M6011">
        <v>0</v>
      </c>
      <c r="N6011">
        <v>613</v>
      </c>
      <c r="O6011">
        <v>0</v>
      </c>
      <c r="Q6011">
        <v>0</v>
      </c>
      <c r="S6011" s="114">
        <v>0</v>
      </c>
      <c r="T6011">
        <v>0</v>
      </c>
      <c r="U6011">
        <v>0</v>
      </c>
      <c r="V6011">
        <v>0</v>
      </c>
      <c r="W6011">
        <v>0</v>
      </c>
      <c r="X6011">
        <v>37313</v>
      </c>
      <c r="Z6011">
        <v>1</v>
      </c>
      <c r="AB6011" s="114">
        <v>0</v>
      </c>
      <c r="AC6011">
        <v>2397</v>
      </c>
      <c r="AD6011">
        <v>5637</v>
      </c>
      <c r="AE6011">
        <v>0</v>
      </c>
      <c r="AF6011">
        <v>0</v>
      </c>
    </row>
    <row r="6012" spans="1:32" x14ac:dyDescent="0.3">
      <c r="A6012" t="s">
        <v>49</v>
      </c>
      <c r="B6012" s="65" t="str">
        <f>VLOOKUP(A6012,'bank list with code'!$A$2:$C$114,3,FALSE)</f>
        <v>B077</v>
      </c>
      <c r="C6012" s="65" t="str">
        <f>VLOOKUP(B6012,'bank type'!$A$2:$B$87,2,FALSE)</f>
        <v>Payment Banks</v>
      </c>
      <c r="D6012" s="62">
        <f t="shared" si="197"/>
        <v>45473</v>
      </c>
      <c r="E6012" s="118">
        <v>6</v>
      </c>
      <c r="F6012" s="31">
        <v>2024</v>
      </c>
      <c r="G6012">
        <v>0</v>
      </c>
      <c r="H6012">
        <v>0</v>
      </c>
      <c r="K6012">
        <v>0</v>
      </c>
      <c r="L6012">
        <v>414523</v>
      </c>
      <c r="M6012">
        <v>0</v>
      </c>
      <c r="N6012">
        <v>0</v>
      </c>
      <c r="O6012">
        <v>0</v>
      </c>
      <c r="Q6012">
        <v>0</v>
      </c>
      <c r="S6012" s="114">
        <v>0</v>
      </c>
      <c r="T6012">
        <v>0</v>
      </c>
      <c r="U6012">
        <v>0</v>
      </c>
      <c r="V6012">
        <v>0</v>
      </c>
      <c r="W6012">
        <v>0</v>
      </c>
      <c r="X6012">
        <v>1222781</v>
      </c>
      <c r="Z6012">
        <v>7195</v>
      </c>
      <c r="AB6012" s="114">
        <v>10.525</v>
      </c>
      <c r="AC6012">
        <v>46118</v>
      </c>
      <c r="AD6012">
        <v>33665</v>
      </c>
      <c r="AE6012">
        <v>0</v>
      </c>
      <c r="AF6012">
        <v>0</v>
      </c>
    </row>
    <row r="6013" spans="1:32" x14ac:dyDescent="0.3">
      <c r="A6013" t="s">
        <v>50</v>
      </c>
      <c r="B6013" s="65" t="str">
        <f>VLOOKUP(A6013,'bank list with code'!$A$2:$C$114,3,FALSE)</f>
        <v>B079</v>
      </c>
      <c r="C6013" s="65" t="str">
        <f>VLOOKUP(B6013,'bank type'!$A$2:$B$87,2,FALSE)</f>
        <v>Payment Banks</v>
      </c>
      <c r="D6013" s="62">
        <f t="shared" si="197"/>
        <v>45473</v>
      </c>
      <c r="E6013" s="118">
        <v>6</v>
      </c>
      <c r="F6013" s="31">
        <v>2024</v>
      </c>
      <c r="G6013">
        <v>0</v>
      </c>
      <c r="H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Q6013">
        <v>0</v>
      </c>
      <c r="S6013" s="114">
        <v>0</v>
      </c>
      <c r="T6013">
        <v>0</v>
      </c>
      <c r="U6013">
        <v>0</v>
      </c>
      <c r="V6013">
        <v>0</v>
      </c>
      <c r="W6013">
        <v>0</v>
      </c>
      <c r="X6013">
        <v>32264225</v>
      </c>
      <c r="Z6013">
        <v>263</v>
      </c>
      <c r="AB6013" s="114">
        <v>0.13900000000000001</v>
      </c>
      <c r="AC6013">
        <v>958</v>
      </c>
      <c r="AD6013">
        <v>609</v>
      </c>
      <c r="AE6013">
        <v>0</v>
      </c>
      <c r="AF6013">
        <v>0</v>
      </c>
    </row>
    <row r="6014" spans="1:32" x14ac:dyDescent="0.3">
      <c r="A6014" t="s">
        <v>95</v>
      </c>
      <c r="B6014" s="65" t="str">
        <f>VLOOKUP(A6014,'bank list with code'!$A$2:$C$114,3,FALSE)</f>
        <v>B007</v>
      </c>
      <c r="C6014" s="65" t="str">
        <f>VLOOKUP(B6014,'bank type'!$A$2:$B$87,2,FALSE)</f>
        <v>Small Finance Banks</v>
      </c>
      <c r="D6014" s="62">
        <f t="shared" si="197"/>
        <v>45473</v>
      </c>
      <c r="E6014" s="118">
        <v>6</v>
      </c>
      <c r="F6014" s="31">
        <v>2024</v>
      </c>
      <c r="G6014">
        <v>690</v>
      </c>
      <c r="H6014">
        <v>5</v>
      </c>
      <c r="K6014">
        <v>0</v>
      </c>
      <c r="L6014">
        <v>839</v>
      </c>
      <c r="M6014">
        <v>0</v>
      </c>
      <c r="N6014">
        <v>313767</v>
      </c>
      <c r="O6014">
        <v>1000547</v>
      </c>
      <c r="Q6014">
        <v>1111328</v>
      </c>
      <c r="S6014" s="114">
        <v>6399.3220000000001</v>
      </c>
      <c r="T6014">
        <v>1781305</v>
      </c>
      <c r="U6014">
        <v>11105190</v>
      </c>
      <c r="V6014">
        <v>668</v>
      </c>
      <c r="W6014">
        <v>409</v>
      </c>
      <c r="X6014">
        <v>8636551</v>
      </c>
      <c r="Z6014">
        <v>223925</v>
      </c>
      <c r="AB6014" s="114">
        <v>532.12</v>
      </c>
      <c r="AC6014">
        <v>194155</v>
      </c>
      <c r="AD6014">
        <v>912176</v>
      </c>
      <c r="AE6014">
        <v>295</v>
      </c>
      <c r="AF6014">
        <v>4715</v>
      </c>
    </row>
    <row r="6015" spans="1:32" x14ac:dyDescent="0.3">
      <c r="A6015" t="s">
        <v>96</v>
      </c>
      <c r="B6015" s="65" t="str">
        <f>VLOOKUP(A6015,'bank list with code'!$A$2:$C$114,3,FALSE)</f>
        <v>B019</v>
      </c>
      <c r="C6015" s="65" t="str">
        <f>VLOOKUP(B6015,'bank type'!$A$2:$B$87,2,FALSE)</f>
        <v>Small Finance Banks</v>
      </c>
      <c r="D6015" s="62">
        <f t="shared" si="197"/>
        <v>45473</v>
      </c>
      <c r="E6015" s="118">
        <v>6</v>
      </c>
      <c r="F6015" s="31">
        <v>2024</v>
      </c>
      <c r="G6015">
        <v>177</v>
      </c>
      <c r="H6015">
        <v>2</v>
      </c>
      <c r="K6015">
        <v>0</v>
      </c>
      <c r="L6015">
        <v>0</v>
      </c>
      <c r="M6015">
        <v>0</v>
      </c>
      <c r="N6015">
        <v>0</v>
      </c>
      <c r="O6015">
        <v>0</v>
      </c>
      <c r="Q6015">
        <v>0</v>
      </c>
      <c r="S6015" s="114">
        <v>0</v>
      </c>
      <c r="T6015">
        <v>0</v>
      </c>
      <c r="U6015">
        <v>0</v>
      </c>
      <c r="V6015">
        <v>0</v>
      </c>
      <c r="W6015">
        <v>0</v>
      </c>
      <c r="X6015">
        <v>245962</v>
      </c>
      <c r="Z6015">
        <v>27345</v>
      </c>
      <c r="AB6015" s="114">
        <v>80.388999999999996</v>
      </c>
      <c r="AC6015">
        <v>3593</v>
      </c>
      <c r="AD6015">
        <v>17021</v>
      </c>
      <c r="AE6015">
        <v>0</v>
      </c>
      <c r="AF6015">
        <v>0</v>
      </c>
    </row>
    <row r="6016" spans="1:32" x14ac:dyDescent="0.3">
      <c r="A6016" t="s">
        <v>97</v>
      </c>
      <c r="B6016" s="65" t="str">
        <f>VLOOKUP(A6016,'bank list with code'!$A$2:$C$114,3,FALSE)</f>
        <v>B041</v>
      </c>
      <c r="C6016" s="65" t="str">
        <f>VLOOKUP(B6016,'bank type'!$A$2:$B$87,2,FALSE)</f>
        <v>Small Finance Banks</v>
      </c>
      <c r="D6016" s="62">
        <f t="shared" si="197"/>
        <v>45473</v>
      </c>
      <c r="E6016" s="118">
        <v>6</v>
      </c>
      <c r="F6016" s="31">
        <v>2024</v>
      </c>
      <c r="G6016">
        <v>366</v>
      </c>
      <c r="H6016">
        <v>4</v>
      </c>
      <c r="K6016">
        <v>7697</v>
      </c>
      <c r="L6016">
        <v>320</v>
      </c>
      <c r="M6016">
        <v>47001</v>
      </c>
      <c r="N6016">
        <v>0</v>
      </c>
      <c r="O6016">
        <v>0</v>
      </c>
      <c r="Q6016">
        <v>0</v>
      </c>
      <c r="S6016" s="114">
        <v>0</v>
      </c>
      <c r="T6016">
        <v>0</v>
      </c>
      <c r="U6016">
        <v>0</v>
      </c>
      <c r="V6016">
        <v>0</v>
      </c>
      <c r="W6016">
        <v>0</v>
      </c>
      <c r="X6016">
        <v>1809119</v>
      </c>
      <c r="Z6016">
        <v>135797</v>
      </c>
      <c r="AB6016" s="114">
        <v>312.55200000000002</v>
      </c>
      <c r="AC6016">
        <v>36931</v>
      </c>
      <c r="AD6016">
        <v>150801</v>
      </c>
      <c r="AE6016">
        <v>0</v>
      </c>
      <c r="AF6016">
        <v>0</v>
      </c>
    </row>
    <row r="6017" spans="1:32" x14ac:dyDescent="0.3">
      <c r="A6017" t="s">
        <v>98</v>
      </c>
      <c r="B6017" s="65" t="str">
        <f>VLOOKUP(A6017,'bank list with code'!$A$2:$C$114,3,FALSE)</f>
        <v>B043</v>
      </c>
      <c r="C6017" s="65" t="str">
        <f>VLOOKUP(B6017,'bank type'!$A$2:$B$87,2,FALSE)</f>
        <v>Small Finance Banks</v>
      </c>
      <c r="D6017" s="62">
        <f t="shared" si="197"/>
        <v>45473</v>
      </c>
      <c r="E6017" s="118">
        <v>6</v>
      </c>
      <c r="F6017" s="31">
        <v>2024</v>
      </c>
      <c r="G6017">
        <v>625</v>
      </c>
      <c r="H6017">
        <v>2</v>
      </c>
      <c r="K6017">
        <v>0</v>
      </c>
      <c r="L6017">
        <v>5386</v>
      </c>
      <c r="M6017">
        <v>0</v>
      </c>
      <c r="N6017">
        <v>0</v>
      </c>
      <c r="O6017">
        <v>0</v>
      </c>
      <c r="Q6017">
        <v>0</v>
      </c>
      <c r="S6017" s="114">
        <v>0</v>
      </c>
      <c r="T6017">
        <v>0</v>
      </c>
      <c r="U6017">
        <v>0</v>
      </c>
      <c r="V6017">
        <v>0</v>
      </c>
      <c r="W6017">
        <v>0</v>
      </c>
      <c r="X6017">
        <v>5685503</v>
      </c>
      <c r="Z6017">
        <v>162522</v>
      </c>
      <c r="AB6017" s="114">
        <v>282.05700000000002</v>
      </c>
      <c r="AC6017">
        <v>13096</v>
      </c>
      <c r="AD6017">
        <v>31397</v>
      </c>
      <c r="AE6017">
        <v>0</v>
      </c>
      <c r="AF6017">
        <v>0</v>
      </c>
    </row>
    <row r="6018" spans="1:32" x14ac:dyDescent="0.3">
      <c r="A6018" t="s">
        <v>100</v>
      </c>
      <c r="B6018" s="65" t="str">
        <f>VLOOKUP(A6018,'bank list with code'!$A$2:$C$114,3,FALSE)</f>
        <v>B065</v>
      </c>
      <c r="C6018" s="65" t="str">
        <f>VLOOKUP(B6018,'bank type'!$A$2:$B$87,2,FALSE)</f>
        <v>Small Finance Banks</v>
      </c>
      <c r="D6018" s="62">
        <f t="shared" si="197"/>
        <v>45473</v>
      </c>
      <c r="E6018" s="118">
        <v>6</v>
      </c>
      <c r="F6018" s="31">
        <v>2024</v>
      </c>
      <c r="G6018">
        <v>59</v>
      </c>
      <c r="H6018">
        <v>2</v>
      </c>
      <c r="K6018">
        <v>0</v>
      </c>
      <c r="L6018">
        <v>144</v>
      </c>
      <c r="M6018">
        <v>0</v>
      </c>
      <c r="N6018">
        <v>500994</v>
      </c>
      <c r="O6018">
        <v>0</v>
      </c>
      <c r="Q6018">
        <v>0</v>
      </c>
      <c r="S6018" s="114">
        <v>0</v>
      </c>
      <c r="T6018">
        <v>0</v>
      </c>
      <c r="U6018">
        <v>0</v>
      </c>
      <c r="V6018">
        <v>0</v>
      </c>
      <c r="W6018">
        <v>0</v>
      </c>
      <c r="X6018">
        <v>3409378</v>
      </c>
      <c r="Z6018">
        <v>44487</v>
      </c>
      <c r="AB6018" s="114">
        <v>93.039000000000001</v>
      </c>
      <c r="AC6018">
        <v>7529</v>
      </c>
      <c r="AD6018">
        <v>22381</v>
      </c>
      <c r="AE6018">
        <v>0</v>
      </c>
      <c r="AF6018">
        <v>0</v>
      </c>
    </row>
    <row r="6019" spans="1:32" x14ac:dyDescent="0.3">
      <c r="A6019" t="s">
        <v>101</v>
      </c>
      <c r="B6019" s="65" t="str">
        <f>VLOOKUP(A6019,'bank list with code'!$A$2:$C$114,3,FALSE)</f>
        <v>B075</v>
      </c>
      <c r="C6019" s="65" t="str">
        <f>VLOOKUP(B6019,'bank type'!$A$2:$B$87,2,FALSE)</f>
        <v>Small Finance Banks</v>
      </c>
      <c r="D6019" s="62">
        <f t="shared" si="197"/>
        <v>45473</v>
      </c>
      <c r="E6019" s="118">
        <v>6</v>
      </c>
      <c r="F6019" s="31">
        <v>2024</v>
      </c>
      <c r="G6019">
        <v>19</v>
      </c>
      <c r="H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Q6019">
        <v>0</v>
      </c>
      <c r="S6019" s="114">
        <v>0</v>
      </c>
      <c r="T6019">
        <v>0</v>
      </c>
      <c r="U6019">
        <v>0</v>
      </c>
      <c r="V6019">
        <v>0</v>
      </c>
      <c r="W6019">
        <v>0</v>
      </c>
      <c r="X6019">
        <v>460605</v>
      </c>
      <c r="Z6019">
        <v>4614</v>
      </c>
      <c r="AB6019" s="114">
        <v>6.4</v>
      </c>
      <c r="AC6019">
        <v>2585</v>
      </c>
      <c r="AD6019">
        <v>2724</v>
      </c>
      <c r="AE6019">
        <v>0</v>
      </c>
      <c r="AF6019">
        <v>0</v>
      </c>
    </row>
    <row r="6020" spans="1:32" x14ac:dyDescent="0.3">
      <c r="A6020" t="s">
        <v>102</v>
      </c>
      <c r="B6020" s="65" t="str">
        <f>VLOOKUP(A6020,'bank list with code'!$A$2:$C$114,3,FALSE)</f>
        <v>B087</v>
      </c>
      <c r="C6020" s="65" t="str">
        <f>VLOOKUP(B6020,'bank type'!$A$2:$B$87,2,FALSE)</f>
        <v>Small Finance Banks</v>
      </c>
      <c r="D6020" s="62">
        <f t="shared" si="197"/>
        <v>45473</v>
      </c>
      <c r="E6020" s="118">
        <v>6</v>
      </c>
      <c r="F6020" s="31">
        <v>2024</v>
      </c>
      <c r="G6020">
        <v>0</v>
      </c>
      <c r="H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Q6020">
        <v>0</v>
      </c>
      <c r="S6020" s="114">
        <v>0</v>
      </c>
      <c r="T6020">
        <v>0</v>
      </c>
      <c r="U6020">
        <v>0</v>
      </c>
      <c r="V6020">
        <v>0</v>
      </c>
      <c r="W6020">
        <v>0</v>
      </c>
      <c r="X6020">
        <v>74659</v>
      </c>
      <c r="Z6020">
        <v>4079</v>
      </c>
      <c r="AB6020" s="114">
        <v>9.5060000000000002</v>
      </c>
      <c r="AC6020">
        <v>2935</v>
      </c>
      <c r="AD6020">
        <v>13538</v>
      </c>
      <c r="AE6020">
        <v>0</v>
      </c>
      <c r="AF6020">
        <v>0</v>
      </c>
    </row>
    <row r="6021" spans="1:32" x14ac:dyDescent="0.3">
      <c r="A6021" t="s">
        <v>103</v>
      </c>
      <c r="B6021" s="65" t="str">
        <f>VLOOKUP(A6021,'bank list with code'!$A$2:$C$114,3,FALSE)</f>
        <v>B097</v>
      </c>
      <c r="C6021" s="65" t="str">
        <f>VLOOKUP(B6021,'bank type'!$A$2:$B$87,2,FALSE)</f>
        <v>Small Finance Banks</v>
      </c>
      <c r="D6021" s="62">
        <f t="shared" si="197"/>
        <v>45473</v>
      </c>
      <c r="E6021" s="118">
        <v>6</v>
      </c>
      <c r="F6021" s="31">
        <v>2024</v>
      </c>
      <c r="G6021">
        <v>0</v>
      </c>
      <c r="H6021">
        <v>0</v>
      </c>
      <c r="K6021">
        <v>0</v>
      </c>
      <c r="L6021">
        <v>67</v>
      </c>
      <c r="M6021">
        <v>0</v>
      </c>
      <c r="N6021">
        <v>0</v>
      </c>
      <c r="O6021">
        <v>0</v>
      </c>
      <c r="Q6021">
        <v>0</v>
      </c>
      <c r="S6021" s="114">
        <v>0</v>
      </c>
      <c r="T6021">
        <v>0</v>
      </c>
      <c r="U6021">
        <v>0</v>
      </c>
      <c r="V6021">
        <v>0</v>
      </c>
      <c r="W6021">
        <v>0</v>
      </c>
      <c r="X6021">
        <v>764924</v>
      </c>
      <c r="Z6021">
        <v>17319</v>
      </c>
      <c r="AB6021" s="114">
        <v>22.504999999999999</v>
      </c>
      <c r="AC6021">
        <v>975</v>
      </c>
      <c r="AD6021">
        <v>2534</v>
      </c>
      <c r="AE6021">
        <v>0</v>
      </c>
      <c r="AF6021">
        <v>0</v>
      </c>
    </row>
    <row r="6022" spans="1:32" x14ac:dyDescent="0.3">
      <c r="A6022" t="s">
        <v>104</v>
      </c>
      <c r="B6022" s="65" t="str">
        <f>VLOOKUP(A6022,'bank list with code'!$A$2:$C$114,3,FALSE)</f>
        <v>B103</v>
      </c>
      <c r="C6022" s="65" t="str">
        <f>VLOOKUP(B6022,'bank type'!$A$2:$B$87,2,FALSE)</f>
        <v>Small Finance Banks</v>
      </c>
      <c r="D6022" s="62">
        <f>DATE(2024,6,30)</f>
        <v>45473</v>
      </c>
      <c r="E6022" s="118">
        <v>6</v>
      </c>
      <c r="F6022" s="31">
        <v>2024</v>
      </c>
      <c r="G6022">
        <v>606</v>
      </c>
      <c r="H6022">
        <v>4</v>
      </c>
      <c r="K6022">
        <v>0</v>
      </c>
      <c r="L6022">
        <v>0</v>
      </c>
      <c r="M6022">
        <v>0</v>
      </c>
      <c r="N6022">
        <v>603958</v>
      </c>
      <c r="O6022">
        <v>0</v>
      </c>
      <c r="Q6022">
        <v>0</v>
      </c>
      <c r="S6022" s="114">
        <v>0</v>
      </c>
      <c r="T6022">
        <v>0</v>
      </c>
      <c r="U6022">
        <v>0</v>
      </c>
      <c r="V6022">
        <v>0</v>
      </c>
      <c r="W6022">
        <v>0</v>
      </c>
      <c r="X6022">
        <v>7215966</v>
      </c>
      <c r="Z6022">
        <v>181121</v>
      </c>
      <c r="AB6022" s="114">
        <v>336.37400000000002</v>
      </c>
      <c r="AC6022">
        <v>53582</v>
      </c>
      <c r="AD6022">
        <v>152452</v>
      </c>
      <c r="AE6022">
        <v>0</v>
      </c>
      <c r="AF6022">
        <v>0</v>
      </c>
    </row>
    <row r="6023" spans="1:32" x14ac:dyDescent="0.3">
      <c r="A6023" t="s">
        <v>105</v>
      </c>
      <c r="B6023" s="65" t="str">
        <f>VLOOKUP(A6023,'bank list with code'!$A$2:$C$114,3,FALSE)</f>
        <v>B107</v>
      </c>
      <c r="C6023" s="65" t="str">
        <f>VLOOKUP(B6023,'bank type'!$A$2:$B$87,2,FALSE)</f>
        <v>Small Finance Banks</v>
      </c>
      <c r="D6023" s="62">
        <f>DATE(2024,6,30)</f>
        <v>45473</v>
      </c>
      <c r="E6023" s="118">
        <v>6</v>
      </c>
      <c r="F6023" s="31">
        <v>2024</v>
      </c>
      <c r="G6023">
        <v>232</v>
      </c>
      <c r="K6023">
        <v>0</v>
      </c>
      <c r="L6023">
        <v>0</v>
      </c>
      <c r="M6023">
        <v>0</v>
      </c>
      <c r="N6023">
        <v>0</v>
      </c>
      <c r="O6023">
        <v>0</v>
      </c>
      <c r="Q6023">
        <v>0</v>
      </c>
      <c r="S6023" s="114">
        <v>0</v>
      </c>
      <c r="T6023">
        <v>0</v>
      </c>
      <c r="U6023">
        <v>0</v>
      </c>
      <c r="V6023">
        <v>0</v>
      </c>
      <c r="W6023">
        <v>0</v>
      </c>
      <c r="X6023">
        <v>21698</v>
      </c>
      <c r="Z6023">
        <v>3456</v>
      </c>
      <c r="AB6023" s="114">
        <v>5.7809999999999997</v>
      </c>
      <c r="AC6023">
        <v>114</v>
      </c>
      <c r="AD6023">
        <v>230</v>
      </c>
      <c r="AE6023">
        <v>0</v>
      </c>
      <c r="AF6023">
        <v>0</v>
      </c>
    </row>
    <row r="6024" spans="1:32" x14ac:dyDescent="0.3">
      <c r="A6024" t="s">
        <v>106</v>
      </c>
      <c r="B6024" s="65" t="str">
        <f>VLOOKUP(A6024,'bank list with code'!$A$2:$C$114,3,FALSE)</f>
        <v>B109</v>
      </c>
      <c r="C6024" s="65" t="str">
        <f>VLOOKUP(B6024,'bank type'!$A$2:$B$87,2,FALSE)</f>
        <v>Small Finance Banks</v>
      </c>
      <c r="D6024" s="62">
        <f>DATE(2024,6,30)</f>
        <v>45473</v>
      </c>
      <c r="E6024" s="118">
        <v>6</v>
      </c>
      <c r="F6024" s="31">
        <v>2024</v>
      </c>
      <c r="G6024">
        <v>314</v>
      </c>
      <c r="H6024">
        <v>7</v>
      </c>
      <c r="K6024">
        <v>0</v>
      </c>
      <c r="L6024">
        <v>641</v>
      </c>
      <c r="M6024">
        <v>0</v>
      </c>
      <c r="N6024">
        <v>37865</v>
      </c>
      <c r="O6024">
        <v>392</v>
      </c>
      <c r="Q6024">
        <v>406</v>
      </c>
      <c r="S6024" s="114">
        <v>2.4289999999999998</v>
      </c>
      <c r="T6024">
        <v>319</v>
      </c>
      <c r="U6024">
        <v>2586</v>
      </c>
      <c r="V6024">
        <v>22</v>
      </c>
      <c r="W6024">
        <v>6</v>
      </c>
      <c r="X6024">
        <v>1754698</v>
      </c>
      <c r="Z6024">
        <v>30590</v>
      </c>
      <c r="AB6024" s="114">
        <v>66.959000000000003</v>
      </c>
      <c r="AC6024">
        <v>11805</v>
      </c>
      <c r="AD6024">
        <v>44455</v>
      </c>
      <c r="AE6024">
        <v>26</v>
      </c>
      <c r="AF6024">
        <v>244</v>
      </c>
    </row>
    <row r="6025" spans="1:32" x14ac:dyDescent="0.3">
      <c r="A6025" t="s">
        <v>0</v>
      </c>
      <c r="B6025" s="65" t="str">
        <f>VLOOKUP(A6025,'bank list with code'!$A$2:$C$114,3,FALSE)</f>
        <v>B014</v>
      </c>
      <c r="C6025" s="65" t="str">
        <f>VLOOKUP(B6025,'bank type'!$A$2:$B$87,2,FALSE)</f>
        <v>Public Sector Banks</v>
      </c>
      <c r="D6025" s="62">
        <f>DATE(2024,7,31)</f>
        <v>45504</v>
      </c>
      <c r="E6025" s="118">
        <v>7</v>
      </c>
      <c r="F6025" s="31">
        <v>2024</v>
      </c>
      <c r="G6025">
        <v>8254</v>
      </c>
      <c r="H6025">
        <v>2291</v>
      </c>
      <c r="K6025">
        <v>42009</v>
      </c>
      <c r="L6025">
        <v>44875</v>
      </c>
      <c r="M6025">
        <v>17062</v>
      </c>
      <c r="N6025">
        <v>2030912</v>
      </c>
      <c r="O6025">
        <v>2711000</v>
      </c>
      <c r="Q6025">
        <v>5623715</v>
      </c>
      <c r="S6025" s="114">
        <v>11957.630999999999</v>
      </c>
      <c r="T6025">
        <v>3070545</v>
      </c>
      <c r="U6025">
        <v>17509808</v>
      </c>
      <c r="V6025">
        <v>0</v>
      </c>
      <c r="W6025">
        <v>0</v>
      </c>
      <c r="X6025">
        <v>83617762</v>
      </c>
      <c r="Z6025">
        <v>3859383</v>
      </c>
      <c r="AB6025" s="114">
        <v>8813.1769999999997</v>
      </c>
      <c r="AC6025">
        <v>604181</v>
      </c>
      <c r="AD6025">
        <v>3291761</v>
      </c>
      <c r="AE6025">
        <v>10</v>
      </c>
      <c r="AF6025">
        <v>34</v>
      </c>
    </row>
    <row r="6026" spans="1:32" x14ac:dyDescent="0.3">
      <c r="A6026" t="s">
        <v>1</v>
      </c>
      <c r="B6026" s="65" t="str">
        <f>VLOOKUP(A6026,'bank list with code'!$A$2:$C$114,3,FALSE)</f>
        <v>B015</v>
      </c>
      <c r="C6026" s="65" t="str">
        <f>VLOOKUP(B6026,'bank type'!$A$2:$B$87,2,FALSE)</f>
        <v>Public Sector Banks</v>
      </c>
      <c r="D6026" s="62">
        <f t="shared" ref="D6026:D6085" si="198">DATE(2024,7,31)</f>
        <v>45504</v>
      </c>
      <c r="E6026" s="118">
        <v>7</v>
      </c>
      <c r="F6026" s="31">
        <v>2024</v>
      </c>
      <c r="G6026">
        <v>5330</v>
      </c>
      <c r="H6026">
        <v>2904</v>
      </c>
      <c r="K6026">
        <v>41599</v>
      </c>
      <c r="L6026">
        <v>19608</v>
      </c>
      <c r="M6026">
        <v>0</v>
      </c>
      <c r="N6026">
        <v>1150943</v>
      </c>
      <c r="O6026">
        <v>74540</v>
      </c>
      <c r="Q6026">
        <v>141631</v>
      </c>
      <c r="S6026" s="114">
        <v>569.18899999999996</v>
      </c>
      <c r="T6026">
        <v>70041</v>
      </c>
      <c r="U6026">
        <v>342685</v>
      </c>
      <c r="V6026">
        <v>0</v>
      </c>
      <c r="W6026">
        <v>0</v>
      </c>
      <c r="X6026">
        <v>41126319</v>
      </c>
      <c r="Z6026">
        <v>2589745</v>
      </c>
      <c r="AB6026" s="114">
        <v>5384.4719999999998</v>
      </c>
      <c r="AC6026">
        <v>823684</v>
      </c>
      <c r="AD6026">
        <v>1487094</v>
      </c>
      <c r="AE6026">
        <v>0</v>
      </c>
      <c r="AF6026">
        <v>0</v>
      </c>
    </row>
    <row r="6027" spans="1:32" x14ac:dyDescent="0.3">
      <c r="A6027" t="s">
        <v>2</v>
      </c>
      <c r="B6027" s="65" t="str">
        <f>VLOOKUP(A6027,'bank list with code'!$A$2:$C$114,3,FALSE)</f>
        <v>B016</v>
      </c>
      <c r="C6027" s="65" t="str">
        <f>VLOOKUP(B6027,'bank type'!$A$2:$B$87,2,FALSE)</f>
        <v>Public Sector Banks</v>
      </c>
      <c r="D6027" s="62">
        <f t="shared" si="198"/>
        <v>45504</v>
      </c>
      <c r="E6027" s="118">
        <v>7</v>
      </c>
      <c r="F6027" s="31">
        <v>2024</v>
      </c>
      <c r="G6027">
        <v>2096</v>
      </c>
      <c r="H6027">
        <v>230</v>
      </c>
      <c r="K6027">
        <v>1415</v>
      </c>
      <c r="L6027">
        <v>3164</v>
      </c>
      <c r="M6027">
        <v>355014</v>
      </c>
      <c r="N6027">
        <v>908167</v>
      </c>
      <c r="O6027">
        <v>31795</v>
      </c>
      <c r="Q6027">
        <v>48122</v>
      </c>
      <c r="S6027" s="114">
        <v>217.75299999999999</v>
      </c>
      <c r="T6027">
        <v>21114</v>
      </c>
      <c r="U6027">
        <v>114054</v>
      </c>
      <c r="V6027">
        <v>0</v>
      </c>
      <c r="W6027">
        <v>0</v>
      </c>
      <c r="X6027">
        <v>13925267</v>
      </c>
      <c r="Z6027">
        <v>1208872</v>
      </c>
      <c r="AB6027" s="114">
        <v>2428.8690000000001</v>
      </c>
      <c r="AC6027">
        <v>299242</v>
      </c>
      <c r="AD6027">
        <v>791982</v>
      </c>
      <c r="AE6027">
        <v>5863</v>
      </c>
      <c r="AF6027">
        <v>66290</v>
      </c>
    </row>
    <row r="6028" spans="1:32" x14ac:dyDescent="0.3">
      <c r="A6028" t="s">
        <v>3</v>
      </c>
      <c r="B6028" s="65" t="str">
        <f>VLOOKUP(A6028,'bank list with code'!$A$2:$C$114,3,FALSE)</f>
        <v>B018</v>
      </c>
      <c r="C6028" s="65" t="str">
        <f>VLOOKUP(B6028,'bank type'!$A$2:$B$87,2,FALSE)</f>
        <v>Public Sector Banks</v>
      </c>
      <c r="D6028" s="62">
        <f t="shared" si="198"/>
        <v>45504</v>
      </c>
      <c r="E6028" s="118">
        <v>7</v>
      </c>
      <c r="F6028" s="31">
        <v>2024</v>
      </c>
      <c r="G6028">
        <v>8331</v>
      </c>
      <c r="H6028">
        <v>3924</v>
      </c>
      <c r="K6028">
        <v>76879</v>
      </c>
      <c r="L6028">
        <v>13167</v>
      </c>
      <c r="M6028">
        <v>0</v>
      </c>
      <c r="N6028">
        <v>2713847</v>
      </c>
      <c r="O6028">
        <v>896529</v>
      </c>
      <c r="Q6028">
        <v>1036806</v>
      </c>
      <c r="S6028" s="114">
        <v>3890.346</v>
      </c>
      <c r="T6028">
        <v>432932</v>
      </c>
      <c r="U6028">
        <v>2456336</v>
      </c>
      <c r="V6028">
        <v>0</v>
      </c>
      <c r="W6028">
        <v>0</v>
      </c>
      <c r="X6028">
        <v>57659948</v>
      </c>
      <c r="Z6028">
        <v>6345542</v>
      </c>
      <c r="AB6028" s="114">
        <v>16948.27</v>
      </c>
      <c r="AC6028">
        <v>1142164</v>
      </c>
      <c r="AD6028">
        <v>5413215</v>
      </c>
      <c r="AE6028">
        <v>4221</v>
      </c>
      <c r="AF6028">
        <v>66592</v>
      </c>
    </row>
    <row r="6029" spans="1:32" x14ac:dyDescent="0.3">
      <c r="A6029" t="s">
        <v>4</v>
      </c>
      <c r="B6029" s="65" t="str">
        <f>VLOOKUP(A6029,'bank list with code'!$A$2:$C$114,3,FALSE)</f>
        <v>B022</v>
      </c>
      <c r="C6029" s="65" t="str">
        <f>VLOOKUP(B6029,'bank type'!$A$2:$B$87,2,FALSE)</f>
        <v>Public Sector Banks</v>
      </c>
      <c r="D6029" s="62">
        <f t="shared" si="198"/>
        <v>45504</v>
      </c>
      <c r="E6029" s="118">
        <v>7</v>
      </c>
      <c r="F6029" s="31">
        <v>2024</v>
      </c>
      <c r="G6029">
        <v>2857</v>
      </c>
      <c r="H6029">
        <v>1144</v>
      </c>
      <c r="K6029">
        <v>3131</v>
      </c>
      <c r="L6029">
        <v>2605</v>
      </c>
      <c r="M6029">
        <v>25333</v>
      </c>
      <c r="N6029">
        <v>1503512</v>
      </c>
      <c r="O6029">
        <v>0</v>
      </c>
      <c r="Q6029">
        <v>0</v>
      </c>
      <c r="S6029" s="114">
        <v>0</v>
      </c>
      <c r="T6029">
        <v>0</v>
      </c>
      <c r="U6029">
        <v>0</v>
      </c>
      <c r="V6029">
        <v>0</v>
      </c>
      <c r="W6029">
        <v>0</v>
      </c>
      <c r="X6029">
        <v>28970900</v>
      </c>
      <c r="Z6029">
        <v>1544856</v>
      </c>
      <c r="AB6029" s="114">
        <v>3766.335</v>
      </c>
      <c r="AC6029">
        <v>235934</v>
      </c>
      <c r="AD6029">
        <v>845044</v>
      </c>
      <c r="AE6029">
        <v>0</v>
      </c>
      <c r="AF6029">
        <v>0</v>
      </c>
    </row>
    <row r="6030" spans="1:32" x14ac:dyDescent="0.3">
      <c r="A6030" t="s">
        <v>5</v>
      </c>
      <c r="B6030" s="65" t="str">
        <f>VLOOKUP(A6030,'bank list with code'!$A$2:$C$114,3,FALSE)</f>
        <v>B060</v>
      </c>
      <c r="C6030" s="65" t="str">
        <f>VLOOKUP(B6030,'bank type'!$A$2:$B$87,2,FALSE)</f>
        <v>Public Sector Banks</v>
      </c>
      <c r="D6030" s="62">
        <f t="shared" si="198"/>
        <v>45504</v>
      </c>
      <c r="E6030" s="118">
        <v>7</v>
      </c>
      <c r="F6030" s="31">
        <v>2024</v>
      </c>
      <c r="G6030">
        <v>4554</v>
      </c>
      <c r="H6030">
        <v>610</v>
      </c>
      <c r="K6030">
        <v>20817</v>
      </c>
      <c r="L6030">
        <v>12442</v>
      </c>
      <c r="M6030">
        <v>0</v>
      </c>
      <c r="N6030">
        <v>2718207</v>
      </c>
      <c r="O6030">
        <v>246302</v>
      </c>
      <c r="Q6030">
        <v>213966</v>
      </c>
      <c r="S6030" s="114">
        <v>958.94600000000003</v>
      </c>
      <c r="T6030">
        <v>139308</v>
      </c>
      <c r="U6030">
        <v>1220965</v>
      </c>
      <c r="V6030">
        <v>0</v>
      </c>
      <c r="W6030">
        <v>0</v>
      </c>
      <c r="X6030">
        <v>32475638</v>
      </c>
      <c r="Z6030">
        <v>3362762</v>
      </c>
      <c r="AB6030" s="114">
        <v>7938.7179999999998</v>
      </c>
      <c r="AC6030">
        <v>790493</v>
      </c>
      <c r="AD6030">
        <v>2001225</v>
      </c>
      <c r="AE6030">
        <v>172</v>
      </c>
      <c r="AF6030">
        <v>565</v>
      </c>
    </row>
    <row r="6031" spans="1:32" x14ac:dyDescent="0.3">
      <c r="A6031" t="s">
        <v>6</v>
      </c>
      <c r="B6031" s="65" t="str">
        <f>VLOOKUP(A6031,'bank list with code'!$A$2:$C$114,3,FALSE)</f>
        <v>B061</v>
      </c>
      <c r="C6031" s="65" t="str">
        <f>VLOOKUP(B6031,'bank type'!$A$2:$B$87,2,FALSE)</f>
        <v>Public Sector Banks</v>
      </c>
      <c r="D6031" s="62">
        <f t="shared" si="198"/>
        <v>45504</v>
      </c>
      <c r="E6031" s="118">
        <v>7</v>
      </c>
      <c r="F6031" s="31">
        <v>2024</v>
      </c>
      <c r="G6031">
        <v>2765</v>
      </c>
      <c r="H6031">
        <v>734</v>
      </c>
      <c r="K6031">
        <v>0</v>
      </c>
      <c r="L6031">
        <v>0</v>
      </c>
      <c r="M6031">
        <v>0</v>
      </c>
      <c r="N6031">
        <v>386922</v>
      </c>
      <c r="O6031">
        <v>79141</v>
      </c>
      <c r="Q6031">
        <v>71064</v>
      </c>
      <c r="S6031" s="114">
        <v>210.69800000000001</v>
      </c>
      <c r="T6031">
        <v>23316</v>
      </c>
      <c r="U6031">
        <v>82987</v>
      </c>
      <c r="V6031">
        <v>0</v>
      </c>
      <c r="W6031">
        <v>0</v>
      </c>
      <c r="X6031">
        <v>19001036</v>
      </c>
      <c r="Z6031">
        <v>2456690</v>
      </c>
      <c r="AB6031" s="114">
        <v>5532.3689999999997</v>
      </c>
      <c r="AC6031">
        <v>522991</v>
      </c>
      <c r="AD6031">
        <v>1283594</v>
      </c>
      <c r="AE6031">
        <v>0</v>
      </c>
      <c r="AF6031">
        <v>0</v>
      </c>
    </row>
    <row r="6032" spans="1:32" x14ac:dyDescent="0.3">
      <c r="A6032" t="s">
        <v>7</v>
      </c>
      <c r="B6032" s="65" t="str">
        <f>VLOOKUP(A6032,'bank list with code'!$A$2:$C$114,3,FALSE)</f>
        <v>B080</v>
      </c>
      <c r="C6032" s="65" t="str">
        <f>VLOOKUP(B6032,'bank type'!$A$2:$B$87,2,FALSE)</f>
        <v>Public Sector Banks</v>
      </c>
      <c r="D6032" s="62">
        <f t="shared" si="198"/>
        <v>45504</v>
      </c>
      <c r="E6032" s="118">
        <v>7</v>
      </c>
      <c r="F6032" s="31">
        <v>2024</v>
      </c>
      <c r="G6032">
        <v>1039</v>
      </c>
      <c r="H6032">
        <v>28</v>
      </c>
      <c r="K6032">
        <v>772</v>
      </c>
      <c r="L6032">
        <v>1318</v>
      </c>
      <c r="M6032">
        <v>918</v>
      </c>
      <c r="N6032">
        <v>128875</v>
      </c>
      <c r="O6032">
        <v>0</v>
      </c>
      <c r="Q6032">
        <v>0</v>
      </c>
      <c r="S6032" s="114">
        <v>0</v>
      </c>
      <c r="T6032">
        <v>0</v>
      </c>
      <c r="U6032">
        <v>0</v>
      </c>
      <c r="V6032">
        <v>0</v>
      </c>
      <c r="W6032">
        <v>0</v>
      </c>
      <c r="X6032">
        <v>3610505</v>
      </c>
      <c r="Z6032">
        <v>331368</v>
      </c>
      <c r="AB6032" s="114">
        <v>783.20699999999999</v>
      </c>
      <c r="AC6032">
        <v>124034</v>
      </c>
      <c r="AD6032">
        <v>384925</v>
      </c>
      <c r="AE6032">
        <v>0</v>
      </c>
      <c r="AF6032">
        <v>0</v>
      </c>
    </row>
    <row r="6033" spans="1:32" x14ac:dyDescent="0.3">
      <c r="A6033" t="s">
        <v>8</v>
      </c>
      <c r="B6033" s="65" t="str">
        <f>VLOOKUP(A6033,'bank list with code'!$A$2:$C$114,3,FALSE)</f>
        <v>B081</v>
      </c>
      <c r="C6033" s="65" t="str">
        <f>VLOOKUP(B6033,'bank type'!$A$2:$B$87,2,FALSE)</f>
        <v>Public Sector Banks</v>
      </c>
      <c r="D6033" s="62">
        <f t="shared" si="198"/>
        <v>45504</v>
      </c>
      <c r="E6033" s="118">
        <v>7</v>
      </c>
      <c r="F6033" s="31">
        <v>2024</v>
      </c>
      <c r="G6033">
        <v>7815</v>
      </c>
      <c r="H6033">
        <v>4289</v>
      </c>
      <c r="K6033">
        <v>35366</v>
      </c>
      <c r="L6033">
        <v>0</v>
      </c>
      <c r="M6033">
        <v>676509</v>
      </c>
      <c r="N6033">
        <v>691147</v>
      </c>
      <c r="O6033">
        <v>529008</v>
      </c>
      <c r="Q6033">
        <v>385321</v>
      </c>
      <c r="S6033" s="114">
        <v>1584.6310000000001</v>
      </c>
      <c r="T6033">
        <v>233655</v>
      </c>
      <c r="U6033">
        <v>1403346</v>
      </c>
      <c r="V6033">
        <v>3</v>
      </c>
      <c r="W6033">
        <v>170</v>
      </c>
      <c r="X6033">
        <v>40598369</v>
      </c>
      <c r="Z6033">
        <v>4495128</v>
      </c>
      <c r="AB6033" s="114">
        <v>11381.472</v>
      </c>
      <c r="AC6033">
        <v>1547046</v>
      </c>
      <c r="AD6033">
        <v>4242908</v>
      </c>
      <c r="AE6033">
        <v>0</v>
      </c>
      <c r="AF6033">
        <v>0</v>
      </c>
    </row>
    <row r="6034" spans="1:32" x14ac:dyDescent="0.3">
      <c r="A6034" t="s">
        <v>12</v>
      </c>
      <c r="B6034" s="65" t="str">
        <f>VLOOKUP(A6034,'bank list with code'!$A$2:$C$114,3,FALSE)</f>
        <v>B093</v>
      </c>
      <c r="C6034" s="65" t="str">
        <f>VLOOKUP(B6034,'bank type'!$A$2:$B$87,2,FALSE)</f>
        <v>Public Sector Banks</v>
      </c>
      <c r="D6034" s="62">
        <f t="shared" si="198"/>
        <v>45504</v>
      </c>
      <c r="E6034" s="118">
        <v>7</v>
      </c>
      <c r="F6034" s="31">
        <v>2024</v>
      </c>
      <c r="G6034">
        <v>24172</v>
      </c>
      <c r="H6034">
        <v>38272</v>
      </c>
      <c r="K6034">
        <v>1419921</v>
      </c>
      <c r="L6034">
        <v>52453</v>
      </c>
      <c r="M6034">
        <v>917138</v>
      </c>
      <c r="N6034">
        <v>4246469</v>
      </c>
      <c r="O6034">
        <v>19336986</v>
      </c>
      <c r="Q6034">
        <v>26815131</v>
      </c>
      <c r="S6034" s="114">
        <v>105745.52</v>
      </c>
      <c r="T6034">
        <v>36193727</v>
      </c>
      <c r="U6034">
        <v>163036917</v>
      </c>
      <c r="V6034">
        <v>0</v>
      </c>
      <c r="W6034">
        <v>0</v>
      </c>
      <c r="X6034">
        <v>233187477</v>
      </c>
      <c r="Z6034">
        <v>33512287</v>
      </c>
      <c r="AB6034" s="114">
        <v>81836.562000000005</v>
      </c>
      <c r="AC6034">
        <v>8244821</v>
      </c>
      <c r="AD6034">
        <v>23134393</v>
      </c>
      <c r="AE6034">
        <v>995</v>
      </c>
      <c r="AF6034">
        <v>13756</v>
      </c>
    </row>
    <row r="6035" spans="1:32" x14ac:dyDescent="0.3">
      <c r="A6035" t="s">
        <v>9</v>
      </c>
      <c r="B6035" s="65" t="str">
        <f>VLOOKUP(A6035,'bank list with code'!$A$2:$C$114,3,FALSE)</f>
        <v>B102</v>
      </c>
      <c r="C6035" s="65" t="str">
        <f>VLOOKUP(B6035,'bank type'!$A$2:$B$87,2,FALSE)</f>
        <v>Public Sector Banks</v>
      </c>
      <c r="D6035" s="62">
        <f t="shared" si="198"/>
        <v>45504</v>
      </c>
      <c r="E6035" s="118">
        <v>7</v>
      </c>
      <c r="F6035" s="31">
        <v>2024</v>
      </c>
      <c r="G6035">
        <v>2242</v>
      </c>
      <c r="H6035">
        <v>230</v>
      </c>
      <c r="K6035">
        <v>10823</v>
      </c>
      <c r="L6035">
        <v>3568</v>
      </c>
      <c r="M6035">
        <v>380</v>
      </c>
      <c r="N6035">
        <v>1128867</v>
      </c>
      <c r="O6035">
        <v>0</v>
      </c>
      <c r="Q6035">
        <v>0</v>
      </c>
      <c r="S6035" s="114">
        <v>0</v>
      </c>
      <c r="T6035">
        <v>0</v>
      </c>
      <c r="U6035">
        <v>0</v>
      </c>
      <c r="V6035">
        <v>0</v>
      </c>
      <c r="W6035">
        <v>0</v>
      </c>
      <c r="X6035">
        <v>12802523</v>
      </c>
      <c r="Z6035">
        <v>1011824</v>
      </c>
      <c r="AB6035" s="114">
        <v>2493.39</v>
      </c>
      <c r="AC6035">
        <v>409434</v>
      </c>
      <c r="AD6035">
        <v>1015133</v>
      </c>
      <c r="AE6035">
        <v>874</v>
      </c>
      <c r="AF6035">
        <v>16268</v>
      </c>
    </row>
    <row r="6036" spans="1:32" x14ac:dyDescent="0.3">
      <c r="A6036" t="s">
        <v>10</v>
      </c>
      <c r="B6036" s="65" t="str">
        <f>VLOOKUP(A6036,'bank list with code'!$A$2:$C$114,3,FALSE)</f>
        <v>B105</v>
      </c>
      <c r="C6036" s="65" t="str">
        <f>VLOOKUP(B6036,'bank type'!$A$2:$B$87,2,FALSE)</f>
        <v>Public Sector Banks</v>
      </c>
      <c r="D6036" s="62">
        <f t="shared" si="198"/>
        <v>45504</v>
      </c>
      <c r="E6036" s="118">
        <v>7</v>
      </c>
      <c r="F6036" s="31">
        <v>2024</v>
      </c>
      <c r="G6036">
        <v>7673</v>
      </c>
      <c r="H6036">
        <v>2018</v>
      </c>
      <c r="K6036">
        <v>47059</v>
      </c>
      <c r="L6036">
        <v>8002</v>
      </c>
      <c r="M6036">
        <v>279132</v>
      </c>
      <c r="N6036">
        <v>285241</v>
      </c>
      <c r="O6036">
        <v>767959</v>
      </c>
      <c r="Q6036">
        <v>641331</v>
      </c>
      <c r="S6036" s="114">
        <v>2759.8359999999998</v>
      </c>
      <c r="T6036">
        <v>1411898</v>
      </c>
      <c r="U6036">
        <v>3083889</v>
      </c>
      <c r="V6036">
        <v>0</v>
      </c>
      <c r="W6036">
        <v>0</v>
      </c>
      <c r="X6036">
        <v>55594735</v>
      </c>
      <c r="Z6036">
        <v>5165894</v>
      </c>
      <c r="AB6036" s="114">
        <v>11660.01</v>
      </c>
      <c r="AC6036">
        <v>2679526</v>
      </c>
      <c r="AD6036">
        <v>6323921</v>
      </c>
      <c r="AE6036">
        <v>2612</v>
      </c>
      <c r="AF6036">
        <v>10020</v>
      </c>
    </row>
    <row r="6037" spans="1:32" x14ac:dyDescent="0.3">
      <c r="A6037" t="s">
        <v>14</v>
      </c>
      <c r="B6037" s="65" t="str">
        <f>VLOOKUP(A6037,'bank list with code'!$A$2:$C$114,3,FALSE)</f>
        <v>B009</v>
      </c>
      <c r="C6037" s="65" t="str">
        <f>VLOOKUP(B6037,'bank type'!$A$2:$B$87,2,FALSE)</f>
        <v>Private Sector Banks</v>
      </c>
      <c r="D6037" s="62">
        <f t="shared" si="198"/>
        <v>45504</v>
      </c>
      <c r="E6037" s="118">
        <v>7</v>
      </c>
      <c r="F6037" s="31">
        <v>2024</v>
      </c>
      <c r="G6037">
        <v>6323</v>
      </c>
      <c r="H6037">
        <v>8504</v>
      </c>
      <c r="K6037">
        <v>1885629</v>
      </c>
      <c r="L6037">
        <v>541</v>
      </c>
      <c r="M6037">
        <v>817494</v>
      </c>
      <c r="N6037">
        <v>86647597</v>
      </c>
      <c r="O6037">
        <v>14612080</v>
      </c>
      <c r="Q6037">
        <v>33380047</v>
      </c>
      <c r="S6037" s="114">
        <v>80126.191000000006</v>
      </c>
      <c r="T6037">
        <v>26499871</v>
      </c>
      <c r="U6037">
        <v>124935680</v>
      </c>
      <c r="V6037">
        <v>0</v>
      </c>
      <c r="W6037">
        <v>0</v>
      </c>
      <c r="X6037">
        <v>36684421</v>
      </c>
      <c r="Z6037">
        <v>5169276</v>
      </c>
      <c r="AB6037" s="114">
        <v>16357.132</v>
      </c>
      <c r="AC6037">
        <v>2297847</v>
      </c>
      <c r="AD6037">
        <v>12754080</v>
      </c>
      <c r="AE6037">
        <v>13860</v>
      </c>
      <c r="AF6037">
        <v>361453</v>
      </c>
    </row>
    <row r="6038" spans="1:32" x14ac:dyDescent="0.3">
      <c r="A6038" t="s">
        <v>15</v>
      </c>
      <c r="B6038" s="65" t="str">
        <f>VLOOKUP(A6038,'bank list with code'!$A$2:$C$114,3,FALSE)</f>
        <v>B010</v>
      </c>
      <c r="C6038" s="65" t="str">
        <f>VLOOKUP(B6038,'bank type'!$A$2:$B$87,2,FALSE)</f>
        <v>Private Sector Banks</v>
      </c>
      <c r="D6038" s="62">
        <f t="shared" si="198"/>
        <v>45504</v>
      </c>
      <c r="E6038" s="118">
        <v>7</v>
      </c>
      <c r="F6038" s="31">
        <v>2024</v>
      </c>
      <c r="G6038">
        <v>433</v>
      </c>
      <c r="H6038">
        <v>5</v>
      </c>
      <c r="K6038">
        <v>61808</v>
      </c>
      <c r="L6038">
        <v>0</v>
      </c>
      <c r="M6038">
        <v>590</v>
      </c>
      <c r="N6038">
        <v>0</v>
      </c>
      <c r="O6038">
        <v>0</v>
      </c>
      <c r="Q6038">
        <v>0</v>
      </c>
      <c r="S6038" s="114">
        <v>0</v>
      </c>
      <c r="T6038">
        <v>0</v>
      </c>
      <c r="U6038">
        <v>0</v>
      </c>
      <c r="V6038">
        <v>0</v>
      </c>
      <c r="W6038">
        <v>0</v>
      </c>
      <c r="X6038">
        <v>5839090</v>
      </c>
      <c r="Z6038">
        <v>270745</v>
      </c>
      <c r="AB6038" s="114">
        <v>853.21199999999999</v>
      </c>
      <c r="AC6038">
        <v>92189</v>
      </c>
      <c r="AD6038">
        <v>466749</v>
      </c>
      <c r="AE6038">
        <v>0</v>
      </c>
      <c r="AF6038">
        <v>0</v>
      </c>
    </row>
    <row r="6039" spans="1:32" x14ac:dyDescent="0.3">
      <c r="A6039" t="s">
        <v>90</v>
      </c>
      <c r="B6039" s="65" t="str">
        <f>VLOOKUP(A6039,'bank list with code'!$A$2:$C$114,3,FALSE)</f>
        <v>B024</v>
      </c>
      <c r="C6039" s="65" t="str">
        <f>VLOOKUP(B6039,'bank type'!$A$2:$B$87,2,FALSE)</f>
        <v>Private Sector Banks</v>
      </c>
      <c r="D6039" s="62">
        <f t="shared" si="198"/>
        <v>45504</v>
      </c>
      <c r="E6039" s="118">
        <v>7</v>
      </c>
      <c r="F6039" s="31">
        <v>2024</v>
      </c>
      <c r="G6039">
        <v>1154</v>
      </c>
      <c r="H6039">
        <v>530</v>
      </c>
      <c r="K6039">
        <v>6870</v>
      </c>
      <c r="L6039">
        <v>70983</v>
      </c>
      <c r="M6039">
        <v>0</v>
      </c>
      <c r="N6039">
        <v>70994</v>
      </c>
      <c r="O6039">
        <v>27572</v>
      </c>
      <c r="Q6039">
        <v>49323</v>
      </c>
      <c r="S6039" s="114">
        <v>222.286</v>
      </c>
      <c r="T6039">
        <v>30000</v>
      </c>
      <c r="U6039">
        <v>223018</v>
      </c>
      <c r="V6039">
        <v>0</v>
      </c>
      <c r="W6039">
        <v>0</v>
      </c>
      <c r="X6039">
        <v>2853108</v>
      </c>
      <c r="Z6039">
        <v>432047</v>
      </c>
      <c r="AB6039" s="114">
        <v>1201.2809999999999</v>
      </c>
      <c r="AC6039">
        <v>47324</v>
      </c>
      <c r="AD6039">
        <v>156393</v>
      </c>
      <c r="AE6039">
        <v>0</v>
      </c>
      <c r="AF6039">
        <v>0</v>
      </c>
    </row>
    <row r="6040" spans="1:32" x14ac:dyDescent="0.3">
      <c r="A6040" t="s">
        <v>91</v>
      </c>
      <c r="B6040" s="65" t="str">
        <f>VLOOKUP(A6040,'bank list with code'!$A$2:$C$114,3,FALSE)</f>
        <v>B027</v>
      </c>
      <c r="C6040" s="65" t="str">
        <f>VLOOKUP(B6040,'bank type'!$A$2:$B$87,2,FALSE)</f>
        <v>Private Sector Banks</v>
      </c>
      <c r="D6040" s="62">
        <f t="shared" si="198"/>
        <v>45504</v>
      </c>
      <c r="E6040" s="118">
        <v>7</v>
      </c>
      <c r="F6040" s="31">
        <v>2024</v>
      </c>
      <c r="G6040">
        <v>715</v>
      </c>
      <c r="H6040">
        <v>49</v>
      </c>
      <c r="K6040">
        <v>0</v>
      </c>
      <c r="L6040">
        <v>0</v>
      </c>
      <c r="M6040">
        <v>12525</v>
      </c>
      <c r="N6040">
        <v>0</v>
      </c>
      <c r="O6040">
        <v>118639</v>
      </c>
      <c r="Q6040">
        <v>210688</v>
      </c>
      <c r="S6040" s="114">
        <v>681.21299999999997</v>
      </c>
      <c r="T6040">
        <v>855320</v>
      </c>
      <c r="U6040">
        <v>1483850</v>
      </c>
      <c r="V6040">
        <v>0</v>
      </c>
      <c r="W6040">
        <v>0</v>
      </c>
      <c r="X6040">
        <v>891137</v>
      </c>
      <c r="Z6040">
        <v>169508</v>
      </c>
      <c r="AB6040" s="114">
        <v>367.84399999999999</v>
      </c>
      <c r="AC6040">
        <v>15340</v>
      </c>
      <c r="AD6040">
        <v>54646</v>
      </c>
      <c r="AE6040">
        <v>10</v>
      </c>
      <c r="AF6040">
        <v>84</v>
      </c>
    </row>
    <row r="6041" spans="1:32" x14ac:dyDescent="0.3">
      <c r="A6041" t="s">
        <v>18</v>
      </c>
      <c r="B6041" s="65" t="str">
        <f>VLOOKUP(A6041,'bank list with code'!$A$2:$C$114,3,FALSE)</f>
        <v>B032</v>
      </c>
      <c r="C6041" s="65" t="str">
        <f>VLOOKUP(B6041,'bank type'!$A$2:$B$87,2,FALSE)</f>
        <v>Private Sector Banks</v>
      </c>
      <c r="D6041" s="62">
        <f t="shared" si="198"/>
        <v>45504</v>
      </c>
      <c r="E6041" s="118">
        <v>7</v>
      </c>
      <c r="F6041" s="31">
        <v>2024</v>
      </c>
      <c r="G6041">
        <v>418</v>
      </c>
      <c r="H6041">
        <v>5</v>
      </c>
      <c r="K6041">
        <v>7991</v>
      </c>
      <c r="L6041">
        <v>0</v>
      </c>
      <c r="M6041">
        <v>14680</v>
      </c>
      <c r="N6041">
        <v>0</v>
      </c>
      <c r="O6041">
        <v>0</v>
      </c>
      <c r="Q6041">
        <v>0</v>
      </c>
      <c r="S6041" s="114">
        <v>0</v>
      </c>
      <c r="T6041">
        <v>0</v>
      </c>
      <c r="U6041">
        <v>0</v>
      </c>
      <c r="V6041">
        <v>0</v>
      </c>
      <c r="W6041">
        <v>0</v>
      </c>
      <c r="X6041">
        <v>970596</v>
      </c>
      <c r="Z6041">
        <v>86015</v>
      </c>
      <c r="AB6041" s="114">
        <v>258.28800000000001</v>
      </c>
      <c r="AC6041">
        <v>42290</v>
      </c>
      <c r="AD6041">
        <v>182581</v>
      </c>
      <c r="AE6041">
        <v>277</v>
      </c>
      <c r="AF6041">
        <v>8642</v>
      </c>
    </row>
    <row r="6042" spans="1:32" x14ac:dyDescent="0.3">
      <c r="A6042" t="s">
        <v>19</v>
      </c>
      <c r="B6042" s="65" t="str">
        <f>VLOOKUP(A6042,'bank list with code'!$A$2:$C$114,3,FALSE)</f>
        <v>B038</v>
      </c>
      <c r="C6042" s="65" t="str">
        <f>VLOOKUP(B6042,'bank type'!$A$2:$B$87,2,FALSE)</f>
        <v>Private Sector Banks</v>
      </c>
      <c r="D6042" s="62">
        <f t="shared" si="198"/>
        <v>45504</v>
      </c>
      <c r="E6042" s="118">
        <v>7</v>
      </c>
      <c r="F6042" s="31">
        <v>2024</v>
      </c>
      <c r="G6042">
        <v>241</v>
      </c>
      <c r="H6042">
        <v>39</v>
      </c>
      <c r="K6042">
        <v>1462</v>
      </c>
      <c r="L6042">
        <v>0</v>
      </c>
      <c r="M6042">
        <v>0</v>
      </c>
      <c r="N6042">
        <v>34134</v>
      </c>
      <c r="O6042">
        <v>12376</v>
      </c>
      <c r="Q6042">
        <v>25778</v>
      </c>
      <c r="S6042" s="114">
        <v>58.348999999999997</v>
      </c>
      <c r="T6042">
        <v>7085</v>
      </c>
      <c r="U6042">
        <v>28282</v>
      </c>
      <c r="V6042">
        <v>0</v>
      </c>
      <c r="W6042">
        <v>0</v>
      </c>
      <c r="X6042">
        <v>547958</v>
      </c>
      <c r="Z6042">
        <v>164835</v>
      </c>
      <c r="AB6042" s="114">
        <v>323.459</v>
      </c>
      <c r="AC6042">
        <v>7219</v>
      </c>
      <c r="AD6042">
        <v>24334</v>
      </c>
      <c r="AE6042">
        <v>0</v>
      </c>
      <c r="AF6042">
        <v>0</v>
      </c>
    </row>
    <row r="6043" spans="1:32" x14ac:dyDescent="0.3">
      <c r="A6043" t="s">
        <v>20</v>
      </c>
      <c r="B6043" s="65" t="str">
        <f>VLOOKUP(A6043,'bank list with code'!$A$2:$C$114,3,FALSE)</f>
        <v>B045</v>
      </c>
      <c r="C6043" s="65" t="str">
        <f>VLOOKUP(B6043,'bank type'!$A$2:$B$87,2,FALSE)</f>
        <v>Private Sector Banks</v>
      </c>
      <c r="D6043" s="62">
        <f t="shared" si="198"/>
        <v>45504</v>
      </c>
      <c r="E6043" s="118">
        <v>7</v>
      </c>
      <c r="F6043" s="31">
        <v>2024</v>
      </c>
      <c r="G6043">
        <v>1714</v>
      </c>
      <c r="H6043">
        <v>332</v>
      </c>
      <c r="K6043">
        <v>21097</v>
      </c>
      <c r="L6043">
        <v>589</v>
      </c>
      <c r="M6043">
        <v>424</v>
      </c>
      <c r="N6043">
        <v>5423102</v>
      </c>
      <c r="O6043">
        <v>1017450</v>
      </c>
      <c r="Q6043">
        <v>2171550</v>
      </c>
      <c r="S6043" s="114">
        <v>6818.6790000000001</v>
      </c>
      <c r="T6043">
        <v>1855272</v>
      </c>
      <c r="U6043">
        <v>10150268</v>
      </c>
      <c r="V6043">
        <v>0</v>
      </c>
      <c r="W6043">
        <v>0</v>
      </c>
      <c r="X6043">
        <v>13700144</v>
      </c>
      <c r="Z6043">
        <v>3355465</v>
      </c>
      <c r="AB6043" s="114">
        <v>8360.0210000000006</v>
      </c>
      <c r="AC6043">
        <v>1326725</v>
      </c>
      <c r="AD6043">
        <v>5250160</v>
      </c>
      <c r="AE6043">
        <v>2758</v>
      </c>
      <c r="AF6043">
        <v>39680</v>
      </c>
    </row>
    <row r="6044" spans="1:32" x14ac:dyDescent="0.3">
      <c r="A6044" t="s">
        <v>21</v>
      </c>
      <c r="B6044" s="65" t="str">
        <f>VLOOKUP(A6044,'bank list with code'!$A$2:$C$114,3,FALSE)</f>
        <v>B050</v>
      </c>
      <c r="C6044" s="65" t="str">
        <f>VLOOKUP(B6044,'bank type'!$A$2:$B$87,2,FALSE)</f>
        <v>Private Sector Banks</v>
      </c>
      <c r="D6044" s="62">
        <f t="shared" si="198"/>
        <v>45504</v>
      </c>
      <c r="E6044" s="118">
        <v>7</v>
      </c>
      <c r="F6044" s="31">
        <v>2024</v>
      </c>
      <c r="G6044">
        <v>12162</v>
      </c>
      <c r="H6044">
        <v>8918</v>
      </c>
      <c r="K6044">
        <v>1454501</v>
      </c>
      <c r="L6044">
        <v>3328</v>
      </c>
      <c r="M6044">
        <v>1918623</v>
      </c>
      <c r="N6044">
        <v>641595</v>
      </c>
      <c r="O6044">
        <v>21731989</v>
      </c>
      <c r="Q6044">
        <v>63866074</v>
      </c>
      <c r="S6044" s="114">
        <v>163965.389</v>
      </c>
      <c r="T6044">
        <v>34693524</v>
      </c>
      <c r="U6044">
        <v>279720237</v>
      </c>
      <c r="V6044">
        <v>0</v>
      </c>
      <c r="W6044">
        <v>0</v>
      </c>
      <c r="X6044">
        <v>56762578</v>
      </c>
      <c r="Z6044">
        <v>11503550</v>
      </c>
      <c r="AB6044" s="114">
        <v>40189.114999999998</v>
      </c>
      <c r="AC6044">
        <v>7644044</v>
      </c>
      <c r="AD6044">
        <v>40033229</v>
      </c>
      <c r="AE6044">
        <v>77235</v>
      </c>
      <c r="AF6044">
        <v>1162737</v>
      </c>
    </row>
    <row r="6045" spans="1:32" x14ac:dyDescent="0.3">
      <c r="A6045" t="s">
        <v>22</v>
      </c>
      <c r="B6045" s="65" t="str">
        <f>VLOOKUP(A6045,'bank list with code'!$A$2:$C$114,3,FALSE)</f>
        <v>B053</v>
      </c>
      <c r="C6045" s="65" t="str">
        <f>VLOOKUP(B6045,'bank type'!$A$2:$B$87,2,FALSE)</f>
        <v>Private Sector Banks</v>
      </c>
      <c r="D6045" s="62">
        <f t="shared" si="198"/>
        <v>45504</v>
      </c>
      <c r="E6045" s="118">
        <v>7</v>
      </c>
      <c r="F6045" s="31">
        <v>2024</v>
      </c>
      <c r="G6045">
        <v>9929</v>
      </c>
      <c r="H6045">
        <v>6618</v>
      </c>
      <c r="K6045">
        <v>1764048</v>
      </c>
      <c r="L6045">
        <v>6115</v>
      </c>
      <c r="M6045">
        <v>592587</v>
      </c>
      <c r="N6045">
        <v>3585961</v>
      </c>
      <c r="O6045">
        <v>17413024</v>
      </c>
      <c r="Q6045">
        <v>19340969</v>
      </c>
      <c r="S6045" s="114">
        <v>95717.131999999998</v>
      </c>
      <c r="T6045">
        <v>51503060</v>
      </c>
      <c r="U6045">
        <v>249938876</v>
      </c>
      <c r="V6045">
        <v>56</v>
      </c>
      <c r="W6045">
        <v>3106</v>
      </c>
      <c r="X6045">
        <v>32171188</v>
      </c>
      <c r="Z6045">
        <v>7536755</v>
      </c>
      <c r="AB6045" s="114">
        <v>27997.019</v>
      </c>
      <c r="AC6045">
        <v>3375684</v>
      </c>
      <c r="AD6045">
        <v>28829475</v>
      </c>
      <c r="AE6045">
        <v>7696</v>
      </c>
      <c r="AF6045">
        <v>152643</v>
      </c>
    </row>
    <row r="6046" spans="1:32" x14ac:dyDescent="0.3">
      <c r="A6046" t="s">
        <v>82</v>
      </c>
      <c r="B6046" s="65" t="str">
        <f>VLOOKUP(A6046,'bank list with code'!$A$2:$C$114,3,FALSE)</f>
        <v>B054</v>
      </c>
      <c r="C6046" s="65" t="str">
        <f>VLOOKUP(B6046,'bank type'!$A$2:$B$87,2,FALSE)</f>
        <v>Private Sector Banks</v>
      </c>
      <c r="D6046" s="62">
        <f t="shared" si="198"/>
        <v>45504</v>
      </c>
      <c r="E6046" s="118">
        <v>7</v>
      </c>
      <c r="F6046" s="31">
        <v>2024</v>
      </c>
      <c r="G6046">
        <v>2338</v>
      </c>
      <c r="H6046">
        <v>936</v>
      </c>
      <c r="K6046">
        <v>14413</v>
      </c>
      <c r="L6046">
        <v>1619</v>
      </c>
      <c r="M6046">
        <v>2285</v>
      </c>
      <c r="N6046">
        <v>318956</v>
      </c>
      <c r="O6046">
        <v>36985</v>
      </c>
      <c r="Q6046">
        <v>75058</v>
      </c>
      <c r="S6046" s="114">
        <v>291.00700000000001</v>
      </c>
      <c r="T6046">
        <v>64171</v>
      </c>
      <c r="U6046">
        <v>247520</v>
      </c>
      <c r="V6046">
        <v>0</v>
      </c>
      <c r="W6046">
        <v>0</v>
      </c>
      <c r="X6046">
        <v>12071325</v>
      </c>
      <c r="Z6046">
        <v>1274199</v>
      </c>
      <c r="AB6046" s="114">
        <v>2987.489</v>
      </c>
      <c r="AC6046">
        <v>265141</v>
      </c>
      <c r="AD6046">
        <v>847308</v>
      </c>
      <c r="AE6046">
        <v>0</v>
      </c>
      <c r="AF6046">
        <v>0</v>
      </c>
    </row>
    <row r="6047" spans="1:32" x14ac:dyDescent="0.3">
      <c r="A6047" t="s">
        <v>83</v>
      </c>
      <c r="B6047" s="65" t="str">
        <f>VLOOKUP(A6047,'bank list with code'!$A$2:$C$114,3,FALSE)</f>
        <v>B056</v>
      </c>
      <c r="C6047" s="65" t="str">
        <f>VLOOKUP(B6047,'bank type'!$A$2:$B$87,2,FALSE)</f>
        <v>Private Sector Banks</v>
      </c>
      <c r="D6047" s="62">
        <f t="shared" si="198"/>
        <v>45504</v>
      </c>
      <c r="E6047" s="118">
        <v>7</v>
      </c>
      <c r="F6047" s="31">
        <v>2024</v>
      </c>
      <c r="G6047">
        <v>899</v>
      </c>
      <c r="H6047">
        <v>342</v>
      </c>
      <c r="K6047">
        <v>46937</v>
      </c>
      <c r="L6047">
        <v>7622</v>
      </c>
      <c r="M6047">
        <v>0</v>
      </c>
      <c r="N6047">
        <v>46935</v>
      </c>
      <c r="O6047">
        <v>2892557</v>
      </c>
      <c r="Q6047">
        <v>8385943</v>
      </c>
      <c r="S6047" s="114">
        <v>18572.624</v>
      </c>
      <c r="T6047">
        <v>2049622</v>
      </c>
      <c r="U6047">
        <v>13219376</v>
      </c>
      <c r="V6047">
        <v>0</v>
      </c>
      <c r="W6047">
        <v>0</v>
      </c>
      <c r="X6047">
        <v>6617788</v>
      </c>
      <c r="Z6047">
        <v>687067</v>
      </c>
      <c r="AB6047" s="114">
        <v>2094.7260000000001</v>
      </c>
      <c r="AC6047">
        <v>286012</v>
      </c>
      <c r="AD6047">
        <v>2851176</v>
      </c>
      <c r="AE6047">
        <v>0</v>
      </c>
      <c r="AF6047">
        <v>0</v>
      </c>
    </row>
    <row r="6048" spans="1:32" x14ac:dyDescent="0.3">
      <c r="A6048" t="s">
        <v>24</v>
      </c>
      <c r="B6048" s="65" t="str">
        <f>VLOOKUP(A6048,'bank list with code'!$A$2:$C$114,3,FALSE)</f>
        <v>B062</v>
      </c>
      <c r="C6048" s="65" t="str">
        <f>VLOOKUP(B6048,'bank type'!$A$2:$B$87,2,FALSE)</f>
        <v>Private Sector Banks</v>
      </c>
      <c r="D6048" s="62">
        <f t="shared" si="198"/>
        <v>45504</v>
      </c>
      <c r="E6048" s="118">
        <v>7</v>
      </c>
      <c r="F6048" s="31">
        <v>2024</v>
      </c>
      <c r="G6048">
        <v>1875</v>
      </c>
      <c r="H6048">
        <v>1125</v>
      </c>
      <c r="K6048">
        <v>241466</v>
      </c>
      <c r="L6048">
        <v>146</v>
      </c>
      <c r="M6048">
        <v>59628</v>
      </c>
      <c r="N6048">
        <v>6317571</v>
      </c>
      <c r="O6048">
        <v>3003867</v>
      </c>
      <c r="Q6048">
        <v>3849004</v>
      </c>
      <c r="S6048" s="114">
        <v>24806.323</v>
      </c>
      <c r="T6048">
        <v>6265264</v>
      </c>
      <c r="U6048">
        <v>55570631</v>
      </c>
      <c r="V6048">
        <v>0</v>
      </c>
      <c r="W6048">
        <v>0</v>
      </c>
      <c r="X6048">
        <v>11368894</v>
      </c>
      <c r="Z6048">
        <v>819976</v>
      </c>
      <c r="AB6048" s="114">
        <v>2297.8539999999998</v>
      </c>
      <c r="AC6048">
        <v>665552</v>
      </c>
      <c r="AD6048">
        <v>3507996</v>
      </c>
      <c r="AE6048">
        <v>1032</v>
      </c>
      <c r="AF6048">
        <v>88074</v>
      </c>
    </row>
    <row r="6049" spans="1:32" x14ac:dyDescent="0.3">
      <c r="A6049" t="s">
        <v>84</v>
      </c>
      <c r="B6049" s="65" t="str">
        <f>VLOOKUP(A6049,'bank list with code'!$A$2:$C$114,3,FALSE)</f>
        <v>B063</v>
      </c>
      <c r="C6049" s="65" t="str">
        <f>VLOOKUP(B6049,'bank type'!$A$2:$B$87,2,FALSE)</f>
        <v>Private Sector Banks</v>
      </c>
      <c r="D6049" s="62">
        <f t="shared" si="198"/>
        <v>45504</v>
      </c>
      <c r="E6049" s="118">
        <v>7</v>
      </c>
      <c r="F6049" s="31">
        <v>2024</v>
      </c>
      <c r="G6049">
        <v>946</v>
      </c>
      <c r="H6049">
        <v>631</v>
      </c>
      <c r="K6049">
        <v>14313</v>
      </c>
      <c r="L6049">
        <v>942</v>
      </c>
      <c r="M6049">
        <v>0</v>
      </c>
      <c r="N6049">
        <v>500478</v>
      </c>
      <c r="O6049">
        <v>121476</v>
      </c>
      <c r="Q6049">
        <v>204052</v>
      </c>
      <c r="S6049" s="114">
        <v>1681.5450000000001</v>
      </c>
      <c r="T6049">
        <v>104032</v>
      </c>
      <c r="U6049">
        <v>434218</v>
      </c>
      <c r="V6049">
        <v>0</v>
      </c>
      <c r="W6049">
        <v>0</v>
      </c>
      <c r="X6049">
        <v>4492118</v>
      </c>
      <c r="Z6049">
        <v>989630</v>
      </c>
      <c r="AB6049" s="114">
        <v>2609.5880000000002</v>
      </c>
      <c r="AC6049">
        <v>1143154</v>
      </c>
      <c r="AD6049">
        <v>888723</v>
      </c>
      <c r="AE6049">
        <v>0</v>
      </c>
      <c r="AF6049">
        <v>0</v>
      </c>
    </row>
    <row r="6050" spans="1:32" x14ac:dyDescent="0.3">
      <c r="A6050" t="s">
        <v>26</v>
      </c>
      <c r="B6050" s="65" t="str">
        <f>VLOOKUP(A6050,'bank list with code'!$A$2:$C$114,3,FALSE)</f>
        <v>B069</v>
      </c>
      <c r="C6050" s="65" t="str">
        <f>VLOOKUP(B6050,'bank type'!$A$2:$B$87,2,FALSE)</f>
        <v>Private Sector Banks</v>
      </c>
      <c r="D6050" s="62">
        <f t="shared" si="198"/>
        <v>45504</v>
      </c>
      <c r="E6050" s="118">
        <v>7</v>
      </c>
      <c r="F6050" s="31">
        <v>2024</v>
      </c>
      <c r="G6050">
        <v>935</v>
      </c>
      <c r="H6050">
        <v>572</v>
      </c>
      <c r="K6050">
        <v>10273</v>
      </c>
      <c r="L6050">
        <v>0</v>
      </c>
      <c r="M6050">
        <v>0</v>
      </c>
      <c r="N6050">
        <v>91406</v>
      </c>
      <c r="O6050">
        <v>0</v>
      </c>
      <c r="Q6050">
        <v>0</v>
      </c>
      <c r="S6050" s="114">
        <v>0</v>
      </c>
      <c r="T6050">
        <v>0</v>
      </c>
      <c r="U6050">
        <v>0</v>
      </c>
      <c r="V6050">
        <v>0</v>
      </c>
      <c r="W6050">
        <v>0</v>
      </c>
      <c r="X6050">
        <v>5396904</v>
      </c>
      <c r="Z6050">
        <v>845669</v>
      </c>
      <c r="AB6050" s="114">
        <v>1724.8620000000001</v>
      </c>
      <c r="AC6050">
        <v>71154</v>
      </c>
      <c r="AD6050">
        <v>211297</v>
      </c>
      <c r="AE6050">
        <v>0</v>
      </c>
      <c r="AF6050">
        <v>0</v>
      </c>
    </row>
    <row r="6051" spans="1:32" x14ac:dyDescent="0.3">
      <c r="A6051" t="s">
        <v>27</v>
      </c>
      <c r="B6051" s="65" t="str">
        <f>VLOOKUP(A6051,'bank list with code'!$A$2:$C$114,3,FALSE)</f>
        <v>B070</v>
      </c>
      <c r="C6051" s="65" t="str">
        <f>VLOOKUP(B6051,'bank type'!$A$2:$B$87,2,FALSE)</f>
        <v>Private Sector Banks</v>
      </c>
      <c r="D6051" s="62">
        <f t="shared" si="198"/>
        <v>45504</v>
      </c>
      <c r="E6051" s="118">
        <v>7</v>
      </c>
      <c r="F6051" s="31">
        <v>2024</v>
      </c>
      <c r="G6051">
        <v>1467</v>
      </c>
      <c r="H6051">
        <v>779</v>
      </c>
      <c r="K6051">
        <v>9126</v>
      </c>
      <c r="L6051">
        <v>0</v>
      </c>
      <c r="M6051">
        <v>0</v>
      </c>
      <c r="N6051">
        <v>41523</v>
      </c>
      <c r="O6051">
        <v>10266</v>
      </c>
      <c r="Q6051">
        <v>27455</v>
      </c>
      <c r="S6051" s="114">
        <v>182.71799999999999</v>
      </c>
      <c r="T6051">
        <v>10843</v>
      </c>
      <c r="U6051">
        <v>144153</v>
      </c>
      <c r="V6051">
        <v>0</v>
      </c>
      <c r="W6051">
        <v>0</v>
      </c>
      <c r="X6051">
        <v>4899678</v>
      </c>
      <c r="Z6051">
        <v>1074373</v>
      </c>
      <c r="AB6051" s="114">
        <v>2758.8029999999999</v>
      </c>
      <c r="AC6051">
        <v>171730</v>
      </c>
      <c r="AD6051">
        <v>1128767</v>
      </c>
      <c r="AE6051">
        <v>0</v>
      </c>
      <c r="AF6051">
        <v>0</v>
      </c>
    </row>
    <row r="6052" spans="1:32" x14ac:dyDescent="0.3">
      <c r="A6052" t="s">
        <v>28</v>
      </c>
      <c r="B6052" s="65" t="str">
        <f>VLOOKUP(A6052,'bank list with code'!$A$2:$C$114,3,FALSE)</f>
        <v>B073</v>
      </c>
      <c r="C6052" s="65" t="str">
        <f>VLOOKUP(B6052,'bank type'!$A$2:$B$87,2,FALSE)</f>
        <v>Private Sector Banks</v>
      </c>
      <c r="D6052" s="62">
        <f t="shared" si="198"/>
        <v>45504</v>
      </c>
      <c r="E6052" s="118">
        <v>7</v>
      </c>
      <c r="F6052" s="31">
        <v>2024</v>
      </c>
      <c r="G6052">
        <v>1811</v>
      </c>
      <c r="H6052">
        <v>1476</v>
      </c>
      <c r="K6052">
        <v>75594</v>
      </c>
      <c r="L6052">
        <v>953</v>
      </c>
      <c r="M6052">
        <v>124540</v>
      </c>
      <c r="N6052">
        <v>571358</v>
      </c>
      <c r="O6052">
        <v>5474497</v>
      </c>
      <c r="Q6052">
        <v>12244666</v>
      </c>
      <c r="S6052" s="114">
        <v>26249.705000000002</v>
      </c>
      <c r="T6052">
        <v>4692023</v>
      </c>
      <c r="U6052">
        <v>42103518</v>
      </c>
      <c r="V6052">
        <v>0</v>
      </c>
      <c r="W6052">
        <v>0</v>
      </c>
      <c r="X6052">
        <v>34441642</v>
      </c>
      <c r="Z6052">
        <v>2305369</v>
      </c>
      <c r="AB6052" s="114">
        <v>5428.0249999999996</v>
      </c>
      <c r="AC6052">
        <v>2074584</v>
      </c>
      <c r="AD6052">
        <v>6535837</v>
      </c>
      <c r="AE6052">
        <v>0</v>
      </c>
      <c r="AF6052">
        <v>0</v>
      </c>
    </row>
    <row r="6053" spans="1:32" x14ac:dyDescent="0.3">
      <c r="A6053" t="s">
        <v>92</v>
      </c>
      <c r="B6053" s="65" t="str">
        <f>VLOOKUP(A6053,'bank list with code'!$A$2:$C$114,3,FALSE)</f>
        <v>B074</v>
      </c>
      <c r="C6053" s="65" t="str">
        <f>VLOOKUP(B6053,'bank type'!$A$2:$B$87,2,FALSE)</f>
        <v>Private Sector Banks</v>
      </c>
      <c r="D6053" s="62">
        <f t="shared" si="198"/>
        <v>45504</v>
      </c>
      <c r="E6053" s="118">
        <v>7</v>
      </c>
      <c r="F6053" s="31">
        <v>2024</v>
      </c>
      <c r="G6053">
        <v>0</v>
      </c>
      <c r="H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Q6053">
        <v>0</v>
      </c>
      <c r="S6053" s="114">
        <v>0</v>
      </c>
      <c r="T6053">
        <v>0</v>
      </c>
      <c r="U6053">
        <v>0</v>
      </c>
      <c r="V6053">
        <v>0</v>
      </c>
      <c r="W6053">
        <v>0</v>
      </c>
      <c r="X6053">
        <v>268000</v>
      </c>
      <c r="Z6053">
        <v>15672</v>
      </c>
      <c r="AB6053" s="114">
        <v>29.922000000000001</v>
      </c>
      <c r="AC6053">
        <v>4738</v>
      </c>
      <c r="AD6053">
        <v>15963</v>
      </c>
      <c r="AE6053">
        <v>0</v>
      </c>
      <c r="AF6053">
        <v>0</v>
      </c>
    </row>
    <row r="6054" spans="1:32" x14ac:dyDescent="0.3">
      <c r="A6054" t="s">
        <v>85</v>
      </c>
      <c r="B6054" s="65" t="str">
        <f>VLOOKUP(A6054,'bank list with code'!$A$2:$C$114,3,FALSE)</f>
        <v>B083</v>
      </c>
      <c r="C6054" s="65" t="str">
        <f>VLOOKUP(B6054,'bank type'!$A$2:$B$87,2,FALSE)</f>
        <v>Private Sector Banks</v>
      </c>
      <c r="D6054" s="62">
        <f t="shared" si="198"/>
        <v>45504</v>
      </c>
      <c r="E6054" s="118">
        <v>7</v>
      </c>
      <c r="F6054" s="31">
        <v>2024</v>
      </c>
      <c r="G6054">
        <v>364</v>
      </c>
      <c r="H6054">
        <v>36</v>
      </c>
      <c r="K6054">
        <v>1506057</v>
      </c>
      <c r="L6054">
        <v>0</v>
      </c>
      <c r="M6054">
        <v>3429</v>
      </c>
      <c r="N6054">
        <v>134443</v>
      </c>
      <c r="O6054">
        <v>5280469</v>
      </c>
      <c r="Q6054">
        <v>5678016</v>
      </c>
      <c r="S6054" s="114">
        <v>28240.278999999999</v>
      </c>
      <c r="T6054">
        <v>4869535</v>
      </c>
      <c r="U6054">
        <v>46719505</v>
      </c>
      <c r="V6054">
        <v>0</v>
      </c>
      <c r="W6054">
        <v>0</v>
      </c>
      <c r="X6054">
        <v>1530020</v>
      </c>
      <c r="Z6054">
        <v>174853</v>
      </c>
      <c r="AB6054" s="114">
        <v>477.99099999999999</v>
      </c>
      <c r="AC6054">
        <v>97866</v>
      </c>
      <c r="AD6054">
        <v>643515</v>
      </c>
      <c r="AE6054">
        <v>53</v>
      </c>
      <c r="AF6054">
        <v>1666</v>
      </c>
    </row>
    <row r="6055" spans="1:32" x14ac:dyDescent="0.3">
      <c r="A6055" t="s">
        <v>30</v>
      </c>
      <c r="B6055" s="65" t="str">
        <f>VLOOKUP(A6055,'bank list with code'!$A$2:$C$114,3,FALSE)</f>
        <v>B089</v>
      </c>
      <c r="C6055" s="65" t="str">
        <f>VLOOKUP(B6055,'bank type'!$A$2:$B$87,2,FALSE)</f>
        <v>Private Sector Banks</v>
      </c>
      <c r="D6055" s="62">
        <f t="shared" si="198"/>
        <v>45504</v>
      </c>
      <c r="E6055" s="118">
        <v>7</v>
      </c>
      <c r="F6055" s="31">
        <v>2024</v>
      </c>
      <c r="G6055">
        <v>911</v>
      </c>
      <c r="H6055">
        <v>382</v>
      </c>
      <c r="K6055">
        <v>17971</v>
      </c>
      <c r="L6055">
        <v>0</v>
      </c>
      <c r="M6055">
        <v>34612</v>
      </c>
      <c r="N6055">
        <v>95812</v>
      </c>
      <c r="O6055">
        <v>398453</v>
      </c>
      <c r="Q6055">
        <v>713066</v>
      </c>
      <c r="S6055" s="114">
        <v>2698.913</v>
      </c>
      <c r="T6055">
        <v>740591</v>
      </c>
      <c r="U6055">
        <v>5274622</v>
      </c>
      <c r="V6055">
        <v>0</v>
      </c>
      <c r="W6055">
        <v>0</v>
      </c>
      <c r="X6055">
        <v>3723644</v>
      </c>
      <c r="Z6055">
        <v>1177988</v>
      </c>
      <c r="AB6055" s="114">
        <v>2983.143</v>
      </c>
      <c r="AC6055">
        <v>194652</v>
      </c>
      <c r="AD6055">
        <v>951804</v>
      </c>
      <c r="AE6055">
        <v>0</v>
      </c>
      <c r="AF6055">
        <v>0</v>
      </c>
    </row>
    <row r="6056" spans="1:32" x14ac:dyDescent="0.3">
      <c r="A6056" t="s">
        <v>31</v>
      </c>
      <c r="B6056" s="65" t="str">
        <f>VLOOKUP(A6056,'bank list with code'!$A$2:$C$114,3,FALSE)</f>
        <v>B100</v>
      </c>
      <c r="C6056" s="65" t="str">
        <f>VLOOKUP(B6056,'bank type'!$A$2:$B$87,2,FALSE)</f>
        <v>Private Sector Banks</v>
      </c>
      <c r="D6056" s="62">
        <f t="shared" si="198"/>
        <v>45504</v>
      </c>
      <c r="E6056" s="118">
        <v>7</v>
      </c>
      <c r="F6056" s="31">
        <v>2024</v>
      </c>
      <c r="G6056">
        <v>505</v>
      </c>
      <c r="H6056">
        <v>656</v>
      </c>
      <c r="K6056">
        <v>2316</v>
      </c>
      <c r="L6056">
        <v>0</v>
      </c>
      <c r="M6056">
        <v>0</v>
      </c>
      <c r="N6056">
        <v>147869</v>
      </c>
      <c r="O6056">
        <v>32287</v>
      </c>
      <c r="Q6056">
        <v>44120</v>
      </c>
      <c r="S6056" s="114">
        <v>194.46700000000001</v>
      </c>
      <c r="T6056">
        <v>17871</v>
      </c>
      <c r="U6056">
        <v>114205</v>
      </c>
      <c r="V6056">
        <v>0</v>
      </c>
      <c r="W6056">
        <v>0</v>
      </c>
      <c r="X6056">
        <v>2325486</v>
      </c>
      <c r="Z6056">
        <v>357803</v>
      </c>
      <c r="AB6056" s="114">
        <v>951.66700000000003</v>
      </c>
      <c r="AC6056">
        <v>39180</v>
      </c>
      <c r="AD6056">
        <v>140154</v>
      </c>
      <c r="AE6056">
        <v>72</v>
      </c>
      <c r="AF6056">
        <v>211</v>
      </c>
    </row>
    <row r="6057" spans="1:32" x14ac:dyDescent="0.3">
      <c r="A6057" t="s">
        <v>33</v>
      </c>
      <c r="B6057" s="65" t="str">
        <f>VLOOKUP(A6057,'bank list with code'!$A$2:$C$114,3,FALSE)</f>
        <v>B113</v>
      </c>
      <c r="C6057" s="65" t="str">
        <f>VLOOKUP(B6057,'bank type'!$A$2:$B$87,2,FALSE)</f>
        <v>Private Sector Banks</v>
      </c>
      <c r="D6057" s="62">
        <f t="shared" si="198"/>
        <v>45504</v>
      </c>
      <c r="E6057" s="118">
        <v>7</v>
      </c>
      <c r="F6057" s="31">
        <v>2024</v>
      </c>
      <c r="G6057">
        <v>1147</v>
      </c>
      <c r="H6057">
        <v>163</v>
      </c>
      <c r="K6057">
        <v>75979</v>
      </c>
      <c r="L6057">
        <v>94656</v>
      </c>
      <c r="M6057">
        <v>286338</v>
      </c>
      <c r="N6057">
        <v>456909188</v>
      </c>
      <c r="O6057">
        <v>2218965</v>
      </c>
      <c r="Q6057">
        <v>6161999</v>
      </c>
      <c r="S6057" s="114">
        <v>14285.105</v>
      </c>
      <c r="T6057">
        <v>1109515</v>
      </c>
      <c r="U6057">
        <v>13187910</v>
      </c>
      <c r="V6057">
        <v>0</v>
      </c>
      <c r="W6057">
        <v>0</v>
      </c>
      <c r="X6057">
        <v>5012466</v>
      </c>
      <c r="Z6057">
        <v>622875</v>
      </c>
      <c r="AB6057" s="114">
        <v>1638.9469999999999</v>
      </c>
      <c r="AC6057">
        <v>183897</v>
      </c>
      <c r="AD6057">
        <v>963228</v>
      </c>
      <c r="AE6057">
        <v>55</v>
      </c>
      <c r="AF6057">
        <v>993</v>
      </c>
    </row>
    <row r="6058" spans="1:32" x14ac:dyDescent="0.3">
      <c r="A6058" t="s">
        <v>86</v>
      </c>
      <c r="B6058" s="65" t="str">
        <f>VLOOKUP(A6058,'bank list with code'!$A$2:$C$114,3,FALSE)</f>
        <v>B004</v>
      </c>
      <c r="C6058" s="65" t="str">
        <f>VLOOKUP(B6058,'bank type'!$A$2:$B$87,2,FALSE)</f>
        <v>Foreign Banks</v>
      </c>
      <c r="D6058" s="62">
        <f t="shared" si="198"/>
        <v>45504</v>
      </c>
      <c r="E6058" s="118">
        <v>7</v>
      </c>
      <c r="F6058" s="31">
        <v>2024</v>
      </c>
      <c r="G6058">
        <v>0</v>
      </c>
      <c r="H6058">
        <v>0</v>
      </c>
      <c r="K6058">
        <v>50288</v>
      </c>
      <c r="L6058">
        <v>0</v>
      </c>
      <c r="M6058">
        <v>0</v>
      </c>
      <c r="N6058">
        <v>0</v>
      </c>
      <c r="O6058">
        <v>1384863</v>
      </c>
      <c r="Q6058">
        <v>1368767</v>
      </c>
      <c r="S6058" s="114">
        <v>11383.377</v>
      </c>
      <c r="T6058">
        <v>3966179</v>
      </c>
      <c r="U6058">
        <v>35574543</v>
      </c>
      <c r="V6058">
        <v>0</v>
      </c>
      <c r="W6058">
        <v>0</v>
      </c>
      <c r="X6058">
        <v>0</v>
      </c>
      <c r="Z6058">
        <v>0</v>
      </c>
      <c r="AB6058" s="114">
        <v>0</v>
      </c>
      <c r="AC6058">
        <v>0</v>
      </c>
      <c r="AD6058">
        <v>0</v>
      </c>
      <c r="AE6058">
        <v>0</v>
      </c>
      <c r="AF6058">
        <v>0</v>
      </c>
    </row>
    <row r="6059" spans="1:32" x14ac:dyDescent="0.3">
      <c r="A6059" t="s">
        <v>36</v>
      </c>
      <c r="B6059" s="65" t="str">
        <f>VLOOKUP(A6059,'bank list with code'!$A$2:$C$114,3,FALSE)</f>
        <v>B011</v>
      </c>
      <c r="C6059" s="65" t="str">
        <f>VLOOKUP(B6059,'bank type'!$A$2:$B$87,2,FALSE)</f>
        <v>Foreign Banks</v>
      </c>
      <c r="D6059" s="62">
        <f t="shared" si="198"/>
        <v>45504</v>
      </c>
      <c r="E6059" s="118">
        <v>7</v>
      </c>
      <c r="F6059" s="31">
        <v>2024</v>
      </c>
      <c r="G6059">
        <v>0</v>
      </c>
      <c r="H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Q6059">
        <v>0</v>
      </c>
      <c r="S6059" s="1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Z6059">
        <v>0</v>
      </c>
      <c r="AB6059" s="114">
        <v>0</v>
      </c>
      <c r="AC6059">
        <v>0</v>
      </c>
      <c r="AD6059">
        <v>0</v>
      </c>
      <c r="AE6059">
        <v>0</v>
      </c>
      <c r="AF6059">
        <v>0</v>
      </c>
    </row>
    <row r="6060" spans="1:32" x14ac:dyDescent="0.3">
      <c r="A6060" t="s">
        <v>107</v>
      </c>
      <c r="B6060" s="65" t="str">
        <f>VLOOKUP(A6060,'bank list with code'!$A$2:$C$114,3,FALSE)</f>
        <v>B013</v>
      </c>
      <c r="C6060" s="65" t="str">
        <f>VLOOKUP(B6060,'bank type'!$A$2:$B$87,2,FALSE)</f>
        <v>Foreign Banks</v>
      </c>
      <c r="D6060" s="62">
        <f t="shared" si="198"/>
        <v>45504</v>
      </c>
      <c r="E6060" s="118">
        <v>7</v>
      </c>
      <c r="F6060" s="31">
        <v>2024</v>
      </c>
      <c r="G6060">
        <v>0</v>
      </c>
      <c r="H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Q6060">
        <v>0</v>
      </c>
      <c r="S6060" s="114">
        <v>0</v>
      </c>
      <c r="T6060">
        <v>0</v>
      </c>
      <c r="U6060">
        <v>0</v>
      </c>
      <c r="V6060">
        <v>0</v>
      </c>
      <c r="W6060">
        <v>0</v>
      </c>
      <c r="X6060">
        <v>553</v>
      </c>
      <c r="Z6060">
        <v>1452</v>
      </c>
      <c r="AB6060" s="114">
        <v>4.883</v>
      </c>
      <c r="AC6060">
        <v>124</v>
      </c>
      <c r="AD6060">
        <v>3537</v>
      </c>
      <c r="AE6060">
        <v>0</v>
      </c>
      <c r="AF6060">
        <v>0</v>
      </c>
    </row>
    <row r="6061" spans="1:32" x14ac:dyDescent="0.3">
      <c r="A6061" t="s">
        <v>37</v>
      </c>
      <c r="B6061" s="65" t="str">
        <f>VLOOKUP(A6061,'bank list with code'!$A$2:$C$114,3,FALSE)</f>
        <v>B017</v>
      </c>
      <c r="C6061" s="65" t="str">
        <f>VLOOKUP(B6061,'bank type'!$A$2:$B$87,2,FALSE)</f>
        <v>Foreign Banks</v>
      </c>
      <c r="D6061" s="62">
        <f t="shared" si="198"/>
        <v>45504</v>
      </c>
      <c r="E6061" s="118">
        <v>7</v>
      </c>
      <c r="F6061" s="31">
        <v>2024</v>
      </c>
      <c r="G6061">
        <v>0</v>
      </c>
      <c r="H6061">
        <v>0</v>
      </c>
      <c r="K6061">
        <v>0</v>
      </c>
      <c r="L6061">
        <v>0</v>
      </c>
      <c r="M6061">
        <v>1</v>
      </c>
      <c r="N6061">
        <v>0</v>
      </c>
      <c r="O6061">
        <v>0</v>
      </c>
      <c r="Q6061">
        <v>0</v>
      </c>
      <c r="S6061" s="114">
        <v>0</v>
      </c>
      <c r="T6061">
        <v>0</v>
      </c>
      <c r="U6061">
        <v>0</v>
      </c>
      <c r="V6061">
        <v>0</v>
      </c>
      <c r="W6061">
        <v>0</v>
      </c>
      <c r="X6061">
        <v>789</v>
      </c>
      <c r="Z6061">
        <v>123</v>
      </c>
      <c r="AB6061" s="114">
        <v>0.19800000000000001</v>
      </c>
      <c r="AC6061">
        <v>40</v>
      </c>
      <c r="AD6061">
        <v>134</v>
      </c>
      <c r="AE6061">
        <v>0</v>
      </c>
      <c r="AF6061">
        <v>0</v>
      </c>
    </row>
    <row r="6062" spans="1:32" x14ac:dyDescent="0.3">
      <c r="A6062" t="s">
        <v>38</v>
      </c>
      <c r="B6062" s="65" t="str">
        <f>VLOOKUP(A6062,'bank list with code'!$A$2:$C$114,3,FALSE)</f>
        <v>B023</v>
      </c>
      <c r="C6062" s="65" t="str">
        <f>VLOOKUP(B6062,'bank type'!$A$2:$B$87,2,FALSE)</f>
        <v>Foreign Banks</v>
      </c>
      <c r="D6062" s="62">
        <f t="shared" si="198"/>
        <v>45504</v>
      </c>
      <c r="E6062" s="118">
        <v>7</v>
      </c>
      <c r="F6062" s="31">
        <v>2024</v>
      </c>
      <c r="G6062">
        <v>0</v>
      </c>
      <c r="H6062">
        <v>0</v>
      </c>
      <c r="K6062">
        <v>0</v>
      </c>
      <c r="L6062">
        <v>0</v>
      </c>
      <c r="M6062">
        <v>0</v>
      </c>
      <c r="N6062">
        <v>0</v>
      </c>
      <c r="O6062">
        <v>208285</v>
      </c>
      <c r="Q6062">
        <v>150462</v>
      </c>
      <c r="S6062" s="114">
        <v>933.58199999999999</v>
      </c>
      <c r="T6062">
        <v>269611</v>
      </c>
      <c r="U6062">
        <v>5216229</v>
      </c>
      <c r="V6062">
        <v>0</v>
      </c>
      <c r="W6062">
        <v>0</v>
      </c>
      <c r="X6062">
        <v>0</v>
      </c>
      <c r="Z6062">
        <v>0</v>
      </c>
      <c r="AB6062" s="114">
        <v>0</v>
      </c>
      <c r="AC6062">
        <v>0</v>
      </c>
      <c r="AD6062">
        <v>0</v>
      </c>
      <c r="AE6062">
        <v>0</v>
      </c>
      <c r="AF6062">
        <v>0</v>
      </c>
    </row>
    <row r="6063" spans="1:32" x14ac:dyDescent="0.3">
      <c r="A6063" t="s">
        <v>87</v>
      </c>
      <c r="B6063" s="65" t="str">
        <f>VLOOKUP(A6063,'bank list with code'!$A$2:$C$114,3,FALSE)</f>
        <v>B030</v>
      </c>
      <c r="C6063" s="65" t="str">
        <f>VLOOKUP(B6063,'bank type'!$A$2:$B$87,2,FALSE)</f>
        <v>Foreign Banks</v>
      </c>
      <c r="D6063" s="62">
        <f t="shared" si="198"/>
        <v>45504</v>
      </c>
      <c r="E6063" s="118">
        <v>7</v>
      </c>
      <c r="F6063" s="31">
        <v>2024</v>
      </c>
      <c r="G6063">
        <v>440</v>
      </c>
      <c r="H6063">
        <v>340</v>
      </c>
      <c r="K6063">
        <v>551</v>
      </c>
      <c r="L6063">
        <v>93</v>
      </c>
      <c r="M6063">
        <v>0</v>
      </c>
      <c r="N6063">
        <v>6583</v>
      </c>
      <c r="O6063">
        <v>514296</v>
      </c>
      <c r="Q6063">
        <v>532130</v>
      </c>
      <c r="S6063" s="114">
        <v>2418.6889999999999</v>
      </c>
      <c r="T6063">
        <v>283653</v>
      </c>
      <c r="U6063">
        <v>2434832</v>
      </c>
      <c r="V6063">
        <v>0</v>
      </c>
      <c r="W6063">
        <v>0</v>
      </c>
      <c r="X6063">
        <v>1732726</v>
      </c>
      <c r="Z6063">
        <v>227631</v>
      </c>
      <c r="AB6063" s="114">
        <v>547.49300000000005</v>
      </c>
      <c r="AC6063">
        <v>146354</v>
      </c>
      <c r="AD6063">
        <v>347732</v>
      </c>
      <c r="AE6063">
        <v>0</v>
      </c>
      <c r="AF6063">
        <v>0</v>
      </c>
    </row>
    <row r="6064" spans="1:32" x14ac:dyDescent="0.3">
      <c r="A6064" t="s">
        <v>40</v>
      </c>
      <c r="B6064" s="65" t="str">
        <f>VLOOKUP(A6064,'bank list with code'!$A$2:$C$114,3,FALSE)</f>
        <v>B035</v>
      </c>
      <c r="C6064" s="65" t="str">
        <f>VLOOKUP(B6064,'bank type'!$A$2:$B$87,2,FALSE)</f>
        <v>Foreign Banks</v>
      </c>
      <c r="D6064" s="62">
        <f t="shared" si="198"/>
        <v>45504</v>
      </c>
      <c r="E6064" s="118">
        <v>7</v>
      </c>
      <c r="F6064" s="31">
        <v>2024</v>
      </c>
      <c r="G6064">
        <v>13</v>
      </c>
      <c r="H6064">
        <v>2</v>
      </c>
      <c r="K6064">
        <v>0</v>
      </c>
      <c r="L6064">
        <v>0</v>
      </c>
      <c r="M6064">
        <v>0</v>
      </c>
      <c r="N6064">
        <v>10</v>
      </c>
      <c r="O6064">
        <v>0</v>
      </c>
      <c r="Q6064">
        <v>0</v>
      </c>
      <c r="S6064" s="114">
        <v>0</v>
      </c>
      <c r="T6064">
        <v>0</v>
      </c>
      <c r="U6064">
        <v>0</v>
      </c>
      <c r="V6064">
        <v>0</v>
      </c>
      <c r="W6064">
        <v>0</v>
      </c>
      <c r="X6064">
        <v>112218</v>
      </c>
      <c r="Z6064">
        <v>27146</v>
      </c>
      <c r="AB6064" s="114">
        <v>88.679000000000002</v>
      </c>
      <c r="AC6064">
        <v>12133</v>
      </c>
      <c r="AD6064">
        <v>52683</v>
      </c>
      <c r="AE6064">
        <v>0</v>
      </c>
      <c r="AF6064">
        <v>0</v>
      </c>
    </row>
    <row r="6065" spans="1:32" x14ac:dyDescent="0.3">
      <c r="A6065" t="s">
        <v>108</v>
      </c>
      <c r="B6065" s="65" t="str">
        <f>VLOOKUP(A6065,'bank list with code'!$A$2:$C$114,3,FALSE)</f>
        <v>B040</v>
      </c>
      <c r="C6065" s="65" t="str">
        <f>VLOOKUP(B6065,'bank type'!$A$2:$B$87,2,FALSE)</f>
        <v>Foreign Banks</v>
      </c>
      <c r="D6065" s="62">
        <f t="shared" si="198"/>
        <v>45504</v>
      </c>
      <c r="E6065" s="118">
        <v>7</v>
      </c>
      <c r="F6065" s="31">
        <v>2024</v>
      </c>
      <c r="G6065">
        <v>2</v>
      </c>
      <c r="H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Q6065">
        <v>0</v>
      </c>
      <c r="S6065" s="114">
        <v>0</v>
      </c>
      <c r="T6065">
        <v>0</v>
      </c>
      <c r="U6065">
        <v>0</v>
      </c>
      <c r="V6065">
        <v>0</v>
      </c>
      <c r="W6065">
        <v>0</v>
      </c>
      <c r="X6065">
        <v>22105</v>
      </c>
      <c r="Z6065">
        <v>1711</v>
      </c>
      <c r="AB6065" s="114">
        <v>6.0229999999999997</v>
      </c>
      <c r="AC6065">
        <v>218</v>
      </c>
      <c r="AD6065">
        <v>561</v>
      </c>
      <c r="AE6065">
        <v>0</v>
      </c>
      <c r="AF6065">
        <v>0</v>
      </c>
    </row>
    <row r="6066" spans="1:32" x14ac:dyDescent="0.3">
      <c r="A6066" t="s">
        <v>88</v>
      </c>
      <c r="B6066" s="65" t="str">
        <f>VLOOKUP(A6066,'bank list with code'!$A$2:$C$114,3,FALSE)</f>
        <v>B052</v>
      </c>
      <c r="C6066" s="65" t="str">
        <f>VLOOKUP(B6066,'bank type'!$A$2:$B$87,2,FALSE)</f>
        <v>Foreign Banks</v>
      </c>
      <c r="D6066" s="62">
        <f t="shared" si="198"/>
        <v>45504</v>
      </c>
      <c r="E6066" s="118">
        <v>7</v>
      </c>
      <c r="F6066" s="31">
        <v>2024</v>
      </c>
      <c r="G6066">
        <v>46</v>
      </c>
      <c r="H6066">
        <v>27</v>
      </c>
      <c r="K6066">
        <v>0</v>
      </c>
      <c r="L6066">
        <v>0</v>
      </c>
      <c r="M6066">
        <v>0</v>
      </c>
      <c r="N6066">
        <v>0</v>
      </c>
      <c r="O6066">
        <v>718457</v>
      </c>
      <c r="Q6066">
        <v>891336</v>
      </c>
      <c r="S6066" s="114">
        <v>3196.1909999999998</v>
      </c>
      <c r="T6066">
        <v>1422825</v>
      </c>
      <c r="U6066">
        <v>8261954</v>
      </c>
      <c r="V6066">
        <v>0</v>
      </c>
      <c r="W6066">
        <v>0</v>
      </c>
      <c r="X6066">
        <v>754217</v>
      </c>
      <c r="Z6066">
        <v>250412</v>
      </c>
      <c r="AB6066" s="114">
        <v>1182.848</v>
      </c>
      <c r="AC6066">
        <v>0</v>
      </c>
      <c r="AD6066">
        <v>0</v>
      </c>
      <c r="AE6066">
        <v>0</v>
      </c>
      <c r="AF6066">
        <v>0</v>
      </c>
    </row>
    <row r="6067" spans="1:32" x14ac:dyDescent="0.3">
      <c r="A6067" t="s">
        <v>109</v>
      </c>
      <c r="B6067" s="65" t="str">
        <f>VLOOKUP(A6067,'bank list with code'!$A$2:$C$114,3,FALSE)</f>
        <v>B071</v>
      </c>
      <c r="C6067" s="65" t="str">
        <f>VLOOKUP(B6067,'bank type'!$A$2:$B$87,2,FALSE)</f>
        <v>Foreign Banks</v>
      </c>
      <c r="D6067" s="62">
        <f t="shared" si="198"/>
        <v>45504</v>
      </c>
      <c r="E6067" s="118">
        <v>7</v>
      </c>
      <c r="F6067" s="31">
        <v>2024</v>
      </c>
      <c r="G6067">
        <v>1</v>
      </c>
      <c r="H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Q6067">
        <v>0</v>
      </c>
      <c r="S6067" s="114">
        <v>0</v>
      </c>
      <c r="T6067">
        <v>0</v>
      </c>
      <c r="U6067">
        <v>0</v>
      </c>
      <c r="V6067">
        <v>0</v>
      </c>
      <c r="W6067">
        <v>0</v>
      </c>
      <c r="X6067">
        <v>1503</v>
      </c>
      <c r="Z6067">
        <v>862</v>
      </c>
      <c r="AB6067" s="114">
        <v>2.7570000000000001</v>
      </c>
      <c r="AC6067">
        <v>61</v>
      </c>
      <c r="AD6067">
        <v>202</v>
      </c>
      <c r="AE6067">
        <v>0</v>
      </c>
      <c r="AF6067">
        <v>0</v>
      </c>
    </row>
    <row r="6068" spans="1:32" x14ac:dyDescent="0.3">
      <c r="A6068" t="s">
        <v>110</v>
      </c>
      <c r="B6068" s="65" t="str">
        <f>VLOOKUP(A6068,'bank list with code'!$A$2:$C$114,3,FALSE)</f>
        <v>B072</v>
      </c>
      <c r="C6068" s="65" t="str">
        <f>VLOOKUP(B6068,'bank type'!$A$2:$B$87,2,FALSE)</f>
        <v>Foreign Banks</v>
      </c>
      <c r="D6068" s="62">
        <f t="shared" si="198"/>
        <v>45504</v>
      </c>
      <c r="E6068" s="118">
        <v>7</v>
      </c>
      <c r="F6068" s="31">
        <v>2024</v>
      </c>
      <c r="G6068">
        <v>1</v>
      </c>
      <c r="H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Q6068">
        <v>0</v>
      </c>
      <c r="S6068" s="114">
        <v>0</v>
      </c>
      <c r="T6068">
        <v>0</v>
      </c>
      <c r="U6068">
        <v>0</v>
      </c>
      <c r="V6068">
        <v>0</v>
      </c>
      <c r="W6068">
        <v>0</v>
      </c>
      <c r="X6068">
        <v>393</v>
      </c>
      <c r="Z6068">
        <v>484</v>
      </c>
      <c r="AB6068" s="114">
        <v>1.3420000000000001</v>
      </c>
      <c r="AC6068">
        <v>209</v>
      </c>
      <c r="AD6068">
        <v>432</v>
      </c>
      <c r="AE6068">
        <v>0</v>
      </c>
      <c r="AF6068">
        <v>0</v>
      </c>
    </row>
    <row r="6069" spans="1:32" x14ac:dyDescent="0.3">
      <c r="A6069" t="s">
        <v>89</v>
      </c>
      <c r="B6069" s="65" t="str">
        <f>VLOOKUP(A6069,'bank list with code'!$A$2:$C$114,3,FALSE)</f>
        <v>B085</v>
      </c>
      <c r="C6069" s="65" t="str">
        <f>VLOOKUP(B6069,'bank type'!$A$2:$B$87,2,FALSE)</f>
        <v>Foreign Banks</v>
      </c>
      <c r="D6069" s="62">
        <f t="shared" si="198"/>
        <v>45504</v>
      </c>
      <c r="E6069" s="118">
        <v>7</v>
      </c>
      <c r="F6069" s="31">
        <v>2024</v>
      </c>
      <c r="G6069">
        <v>0</v>
      </c>
      <c r="H6069">
        <v>0</v>
      </c>
      <c r="K6069">
        <v>0</v>
      </c>
      <c r="L6069">
        <v>0</v>
      </c>
      <c r="M6069">
        <v>0</v>
      </c>
      <c r="N6069">
        <v>0</v>
      </c>
      <c r="O6069">
        <v>622949</v>
      </c>
      <c r="Q6069">
        <v>260146</v>
      </c>
      <c r="S6069" s="114">
        <v>389.67399999999998</v>
      </c>
      <c r="T6069">
        <v>463654</v>
      </c>
      <c r="U6069">
        <v>1017105</v>
      </c>
      <c r="V6069">
        <v>0</v>
      </c>
      <c r="W6069">
        <v>0</v>
      </c>
      <c r="X6069">
        <v>794288</v>
      </c>
      <c r="Z6069">
        <v>8579</v>
      </c>
      <c r="AB6069" s="114">
        <v>22.481000000000002</v>
      </c>
      <c r="AC6069">
        <v>10095</v>
      </c>
      <c r="AD6069">
        <v>31473</v>
      </c>
      <c r="AE6069">
        <v>0</v>
      </c>
      <c r="AF6069">
        <v>0</v>
      </c>
    </row>
    <row r="6070" spans="1:32" x14ac:dyDescent="0.3">
      <c r="A6070" t="s">
        <v>42</v>
      </c>
      <c r="B6070" s="65" t="str">
        <f>VLOOKUP(A6070,'bank list with code'!$A$2:$C$114,3,FALSE)</f>
        <v>B090</v>
      </c>
      <c r="C6070" s="65" t="str">
        <f>VLOOKUP(B6070,'bank type'!$A$2:$B$87,2,FALSE)</f>
        <v>Foreign Banks</v>
      </c>
      <c r="D6070" s="62">
        <f t="shared" si="198"/>
        <v>45504</v>
      </c>
      <c r="E6070" s="118">
        <v>7</v>
      </c>
      <c r="F6070" s="31">
        <v>2024</v>
      </c>
      <c r="G6070">
        <v>102</v>
      </c>
      <c r="H6070">
        <v>62</v>
      </c>
      <c r="K6070">
        <v>0</v>
      </c>
      <c r="L6070">
        <v>0</v>
      </c>
      <c r="M6070">
        <v>0</v>
      </c>
      <c r="N6070">
        <v>0</v>
      </c>
      <c r="O6070">
        <v>1033383</v>
      </c>
      <c r="Q6070">
        <v>1363664</v>
      </c>
      <c r="S6070" s="114">
        <v>4698.4350000000004</v>
      </c>
      <c r="T6070">
        <v>1458495</v>
      </c>
      <c r="U6070">
        <v>7328808</v>
      </c>
      <c r="V6070">
        <v>0</v>
      </c>
      <c r="W6070">
        <v>0</v>
      </c>
      <c r="X6070">
        <v>1109120</v>
      </c>
      <c r="Z6070">
        <v>363445</v>
      </c>
      <c r="AB6070" s="114">
        <v>1159.3720000000001</v>
      </c>
      <c r="AC6070">
        <v>162160</v>
      </c>
      <c r="AD6070">
        <v>622513</v>
      </c>
      <c r="AE6070">
        <v>26</v>
      </c>
      <c r="AF6070">
        <v>417</v>
      </c>
    </row>
    <row r="6071" spans="1:32" x14ac:dyDescent="0.3">
      <c r="A6071" t="s">
        <v>94</v>
      </c>
      <c r="B6071" s="65" t="str">
        <f>VLOOKUP(A6071,'bank list with code'!$A$2:$C$114,3,FALSE)</f>
        <v>B112</v>
      </c>
      <c r="C6071" s="65" t="str">
        <f>VLOOKUP(B6071,'bank type'!$A$2:$B$87,2,FALSE)</f>
        <v>Foreign Banks</v>
      </c>
      <c r="D6071" s="62">
        <f t="shared" si="198"/>
        <v>45504</v>
      </c>
      <c r="E6071" s="118">
        <v>7</v>
      </c>
      <c r="F6071" s="31">
        <v>2024</v>
      </c>
      <c r="G6071">
        <v>0</v>
      </c>
      <c r="H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Q6071">
        <v>0</v>
      </c>
      <c r="S6071" s="114">
        <v>0</v>
      </c>
      <c r="T6071">
        <v>0</v>
      </c>
      <c r="U6071">
        <v>0</v>
      </c>
      <c r="V6071">
        <v>0</v>
      </c>
      <c r="W6071">
        <v>0</v>
      </c>
      <c r="X6071">
        <v>1218</v>
      </c>
      <c r="Z6071">
        <v>1996</v>
      </c>
      <c r="AB6071" s="114">
        <v>7.3419999999999996</v>
      </c>
      <c r="AC6071">
        <v>920</v>
      </c>
      <c r="AD6071">
        <v>2991</v>
      </c>
      <c r="AE6071">
        <v>0</v>
      </c>
      <c r="AF6071">
        <v>0</v>
      </c>
    </row>
    <row r="6072" spans="1:32" x14ac:dyDescent="0.3">
      <c r="A6072" t="s">
        <v>45</v>
      </c>
      <c r="B6072" s="65" t="str">
        <f>VLOOKUP(A6072,'bank list with code'!$A$2:$C$114,3,FALSE)</f>
        <v>B002</v>
      </c>
      <c r="C6072" s="65" t="str">
        <f>VLOOKUP(B6072,'bank type'!$A$2:$B$87,2,FALSE)</f>
        <v>Payment Banks</v>
      </c>
      <c r="D6072" s="62">
        <f t="shared" si="198"/>
        <v>45504</v>
      </c>
      <c r="E6072" s="118">
        <v>7</v>
      </c>
      <c r="F6072" s="31">
        <v>2024</v>
      </c>
      <c r="G6072">
        <v>0</v>
      </c>
      <c r="H6072">
        <v>0</v>
      </c>
      <c r="K6072">
        <v>0</v>
      </c>
      <c r="L6072">
        <v>132073</v>
      </c>
      <c r="M6072">
        <v>0</v>
      </c>
      <c r="N6072">
        <v>2859700</v>
      </c>
      <c r="O6072">
        <v>0</v>
      </c>
      <c r="Q6072">
        <v>0</v>
      </c>
      <c r="S6072" s="114">
        <v>0</v>
      </c>
      <c r="T6072">
        <v>0</v>
      </c>
      <c r="U6072">
        <v>0</v>
      </c>
      <c r="V6072">
        <v>0</v>
      </c>
      <c r="W6072">
        <v>0</v>
      </c>
      <c r="X6072">
        <v>3587055</v>
      </c>
      <c r="Z6072">
        <v>46693</v>
      </c>
      <c r="AB6072" s="114">
        <v>30.033999999999999</v>
      </c>
      <c r="AC6072">
        <v>224967</v>
      </c>
      <c r="AD6072">
        <v>318845</v>
      </c>
      <c r="AE6072">
        <v>0</v>
      </c>
      <c r="AF6072">
        <v>0</v>
      </c>
    </row>
    <row r="6073" spans="1:32" x14ac:dyDescent="0.3">
      <c r="A6073" t="s">
        <v>46</v>
      </c>
      <c r="B6073" s="65" t="str">
        <f>VLOOKUP(A6073,'bank list with code'!$A$2:$C$114,3,FALSE)</f>
        <v>B048</v>
      </c>
      <c r="C6073" s="65" t="str">
        <f>VLOOKUP(B6073,'bank type'!$A$2:$B$87,2,FALSE)</f>
        <v>Payment Banks</v>
      </c>
      <c r="D6073" s="62">
        <f t="shared" si="198"/>
        <v>45504</v>
      </c>
      <c r="E6073" s="118">
        <v>7</v>
      </c>
      <c r="F6073" s="31">
        <v>2024</v>
      </c>
      <c r="G6073">
        <v>0</v>
      </c>
      <c r="H6073">
        <v>0</v>
      </c>
      <c r="K6073">
        <v>0</v>
      </c>
      <c r="L6073">
        <v>430689</v>
      </c>
      <c r="M6073">
        <v>0</v>
      </c>
      <c r="N6073">
        <v>10963</v>
      </c>
      <c r="O6073">
        <v>0</v>
      </c>
      <c r="Q6073">
        <v>0</v>
      </c>
      <c r="S6073" s="114">
        <v>0</v>
      </c>
      <c r="T6073">
        <v>0</v>
      </c>
      <c r="U6073">
        <v>0</v>
      </c>
      <c r="V6073">
        <v>0</v>
      </c>
      <c r="W6073">
        <v>0</v>
      </c>
      <c r="X6073">
        <v>9687625</v>
      </c>
      <c r="Z6073">
        <v>149155</v>
      </c>
      <c r="AB6073" s="114">
        <v>283.70299999999997</v>
      </c>
      <c r="AC6073">
        <v>9849</v>
      </c>
      <c r="AD6073">
        <v>16898</v>
      </c>
      <c r="AE6073">
        <v>0</v>
      </c>
      <c r="AF6073">
        <v>0</v>
      </c>
    </row>
    <row r="6074" spans="1:32" x14ac:dyDescent="0.3">
      <c r="A6074" t="s">
        <v>47</v>
      </c>
      <c r="B6074" s="65" t="str">
        <f>VLOOKUP(A6074,'bank list with code'!$A$2:$C$114,3,FALSE)</f>
        <v>B059</v>
      </c>
      <c r="C6074" s="65" t="str">
        <f>VLOOKUP(B6074,'bank type'!$A$2:$B$87,2,FALSE)</f>
        <v>Payment Banks</v>
      </c>
      <c r="D6074" s="62">
        <f t="shared" si="198"/>
        <v>45504</v>
      </c>
      <c r="E6074" s="118">
        <v>7</v>
      </c>
      <c r="F6074" s="31">
        <v>2024</v>
      </c>
      <c r="G6074">
        <v>0</v>
      </c>
      <c r="H6074">
        <v>0</v>
      </c>
      <c r="K6074">
        <v>0</v>
      </c>
      <c r="L6074">
        <v>187381</v>
      </c>
      <c r="M6074">
        <v>0</v>
      </c>
      <c r="N6074">
        <v>1213670</v>
      </c>
      <c r="O6074">
        <v>0</v>
      </c>
      <c r="Q6074">
        <v>0</v>
      </c>
      <c r="S6074" s="114">
        <v>0</v>
      </c>
      <c r="T6074">
        <v>0</v>
      </c>
      <c r="U6074">
        <v>0</v>
      </c>
      <c r="V6074">
        <v>0</v>
      </c>
      <c r="W6074">
        <v>0</v>
      </c>
      <c r="X6074">
        <v>18062909</v>
      </c>
      <c r="Z6074">
        <v>0</v>
      </c>
      <c r="AB6074" s="114">
        <v>0</v>
      </c>
      <c r="AC6074">
        <v>249696</v>
      </c>
      <c r="AD6074">
        <v>97151</v>
      </c>
      <c r="AE6074">
        <v>0</v>
      </c>
      <c r="AF6074">
        <v>0</v>
      </c>
    </row>
    <row r="6075" spans="1:32" x14ac:dyDescent="0.3">
      <c r="A6075" t="s">
        <v>72</v>
      </c>
      <c r="B6075" s="65" t="str">
        <f>VLOOKUP(A6075,'bank list with code'!$A$2:$C$114,3,FALSE)</f>
        <v>B067</v>
      </c>
      <c r="C6075" s="65" t="str">
        <f>VLOOKUP(B6075,'bank type'!$A$2:$B$87,2,FALSE)</f>
        <v>Payment Banks</v>
      </c>
      <c r="D6075" s="62">
        <f t="shared" si="198"/>
        <v>45504</v>
      </c>
      <c r="E6075" s="118">
        <v>7</v>
      </c>
      <c r="F6075" s="31">
        <v>2024</v>
      </c>
      <c r="G6075">
        <v>0</v>
      </c>
      <c r="H6075">
        <v>0</v>
      </c>
      <c r="K6075">
        <v>0</v>
      </c>
      <c r="L6075">
        <v>0</v>
      </c>
      <c r="M6075">
        <v>0</v>
      </c>
      <c r="N6075">
        <v>630</v>
      </c>
      <c r="O6075">
        <v>0</v>
      </c>
      <c r="Q6075">
        <v>0</v>
      </c>
      <c r="S6075" s="114">
        <v>0</v>
      </c>
      <c r="T6075">
        <v>0</v>
      </c>
      <c r="U6075">
        <v>0</v>
      </c>
      <c r="V6075">
        <v>0</v>
      </c>
      <c r="W6075">
        <v>0</v>
      </c>
      <c r="X6075">
        <v>96774</v>
      </c>
      <c r="Z6075">
        <v>8</v>
      </c>
      <c r="AB6075" s="114">
        <v>2E-3</v>
      </c>
      <c r="AC6075">
        <v>5028</v>
      </c>
      <c r="AD6075">
        <v>14686</v>
      </c>
      <c r="AE6075">
        <v>4</v>
      </c>
      <c r="AF6075">
        <v>0</v>
      </c>
    </row>
    <row r="6076" spans="1:32" x14ac:dyDescent="0.3">
      <c r="A6076" t="s">
        <v>49</v>
      </c>
      <c r="B6076" s="65" t="str">
        <f>VLOOKUP(A6076,'bank list with code'!$A$2:$C$114,3,FALSE)</f>
        <v>B077</v>
      </c>
      <c r="C6076" s="65" t="str">
        <f>VLOOKUP(B6076,'bank type'!$A$2:$B$87,2,FALSE)</f>
        <v>Payment Banks</v>
      </c>
      <c r="D6076" s="62">
        <f t="shared" si="198"/>
        <v>45504</v>
      </c>
      <c r="E6076" s="118">
        <v>7</v>
      </c>
      <c r="F6076" s="31">
        <v>2024</v>
      </c>
      <c r="G6076">
        <v>0</v>
      </c>
      <c r="H6076">
        <v>0</v>
      </c>
      <c r="K6076">
        <v>0</v>
      </c>
      <c r="L6076">
        <v>364780</v>
      </c>
      <c r="M6076">
        <v>0</v>
      </c>
      <c r="N6076">
        <v>0</v>
      </c>
      <c r="O6076">
        <v>0</v>
      </c>
      <c r="Q6076">
        <v>0</v>
      </c>
      <c r="S6076" s="114">
        <v>0</v>
      </c>
      <c r="T6076">
        <v>0</v>
      </c>
      <c r="U6076">
        <v>0</v>
      </c>
      <c r="V6076">
        <v>0</v>
      </c>
      <c r="W6076">
        <v>0</v>
      </c>
      <c r="X6076">
        <v>1300205</v>
      </c>
      <c r="Z6076">
        <v>9570</v>
      </c>
      <c r="AB6076" s="114">
        <v>11.289</v>
      </c>
      <c r="AC6076">
        <v>36601</v>
      </c>
      <c r="AD6076">
        <v>31979</v>
      </c>
      <c r="AE6076">
        <v>0</v>
      </c>
      <c r="AF6076">
        <v>0</v>
      </c>
    </row>
    <row r="6077" spans="1:32" x14ac:dyDescent="0.3">
      <c r="A6077" t="s">
        <v>50</v>
      </c>
      <c r="B6077" s="65" t="str">
        <f>VLOOKUP(A6077,'bank list with code'!$A$2:$C$114,3,FALSE)</f>
        <v>B079</v>
      </c>
      <c r="C6077" s="65" t="str">
        <f>VLOOKUP(B6077,'bank type'!$A$2:$B$87,2,FALSE)</f>
        <v>Payment Banks</v>
      </c>
      <c r="D6077" s="62">
        <f t="shared" si="198"/>
        <v>45504</v>
      </c>
      <c r="E6077" s="118">
        <v>7</v>
      </c>
      <c r="F6077" s="31">
        <v>2024</v>
      </c>
      <c r="G6077">
        <v>0</v>
      </c>
      <c r="H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Q6077">
        <v>0</v>
      </c>
      <c r="S6077" s="114">
        <v>0</v>
      </c>
      <c r="T6077">
        <v>0</v>
      </c>
      <c r="U6077">
        <v>0</v>
      </c>
      <c r="V6077">
        <v>0</v>
      </c>
      <c r="W6077">
        <v>0</v>
      </c>
      <c r="X6077">
        <v>30620714</v>
      </c>
      <c r="Z6077">
        <v>366</v>
      </c>
      <c r="AB6077" s="114">
        <v>0.35799999999999998</v>
      </c>
      <c r="AC6077">
        <v>1060</v>
      </c>
      <c r="AD6077">
        <v>585</v>
      </c>
      <c r="AE6077">
        <v>0</v>
      </c>
      <c r="AF6077">
        <v>0</v>
      </c>
    </row>
    <row r="6078" spans="1:32" x14ac:dyDescent="0.3">
      <c r="A6078" t="s">
        <v>95</v>
      </c>
      <c r="B6078" s="65" t="str">
        <f>VLOOKUP(A6078,'bank list with code'!$A$2:$C$114,3,FALSE)</f>
        <v>B007</v>
      </c>
      <c r="C6078" s="65" t="str">
        <f>VLOOKUP(B6078,'bank type'!$A$2:$B$87,2,FALSE)</f>
        <v>Small Finance Banks</v>
      </c>
      <c r="D6078" s="62">
        <f t="shared" si="198"/>
        <v>45504</v>
      </c>
      <c r="E6078" s="118">
        <v>7</v>
      </c>
      <c r="F6078" s="31">
        <v>2024</v>
      </c>
      <c r="G6078">
        <v>691</v>
      </c>
      <c r="H6078">
        <v>5</v>
      </c>
      <c r="K6078">
        <v>0</v>
      </c>
      <c r="L6078">
        <v>841</v>
      </c>
      <c r="M6078">
        <v>0</v>
      </c>
      <c r="N6078">
        <v>320495</v>
      </c>
      <c r="O6078">
        <v>1009484</v>
      </c>
      <c r="Q6078">
        <v>1122044</v>
      </c>
      <c r="S6078" s="114">
        <v>7132.9939999999997</v>
      </c>
      <c r="T6078">
        <v>1855851</v>
      </c>
      <c r="U6078">
        <v>11274756</v>
      </c>
      <c r="V6078">
        <v>389</v>
      </c>
      <c r="W6078">
        <v>185</v>
      </c>
      <c r="X6078">
        <v>8612706</v>
      </c>
      <c r="Z6078">
        <v>224286</v>
      </c>
      <c r="AB6078" s="114">
        <v>546.31899999999996</v>
      </c>
      <c r="AC6078">
        <v>212393</v>
      </c>
      <c r="AD6078">
        <v>934496</v>
      </c>
      <c r="AE6078">
        <v>158</v>
      </c>
      <c r="AF6078">
        <v>2144</v>
      </c>
    </row>
    <row r="6079" spans="1:32" x14ac:dyDescent="0.3">
      <c r="A6079" t="s">
        <v>96</v>
      </c>
      <c r="B6079" s="65" t="str">
        <f>VLOOKUP(A6079,'bank list with code'!$A$2:$C$114,3,FALSE)</f>
        <v>B019</v>
      </c>
      <c r="C6079" s="65" t="str">
        <f>VLOOKUP(B6079,'bank type'!$A$2:$B$87,2,FALSE)</f>
        <v>Small Finance Banks</v>
      </c>
      <c r="D6079" s="62">
        <f t="shared" si="198"/>
        <v>45504</v>
      </c>
      <c r="E6079" s="118">
        <v>7</v>
      </c>
      <c r="F6079" s="31">
        <v>2024</v>
      </c>
      <c r="G6079">
        <v>177</v>
      </c>
      <c r="H6079">
        <v>2</v>
      </c>
      <c r="K6079">
        <v>0</v>
      </c>
      <c r="L6079">
        <v>0</v>
      </c>
      <c r="M6079">
        <v>0</v>
      </c>
      <c r="N6079">
        <v>0</v>
      </c>
      <c r="O6079">
        <v>0</v>
      </c>
      <c r="Q6079">
        <v>0</v>
      </c>
      <c r="S6079" s="114">
        <v>0</v>
      </c>
      <c r="T6079">
        <v>0</v>
      </c>
      <c r="U6079">
        <v>0</v>
      </c>
      <c r="V6079">
        <v>0</v>
      </c>
      <c r="W6079">
        <v>0</v>
      </c>
      <c r="X6079">
        <v>245620</v>
      </c>
      <c r="Z6079">
        <v>27246</v>
      </c>
      <c r="AB6079" s="114">
        <v>78.305000000000007</v>
      </c>
      <c r="AC6079">
        <v>3985</v>
      </c>
      <c r="AD6079">
        <v>21072</v>
      </c>
      <c r="AE6079">
        <v>0</v>
      </c>
      <c r="AF6079">
        <v>0</v>
      </c>
    </row>
    <row r="6080" spans="1:32" x14ac:dyDescent="0.3">
      <c r="A6080" t="s">
        <v>97</v>
      </c>
      <c r="B6080" s="65" t="str">
        <f>VLOOKUP(A6080,'bank list with code'!$A$2:$C$114,3,FALSE)</f>
        <v>B041</v>
      </c>
      <c r="C6080" s="65" t="str">
        <f>VLOOKUP(B6080,'bank type'!$A$2:$B$87,2,FALSE)</f>
        <v>Small Finance Banks</v>
      </c>
      <c r="D6080" s="62">
        <f t="shared" si="198"/>
        <v>45504</v>
      </c>
      <c r="E6080" s="118">
        <v>7</v>
      </c>
      <c r="F6080" s="31">
        <v>2024</v>
      </c>
      <c r="G6080">
        <v>367</v>
      </c>
      <c r="H6080">
        <v>4</v>
      </c>
      <c r="K6080">
        <v>3172</v>
      </c>
      <c r="L6080">
        <v>320</v>
      </c>
      <c r="M6080">
        <v>47595</v>
      </c>
      <c r="N6080">
        <v>0</v>
      </c>
      <c r="O6080">
        <v>0</v>
      </c>
      <c r="Q6080">
        <v>0</v>
      </c>
      <c r="S6080" s="114">
        <v>0</v>
      </c>
      <c r="T6080">
        <v>0</v>
      </c>
      <c r="U6080">
        <v>0</v>
      </c>
      <c r="V6080">
        <v>0</v>
      </c>
      <c r="W6080">
        <v>0</v>
      </c>
      <c r="X6080">
        <v>1743552</v>
      </c>
      <c r="Z6080">
        <v>137102</v>
      </c>
      <c r="AB6080" s="114">
        <v>316.65600000000001</v>
      </c>
      <c r="AC6080">
        <v>40156</v>
      </c>
      <c r="AD6080">
        <v>170563</v>
      </c>
      <c r="AE6080">
        <v>0</v>
      </c>
      <c r="AF6080">
        <v>0</v>
      </c>
    </row>
    <row r="6081" spans="1:32" x14ac:dyDescent="0.3">
      <c r="A6081" t="s">
        <v>98</v>
      </c>
      <c r="B6081" s="65" t="str">
        <f>VLOOKUP(A6081,'bank list with code'!$A$2:$C$114,3,FALSE)</f>
        <v>B043</v>
      </c>
      <c r="C6081" s="65" t="str">
        <f>VLOOKUP(B6081,'bank type'!$A$2:$B$87,2,FALSE)</f>
        <v>Small Finance Banks</v>
      </c>
      <c r="D6081" s="62">
        <f t="shared" si="198"/>
        <v>45504</v>
      </c>
      <c r="E6081" s="118">
        <v>7</v>
      </c>
      <c r="F6081" s="31">
        <v>2024</v>
      </c>
      <c r="G6081">
        <v>632</v>
      </c>
      <c r="H6081">
        <v>2</v>
      </c>
      <c r="K6081">
        <v>0</v>
      </c>
      <c r="L6081">
        <v>5492</v>
      </c>
      <c r="M6081">
        <v>0</v>
      </c>
      <c r="N6081">
        <v>0</v>
      </c>
      <c r="O6081">
        <v>0</v>
      </c>
      <c r="Q6081">
        <v>0</v>
      </c>
      <c r="S6081" s="114">
        <v>0</v>
      </c>
      <c r="T6081">
        <v>0</v>
      </c>
      <c r="U6081">
        <v>0</v>
      </c>
      <c r="V6081">
        <v>0</v>
      </c>
      <c r="W6081">
        <v>0</v>
      </c>
      <c r="X6081">
        <v>5728432</v>
      </c>
      <c r="Z6081">
        <v>165982</v>
      </c>
      <c r="AB6081" s="114">
        <v>295.00700000000001</v>
      </c>
      <c r="AC6081">
        <v>11885</v>
      </c>
      <c r="AD6081">
        <v>33621</v>
      </c>
      <c r="AE6081">
        <v>0</v>
      </c>
      <c r="AF6081">
        <v>0</v>
      </c>
    </row>
    <row r="6082" spans="1:32" x14ac:dyDescent="0.3">
      <c r="A6082" t="s">
        <v>100</v>
      </c>
      <c r="B6082" s="65" t="str">
        <f>VLOOKUP(A6082,'bank list with code'!$A$2:$C$114,3,FALSE)</f>
        <v>B065</v>
      </c>
      <c r="C6082" s="65" t="str">
        <f>VLOOKUP(B6082,'bank type'!$A$2:$B$87,2,FALSE)</f>
        <v>Small Finance Banks</v>
      </c>
      <c r="D6082" s="62">
        <f t="shared" si="198"/>
        <v>45504</v>
      </c>
      <c r="E6082" s="118">
        <v>7</v>
      </c>
      <c r="F6082" s="31">
        <v>2024</v>
      </c>
      <c r="G6082">
        <v>59</v>
      </c>
      <c r="H6082">
        <v>2</v>
      </c>
      <c r="K6082">
        <v>0</v>
      </c>
      <c r="L6082">
        <v>136</v>
      </c>
      <c r="M6082">
        <v>0</v>
      </c>
      <c r="N6082">
        <v>501755</v>
      </c>
      <c r="O6082">
        <v>0</v>
      </c>
      <c r="Q6082">
        <v>0</v>
      </c>
      <c r="S6082" s="114">
        <v>0</v>
      </c>
      <c r="T6082">
        <v>0</v>
      </c>
      <c r="U6082">
        <v>0</v>
      </c>
      <c r="V6082">
        <v>0</v>
      </c>
      <c r="W6082">
        <v>0</v>
      </c>
      <c r="X6082">
        <v>3460744</v>
      </c>
      <c r="Z6082">
        <v>46176</v>
      </c>
      <c r="AB6082" s="114">
        <v>96.626000000000005</v>
      </c>
      <c r="AC6082">
        <v>7861</v>
      </c>
      <c r="AD6082">
        <v>22746</v>
      </c>
      <c r="AE6082">
        <v>0</v>
      </c>
      <c r="AF6082">
        <v>0</v>
      </c>
    </row>
    <row r="6083" spans="1:32" x14ac:dyDescent="0.3">
      <c r="A6083" t="s">
        <v>101</v>
      </c>
      <c r="B6083" s="65" t="str">
        <f>VLOOKUP(A6083,'bank list with code'!$A$2:$C$114,3,FALSE)</f>
        <v>B075</v>
      </c>
      <c r="C6083" s="65" t="str">
        <f>VLOOKUP(B6083,'bank type'!$A$2:$B$87,2,FALSE)</f>
        <v>Small Finance Banks</v>
      </c>
      <c r="D6083" s="62">
        <f t="shared" si="198"/>
        <v>45504</v>
      </c>
      <c r="E6083" s="118">
        <v>7</v>
      </c>
      <c r="F6083" s="31">
        <v>2024</v>
      </c>
      <c r="G6083">
        <v>19</v>
      </c>
      <c r="H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Q6083">
        <v>0</v>
      </c>
      <c r="S6083" s="114">
        <v>0</v>
      </c>
      <c r="T6083">
        <v>0</v>
      </c>
      <c r="U6083">
        <v>0</v>
      </c>
      <c r="V6083">
        <v>0</v>
      </c>
      <c r="W6083">
        <v>0</v>
      </c>
      <c r="X6083">
        <v>466306</v>
      </c>
      <c r="Z6083">
        <v>4786</v>
      </c>
      <c r="AB6083" s="114">
        <v>6.4489999999999998</v>
      </c>
      <c r="AC6083">
        <v>2493</v>
      </c>
      <c r="AD6083">
        <v>2126</v>
      </c>
      <c r="AE6083">
        <v>0</v>
      </c>
      <c r="AF6083">
        <v>0</v>
      </c>
    </row>
    <row r="6084" spans="1:32" x14ac:dyDescent="0.3">
      <c r="A6084" t="s">
        <v>102</v>
      </c>
      <c r="B6084" s="65" t="str">
        <f>VLOOKUP(A6084,'bank list with code'!$A$2:$C$114,3,FALSE)</f>
        <v>B087</v>
      </c>
      <c r="C6084" s="65" t="str">
        <f>VLOOKUP(B6084,'bank type'!$A$2:$B$87,2,FALSE)</f>
        <v>Small Finance Banks</v>
      </c>
      <c r="D6084" s="62">
        <f t="shared" si="198"/>
        <v>45504</v>
      </c>
      <c r="E6084" s="118">
        <v>7</v>
      </c>
      <c r="F6084" s="31">
        <v>2024</v>
      </c>
      <c r="G6084">
        <v>0</v>
      </c>
      <c r="H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Q6084">
        <v>0</v>
      </c>
      <c r="S6084" s="114">
        <v>0</v>
      </c>
      <c r="T6084">
        <v>0</v>
      </c>
      <c r="U6084">
        <v>0</v>
      </c>
      <c r="V6084">
        <v>0</v>
      </c>
      <c r="W6084">
        <v>0</v>
      </c>
      <c r="X6084">
        <v>75397</v>
      </c>
      <c r="Z6084">
        <v>3853</v>
      </c>
      <c r="AB6084" s="114">
        <v>10.013999999999999</v>
      </c>
      <c r="AC6084">
        <v>2886</v>
      </c>
      <c r="AD6084">
        <v>14103</v>
      </c>
      <c r="AE6084">
        <v>0</v>
      </c>
      <c r="AF6084">
        <v>0</v>
      </c>
    </row>
    <row r="6085" spans="1:32" x14ac:dyDescent="0.3">
      <c r="A6085" t="s">
        <v>103</v>
      </c>
      <c r="B6085" s="65" t="str">
        <f>VLOOKUP(A6085,'bank list with code'!$A$2:$C$114,3,FALSE)</f>
        <v>B097</v>
      </c>
      <c r="C6085" s="65" t="str">
        <f>VLOOKUP(B6085,'bank type'!$A$2:$B$87,2,FALSE)</f>
        <v>Small Finance Banks</v>
      </c>
      <c r="D6085" s="62">
        <f t="shared" si="198"/>
        <v>45504</v>
      </c>
      <c r="E6085" s="118">
        <v>7</v>
      </c>
      <c r="F6085" s="31">
        <v>2024</v>
      </c>
      <c r="G6085">
        <v>0</v>
      </c>
      <c r="H6085">
        <v>0</v>
      </c>
      <c r="K6085">
        <v>0</v>
      </c>
      <c r="L6085">
        <v>67</v>
      </c>
      <c r="M6085">
        <v>0</v>
      </c>
      <c r="N6085">
        <v>0</v>
      </c>
      <c r="O6085">
        <v>0</v>
      </c>
      <c r="Q6085">
        <v>0</v>
      </c>
      <c r="S6085" s="114">
        <v>0</v>
      </c>
      <c r="T6085">
        <v>0</v>
      </c>
      <c r="U6085">
        <v>0</v>
      </c>
      <c r="V6085">
        <v>0</v>
      </c>
      <c r="W6085">
        <v>0</v>
      </c>
      <c r="X6085">
        <v>776044</v>
      </c>
      <c r="Z6085">
        <v>22259</v>
      </c>
      <c r="AB6085" s="114">
        <v>27.654</v>
      </c>
      <c r="AC6085">
        <v>1126</v>
      </c>
      <c r="AD6085">
        <v>4069</v>
      </c>
      <c r="AE6085">
        <v>0</v>
      </c>
      <c r="AF6085">
        <v>0</v>
      </c>
    </row>
    <row r="6086" spans="1:32" x14ac:dyDescent="0.3">
      <c r="A6086" t="s">
        <v>104</v>
      </c>
      <c r="B6086" s="65" t="str">
        <f>VLOOKUP(A6086,'bank list with code'!$A$2:$C$114,3,FALSE)</f>
        <v>B103</v>
      </c>
      <c r="C6086" s="65" t="str">
        <f>VLOOKUP(B6086,'bank type'!$A$2:$B$87,2,FALSE)</f>
        <v>Small Finance Banks</v>
      </c>
      <c r="D6086" s="62">
        <f>DATE(2024,7,31)</f>
        <v>45504</v>
      </c>
      <c r="E6086" s="118">
        <v>7</v>
      </c>
      <c r="F6086" s="31">
        <v>2024</v>
      </c>
      <c r="G6086">
        <v>606</v>
      </c>
      <c r="H6086">
        <v>3</v>
      </c>
      <c r="K6086">
        <v>0</v>
      </c>
      <c r="L6086">
        <v>0</v>
      </c>
      <c r="M6086">
        <v>0</v>
      </c>
      <c r="N6086">
        <v>607668</v>
      </c>
      <c r="O6086">
        <v>0</v>
      </c>
      <c r="Q6086">
        <v>0</v>
      </c>
      <c r="S6086" s="114">
        <v>0</v>
      </c>
      <c r="T6086">
        <v>0</v>
      </c>
      <c r="U6086">
        <v>0</v>
      </c>
      <c r="V6086">
        <v>0</v>
      </c>
      <c r="W6086">
        <v>0</v>
      </c>
      <c r="X6086">
        <v>7303370</v>
      </c>
      <c r="Z6086">
        <v>181345</v>
      </c>
      <c r="AB6086" s="114">
        <v>331.37599999999998</v>
      </c>
      <c r="AC6086">
        <v>55031</v>
      </c>
      <c r="AD6086">
        <v>166840</v>
      </c>
      <c r="AE6086">
        <v>0</v>
      </c>
      <c r="AF6086">
        <v>0</v>
      </c>
    </row>
    <row r="6087" spans="1:32" x14ac:dyDescent="0.3">
      <c r="A6087" t="s">
        <v>105</v>
      </c>
      <c r="B6087" s="65" t="str">
        <f>VLOOKUP(A6087,'bank list with code'!$A$2:$C$114,3,FALSE)</f>
        <v>B107</v>
      </c>
      <c r="C6087" s="65" t="str">
        <f>VLOOKUP(B6087,'bank type'!$A$2:$B$87,2,FALSE)</f>
        <v>Small Finance Banks</v>
      </c>
      <c r="D6087" s="62">
        <f>DATE(2024,7,31)</f>
        <v>45504</v>
      </c>
      <c r="E6087" s="118">
        <v>7</v>
      </c>
      <c r="F6087" s="31">
        <v>2024</v>
      </c>
      <c r="G6087">
        <v>232</v>
      </c>
      <c r="K6087">
        <v>0</v>
      </c>
      <c r="L6087">
        <v>0</v>
      </c>
      <c r="M6087">
        <v>0</v>
      </c>
      <c r="N6087">
        <v>0</v>
      </c>
      <c r="O6087">
        <v>0</v>
      </c>
      <c r="Q6087">
        <v>0</v>
      </c>
      <c r="S6087" s="114">
        <v>0</v>
      </c>
      <c r="T6087">
        <v>0</v>
      </c>
      <c r="U6087">
        <v>0</v>
      </c>
      <c r="V6087">
        <v>0</v>
      </c>
      <c r="W6087">
        <v>0</v>
      </c>
      <c r="X6087">
        <v>28420</v>
      </c>
      <c r="Z6087">
        <v>4516</v>
      </c>
      <c r="AB6087" s="114">
        <v>6.1840000000000002</v>
      </c>
      <c r="AC6087">
        <v>180</v>
      </c>
      <c r="AD6087">
        <v>301</v>
      </c>
      <c r="AE6087">
        <v>0</v>
      </c>
      <c r="AF6087">
        <v>0</v>
      </c>
    </row>
    <row r="6088" spans="1:32" x14ac:dyDescent="0.3">
      <c r="A6088" t="s">
        <v>106</v>
      </c>
      <c r="B6088" s="65" t="str">
        <f>VLOOKUP(A6088,'bank list with code'!$A$2:$C$114,3,FALSE)</f>
        <v>B109</v>
      </c>
      <c r="C6088" s="65" t="str">
        <f>VLOOKUP(B6088,'bank type'!$A$2:$B$87,2,FALSE)</f>
        <v>Small Finance Banks</v>
      </c>
      <c r="D6088" s="62">
        <f>DATE(2024,7,31)</f>
        <v>45504</v>
      </c>
      <c r="E6088" s="118">
        <v>7</v>
      </c>
      <c r="F6088" s="31">
        <v>2024</v>
      </c>
      <c r="G6088">
        <v>320</v>
      </c>
      <c r="H6088">
        <v>7</v>
      </c>
      <c r="K6088">
        <v>0</v>
      </c>
      <c r="L6088">
        <v>650</v>
      </c>
      <c r="M6088">
        <v>0</v>
      </c>
      <c r="N6088">
        <v>38220</v>
      </c>
      <c r="O6088">
        <v>508</v>
      </c>
      <c r="Q6088">
        <v>381</v>
      </c>
      <c r="S6088" s="114">
        <v>1.446</v>
      </c>
      <c r="T6088">
        <v>349</v>
      </c>
      <c r="U6088">
        <v>2570</v>
      </c>
      <c r="V6088">
        <v>512</v>
      </c>
      <c r="W6088">
        <v>80</v>
      </c>
      <c r="X6088">
        <v>1738622</v>
      </c>
      <c r="Z6088">
        <v>32398</v>
      </c>
      <c r="AB6088" s="114">
        <v>76.927000000000007</v>
      </c>
      <c r="AC6088">
        <v>12847</v>
      </c>
      <c r="AD6088">
        <v>91591</v>
      </c>
      <c r="AE6088">
        <v>13</v>
      </c>
      <c r="AF6088">
        <v>300</v>
      </c>
    </row>
    <row r="6089" spans="1:32" x14ac:dyDescent="0.3">
      <c r="A6089" t="s">
        <v>0</v>
      </c>
      <c r="B6089" s="65" t="str">
        <f>VLOOKUP(A6089,'bank list with code'!$A$2:$C$114,3,FALSE)</f>
        <v>B014</v>
      </c>
      <c r="C6089" s="65" t="str">
        <f>VLOOKUP(B6089,'bank type'!$A$2:$B$87,2,FALSE)</f>
        <v>Public Sector Banks</v>
      </c>
      <c r="D6089" s="62">
        <f>DATE(2024,8,31)</f>
        <v>45535</v>
      </c>
      <c r="E6089" s="118">
        <v>8</v>
      </c>
      <c r="F6089" s="31">
        <v>2024</v>
      </c>
      <c r="G6089">
        <v>8258</v>
      </c>
      <c r="H6089">
        <v>2219</v>
      </c>
      <c r="K6089">
        <v>43119</v>
      </c>
      <c r="L6089">
        <v>45133</v>
      </c>
      <c r="M6089">
        <v>18203</v>
      </c>
      <c r="N6089">
        <v>2078059</v>
      </c>
      <c r="O6089">
        <v>2788335</v>
      </c>
      <c r="Q6089">
        <v>5973002</v>
      </c>
      <c r="S6089" s="114">
        <v>12085.063</v>
      </c>
      <c r="T6089">
        <v>3052659</v>
      </c>
      <c r="U6089">
        <v>16860737</v>
      </c>
      <c r="V6089">
        <v>0</v>
      </c>
      <c r="W6089">
        <v>0</v>
      </c>
      <c r="X6089">
        <v>84418702</v>
      </c>
      <c r="Z6089">
        <v>3779112</v>
      </c>
      <c r="AB6089" s="114">
        <v>8763.9989999999998</v>
      </c>
      <c r="AC6089">
        <v>456988</v>
      </c>
      <c r="AD6089">
        <v>2820802</v>
      </c>
      <c r="AE6089">
        <v>21</v>
      </c>
      <c r="AF6089">
        <v>80</v>
      </c>
    </row>
    <row r="6090" spans="1:32" x14ac:dyDescent="0.3">
      <c r="A6090" t="s">
        <v>1</v>
      </c>
      <c r="B6090" s="65" t="str">
        <f>VLOOKUP(A6090,'bank list with code'!$A$2:$C$114,3,FALSE)</f>
        <v>B015</v>
      </c>
      <c r="C6090" s="65" t="str">
        <f>VLOOKUP(B6090,'bank type'!$A$2:$B$87,2,FALSE)</f>
        <v>Public Sector Banks</v>
      </c>
      <c r="D6090" s="62">
        <f t="shared" ref="D6090:D6149" si="199">DATE(2024,8,31)</f>
        <v>45535</v>
      </c>
      <c r="E6090" s="118">
        <v>8</v>
      </c>
      <c r="F6090" s="31">
        <v>2024</v>
      </c>
      <c r="G6090">
        <v>5330</v>
      </c>
      <c r="H6090">
        <v>2904</v>
      </c>
      <c r="K6090">
        <v>18804</v>
      </c>
      <c r="L6090">
        <v>19608</v>
      </c>
      <c r="M6090">
        <v>0</v>
      </c>
      <c r="N6090">
        <v>1167259</v>
      </c>
      <c r="O6090">
        <v>74313</v>
      </c>
      <c r="Q6090">
        <v>135746</v>
      </c>
      <c r="S6090" s="114">
        <v>550.423</v>
      </c>
      <c r="T6090">
        <v>67670</v>
      </c>
      <c r="U6090">
        <v>308939</v>
      </c>
      <c r="V6090">
        <v>0</v>
      </c>
      <c r="W6090">
        <v>0</v>
      </c>
      <c r="X6090">
        <v>40503878</v>
      </c>
      <c r="Z6090">
        <v>2513472</v>
      </c>
      <c r="AB6090" s="114">
        <v>5372.893</v>
      </c>
      <c r="AC6090">
        <v>753454</v>
      </c>
      <c r="AD6090">
        <v>1256555</v>
      </c>
      <c r="AE6090">
        <v>0</v>
      </c>
      <c r="AF6090">
        <v>0</v>
      </c>
    </row>
    <row r="6091" spans="1:32" x14ac:dyDescent="0.3">
      <c r="A6091" t="s">
        <v>2</v>
      </c>
      <c r="B6091" s="65" t="str">
        <f>VLOOKUP(A6091,'bank list with code'!$A$2:$C$114,3,FALSE)</f>
        <v>B016</v>
      </c>
      <c r="C6091" s="65" t="str">
        <f>VLOOKUP(B6091,'bank type'!$A$2:$B$87,2,FALSE)</f>
        <v>Public Sector Banks</v>
      </c>
      <c r="D6091" s="62">
        <f t="shared" si="199"/>
        <v>45535</v>
      </c>
      <c r="E6091" s="118">
        <v>8</v>
      </c>
      <c r="F6091" s="31">
        <v>2024</v>
      </c>
      <c r="G6091">
        <v>2115</v>
      </c>
      <c r="H6091">
        <v>235</v>
      </c>
      <c r="K6091">
        <v>1413</v>
      </c>
      <c r="L6091">
        <v>2052</v>
      </c>
      <c r="M6091">
        <v>355014</v>
      </c>
      <c r="N6091">
        <v>909287</v>
      </c>
      <c r="O6091">
        <v>31697</v>
      </c>
      <c r="Q6091">
        <v>44450</v>
      </c>
      <c r="S6091" s="114">
        <v>196.16499999999999</v>
      </c>
      <c r="T6091">
        <v>19790</v>
      </c>
      <c r="U6091">
        <v>101201</v>
      </c>
      <c r="V6091">
        <v>0</v>
      </c>
      <c r="W6091">
        <v>0</v>
      </c>
      <c r="X6091">
        <v>14140607</v>
      </c>
      <c r="Z6091">
        <v>1207550</v>
      </c>
      <c r="AB6091" s="114">
        <v>2555.9859999999999</v>
      </c>
      <c r="AC6091">
        <v>269229</v>
      </c>
      <c r="AD6091">
        <v>665096</v>
      </c>
      <c r="AE6091">
        <v>6390</v>
      </c>
      <c r="AF6091">
        <v>65928</v>
      </c>
    </row>
    <row r="6092" spans="1:32" x14ac:dyDescent="0.3">
      <c r="A6092" t="s">
        <v>3</v>
      </c>
      <c r="B6092" s="65" t="str">
        <f>VLOOKUP(A6092,'bank list with code'!$A$2:$C$114,3,FALSE)</f>
        <v>B018</v>
      </c>
      <c r="C6092" s="65" t="str">
        <f>VLOOKUP(B6092,'bank type'!$A$2:$B$87,2,FALSE)</f>
        <v>Public Sector Banks</v>
      </c>
      <c r="D6092" s="62">
        <f t="shared" si="199"/>
        <v>45535</v>
      </c>
      <c r="E6092" s="118">
        <v>8</v>
      </c>
      <c r="F6092" s="31">
        <v>2024</v>
      </c>
      <c r="G6092">
        <v>8329</v>
      </c>
      <c r="H6092">
        <v>3886</v>
      </c>
      <c r="K6092">
        <v>75113</v>
      </c>
      <c r="L6092">
        <v>13173</v>
      </c>
      <c r="M6092">
        <v>0</v>
      </c>
      <c r="N6092">
        <v>2774087</v>
      </c>
      <c r="O6092">
        <v>922625</v>
      </c>
      <c r="Q6092">
        <v>1057769</v>
      </c>
      <c r="S6092" s="114">
        <v>3983.201</v>
      </c>
      <c r="T6092">
        <v>431241</v>
      </c>
      <c r="U6092">
        <v>2383229</v>
      </c>
      <c r="V6092">
        <v>0</v>
      </c>
      <c r="W6092">
        <v>0</v>
      </c>
      <c r="X6092">
        <v>58077451</v>
      </c>
      <c r="Z6092">
        <v>6376570</v>
      </c>
      <c r="AB6092" s="114">
        <v>18429.874</v>
      </c>
      <c r="AC6092">
        <v>1032468</v>
      </c>
      <c r="AD6092">
        <v>4283659</v>
      </c>
      <c r="AE6092">
        <v>4042</v>
      </c>
      <c r="AF6092">
        <v>64104</v>
      </c>
    </row>
    <row r="6093" spans="1:32" x14ac:dyDescent="0.3">
      <c r="A6093" t="s">
        <v>4</v>
      </c>
      <c r="B6093" s="65" t="str">
        <f>VLOOKUP(A6093,'bank list with code'!$A$2:$C$114,3,FALSE)</f>
        <v>B022</v>
      </c>
      <c r="C6093" s="65" t="str">
        <f>VLOOKUP(B6093,'bank type'!$A$2:$B$87,2,FALSE)</f>
        <v>Public Sector Banks</v>
      </c>
      <c r="D6093" s="62">
        <f t="shared" si="199"/>
        <v>45535</v>
      </c>
      <c r="E6093" s="118">
        <v>8</v>
      </c>
      <c r="F6093" s="31">
        <v>2024</v>
      </c>
      <c r="G6093">
        <v>2857</v>
      </c>
      <c r="H6093">
        <v>1144</v>
      </c>
      <c r="K6093">
        <v>3230</v>
      </c>
      <c r="L6093">
        <v>2691</v>
      </c>
      <c r="M6093">
        <v>26973</v>
      </c>
      <c r="N6093">
        <v>1588839</v>
      </c>
      <c r="O6093">
        <v>0</v>
      </c>
      <c r="Q6093">
        <v>0</v>
      </c>
      <c r="S6093" s="114">
        <v>0</v>
      </c>
      <c r="T6093">
        <v>0</v>
      </c>
      <c r="U6093">
        <v>0</v>
      </c>
      <c r="V6093">
        <v>0</v>
      </c>
      <c r="W6093">
        <v>0</v>
      </c>
      <c r="X6093">
        <v>29574663</v>
      </c>
      <c r="Z6093">
        <v>1366613</v>
      </c>
      <c r="AB6093" s="114">
        <v>3761.11</v>
      </c>
      <c r="AC6093">
        <v>213660</v>
      </c>
      <c r="AD6093">
        <v>778316</v>
      </c>
      <c r="AE6093">
        <v>0</v>
      </c>
      <c r="AF6093">
        <v>0</v>
      </c>
    </row>
    <row r="6094" spans="1:32" x14ac:dyDescent="0.3">
      <c r="A6094" t="s">
        <v>5</v>
      </c>
      <c r="B6094" s="65" t="str">
        <f>VLOOKUP(A6094,'bank list with code'!$A$2:$C$114,3,FALSE)</f>
        <v>B060</v>
      </c>
      <c r="C6094" s="65" t="str">
        <f>VLOOKUP(B6094,'bank type'!$A$2:$B$87,2,FALSE)</f>
        <v>Public Sector Banks</v>
      </c>
      <c r="D6094" s="62">
        <f t="shared" si="199"/>
        <v>45535</v>
      </c>
      <c r="E6094" s="118">
        <v>8</v>
      </c>
      <c r="F6094" s="31">
        <v>2024</v>
      </c>
      <c r="G6094">
        <v>4590</v>
      </c>
      <c r="H6094">
        <v>612</v>
      </c>
      <c r="K6094">
        <v>20895</v>
      </c>
      <c r="L6094">
        <v>12735</v>
      </c>
      <c r="M6094">
        <v>0</v>
      </c>
      <c r="N6094">
        <v>2739585</v>
      </c>
      <c r="O6094">
        <v>256683</v>
      </c>
      <c r="Q6094">
        <v>227253</v>
      </c>
      <c r="S6094" s="114">
        <v>1015.871</v>
      </c>
      <c r="T6094">
        <v>144758</v>
      </c>
      <c r="U6094">
        <v>1222794</v>
      </c>
      <c r="V6094">
        <v>0</v>
      </c>
      <c r="W6094">
        <v>0</v>
      </c>
      <c r="X6094">
        <v>32568181</v>
      </c>
      <c r="Z6094">
        <v>3367445</v>
      </c>
      <c r="AB6094" s="114">
        <v>8354.4259999999995</v>
      </c>
      <c r="AC6094">
        <v>748767</v>
      </c>
      <c r="AD6094">
        <v>1678344</v>
      </c>
      <c r="AE6094">
        <v>259</v>
      </c>
      <c r="AF6094">
        <v>835</v>
      </c>
    </row>
    <row r="6095" spans="1:32" x14ac:dyDescent="0.3">
      <c r="A6095" t="s">
        <v>6</v>
      </c>
      <c r="B6095" s="65" t="str">
        <f>VLOOKUP(A6095,'bank list with code'!$A$2:$C$114,3,FALSE)</f>
        <v>B061</v>
      </c>
      <c r="C6095" s="65" t="str">
        <f>VLOOKUP(B6095,'bank type'!$A$2:$B$87,2,FALSE)</f>
        <v>Public Sector Banks</v>
      </c>
      <c r="D6095" s="62">
        <f t="shared" si="199"/>
        <v>45535</v>
      </c>
      <c r="E6095" s="118">
        <v>8</v>
      </c>
      <c r="F6095" s="31">
        <v>2024</v>
      </c>
      <c r="G6095">
        <v>2763</v>
      </c>
      <c r="H6095">
        <v>737</v>
      </c>
      <c r="K6095">
        <v>0</v>
      </c>
      <c r="L6095">
        <v>0</v>
      </c>
      <c r="M6095">
        <v>0</v>
      </c>
      <c r="N6095">
        <v>393106</v>
      </c>
      <c r="O6095">
        <v>79002</v>
      </c>
      <c r="Q6095">
        <v>71467</v>
      </c>
      <c r="S6095" s="114">
        <v>210.55099999999999</v>
      </c>
      <c r="T6095">
        <v>22704</v>
      </c>
      <c r="U6095">
        <v>80412</v>
      </c>
      <c r="V6095">
        <v>0</v>
      </c>
      <c r="W6095">
        <v>0</v>
      </c>
      <c r="X6095">
        <v>19337496</v>
      </c>
      <c r="Z6095">
        <v>2534520</v>
      </c>
      <c r="AB6095" s="114">
        <v>5903.5789999999997</v>
      </c>
      <c r="AC6095">
        <v>484826</v>
      </c>
      <c r="AD6095">
        <v>1116445</v>
      </c>
      <c r="AE6095">
        <v>0</v>
      </c>
      <c r="AF6095">
        <v>0</v>
      </c>
    </row>
    <row r="6096" spans="1:32" x14ac:dyDescent="0.3">
      <c r="A6096" t="s">
        <v>7</v>
      </c>
      <c r="B6096" s="65" t="str">
        <f>VLOOKUP(A6096,'bank list with code'!$A$2:$C$114,3,FALSE)</f>
        <v>B080</v>
      </c>
      <c r="C6096" s="65" t="str">
        <f>VLOOKUP(B6096,'bank type'!$A$2:$B$87,2,FALSE)</f>
        <v>Public Sector Banks</v>
      </c>
      <c r="D6096" s="62">
        <f t="shared" si="199"/>
        <v>45535</v>
      </c>
      <c r="E6096" s="118">
        <v>8</v>
      </c>
      <c r="F6096" s="31">
        <v>2024</v>
      </c>
      <c r="G6096">
        <v>1044</v>
      </c>
      <c r="H6096">
        <v>28</v>
      </c>
      <c r="K6096">
        <v>815</v>
      </c>
      <c r="L6096">
        <v>1412</v>
      </c>
      <c r="M6096">
        <v>961</v>
      </c>
      <c r="N6096">
        <v>132673</v>
      </c>
      <c r="O6096">
        <v>0</v>
      </c>
      <c r="Q6096">
        <v>0</v>
      </c>
      <c r="S6096" s="114">
        <v>0</v>
      </c>
      <c r="T6096">
        <v>0</v>
      </c>
      <c r="U6096">
        <v>0</v>
      </c>
      <c r="V6096">
        <v>0</v>
      </c>
      <c r="W6096">
        <v>0</v>
      </c>
      <c r="X6096">
        <v>3581764</v>
      </c>
      <c r="Z6096">
        <v>322231</v>
      </c>
      <c r="AB6096" s="114">
        <v>755.30399999999997</v>
      </c>
      <c r="AC6096">
        <v>115952</v>
      </c>
      <c r="AD6096">
        <v>312535</v>
      </c>
      <c r="AE6096">
        <v>0</v>
      </c>
      <c r="AF6096">
        <v>0</v>
      </c>
    </row>
    <row r="6097" spans="1:32" x14ac:dyDescent="0.3">
      <c r="A6097" t="s">
        <v>8</v>
      </c>
      <c r="B6097" s="65" t="str">
        <f>VLOOKUP(A6097,'bank list with code'!$A$2:$C$114,3,FALSE)</f>
        <v>B081</v>
      </c>
      <c r="C6097" s="65" t="str">
        <f>VLOOKUP(B6097,'bank type'!$A$2:$B$87,2,FALSE)</f>
        <v>Public Sector Banks</v>
      </c>
      <c r="D6097" s="62">
        <f t="shared" si="199"/>
        <v>45535</v>
      </c>
      <c r="E6097" s="118">
        <v>8</v>
      </c>
      <c r="F6097" s="31">
        <v>2024</v>
      </c>
      <c r="G6097">
        <v>7827</v>
      </c>
      <c r="H6097">
        <v>4256</v>
      </c>
      <c r="K6097">
        <v>34543</v>
      </c>
      <c r="L6097">
        <v>0</v>
      </c>
      <c r="M6097">
        <v>676712</v>
      </c>
      <c r="N6097">
        <v>573360</v>
      </c>
      <c r="O6097">
        <v>532414</v>
      </c>
      <c r="Q6097">
        <v>378114</v>
      </c>
      <c r="S6097" s="114">
        <v>1537.3219999999999</v>
      </c>
      <c r="T6097">
        <v>242712</v>
      </c>
      <c r="U6097">
        <v>1356212</v>
      </c>
      <c r="V6097">
        <v>5</v>
      </c>
      <c r="W6097">
        <v>465</v>
      </c>
      <c r="X6097">
        <v>40877319</v>
      </c>
      <c r="Z6097">
        <v>4411726</v>
      </c>
      <c r="AB6097" s="114">
        <v>11115.678</v>
      </c>
      <c r="AC6097">
        <v>1398691</v>
      </c>
      <c r="AD6097">
        <v>3563665</v>
      </c>
      <c r="AE6097">
        <v>0</v>
      </c>
      <c r="AF6097">
        <v>0</v>
      </c>
    </row>
    <row r="6098" spans="1:32" x14ac:dyDescent="0.3">
      <c r="A6098" t="s">
        <v>12</v>
      </c>
      <c r="B6098" s="65" t="str">
        <f>VLOOKUP(A6098,'bank list with code'!$A$2:$C$114,3,FALSE)</f>
        <v>B093</v>
      </c>
      <c r="C6098" s="65" t="str">
        <f>VLOOKUP(B6098,'bank type'!$A$2:$B$87,2,FALSE)</f>
        <v>Public Sector Banks</v>
      </c>
      <c r="D6098" s="62">
        <f t="shared" si="199"/>
        <v>45535</v>
      </c>
      <c r="E6098" s="118">
        <v>8</v>
      </c>
      <c r="F6098" s="31">
        <v>2024</v>
      </c>
      <c r="G6098">
        <v>24233</v>
      </c>
      <c r="H6098">
        <v>38048</v>
      </c>
      <c r="K6098">
        <v>1444312</v>
      </c>
      <c r="L6098">
        <v>46870</v>
      </c>
      <c r="M6098">
        <v>927847</v>
      </c>
      <c r="N6098">
        <v>4317614</v>
      </c>
      <c r="O6098">
        <v>19447459</v>
      </c>
      <c r="Q6098">
        <v>26875475</v>
      </c>
      <c r="S6098" s="114">
        <v>107324.947</v>
      </c>
      <c r="T6098">
        <v>37101963</v>
      </c>
      <c r="U6098">
        <v>157476092</v>
      </c>
      <c r="V6098">
        <v>0</v>
      </c>
      <c r="W6098">
        <v>0</v>
      </c>
      <c r="X6098">
        <v>233923363</v>
      </c>
      <c r="Z6098">
        <v>33451124</v>
      </c>
      <c r="AB6098" s="114">
        <v>83536.369000000006</v>
      </c>
      <c r="AC6098">
        <v>7538011</v>
      </c>
      <c r="AD6098">
        <v>20631864</v>
      </c>
      <c r="AE6098">
        <v>961</v>
      </c>
      <c r="AF6098">
        <v>13704</v>
      </c>
    </row>
    <row r="6099" spans="1:32" x14ac:dyDescent="0.3">
      <c r="A6099" t="s">
        <v>9</v>
      </c>
      <c r="B6099" s="65" t="str">
        <f>VLOOKUP(A6099,'bank list with code'!$A$2:$C$114,3,FALSE)</f>
        <v>B102</v>
      </c>
      <c r="C6099" s="65" t="str">
        <f>VLOOKUP(B6099,'bank type'!$A$2:$B$87,2,FALSE)</f>
        <v>Public Sector Banks</v>
      </c>
      <c r="D6099" s="62">
        <f t="shared" si="199"/>
        <v>45535</v>
      </c>
      <c r="E6099" s="118">
        <v>8</v>
      </c>
      <c r="F6099" s="31">
        <v>2024</v>
      </c>
      <c r="G6099">
        <v>2242</v>
      </c>
      <c r="H6099">
        <v>230</v>
      </c>
      <c r="K6099">
        <v>10891</v>
      </c>
      <c r="L6099">
        <v>3568</v>
      </c>
      <c r="M6099">
        <v>345</v>
      </c>
      <c r="N6099">
        <v>1148877</v>
      </c>
      <c r="O6099">
        <v>0</v>
      </c>
      <c r="Q6099">
        <v>0</v>
      </c>
      <c r="S6099" s="114">
        <v>0</v>
      </c>
      <c r="T6099">
        <v>0</v>
      </c>
      <c r="U6099">
        <v>0</v>
      </c>
      <c r="V6099">
        <v>0</v>
      </c>
      <c r="W6099">
        <v>0</v>
      </c>
      <c r="X6099">
        <v>12705341</v>
      </c>
      <c r="Z6099">
        <v>972869</v>
      </c>
      <c r="AB6099" s="114">
        <v>2437.6089999999999</v>
      </c>
      <c r="AC6099">
        <v>368286</v>
      </c>
      <c r="AD6099">
        <v>855296</v>
      </c>
      <c r="AE6099">
        <v>773</v>
      </c>
      <c r="AF6099">
        <v>13741</v>
      </c>
    </row>
    <row r="6100" spans="1:32" x14ac:dyDescent="0.3">
      <c r="A6100" t="s">
        <v>10</v>
      </c>
      <c r="B6100" s="65" t="str">
        <f>VLOOKUP(A6100,'bank list with code'!$A$2:$C$114,3,FALSE)</f>
        <v>B105</v>
      </c>
      <c r="C6100" s="65" t="str">
        <f>VLOOKUP(B6100,'bank type'!$A$2:$B$87,2,FALSE)</f>
        <v>Public Sector Banks</v>
      </c>
      <c r="D6100" s="62">
        <f t="shared" si="199"/>
        <v>45535</v>
      </c>
      <c r="E6100" s="118">
        <v>8</v>
      </c>
      <c r="F6100" s="31">
        <v>2024</v>
      </c>
      <c r="G6100">
        <v>7672</v>
      </c>
      <c r="H6100">
        <v>2019</v>
      </c>
      <c r="K6100">
        <v>48180</v>
      </c>
      <c r="L6100">
        <v>8007</v>
      </c>
      <c r="M6100">
        <v>285567</v>
      </c>
      <c r="N6100">
        <v>285714</v>
      </c>
      <c r="O6100">
        <v>758275</v>
      </c>
      <c r="Q6100">
        <v>641832</v>
      </c>
      <c r="S6100" s="114">
        <v>2802.4569999999999</v>
      </c>
      <c r="T6100">
        <v>1469047</v>
      </c>
      <c r="U6100">
        <v>3054847</v>
      </c>
      <c r="V6100">
        <v>0</v>
      </c>
      <c r="W6100">
        <v>0</v>
      </c>
      <c r="X6100">
        <v>55908898</v>
      </c>
      <c r="Z6100">
        <v>5115992</v>
      </c>
      <c r="AB6100" s="114">
        <v>11713.522000000001</v>
      </c>
      <c r="AC6100">
        <v>2440976</v>
      </c>
      <c r="AD6100">
        <v>5388655</v>
      </c>
      <c r="AE6100">
        <v>2839</v>
      </c>
      <c r="AF6100">
        <v>11488</v>
      </c>
    </row>
    <row r="6101" spans="1:32" x14ac:dyDescent="0.3">
      <c r="A6101" t="s">
        <v>14</v>
      </c>
      <c r="B6101" s="65" t="str">
        <f>VLOOKUP(A6101,'bank list with code'!$A$2:$C$114,3,FALSE)</f>
        <v>B009</v>
      </c>
      <c r="C6101" s="65" t="str">
        <f>VLOOKUP(B6101,'bank type'!$A$2:$B$87,2,FALSE)</f>
        <v>Private Sector Banks</v>
      </c>
      <c r="D6101" s="62">
        <f t="shared" si="199"/>
        <v>45535</v>
      </c>
      <c r="E6101" s="118">
        <v>8</v>
      </c>
      <c r="F6101" s="31">
        <v>2024</v>
      </c>
      <c r="G6101">
        <v>6343</v>
      </c>
      <c r="H6101">
        <v>8422</v>
      </c>
      <c r="K6101">
        <v>1894894</v>
      </c>
      <c r="L6101">
        <v>541</v>
      </c>
      <c r="M6101">
        <v>759232</v>
      </c>
      <c r="N6101">
        <v>88435333</v>
      </c>
      <c r="O6101">
        <v>14739214</v>
      </c>
      <c r="Q6101">
        <v>32890148</v>
      </c>
      <c r="S6101" s="114">
        <v>77247.414000000004</v>
      </c>
      <c r="T6101">
        <v>26684275</v>
      </c>
      <c r="U6101">
        <v>118644334</v>
      </c>
      <c r="V6101">
        <v>0</v>
      </c>
      <c r="W6101">
        <v>0</v>
      </c>
      <c r="X6101">
        <v>37304729</v>
      </c>
      <c r="Z6101">
        <v>5241714</v>
      </c>
      <c r="AB6101" s="114">
        <v>17117.882000000001</v>
      </c>
      <c r="AC6101">
        <v>2281571</v>
      </c>
      <c r="AD6101">
        <v>11950235</v>
      </c>
      <c r="AE6101">
        <v>13084</v>
      </c>
      <c r="AF6101">
        <v>335860</v>
      </c>
    </row>
    <row r="6102" spans="1:32" x14ac:dyDescent="0.3">
      <c r="A6102" t="s">
        <v>15</v>
      </c>
      <c r="B6102" s="65" t="str">
        <f>VLOOKUP(A6102,'bank list with code'!$A$2:$C$114,3,FALSE)</f>
        <v>B010</v>
      </c>
      <c r="C6102" s="65" t="str">
        <f>VLOOKUP(B6102,'bank type'!$A$2:$B$87,2,FALSE)</f>
        <v>Private Sector Banks</v>
      </c>
      <c r="D6102" s="62">
        <f t="shared" si="199"/>
        <v>45535</v>
      </c>
      <c r="E6102" s="118">
        <v>8</v>
      </c>
      <c r="F6102" s="31">
        <v>2024</v>
      </c>
      <c r="G6102">
        <v>433</v>
      </c>
      <c r="H6102">
        <v>5</v>
      </c>
      <c r="K6102">
        <v>66070</v>
      </c>
      <c r="L6102">
        <v>0</v>
      </c>
      <c r="M6102">
        <v>3046</v>
      </c>
      <c r="N6102">
        <v>0</v>
      </c>
      <c r="O6102">
        <v>0</v>
      </c>
      <c r="Q6102">
        <v>0</v>
      </c>
      <c r="S6102" s="114">
        <v>0</v>
      </c>
      <c r="T6102">
        <v>0</v>
      </c>
      <c r="U6102">
        <v>0</v>
      </c>
      <c r="V6102">
        <v>0</v>
      </c>
      <c r="W6102">
        <v>0</v>
      </c>
      <c r="X6102">
        <v>5909330</v>
      </c>
      <c r="Z6102">
        <v>262822</v>
      </c>
      <c r="AB6102" s="114">
        <v>833.86300000000006</v>
      </c>
      <c r="AC6102">
        <v>89223</v>
      </c>
      <c r="AD6102">
        <v>444283</v>
      </c>
      <c r="AE6102">
        <v>0</v>
      </c>
      <c r="AF6102">
        <v>0</v>
      </c>
    </row>
    <row r="6103" spans="1:32" x14ac:dyDescent="0.3">
      <c r="A6103" t="s">
        <v>90</v>
      </c>
      <c r="B6103" s="65" t="str">
        <f>VLOOKUP(A6103,'bank list with code'!$A$2:$C$114,3,FALSE)</f>
        <v>B024</v>
      </c>
      <c r="C6103" s="65" t="str">
        <f>VLOOKUP(B6103,'bank type'!$A$2:$B$87,2,FALSE)</f>
        <v>Private Sector Banks</v>
      </c>
      <c r="D6103" s="62">
        <f t="shared" si="199"/>
        <v>45535</v>
      </c>
      <c r="E6103" s="118">
        <v>8</v>
      </c>
      <c r="F6103" s="31">
        <v>2024</v>
      </c>
      <c r="G6103">
        <v>1161</v>
      </c>
      <c r="H6103">
        <v>518</v>
      </c>
      <c r="K6103">
        <v>6967</v>
      </c>
      <c r="L6103">
        <v>79947</v>
      </c>
      <c r="M6103">
        <v>0</v>
      </c>
      <c r="N6103">
        <v>74294</v>
      </c>
      <c r="O6103">
        <v>27238</v>
      </c>
      <c r="Q6103">
        <v>55494</v>
      </c>
      <c r="S6103" s="114">
        <v>230.98</v>
      </c>
      <c r="T6103">
        <v>22864</v>
      </c>
      <c r="U6103">
        <v>238699</v>
      </c>
      <c r="V6103">
        <v>0</v>
      </c>
      <c r="W6103">
        <v>0</v>
      </c>
      <c r="X6103">
        <v>2864617</v>
      </c>
      <c r="Z6103">
        <v>541993</v>
      </c>
      <c r="AB6103" s="114">
        <v>1570.5940000000001</v>
      </c>
      <c r="AC6103">
        <v>40818</v>
      </c>
      <c r="AD6103">
        <v>132717</v>
      </c>
      <c r="AE6103">
        <v>0</v>
      </c>
      <c r="AF6103">
        <v>0</v>
      </c>
    </row>
    <row r="6104" spans="1:32" x14ac:dyDescent="0.3">
      <c r="A6104" t="s">
        <v>91</v>
      </c>
      <c r="B6104" s="65" t="str">
        <f>VLOOKUP(A6104,'bank list with code'!$A$2:$C$114,3,FALSE)</f>
        <v>B027</v>
      </c>
      <c r="C6104" s="65" t="str">
        <f>VLOOKUP(B6104,'bank type'!$A$2:$B$87,2,FALSE)</f>
        <v>Private Sector Banks</v>
      </c>
      <c r="D6104" s="62">
        <f t="shared" si="199"/>
        <v>45535</v>
      </c>
      <c r="E6104" s="118">
        <v>8</v>
      </c>
      <c r="F6104" s="31">
        <v>2024</v>
      </c>
      <c r="G6104">
        <v>720</v>
      </c>
      <c r="H6104">
        <v>48</v>
      </c>
      <c r="K6104">
        <v>0</v>
      </c>
      <c r="L6104">
        <v>0</v>
      </c>
      <c r="M6104">
        <v>13362</v>
      </c>
      <c r="N6104">
        <v>0</v>
      </c>
      <c r="O6104">
        <v>127534</v>
      </c>
      <c r="Q6104">
        <v>226470</v>
      </c>
      <c r="S6104" s="114">
        <v>702.71299999999997</v>
      </c>
      <c r="T6104">
        <v>988609</v>
      </c>
      <c r="U6104">
        <v>1466968</v>
      </c>
      <c r="V6104">
        <v>0</v>
      </c>
      <c r="W6104">
        <v>0</v>
      </c>
      <c r="X6104">
        <v>896327</v>
      </c>
      <c r="Z6104">
        <v>171442</v>
      </c>
      <c r="AB6104" s="114">
        <v>374.24599999999998</v>
      </c>
      <c r="AC6104">
        <v>14845</v>
      </c>
      <c r="AD6104">
        <v>50002</v>
      </c>
      <c r="AE6104">
        <v>6</v>
      </c>
      <c r="AF6104">
        <v>45</v>
      </c>
    </row>
    <row r="6105" spans="1:32" x14ac:dyDescent="0.3">
      <c r="A6105" t="s">
        <v>18</v>
      </c>
      <c r="B6105" s="65" t="str">
        <f>VLOOKUP(A6105,'bank list with code'!$A$2:$C$114,3,FALSE)</f>
        <v>B032</v>
      </c>
      <c r="C6105" s="65" t="str">
        <f>VLOOKUP(B6105,'bank type'!$A$2:$B$87,2,FALSE)</f>
        <v>Private Sector Banks</v>
      </c>
      <c r="D6105" s="62">
        <f t="shared" si="199"/>
        <v>45535</v>
      </c>
      <c r="E6105" s="118">
        <v>8</v>
      </c>
      <c r="F6105" s="31">
        <v>2024</v>
      </c>
      <c r="G6105">
        <v>420</v>
      </c>
      <c r="H6105">
        <v>5</v>
      </c>
      <c r="K6105">
        <v>7982</v>
      </c>
      <c r="L6105">
        <v>0</v>
      </c>
      <c r="M6105">
        <v>15191</v>
      </c>
      <c r="N6105">
        <v>0</v>
      </c>
      <c r="O6105">
        <v>1</v>
      </c>
      <c r="Q6105">
        <v>0</v>
      </c>
      <c r="S6105" s="114">
        <v>0</v>
      </c>
      <c r="T6105">
        <v>0</v>
      </c>
      <c r="U6105">
        <v>0</v>
      </c>
      <c r="V6105">
        <v>0</v>
      </c>
      <c r="W6105">
        <v>0</v>
      </c>
      <c r="X6105">
        <v>995965</v>
      </c>
      <c r="Z6105">
        <v>86139</v>
      </c>
      <c r="AB6105" s="114">
        <v>257.399</v>
      </c>
      <c r="AC6105">
        <v>40219</v>
      </c>
      <c r="AD6105">
        <v>160744</v>
      </c>
      <c r="AE6105">
        <v>261</v>
      </c>
      <c r="AF6105">
        <v>8655</v>
      </c>
    </row>
    <row r="6106" spans="1:32" x14ac:dyDescent="0.3">
      <c r="A6106" t="s">
        <v>19</v>
      </c>
      <c r="B6106" s="65" t="str">
        <f>VLOOKUP(A6106,'bank list with code'!$A$2:$C$114,3,FALSE)</f>
        <v>B038</v>
      </c>
      <c r="C6106" s="65" t="str">
        <f>VLOOKUP(B6106,'bank type'!$A$2:$B$87,2,FALSE)</f>
        <v>Private Sector Banks</v>
      </c>
      <c r="D6106" s="62">
        <f t="shared" si="199"/>
        <v>45535</v>
      </c>
      <c r="E6106" s="118">
        <v>8</v>
      </c>
      <c r="F6106" s="31">
        <v>2024</v>
      </c>
      <c r="G6106">
        <v>241</v>
      </c>
      <c r="H6106">
        <v>39</v>
      </c>
      <c r="K6106">
        <v>1451</v>
      </c>
      <c r="L6106">
        <v>0</v>
      </c>
      <c r="M6106">
        <v>0</v>
      </c>
      <c r="N6106">
        <v>34503</v>
      </c>
      <c r="O6106">
        <v>12705</v>
      </c>
      <c r="Q6106">
        <v>26083</v>
      </c>
      <c r="S6106" s="114">
        <v>62.584000000000003</v>
      </c>
      <c r="T6106">
        <v>6515</v>
      </c>
      <c r="U6106">
        <v>25787</v>
      </c>
      <c r="V6106">
        <v>0</v>
      </c>
      <c r="W6106">
        <v>0</v>
      </c>
      <c r="X6106">
        <v>547300</v>
      </c>
      <c r="Z6106">
        <v>165283</v>
      </c>
      <c r="AB6106" s="114">
        <v>343.2</v>
      </c>
      <c r="AC6106">
        <v>6876</v>
      </c>
      <c r="AD6106">
        <v>19761</v>
      </c>
      <c r="AE6106">
        <v>0</v>
      </c>
      <c r="AF6106">
        <v>0</v>
      </c>
    </row>
    <row r="6107" spans="1:32" x14ac:dyDescent="0.3">
      <c r="A6107" t="s">
        <v>20</v>
      </c>
      <c r="B6107" s="65" t="str">
        <f>VLOOKUP(A6107,'bank list with code'!$A$2:$C$114,3,FALSE)</f>
        <v>B045</v>
      </c>
      <c r="C6107" s="65" t="str">
        <f>VLOOKUP(B6107,'bank type'!$A$2:$B$87,2,FALSE)</f>
        <v>Private Sector Banks</v>
      </c>
      <c r="D6107" s="62">
        <f t="shared" si="199"/>
        <v>45535</v>
      </c>
      <c r="E6107" s="118">
        <v>8</v>
      </c>
      <c r="F6107" s="31">
        <v>2024</v>
      </c>
      <c r="G6107">
        <v>1715</v>
      </c>
      <c r="H6107">
        <v>335</v>
      </c>
      <c r="K6107">
        <v>21375</v>
      </c>
      <c r="L6107">
        <v>589</v>
      </c>
      <c r="M6107">
        <v>144</v>
      </c>
      <c r="N6107">
        <v>5492087</v>
      </c>
      <c r="O6107">
        <v>1031201</v>
      </c>
      <c r="Q6107">
        <v>2290048</v>
      </c>
      <c r="S6107" s="114">
        <v>6844.9620000000004</v>
      </c>
      <c r="T6107">
        <v>1801732</v>
      </c>
      <c r="U6107">
        <v>9409920</v>
      </c>
      <c r="V6107">
        <v>0</v>
      </c>
      <c r="W6107">
        <v>0</v>
      </c>
      <c r="X6107">
        <v>13742386</v>
      </c>
      <c r="Z6107">
        <v>3363127</v>
      </c>
      <c r="AB6107" s="114">
        <v>8669.3150000000005</v>
      </c>
      <c r="AC6107">
        <v>1266833</v>
      </c>
      <c r="AD6107">
        <v>4748436</v>
      </c>
      <c r="AE6107">
        <v>2817</v>
      </c>
      <c r="AF6107">
        <v>41101</v>
      </c>
    </row>
    <row r="6108" spans="1:32" x14ac:dyDescent="0.3">
      <c r="A6108" t="s">
        <v>21</v>
      </c>
      <c r="B6108" s="65" t="str">
        <f>VLOOKUP(A6108,'bank list with code'!$A$2:$C$114,3,FALSE)</f>
        <v>B050</v>
      </c>
      <c r="C6108" s="65" t="str">
        <f>VLOOKUP(B6108,'bank type'!$A$2:$B$87,2,FALSE)</f>
        <v>Private Sector Banks</v>
      </c>
      <c r="D6108" s="62">
        <f t="shared" si="199"/>
        <v>45535</v>
      </c>
      <c r="E6108" s="118">
        <v>8</v>
      </c>
      <c r="F6108" s="31">
        <v>2024</v>
      </c>
      <c r="G6108">
        <v>12211</v>
      </c>
      <c r="H6108">
        <v>8820</v>
      </c>
      <c r="K6108">
        <v>1637589</v>
      </c>
      <c r="L6108">
        <v>3191</v>
      </c>
      <c r="M6108">
        <v>2148760</v>
      </c>
      <c r="N6108">
        <v>697778</v>
      </c>
      <c r="O6108">
        <v>21973579</v>
      </c>
      <c r="Q6108">
        <v>67635189</v>
      </c>
      <c r="S6108" s="114">
        <v>168122.68</v>
      </c>
      <c r="T6108">
        <v>33303505</v>
      </c>
      <c r="U6108">
        <v>266285779</v>
      </c>
      <c r="V6108">
        <v>0</v>
      </c>
      <c r="W6108">
        <v>0</v>
      </c>
      <c r="X6108">
        <v>56795898</v>
      </c>
      <c r="Z6108">
        <v>11413950</v>
      </c>
      <c r="AB6108" s="114">
        <v>41634.889000000003</v>
      </c>
      <c r="AC6108">
        <v>7284782</v>
      </c>
      <c r="AD6108">
        <v>36757916</v>
      </c>
      <c r="AE6108">
        <v>74478</v>
      </c>
      <c r="AF6108">
        <v>1096427</v>
      </c>
    </row>
    <row r="6109" spans="1:32" x14ac:dyDescent="0.3">
      <c r="A6109" t="s">
        <v>22</v>
      </c>
      <c r="B6109" s="65" t="str">
        <f>VLOOKUP(A6109,'bank list with code'!$A$2:$C$114,3,FALSE)</f>
        <v>B053</v>
      </c>
      <c r="C6109" s="65" t="str">
        <f>VLOOKUP(B6109,'bank type'!$A$2:$B$87,2,FALSE)</f>
        <v>Private Sector Banks</v>
      </c>
      <c r="D6109" s="62">
        <f t="shared" si="199"/>
        <v>45535</v>
      </c>
      <c r="E6109" s="118">
        <v>8</v>
      </c>
      <c r="F6109" s="31">
        <v>2024</v>
      </c>
      <c r="G6109">
        <v>9920</v>
      </c>
      <c r="H6109">
        <v>6153</v>
      </c>
      <c r="K6109">
        <v>1794238</v>
      </c>
      <c r="L6109">
        <v>6114</v>
      </c>
      <c r="M6109">
        <v>593685</v>
      </c>
      <c r="N6109">
        <v>3608881</v>
      </c>
      <c r="O6109">
        <v>17558265</v>
      </c>
      <c r="Q6109">
        <v>19964326</v>
      </c>
      <c r="S6109" s="114">
        <v>100011.31200000001</v>
      </c>
      <c r="T6109">
        <v>52474251</v>
      </c>
      <c r="U6109">
        <v>225413469</v>
      </c>
      <c r="V6109">
        <v>54</v>
      </c>
      <c r="W6109">
        <v>2716</v>
      </c>
      <c r="X6109">
        <v>32047827</v>
      </c>
      <c r="Z6109">
        <v>7414394</v>
      </c>
      <c r="AB6109" s="114">
        <v>28525.715</v>
      </c>
      <c r="AC6109">
        <v>3140724</v>
      </c>
      <c r="AD6109">
        <v>22691755</v>
      </c>
      <c r="AE6109">
        <v>6801</v>
      </c>
      <c r="AF6109">
        <v>137004</v>
      </c>
    </row>
    <row r="6110" spans="1:32" x14ac:dyDescent="0.3">
      <c r="A6110" t="s">
        <v>82</v>
      </c>
      <c r="B6110" s="65" t="str">
        <f>VLOOKUP(A6110,'bank list with code'!$A$2:$C$114,3,FALSE)</f>
        <v>B054</v>
      </c>
      <c r="C6110" s="65" t="str">
        <f>VLOOKUP(B6110,'bank type'!$A$2:$B$87,2,FALSE)</f>
        <v>Private Sector Banks</v>
      </c>
      <c r="D6110" s="62">
        <f t="shared" si="199"/>
        <v>45535</v>
      </c>
      <c r="E6110" s="118">
        <v>8</v>
      </c>
      <c r="F6110" s="31">
        <v>2024</v>
      </c>
      <c r="G6110">
        <v>2344</v>
      </c>
      <c r="H6110">
        <v>912</v>
      </c>
      <c r="K6110">
        <v>13322</v>
      </c>
      <c r="L6110">
        <v>1013</v>
      </c>
      <c r="M6110">
        <v>2285</v>
      </c>
      <c r="N6110">
        <v>326220</v>
      </c>
      <c r="O6110">
        <v>37822</v>
      </c>
      <c r="Q6110">
        <v>72506</v>
      </c>
      <c r="S6110" s="114">
        <v>283.53300000000002</v>
      </c>
      <c r="T6110">
        <v>62310</v>
      </c>
      <c r="U6110">
        <v>232021</v>
      </c>
      <c r="V6110">
        <v>0</v>
      </c>
      <c r="W6110">
        <v>0</v>
      </c>
      <c r="X6110">
        <v>12089489</v>
      </c>
      <c r="Z6110">
        <v>1256797</v>
      </c>
      <c r="AB6110" s="114">
        <v>3014.18</v>
      </c>
      <c r="AC6110">
        <v>250787</v>
      </c>
      <c r="AD6110">
        <v>778247</v>
      </c>
      <c r="AE6110">
        <v>0</v>
      </c>
      <c r="AF6110">
        <v>0</v>
      </c>
    </row>
    <row r="6111" spans="1:32" x14ac:dyDescent="0.3">
      <c r="A6111" t="s">
        <v>83</v>
      </c>
      <c r="B6111" s="65" t="str">
        <f>VLOOKUP(A6111,'bank list with code'!$A$2:$C$114,3,FALSE)</f>
        <v>B056</v>
      </c>
      <c r="C6111" s="65" t="str">
        <f>VLOOKUP(B6111,'bank type'!$A$2:$B$87,2,FALSE)</f>
        <v>Private Sector Banks</v>
      </c>
      <c r="D6111" s="62">
        <f t="shared" si="199"/>
        <v>45535</v>
      </c>
      <c r="E6111" s="118">
        <v>8</v>
      </c>
      <c r="F6111" s="31">
        <v>2024</v>
      </c>
      <c r="G6111">
        <v>899</v>
      </c>
      <c r="H6111">
        <v>329</v>
      </c>
      <c r="K6111">
        <v>46811</v>
      </c>
      <c r="L6111">
        <v>7629</v>
      </c>
      <c r="M6111">
        <v>0</v>
      </c>
      <c r="N6111">
        <v>51551</v>
      </c>
      <c r="O6111">
        <v>2974430</v>
      </c>
      <c r="Q6111">
        <v>9048330</v>
      </c>
      <c r="S6111" s="114">
        <v>19300.315999999999</v>
      </c>
      <c r="T6111">
        <v>2005129</v>
      </c>
      <c r="U6111">
        <v>12426405</v>
      </c>
      <c r="V6111">
        <v>0</v>
      </c>
      <c r="W6111">
        <v>0</v>
      </c>
      <c r="X6111">
        <v>6659156</v>
      </c>
      <c r="Z6111">
        <v>679661</v>
      </c>
      <c r="AB6111" s="114">
        <v>2180.7440000000001</v>
      </c>
      <c r="AC6111">
        <v>275572</v>
      </c>
      <c r="AD6111">
        <v>2765472</v>
      </c>
      <c r="AE6111">
        <v>0</v>
      </c>
      <c r="AF6111">
        <v>0</v>
      </c>
    </row>
    <row r="6112" spans="1:32" x14ac:dyDescent="0.3">
      <c r="A6112" t="s">
        <v>24</v>
      </c>
      <c r="B6112" s="65" t="str">
        <f>VLOOKUP(A6112,'bank list with code'!$A$2:$C$114,3,FALSE)</f>
        <v>B062</v>
      </c>
      <c r="C6112" s="65" t="str">
        <f>VLOOKUP(B6112,'bank type'!$A$2:$B$87,2,FALSE)</f>
        <v>Private Sector Banks</v>
      </c>
      <c r="D6112" s="62">
        <f t="shared" si="199"/>
        <v>45535</v>
      </c>
      <c r="E6112" s="118">
        <v>8</v>
      </c>
      <c r="F6112" s="31">
        <v>2024</v>
      </c>
      <c r="G6112">
        <v>1881</v>
      </c>
      <c r="H6112">
        <v>1126</v>
      </c>
      <c r="K6112">
        <v>245303</v>
      </c>
      <c r="L6112">
        <v>146</v>
      </c>
      <c r="M6112">
        <v>59656</v>
      </c>
      <c r="N6112">
        <v>6615134</v>
      </c>
      <c r="O6112">
        <v>3009647</v>
      </c>
      <c r="Q6112">
        <v>3844130</v>
      </c>
      <c r="S6112" s="114">
        <v>24910.505000000001</v>
      </c>
      <c r="T6112">
        <v>6336345</v>
      </c>
      <c r="U6112">
        <v>55369330</v>
      </c>
      <c r="V6112">
        <v>0</v>
      </c>
      <c r="W6112">
        <v>0</v>
      </c>
      <c r="X6112">
        <v>11112307</v>
      </c>
      <c r="Z6112">
        <v>799410</v>
      </c>
      <c r="AB6112" s="114">
        <v>2252.0549999999998</v>
      </c>
      <c r="AC6112">
        <v>662616</v>
      </c>
      <c r="AD6112">
        <v>2981478</v>
      </c>
      <c r="AE6112">
        <v>878</v>
      </c>
      <c r="AF6112">
        <v>68488</v>
      </c>
    </row>
    <row r="6113" spans="1:32" x14ac:dyDescent="0.3">
      <c r="A6113" t="s">
        <v>84</v>
      </c>
      <c r="B6113" s="65" t="str">
        <f>VLOOKUP(A6113,'bank list with code'!$A$2:$C$114,3,FALSE)</f>
        <v>B063</v>
      </c>
      <c r="C6113" s="65" t="str">
        <f>VLOOKUP(B6113,'bank type'!$A$2:$B$87,2,FALSE)</f>
        <v>Private Sector Banks</v>
      </c>
      <c r="D6113" s="62">
        <f t="shared" si="199"/>
        <v>45535</v>
      </c>
      <c r="E6113" s="118">
        <v>8</v>
      </c>
      <c r="F6113" s="31">
        <v>2024</v>
      </c>
      <c r="G6113">
        <v>946</v>
      </c>
      <c r="H6113">
        <v>630</v>
      </c>
      <c r="K6113">
        <v>14319</v>
      </c>
      <c r="L6113">
        <v>942</v>
      </c>
      <c r="M6113">
        <v>0</v>
      </c>
      <c r="N6113">
        <v>534768</v>
      </c>
      <c r="O6113">
        <v>122738</v>
      </c>
      <c r="Q6113">
        <v>198758</v>
      </c>
      <c r="S6113" s="114">
        <v>1632.8620000000001</v>
      </c>
      <c r="T6113">
        <v>101173</v>
      </c>
      <c r="U6113">
        <v>406410</v>
      </c>
      <c r="V6113">
        <v>0</v>
      </c>
      <c r="W6113">
        <v>0</v>
      </c>
      <c r="X6113">
        <v>4542630</v>
      </c>
      <c r="Z6113">
        <v>938617</v>
      </c>
      <c r="AB6113" s="114">
        <v>2416.7049999999999</v>
      </c>
      <c r="AC6113">
        <v>1038486</v>
      </c>
      <c r="AD6113">
        <v>815179</v>
      </c>
      <c r="AE6113">
        <v>0</v>
      </c>
      <c r="AF6113">
        <v>0</v>
      </c>
    </row>
    <row r="6114" spans="1:32" x14ac:dyDescent="0.3">
      <c r="A6114" t="s">
        <v>26</v>
      </c>
      <c r="B6114" s="65" t="str">
        <f>VLOOKUP(A6114,'bank list with code'!$A$2:$C$114,3,FALSE)</f>
        <v>B069</v>
      </c>
      <c r="C6114" s="65" t="str">
        <f>VLOOKUP(B6114,'bank type'!$A$2:$B$87,2,FALSE)</f>
        <v>Private Sector Banks</v>
      </c>
      <c r="D6114" s="62">
        <f t="shared" si="199"/>
        <v>45535</v>
      </c>
      <c r="E6114" s="118">
        <v>8</v>
      </c>
      <c r="F6114" s="31">
        <v>2024</v>
      </c>
      <c r="G6114">
        <v>936</v>
      </c>
      <c r="H6114">
        <v>568</v>
      </c>
      <c r="K6114">
        <v>10336</v>
      </c>
      <c r="L6114">
        <v>0</v>
      </c>
      <c r="M6114">
        <v>0</v>
      </c>
      <c r="N6114">
        <v>97503</v>
      </c>
      <c r="O6114">
        <v>0</v>
      </c>
      <c r="Q6114">
        <v>0</v>
      </c>
      <c r="S6114" s="114">
        <v>0</v>
      </c>
      <c r="T6114">
        <v>0</v>
      </c>
      <c r="U6114">
        <v>0</v>
      </c>
      <c r="V6114">
        <v>0</v>
      </c>
      <c r="W6114">
        <v>0</v>
      </c>
      <c r="X6114">
        <v>5420287</v>
      </c>
      <c r="Z6114">
        <v>830249</v>
      </c>
      <c r="AB6114" s="114">
        <v>1745.9549999999999</v>
      </c>
      <c r="AC6114">
        <v>65120</v>
      </c>
      <c r="AD6114">
        <v>191783</v>
      </c>
      <c r="AE6114">
        <v>0</v>
      </c>
      <c r="AF6114">
        <v>0</v>
      </c>
    </row>
    <row r="6115" spans="1:32" x14ac:dyDescent="0.3">
      <c r="A6115" t="s">
        <v>27</v>
      </c>
      <c r="B6115" s="65" t="str">
        <f>VLOOKUP(A6115,'bank list with code'!$A$2:$C$114,3,FALSE)</f>
        <v>B070</v>
      </c>
      <c r="C6115" s="65" t="str">
        <f>VLOOKUP(B6115,'bank type'!$A$2:$B$87,2,FALSE)</f>
        <v>Private Sector Banks</v>
      </c>
      <c r="D6115" s="62">
        <f t="shared" si="199"/>
        <v>45535</v>
      </c>
      <c r="E6115" s="118">
        <v>8</v>
      </c>
      <c r="F6115" s="31">
        <v>2024</v>
      </c>
      <c r="G6115">
        <v>1469</v>
      </c>
      <c r="H6115">
        <v>748</v>
      </c>
      <c r="K6115">
        <v>9190</v>
      </c>
      <c r="L6115">
        <v>0</v>
      </c>
      <c r="M6115">
        <v>0</v>
      </c>
      <c r="N6115">
        <v>42691</v>
      </c>
      <c r="O6115">
        <v>10246</v>
      </c>
      <c r="Q6115">
        <v>26994</v>
      </c>
      <c r="S6115" s="114">
        <v>189.297</v>
      </c>
      <c r="T6115">
        <v>10457</v>
      </c>
      <c r="U6115">
        <v>140525</v>
      </c>
      <c r="V6115">
        <v>0</v>
      </c>
      <c r="W6115">
        <v>0</v>
      </c>
      <c r="X6115">
        <v>4971962</v>
      </c>
      <c r="Z6115">
        <v>1039564</v>
      </c>
      <c r="AB6115" s="114">
        <v>2764.9470000000001</v>
      </c>
      <c r="AC6115">
        <v>150654</v>
      </c>
      <c r="AD6115">
        <v>1231425</v>
      </c>
      <c r="AE6115">
        <v>0</v>
      </c>
      <c r="AF6115">
        <v>0</v>
      </c>
    </row>
    <row r="6116" spans="1:32" x14ac:dyDescent="0.3">
      <c r="A6116" t="s">
        <v>28</v>
      </c>
      <c r="B6116" s="65" t="str">
        <f>VLOOKUP(A6116,'bank list with code'!$A$2:$C$114,3,FALSE)</f>
        <v>B073</v>
      </c>
      <c r="C6116" s="65" t="str">
        <f>VLOOKUP(B6116,'bank type'!$A$2:$B$87,2,FALSE)</f>
        <v>Private Sector Banks</v>
      </c>
      <c r="D6116" s="62">
        <f t="shared" si="199"/>
        <v>45535</v>
      </c>
      <c r="E6116" s="118">
        <v>8</v>
      </c>
      <c r="F6116" s="31">
        <v>2024</v>
      </c>
      <c r="G6116">
        <v>1828</v>
      </c>
      <c r="H6116">
        <v>1480</v>
      </c>
      <c r="K6116">
        <v>75768</v>
      </c>
      <c r="L6116">
        <v>953</v>
      </c>
      <c r="M6116">
        <v>126633</v>
      </c>
      <c r="N6116">
        <v>592874</v>
      </c>
      <c r="O6116">
        <v>5413306</v>
      </c>
      <c r="Q6116">
        <v>12170844</v>
      </c>
      <c r="S6116" s="114">
        <v>25975.468000000001</v>
      </c>
      <c r="T6116">
        <v>4565753</v>
      </c>
      <c r="U6116">
        <v>39573475</v>
      </c>
      <c r="V6116">
        <v>0</v>
      </c>
      <c r="W6116">
        <v>0</v>
      </c>
      <c r="X6116">
        <v>34536908</v>
      </c>
      <c r="Z6116">
        <v>2229944</v>
      </c>
      <c r="AB6116" s="114">
        <v>5566.4359999999997</v>
      </c>
      <c r="AC6116">
        <v>1932393</v>
      </c>
      <c r="AD6116">
        <v>5756491</v>
      </c>
      <c r="AE6116">
        <v>0</v>
      </c>
      <c r="AF6116">
        <v>0</v>
      </c>
    </row>
    <row r="6117" spans="1:32" x14ac:dyDescent="0.3">
      <c r="A6117" t="s">
        <v>92</v>
      </c>
      <c r="B6117" s="65" t="str">
        <f>VLOOKUP(A6117,'bank list with code'!$A$2:$C$114,3,FALSE)</f>
        <v>B074</v>
      </c>
      <c r="C6117" s="65" t="str">
        <f>VLOOKUP(B6117,'bank type'!$A$2:$B$87,2,FALSE)</f>
        <v>Private Sector Banks</v>
      </c>
      <c r="D6117" s="62">
        <f t="shared" si="199"/>
        <v>45535</v>
      </c>
      <c r="E6117" s="118">
        <v>8</v>
      </c>
      <c r="F6117" s="31">
        <v>2024</v>
      </c>
      <c r="G6117">
        <v>0</v>
      </c>
      <c r="H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Q6117">
        <v>0</v>
      </c>
      <c r="S6117" s="114">
        <v>0</v>
      </c>
      <c r="T6117">
        <v>0</v>
      </c>
      <c r="U6117">
        <v>0</v>
      </c>
      <c r="V6117">
        <v>0</v>
      </c>
      <c r="W6117">
        <v>0</v>
      </c>
      <c r="X6117">
        <v>271958</v>
      </c>
      <c r="Z6117">
        <v>15778</v>
      </c>
      <c r="AB6117" s="114">
        <v>28.132000000000001</v>
      </c>
      <c r="AC6117">
        <v>4606</v>
      </c>
      <c r="AD6117">
        <v>13765</v>
      </c>
      <c r="AE6117">
        <v>0</v>
      </c>
      <c r="AF6117">
        <v>0</v>
      </c>
    </row>
    <row r="6118" spans="1:32" x14ac:dyDescent="0.3">
      <c r="A6118" t="s">
        <v>85</v>
      </c>
      <c r="B6118" s="65" t="str">
        <f>VLOOKUP(A6118,'bank list with code'!$A$2:$C$114,3,FALSE)</f>
        <v>B083</v>
      </c>
      <c r="C6118" s="65" t="str">
        <f>VLOOKUP(B6118,'bank type'!$A$2:$B$87,2,FALSE)</f>
        <v>Private Sector Banks</v>
      </c>
      <c r="D6118" s="62">
        <f t="shared" si="199"/>
        <v>45535</v>
      </c>
      <c r="E6118" s="118">
        <v>8</v>
      </c>
      <c r="F6118" s="31">
        <v>2024</v>
      </c>
      <c r="G6118">
        <v>371</v>
      </c>
      <c r="H6118">
        <v>36</v>
      </c>
      <c r="K6118">
        <v>1604380</v>
      </c>
      <c r="L6118">
        <v>0</v>
      </c>
      <c r="M6118">
        <v>3429</v>
      </c>
      <c r="N6118">
        <v>135452</v>
      </c>
      <c r="O6118">
        <v>5264023</v>
      </c>
      <c r="Q6118">
        <v>5634177</v>
      </c>
      <c r="S6118" s="114">
        <v>27704.317999999999</v>
      </c>
      <c r="T6118">
        <v>4797866</v>
      </c>
      <c r="U6118">
        <v>45447632</v>
      </c>
      <c r="V6118">
        <v>0</v>
      </c>
      <c r="W6118">
        <v>0</v>
      </c>
      <c r="X6118">
        <v>1548358</v>
      </c>
      <c r="Z6118">
        <v>175508</v>
      </c>
      <c r="AB6118" s="114">
        <v>504.94200000000001</v>
      </c>
      <c r="AC6118">
        <v>98887</v>
      </c>
      <c r="AD6118">
        <v>636520</v>
      </c>
      <c r="AE6118">
        <v>65</v>
      </c>
      <c r="AF6118">
        <v>3652</v>
      </c>
    </row>
    <row r="6119" spans="1:32" x14ac:dyDescent="0.3">
      <c r="A6119" t="s">
        <v>30</v>
      </c>
      <c r="B6119" s="65" t="str">
        <f>VLOOKUP(A6119,'bank list with code'!$A$2:$C$114,3,FALSE)</f>
        <v>B089</v>
      </c>
      <c r="C6119" s="65" t="str">
        <f>VLOOKUP(B6119,'bank type'!$A$2:$B$87,2,FALSE)</f>
        <v>Private Sector Banks</v>
      </c>
      <c r="D6119" s="62">
        <f t="shared" si="199"/>
        <v>45535</v>
      </c>
      <c r="E6119" s="118">
        <v>8</v>
      </c>
      <c r="F6119" s="31">
        <v>2024</v>
      </c>
      <c r="G6119">
        <v>911</v>
      </c>
      <c r="H6119">
        <v>379</v>
      </c>
      <c r="K6119">
        <v>18115</v>
      </c>
      <c r="L6119">
        <v>0</v>
      </c>
      <c r="M6119">
        <v>36771</v>
      </c>
      <c r="N6119">
        <v>96653</v>
      </c>
      <c r="O6119">
        <v>397362</v>
      </c>
      <c r="Q6119">
        <v>702924</v>
      </c>
      <c r="S6119" s="114">
        <v>2580.0120000000002</v>
      </c>
      <c r="T6119">
        <v>711903</v>
      </c>
      <c r="U6119">
        <v>4893834</v>
      </c>
      <c r="V6119">
        <v>0</v>
      </c>
      <c r="W6119">
        <v>0</v>
      </c>
      <c r="X6119">
        <v>3751626</v>
      </c>
      <c r="Z6119">
        <v>1184964</v>
      </c>
      <c r="AB6119" s="114">
        <v>3131.5070000000001</v>
      </c>
      <c r="AC6119">
        <v>182795</v>
      </c>
      <c r="AD6119">
        <v>853838</v>
      </c>
      <c r="AE6119">
        <v>0</v>
      </c>
      <c r="AF6119">
        <v>0</v>
      </c>
    </row>
    <row r="6120" spans="1:32" x14ac:dyDescent="0.3">
      <c r="A6120" t="s">
        <v>31</v>
      </c>
      <c r="B6120" s="65" t="str">
        <f>VLOOKUP(A6120,'bank list with code'!$A$2:$C$114,3,FALSE)</f>
        <v>B100</v>
      </c>
      <c r="C6120" s="65" t="str">
        <f>VLOOKUP(B6120,'bank type'!$A$2:$B$87,2,FALSE)</f>
        <v>Private Sector Banks</v>
      </c>
      <c r="D6120" s="62">
        <f t="shared" si="199"/>
        <v>45535</v>
      </c>
      <c r="E6120" s="118">
        <v>8</v>
      </c>
      <c r="F6120" s="31">
        <v>2024</v>
      </c>
      <c r="G6120">
        <v>507</v>
      </c>
      <c r="H6120">
        <v>655</v>
      </c>
      <c r="K6120">
        <v>2313</v>
      </c>
      <c r="L6120">
        <v>0</v>
      </c>
      <c r="M6120">
        <v>0</v>
      </c>
      <c r="N6120">
        <v>151351</v>
      </c>
      <c r="O6120">
        <v>32439</v>
      </c>
      <c r="Q6120">
        <v>44400</v>
      </c>
      <c r="S6120" s="114">
        <v>197.68299999999999</v>
      </c>
      <c r="T6120">
        <v>17372</v>
      </c>
      <c r="U6120">
        <v>111093</v>
      </c>
      <c r="V6120">
        <v>0</v>
      </c>
      <c r="W6120">
        <v>0</v>
      </c>
      <c r="X6120">
        <v>2317858</v>
      </c>
      <c r="Z6120">
        <v>357803</v>
      </c>
      <c r="AB6120" s="114">
        <v>951.66700000000003</v>
      </c>
      <c r="AC6120">
        <v>32559</v>
      </c>
      <c r="AD6120">
        <v>128720</v>
      </c>
      <c r="AE6120">
        <v>63</v>
      </c>
      <c r="AF6120">
        <v>183</v>
      </c>
    </row>
    <row r="6121" spans="1:32" x14ac:dyDescent="0.3">
      <c r="A6121" t="s">
        <v>33</v>
      </c>
      <c r="B6121" s="65" t="str">
        <f>VLOOKUP(A6121,'bank list with code'!$A$2:$C$114,3,FALSE)</f>
        <v>B113</v>
      </c>
      <c r="C6121" s="65" t="str">
        <f>VLOOKUP(B6121,'bank type'!$A$2:$B$87,2,FALSE)</f>
        <v>Private Sector Banks</v>
      </c>
      <c r="D6121" s="62">
        <f t="shared" si="199"/>
        <v>45535</v>
      </c>
      <c r="E6121" s="118">
        <v>8</v>
      </c>
      <c r="F6121" s="31">
        <v>2024</v>
      </c>
      <c r="G6121">
        <v>1151</v>
      </c>
      <c r="H6121">
        <v>161</v>
      </c>
      <c r="K6121">
        <v>75748</v>
      </c>
      <c r="L6121">
        <v>94943</v>
      </c>
      <c r="M6121">
        <v>295051</v>
      </c>
      <c r="N6121">
        <v>460611274</v>
      </c>
      <c r="O6121">
        <v>2254586</v>
      </c>
      <c r="Q6121">
        <v>6456099</v>
      </c>
      <c r="S6121" s="114">
        <v>13954.555</v>
      </c>
      <c r="T6121">
        <v>1080761</v>
      </c>
      <c r="U6121">
        <v>13124574</v>
      </c>
      <c r="V6121">
        <v>0</v>
      </c>
      <c r="W6121">
        <v>0</v>
      </c>
      <c r="X6121">
        <v>5070885</v>
      </c>
      <c r="Z6121">
        <v>606265</v>
      </c>
      <c r="AB6121" s="114">
        <v>1657.6759999999999</v>
      </c>
      <c r="AC6121">
        <v>172413</v>
      </c>
      <c r="AD6121">
        <v>823672</v>
      </c>
      <c r="AE6121">
        <v>47</v>
      </c>
      <c r="AF6121">
        <v>697</v>
      </c>
    </row>
    <row r="6122" spans="1:32" x14ac:dyDescent="0.3">
      <c r="A6122" t="s">
        <v>86</v>
      </c>
      <c r="B6122" s="65" t="str">
        <f>VLOOKUP(A6122,'bank list with code'!$A$2:$C$114,3,FALSE)</f>
        <v>B004</v>
      </c>
      <c r="C6122" s="65" t="str">
        <f>VLOOKUP(B6122,'bank type'!$A$2:$B$87,2,FALSE)</f>
        <v>Foreign Banks</v>
      </c>
      <c r="D6122" s="62">
        <f t="shared" si="199"/>
        <v>45535</v>
      </c>
      <c r="E6122" s="118">
        <v>8</v>
      </c>
      <c r="F6122" s="31">
        <v>2024</v>
      </c>
      <c r="G6122">
        <v>0</v>
      </c>
      <c r="H6122">
        <v>0</v>
      </c>
      <c r="K6122">
        <v>50255</v>
      </c>
      <c r="L6122">
        <v>0</v>
      </c>
      <c r="M6122">
        <v>0</v>
      </c>
      <c r="N6122">
        <v>0</v>
      </c>
      <c r="O6122">
        <v>1404839</v>
      </c>
      <c r="Q6122">
        <v>1455263</v>
      </c>
      <c r="S6122" s="114">
        <v>12377.225</v>
      </c>
      <c r="T6122">
        <v>4457446</v>
      </c>
      <c r="U6122">
        <v>38627600</v>
      </c>
      <c r="V6122">
        <v>0</v>
      </c>
      <c r="W6122">
        <v>0</v>
      </c>
      <c r="X6122">
        <v>0</v>
      </c>
      <c r="Z6122">
        <v>0</v>
      </c>
      <c r="AB6122" s="114">
        <v>0</v>
      </c>
      <c r="AC6122">
        <v>0</v>
      </c>
      <c r="AD6122">
        <v>0</v>
      </c>
      <c r="AE6122">
        <v>0</v>
      </c>
      <c r="AF6122">
        <v>0</v>
      </c>
    </row>
    <row r="6123" spans="1:32" x14ac:dyDescent="0.3">
      <c r="A6123" t="s">
        <v>36</v>
      </c>
      <c r="B6123" s="65" t="str">
        <f>VLOOKUP(A6123,'bank list with code'!$A$2:$C$114,3,FALSE)</f>
        <v>B011</v>
      </c>
      <c r="C6123" s="65" t="str">
        <f>VLOOKUP(B6123,'bank type'!$A$2:$B$87,2,FALSE)</f>
        <v>Foreign Banks</v>
      </c>
      <c r="D6123" s="62">
        <f t="shared" si="199"/>
        <v>45535</v>
      </c>
      <c r="E6123" s="118">
        <v>8</v>
      </c>
      <c r="F6123" s="31">
        <v>2024</v>
      </c>
      <c r="G6123">
        <v>0</v>
      </c>
      <c r="H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Q6123">
        <v>0</v>
      </c>
      <c r="S6123" s="1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Z6123">
        <v>0</v>
      </c>
      <c r="AB6123" s="114">
        <v>0</v>
      </c>
      <c r="AC6123">
        <v>0</v>
      </c>
      <c r="AD6123">
        <v>0</v>
      </c>
      <c r="AE6123">
        <v>0</v>
      </c>
      <c r="AF6123">
        <v>0</v>
      </c>
    </row>
    <row r="6124" spans="1:32" x14ac:dyDescent="0.3">
      <c r="A6124" t="s">
        <v>107</v>
      </c>
      <c r="B6124" s="65" t="str">
        <f>VLOOKUP(A6124,'bank list with code'!$A$2:$C$114,3,FALSE)</f>
        <v>B013</v>
      </c>
      <c r="C6124" s="65" t="str">
        <f>VLOOKUP(B6124,'bank type'!$A$2:$B$87,2,FALSE)</f>
        <v>Foreign Banks</v>
      </c>
      <c r="D6124" s="62">
        <f t="shared" si="199"/>
        <v>45535</v>
      </c>
      <c r="E6124" s="118">
        <v>8</v>
      </c>
      <c r="F6124" s="31">
        <v>2024</v>
      </c>
      <c r="G6124">
        <v>0</v>
      </c>
      <c r="H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Q6124">
        <v>0</v>
      </c>
      <c r="S6124" s="114">
        <v>0</v>
      </c>
      <c r="T6124">
        <v>0</v>
      </c>
      <c r="U6124">
        <v>0</v>
      </c>
      <c r="V6124">
        <v>0</v>
      </c>
      <c r="W6124">
        <v>0</v>
      </c>
      <c r="X6124">
        <v>631</v>
      </c>
      <c r="Z6124">
        <v>1412</v>
      </c>
      <c r="AB6124" s="114">
        <v>5.1559999999999997</v>
      </c>
      <c r="AC6124">
        <v>133</v>
      </c>
      <c r="AD6124">
        <v>4162</v>
      </c>
      <c r="AE6124">
        <v>0</v>
      </c>
      <c r="AF6124">
        <v>0</v>
      </c>
    </row>
    <row r="6125" spans="1:32" x14ac:dyDescent="0.3">
      <c r="A6125" t="s">
        <v>37</v>
      </c>
      <c r="B6125" s="65" t="str">
        <f>VLOOKUP(A6125,'bank list with code'!$A$2:$C$114,3,FALSE)</f>
        <v>B017</v>
      </c>
      <c r="C6125" s="65" t="str">
        <f>VLOOKUP(B6125,'bank type'!$A$2:$B$87,2,FALSE)</f>
        <v>Foreign Banks</v>
      </c>
      <c r="D6125" s="62">
        <f t="shared" si="199"/>
        <v>45535</v>
      </c>
      <c r="E6125" s="118">
        <v>8</v>
      </c>
      <c r="F6125" s="31">
        <v>2024</v>
      </c>
      <c r="G6125">
        <v>0</v>
      </c>
      <c r="H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Q6125">
        <v>0</v>
      </c>
      <c r="S6125" s="114">
        <v>0</v>
      </c>
      <c r="T6125">
        <v>0</v>
      </c>
      <c r="U6125">
        <v>0</v>
      </c>
      <c r="V6125">
        <v>0</v>
      </c>
      <c r="W6125">
        <v>0</v>
      </c>
      <c r="X6125">
        <v>761</v>
      </c>
      <c r="Z6125">
        <v>118</v>
      </c>
      <c r="AB6125" s="114">
        <v>0.30499999999999999</v>
      </c>
      <c r="AC6125">
        <v>20</v>
      </c>
      <c r="AD6125">
        <v>195</v>
      </c>
      <c r="AE6125">
        <v>0</v>
      </c>
      <c r="AF6125">
        <v>0</v>
      </c>
    </row>
    <row r="6126" spans="1:32" x14ac:dyDescent="0.3">
      <c r="A6126" t="s">
        <v>38</v>
      </c>
      <c r="B6126" s="65" t="str">
        <f>VLOOKUP(A6126,'bank list with code'!$A$2:$C$114,3,FALSE)</f>
        <v>B023</v>
      </c>
      <c r="C6126" s="65" t="str">
        <f>VLOOKUP(B6126,'bank type'!$A$2:$B$87,2,FALSE)</f>
        <v>Foreign Banks</v>
      </c>
      <c r="D6126" s="62">
        <f t="shared" si="199"/>
        <v>45535</v>
      </c>
      <c r="E6126" s="118">
        <v>8</v>
      </c>
      <c r="F6126" s="31">
        <v>2024</v>
      </c>
      <c r="G6126">
        <v>0</v>
      </c>
      <c r="H6126">
        <v>0</v>
      </c>
      <c r="K6126">
        <v>0</v>
      </c>
      <c r="L6126">
        <v>0</v>
      </c>
      <c r="M6126">
        <v>0</v>
      </c>
      <c r="N6126">
        <v>0</v>
      </c>
      <c r="O6126">
        <v>211653</v>
      </c>
      <c r="Q6126">
        <v>147168</v>
      </c>
      <c r="S6126" s="114">
        <v>900.62599999999998</v>
      </c>
      <c r="T6126">
        <v>263552</v>
      </c>
      <c r="U6126">
        <v>4623997</v>
      </c>
      <c r="V6126">
        <v>0</v>
      </c>
      <c r="W6126">
        <v>0</v>
      </c>
      <c r="X6126">
        <v>0</v>
      </c>
      <c r="Z6126">
        <v>0</v>
      </c>
      <c r="AB6126" s="114">
        <v>0</v>
      </c>
      <c r="AC6126">
        <v>0</v>
      </c>
      <c r="AD6126">
        <v>0</v>
      </c>
      <c r="AE6126">
        <v>0</v>
      </c>
      <c r="AF6126">
        <v>0</v>
      </c>
    </row>
    <row r="6127" spans="1:32" x14ac:dyDescent="0.3">
      <c r="A6127" t="s">
        <v>87</v>
      </c>
      <c r="B6127" s="65" t="str">
        <f>VLOOKUP(A6127,'bank list with code'!$A$2:$C$114,3,FALSE)</f>
        <v>B030</v>
      </c>
      <c r="C6127" s="65" t="str">
        <f>VLOOKUP(B6127,'bank type'!$A$2:$B$87,2,FALSE)</f>
        <v>Foreign Banks</v>
      </c>
      <c r="D6127" s="62">
        <f t="shared" si="199"/>
        <v>45535</v>
      </c>
      <c r="E6127" s="118">
        <v>8</v>
      </c>
      <c r="F6127" s="31">
        <v>2024</v>
      </c>
      <c r="G6127">
        <v>440</v>
      </c>
      <c r="H6127">
        <v>340</v>
      </c>
      <c r="K6127">
        <v>615</v>
      </c>
      <c r="L6127">
        <v>89</v>
      </c>
      <c r="M6127">
        <v>0</v>
      </c>
      <c r="N6127">
        <v>6678</v>
      </c>
      <c r="O6127">
        <v>525297</v>
      </c>
      <c r="Q6127">
        <v>538443</v>
      </c>
      <c r="S6127" s="114">
        <v>2404.1329999999998</v>
      </c>
      <c r="T6127">
        <v>273188</v>
      </c>
      <c r="U6127">
        <v>2248526</v>
      </c>
      <c r="V6127">
        <v>0</v>
      </c>
      <c r="W6127">
        <v>0</v>
      </c>
      <c r="X6127">
        <v>1733290</v>
      </c>
      <c r="Z6127">
        <v>220430</v>
      </c>
      <c r="AB6127" s="114">
        <v>546.976</v>
      </c>
      <c r="AC6127">
        <v>150255</v>
      </c>
      <c r="AD6127">
        <v>346991</v>
      </c>
      <c r="AE6127">
        <v>0</v>
      </c>
      <c r="AF6127">
        <v>0</v>
      </c>
    </row>
    <row r="6128" spans="1:32" x14ac:dyDescent="0.3">
      <c r="A6128" t="s">
        <v>40</v>
      </c>
      <c r="B6128" s="65" t="str">
        <f>VLOOKUP(A6128,'bank list with code'!$A$2:$C$114,3,FALSE)</f>
        <v>B035</v>
      </c>
      <c r="C6128" s="65" t="str">
        <f>VLOOKUP(B6128,'bank type'!$A$2:$B$87,2,FALSE)</f>
        <v>Foreign Banks</v>
      </c>
      <c r="D6128" s="62">
        <f t="shared" si="199"/>
        <v>45535</v>
      </c>
      <c r="E6128" s="118">
        <v>8</v>
      </c>
      <c r="F6128" s="31">
        <v>2024</v>
      </c>
      <c r="G6128">
        <v>13</v>
      </c>
      <c r="H6128">
        <v>2</v>
      </c>
      <c r="K6128">
        <v>0</v>
      </c>
      <c r="L6128">
        <v>0</v>
      </c>
      <c r="M6128">
        <v>0</v>
      </c>
      <c r="N6128">
        <v>5</v>
      </c>
      <c r="O6128">
        <v>0</v>
      </c>
      <c r="Q6128">
        <v>0</v>
      </c>
      <c r="S6128" s="114">
        <v>0</v>
      </c>
      <c r="T6128">
        <v>0</v>
      </c>
      <c r="U6128">
        <v>0</v>
      </c>
      <c r="V6128">
        <v>0</v>
      </c>
      <c r="W6128">
        <v>0</v>
      </c>
      <c r="X6128">
        <v>112997</v>
      </c>
      <c r="Z6128">
        <v>27684</v>
      </c>
      <c r="AB6128" s="114">
        <v>92.63</v>
      </c>
      <c r="AC6128">
        <v>11904</v>
      </c>
      <c r="AD6128">
        <v>45475</v>
      </c>
      <c r="AE6128">
        <v>0</v>
      </c>
      <c r="AF6128">
        <v>0</v>
      </c>
    </row>
    <row r="6129" spans="1:32" x14ac:dyDescent="0.3">
      <c r="A6129" t="s">
        <v>108</v>
      </c>
      <c r="B6129" s="65" t="str">
        <f>VLOOKUP(A6129,'bank list with code'!$A$2:$C$114,3,FALSE)</f>
        <v>B040</v>
      </c>
      <c r="C6129" s="65" t="str">
        <f>VLOOKUP(B6129,'bank type'!$A$2:$B$87,2,FALSE)</f>
        <v>Foreign Banks</v>
      </c>
      <c r="D6129" s="62">
        <f t="shared" si="199"/>
        <v>45535</v>
      </c>
      <c r="E6129" s="118">
        <v>8</v>
      </c>
      <c r="F6129" s="31">
        <v>2024</v>
      </c>
      <c r="G6129">
        <v>2</v>
      </c>
      <c r="H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Q6129">
        <v>0</v>
      </c>
      <c r="S6129" s="114">
        <v>0</v>
      </c>
      <c r="T6129">
        <v>0</v>
      </c>
      <c r="U6129">
        <v>0</v>
      </c>
      <c r="V6129">
        <v>0</v>
      </c>
      <c r="W6129">
        <v>0</v>
      </c>
      <c r="X6129">
        <v>22239</v>
      </c>
      <c r="Z6129">
        <v>1880</v>
      </c>
      <c r="AB6129" s="114">
        <v>6.3630000000000004</v>
      </c>
      <c r="AC6129">
        <v>209</v>
      </c>
      <c r="AD6129">
        <v>478</v>
      </c>
      <c r="AE6129">
        <v>0</v>
      </c>
      <c r="AF6129">
        <v>0</v>
      </c>
    </row>
    <row r="6130" spans="1:32" x14ac:dyDescent="0.3">
      <c r="A6130" t="s">
        <v>88</v>
      </c>
      <c r="B6130" s="65" t="str">
        <f>VLOOKUP(A6130,'bank list with code'!$A$2:$C$114,3,FALSE)</f>
        <v>B052</v>
      </c>
      <c r="C6130" s="65" t="str">
        <f>VLOOKUP(B6130,'bank type'!$A$2:$B$87,2,FALSE)</f>
        <v>Foreign Banks</v>
      </c>
      <c r="D6130" s="62">
        <f t="shared" si="199"/>
        <v>45535</v>
      </c>
      <c r="E6130" s="118">
        <v>8</v>
      </c>
      <c r="F6130" s="31">
        <v>2024</v>
      </c>
      <c r="G6130">
        <v>46</v>
      </c>
      <c r="H6130">
        <v>0</v>
      </c>
      <c r="K6130">
        <v>0</v>
      </c>
      <c r="L6130">
        <v>0</v>
      </c>
      <c r="M6130">
        <v>0</v>
      </c>
      <c r="N6130">
        <v>0</v>
      </c>
      <c r="O6130">
        <v>740378</v>
      </c>
      <c r="Q6130">
        <v>948974</v>
      </c>
      <c r="S6130" s="114">
        <v>3409.3020000000001</v>
      </c>
      <c r="T6130">
        <v>1462182</v>
      </c>
      <c r="U6130">
        <v>11553585</v>
      </c>
      <c r="V6130">
        <v>0</v>
      </c>
      <c r="W6130">
        <v>0</v>
      </c>
      <c r="X6130">
        <v>782435</v>
      </c>
      <c r="Z6130">
        <v>268333</v>
      </c>
      <c r="AB6130" s="114">
        <v>1241.3699999999999</v>
      </c>
      <c r="AC6130">
        <v>0</v>
      </c>
      <c r="AD6130">
        <v>0</v>
      </c>
      <c r="AE6130">
        <v>0</v>
      </c>
      <c r="AF6130">
        <v>0</v>
      </c>
    </row>
    <row r="6131" spans="1:32" x14ac:dyDescent="0.3">
      <c r="A6131" t="s">
        <v>109</v>
      </c>
      <c r="B6131" s="65" t="str">
        <f>VLOOKUP(A6131,'bank list with code'!$A$2:$C$114,3,FALSE)</f>
        <v>B071</v>
      </c>
      <c r="C6131" s="65" t="str">
        <f>VLOOKUP(B6131,'bank type'!$A$2:$B$87,2,FALSE)</f>
        <v>Foreign Banks</v>
      </c>
      <c r="D6131" s="62">
        <f t="shared" si="199"/>
        <v>45535</v>
      </c>
      <c r="E6131" s="118">
        <v>8</v>
      </c>
      <c r="F6131" s="31">
        <v>2024</v>
      </c>
      <c r="G6131">
        <v>1</v>
      </c>
      <c r="H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Q6131">
        <v>0</v>
      </c>
      <c r="S6131" s="114">
        <v>0</v>
      </c>
      <c r="T6131">
        <v>0</v>
      </c>
      <c r="U6131">
        <v>0</v>
      </c>
      <c r="V6131">
        <v>0</v>
      </c>
      <c r="W6131">
        <v>0</v>
      </c>
      <c r="X6131">
        <v>1530</v>
      </c>
      <c r="Z6131">
        <v>1059</v>
      </c>
      <c r="AB6131" s="114">
        <v>3.1960000000000002</v>
      </c>
      <c r="AC6131">
        <v>87</v>
      </c>
      <c r="AD6131">
        <v>153</v>
      </c>
      <c r="AE6131">
        <v>0</v>
      </c>
      <c r="AF6131">
        <v>0</v>
      </c>
    </row>
    <row r="6132" spans="1:32" x14ac:dyDescent="0.3">
      <c r="A6132" t="s">
        <v>110</v>
      </c>
      <c r="B6132" s="65" t="str">
        <f>VLOOKUP(A6132,'bank list with code'!$A$2:$C$114,3,FALSE)</f>
        <v>B072</v>
      </c>
      <c r="C6132" s="65" t="str">
        <f>VLOOKUP(B6132,'bank type'!$A$2:$B$87,2,FALSE)</f>
        <v>Foreign Banks</v>
      </c>
      <c r="D6132" s="62">
        <f t="shared" si="199"/>
        <v>45535</v>
      </c>
      <c r="E6132" s="118">
        <v>8</v>
      </c>
      <c r="F6132" s="31">
        <v>2024</v>
      </c>
      <c r="G6132">
        <v>1</v>
      </c>
      <c r="H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Q6132">
        <v>0</v>
      </c>
      <c r="S6132" s="114">
        <v>0</v>
      </c>
      <c r="T6132">
        <v>0</v>
      </c>
      <c r="U6132">
        <v>0</v>
      </c>
      <c r="V6132">
        <v>0</v>
      </c>
      <c r="W6132">
        <v>0</v>
      </c>
      <c r="X6132">
        <v>406</v>
      </c>
      <c r="Z6132">
        <v>456</v>
      </c>
      <c r="AB6132" s="114">
        <v>1.492</v>
      </c>
      <c r="AC6132">
        <v>266</v>
      </c>
      <c r="AD6132">
        <v>578</v>
      </c>
      <c r="AE6132">
        <v>0</v>
      </c>
      <c r="AF6132">
        <v>0</v>
      </c>
    </row>
    <row r="6133" spans="1:32" x14ac:dyDescent="0.3">
      <c r="A6133" t="s">
        <v>89</v>
      </c>
      <c r="B6133" s="65" t="str">
        <f>VLOOKUP(A6133,'bank list with code'!$A$2:$C$114,3,FALSE)</f>
        <v>B085</v>
      </c>
      <c r="C6133" s="65" t="str">
        <f>VLOOKUP(B6133,'bank type'!$A$2:$B$87,2,FALSE)</f>
        <v>Foreign Banks</v>
      </c>
      <c r="D6133" s="62">
        <f t="shared" si="199"/>
        <v>45535</v>
      </c>
      <c r="E6133" s="118">
        <v>8</v>
      </c>
      <c r="F6133" s="31">
        <v>2024</v>
      </c>
      <c r="G6133">
        <v>0</v>
      </c>
      <c r="H6133">
        <v>0</v>
      </c>
      <c r="K6133">
        <v>0</v>
      </c>
      <c r="L6133">
        <v>0</v>
      </c>
      <c r="M6133">
        <v>0</v>
      </c>
      <c r="N6133">
        <v>0</v>
      </c>
      <c r="O6133">
        <v>631468</v>
      </c>
      <c r="Q6133">
        <v>253571</v>
      </c>
      <c r="S6133" s="114">
        <v>392.66300000000001</v>
      </c>
      <c r="T6133">
        <v>447114</v>
      </c>
      <c r="U6133">
        <v>983799</v>
      </c>
      <c r="V6133">
        <v>0</v>
      </c>
      <c r="W6133">
        <v>0</v>
      </c>
      <c r="X6133">
        <v>801145</v>
      </c>
      <c r="Z6133">
        <v>7532</v>
      </c>
      <c r="AB6133" s="114">
        <v>16.920000000000002</v>
      </c>
      <c r="AC6133">
        <v>8211</v>
      </c>
      <c r="AD6133">
        <v>21765</v>
      </c>
      <c r="AE6133">
        <v>0</v>
      </c>
      <c r="AF6133">
        <v>0</v>
      </c>
    </row>
    <row r="6134" spans="1:32" x14ac:dyDescent="0.3">
      <c r="A6134" t="s">
        <v>42</v>
      </c>
      <c r="B6134" s="65" t="str">
        <f>VLOOKUP(A6134,'bank list with code'!$A$2:$C$114,3,FALSE)</f>
        <v>B090</v>
      </c>
      <c r="C6134" s="65" t="str">
        <f>VLOOKUP(B6134,'bank type'!$A$2:$B$87,2,FALSE)</f>
        <v>Foreign Banks</v>
      </c>
      <c r="D6134" s="62">
        <f t="shared" si="199"/>
        <v>45535</v>
      </c>
      <c r="E6134" s="118">
        <v>8</v>
      </c>
      <c r="F6134" s="31">
        <v>2024</v>
      </c>
      <c r="G6134">
        <v>102</v>
      </c>
      <c r="H6134">
        <v>0</v>
      </c>
      <c r="K6134">
        <v>0</v>
      </c>
      <c r="L6134">
        <v>0</v>
      </c>
      <c r="M6134">
        <v>0</v>
      </c>
      <c r="N6134">
        <v>0</v>
      </c>
      <c r="O6134">
        <v>1007872</v>
      </c>
      <c r="Q6134">
        <v>1273500</v>
      </c>
      <c r="S6134" s="114">
        <v>4404.7129999999997</v>
      </c>
      <c r="T6134">
        <v>1347990</v>
      </c>
      <c r="U6134">
        <v>6488925</v>
      </c>
      <c r="V6134">
        <v>0</v>
      </c>
      <c r="W6134">
        <v>0</v>
      </c>
      <c r="X6134">
        <v>1117218</v>
      </c>
      <c r="Z6134">
        <v>370566</v>
      </c>
      <c r="AB6134" s="114">
        <v>1240.579</v>
      </c>
      <c r="AC6134">
        <v>157133</v>
      </c>
      <c r="AD6134">
        <v>563677</v>
      </c>
      <c r="AE6134">
        <v>37</v>
      </c>
      <c r="AF6134">
        <v>515</v>
      </c>
    </row>
    <row r="6135" spans="1:32" x14ac:dyDescent="0.3">
      <c r="A6135" t="s">
        <v>94</v>
      </c>
      <c r="B6135" s="65" t="str">
        <f>VLOOKUP(A6135,'bank list with code'!$A$2:$C$114,3,FALSE)</f>
        <v>B112</v>
      </c>
      <c r="C6135" s="65" t="str">
        <f>VLOOKUP(B6135,'bank type'!$A$2:$B$87,2,FALSE)</f>
        <v>Foreign Banks</v>
      </c>
      <c r="D6135" s="62">
        <f t="shared" si="199"/>
        <v>45535</v>
      </c>
      <c r="E6135" s="118">
        <v>8</v>
      </c>
      <c r="F6135" s="31">
        <v>2024</v>
      </c>
      <c r="G6135">
        <v>0</v>
      </c>
      <c r="H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Q6135">
        <v>0</v>
      </c>
      <c r="S6135" s="114">
        <v>0</v>
      </c>
      <c r="T6135">
        <v>0</v>
      </c>
      <c r="U6135">
        <v>0</v>
      </c>
      <c r="V6135">
        <v>0</v>
      </c>
      <c r="W6135">
        <v>0</v>
      </c>
      <c r="X6135">
        <v>1234</v>
      </c>
      <c r="Z6135">
        <v>2556</v>
      </c>
      <c r="AB6135" s="114">
        <v>8.3879999999999999</v>
      </c>
      <c r="AC6135">
        <v>1105</v>
      </c>
      <c r="AD6135">
        <v>3074</v>
      </c>
      <c r="AE6135">
        <v>0</v>
      </c>
      <c r="AF6135">
        <v>0</v>
      </c>
    </row>
    <row r="6136" spans="1:32" x14ac:dyDescent="0.3">
      <c r="A6136" t="s">
        <v>45</v>
      </c>
      <c r="B6136" s="65" t="str">
        <f>VLOOKUP(A6136,'bank list with code'!$A$2:$C$114,3,FALSE)</f>
        <v>B002</v>
      </c>
      <c r="C6136" s="65" t="str">
        <f>VLOOKUP(B6136,'bank type'!$A$2:$B$87,2,FALSE)</f>
        <v>Payment Banks</v>
      </c>
      <c r="D6136" s="62">
        <f t="shared" si="199"/>
        <v>45535</v>
      </c>
      <c r="E6136" s="118">
        <v>8</v>
      </c>
      <c r="F6136" s="31">
        <v>2024</v>
      </c>
      <c r="G6136">
        <v>0</v>
      </c>
      <c r="H6136">
        <v>0</v>
      </c>
      <c r="K6136">
        <v>0</v>
      </c>
      <c r="L6136">
        <v>134340</v>
      </c>
      <c r="M6136">
        <v>0</v>
      </c>
      <c r="N6136">
        <v>2750849</v>
      </c>
      <c r="O6136">
        <v>0</v>
      </c>
      <c r="Q6136">
        <v>0</v>
      </c>
      <c r="S6136" s="114">
        <v>0</v>
      </c>
      <c r="T6136">
        <v>0</v>
      </c>
      <c r="U6136">
        <v>0</v>
      </c>
      <c r="V6136">
        <v>0</v>
      </c>
      <c r="W6136">
        <v>0</v>
      </c>
      <c r="X6136">
        <v>3931605</v>
      </c>
      <c r="Z6136">
        <v>44421</v>
      </c>
      <c r="AB6136" s="114">
        <v>28.253</v>
      </c>
      <c r="AC6136">
        <v>187415</v>
      </c>
      <c r="AD6136">
        <v>291950</v>
      </c>
      <c r="AE6136">
        <v>0</v>
      </c>
      <c r="AF6136">
        <v>0</v>
      </c>
    </row>
    <row r="6137" spans="1:32" x14ac:dyDescent="0.3">
      <c r="A6137" t="s">
        <v>46</v>
      </c>
      <c r="B6137" s="65" t="str">
        <f>VLOOKUP(A6137,'bank list with code'!$A$2:$C$114,3,FALSE)</f>
        <v>B048</v>
      </c>
      <c r="C6137" s="65" t="str">
        <f>VLOOKUP(B6137,'bank type'!$A$2:$B$87,2,FALSE)</f>
        <v>Payment Banks</v>
      </c>
      <c r="D6137" s="62">
        <f t="shared" si="199"/>
        <v>45535</v>
      </c>
      <c r="E6137" s="118">
        <v>8</v>
      </c>
      <c r="F6137" s="31">
        <v>2024</v>
      </c>
      <c r="G6137">
        <v>0</v>
      </c>
      <c r="H6137">
        <v>0</v>
      </c>
      <c r="K6137">
        <v>0</v>
      </c>
      <c r="L6137">
        <v>434451</v>
      </c>
      <c r="M6137">
        <v>0</v>
      </c>
      <c r="N6137">
        <v>10971</v>
      </c>
      <c r="O6137">
        <v>0</v>
      </c>
      <c r="Q6137">
        <v>0</v>
      </c>
      <c r="S6137" s="114">
        <v>0</v>
      </c>
      <c r="T6137">
        <v>0</v>
      </c>
      <c r="U6137">
        <v>0</v>
      </c>
      <c r="V6137">
        <v>0</v>
      </c>
      <c r="W6137">
        <v>0</v>
      </c>
      <c r="X6137">
        <v>9864141</v>
      </c>
      <c r="Z6137">
        <v>144895</v>
      </c>
      <c r="AB6137" s="114">
        <v>255.22800000000001</v>
      </c>
      <c r="AC6137">
        <v>8416</v>
      </c>
      <c r="AD6137">
        <v>14857</v>
      </c>
      <c r="AE6137">
        <v>0</v>
      </c>
      <c r="AF6137">
        <v>0</v>
      </c>
    </row>
    <row r="6138" spans="1:32" x14ac:dyDescent="0.3">
      <c r="A6138" t="s">
        <v>47</v>
      </c>
      <c r="B6138" s="65" t="str">
        <f>VLOOKUP(A6138,'bank list with code'!$A$2:$C$114,3,FALSE)</f>
        <v>B059</v>
      </c>
      <c r="C6138" s="65" t="str">
        <f>VLOOKUP(B6138,'bank type'!$A$2:$B$87,2,FALSE)</f>
        <v>Payment Banks</v>
      </c>
      <c r="D6138" s="62">
        <f t="shared" si="199"/>
        <v>45535</v>
      </c>
      <c r="E6138" s="118">
        <v>8</v>
      </c>
      <c r="F6138" s="31">
        <v>2024</v>
      </c>
      <c r="G6138">
        <v>0</v>
      </c>
      <c r="H6138">
        <v>0</v>
      </c>
      <c r="K6138">
        <v>0</v>
      </c>
      <c r="L6138">
        <v>189445</v>
      </c>
      <c r="M6138">
        <v>0</v>
      </c>
      <c r="N6138">
        <v>1257351</v>
      </c>
      <c r="O6138">
        <v>0</v>
      </c>
      <c r="Q6138">
        <v>0</v>
      </c>
      <c r="S6138" s="114">
        <v>0</v>
      </c>
      <c r="T6138">
        <v>0</v>
      </c>
      <c r="U6138">
        <v>0</v>
      </c>
      <c r="V6138">
        <v>0</v>
      </c>
      <c r="W6138">
        <v>0</v>
      </c>
      <c r="X6138">
        <v>18829384</v>
      </c>
      <c r="Z6138">
        <v>0</v>
      </c>
      <c r="AB6138" s="114">
        <v>0</v>
      </c>
      <c r="AC6138">
        <v>224475</v>
      </c>
      <c r="AD6138">
        <v>87977</v>
      </c>
      <c r="AE6138">
        <v>0</v>
      </c>
      <c r="AF6138">
        <v>0</v>
      </c>
    </row>
    <row r="6139" spans="1:32" x14ac:dyDescent="0.3">
      <c r="A6139" t="s">
        <v>72</v>
      </c>
      <c r="B6139" s="65" t="str">
        <f>VLOOKUP(A6139,'bank list with code'!$A$2:$C$114,3,FALSE)</f>
        <v>B067</v>
      </c>
      <c r="C6139" s="65" t="str">
        <f>VLOOKUP(B6139,'bank type'!$A$2:$B$87,2,FALSE)</f>
        <v>Payment Banks</v>
      </c>
      <c r="D6139" s="62">
        <f t="shared" si="199"/>
        <v>45535</v>
      </c>
      <c r="E6139" s="118">
        <v>8</v>
      </c>
      <c r="F6139" s="31">
        <v>2024</v>
      </c>
      <c r="G6139">
        <v>0</v>
      </c>
      <c r="H6139">
        <v>0</v>
      </c>
      <c r="K6139">
        <v>0</v>
      </c>
      <c r="L6139">
        <v>0</v>
      </c>
      <c r="M6139">
        <v>0</v>
      </c>
      <c r="N6139">
        <v>819</v>
      </c>
      <c r="O6139">
        <v>0</v>
      </c>
      <c r="Q6139">
        <v>0</v>
      </c>
      <c r="S6139" s="114">
        <v>0</v>
      </c>
      <c r="T6139">
        <v>0</v>
      </c>
      <c r="U6139">
        <v>0</v>
      </c>
      <c r="V6139">
        <v>0</v>
      </c>
      <c r="W6139">
        <v>0</v>
      </c>
      <c r="X6139">
        <v>212350</v>
      </c>
      <c r="Z6139">
        <v>2242</v>
      </c>
      <c r="AB6139" s="114">
        <v>1.4570000000000001</v>
      </c>
      <c r="AC6139">
        <v>6941</v>
      </c>
      <c r="AD6139">
        <v>18100</v>
      </c>
      <c r="AE6139">
        <v>963</v>
      </c>
      <c r="AF6139">
        <v>160</v>
      </c>
    </row>
    <row r="6140" spans="1:32" x14ac:dyDescent="0.3">
      <c r="A6140" t="s">
        <v>49</v>
      </c>
      <c r="B6140" s="65" t="str">
        <f>VLOOKUP(A6140,'bank list with code'!$A$2:$C$114,3,FALSE)</f>
        <v>B077</v>
      </c>
      <c r="C6140" s="65" t="str">
        <f>VLOOKUP(B6140,'bank type'!$A$2:$B$87,2,FALSE)</f>
        <v>Payment Banks</v>
      </c>
      <c r="D6140" s="62">
        <f t="shared" si="199"/>
        <v>45535</v>
      </c>
      <c r="E6140" s="118">
        <v>8</v>
      </c>
      <c r="F6140" s="31">
        <v>2024</v>
      </c>
      <c r="G6140">
        <v>0</v>
      </c>
      <c r="H6140">
        <v>0</v>
      </c>
      <c r="K6140">
        <v>0</v>
      </c>
      <c r="L6140">
        <v>324655</v>
      </c>
      <c r="M6140">
        <v>0</v>
      </c>
      <c r="N6140">
        <v>0</v>
      </c>
      <c r="O6140">
        <v>0</v>
      </c>
      <c r="Q6140">
        <v>0</v>
      </c>
      <c r="S6140" s="114">
        <v>0</v>
      </c>
      <c r="T6140">
        <v>0</v>
      </c>
      <c r="U6140">
        <v>0</v>
      </c>
      <c r="V6140">
        <v>0</v>
      </c>
      <c r="W6140">
        <v>0</v>
      </c>
      <c r="X6140">
        <v>1070381</v>
      </c>
      <c r="Z6140">
        <v>11714</v>
      </c>
      <c r="AB6140" s="114">
        <v>15.24</v>
      </c>
      <c r="AC6140">
        <v>42043</v>
      </c>
      <c r="AD6140">
        <v>34809</v>
      </c>
      <c r="AE6140">
        <v>0</v>
      </c>
      <c r="AF6140">
        <v>0</v>
      </c>
    </row>
    <row r="6141" spans="1:32" x14ac:dyDescent="0.3">
      <c r="A6141" t="s">
        <v>50</v>
      </c>
      <c r="B6141" s="65" t="str">
        <f>VLOOKUP(A6141,'bank list with code'!$A$2:$C$114,3,FALSE)</f>
        <v>B079</v>
      </c>
      <c r="C6141" s="65" t="str">
        <f>VLOOKUP(B6141,'bank type'!$A$2:$B$87,2,FALSE)</f>
        <v>Payment Banks</v>
      </c>
      <c r="D6141" s="62">
        <f t="shared" si="199"/>
        <v>45535</v>
      </c>
      <c r="E6141" s="118">
        <v>8</v>
      </c>
      <c r="F6141" s="31">
        <v>2024</v>
      </c>
      <c r="G6141">
        <v>0</v>
      </c>
      <c r="H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Q6141">
        <v>0</v>
      </c>
      <c r="S6141" s="114">
        <v>0</v>
      </c>
      <c r="T6141">
        <v>0</v>
      </c>
      <c r="U6141">
        <v>0</v>
      </c>
      <c r="V6141">
        <v>0</v>
      </c>
      <c r="W6141">
        <v>0</v>
      </c>
      <c r="X6141">
        <v>30616951</v>
      </c>
      <c r="Z6141">
        <v>243</v>
      </c>
      <c r="AB6141" s="114">
        <v>9.5000000000000001E-2</v>
      </c>
      <c r="AC6141">
        <v>827</v>
      </c>
      <c r="AD6141">
        <v>661</v>
      </c>
      <c r="AE6141">
        <v>0</v>
      </c>
      <c r="AF6141">
        <v>0</v>
      </c>
    </row>
    <row r="6142" spans="1:32" x14ac:dyDescent="0.3">
      <c r="A6142" t="s">
        <v>95</v>
      </c>
      <c r="B6142" s="65" t="str">
        <f>VLOOKUP(A6142,'bank list with code'!$A$2:$C$114,3,FALSE)</f>
        <v>B007</v>
      </c>
      <c r="C6142" s="65" t="str">
        <f>VLOOKUP(B6142,'bank type'!$A$2:$B$87,2,FALSE)</f>
        <v>Small Finance Banks</v>
      </c>
      <c r="D6142" s="62">
        <f t="shared" si="199"/>
        <v>45535</v>
      </c>
      <c r="E6142" s="118">
        <v>8</v>
      </c>
      <c r="F6142" s="31">
        <v>2024</v>
      </c>
      <c r="G6142">
        <v>691</v>
      </c>
      <c r="H6142">
        <v>6</v>
      </c>
      <c r="K6142">
        <v>0</v>
      </c>
      <c r="L6142">
        <v>841</v>
      </c>
      <c r="M6142">
        <v>0</v>
      </c>
      <c r="N6142">
        <v>325157</v>
      </c>
      <c r="O6142">
        <v>1025179</v>
      </c>
      <c r="Q6142">
        <v>1085709</v>
      </c>
      <c r="S6142" s="114">
        <v>6932.8289999999997</v>
      </c>
      <c r="T6142">
        <v>1878436</v>
      </c>
      <c r="U6142">
        <v>10774025</v>
      </c>
      <c r="V6142">
        <v>141</v>
      </c>
      <c r="W6142">
        <v>74</v>
      </c>
      <c r="X6142">
        <v>8684227</v>
      </c>
      <c r="Z6142">
        <v>220279</v>
      </c>
      <c r="AB6142" s="114">
        <v>528.32399999999996</v>
      </c>
      <c r="AC6142">
        <v>212063</v>
      </c>
      <c r="AD6142">
        <v>833048</v>
      </c>
      <c r="AE6142">
        <v>192</v>
      </c>
      <c r="AF6142">
        <v>2991</v>
      </c>
    </row>
    <row r="6143" spans="1:32" x14ac:dyDescent="0.3">
      <c r="A6143" t="s">
        <v>96</v>
      </c>
      <c r="B6143" s="65" t="str">
        <f>VLOOKUP(A6143,'bank list with code'!$A$2:$C$114,3,FALSE)</f>
        <v>B019</v>
      </c>
      <c r="C6143" s="65" t="str">
        <f>VLOOKUP(B6143,'bank type'!$A$2:$B$87,2,FALSE)</f>
        <v>Small Finance Banks</v>
      </c>
      <c r="D6143" s="62">
        <f t="shared" si="199"/>
        <v>45535</v>
      </c>
      <c r="E6143" s="118">
        <v>8</v>
      </c>
      <c r="F6143" s="31">
        <v>2024</v>
      </c>
      <c r="G6143">
        <v>179</v>
      </c>
      <c r="H6143">
        <v>2</v>
      </c>
      <c r="K6143">
        <v>0</v>
      </c>
      <c r="L6143">
        <v>0</v>
      </c>
      <c r="M6143">
        <v>0</v>
      </c>
      <c r="N6143">
        <v>0</v>
      </c>
      <c r="O6143">
        <v>0</v>
      </c>
      <c r="Q6143">
        <v>0</v>
      </c>
      <c r="S6143" s="114">
        <v>0</v>
      </c>
      <c r="T6143">
        <v>0</v>
      </c>
      <c r="U6143">
        <v>0</v>
      </c>
      <c r="V6143">
        <v>0</v>
      </c>
      <c r="W6143">
        <v>0</v>
      </c>
      <c r="X6143">
        <v>241979</v>
      </c>
      <c r="Z6143">
        <v>25767</v>
      </c>
      <c r="AB6143" s="114">
        <v>68.623000000000005</v>
      </c>
      <c r="AC6143">
        <v>3682</v>
      </c>
      <c r="AD6143">
        <v>19624</v>
      </c>
      <c r="AE6143">
        <v>0</v>
      </c>
      <c r="AF6143">
        <v>0</v>
      </c>
    </row>
    <row r="6144" spans="1:32" x14ac:dyDescent="0.3">
      <c r="A6144" t="s">
        <v>97</v>
      </c>
      <c r="B6144" s="65" t="str">
        <f>VLOOKUP(A6144,'bank list with code'!$A$2:$C$114,3,FALSE)</f>
        <v>B041</v>
      </c>
      <c r="C6144" s="65" t="str">
        <f>VLOOKUP(B6144,'bank type'!$A$2:$B$87,2,FALSE)</f>
        <v>Small Finance Banks</v>
      </c>
      <c r="D6144" s="62">
        <f t="shared" si="199"/>
        <v>45535</v>
      </c>
      <c r="E6144" s="118">
        <v>8</v>
      </c>
      <c r="F6144" s="31">
        <v>2024</v>
      </c>
      <c r="G6144">
        <v>367</v>
      </c>
      <c r="H6144">
        <v>4</v>
      </c>
      <c r="K6144">
        <v>2333</v>
      </c>
      <c r="L6144">
        <v>321</v>
      </c>
      <c r="M6144">
        <v>48176</v>
      </c>
      <c r="N6144">
        <v>0</v>
      </c>
      <c r="O6144">
        <v>0</v>
      </c>
      <c r="Q6144">
        <v>0</v>
      </c>
      <c r="S6144" s="114">
        <v>0</v>
      </c>
      <c r="T6144">
        <v>0</v>
      </c>
      <c r="U6144">
        <v>0</v>
      </c>
      <c r="V6144">
        <v>0</v>
      </c>
      <c r="W6144">
        <v>0</v>
      </c>
      <c r="X6144">
        <v>1737708</v>
      </c>
      <c r="Z6144">
        <v>132033</v>
      </c>
      <c r="AB6144" s="114">
        <v>303.05</v>
      </c>
      <c r="AC6144">
        <v>35770</v>
      </c>
      <c r="AD6144">
        <v>186452</v>
      </c>
      <c r="AE6144">
        <v>0</v>
      </c>
      <c r="AF6144">
        <v>0</v>
      </c>
    </row>
    <row r="6145" spans="1:32" x14ac:dyDescent="0.3">
      <c r="A6145" t="s">
        <v>98</v>
      </c>
      <c r="B6145" s="65" t="str">
        <f>VLOOKUP(A6145,'bank list with code'!$A$2:$C$114,3,FALSE)</f>
        <v>B043</v>
      </c>
      <c r="C6145" s="65" t="str">
        <f>VLOOKUP(B6145,'bank type'!$A$2:$B$87,2,FALSE)</f>
        <v>Small Finance Banks</v>
      </c>
      <c r="D6145" s="62">
        <f t="shared" si="199"/>
        <v>45535</v>
      </c>
      <c r="E6145" s="118">
        <v>8</v>
      </c>
      <c r="F6145" s="31">
        <v>2024</v>
      </c>
      <c r="G6145">
        <v>639</v>
      </c>
      <c r="H6145">
        <v>2</v>
      </c>
      <c r="K6145">
        <v>0</v>
      </c>
      <c r="L6145">
        <v>5650</v>
      </c>
      <c r="M6145">
        <v>0</v>
      </c>
      <c r="N6145">
        <v>0</v>
      </c>
      <c r="O6145">
        <v>0</v>
      </c>
      <c r="Q6145">
        <v>0</v>
      </c>
      <c r="S6145" s="114">
        <v>0</v>
      </c>
      <c r="T6145">
        <v>0</v>
      </c>
      <c r="U6145">
        <v>0</v>
      </c>
      <c r="V6145">
        <v>0</v>
      </c>
      <c r="W6145">
        <v>0</v>
      </c>
      <c r="X6145">
        <v>5783260</v>
      </c>
      <c r="Z6145">
        <v>165580</v>
      </c>
      <c r="AB6145" s="114">
        <v>302.12400000000002</v>
      </c>
      <c r="AC6145">
        <v>10553</v>
      </c>
      <c r="AD6145">
        <v>30827</v>
      </c>
      <c r="AE6145">
        <v>0</v>
      </c>
      <c r="AF6145">
        <v>0</v>
      </c>
    </row>
    <row r="6146" spans="1:32" x14ac:dyDescent="0.3">
      <c r="A6146" t="s">
        <v>100</v>
      </c>
      <c r="B6146" s="65" t="str">
        <f>VLOOKUP(A6146,'bank list with code'!$A$2:$C$114,3,FALSE)</f>
        <v>B065</v>
      </c>
      <c r="C6146" s="65" t="str">
        <f>VLOOKUP(B6146,'bank type'!$A$2:$B$87,2,FALSE)</f>
        <v>Small Finance Banks</v>
      </c>
      <c r="D6146" s="62">
        <f t="shared" si="199"/>
        <v>45535</v>
      </c>
      <c r="E6146" s="118">
        <v>8</v>
      </c>
      <c r="F6146" s="31">
        <v>2024</v>
      </c>
      <c r="G6146">
        <v>59</v>
      </c>
      <c r="H6146">
        <v>2</v>
      </c>
      <c r="K6146">
        <v>0</v>
      </c>
      <c r="L6146">
        <v>136</v>
      </c>
      <c r="M6146">
        <v>0</v>
      </c>
      <c r="N6146">
        <v>502585</v>
      </c>
      <c r="O6146">
        <v>0</v>
      </c>
      <c r="Q6146">
        <v>0</v>
      </c>
      <c r="S6146" s="114">
        <v>0</v>
      </c>
      <c r="T6146">
        <v>0</v>
      </c>
      <c r="U6146">
        <v>0</v>
      </c>
      <c r="V6146">
        <v>0</v>
      </c>
      <c r="W6146">
        <v>0</v>
      </c>
      <c r="X6146">
        <v>3579241</v>
      </c>
      <c r="Z6146">
        <v>45105</v>
      </c>
      <c r="AB6146" s="114">
        <v>93.957999999999998</v>
      </c>
      <c r="AC6146">
        <v>7504</v>
      </c>
      <c r="AD6146">
        <v>24229</v>
      </c>
      <c r="AE6146">
        <v>0</v>
      </c>
      <c r="AF6146">
        <v>0</v>
      </c>
    </row>
    <row r="6147" spans="1:32" x14ac:dyDescent="0.3">
      <c r="A6147" t="s">
        <v>101</v>
      </c>
      <c r="B6147" s="65" t="str">
        <f>VLOOKUP(A6147,'bank list with code'!$A$2:$C$114,3,FALSE)</f>
        <v>B075</v>
      </c>
      <c r="C6147" s="65" t="str">
        <f>VLOOKUP(B6147,'bank type'!$A$2:$B$87,2,FALSE)</f>
        <v>Small Finance Banks</v>
      </c>
      <c r="D6147" s="62">
        <f t="shared" si="199"/>
        <v>45535</v>
      </c>
      <c r="E6147" s="118">
        <v>8</v>
      </c>
      <c r="F6147" s="31">
        <v>2024</v>
      </c>
      <c r="G6147">
        <v>19</v>
      </c>
      <c r="H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Q6147">
        <v>0</v>
      </c>
      <c r="S6147" s="114">
        <v>0</v>
      </c>
      <c r="T6147">
        <v>0</v>
      </c>
      <c r="U6147">
        <v>0</v>
      </c>
      <c r="V6147">
        <v>0</v>
      </c>
      <c r="W6147">
        <v>0</v>
      </c>
      <c r="X6147">
        <v>402312</v>
      </c>
      <c r="Z6147">
        <v>4865</v>
      </c>
      <c r="AB6147" s="114">
        <v>7.0519999999999996</v>
      </c>
      <c r="AC6147">
        <v>1454</v>
      </c>
      <c r="AD6147">
        <v>1391</v>
      </c>
      <c r="AE6147">
        <v>0</v>
      </c>
      <c r="AF6147">
        <v>0</v>
      </c>
    </row>
    <row r="6148" spans="1:32" x14ac:dyDescent="0.3">
      <c r="A6148" t="s">
        <v>102</v>
      </c>
      <c r="B6148" s="65" t="str">
        <f>VLOOKUP(A6148,'bank list with code'!$A$2:$C$114,3,FALSE)</f>
        <v>B087</v>
      </c>
      <c r="C6148" s="65" t="str">
        <f>VLOOKUP(B6148,'bank type'!$A$2:$B$87,2,FALSE)</f>
        <v>Small Finance Banks</v>
      </c>
      <c r="D6148" s="62">
        <f t="shared" si="199"/>
        <v>45535</v>
      </c>
      <c r="E6148" s="118">
        <v>8</v>
      </c>
      <c r="F6148" s="31">
        <v>2024</v>
      </c>
      <c r="G6148">
        <v>0</v>
      </c>
      <c r="H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Q6148">
        <v>0</v>
      </c>
      <c r="S6148" s="114">
        <v>0</v>
      </c>
      <c r="T6148">
        <v>0</v>
      </c>
      <c r="U6148">
        <v>0</v>
      </c>
      <c r="V6148">
        <v>0</v>
      </c>
      <c r="W6148">
        <v>0</v>
      </c>
      <c r="X6148">
        <v>73843</v>
      </c>
      <c r="Z6148">
        <v>3613</v>
      </c>
      <c r="AB6148" s="114">
        <v>8.5839999999999996</v>
      </c>
      <c r="AC6148">
        <v>2439</v>
      </c>
      <c r="AD6148">
        <v>10714</v>
      </c>
      <c r="AE6148">
        <v>0</v>
      </c>
      <c r="AF6148">
        <v>0</v>
      </c>
    </row>
    <row r="6149" spans="1:32" x14ac:dyDescent="0.3">
      <c r="A6149" t="s">
        <v>103</v>
      </c>
      <c r="B6149" s="65" t="str">
        <f>VLOOKUP(A6149,'bank list with code'!$A$2:$C$114,3,FALSE)</f>
        <v>B097</v>
      </c>
      <c r="C6149" s="65" t="str">
        <f>VLOOKUP(B6149,'bank type'!$A$2:$B$87,2,FALSE)</f>
        <v>Small Finance Banks</v>
      </c>
      <c r="D6149" s="62">
        <f t="shared" si="199"/>
        <v>45535</v>
      </c>
      <c r="E6149" s="118">
        <v>8</v>
      </c>
      <c r="F6149" s="31">
        <v>2024</v>
      </c>
      <c r="G6149">
        <v>0</v>
      </c>
      <c r="H6149">
        <v>0</v>
      </c>
      <c r="K6149">
        <v>0</v>
      </c>
      <c r="L6149">
        <v>67</v>
      </c>
      <c r="M6149">
        <v>0</v>
      </c>
      <c r="N6149">
        <v>0</v>
      </c>
      <c r="O6149">
        <v>0</v>
      </c>
      <c r="Q6149">
        <v>0</v>
      </c>
      <c r="S6149" s="114">
        <v>0</v>
      </c>
      <c r="T6149">
        <v>0</v>
      </c>
      <c r="U6149">
        <v>0</v>
      </c>
      <c r="V6149">
        <v>0</v>
      </c>
      <c r="W6149">
        <v>0</v>
      </c>
      <c r="X6149">
        <v>787239</v>
      </c>
      <c r="Z6149">
        <v>33319</v>
      </c>
      <c r="AB6149" s="114">
        <v>37.776000000000003</v>
      </c>
      <c r="AC6149">
        <v>1124</v>
      </c>
      <c r="AD6149">
        <v>3886</v>
      </c>
      <c r="AE6149">
        <v>0</v>
      </c>
      <c r="AF6149">
        <v>0</v>
      </c>
    </row>
    <row r="6150" spans="1:32" x14ac:dyDescent="0.3">
      <c r="A6150" t="s">
        <v>104</v>
      </c>
      <c r="B6150" s="65" t="str">
        <f>VLOOKUP(A6150,'bank list with code'!$A$2:$C$114,3,FALSE)</f>
        <v>B103</v>
      </c>
      <c r="C6150" s="65" t="str">
        <f>VLOOKUP(B6150,'bank type'!$A$2:$B$87,2,FALSE)</f>
        <v>Small Finance Banks</v>
      </c>
      <c r="D6150" s="62">
        <f>DATE(2024,8,31)</f>
        <v>45535</v>
      </c>
      <c r="E6150" s="118">
        <v>8</v>
      </c>
      <c r="F6150" s="31">
        <v>2024</v>
      </c>
      <c r="G6150">
        <v>607</v>
      </c>
      <c r="H6150">
        <v>3</v>
      </c>
      <c r="K6150">
        <v>0</v>
      </c>
      <c r="L6150">
        <v>0</v>
      </c>
      <c r="M6150">
        <v>0</v>
      </c>
      <c r="N6150">
        <v>610557</v>
      </c>
      <c r="O6150">
        <v>0</v>
      </c>
      <c r="Q6150">
        <v>0</v>
      </c>
      <c r="S6150" s="114">
        <v>0</v>
      </c>
      <c r="T6150">
        <v>0</v>
      </c>
      <c r="U6150">
        <v>0</v>
      </c>
      <c r="V6150">
        <v>0</v>
      </c>
      <c r="W6150">
        <v>0</v>
      </c>
      <c r="X6150">
        <v>7359616</v>
      </c>
      <c r="Z6150">
        <v>173337</v>
      </c>
      <c r="AB6150" s="114">
        <v>325.399</v>
      </c>
      <c r="AC6150">
        <v>48099</v>
      </c>
      <c r="AD6150">
        <v>137452</v>
      </c>
      <c r="AE6150">
        <v>0</v>
      </c>
      <c r="AF6150">
        <v>0</v>
      </c>
    </row>
    <row r="6151" spans="1:32" x14ac:dyDescent="0.3">
      <c r="A6151" t="s">
        <v>105</v>
      </c>
      <c r="B6151" s="65" t="str">
        <f>VLOOKUP(A6151,'bank list with code'!$A$2:$C$114,3,FALSE)</f>
        <v>B107</v>
      </c>
      <c r="C6151" s="65" t="str">
        <f>VLOOKUP(B6151,'bank type'!$A$2:$B$87,2,FALSE)</f>
        <v>Small Finance Banks</v>
      </c>
      <c r="D6151" s="62">
        <f>DATE(2024,8,31)</f>
        <v>45535</v>
      </c>
      <c r="E6151" s="118">
        <v>8</v>
      </c>
      <c r="F6151" s="31">
        <v>2024</v>
      </c>
      <c r="G6151">
        <v>232</v>
      </c>
      <c r="H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Q6151">
        <v>0</v>
      </c>
      <c r="S6151" s="114">
        <v>0</v>
      </c>
      <c r="T6151">
        <v>0</v>
      </c>
      <c r="U6151">
        <v>0</v>
      </c>
      <c r="V6151">
        <v>0</v>
      </c>
      <c r="W6151">
        <v>0</v>
      </c>
      <c r="X6151">
        <v>34844</v>
      </c>
      <c r="Z6151">
        <v>5603</v>
      </c>
      <c r="AB6151" s="114">
        <v>8.5809999999999995</v>
      </c>
      <c r="AC6151">
        <v>360</v>
      </c>
      <c r="AD6151">
        <v>928</v>
      </c>
      <c r="AE6151">
        <v>0</v>
      </c>
      <c r="AF6151">
        <v>0</v>
      </c>
    </row>
    <row r="6152" spans="1:32" x14ac:dyDescent="0.3">
      <c r="A6152" t="s">
        <v>106</v>
      </c>
      <c r="B6152" s="65" t="str">
        <f>VLOOKUP(A6152,'bank list with code'!$A$2:$C$114,3,FALSE)</f>
        <v>B109</v>
      </c>
      <c r="C6152" s="65" t="str">
        <f>VLOOKUP(B6152,'bank type'!$A$2:$B$87,2,FALSE)</f>
        <v>Small Finance Banks</v>
      </c>
      <c r="D6152" s="62">
        <f>DATE(2024,8,31)</f>
        <v>45535</v>
      </c>
      <c r="E6152" s="118">
        <v>8</v>
      </c>
      <c r="F6152" s="31">
        <v>2024</v>
      </c>
      <c r="G6152">
        <v>330</v>
      </c>
      <c r="H6152">
        <v>7</v>
      </c>
      <c r="K6152">
        <v>0</v>
      </c>
      <c r="L6152">
        <v>656</v>
      </c>
      <c r="M6152">
        <v>0</v>
      </c>
      <c r="N6152">
        <v>38475</v>
      </c>
      <c r="O6152">
        <v>543</v>
      </c>
      <c r="Q6152">
        <v>436</v>
      </c>
      <c r="S6152" s="114">
        <v>1.88</v>
      </c>
      <c r="T6152">
        <v>297</v>
      </c>
      <c r="U6152">
        <v>2864</v>
      </c>
      <c r="V6152">
        <v>463</v>
      </c>
      <c r="W6152">
        <v>70</v>
      </c>
      <c r="X6152">
        <v>1750783</v>
      </c>
      <c r="Z6152">
        <v>30203</v>
      </c>
      <c r="AB6152" s="114">
        <v>66.528999999999996</v>
      </c>
      <c r="AC6152">
        <v>13436</v>
      </c>
      <c r="AD6152">
        <v>129434</v>
      </c>
      <c r="AE6152">
        <v>8</v>
      </c>
      <c r="AF6152">
        <v>83</v>
      </c>
    </row>
    <row r="6153" spans="1:32" x14ac:dyDescent="0.3">
      <c r="A6153" t="s">
        <v>0</v>
      </c>
      <c r="B6153" s="65" t="str">
        <f>VLOOKUP(A6153,'bank list with code'!$A$2:$C$114,3,FALSE)</f>
        <v>B014</v>
      </c>
      <c r="C6153" s="65" t="str">
        <f>VLOOKUP(B6153,'bank type'!$A$2:$B$87,2,FALSE)</f>
        <v>Public Sector Banks</v>
      </c>
      <c r="D6153" s="62">
        <f>DATE(2024,9,30)</f>
        <v>45565</v>
      </c>
      <c r="E6153" s="118">
        <v>9</v>
      </c>
      <c r="F6153" s="31">
        <v>2024</v>
      </c>
      <c r="G6153">
        <v>8107</v>
      </c>
      <c r="H6153">
        <v>2253</v>
      </c>
      <c r="K6153">
        <v>43961</v>
      </c>
      <c r="L6153">
        <v>45549</v>
      </c>
      <c r="M6153">
        <v>19191</v>
      </c>
      <c r="N6153">
        <v>2134860</v>
      </c>
      <c r="O6153">
        <v>2808405</v>
      </c>
      <c r="Q6153">
        <v>5985542</v>
      </c>
      <c r="S6153" s="114">
        <v>12005.093999999999</v>
      </c>
      <c r="T6153">
        <v>3072068</v>
      </c>
      <c r="U6153">
        <v>16461730</v>
      </c>
      <c r="V6153">
        <v>0</v>
      </c>
      <c r="W6153">
        <v>0</v>
      </c>
      <c r="X6153">
        <v>85090233</v>
      </c>
      <c r="Z6153">
        <v>3533409</v>
      </c>
      <c r="AB6153" s="114">
        <v>7981.4530000000004</v>
      </c>
      <c r="AC6153">
        <v>413264</v>
      </c>
      <c r="AD6153">
        <v>2635513</v>
      </c>
      <c r="AE6153">
        <v>12</v>
      </c>
      <c r="AF6153">
        <v>30</v>
      </c>
    </row>
    <row r="6154" spans="1:32" x14ac:dyDescent="0.3">
      <c r="A6154" t="s">
        <v>1</v>
      </c>
      <c r="B6154" s="65" t="str">
        <f>VLOOKUP(A6154,'bank list with code'!$A$2:$C$114,3,FALSE)</f>
        <v>B015</v>
      </c>
      <c r="C6154" s="65" t="str">
        <f>VLOOKUP(B6154,'bank type'!$A$2:$B$87,2,FALSE)</f>
        <v>Public Sector Banks</v>
      </c>
      <c r="D6154" s="62">
        <f t="shared" ref="D6154:D6213" si="200">DATE(2024,9,30)</f>
        <v>45565</v>
      </c>
      <c r="E6154" s="118">
        <v>9</v>
      </c>
      <c r="F6154" s="31">
        <v>2024</v>
      </c>
      <c r="G6154">
        <v>5334</v>
      </c>
      <c r="H6154">
        <v>2900</v>
      </c>
      <c r="K6154">
        <v>18485</v>
      </c>
      <c r="L6154">
        <v>19609</v>
      </c>
      <c r="M6154">
        <v>0</v>
      </c>
      <c r="N6154">
        <v>1183729</v>
      </c>
      <c r="O6154">
        <v>73940</v>
      </c>
      <c r="Q6154">
        <v>131559</v>
      </c>
      <c r="S6154" s="114">
        <v>547.18499999999995</v>
      </c>
      <c r="T6154">
        <v>67742</v>
      </c>
      <c r="U6154">
        <v>325561</v>
      </c>
      <c r="V6154">
        <v>0</v>
      </c>
      <c r="W6154">
        <v>0</v>
      </c>
      <c r="X6154">
        <v>40001095</v>
      </c>
      <c r="Z6154">
        <v>2367510</v>
      </c>
      <c r="AB6154" s="114">
        <v>4877.8789999999999</v>
      </c>
      <c r="AC6154">
        <v>571396</v>
      </c>
      <c r="AD6154">
        <v>1203899</v>
      </c>
      <c r="AE6154">
        <v>0</v>
      </c>
      <c r="AF6154">
        <v>0</v>
      </c>
    </row>
    <row r="6155" spans="1:32" x14ac:dyDescent="0.3">
      <c r="A6155" t="s">
        <v>2</v>
      </c>
      <c r="B6155" s="65" t="str">
        <f>VLOOKUP(A6155,'bank list with code'!$A$2:$C$114,3,FALSE)</f>
        <v>B016</v>
      </c>
      <c r="C6155" s="65" t="str">
        <f>VLOOKUP(B6155,'bank type'!$A$2:$B$87,2,FALSE)</f>
        <v>Public Sector Banks</v>
      </c>
      <c r="D6155" s="62">
        <f t="shared" si="200"/>
        <v>45565</v>
      </c>
      <c r="E6155" s="118">
        <v>9</v>
      </c>
      <c r="F6155" s="31">
        <v>2024</v>
      </c>
      <c r="G6155">
        <v>2124</v>
      </c>
      <c r="H6155">
        <v>238</v>
      </c>
      <c r="K6155">
        <v>1416</v>
      </c>
      <c r="L6155">
        <v>3100</v>
      </c>
      <c r="M6155">
        <v>355014</v>
      </c>
      <c r="N6155">
        <v>912659</v>
      </c>
      <c r="O6155">
        <v>31587</v>
      </c>
      <c r="Q6155">
        <v>42982</v>
      </c>
      <c r="S6155" s="114">
        <v>186.98599999999999</v>
      </c>
      <c r="T6155">
        <v>18091</v>
      </c>
      <c r="U6155">
        <v>93600</v>
      </c>
      <c r="V6155">
        <v>0</v>
      </c>
      <c r="W6155">
        <v>0</v>
      </c>
      <c r="X6155">
        <v>14280474</v>
      </c>
      <c r="Z6155">
        <v>1131800</v>
      </c>
      <c r="AB6155" s="114">
        <v>2256.0729999999999</v>
      </c>
      <c r="AC6155">
        <v>253199</v>
      </c>
      <c r="AD6155">
        <v>675985</v>
      </c>
      <c r="AE6155">
        <v>5510</v>
      </c>
      <c r="AF6155">
        <v>59254</v>
      </c>
    </row>
    <row r="6156" spans="1:32" x14ac:dyDescent="0.3">
      <c r="A6156" t="s">
        <v>3</v>
      </c>
      <c r="B6156" s="65" t="str">
        <f>VLOOKUP(A6156,'bank list with code'!$A$2:$C$114,3,FALSE)</f>
        <v>B018</v>
      </c>
      <c r="C6156" s="65" t="str">
        <f>VLOOKUP(B6156,'bank type'!$A$2:$B$87,2,FALSE)</f>
        <v>Public Sector Banks</v>
      </c>
      <c r="D6156" s="62">
        <f t="shared" si="200"/>
        <v>45565</v>
      </c>
      <c r="E6156" s="118">
        <v>9</v>
      </c>
      <c r="F6156" s="31">
        <v>2024</v>
      </c>
      <c r="G6156">
        <v>8312</v>
      </c>
      <c r="H6156">
        <v>3879</v>
      </c>
      <c r="K6156">
        <v>74631</v>
      </c>
      <c r="L6156">
        <v>13173</v>
      </c>
      <c r="M6156">
        <v>0</v>
      </c>
      <c r="N6156">
        <v>2921949</v>
      </c>
      <c r="O6156">
        <v>958791</v>
      </c>
      <c r="Q6156">
        <v>1053912</v>
      </c>
      <c r="S6156" s="114">
        <v>3837.8739999999998</v>
      </c>
      <c r="T6156">
        <v>447812</v>
      </c>
      <c r="U6156">
        <v>2542188</v>
      </c>
      <c r="V6156">
        <v>0</v>
      </c>
      <c r="W6156">
        <v>0</v>
      </c>
      <c r="X6156">
        <v>58499002</v>
      </c>
      <c r="Z6156">
        <v>5988019</v>
      </c>
      <c r="AB6156" s="114">
        <v>15958.245999999999</v>
      </c>
      <c r="AC6156">
        <v>991458</v>
      </c>
      <c r="AD6156">
        <v>4113326</v>
      </c>
      <c r="AE6156">
        <v>4003</v>
      </c>
      <c r="AF6156">
        <v>64714</v>
      </c>
    </row>
    <row r="6157" spans="1:32" x14ac:dyDescent="0.3">
      <c r="A6157" t="s">
        <v>4</v>
      </c>
      <c r="B6157" s="65" t="str">
        <f>VLOOKUP(A6157,'bank list with code'!$A$2:$C$114,3,FALSE)</f>
        <v>B022</v>
      </c>
      <c r="C6157" s="65" t="str">
        <f>VLOOKUP(B6157,'bank type'!$A$2:$B$87,2,FALSE)</f>
        <v>Public Sector Banks</v>
      </c>
      <c r="D6157" s="62">
        <f t="shared" si="200"/>
        <v>45565</v>
      </c>
      <c r="E6157" s="118">
        <v>9</v>
      </c>
      <c r="F6157" s="31">
        <v>2024</v>
      </c>
      <c r="G6157">
        <v>2857</v>
      </c>
      <c r="H6157">
        <v>1144</v>
      </c>
      <c r="K6157">
        <v>3367</v>
      </c>
      <c r="L6157">
        <v>2775</v>
      </c>
      <c r="M6157">
        <v>29218</v>
      </c>
      <c r="N6157">
        <v>1686310</v>
      </c>
      <c r="O6157">
        <v>0</v>
      </c>
      <c r="Q6157">
        <v>0</v>
      </c>
      <c r="S6157" s="114">
        <v>0</v>
      </c>
      <c r="T6157">
        <v>0</v>
      </c>
      <c r="U6157">
        <v>0</v>
      </c>
      <c r="V6157">
        <v>0</v>
      </c>
      <c r="W6157">
        <v>0</v>
      </c>
      <c r="X6157">
        <v>29986420</v>
      </c>
      <c r="Z6157">
        <v>1512294</v>
      </c>
      <c r="AB6157" s="114">
        <v>3592.7420000000002</v>
      </c>
      <c r="AC6157">
        <v>213622</v>
      </c>
      <c r="AD6157">
        <v>756522</v>
      </c>
      <c r="AE6157">
        <v>0</v>
      </c>
      <c r="AF6157">
        <v>0</v>
      </c>
    </row>
    <row r="6158" spans="1:32" x14ac:dyDescent="0.3">
      <c r="A6158" t="s">
        <v>5</v>
      </c>
      <c r="B6158" s="65" t="str">
        <f>VLOOKUP(A6158,'bank list with code'!$A$2:$C$114,3,FALSE)</f>
        <v>B060</v>
      </c>
      <c r="C6158" s="65" t="str">
        <f>VLOOKUP(B6158,'bank type'!$A$2:$B$87,2,FALSE)</f>
        <v>Public Sector Banks</v>
      </c>
      <c r="D6158" s="62">
        <f t="shared" si="200"/>
        <v>45565</v>
      </c>
      <c r="E6158" s="118">
        <v>9</v>
      </c>
      <c r="F6158" s="31">
        <v>2024</v>
      </c>
      <c r="G6158">
        <v>4601</v>
      </c>
      <c r="H6158">
        <v>616</v>
      </c>
      <c r="K6158">
        <v>20904</v>
      </c>
      <c r="L6158">
        <v>12993</v>
      </c>
      <c r="M6158">
        <v>0</v>
      </c>
      <c r="N6158">
        <v>2739588</v>
      </c>
      <c r="O6158">
        <v>265112</v>
      </c>
      <c r="Q6158">
        <v>229807</v>
      </c>
      <c r="S6158" s="114">
        <v>980</v>
      </c>
      <c r="T6158">
        <v>153259</v>
      </c>
      <c r="U6158">
        <v>1239482</v>
      </c>
      <c r="V6158">
        <v>0</v>
      </c>
      <c r="W6158">
        <v>0</v>
      </c>
      <c r="X6158">
        <v>32680016</v>
      </c>
      <c r="Z6158">
        <v>3137677</v>
      </c>
      <c r="AB6158" s="114">
        <v>6892.5519999999997</v>
      </c>
      <c r="AC6158">
        <v>695859</v>
      </c>
      <c r="AD6158">
        <v>1560900</v>
      </c>
      <c r="AE6158">
        <v>226</v>
      </c>
      <c r="AF6158">
        <v>761</v>
      </c>
    </row>
    <row r="6159" spans="1:32" x14ac:dyDescent="0.3">
      <c r="A6159" t="s">
        <v>6</v>
      </c>
      <c r="B6159" s="65" t="str">
        <f>VLOOKUP(A6159,'bank list with code'!$A$2:$C$114,3,FALSE)</f>
        <v>B061</v>
      </c>
      <c r="C6159" s="65" t="str">
        <f>VLOOKUP(B6159,'bank type'!$A$2:$B$87,2,FALSE)</f>
        <v>Public Sector Banks</v>
      </c>
      <c r="D6159" s="62">
        <f t="shared" si="200"/>
        <v>45565</v>
      </c>
      <c r="E6159" s="118">
        <v>9</v>
      </c>
      <c r="F6159" s="31">
        <v>2024</v>
      </c>
      <c r="G6159">
        <v>2763</v>
      </c>
      <c r="H6159">
        <v>737</v>
      </c>
      <c r="K6159">
        <v>0</v>
      </c>
      <c r="L6159">
        <v>0</v>
      </c>
      <c r="M6159">
        <v>0</v>
      </c>
      <c r="N6159">
        <v>401324</v>
      </c>
      <c r="O6159">
        <v>60130</v>
      </c>
      <c r="Q6159">
        <v>69713</v>
      </c>
      <c r="S6159" s="114">
        <v>204.89699999999999</v>
      </c>
      <c r="T6159">
        <v>23597</v>
      </c>
      <c r="U6159">
        <v>84150</v>
      </c>
      <c r="V6159">
        <v>0</v>
      </c>
      <c r="W6159">
        <v>0</v>
      </c>
      <c r="X6159">
        <v>19600172</v>
      </c>
      <c r="Z6159">
        <v>2405063</v>
      </c>
      <c r="AB6159" s="114">
        <v>5182.8159999999998</v>
      </c>
      <c r="AC6159">
        <v>467580</v>
      </c>
      <c r="AD6159">
        <v>1067452</v>
      </c>
      <c r="AE6159">
        <v>0</v>
      </c>
      <c r="AF6159">
        <v>0</v>
      </c>
    </row>
    <row r="6160" spans="1:32" x14ac:dyDescent="0.3">
      <c r="A6160" t="s">
        <v>7</v>
      </c>
      <c r="B6160" s="65" t="str">
        <f>VLOOKUP(A6160,'bank list with code'!$A$2:$C$114,3,FALSE)</f>
        <v>B080</v>
      </c>
      <c r="C6160" s="65" t="str">
        <f>VLOOKUP(B6160,'bank type'!$A$2:$B$87,2,FALSE)</f>
        <v>Public Sector Banks</v>
      </c>
      <c r="D6160" s="62">
        <f t="shared" si="200"/>
        <v>45565</v>
      </c>
      <c r="E6160" s="118">
        <v>9</v>
      </c>
      <c r="F6160" s="31">
        <v>2024</v>
      </c>
      <c r="G6160">
        <v>1049</v>
      </c>
      <c r="H6160">
        <v>28</v>
      </c>
      <c r="K6160">
        <v>833</v>
      </c>
      <c r="L6160">
        <v>1503</v>
      </c>
      <c r="M6160">
        <v>979</v>
      </c>
      <c r="N6160">
        <v>139547</v>
      </c>
      <c r="O6160">
        <v>0</v>
      </c>
      <c r="Q6160">
        <v>0</v>
      </c>
      <c r="S6160" s="114">
        <v>0</v>
      </c>
      <c r="T6160">
        <v>0</v>
      </c>
      <c r="U6160">
        <v>0</v>
      </c>
      <c r="V6160">
        <v>0</v>
      </c>
      <c r="W6160">
        <v>0</v>
      </c>
      <c r="X6160">
        <v>3648840</v>
      </c>
      <c r="Z6160">
        <v>311196</v>
      </c>
      <c r="AB6160" s="114">
        <v>724.29600000000005</v>
      </c>
      <c r="AC6160">
        <v>111705</v>
      </c>
      <c r="AD6160">
        <v>295850</v>
      </c>
      <c r="AE6160">
        <v>0</v>
      </c>
      <c r="AF6160">
        <v>0</v>
      </c>
    </row>
    <row r="6161" spans="1:32" x14ac:dyDescent="0.3">
      <c r="A6161" t="s">
        <v>8</v>
      </c>
      <c r="B6161" s="65" t="str">
        <f>VLOOKUP(A6161,'bank list with code'!$A$2:$C$114,3,FALSE)</f>
        <v>B081</v>
      </c>
      <c r="C6161" s="65" t="str">
        <f>VLOOKUP(B6161,'bank type'!$A$2:$B$87,2,FALSE)</f>
        <v>Public Sector Banks</v>
      </c>
      <c r="D6161" s="62">
        <f t="shared" si="200"/>
        <v>45565</v>
      </c>
      <c r="E6161" s="118">
        <v>9</v>
      </c>
      <c r="F6161" s="31">
        <v>2024</v>
      </c>
      <c r="G6161">
        <v>7801</v>
      </c>
      <c r="H6161">
        <v>4239</v>
      </c>
      <c r="K6161">
        <v>34478</v>
      </c>
      <c r="L6161">
        <v>0</v>
      </c>
      <c r="M6161">
        <v>678348</v>
      </c>
      <c r="N6161">
        <v>604644</v>
      </c>
      <c r="O6161">
        <v>541418</v>
      </c>
      <c r="Q6161">
        <v>360418</v>
      </c>
      <c r="S6161" s="114">
        <v>1495.529</v>
      </c>
      <c r="T6161">
        <v>252894</v>
      </c>
      <c r="U6161">
        <v>1401477</v>
      </c>
      <c r="V6161">
        <v>4</v>
      </c>
      <c r="W6161">
        <v>255</v>
      </c>
      <c r="X6161">
        <v>40630988</v>
      </c>
      <c r="Z6161">
        <v>4261970</v>
      </c>
      <c r="AB6161" s="114">
        <v>10539.978999999999</v>
      </c>
      <c r="AC6161">
        <v>1333438</v>
      </c>
      <c r="AD6161">
        <v>3374689</v>
      </c>
      <c r="AE6161">
        <v>0</v>
      </c>
      <c r="AF6161">
        <v>0</v>
      </c>
    </row>
    <row r="6162" spans="1:32" x14ac:dyDescent="0.3">
      <c r="A6162" t="s">
        <v>12</v>
      </c>
      <c r="B6162" s="65" t="str">
        <f>VLOOKUP(A6162,'bank list with code'!$A$2:$C$114,3,FALSE)</f>
        <v>B093</v>
      </c>
      <c r="C6162" s="65" t="str">
        <f>VLOOKUP(B6162,'bank type'!$A$2:$B$87,2,FALSE)</f>
        <v>Public Sector Banks</v>
      </c>
      <c r="D6162" s="62">
        <f t="shared" si="200"/>
        <v>45565</v>
      </c>
      <c r="E6162" s="118">
        <v>9</v>
      </c>
      <c r="F6162" s="31">
        <v>2024</v>
      </c>
      <c r="G6162">
        <v>24713</v>
      </c>
      <c r="H6162">
        <v>37988</v>
      </c>
      <c r="K6162">
        <v>1445506</v>
      </c>
      <c r="L6162">
        <v>46452</v>
      </c>
      <c r="M6162">
        <v>940593</v>
      </c>
      <c r="N6162">
        <v>4375351</v>
      </c>
      <c r="O6162">
        <v>19586884</v>
      </c>
      <c r="Q6162">
        <v>25598172</v>
      </c>
      <c r="S6162" s="114">
        <v>99052.399000000005</v>
      </c>
      <c r="T6162">
        <v>39864931</v>
      </c>
      <c r="U6162">
        <v>178095372</v>
      </c>
      <c r="V6162">
        <v>0</v>
      </c>
      <c r="W6162">
        <v>0</v>
      </c>
      <c r="X6162">
        <v>234984596</v>
      </c>
      <c r="Z6162">
        <v>32023702</v>
      </c>
      <c r="AB6162" s="114">
        <v>75866.296000000002</v>
      </c>
      <c r="AC6162">
        <v>7798956</v>
      </c>
      <c r="AD6162">
        <v>25641836</v>
      </c>
      <c r="AE6162">
        <v>958</v>
      </c>
      <c r="AF6162">
        <v>13842</v>
      </c>
    </row>
    <row r="6163" spans="1:32" x14ac:dyDescent="0.3">
      <c r="A6163" t="s">
        <v>9</v>
      </c>
      <c r="B6163" s="65" t="str">
        <f>VLOOKUP(A6163,'bank list with code'!$A$2:$C$114,3,FALSE)</f>
        <v>B102</v>
      </c>
      <c r="C6163" s="65" t="str">
        <f>VLOOKUP(B6163,'bank type'!$A$2:$B$87,2,FALSE)</f>
        <v>Public Sector Banks</v>
      </c>
      <c r="D6163" s="62">
        <f t="shared" si="200"/>
        <v>45565</v>
      </c>
      <c r="E6163" s="118">
        <v>9</v>
      </c>
      <c r="F6163" s="31">
        <v>2024</v>
      </c>
      <c r="G6163">
        <v>2240</v>
      </c>
      <c r="H6163">
        <v>231</v>
      </c>
      <c r="K6163">
        <v>11020</v>
      </c>
      <c r="L6163">
        <v>3568</v>
      </c>
      <c r="M6163">
        <v>310</v>
      </c>
      <c r="N6163">
        <v>1164594</v>
      </c>
      <c r="O6163">
        <v>0</v>
      </c>
      <c r="Q6163">
        <v>0</v>
      </c>
      <c r="S6163" s="114">
        <v>0</v>
      </c>
      <c r="T6163">
        <v>0</v>
      </c>
      <c r="U6163">
        <v>0</v>
      </c>
      <c r="V6163">
        <v>0</v>
      </c>
      <c r="W6163">
        <v>0</v>
      </c>
      <c r="X6163">
        <v>12587210</v>
      </c>
      <c r="Z6163">
        <v>953005</v>
      </c>
      <c r="AB6163" s="114">
        <v>2307.712</v>
      </c>
      <c r="AC6163">
        <v>347825</v>
      </c>
      <c r="AD6163">
        <v>814867</v>
      </c>
      <c r="AE6163">
        <v>829</v>
      </c>
      <c r="AF6163">
        <v>14353</v>
      </c>
    </row>
    <row r="6164" spans="1:32" x14ac:dyDescent="0.3">
      <c r="A6164" t="s">
        <v>10</v>
      </c>
      <c r="B6164" s="65" t="str">
        <f>VLOOKUP(A6164,'bank list with code'!$A$2:$C$114,3,FALSE)</f>
        <v>B105</v>
      </c>
      <c r="C6164" s="65" t="str">
        <f>VLOOKUP(B6164,'bank type'!$A$2:$B$87,2,FALSE)</f>
        <v>Public Sector Banks</v>
      </c>
      <c r="D6164" s="62">
        <f t="shared" si="200"/>
        <v>45565</v>
      </c>
      <c r="E6164" s="118">
        <v>9</v>
      </c>
      <c r="F6164" s="31">
        <v>2024</v>
      </c>
      <c r="G6164">
        <v>7671</v>
      </c>
      <c r="H6164">
        <v>2020</v>
      </c>
      <c r="K6164">
        <v>48382</v>
      </c>
      <c r="L6164">
        <v>8001</v>
      </c>
      <c r="M6164">
        <v>290703</v>
      </c>
      <c r="N6164">
        <v>286419</v>
      </c>
      <c r="O6164">
        <v>746358</v>
      </c>
      <c r="Q6164">
        <v>649297</v>
      </c>
      <c r="S6164" s="114">
        <v>2732.3719999999998</v>
      </c>
      <c r="T6164">
        <v>1600394</v>
      </c>
      <c r="U6164">
        <v>3200231</v>
      </c>
      <c r="V6164">
        <v>0</v>
      </c>
      <c r="W6164">
        <v>0</v>
      </c>
      <c r="X6164">
        <v>56180879</v>
      </c>
      <c r="Z6164">
        <v>4833589</v>
      </c>
      <c r="AB6164" s="114">
        <v>10392.582</v>
      </c>
      <c r="AC6164">
        <v>1893599</v>
      </c>
      <c r="AD6164">
        <v>4085267</v>
      </c>
      <c r="AE6164">
        <v>2586</v>
      </c>
      <c r="AF6164">
        <v>10077</v>
      </c>
    </row>
    <row r="6165" spans="1:32" x14ac:dyDescent="0.3">
      <c r="A6165" t="s">
        <v>14</v>
      </c>
      <c r="B6165" s="65" t="str">
        <f>VLOOKUP(A6165,'bank list with code'!$A$2:$C$114,3,FALSE)</f>
        <v>B009</v>
      </c>
      <c r="C6165" s="65" t="str">
        <f>VLOOKUP(B6165,'bank type'!$A$2:$B$87,2,FALSE)</f>
        <v>Private Sector Banks</v>
      </c>
      <c r="D6165" s="62">
        <f t="shared" si="200"/>
        <v>45565</v>
      </c>
      <c r="E6165" s="118">
        <v>9</v>
      </c>
      <c r="F6165" s="31">
        <v>2024</v>
      </c>
      <c r="G6165">
        <v>6381</v>
      </c>
      <c r="H6165">
        <v>8329</v>
      </c>
      <c r="K6165">
        <v>1897209</v>
      </c>
      <c r="L6165">
        <v>541</v>
      </c>
      <c r="M6165">
        <v>715535</v>
      </c>
      <c r="N6165">
        <v>90190080</v>
      </c>
      <c r="O6165">
        <v>14792226</v>
      </c>
      <c r="Q6165">
        <v>31755134</v>
      </c>
      <c r="S6165" s="114">
        <v>71136.546000000002</v>
      </c>
      <c r="T6165">
        <v>25903299</v>
      </c>
      <c r="U6165">
        <v>116082450</v>
      </c>
      <c r="V6165">
        <v>0</v>
      </c>
      <c r="W6165">
        <v>0</v>
      </c>
      <c r="X6165">
        <v>37702660</v>
      </c>
      <c r="Z6165">
        <v>4735240</v>
      </c>
      <c r="AB6165" s="114">
        <v>14528.425999999999</v>
      </c>
      <c r="AC6165">
        <v>2135704</v>
      </c>
      <c r="AD6165">
        <v>11410553</v>
      </c>
      <c r="AE6165">
        <v>12589</v>
      </c>
      <c r="AF6165">
        <v>323115</v>
      </c>
    </row>
    <row r="6166" spans="1:32" x14ac:dyDescent="0.3">
      <c r="A6166" t="s">
        <v>15</v>
      </c>
      <c r="B6166" s="65" t="str">
        <f>VLOOKUP(A6166,'bank list with code'!$A$2:$C$114,3,FALSE)</f>
        <v>B010</v>
      </c>
      <c r="C6166" s="65" t="str">
        <f>VLOOKUP(B6166,'bank type'!$A$2:$B$87,2,FALSE)</f>
        <v>Private Sector Banks</v>
      </c>
      <c r="D6166" s="62">
        <f t="shared" si="200"/>
        <v>45565</v>
      </c>
      <c r="E6166" s="118">
        <v>9</v>
      </c>
      <c r="F6166" s="31">
        <v>2024</v>
      </c>
      <c r="G6166">
        <v>433</v>
      </c>
      <c r="H6166">
        <v>5</v>
      </c>
      <c r="K6166">
        <v>72908</v>
      </c>
      <c r="L6166">
        <v>0</v>
      </c>
      <c r="M6166">
        <v>5788</v>
      </c>
      <c r="N6166">
        <v>0</v>
      </c>
      <c r="O6166">
        <v>0</v>
      </c>
      <c r="Q6166">
        <v>0</v>
      </c>
      <c r="S6166" s="114">
        <v>0</v>
      </c>
      <c r="T6166">
        <v>0</v>
      </c>
      <c r="U6166">
        <v>0</v>
      </c>
      <c r="V6166">
        <v>0</v>
      </c>
      <c r="W6166">
        <v>0</v>
      </c>
      <c r="X6166">
        <v>6017159</v>
      </c>
      <c r="Z6166">
        <v>267368</v>
      </c>
      <c r="AB6166" s="114">
        <v>825.89800000000002</v>
      </c>
      <c r="AC6166">
        <v>83683</v>
      </c>
      <c r="AD6166">
        <v>418156</v>
      </c>
      <c r="AE6166">
        <v>0</v>
      </c>
      <c r="AF6166">
        <v>0</v>
      </c>
    </row>
    <row r="6167" spans="1:32" x14ac:dyDescent="0.3">
      <c r="A6167" t="s">
        <v>90</v>
      </c>
      <c r="B6167" s="65" t="str">
        <f>VLOOKUP(A6167,'bank list with code'!$A$2:$C$114,3,FALSE)</f>
        <v>B024</v>
      </c>
      <c r="C6167" s="65" t="str">
        <f>VLOOKUP(B6167,'bank type'!$A$2:$B$87,2,FALSE)</f>
        <v>Private Sector Banks</v>
      </c>
      <c r="D6167" s="62">
        <f t="shared" si="200"/>
        <v>45565</v>
      </c>
      <c r="E6167" s="118">
        <v>9</v>
      </c>
      <c r="F6167" s="31">
        <v>2024</v>
      </c>
      <c r="G6167">
        <v>1163</v>
      </c>
      <c r="H6167">
        <v>519</v>
      </c>
      <c r="K6167">
        <v>6914</v>
      </c>
      <c r="L6167">
        <v>86094</v>
      </c>
      <c r="M6167">
        <v>0</v>
      </c>
      <c r="N6167">
        <v>75420</v>
      </c>
      <c r="O6167">
        <v>25729</v>
      </c>
      <c r="Q6167">
        <v>54451</v>
      </c>
      <c r="S6167" s="114">
        <v>219.92400000000001</v>
      </c>
      <c r="T6167">
        <v>23084</v>
      </c>
      <c r="U6167">
        <v>231937</v>
      </c>
      <c r="V6167">
        <v>0</v>
      </c>
      <c r="W6167">
        <v>0</v>
      </c>
      <c r="X6167">
        <v>2881359</v>
      </c>
      <c r="Z6167">
        <v>502625</v>
      </c>
      <c r="AB6167" s="114">
        <v>1330.0809999999999</v>
      </c>
      <c r="AC6167">
        <v>39471</v>
      </c>
      <c r="AD6167">
        <v>136224</v>
      </c>
      <c r="AE6167">
        <v>0</v>
      </c>
      <c r="AF6167">
        <v>0</v>
      </c>
    </row>
    <row r="6168" spans="1:32" x14ac:dyDescent="0.3">
      <c r="A6168" t="s">
        <v>91</v>
      </c>
      <c r="B6168" s="65" t="str">
        <f>VLOOKUP(A6168,'bank list with code'!$A$2:$C$114,3,FALSE)</f>
        <v>B027</v>
      </c>
      <c r="C6168" s="65" t="str">
        <f>VLOOKUP(B6168,'bank type'!$A$2:$B$87,2,FALSE)</f>
        <v>Private Sector Banks</v>
      </c>
      <c r="D6168" s="62">
        <f t="shared" si="200"/>
        <v>45565</v>
      </c>
      <c r="E6168" s="118">
        <v>9</v>
      </c>
      <c r="F6168" s="31">
        <v>2024</v>
      </c>
      <c r="G6168">
        <v>723</v>
      </c>
      <c r="H6168">
        <v>47</v>
      </c>
      <c r="K6168">
        <v>0</v>
      </c>
      <c r="L6168">
        <v>0</v>
      </c>
      <c r="M6168">
        <v>14148</v>
      </c>
      <c r="N6168">
        <v>0</v>
      </c>
      <c r="O6168">
        <v>133306</v>
      </c>
      <c r="Q6168">
        <v>224871</v>
      </c>
      <c r="S6168" s="114">
        <v>665.78499999999997</v>
      </c>
      <c r="T6168">
        <v>1099670</v>
      </c>
      <c r="U6168">
        <v>1491489</v>
      </c>
      <c r="V6168">
        <v>0</v>
      </c>
      <c r="W6168">
        <v>0</v>
      </c>
      <c r="X6168">
        <v>894864</v>
      </c>
      <c r="Z6168">
        <v>163890</v>
      </c>
      <c r="AB6168" s="114">
        <v>354.76100000000002</v>
      </c>
      <c r="AC6168">
        <v>13387</v>
      </c>
      <c r="AD6168">
        <v>45103</v>
      </c>
      <c r="AE6168">
        <v>0</v>
      </c>
      <c r="AF6168">
        <v>0</v>
      </c>
    </row>
    <row r="6169" spans="1:32" x14ac:dyDescent="0.3">
      <c r="A6169" t="s">
        <v>18</v>
      </c>
      <c r="B6169" s="65" t="str">
        <f>VLOOKUP(A6169,'bank list with code'!$A$2:$C$114,3,FALSE)</f>
        <v>B032</v>
      </c>
      <c r="C6169" s="65" t="str">
        <f>VLOOKUP(B6169,'bank type'!$A$2:$B$87,2,FALSE)</f>
        <v>Private Sector Banks</v>
      </c>
      <c r="D6169" s="62">
        <f t="shared" si="200"/>
        <v>45565</v>
      </c>
      <c r="E6169" s="118">
        <v>9</v>
      </c>
      <c r="F6169" s="31">
        <v>2024</v>
      </c>
      <c r="G6169">
        <v>423</v>
      </c>
      <c r="H6169">
        <v>5</v>
      </c>
      <c r="K6169">
        <v>7954</v>
      </c>
      <c r="L6169">
        <v>0</v>
      </c>
      <c r="M6169">
        <v>15752</v>
      </c>
      <c r="N6169">
        <v>0</v>
      </c>
      <c r="O6169">
        <v>3</v>
      </c>
      <c r="Q6169">
        <v>0</v>
      </c>
      <c r="S6169" s="114">
        <v>0</v>
      </c>
      <c r="T6169">
        <v>0</v>
      </c>
      <c r="U6169">
        <v>0</v>
      </c>
      <c r="V6169">
        <v>0</v>
      </c>
      <c r="W6169">
        <v>0</v>
      </c>
      <c r="X6169">
        <v>1027647</v>
      </c>
      <c r="Z6169">
        <v>78772</v>
      </c>
      <c r="AB6169" s="114">
        <v>232.727</v>
      </c>
      <c r="AC6169">
        <v>44972</v>
      </c>
      <c r="AD6169">
        <v>156872</v>
      </c>
      <c r="AE6169">
        <v>217</v>
      </c>
      <c r="AF6169">
        <v>6152</v>
      </c>
    </row>
    <row r="6170" spans="1:32" x14ac:dyDescent="0.3">
      <c r="A6170" t="s">
        <v>19</v>
      </c>
      <c r="B6170" s="65" t="str">
        <f>VLOOKUP(A6170,'bank list with code'!$A$2:$C$114,3,FALSE)</f>
        <v>B038</v>
      </c>
      <c r="C6170" s="65" t="str">
        <f>VLOOKUP(B6170,'bank type'!$A$2:$B$87,2,FALSE)</f>
        <v>Private Sector Banks</v>
      </c>
      <c r="D6170" s="62">
        <f t="shared" si="200"/>
        <v>45565</v>
      </c>
      <c r="E6170" s="118">
        <v>9</v>
      </c>
      <c r="F6170" s="31">
        <v>2024</v>
      </c>
      <c r="G6170">
        <v>241</v>
      </c>
      <c r="H6170">
        <v>39</v>
      </c>
      <c r="K6170">
        <v>1486</v>
      </c>
      <c r="L6170">
        <v>0</v>
      </c>
      <c r="M6170">
        <v>0</v>
      </c>
      <c r="N6170">
        <v>34824</v>
      </c>
      <c r="O6170">
        <v>12818</v>
      </c>
      <c r="Q6170">
        <v>25844</v>
      </c>
      <c r="S6170" s="114">
        <v>64.343000000000004</v>
      </c>
      <c r="T6170">
        <v>6586</v>
      </c>
      <c r="U6170">
        <v>27493</v>
      </c>
      <c r="V6170">
        <v>0</v>
      </c>
      <c r="W6170">
        <v>0</v>
      </c>
      <c r="X6170">
        <v>559783</v>
      </c>
      <c r="Z6170">
        <v>160272</v>
      </c>
      <c r="AB6170" s="114">
        <v>331.42099999999999</v>
      </c>
      <c r="AC6170">
        <v>6044</v>
      </c>
      <c r="AD6170">
        <v>14963</v>
      </c>
      <c r="AE6170">
        <v>0</v>
      </c>
      <c r="AF6170">
        <v>0</v>
      </c>
    </row>
    <row r="6171" spans="1:32" x14ac:dyDescent="0.3">
      <c r="A6171" t="s">
        <v>20</v>
      </c>
      <c r="B6171" s="65" t="str">
        <f>VLOOKUP(A6171,'bank list with code'!$A$2:$C$114,3,FALSE)</f>
        <v>B045</v>
      </c>
      <c r="C6171" s="65" t="str">
        <f>VLOOKUP(B6171,'bank type'!$A$2:$B$87,2,FALSE)</f>
        <v>Private Sector Banks</v>
      </c>
      <c r="D6171" s="62">
        <f t="shared" si="200"/>
        <v>45565</v>
      </c>
      <c r="E6171" s="118">
        <v>9</v>
      </c>
      <c r="F6171" s="31">
        <v>2024</v>
      </c>
      <c r="G6171">
        <v>1720</v>
      </c>
      <c r="H6171">
        <v>330</v>
      </c>
      <c r="K6171">
        <v>20686</v>
      </c>
      <c r="L6171">
        <v>589</v>
      </c>
      <c r="M6171">
        <v>25</v>
      </c>
      <c r="N6171">
        <v>5556773</v>
      </c>
      <c r="O6171">
        <v>1049206</v>
      </c>
      <c r="Q6171">
        <v>2261586</v>
      </c>
      <c r="S6171" s="114">
        <v>6769.393</v>
      </c>
      <c r="T6171">
        <v>1806238</v>
      </c>
      <c r="U6171">
        <v>8996132</v>
      </c>
      <c r="V6171">
        <v>0</v>
      </c>
      <c r="W6171">
        <v>0</v>
      </c>
      <c r="X6171">
        <v>13836055</v>
      </c>
      <c r="Z6171">
        <v>3217055</v>
      </c>
      <c r="AB6171" s="114">
        <v>8315.8150000000005</v>
      </c>
      <c r="AC6171">
        <v>1237844</v>
      </c>
      <c r="AD6171">
        <v>4458202</v>
      </c>
      <c r="AE6171">
        <v>2848</v>
      </c>
      <c r="AF6171">
        <v>40195</v>
      </c>
    </row>
    <row r="6172" spans="1:32" x14ac:dyDescent="0.3">
      <c r="A6172" t="s">
        <v>21</v>
      </c>
      <c r="B6172" s="65" t="str">
        <f>VLOOKUP(A6172,'bank list with code'!$A$2:$C$114,3,FALSE)</f>
        <v>B050</v>
      </c>
      <c r="C6172" s="65" t="str">
        <f>VLOOKUP(B6172,'bank type'!$A$2:$B$87,2,FALSE)</f>
        <v>Private Sector Banks</v>
      </c>
      <c r="D6172" s="62">
        <f t="shared" si="200"/>
        <v>45565</v>
      </c>
      <c r="E6172" s="118">
        <v>9</v>
      </c>
      <c r="F6172" s="31">
        <v>2024</v>
      </c>
      <c r="G6172">
        <v>12237</v>
      </c>
      <c r="H6172">
        <v>8756</v>
      </c>
      <c r="K6172">
        <v>1638516</v>
      </c>
      <c r="L6172">
        <v>3136</v>
      </c>
      <c r="M6172">
        <v>2170804</v>
      </c>
      <c r="N6172">
        <v>729847</v>
      </c>
      <c r="O6172">
        <v>22405188</v>
      </c>
      <c r="Q6172">
        <v>68061552</v>
      </c>
      <c r="S6172" s="114">
        <v>162525.005</v>
      </c>
      <c r="T6172">
        <v>35525094</v>
      </c>
      <c r="U6172">
        <v>359740990</v>
      </c>
      <c r="V6172">
        <v>0</v>
      </c>
      <c r="W6172">
        <v>0</v>
      </c>
      <c r="X6172">
        <v>57092063</v>
      </c>
      <c r="Z6172">
        <v>10189706</v>
      </c>
      <c r="AB6172" s="114">
        <v>34783.419000000002</v>
      </c>
      <c r="AC6172">
        <v>7318852</v>
      </c>
      <c r="AD6172">
        <v>37924888</v>
      </c>
      <c r="AE6172">
        <v>70491</v>
      </c>
      <c r="AF6172">
        <v>1045282</v>
      </c>
    </row>
    <row r="6173" spans="1:32" x14ac:dyDescent="0.3">
      <c r="A6173" t="s">
        <v>22</v>
      </c>
      <c r="B6173" s="65" t="str">
        <f>VLOOKUP(A6173,'bank list with code'!$A$2:$C$114,3,FALSE)</f>
        <v>B053</v>
      </c>
      <c r="C6173" s="65" t="str">
        <f>VLOOKUP(B6173,'bank type'!$A$2:$B$87,2,FALSE)</f>
        <v>Private Sector Banks</v>
      </c>
      <c r="D6173" s="62">
        <f t="shared" si="200"/>
        <v>45565</v>
      </c>
      <c r="E6173" s="118">
        <v>9</v>
      </c>
      <c r="F6173" s="31">
        <v>2024</v>
      </c>
      <c r="G6173">
        <v>10000</v>
      </c>
      <c r="H6173">
        <v>6117</v>
      </c>
      <c r="K6173">
        <v>1767953</v>
      </c>
      <c r="L6173">
        <v>6280</v>
      </c>
      <c r="M6173">
        <v>594880</v>
      </c>
      <c r="N6173">
        <v>3627430</v>
      </c>
      <c r="O6173">
        <v>17562210</v>
      </c>
      <c r="Q6173">
        <v>18381047</v>
      </c>
      <c r="S6173" s="114">
        <v>89742.043000000005</v>
      </c>
      <c r="T6173">
        <v>54177278</v>
      </c>
      <c r="U6173">
        <v>224828085</v>
      </c>
      <c r="V6173">
        <v>57</v>
      </c>
      <c r="W6173">
        <v>3664</v>
      </c>
      <c r="X6173">
        <v>31972238</v>
      </c>
      <c r="Z6173">
        <v>6463160</v>
      </c>
      <c r="AB6173" s="114">
        <v>22333.952000000001</v>
      </c>
      <c r="AC6173">
        <v>3048447</v>
      </c>
      <c r="AD6173">
        <v>21682811</v>
      </c>
      <c r="AE6173">
        <v>6546</v>
      </c>
      <c r="AF6173">
        <v>142879</v>
      </c>
    </row>
    <row r="6174" spans="1:32" x14ac:dyDescent="0.3">
      <c r="A6174" t="s">
        <v>82</v>
      </c>
      <c r="B6174" s="65" t="str">
        <f>VLOOKUP(A6174,'bank list with code'!$A$2:$C$114,3,FALSE)</f>
        <v>B054</v>
      </c>
      <c r="C6174" s="65" t="str">
        <f>VLOOKUP(B6174,'bank type'!$A$2:$B$87,2,FALSE)</f>
        <v>Private Sector Banks</v>
      </c>
      <c r="D6174" s="62">
        <f t="shared" si="200"/>
        <v>45565</v>
      </c>
      <c r="E6174" s="118">
        <v>9</v>
      </c>
      <c r="F6174" s="31">
        <v>2024</v>
      </c>
      <c r="G6174">
        <v>2354</v>
      </c>
      <c r="H6174">
        <v>887</v>
      </c>
      <c r="K6174">
        <v>13519</v>
      </c>
      <c r="L6174">
        <v>1041</v>
      </c>
      <c r="M6174">
        <v>2285</v>
      </c>
      <c r="N6174">
        <v>333970</v>
      </c>
      <c r="O6174">
        <v>39631</v>
      </c>
      <c r="Q6174">
        <v>69846</v>
      </c>
      <c r="S6174" s="114">
        <v>274.89600000000002</v>
      </c>
      <c r="T6174">
        <v>63781</v>
      </c>
      <c r="U6174">
        <v>240380</v>
      </c>
      <c r="V6174">
        <v>0</v>
      </c>
      <c r="W6174">
        <v>0</v>
      </c>
      <c r="X6174">
        <v>12111532</v>
      </c>
      <c r="Z6174">
        <v>1163992</v>
      </c>
      <c r="AB6174" s="114">
        <v>2688.2379999999998</v>
      </c>
      <c r="AC6174">
        <v>248416</v>
      </c>
      <c r="AD6174">
        <v>733998</v>
      </c>
      <c r="AE6174">
        <v>0</v>
      </c>
      <c r="AF6174">
        <v>0</v>
      </c>
    </row>
    <row r="6175" spans="1:32" x14ac:dyDescent="0.3">
      <c r="A6175" t="s">
        <v>83</v>
      </c>
      <c r="B6175" s="65" t="str">
        <f>VLOOKUP(A6175,'bank list with code'!$A$2:$C$114,3,FALSE)</f>
        <v>B056</v>
      </c>
      <c r="C6175" s="65" t="str">
        <f>VLOOKUP(B6175,'bank type'!$A$2:$B$87,2,FALSE)</f>
        <v>Private Sector Banks</v>
      </c>
      <c r="D6175" s="62">
        <f t="shared" si="200"/>
        <v>45565</v>
      </c>
      <c r="E6175" s="118">
        <v>9</v>
      </c>
      <c r="F6175" s="31">
        <v>2024</v>
      </c>
      <c r="G6175">
        <v>902</v>
      </c>
      <c r="H6175">
        <v>331</v>
      </c>
      <c r="K6175">
        <v>47622</v>
      </c>
      <c r="L6175">
        <v>7544</v>
      </c>
      <c r="M6175">
        <v>0</v>
      </c>
      <c r="N6175">
        <v>55325</v>
      </c>
      <c r="O6175">
        <v>3076601</v>
      </c>
      <c r="Q6175">
        <v>9447890</v>
      </c>
      <c r="S6175" s="114">
        <v>20227.025000000001</v>
      </c>
      <c r="T6175">
        <v>1841681</v>
      </c>
      <c r="U6175">
        <v>11584561</v>
      </c>
      <c r="V6175">
        <v>0</v>
      </c>
      <c r="W6175">
        <v>0</v>
      </c>
      <c r="X6175">
        <v>6659945</v>
      </c>
      <c r="Z6175">
        <v>632314</v>
      </c>
      <c r="AB6175" s="114">
        <v>1890.913</v>
      </c>
      <c r="AC6175">
        <v>266322</v>
      </c>
      <c r="AD6175">
        <v>2657242</v>
      </c>
      <c r="AE6175">
        <v>0</v>
      </c>
      <c r="AF6175">
        <v>0</v>
      </c>
    </row>
    <row r="6176" spans="1:32" x14ac:dyDescent="0.3">
      <c r="A6176" t="s">
        <v>24</v>
      </c>
      <c r="B6176" s="65" t="str">
        <f>VLOOKUP(A6176,'bank list with code'!$A$2:$C$114,3,FALSE)</f>
        <v>B062</v>
      </c>
      <c r="C6176" s="65" t="str">
        <f>VLOOKUP(B6176,'bank type'!$A$2:$B$87,2,FALSE)</f>
        <v>Private Sector Banks</v>
      </c>
      <c r="D6176" s="62">
        <f t="shared" si="200"/>
        <v>45565</v>
      </c>
      <c r="E6176" s="118">
        <v>9</v>
      </c>
      <c r="F6176" s="31">
        <v>2024</v>
      </c>
      <c r="G6176">
        <v>1895</v>
      </c>
      <c r="H6176">
        <v>1116</v>
      </c>
      <c r="K6176">
        <v>246321</v>
      </c>
      <c r="L6176">
        <v>141</v>
      </c>
      <c r="M6176">
        <v>59690</v>
      </c>
      <c r="N6176">
        <v>6746278</v>
      </c>
      <c r="O6176">
        <v>3022768</v>
      </c>
      <c r="Q6176">
        <v>3724310</v>
      </c>
      <c r="S6176" s="114">
        <v>38075.642999999996</v>
      </c>
      <c r="T6176">
        <v>7002341</v>
      </c>
      <c r="U6176">
        <v>46635337</v>
      </c>
      <c r="V6176">
        <v>0</v>
      </c>
      <c r="W6176">
        <v>0</v>
      </c>
      <c r="X6176">
        <v>11154738</v>
      </c>
      <c r="Z6176">
        <v>738407</v>
      </c>
      <c r="AB6176" s="114">
        <v>2013.412</v>
      </c>
      <c r="AC6176">
        <v>614279</v>
      </c>
      <c r="AD6176">
        <v>2853571</v>
      </c>
      <c r="AE6176">
        <v>879</v>
      </c>
      <c r="AF6176">
        <v>55667</v>
      </c>
    </row>
    <row r="6177" spans="1:32" x14ac:dyDescent="0.3">
      <c r="A6177" t="s">
        <v>84</v>
      </c>
      <c r="B6177" s="65" t="str">
        <f>VLOOKUP(A6177,'bank list with code'!$A$2:$C$114,3,FALSE)</f>
        <v>B063</v>
      </c>
      <c r="C6177" s="65" t="str">
        <f>VLOOKUP(B6177,'bank type'!$A$2:$B$87,2,FALSE)</f>
        <v>Private Sector Banks</v>
      </c>
      <c r="D6177" s="62">
        <f t="shared" si="200"/>
        <v>45565</v>
      </c>
      <c r="E6177" s="118">
        <v>9</v>
      </c>
      <c r="F6177" s="31">
        <v>2024</v>
      </c>
      <c r="G6177">
        <v>948</v>
      </c>
      <c r="H6177">
        <v>631</v>
      </c>
      <c r="K6177">
        <v>14319</v>
      </c>
      <c r="L6177">
        <v>942</v>
      </c>
      <c r="M6177">
        <v>0</v>
      </c>
      <c r="N6177">
        <v>541478</v>
      </c>
      <c r="O6177">
        <v>123424</v>
      </c>
      <c r="Q6177">
        <v>187033</v>
      </c>
      <c r="S6177" s="114">
        <v>1585.4849999999999</v>
      </c>
      <c r="T6177">
        <v>95730</v>
      </c>
      <c r="U6177">
        <v>387794</v>
      </c>
      <c r="V6177">
        <v>0</v>
      </c>
      <c r="W6177">
        <v>0</v>
      </c>
      <c r="X6177">
        <v>4605046</v>
      </c>
      <c r="Z6177">
        <v>871911</v>
      </c>
      <c r="AB6177" s="114">
        <v>2197.232</v>
      </c>
      <c r="AC6177">
        <v>900060</v>
      </c>
      <c r="AD6177">
        <v>668886</v>
      </c>
      <c r="AE6177">
        <v>0</v>
      </c>
      <c r="AF6177">
        <v>0</v>
      </c>
    </row>
    <row r="6178" spans="1:32" x14ac:dyDescent="0.3">
      <c r="A6178" t="s">
        <v>26</v>
      </c>
      <c r="B6178" s="65" t="str">
        <f>VLOOKUP(A6178,'bank list with code'!$A$2:$C$114,3,FALSE)</f>
        <v>B069</v>
      </c>
      <c r="C6178" s="65" t="str">
        <f>VLOOKUP(B6178,'bank type'!$A$2:$B$87,2,FALSE)</f>
        <v>Private Sector Banks</v>
      </c>
      <c r="D6178" s="62">
        <f t="shared" si="200"/>
        <v>45565</v>
      </c>
      <c r="E6178" s="118">
        <v>9</v>
      </c>
      <c r="F6178" s="31">
        <v>2024</v>
      </c>
      <c r="G6178">
        <v>937</v>
      </c>
      <c r="H6178">
        <v>568</v>
      </c>
      <c r="K6178">
        <v>10498</v>
      </c>
      <c r="L6178">
        <v>0</v>
      </c>
      <c r="M6178">
        <v>0</v>
      </c>
      <c r="N6178">
        <v>100964</v>
      </c>
      <c r="O6178">
        <v>0</v>
      </c>
      <c r="Q6178">
        <v>0</v>
      </c>
      <c r="S6178" s="114">
        <v>0</v>
      </c>
      <c r="T6178">
        <v>0</v>
      </c>
      <c r="U6178">
        <v>0</v>
      </c>
      <c r="V6178">
        <v>0</v>
      </c>
      <c r="W6178">
        <v>0</v>
      </c>
      <c r="X6178">
        <v>5419331</v>
      </c>
      <c r="Z6178">
        <v>769748</v>
      </c>
      <c r="AB6178" s="114">
        <v>1529.38</v>
      </c>
      <c r="AC6178">
        <v>55484</v>
      </c>
      <c r="AD6178">
        <v>169385</v>
      </c>
      <c r="AE6178">
        <v>0</v>
      </c>
      <c r="AF6178">
        <v>0</v>
      </c>
    </row>
    <row r="6179" spans="1:32" x14ac:dyDescent="0.3">
      <c r="A6179" t="s">
        <v>27</v>
      </c>
      <c r="B6179" s="65" t="str">
        <f>VLOOKUP(A6179,'bank list with code'!$A$2:$C$114,3,FALSE)</f>
        <v>B070</v>
      </c>
      <c r="C6179" s="65" t="str">
        <f>VLOOKUP(B6179,'bank type'!$A$2:$B$87,2,FALSE)</f>
        <v>Private Sector Banks</v>
      </c>
      <c r="D6179" s="62">
        <f t="shared" si="200"/>
        <v>45565</v>
      </c>
      <c r="E6179" s="118">
        <v>9</v>
      </c>
      <c r="F6179" s="31">
        <v>2024</v>
      </c>
      <c r="G6179">
        <v>1477</v>
      </c>
      <c r="H6179">
        <v>731</v>
      </c>
      <c r="K6179">
        <v>8313</v>
      </c>
      <c r="L6179">
        <v>0</v>
      </c>
      <c r="M6179">
        <v>0</v>
      </c>
      <c r="N6179">
        <v>44362</v>
      </c>
      <c r="O6179">
        <v>10242</v>
      </c>
      <c r="Q6179">
        <v>24882</v>
      </c>
      <c r="S6179" s="114">
        <v>166.292</v>
      </c>
      <c r="T6179">
        <v>10191</v>
      </c>
      <c r="U6179">
        <v>133056</v>
      </c>
      <c r="V6179">
        <v>0</v>
      </c>
      <c r="W6179">
        <v>0</v>
      </c>
      <c r="X6179">
        <v>5027307</v>
      </c>
      <c r="Z6179">
        <v>995541</v>
      </c>
      <c r="AB6179" s="114">
        <v>2518.5279999999998</v>
      </c>
      <c r="AC6179">
        <v>148839</v>
      </c>
      <c r="AD6179">
        <v>718714</v>
      </c>
      <c r="AE6179">
        <v>0</v>
      </c>
      <c r="AF6179">
        <v>0</v>
      </c>
    </row>
    <row r="6180" spans="1:32" x14ac:dyDescent="0.3">
      <c r="A6180" t="s">
        <v>28</v>
      </c>
      <c r="B6180" s="65" t="str">
        <f>VLOOKUP(A6180,'bank list with code'!$A$2:$C$114,3,FALSE)</f>
        <v>B073</v>
      </c>
      <c r="C6180" s="65" t="str">
        <f>VLOOKUP(B6180,'bank type'!$A$2:$B$87,2,FALSE)</f>
        <v>Private Sector Banks</v>
      </c>
      <c r="D6180" s="62">
        <f t="shared" si="200"/>
        <v>45565</v>
      </c>
      <c r="E6180" s="118">
        <v>9</v>
      </c>
      <c r="F6180" s="31">
        <v>2024</v>
      </c>
      <c r="G6180">
        <v>1848</v>
      </c>
      <c r="H6180">
        <v>1481</v>
      </c>
      <c r="K6180">
        <v>76897</v>
      </c>
      <c r="L6180">
        <v>953</v>
      </c>
      <c r="M6180">
        <v>129799</v>
      </c>
      <c r="N6180">
        <v>617970</v>
      </c>
      <c r="O6180">
        <v>5305046</v>
      </c>
      <c r="Q6180">
        <v>11656162</v>
      </c>
      <c r="S6180" s="114">
        <v>24970.588</v>
      </c>
      <c r="T6180">
        <v>4597457</v>
      </c>
      <c r="U6180">
        <v>38358701</v>
      </c>
      <c r="V6180">
        <v>0</v>
      </c>
      <c r="W6180">
        <v>0</v>
      </c>
      <c r="X6180">
        <v>34608869</v>
      </c>
      <c r="Z6180">
        <v>2073053</v>
      </c>
      <c r="AB6180" s="114">
        <v>4809.5169999999998</v>
      </c>
      <c r="AC6180">
        <v>1894627</v>
      </c>
      <c r="AD6180">
        <v>5947914</v>
      </c>
      <c r="AE6180">
        <v>0</v>
      </c>
      <c r="AF6180">
        <v>0</v>
      </c>
    </row>
    <row r="6181" spans="1:32" x14ac:dyDescent="0.3">
      <c r="A6181" t="s">
        <v>92</v>
      </c>
      <c r="B6181" s="65" t="str">
        <f>VLOOKUP(A6181,'bank list with code'!$A$2:$C$114,3,FALSE)</f>
        <v>B074</v>
      </c>
      <c r="C6181" s="65" t="str">
        <f>VLOOKUP(B6181,'bank type'!$A$2:$B$87,2,FALSE)</f>
        <v>Private Sector Banks</v>
      </c>
      <c r="D6181" s="62">
        <f t="shared" si="200"/>
        <v>45565</v>
      </c>
      <c r="E6181" s="118">
        <v>9</v>
      </c>
      <c r="F6181" s="31">
        <v>2024</v>
      </c>
      <c r="G6181">
        <v>0</v>
      </c>
      <c r="H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Q6181">
        <v>0</v>
      </c>
      <c r="S6181" s="114">
        <v>0</v>
      </c>
      <c r="T6181">
        <v>0</v>
      </c>
      <c r="U6181">
        <v>0</v>
      </c>
      <c r="V6181">
        <v>0</v>
      </c>
      <c r="W6181">
        <v>0</v>
      </c>
      <c r="X6181">
        <v>275222</v>
      </c>
      <c r="Z6181">
        <v>14733</v>
      </c>
      <c r="AB6181" s="114">
        <v>26.106000000000002</v>
      </c>
      <c r="AC6181">
        <v>4302</v>
      </c>
      <c r="AD6181">
        <v>13924</v>
      </c>
      <c r="AE6181">
        <v>0</v>
      </c>
      <c r="AF6181">
        <v>0</v>
      </c>
    </row>
    <row r="6182" spans="1:32" x14ac:dyDescent="0.3">
      <c r="A6182" t="s">
        <v>85</v>
      </c>
      <c r="B6182" s="65" t="str">
        <f>VLOOKUP(A6182,'bank list with code'!$A$2:$C$114,3,FALSE)</f>
        <v>B083</v>
      </c>
      <c r="C6182" s="65" t="str">
        <f>VLOOKUP(B6182,'bank type'!$A$2:$B$87,2,FALSE)</f>
        <v>Private Sector Banks</v>
      </c>
      <c r="D6182" s="62">
        <f t="shared" si="200"/>
        <v>45565</v>
      </c>
      <c r="E6182" s="118">
        <v>9</v>
      </c>
      <c r="F6182" s="31">
        <v>2024</v>
      </c>
      <c r="G6182">
        <v>370</v>
      </c>
      <c r="H6182">
        <v>36</v>
      </c>
      <c r="K6182">
        <v>1662956</v>
      </c>
      <c r="L6182">
        <v>0</v>
      </c>
      <c r="M6182">
        <v>3429</v>
      </c>
      <c r="N6182">
        <v>136200</v>
      </c>
      <c r="O6182">
        <v>5218099</v>
      </c>
      <c r="Q6182">
        <v>5210235</v>
      </c>
      <c r="S6182" s="114">
        <v>25780.851999999999</v>
      </c>
      <c r="T6182">
        <v>4729865</v>
      </c>
      <c r="U6182">
        <v>44633356</v>
      </c>
      <c r="V6182">
        <v>0</v>
      </c>
      <c r="W6182">
        <v>0</v>
      </c>
      <c r="X6182">
        <v>1558113</v>
      </c>
      <c r="Z6182">
        <v>159642</v>
      </c>
      <c r="AB6182" s="114">
        <v>437.12799999999999</v>
      </c>
      <c r="AC6182">
        <v>93194</v>
      </c>
      <c r="AD6182">
        <v>618435</v>
      </c>
      <c r="AE6182">
        <v>74</v>
      </c>
      <c r="AF6182">
        <v>2705</v>
      </c>
    </row>
    <row r="6183" spans="1:32" x14ac:dyDescent="0.3">
      <c r="A6183" t="s">
        <v>30</v>
      </c>
      <c r="B6183" s="65" t="str">
        <f>VLOOKUP(A6183,'bank list with code'!$A$2:$C$114,3,FALSE)</f>
        <v>B089</v>
      </c>
      <c r="C6183" s="65" t="str">
        <f>VLOOKUP(B6183,'bank type'!$A$2:$B$87,2,FALSE)</f>
        <v>Private Sector Banks</v>
      </c>
      <c r="D6183" s="62">
        <f t="shared" si="200"/>
        <v>45565</v>
      </c>
      <c r="E6183" s="118">
        <v>9</v>
      </c>
      <c r="F6183" s="31">
        <v>2024</v>
      </c>
      <c r="G6183">
        <v>911</v>
      </c>
      <c r="H6183">
        <v>374</v>
      </c>
      <c r="K6183">
        <v>18277</v>
      </c>
      <c r="L6183">
        <v>0</v>
      </c>
      <c r="M6183">
        <v>37530</v>
      </c>
      <c r="N6183">
        <v>97408</v>
      </c>
      <c r="O6183">
        <v>393789</v>
      </c>
      <c r="Q6183">
        <v>654281</v>
      </c>
      <c r="S6183" s="114">
        <v>2407.451</v>
      </c>
      <c r="T6183">
        <v>697980</v>
      </c>
      <c r="U6183">
        <v>4516148</v>
      </c>
      <c r="V6183">
        <v>0</v>
      </c>
      <c r="W6183">
        <v>0</v>
      </c>
      <c r="X6183">
        <v>3763611</v>
      </c>
      <c r="Z6183">
        <v>1110637</v>
      </c>
      <c r="AB6183" s="114">
        <v>2837.9259999999999</v>
      </c>
      <c r="AC6183">
        <v>174949</v>
      </c>
      <c r="AD6183">
        <v>819674</v>
      </c>
      <c r="AE6183">
        <v>0</v>
      </c>
      <c r="AF6183">
        <v>0</v>
      </c>
    </row>
    <row r="6184" spans="1:32" x14ac:dyDescent="0.3">
      <c r="A6184" t="s">
        <v>31</v>
      </c>
      <c r="B6184" s="65" t="str">
        <f>VLOOKUP(A6184,'bank list with code'!$A$2:$C$114,3,FALSE)</f>
        <v>B100</v>
      </c>
      <c r="C6184" s="65" t="str">
        <f>VLOOKUP(B6184,'bank type'!$A$2:$B$87,2,FALSE)</f>
        <v>Private Sector Banks</v>
      </c>
      <c r="D6184" s="62">
        <f t="shared" si="200"/>
        <v>45565</v>
      </c>
      <c r="E6184" s="118">
        <v>9</v>
      </c>
      <c r="F6184" s="31">
        <v>2024</v>
      </c>
      <c r="G6184">
        <v>507</v>
      </c>
      <c r="H6184">
        <v>655</v>
      </c>
      <c r="K6184">
        <v>2258</v>
      </c>
      <c r="L6184">
        <v>0</v>
      </c>
      <c r="M6184">
        <v>0</v>
      </c>
      <c r="N6184">
        <v>156931</v>
      </c>
      <c r="O6184">
        <v>32717</v>
      </c>
      <c r="Q6184">
        <v>42360</v>
      </c>
      <c r="S6184" s="114">
        <v>190.10300000000001</v>
      </c>
      <c r="T6184">
        <v>17318</v>
      </c>
      <c r="U6184">
        <v>107567</v>
      </c>
      <c r="V6184">
        <v>0</v>
      </c>
      <c r="W6184">
        <v>0</v>
      </c>
      <c r="X6184">
        <v>2348267</v>
      </c>
      <c r="Z6184">
        <v>357803</v>
      </c>
      <c r="AB6184" s="114">
        <v>951.66700000000003</v>
      </c>
      <c r="AC6184">
        <v>32843</v>
      </c>
      <c r="AD6184">
        <v>138087</v>
      </c>
      <c r="AE6184">
        <v>60</v>
      </c>
      <c r="AF6184">
        <v>162</v>
      </c>
    </row>
    <row r="6185" spans="1:32" x14ac:dyDescent="0.3">
      <c r="A6185" t="s">
        <v>33</v>
      </c>
      <c r="B6185" s="65" t="str">
        <f>VLOOKUP(A6185,'bank list with code'!$A$2:$C$114,3,FALSE)</f>
        <v>B113</v>
      </c>
      <c r="C6185" s="65" t="str">
        <f>VLOOKUP(B6185,'bank type'!$A$2:$B$87,2,FALSE)</f>
        <v>Private Sector Banks</v>
      </c>
      <c r="D6185" s="62">
        <f t="shared" si="200"/>
        <v>45565</v>
      </c>
      <c r="E6185" s="118">
        <v>9</v>
      </c>
      <c r="F6185" s="31">
        <v>2024</v>
      </c>
      <c r="G6185">
        <v>1159</v>
      </c>
      <c r="H6185">
        <v>164</v>
      </c>
      <c r="K6185">
        <v>71867</v>
      </c>
      <c r="L6185">
        <v>94372</v>
      </c>
      <c r="M6185">
        <v>302596</v>
      </c>
      <c r="N6185">
        <v>473953131</v>
      </c>
      <c r="O6185">
        <v>2291974</v>
      </c>
      <c r="Q6185">
        <v>6607375</v>
      </c>
      <c r="S6185" s="114">
        <v>14017.951999999999</v>
      </c>
      <c r="T6185">
        <v>1098481</v>
      </c>
      <c r="U6185">
        <v>12873262</v>
      </c>
      <c r="V6185">
        <v>0</v>
      </c>
      <c r="W6185">
        <v>0</v>
      </c>
      <c r="X6185">
        <v>5099164</v>
      </c>
      <c r="Z6185">
        <v>558034</v>
      </c>
      <c r="AB6185" s="114">
        <v>1486.3879999999999</v>
      </c>
      <c r="AC6185">
        <v>160274</v>
      </c>
      <c r="AD6185">
        <v>835936</v>
      </c>
      <c r="AE6185">
        <v>33</v>
      </c>
      <c r="AF6185">
        <v>476</v>
      </c>
    </row>
    <row r="6186" spans="1:32" x14ac:dyDescent="0.3">
      <c r="A6186" t="s">
        <v>86</v>
      </c>
      <c r="B6186" s="65" t="str">
        <f>VLOOKUP(A6186,'bank list with code'!$A$2:$C$114,3,FALSE)</f>
        <v>B004</v>
      </c>
      <c r="C6186" s="65" t="str">
        <f>VLOOKUP(B6186,'bank type'!$A$2:$B$87,2,FALSE)</f>
        <v>Foreign Banks</v>
      </c>
      <c r="D6186" s="62">
        <f t="shared" si="200"/>
        <v>45565</v>
      </c>
      <c r="E6186" s="118">
        <v>9</v>
      </c>
      <c r="F6186" s="31">
        <v>2024</v>
      </c>
      <c r="G6186">
        <v>0</v>
      </c>
      <c r="H6186">
        <v>0</v>
      </c>
      <c r="K6186">
        <v>50254</v>
      </c>
      <c r="L6186">
        <v>0</v>
      </c>
      <c r="M6186">
        <v>0</v>
      </c>
      <c r="N6186">
        <v>0</v>
      </c>
      <c r="O6186">
        <v>1419372</v>
      </c>
      <c r="Q6186">
        <v>1369928</v>
      </c>
      <c r="S6186" s="114">
        <v>11500.611000000001</v>
      </c>
      <c r="T6186">
        <v>4571015</v>
      </c>
      <c r="U6186">
        <v>40782836</v>
      </c>
      <c r="V6186">
        <v>0</v>
      </c>
      <c r="W6186">
        <v>0</v>
      </c>
      <c r="X6186">
        <v>0</v>
      </c>
      <c r="Z6186">
        <v>0</v>
      </c>
      <c r="AB6186" s="114">
        <v>0</v>
      </c>
      <c r="AC6186">
        <v>0</v>
      </c>
      <c r="AD6186">
        <v>0</v>
      </c>
      <c r="AE6186">
        <v>0</v>
      </c>
      <c r="AF6186">
        <v>0</v>
      </c>
    </row>
    <row r="6187" spans="1:32" x14ac:dyDescent="0.3">
      <c r="A6187" t="s">
        <v>36</v>
      </c>
      <c r="B6187" s="65" t="str">
        <f>VLOOKUP(A6187,'bank list with code'!$A$2:$C$114,3,FALSE)</f>
        <v>B011</v>
      </c>
      <c r="C6187" s="65" t="str">
        <f>VLOOKUP(B6187,'bank type'!$A$2:$B$87,2,FALSE)</f>
        <v>Foreign Banks</v>
      </c>
      <c r="D6187" s="62">
        <f t="shared" si="200"/>
        <v>45565</v>
      </c>
      <c r="E6187" s="118">
        <v>9</v>
      </c>
      <c r="F6187" s="31">
        <v>2024</v>
      </c>
      <c r="G6187">
        <v>0</v>
      </c>
      <c r="H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Q6187">
        <v>0</v>
      </c>
      <c r="S6187" s="1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Z6187">
        <v>0</v>
      </c>
      <c r="AB6187" s="114">
        <v>0</v>
      </c>
      <c r="AC6187">
        <v>0</v>
      </c>
      <c r="AD6187">
        <v>0</v>
      </c>
      <c r="AE6187">
        <v>0</v>
      </c>
      <c r="AF6187">
        <v>0</v>
      </c>
    </row>
    <row r="6188" spans="1:32" x14ac:dyDescent="0.3">
      <c r="A6188" t="s">
        <v>107</v>
      </c>
      <c r="B6188" s="65" t="str">
        <f>VLOOKUP(A6188,'bank list with code'!$A$2:$C$114,3,FALSE)</f>
        <v>B013</v>
      </c>
      <c r="C6188" s="65" t="str">
        <f>VLOOKUP(B6188,'bank type'!$A$2:$B$87,2,FALSE)</f>
        <v>Foreign Banks</v>
      </c>
      <c r="D6188" s="62">
        <f t="shared" si="200"/>
        <v>45565</v>
      </c>
      <c r="E6188" s="118">
        <v>9</v>
      </c>
      <c r="F6188" s="31">
        <v>2024</v>
      </c>
      <c r="G6188">
        <v>0</v>
      </c>
      <c r="H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Q6188">
        <v>0</v>
      </c>
      <c r="S6188" s="114">
        <v>0</v>
      </c>
      <c r="T6188">
        <v>0</v>
      </c>
      <c r="U6188">
        <v>0</v>
      </c>
      <c r="V6188">
        <v>0</v>
      </c>
      <c r="W6188">
        <v>0</v>
      </c>
      <c r="X6188">
        <v>639</v>
      </c>
      <c r="Z6188">
        <v>2093</v>
      </c>
      <c r="AB6188" s="114">
        <v>5.46</v>
      </c>
      <c r="AC6188">
        <v>191</v>
      </c>
      <c r="AD6188">
        <v>4932</v>
      </c>
      <c r="AE6188">
        <v>0</v>
      </c>
      <c r="AF6188">
        <v>0</v>
      </c>
    </row>
    <row r="6189" spans="1:32" x14ac:dyDescent="0.3">
      <c r="A6189" t="s">
        <v>37</v>
      </c>
      <c r="B6189" s="65" t="str">
        <f>VLOOKUP(A6189,'bank list with code'!$A$2:$C$114,3,FALSE)</f>
        <v>B017</v>
      </c>
      <c r="C6189" s="65" t="str">
        <f>VLOOKUP(B6189,'bank type'!$A$2:$B$87,2,FALSE)</f>
        <v>Foreign Banks</v>
      </c>
      <c r="D6189" s="62">
        <f t="shared" si="200"/>
        <v>45565</v>
      </c>
      <c r="E6189" s="118">
        <v>9</v>
      </c>
      <c r="F6189" s="31">
        <v>2024</v>
      </c>
      <c r="G6189">
        <v>0</v>
      </c>
      <c r="H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Q6189">
        <v>0</v>
      </c>
      <c r="S6189" s="114">
        <v>0</v>
      </c>
      <c r="T6189">
        <v>0</v>
      </c>
      <c r="U6189">
        <v>0</v>
      </c>
      <c r="V6189">
        <v>0</v>
      </c>
      <c r="W6189">
        <v>0</v>
      </c>
      <c r="X6189">
        <v>779</v>
      </c>
      <c r="Z6189">
        <v>74</v>
      </c>
      <c r="AB6189" s="114">
        <v>0.313</v>
      </c>
      <c r="AC6189">
        <v>8</v>
      </c>
      <c r="AD6189">
        <v>16</v>
      </c>
      <c r="AE6189">
        <v>0</v>
      </c>
      <c r="AF6189">
        <v>0</v>
      </c>
    </row>
    <row r="6190" spans="1:32" x14ac:dyDescent="0.3">
      <c r="A6190" t="s">
        <v>38</v>
      </c>
      <c r="B6190" s="65" t="str">
        <f>VLOOKUP(A6190,'bank list with code'!$A$2:$C$114,3,FALSE)</f>
        <v>B023</v>
      </c>
      <c r="C6190" s="65" t="str">
        <f>VLOOKUP(B6190,'bank type'!$A$2:$B$87,2,FALSE)</f>
        <v>Foreign Banks</v>
      </c>
      <c r="D6190" s="62">
        <f t="shared" si="200"/>
        <v>45565</v>
      </c>
      <c r="E6190" s="118">
        <v>9</v>
      </c>
      <c r="F6190" s="31">
        <v>2024</v>
      </c>
      <c r="G6190">
        <v>0</v>
      </c>
      <c r="H6190">
        <v>0</v>
      </c>
      <c r="K6190">
        <v>0</v>
      </c>
      <c r="L6190">
        <v>0</v>
      </c>
      <c r="M6190">
        <v>0</v>
      </c>
      <c r="N6190">
        <v>0</v>
      </c>
      <c r="O6190">
        <v>212732</v>
      </c>
      <c r="Q6190">
        <v>155982</v>
      </c>
      <c r="S6190" s="114">
        <v>1067.4100000000001</v>
      </c>
      <c r="T6190">
        <v>264228</v>
      </c>
      <c r="U6190">
        <v>4742763</v>
      </c>
      <c r="V6190">
        <v>0</v>
      </c>
      <c r="W6190">
        <v>0</v>
      </c>
      <c r="X6190">
        <v>0</v>
      </c>
      <c r="Z6190">
        <v>0</v>
      </c>
      <c r="AB6190" s="114">
        <v>0</v>
      </c>
      <c r="AC6190">
        <v>0</v>
      </c>
      <c r="AD6190">
        <v>0</v>
      </c>
      <c r="AE6190">
        <v>0</v>
      </c>
      <c r="AF6190">
        <v>0</v>
      </c>
    </row>
    <row r="6191" spans="1:32" x14ac:dyDescent="0.3">
      <c r="A6191" t="s">
        <v>87</v>
      </c>
      <c r="B6191" s="65" t="str">
        <f>VLOOKUP(A6191,'bank list with code'!$A$2:$C$114,3,FALSE)</f>
        <v>B030</v>
      </c>
      <c r="C6191" s="65" t="str">
        <f>VLOOKUP(B6191,'bank type'!$A$2:$B$87,2,FALSE)</f>
        <v>Foreign Banks</v>
      </c>
      <c r="D6191" s="62">
        <f t="shared" si="200"/>
        <v>45565</v>
      </c>
      <c r="E6191" s="118">
        <v>9</v>
      </c>
      <c r="F6191" s="31">
        <v>2024</v>
      </c>
      <c r="G6191">
        <v>438</v>
      </c>
      <c r="H6191">
        <v>340</v>
      </c>
      <c r="K6191">
        <v>622</v>
      </c>
      <c r="L6191">
        <v>90</v>
      </c>
      <c r="M6191">
        <v>0</v>
      </c>
      <c r="N6191">
        <v>6841</v>
      </c>
      <c r="O6191">
        <v>532559</v>
      </c>
      <c r="Q6191">
        <v>535485</v>
      </c>
      <c r="S6191" s="114">
        <v>2450.4850000000001</v>
      </c>
      <c r="T6191">
        <v>249522</v>
      </c>
      <c r="U6191">
        <v>2029065</v>
      </c>
      <c r="V6191">
        <v>0</v>
      </c>
      <c r="W6191">
        <v>0</v>
      </c>
      <c r="X6191">
        <v>1735815</v>
      </c>
      <c r="Z6191">
        <v>203800</v>
      </c>
      <c r="AB6191" s="114">
        <v>476.94600000000003</v>
      </c>
      <c r="AC6191">
        <v>110473</v>
      </c>
      <c r="AD6191">
        <v>306587</v>
      </c>
      <c r="AE6191">
        <v>0</v>
      </c>
      <c r="AF6191">
        <v>0</v>
      </c>
    </row>
    <row r="6192" spans="1:32" x14ac:dyDescent="0.3">
      <c r="A6192" t="s">
        <v>40</v>
      </c>
      <c r="B6192" s="65" t="str">
        <f>VLOOKUP(A6192,'bank list with code'!$A$2:$C$114,3,FALSE)</f>
        <v>B035</v>
      </c>
      <c r="C6192" s="65" t="str">
        <f>VLOOKUP(B6192,'bank type'!$A$2:$B$87,2,FALSE)</f>
        <v>Foreign Banks</v>
      </c>
      <c r="D6192" s="62">
        <f t="shared" si="200"/>
        <v>45565</v>
      </c>
      <c r="E6192" s="118">
        <v>9</v>
      </c>
      <c r="F6192" s="31">
        <v>2024</v>
      </c>
      <c r="G6192">
        <v>13</v>
      </c>
      <c r="H6192">
        <v>2</v>
      </c>
      <c r="K6192">
        <v>0</v>
      </c>
      <c r="L6192">
        <v>0</v>
      </c>
      <c r="M6192">
        <v>0</v>
      </c>
      <c r="N6192">
        <v>2</v>
      </c>
      <c r="O6192">
        <v>0</v>
      </c>
      <c r="Q6192">
        <v>0</v>
      </c>
      <c r="S6192" s="114">
        <v>0</v>
      </c>
      <c r="T6192">
        <v>0</v>
      </c>
      <c r="U6192">
        <v>0</v>
      </c>
      <c r="V6192">
        <v>0</v>
      </c>
      <c r="W6192">
        <v>0</v>
      </c>
      <c r="X6192">
        <v>113549</v>
      </c>
      <c r="Z6192">
        <v>23685</v>
      </c>
      <c r="AB6192" s="114">
        <v>79.58</v>
      </c>
      <c r="AC6192">
        <v>12388</v>
      </c>
      <c r="AD6192">
        <v>46824</v>
      </c>
      <c r="AE6192">
        <v>0</v>
      </c>
      <c r="AF6192">
        <v>0</v>
      </c>
    </row>
    <row r="6193" spans="1:32" x14ac:dyDescent="0.3">
      <c r="A6193" t="s">
        <v>108</v>
      </c>
      <c r="B6193" s="65" t="str">
        <f>VLOOKUP(A6193,'bank list with code'!$A$2:$C$114,3,FALSE)</f>
        <v>B040</v>
      </c>
      <c r="C6193" s="65" t="str">
        <f>VLOOKUP(B6193,'bank type'!$A$2:$B$87,2,FALSE)</f>
        <v>Foreign Banks</v>
      </c>
      <c r="D6193" s="62">
        <f t="shared" si="200"/>
        <v>45565</v>
      </c>
      <c r="E6193" s="118">
        <v>9</v>
      </c>
      <c r="F6193" s="31">
        <v>2024</v>
      </c>
      <c r="G6193">
        <v>2</v>
      </c>
      <c r="H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Q6193">
        <v>0</v>
      </c>
      <c r="S6193" s="114">
        <v>0</v>
      </c>
      <c r="T6193">
        <v>0</v>
      </c>
      <c r="U6193">
        <v>0</v>
      </c>
      <c r="V6193">
        <v>0</v>
      </c>
      <c r="W6193">
        <v>0</v>
      </c>
      <c r="X6193">
        <v>22304</v>
      </c>
      <c r="Z6193">
        <v>940</v>
      </c>
      <c r="AB6193" s="114">
        <v>3.2679999999999998</v>
      </c>
      <c r="AC6193">
        <v>175</v>
      </c>
      <c r="AD6193">
        <v>511</v>
      </c>
      <c r="AE6193">
        <v>0</v>
      </c>
      <c r="AF6193">
        <v>0</v>
      </c>
    </row>
    <row r="6194" spans="1:32" x14ac:dyDescent="0.3">
      <c r="A6194" t="s">
        <v>88</v>
      </c>
      <c r="B6194" s="65" t="str">
        <f>VLOOKUP(A6194,'bank list with code'!$A$2:$C$114,3,FALSE)</f>
        <v>B052</v>
      </c>
      <c r="C6194" s="65" t="str">
        <f>VLOOKUP(B6194,'bank type'!$A$2:$B$87,2,FALSE)</f>
        <v>Foreign Banks</v>
      </c>
      <c r="D6194" s="62">
        <f t="shared" si="200"/>
        <v>45565</v>
      </c>
      <c r="E6194" s="118">
        <v>9</v>
      </c>
      <c r="F6194" s="31">
        <v>2024</v>
      </c>
      <c r="G6194">
        <v>46</v>
      </c>
      <c r="H6194">
        <v>27</v>
      </c>
      <c r="K6194">
        <v>0</v>
      </c>
      <c r="L6194">
        <v>0</v>
      </c>
      <c r="M6194">
        <v>0</v>
      </c>
      <c r="N6194">
        <v>0</v>
      </c>
      <c r="O6194">
        <v>718457</v>
      </c>
      <c r="Q6194">
        <v>872039</v>
      </c>
      <c r="S6194" s="114">
        <v>3049.6190000000001</v>
      </c>
      <c r="T6194">
        <v>1467102</v>
      </c>
      <c r="U6194">
        <v>13621020</v>
      </c>
      <c r="V6194">
        <v>0</v>
      </c>
      <c r="W6194">
        <v>0</v>
      </c>
      <c r="X6194">
        <v>794722</v>
      </c>
      <c r="Z6194">
        <v>241344</v>
      </c>
      <c r="AB6194" s="114">
        <v>1138.549</v>
      </c>
      <c r="AC6194">
        <v>0</v>
      </c>
      <c r="AD6194">
        <v>0</v>
      </c>
      <c r="AE6194">
        <v>0</v>
      </c>
      <c r="AF6194">
        <v>0</v>
      </c>
    </row>
    <row r="6195" spans="1:32" x14ac:dyDescent="0.3">
      <c r="A6195" t="s">
        <v>109</v>
      </c>
      <c r="B6195" s="65" t="str">
        <f>VLOOKUP(A6195,'bank list with code'!$A$2:$C$114,3,FALSE)</f>
        <v>B071</v>
      </c>
      <c r="C6195" s="65" t="str">
        <f>VLOOKUP(B6195,'bank type'!$A$2:$B$87,2,FALSE)</f>
        <v>Foreign Banks</v>
      </c>
      <c r="D6195" s="62">
        <f t="shared" si="200"/>
        <v>45565</v>
      </c>
      <c r="E6195" s="118">
        <v>9</v>
      </c>
      <c r="F6195" s="31">
        <v>2024</v>
      </c>
      <c r="G6195">
        <v>1</v>
      </c>
      <c r="H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Q6195">
        <v>0</v>
      </c>
      <c r="S6195" s="114">
        <v>0</v>
      </c>
      <c r="T6195">
        <v>0</v>
      </c>
      <c r="U6195">
        <v>0</v>
      </c>
      <c r="V6195">
        <v>0</v>
      </c>
      <c r="W6195">
        <v>0</v>
      </c>
      <c r="X6195">
        <v>1548</v>
      </c>
      <c r="Z6195">
        <v>1224</v>
      </c>
      <c r="AB6195" s="114">
        <v>4.6369999999999996</v>
      </c>
      <c r="AC6195">
        <v>128</v>
      </c>
      <c r="AD6195">
        <v>511</v>
      </c>
      <c r="AE6195">
        <v>0</v>
      </c>
      <c r="AF6195">
        <v>0</v>
      </c>
    </row>
    <row r="6196" spans="1:32" x14ac:dyDescent="0.3">
      <c r="A6196" t="s">
        <v>110</v>
      </c>
      <c r="B6196" s="65" t="str">
        <f>VLOOKUP(A6196,'bank list with code'!$A$2:$C$114,3,FALSE)</f>
        <v>B072</v>
      </c>
      <c r="C6196" s="65" t="str">
        <f>VLOOKUP(B6196,'bank type'!$A$2:$B$87,2,FALSE)</f>
        <v>Foreign Banks</v>
      </c>
      <c r="D6196" s="62">
        <f t="shared" si="200"/>
        <v>45565</v>
      </c>
      <c r="E6196" s="118">
        <v>9</v>
      </c>
      <c r="F6196" s="31">
        <v>2024</v>
      </c>
      <c r="G6196">
        <v>1</v>
      </c>
      <c r="H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Q6196">
        <v>0</v>
      </c>
      <c r="S6196" s="114">
        <v>0</v>
      </c>
      <c r="T6196">
        <v>0</v>
      </c>
      <c r="U6196">
        <v>0</v>
      </c>
      <c r="V6196">
        <v>0</v>
      </c>
      <c r="W6196">
        <v>0</v>
      </c>
      <c r="X6196">
        <v>420</v>
      </c>
      <c r="Z6196">
        <v>508</v>
      </c>
      <c r="AB6196" s="114">
        <v>1.619</v>
      </c>
      <c r="AC6196">
        <v>192</v>
      </c>
      <c r="AD6196">
        <v>581</v>
      </c>
      <c r="AE6196">
        <v>0</v>
      </c>
      <c r="AF6196">
        <v>0</v>
      </c>
    </row>
    <row r="6197" spans="1:32" x14ac:dyDescent="0.3">
      <c r="A6197" t="s">
        <v>89</v>
      </c>
      <c r="B6197" s="65" t="str">
        <f>VLOOKUP(A6197,'bank list with code'!$A$2:$C$114,3,FALSE)</f>
        <v>B085</v>
      </c>
      <c r="C6197" s="65" t="str">
        <f>VLOOKUP(B6197,'bank type'!$A$2:$B$87,2,FALSE)</f>
        <v>Foreign Banks</v>
      </c>
      <c r="D6197" s="62">
        <f t="shared" si="200"/>
        <v>45565</v>
      </c>
      <c r="E6197" s="118">
        <v>9</v>
      </c>
      <c r="F6197" s="31">
        <v>2024</v>
      </c>
      <c r="G6197">
        <v>0</v>
      </c>
      <c r="H6197">
        <v>0</v>
      </c>
      <c r="K6197">
        <v>0</v>
      </c>
      <c r="L6197">
        <v>0</v>
      </c>
      <c r="M6197">
        <v>0</v>
      </c>
      <c r="N6197">
        <v>0</v>
      </c>
      <c r="O6197">
        <v>638525</v>
      </c>
      <c r="Q6197">
        <v>228723</v>
      </c>
      <c r="S6197" s="114">
        <v>369.899</v>
      </c>
      <c r="T6197">
        <v>448984</v>
      </c>
      <c r="U6197">
        <v>950385</v>
      </c>
      <c r="V6197">
        <v>0</v>
      </c>
      <c r="W6197">
        <v>0</v>
      </c>
      <c r="X6197">
        <v>806906</v>
      </c>
      <c r="Z6197">
        <v>8348</v>
      </c>
      <c r="AB6197" s="114">
        <v>19.916</v>
      </c>
      <c r="AC6197">
        <v>7566</v>
      </c>
      <c r="AD6197">
        <v>23104</v>
      </c>
      <c r="AE6197">
        <v>0</v>
      </c>
      <c r="AF6197">
        <v>0</v>
      </c>
    </row>
    <row r="6198" spans="1:32" x14ac:dyDescent="0.3">
      <c r="A6198" t="s">
        <v>42</v>
      </c>
      <c r="B6198" s="65" t="str">
        <f>VLOOKUP(A6198,'bank list with code'!$A$2:$C$114,3,FALSE)</f>
        <v>B090</v>
      </c>
      <c r="C6198" s="65" t="str">
        <f>VLOOKUP(B6198,'bank type'!$A$2:$B$87,2,FALSE)</f>
        <v>Foreign Banks</v>
      </c>
      <c r="D6198" s="62">
        <f t="shared" si="200"/>
        <v>45565</v>
      </c>
      <c r="E6198" s="118">
        <v>9</v>
      </c>
      <c r="F6198" s="31">
        <v>2024</v>
      </c>
      <c r="G6198">
        <v>102</v>
      </c>
      <c r="H6198">
        <v>48</v>
      </c>
      <c r="K6198">
        <v>0</v>
      </c>
      <c r="L6198">
        <v>0</v>
      </c>
      <c r="M6198">
        <v>0</v>
      </c>
      <c r="N6198">
        <v>0</v>
      </c>
      <c r="O6198">
        <v>979954</v>
      </c>
      <c r="Q6198">
        <v>1104013</v>
      </c>
      <c r="S6198" s="114">
        <v>3755.752</v>
      </c>
      <c r="T6198">
        <v>1257591</v>
      </c>
      <c r="U6198">
        <v>6380265</v>
      </c>
      <c r="V6198">
        <v>0</v>
      </c>
      <c r="W6198">
        <v>0</v>
      </c>
      <c r="X6198">
        <v>1054782</v>
      </c>
      <c r="Z6198">
        <v>325078</v>
      </c>
      <c r="AB6198" s="114">
        <v>1014.79</v>
      </c>
      <c r="AC6198">
        <v>150718</v>
      </c>
      <c r="AD6198">
        <v>589413</v>
      </c>
      <c r="AE6198">
        <v>35</v>
      </c>
      <c r="AF6198">
        <v>799</v>
      </c>
    </row>
    <row r="6199" spans="1:32" x14ac:dyDescent="0.3">
      <c r="A6199" t="s">
        <v>94</v>
      </c>
      <c r="B6199" s="65" t="str">
        <f>VLOOKUP(A6199,'bank list with code'!$A$2:$C$114,3,FALSE)</f>
        <v>B112</v>
      </c>
      <c r="C6199" s="65" t="str">
        <f>VLOOKUP(B6199,'bank type'!$A$2:$B$87,2,FALSE)</f>
        <v>Foreign Banks</v>
      </c>
      <c r="D6199" s="62">
        <f t="shared" si="200"/>
        <v>45565</v>
      </c>
      <c r="E6199" s="118">
        <v>9</v>
      </c>
      <c r="F6199" s="31">
        <v>2024</v>
      </c>
      <c r="G6199">
        <v>0</v>
      </c>
      <c r="H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Q6199">
        <v>0</v>
      </c>
      <c r="S6199" s="114">
        <v>0</v>
      </c>
      <c r="T6199">
        <v>0</v>
      </c>
      <c r="U6199">
        <v>0</v>
      </c>
      <c r="V6199">
        <v>0</v>
      </c>
      <c r="W6199">
        <v>0</v>
      </c>
      <c r="X6199">
        <v>1246</v>
      </c>
      <c r="Z6199">
        <v>2328</v>
      </c>
      <c r="AB6199" s="114">
        <v>7.5880000000000001</v>
      </c>
      <c r="AC6199">
        <v>1045</v>
      </c>
      <c r="AD6199">
        <v>2794</v>
      </c>
      <c r="AE6199">
        <v>0</v>
      </c>
      <c r="AF6199">
        <v>0</v>
      </c>
    </row>
    <row r="6200" spans="1:32" x14ac:dyDescent="0.3">
      <c r="A6200" t="s">
        <v>45</v>
      </c>
      <c r="B6200" s="65" t="str">
        <f>VLOOKUP(A6200,'bank list with code'!$A$2:$C$114,3,FALSE)</f>
        <v>B002</v>
      </c>
      <c r="C6200" s="65" t="str">
        <f>VLOOKUP(B6200,'bank type'!$A$2:$B$87,2,FALSE)</f>
        <v>Payment Banks</v>
      </c>
      <c r="D6200" s="62">
        <f t="shared" si="200"/>
        <v>45565</v>
      </c>
      <c r="E6200" s="118">
        <v>9</v>
      </c>
      <c r="F6200" s="31">
        <v>2024</v>
      </c>
      <c r="G6200">
        <v>0</v>
      </c>
      <c r="H6200">
        <v>0</v>
      </c>
      <c r="K6200">
        <v>0</v>
      </c>
      <c r="L6200">
        <v>136285</v>
      </c>
      <c r="M6200">
        <v>0</v>
      </c>
      <c r="N6200">
        <v>2608177</v>
      </c>
      <c r="O6200">
        <v>0</v>
      </c>
      <c r="Q6200">
        <v>0</v>
      </c>
      <c r="S6200" s="114">
        <v>0</v>
      </c>
      <c r="T6200">
        <v>0</v>
      </c>
      <c r="U6200">
        <v>0</v>
      </c>
      <c r="V6200">
        <v>0</v>
      </c>
      <c r="W6200">
        <v>0</v>
      </c>
      <c r="X6200">
        <v>4294061</v>
      </c>
      <c r="Z6200">
        <v>48859</v>
      </c>
      <c r="AB6200" s="114">
        <v>28.917999999999999</v>
      </c>
      <c r="AC6200">
        <v>179105</v>
      </c>
      <c r="AD6200">
        <v>291552</v>
      </c>
      <c r="AE6200">
        <v>0</v>
      </c>
      <c r="AF6200">
        <v>0</v>
      </c>
    </row>
    <row r="6201" spans="1:32" x14ac:dyDescent="0.3">
      <c r="A6201" t="s">
        <v>46</v>
      </c>
      <c r="B6201" s="65" t="str">
        <f>VLOOKUP(A6201,'bank list with code'!$A$2:$C$114,3,FALSE)</f>
        <v>B048</v>
      </c>
      <c r="C6201" s="65" t="str">
        <f>VLOOKUP(B6201,'bank type'!$A$2:$B$87,2,FALSE)</f>
        <v>Payment Banks</v>
      </c>
      <c r="D6201" s="62">
        <f t="shared" si="200"/>
        <v>45565</v>
      </c>
      <c r="E6201" s="118">
        <v>9</v>
      </c>
      <c r="F6201" s="31">
        <v>2024</v>
      </c>
      <c r="G6201">
        <v>0</v>
      </c>
      <c r="H6201">
        <v>0</v>
      </c>
      <c r="K6201">
        <v>0</v>
      </c>
      <c r="L6201">
        <v>437926</v>
      </c>
      <c r="M6201">
        <v>0</v>
      </c>
      <c r="N6201">
        <v>11099</v>
      </c>
      <c r="O6201">
        <v>0</v>
      </c>
      <c r="Q6201">
        <v>0</v>
      </c>
      <c r="S6201" s="114">
        <v>0</v>
      </c>
      <c r="T6201">
        <v>0</v>
      </c>
      <c r="U6201">
        <v>0</v>
      </c>
      <c r="V6201">
        <v>0</v>
      </c>
      <c r="W6201">
        <v>0</v>
      </c>
      <c r="X6201">
        <v>9791918</v>
      </c>
      <c r="Z6201">
        <v>147709</v>
      </c>
      <c r="AB6201" s="114">
        <v>344.31900000000002</v>
      </c>
      <c r="AC6201">
        <v>8924</v>
      </c>
      <c r="AD6201">
        <v>15862</v>
      </c>
      <c r="AE6201">
        <v>0</v>
      </c>
      <c r="AF6201">
        <v>0</v>
      </c>
    </row>
    <row r="6202" spans="1:32" x14ac:dyDescent="0.3">
      <c r="A6202" t="s">
        <v>47</v>
      </c>
      <c r="B6202" s="65" t="str">
        <f>VLOOKUP(A6202,'bank list with code'!$A$2:$C$114,3,FALSE)</f>
        <v>B059</v>
      </c>
      <c r="C6202" s="65" t="str">
        <f>VLOOKUP(B6202,'bank type'!$A$2:$B$87,2,FALSE)</f>
        <v>Payment Banks</v>
      </c>
      <c r="D6202" s="62">
        <f t="shared" si="200"/>
        <v>45565</v>
      </c>
      <c r="E6202" s="118">
        <v>9</v>
      </c>
      <c r="F6202" s="31">
        <v>2024</v>
      </c>
      <c r="G6202">
        <v>0</v>
      </c>
      <c r="H6202">
        <v>0</v>
      </c>
      <c r="K6202">
        <v>0</v>
      </c>
      <c r="L6202">
        <v>190668</v>
      </c>
      <c r="M6202">
        <v>0</v>
      </c>
      <c r="N6202">
        <v>1334215</v>
      </c>
      <c r="O6202">
        <v>0</v>
      </c>
      <c r="Q6202">
        <v>0</v>
      </c>
      <c r="S6202" s="114">
        <v>0</v>
      </c>
      <c r="T6202">
        <v>0</v>
      </c>
      <c r="U6202">
        <v>0</v>
      </c>
      <c r="V6202">
        <v>0</v>
      </c>
      <c r="W6202">
        <v>0</v>
      </c>
      <c r="X6202">
        <v>19624453</v>
      </c>
      <c r="Z6202">
        <v>0</v>
      </c>
      <c r="AB6202" s="114">
        <v>0</v>
      </c>
      <c r="AC6202">
        <v>1297450</v>
      </c>
      <c r="AD6202">
        <v>88189</v>
      </c>
      <c r="AE6202">
        <v>0</v>
      </c>
      <c r="AF6202">
        <v>0</v>
      </c>
    </row>
    <row r="6203" spans="1:32" x14ac:dyDescent="0.3">
      <c r="A6203" t="s">
        <v>72</v>
      </c>
      <c r="B6203" s="65" t="str">
        <f>VLOOKUP(A6203,'bank list with code'!$A$2:$C$114,3,FALSE)</f>
        <v>B067</v>
      </c>
      <c r="C6203" s="65" t="str">
        <f>VLOOKUP(B6203,'bank type'!$A$2:$B$87,2,FALSE)</f>
        <v>Payment Banks</v>
      </c>
      <c r="D6203" s="62">
        <f t="shared" si="200"/>
        <v>45565</v>
      </c>
      <c r="E6203" s="118">
        <v>9</v>
      </c>
      <c r="F6203" s="31">
        <v>2024</v>
      </c>
      <c r="G6203">
        <v>0</v>
      </c>
      <c r="H6203">
        <v>0</v>
      </c>
      <c r="K6203">
        <v>0</v>
      </c>
      <c r="L6203">
        <v>0</v>
      </c>
      <c r="M6203">
        <v>0</v>
      </c>
      <c r="N6203">
        <v>1021</v>
      </c>
      <c r="O6203">
        <v>0</v>
      </c>
      <c r="Q6203">
        <v>0</v>
      </c>
      <c r="S6203" s="114">
        <v>0</v>
      </c>
      <c r="T6203">
        <v>0</v>
      </c>
      <c r="U6203">
        <v>0</v>
      </c>
      <c r="V6203">
        <v>0</v>
      </c>
      <c r="W6203">
        <v>0</v>
      </c>
      <c r="X6203">
        <v>259051</v>
      </c>
      <c r="Z6203">
        <v>11442</v>
      </c>
      <c r="AB6203" s="114">
        <v>9.2100000000000009</v>
      </c>
      <c r="AC6203">
        <v>9721</v>
      </c>
      <c r="AD6203">
        <v>27243</v>
      </c>
      <c r="AE6203">
        <v>1735</v>
      </c>
      <c r="AF6203">
        <v>450</v>
      </c>
    </row>
    <row r="6204" spans="1:32" x14ac:dyDescent="0.3">
      <c r="A6204" t="s">
        <v>49</v>
      </c>
      <c r="B6204" s="65" t="str">
        <f>VLOOKUP(A6204,'bank list with code'!$A$2:$C$114,3,FALSE)</f>
        <v>B077</v>
      </c>
      <c r="C6204" s="65" t="str">
        <f>VLOOKUP(B6204,'bank type'!$A$2:$B$87,2,FALSE)</f>
        <v>Payment Banks</v>
      </c>
      <c r="D6204" s="62">
        <f t="shared" si="200"/>
        <v>45565</v>
      </c>
      <c r="E6204" s="118">
        <v>9</v>
      </c>
      <c r="F6204" s="31">
        <v>2024</v>
      </c>
      <c r="G6204">
        <v>0</v>
      </c>
      <c r="H6204">
        <v>0</v>
      </c>
      <c r="K6204">
        <v>0</v>
      </c>
      <c r="L6204">
        <v>313929</v>
      </c>
      <c r="M6204">
        <v>0</v>
      </c>
      <c r="N6204">
        <v>0</v>
      </c>
      <c r="O6204">
        <v>0</v>
      </c>
      <c r="Q6204">
        <v>0</v>
      </c>
      <c r="S6204" s="114">
        <v>0</v>
      </c>
      <c r="T6204">
        <v>0</v>
      </c>
      <c r="U6204">
        <v>0</v>
      </c>
      <c r="V6204">
        <v>0</v>
      </c>
      <c r="W6204">
        <v>0</v>
      </c>
      <c r="X6204">
        <v>1198389</v>
      </c>
      <c r="Z6204">
        <v>14211</v>
      </c>
      <c r="AB6204" s="114">
        <v>19.184999999999999</v>
      </c>
      <c r="AC6204">
        <v>41562</v>
      </c>
      <c r="AD6204">
        <v>37559</v>
      </c>
      <c r="AE6204">
        <v>0</v>
      </c>
      <c r="AF6204">
        <v>0</v>
      </c>
    </row>
    <row r="6205" spans="1:32" x14ac:dyDescent="0.3">
      <c r="A6205" t="s">
        <v>50</v>
      </c>
      <c r="B6205" s="65" t="str">
        <f>VLOOKUP(A6205,'bank list with code'!$A$2:$C$114,3,FALSE)</f>
        <v>B079</v>
      </c>
      <c r="C6205" s="65" t="str">
        <f>VLOOKUP(B6205,'bank type'!$A$2:$B$87,2,FALSE)</f>
        <v>Payment Banks</v>
      </c>
      <c r="D6205" s="62">
        <f t="shared" si="200"/>
        <v>45565</v>
      </c>
      <c r="E6205" s="118">
        <v>9</v>
      </c>
      <c r="F6205" s="31">
        <v>2024</v>
      </c>
      <c r="G6205">
        <v>0</v>
      </c>
      <c r="H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Q6205">
        <v>0</v>
      </c>
      <c r="S6205" s="114">
        <v>0</v>
      </c>
      <c r="T6205">
        <v>0</v>
      </c>
      <c r="U6205">
        <v>0</v>
      </c>
      <c r="V6205">
        <v>0</v>
      </c>
      <c r="W6205">
        <v>0</v>
      </c>
      <c r="X6205">
        <v>30614013</v>
      </c>
      <c r="Z6205">
        <v>186</v>
      </c>
      <c r="AB6205" s="114">
        <v>0.28699999999999998</v>
      </c>
      <c r="AC6205">
        <v>365</v>
      </c>
      <c r="AD6205">
        <v>396</v>
      </c>
      <c r="AE6205">
        <v>0</v>
      </c>
      <c r="AF6205">
        <v>0</v>
      </c>
    </row>
    <row r="6206" spans="1:32" x14ac:dyDescent="0.3">
      <c r="A6206" t="s">
        <v>95</v>
      </c>
      <c r="B6206" s="65" t="str">
        <f>VLOOKUP(A6206,'bank list with code'!$A$2:$C$114,3,FALSE)</f>
        <v>B007</v>
      </c>
      <c r="C6206" s="65" t="str">
        <f>VLOOKUP(B6206,'bank type'!$A$2:$B$87,2,FALSE)</f>
        <v>Small Finance Banks</v>
      </c>
      <c r="D6206" s="62">
        <f t="shared" si="200"/>
        <v>45565</v>
      </c>
      <c r="E6206" s="118">
        <v>9</v>
      </c>
      <c r="F6206" s="31">
        <v>2024</v>
      </c>
      <c r="G6206">
        <v>682</v>
      </c>
      <c r="H6206">
        <v>6</v>
      </c>
      <c r="K6206">
        <v>0</v>
      </c>
      <c r="L6206">
        <v>842</v>
      </c>
      <c r="M6206">
        <v>0</v>
      </c>
      <c r="N6206">
        <v>329558</v>
      </c>
      <c r="O6206">
        <v>1033176</v>
      </c>
      <c r="Q6206">
        <v>1028447</v>
      </c>
      <c r="S6206" s="114">
        <v>6513.3959999999997</v>
      </c>
      <c r="T6206">
        <v>1899302</v>
      </c>
      <c r="U6206">
        <v>10623785</v>
      </c>
      <c r="V6206">
        <v>118</v>
      </c>
      <c r="W6206">
        <v>53</v>
      </c>
      <c r="X6206">
        <v>8620318</v>
      </c>
      <c r="Z6206">
        <v>204201</v>
      </c>
      <c r="AB6206" s="114">
        <v>478.59800000000001</v>
      </c>
      <c r="AC6206">
        <v>195071</v>
      </c>
      <c r="AD6206">
        <v>887310</v>
      </c>
      <c r="AE6206">
        <v>196</v>
      </c>
      <c r="AF6206">
        <v>2881</v>
      </c>
    </row>
    <row r="6207" spans="1:32" x14ac:dyDescent="0.3">
      <c r="A6207" t="s">
        <v>96</v>
      </c>
      <c r="B6207" s="65" t="str">
        <f>VLOOKUP(A6207,'bank list with code'!$A$2:$C$114,3,FALSE)</f>
        <v>B019</v>
      </c>
      <c r="C6207" s="65" t="str">
        <f>VLOOKUP(B6207,'bank type'!$A$2:$B$87,2,FALSE)</f>
        <v>Small Finance Banks</v>
      </c>
      <c r="D6207" s="62">
        <f t="shared" si="200"/>
        <v>45565</v>
      </c>
      <c r="E6207" s="118">
        <v>9</v>
      </c>
      <c r="F6207" s="31">
        <v>2024</v>
      </c>
      <c r="G6207">
        <v>180</v>
      </c>
      <c r="H6207">
        <v>2</v>
      </c>
      <c r="K6207">
        <v>0</v>
      </c>
      <c r="L6207">
        <v>0</v>
      </c>
      <c r="M6207">
        <v>0</v>
      </c>
      <c r="N6207">
        <v>0</v>
      </c>
      <c r="O6207">
        <v>0</v>
      </c>
      <c r="Q6207">
        <v>0</v>
      </c>
      <c r="S6207" s="114">
        <v>0</v>
      </c>
      <c r="T6207">
        <v>0</v>
      </c>
      <c r="U6207">
        <v>0</v>
      </c>
      <c r="V6207">
        <v>0</v>
      </c>
      <c r="W6207">
        <v>0</v>
      </c>
      <c r="X6207">
        <v>241749</v>
      </c>
      <c r="Z6207">
        <v>24514</v>
      </c>
      <c r="AB6207" s="114">
        <v>64.998999999999995</v>
      </c>
      <c r="AC6207">
        <v>3648</v>
      </c>
      <c r="AD6207">
        <v>19336</v>
      </c>
      <c r="AE6207">
        <v>0</v>
      </c>
      <c r="AF6207">
        <v>0</v>
      </c>
    </row>
    <row r="6208" spans="1:32" x14ac:dyDescent="0.3">
      <c r="A6208" t="s">
        <v>97</v>
      </c>
      <c r="B6208" s="65" t="str">
        <f>VLOOKUP(A6208,'bank list with code'!$A$2:$C$114,3,FALSE)</f>
        <v>B041</v>
      </c>
      <c r="C6208" s="65" t="str">
        <f>VLOOKUP(B6208,'bank type'!$A$2:$B$87,2,FALSE)</f>
        <v>Small Finance Banks</v>
      </c>
      <c r="D6208" s="62">
        <f t="shared" si="200"/>
        <v>45565</v>
      </c>
      <c r="E6208" s="118">
        <v>9</v>
      </c>
      <c r="F6208" s="31">
        <v>2024</v>
      </c>
      <c r="G6208">
        <v>366</v>
      </c>
      <c r="H6208">
        <v>4</v>
      </c>
      <c r="K6208">
        <v>2460</v>
      </c>
      <c r="L6208">
        <v>321</v>
      </c>
      <c r="M6208">
        <v>49503</v>
      </c>
      <c r="N6208">
        <v>0</v>
      </c>
      <c r="O6208">
        <v>0</v>
      </c>
      <c r="Q6208">
        <v>0</v>
      </c>
      <c r="S6208" s="114">
        <v>0</v>
      </c>
      <c r="T6208">
        <v>0</v>
      </c>
      <c r="U6208">
        <v>0</v>
      </c>
      <c r="V6208">
        <v>0</v>
      </c>
      <c r="W6208">
        <v>0</v>
      </c>
      <c r="X6208">
        <v>1738786</v>
      </c>
      <c r="Z6208">
        <v>121757</v>
      </c>
      <c r="AB6208" s="114">
        <v>271.53500000000003</v>
      </c>
      <c r="AC6208">
        <v>35692</v>
      </c>
      <c r="AD6208">
        <v>143133</v>
      </c>
      <c r="AE6208">
        <v>0</v>
      </c>
      <c r="AF6208">
        <v>0</v>
      </c>
    </row>
    <row r="6209" spans="1:32" x14ac:dyDescent="0.3">
      <c r="A6209" t="s">
        <v>98</v>
      </c>
      <c r="B6209" s="65" t="str">
        <f>VLOOKUP(A6209,'bank list with code'!$A$2:$C$114,3,FALSE)</f>
        <v>B043</v>
      </c>
      <c r="C6209" s="65" t="str">
        <f>VLOOKUP(B6209,'bank type'!$A$2:$B$87,2,FALSE)</f>
        <v>Small Finance Banks</v>
      </c>
      <c r="D6209" s="62">
        <f t="shared" si="200"/>
        <v>45565</v>
      </c>
      <c r="E6209" s="118">
        <v>9</v>
      </c>
      <c r="F6209" s="31">
        <v>2024</v>
      </c>
      <c r="G6209">
        <v>644</v>
      </c>
      <c r="H6209">
        <v>2</v>
      </c>
      <c r="K6209">
        <v>0</v>
      </c>
      <c r="L6209">
        <v>5765</v>
      </c>
      <c r="M6209">
        <v>0</v>
      </c>
      <c r="N6209">
        <v>0</v>
      </c>
      <c r="O6209">
        <v>3</v>
      </c>
      <c r="Q6209">
        <v>1</v>
      </c>
      <c r="S6209" s="114">
        <v>1E-3</v>
      </c>
      <c r="T6209">
        <v>4</v>
      </c>
      <c r="U6209">
        <v>0</v>
      </c>
      <c r="V6209">
        <v>0</v>
      </c>
      <c r="W6209">
        <v>0</v>
      </c>
      <c r="X6209">
        <v>5591115</v>
      </c>
      <c r="Z6209">
        <v>164213</v>
      </c>
      <c r="AB6209" s="114">
        <v>299.98099999999999</v>
      </c>
      <c r="AC6209">
        <v>10685</v>
      </c>
      <c r="AD6209">
        <v>29334</v>
      </c>
      <c r="AE6209">
        <v>0</v>
      </c>
      <c r="AF6209">
        <v>0</v>
      </c>
    </row>
    <row r="6210" spans="1:32" x14ac:dyDescent="0.3">
      <c r="A6210" t="s">
        <v>100</v>
      </c>
      <c r="B6210" s="65" t="str">
        <f>VLOOKUP(A6210,'bank list with code'!$A$2:$C$114,3,FALSE)</f>
        <v>B065</v>
      </c>
      <c r="C6210" s="65" t="str">
        <f>VLOOKUP(B6210,'bank type'!$A$2:$B$87,2,FALSE)</f>
        <v>Small Finance Banks</v>
      </c>
      <c r="D6210" s="62">
        <f t="shared" si="200"/>
        <v>45565</v>
      </c>
      <c r="E6210" s="118">
        <v>9</v>
      </c>
      <c r="F6210" s="31">
        <v>2024</v>
      </c>
      <c r="G6210">
        <v>59</v>
      </c>
      <c r="H6210">
        <v>2</v>
      </c>
      <c r="K6210">
        <v>0</v>
      </c>
      <c r="L6210">
        <v>136</v>
      </c>
      <c r="M6210">
        <v>0</v>
      </c>
      <c r="N6210">
        <v>501821</v>
      </c>
      <c r="O6210">
        <v>0</v>
      </c>
      <c r="Q6210">
        <v>0</v>
      </c>
      <c r="S6210" s="114">
        <v>0</v>
      </c>
      <c r="T6210">
        <v>0</v>
      </c>
      <c r="U6210">
        <v>0</v>
      </c>
      <c r="V6210">
        <v>0</v>
      </c>
      <c r="W6210">
        <v>0</v>
      </c>
      <c r="X6210">
        <v>3552421</v>
      </c>
      <c r="Z6210">
        <v>42552</v>
      </c>
      <c r="AB6210" s="114">
        <v>87.096000000000004</v>
      </c>
      <c r="AC6210">
        <v>7694</v>
      </c>
      <c r="AD6210">
        <v>25739</v>
      </c>
      <c r="AE6210">
        <v>0</v>
      </c>
      <c r="AF6210">
        <v>0</v>
      </c>
    </row>
    <row r="6211" spans="1:32" x14ac:dyDescent="0.3">
      <c r="A6211" t="s">
        <v>101</v>
      </c>
      <c r="B6211" s="65" t="str">
        <f>VLOOKUP(A6211,'bank list with code'!$A$2:$C$114,3,FALSE)</f>
        <v>B075</v>
      </c>
      <c r="C6211" s="65" t="str">
        <f>VLOOKUP(B6211,'bank type'!$A$2:$B$87,2,FALSE)</f>
        <v>Small Finance Banks</v>
      </c>
      <c r="D6211" s="62">
        <f t="shared" si="200"/>
        <v>45565</v>
      </c>
      <c r="E6211" s="118">
        <v>9</v>
      </c>
      <c r="F6211" s="31">
        <v>2024</v>
      </c>
      <c r="G6211">
        <v>18</v>
      </c>
      <c r="H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Q6211">
        <v>0</v>
      </c>
      <c r="S6211" s="114">
        <v>0</v>
      </c>
      <c r="T6211">
        <v>0</v>
      </c>
      <c r="U6211">
        <v>0</v>
      </c>
      <c r="V6211">
        <v>0</v>
      </c>
      <c r="W6211">
        <v>0</v>
      </c>
      <c r="X6211">
        <v>394631</v>
      </c>
      <c r="Z6211">
        <v>4757</v>
      </c>
      <c r="AB6211" s="114">
        <v>6.6440000000000001</v>
      </c>
      <c r="AC6211">
        <v>1584</v>
      </c>
      <c r="AD6211">
        <v>2066</v>
      </c>
      <c r="AE6211">
        <v>0</v>
      </c>
      <c r="AF6211">
        <v>0</v>
      </c>
    </row>
    <row r="6212" spans="1:32" x14ac:dyDescent="0.3">
      <c r="A6212" t="s">
        <v>102</v>
      </c>
      <c r="B6212" s="65" t="str">
        <f>VLOOKUP(A6212,'bank list with code'!$A$2:$C$114,3,FALSE)</f>
        <v>B087</v>
      </c>
      <c r="C6212" s="65" t="str">
        <f>VLOOKUP(B6212,'bank type'!$A$2:$B$87,2,FALSE)</f>
        <v>Small Finance Banks</v>
      </c>
      <c r="D6212" s="62">
        <f t="shared" si="200"/>
        <v>45565</v>
      </c>
      <c r="E6212" s="118">
        <v>9</v>
      </c>
      <c r="F6212" s="31">
        <v>2024</v>
      </c>
      <c r="G6212">
        <v>0</v>
      </c>
      <c r="H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Q6212">
        <v>0</v>
      </c>
      <c r="S6212" s="114">
        <v>0</v>
      </c>
      <c r="T6212">
        <v>0</v>
      </c>
      <c r="U6212">
        <v>0</v>
      </c>
      <c r="V6212">
        <v>0</v>
      </c>
      <c r="W6212">
        <v>0</v>
      </c>
      <c r="X6212">
        <v>69589</v>
      </c>
      <c r="Z6212">
        <v>3895</v>
      </c>
      <c r="AB6212" s="114">
        <v>8.4890000000000008</v>
      </c>
      <c r="AC6212">
        <v>2711</v>
      </c>
      <c r="AD6212">
        <v>11919</v>
      </c>
      <c r="AE6212">
        <v>0</v>
      </c>
      <c r="AF6212">
        <v>0</v>
      </c>
    </row>
    <row r="6213" spans="1:32" x14ac:dyDescent="0.3">
      <c r="A6213" t="s">
        <v>103</v>
      </c>
      <c r="B6213" s="65" t="str">
        <f>VLOOKUP(A6213,'bank list with code'!$A$2:$C$114,3,FALSE)</f>
        <v>B097</v>
      </c>
      <c r="C6213" s="65" t="str">
        <f>VLOOKUP(B6213,'bank type'!$A$2:$B$87,2,FALSE)</f>
        <v>Small Finance Banks</v>
      </c>
      <c r="D6213" s="62">
        <f t="shared" si="200"/>
        <v>45565</v>
      </c>
      <c r="E6213" s="118">
        <v>9</v>
      </c>
      <c r="F6213" s="31">
        <v>2024</v>
      </c>
      <c r="G6213">
        <v>0</v>
      </c>
      <c r="H6213">
        <v>0</v>
      </c>
      <c r="K6213">
        <v>0</v>
      </c>
      <c r="L6213">
        <v>67</v>
      </c>
      <c r="M6213">
        <v>0</v>
      </c>
      <c r="N6213">
        <v>0</v>
      </c>
      <c r="O6213">
        <v>0</v>
      </c>
      <c r="Q6213">
        <v>0</v>
      </c>
      <c r="S6213" s="114">
        <v>0</v>
      </c>
      <c r="T6213">
        <v>0</v>
      </c>
      <c r="U6213">
        <v>0</v>
      </c>
      <c r="V6213">
        <v>0</v>
      </c>
      <c r="W6213">
        <v>0</v>
      </c>
      <c r="X6213">
        <v>798337</v>
      </c>
      <c r="Z6213">
        <v>28009</v>
      </c>
      <c r="AB6213" s="114">
        <v>32.685000000000002</v>
      </c>
      <c r="AC6213">
        <v>860</v>
      </c>
      <c r="AD6213">
        <v>2752</v>
      </c>
      <c r="AE6213">
        <v>0</v>
      </c>
      <c r="AF6213">
        <v>0</v>
      </c>
    </row>
    <row r="6214" spans="1:32" x14ac:dyDescent="0.3">
      <c r="A6214" t="s">
        <v>104</v>
      </c>
      <c r="B6214" s="65" t="str">
        <f>VLOOKUP(A6214,'bank list with code'!$A$2:$C$114,3,FALSE)</f>
        <v>B103</v>
      </c>
      <c r="C6214" s="65" t="str">
        <f>VLOOKUP(B6214,'bank type'!$A$2:$B$87,2,FALSE)</f>
        <v>Small Finance Banks</v>
      </c>
      <c r="D6214" s="62">
        <f>DATE(2024,9,30)</f>
        <v>45565</v>
      </c>
      <c r="E6214" s="118">
        <v>9</v>
      </c>
      <c r="F6214" s="31">
        <v>2024</v>
      </c>
      <c r="G6214">
        <v>607</v>
      </c>
      <c r="H6214">
        <v>3</v>
      </c>
      <c r="K6214">
        <v>0</v>
      </c>
      <c r="L6214">
        <v>0</v>
      </c>
      <c r="M6214">
        <v>0</v>
      </c>
      <c r="N6214">
        <v>614506</v>
      </c>
      <c r="O6214">
        <v>0</v>
      </c>
      <c r="Q6214">
        <v>0</v>
      </c>
      <c r="S6214" s="114">
        <v>0</v>
      </c>
      <c r="T6214">
        <v>0</v>
      </c>
      <c r="U6214">
        <v>0</v>
      </c>
      <c r="V6214">
        <v>0</v>
      </c>
      <c r="W6214">
        <v>0</v>
      </c>
      <c r="X6214">
        <v>7408625</v>
      </c>
      <c r="Z6214">
        <v>160492</v>
      </c>
      <c r="AB6214" s="114">
        <v>293.10399999999998</v>
      </c>
      <c r="AC6214">
        <v>45458</v>
      </c>
      <c r="AD6214">
        <v>133676</v>
      </c>
      <c r="AE6214">
        <v>0</v>
      </c>
      <c r="AF6214">
        <v>0</v>
      </c>
    </row>
    <row r="6215" spans="1:32" x14ac:dyDescent="0.3">
      <c r="A6215" t="s">
        <v>105</v>
      </c>
      <c r="B6215" s="65" t="str">
        <f>VLOOKUP(A6215,'bank list with code'!$A$2:$C$114,3,FALSE)</f>
        <v>B107</v>
      </c>
      <c r="C6215" s="65" t="str">
        <f>VLOOKUP(B6215,'bank type'!$A$2:$B$87,2,FALSE)</f>
        <v>Small Finance Banks</v>
      </c>
      <c r="D6215" s="62">
        <f>DATE(2024,9,30)</f>
        <v>45565</v>
      </c>
      <c r="E6215" s="118">
        <v>9</v>
      </c>
      <c r="F6215" s="31">
        <v>2024</v>
      </c>
      <c r="G6215">
        <v>232</v>
      </c>
      <c r="H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Q6215">
        <v>0</v>
      </c>
      <c r="S6215" s="114">
        <v>0</v>
      </c>
      <c r="T6215">
        <v>0</v>
      </c>
      <c r="U6215">
        <v>0</v>
      </c>
      <c r="V6215">
        <v>0</v>
      </c>
      <c r="W6215">
        <v>0</v>
      </c>
      <c r="X6215">
        <v>39972</v>
      </c>
      <c r="Z6215">
        <v>6056</v>
      </c>
      <c r="AB6215" s="114">
        <v>9.8620000000000001</v>
      </c>
      <c r="AC6215">
        <v>414</v>
      </c>
      <c r="AD6215">
        <v>957</v>
      </c>
      <c r="AE6215">
        <v>0</v>
      </c>
      <c r="AF6215">
        <v>0</v>
      </c>
    </row>
    <row r="6216" spans="1:32" x14ac:dyDescent="0.3">
      <c r="A6216" t="s">
        <v>106</v>
      </c>
      <c r="B6216" s="65" t="str">
        <f>VLOOKUP(A6216,'bank list with code'!$A$2:$C$114,3,FALSE)</f>
        <v>B109</v>
      </c>
      <c r="C6216" s="65" t="str">
        <f>VLOOKUP(B6216,'bank type'!$A$2:$B$87,2,FALSE)</f>
        <v>Small Finance Banks</v>
      </c>
      <c r="D6216" s="62">
        <f>DATE(2024,9,30)</f>
        <v>45565</v>
      </c>
      <c r="E6216" s="118">
        <v>9</v>
      </c>
      <c r="F6216" s="31">
        <v>2024</v>
      </c>
      <c r="G6216">
        <v>337</v>
      </c>
      <c r="H6216">
        <v>7</v>
      </c>
      <c r="K6216">
        <v>0</v>
      </c>
      <c r="L6216">
        <v>677</v>
      </c>
      <c r="M6216">
        <v>0</v>
      </c>
      <c r="N6216">
        <v>38756</v>
      </c>
      <c r="O6216">
        <v>938</v>
      </c>
      <c r="Q6216">
        <v>390</v>
      </c>
      <c r="S6216" s="114">
        <v>2.077</v>
      </c>
      <c r="T6216">
        <v>372</v>
      </c>
      <c r="U6216">
        <v>2774</v>
      </c>
      <c r="V6216">
        <v>1935</v>
      </c>
      <c r="W6216">
        <v>229</v>
      </c>
      <c r="X6216">
        <v>1726849</v>
      </c>
      <c r="Z6216">
        <v>29546</v>
      </c>
      <c r="AB6216" s="114">
        <v>65.908000000000001</v>
      </c>
      <c r="AC6216">
        <v>11531</v>
      </c>
      <c r="AD6216">
        <v>120252</v>
      </c>
      <c r="AE6216">
        <v>6</v>
      </c>
      <c r="AF6216">
        <v>45</v>
      </c>
    </row>
    <row r="6217" spans="1:32" x14ac:dyDescent="0.3">
      <c r="A6217" t="s">
        <v>0</v>
      </c>
      <c r="B6217" s="65" t="str">
        <f>VLOOKUP(A6217,'bank list with code'!$A$2:$C$114,3,FALSE)</f>
        <v>B014</v>
      </c>
      <c r="C6217" s="65" t="str">
        <f>VLOOKUP(B6217,'bank type'!$A$2:$B$87,2,FALSE)</f>
        <v>Public Sector Banks</v>
      </c>
      <c r="D6217" s="62">
        <f>DATE(2024,10,31)</f>
        <v>45596</v>
      </c>
      <c r="E6217" s="118">
        <v>10</v>
      </c>
      <c r="F6217" s="31">
        <v>2024</v>
      </c>
      <c r="G6217">
        <v>8217</v>
      </c>
      <c r="H6217">
        <v>2256</v>
      </c>
      <c r="K6217">
        <v>44524</v>
      </c>
      <c r="L6217">
        <v>45506</v>
      </c>
      <c r="M6217">
        <v>20090</v>
      </c>
      <c r="N6217">
        <v>2181216</v>
      </c>
      <c r="O6217">
        <v>2879441</v>
      </c>
      <c r="Q6217">
        <v>6630947</v>
      </c>
      <c r="S6217" s="114">
        <v>14538.931</v>
      </c>
      <c r="T6217">
        <v>3155758</v>
      </c>
      <c r="U6217">
        <v>18018568</v>
      </c>
      <c r="V6217">
        <v>0</v>
      </c>
      <c r="W6217">
        <v>0</v>
      </c>
      <c r="X6217">
        <v>85976657</v>
      </c>
      <c r="Z6217">
        <v>3831190</v>
      </c>
      <c r="AB6217" s="114">
        <v>10230.656000000001</v>
      </c>
      <c r="AC6217">
        <v>495918</v>
      </c>
      <c r="AD6217">
        <v>2847640</v>
      </c>
      <c r="AE6217">
        <v>32</v>
      </c>
      <c r="AF6217">
        <v>91</v>
      </c>
    </row>
    <row r="6218" spans="1:32" x14ac:dyDescent="0.3">
      <c r="A6218" t="s">
        <v>1</v>
      </c>
      <c r="B6218" s="65" t="str">
        <f>VLOOKUP(A6218,'bank list with code'!$A$2:$C$114,3,FALSE)</f>
        <v>B015</v>
      </c>
      <c r="C6218" s="65" t="str">
        <f>VLOOKUP(B6218,'bank type'!$A$2:$B$87,2,FALSE)</f>
        <v>Public Sector Banks</v>
      </c>
      <c r="D6218" s="62">
        <f t="shared" ref="D6218:D6277" si="201">DATE(2024,10,31)</f>
        <v>45596</v>
      </c>
      <c r="E6218" s="118">
        <v>10</v>
      </c>
      <c r="F6218" s="31">
        <v>2024</v>
      </c>
      <c r="G6218">
        <v>5335</v>
      </c>
      <c r="H6218">
        <v>2900</v>
      </c>
      <c r="K6218">
        <v>18276</v>
      </c>
      <c r="L6218">
        <v>19650</v>
      </c>
      <c r="M6218">
        <v>0</v>
      </c>
      <c r="N6218">
        <v>1196987</v>
      </c>
      <c r="O6218">
        <v>74208</v>
      </c>
      <c r="Q6218">
        <v>145453</v>
      </c>
      <c r="S6218" s="114">
        <v>640.19299999999998</v>
      </c>
      <c r="T6218">
        <v>70566</v>
      </c>
      <c r="U6218">
        <v>336306</v>
      </c>
      <c r="V6218">
        <v>0</v>
      </c>
      <c r="W6218">
        <v>0</v>
      </c>
      <c r="X6218">
        <v>39458415</v>
      </c>
      <c r="Z6218">
        <v>2584959</v>
      </c>
      <c r="AB6218" s="114">
        <v>6139.4790000000003</v>
      </c>
      <c r="AC6218">
        <v>584382</v>
      </c>
      <c r="AD6218">
        <v>1210547</v>
      </c>
      <c r="AE6218">
        <v>0</v>
      </c>
      <c r="AF6218">
        <v>0</v>
      </c>
    </row>
    <row r="6219" spans="1:32" x14ac:dyDescent="0.3">
      <c r="A6219" t="s">
        <v>2</v>
      </c>
      <c r="B6219" s="65" t="str">
        <f>VLOOKUP(A6219,'bank list with code'!$A$2:$C$114,3,FALSE)</f>
        <v>B016</v>
      </c>
      <c r="C6219" s="65" t="str">
        <f>VLOOKUP(B6219,'bank type'!$A$2:$B$87,2,FALSE)</f>
        <v>Public Sector Banks</v>
      </c>
      <c r="D6219" s="62">
        <f t="shared" si="201"/>
        <v>45596</v>
      </c>
      <c r="E6219" s="118">
        <v>10</v>
      </c>
      <c r="F6219" s="31">
        <v>2024</v>
      </c>
      <c r="G6219">
        <v>2143</v>
      </c>
      <c r="H6219">
        <v>238</v>
      </c>
      <c r="K6219">
        <v>1420</v>
      </c>
      <c r="L6219">
        <v>3160</v>
      </c>
      <c r="M6219">
        <v>355014</v>
      </c>
      <c r="N6219">
        <v>917389</v>
      </c>
      <c r="O6219">
        <v>31427</v>
      </c>
      <c r="Q6219">
        <v>47765</v>
      </c>
      <c r="S6219" s="114">
        <v>231.50200000000001</v>
      </c>
      <c r="T6219">
        <v>17765</v>
      </c>
      <c r="U6219">
        <v>94232</v>
      </c>
      <c r="V6219">
        <v>0</v>
      </c>
      <c r="W6219">
        <v>0</v>
      </c>
      <c r="X6219">
        <v>14313361</v>
      </c>
      <c r="Z6219">
        <v>1320600</v>
      </c>
      <c r="AB6219" s="114">
        <v>3263.1289999999999</v>
      </c>
      <c r="AC6219">
        <v>275752</v>
      </c>
      <c r="AD6219">
        <v>662909</v>
      </c>
      <c r="AE6219">
        <v>6747</v>
      </c>
      <c r="AF6219">
        <v>73612</v>
      </c>
    </row>
    <row r="6220" spans="1:32" x14ac:dyDescent="0.3">
      <c r="A6220" t="s">
        <v>3</v>
      </c>
      <c r="B6220" s="65" t="str">
        <f>VLOOKUP(A6220,'bank list with code'!$A$2:$C$114,3,FALSE)</f>
        <v>B018</v>
      </c>
      <c r="C6220" s="65" t="str">
        <f>VLOOKUP(B6220,'bank type'!$A$2:$B$87,2,FALSE)</f>
        <v>Public Sector Banks</v>
      </c>
      <c r="D6220" s="62">
        <f t="shared" si="201"/>
        <v>45596</v>
      </c>
      <c r="E6220" s="118">
        <v>10</v>
      </c>
      <c r="F6220" s="31">
        <v>2024</v>
      </c>
      <c r="G6220">
        <v>8298</v>
      </c>
      <c r="H6220">
        <v>3846</v>
      </c>
      <c r="K6220">
        <v>73960</v>
      </c>
      <c r="L6220">
        <v>13173</v>
      </c>
      <c r="M6220">
        <v>0</v>
      </c>
      <c r="N6220">
        <v>3137504</v>
      </c>
      <c r="O6220">
        <v>971250</v>
      </c>
      <c r="Q6220">
        <v>1132576</v>
      </c>
      <c r="S6220" s="114">
        <v>4555.34</v>
      </c>
      <c r="T6220">
        <v>455896</v>
      </c>
      <c r="U6220">
        <v>2614458</v>
      </c>
      <c r="V6220">
        <v>0</v>
      </c>
      <c r="W6220">
        <v>0</v>
      </c>
      <c r="X6220">
        <v>58873044</v>
      </c>
      <c r="Z6220">
        <v>6387314</v>
      </c>
      <c r="AB6220" s="114">
        <v>19030.583999999999</v>
      </c>
      <c r="AC6220">
        <v>1022182</v>
      </c>
      <c r="AD6220">
        <v>4015399</v>
      </c>
      <c r="AE6220">
        <v>3918</v>
      </c>
      <c r="AF6220">
        <v>62357</v>
      </c>
    </row>
    <row r="6221" spans="1:32" x14ac:dyDescent="0.3">
      <c r="A6221" t="s">
        <v>4</v>
      </c>
      <c r="B6221" s="65" t="str">
        <f>VLOOKUP(A6221,'bank list with code'!$A$2:$C$114,3,FALSE)</f>
        <v>B022</v>
      </c>
      <c r="C6221" s="65" t="str">
        <f>VLOOKUP(B6221,'bank type'!$A$2:$B$87,2,FALSE)</f>
        <v>Public Sector Banks</v>
      </c>
      <c r="D6221" s="62">
        <f t="shared" si="201"/>
        <v>45596</v>
      </c>
      <c r="E6221" s="118">
        <v>10</v>
      </c>
      <c r="F6221" s="31">
        <v>2024</v>
      </c>
      <c r="G6221">
        <v>2857</v>
      </c>
      <c r="H6221">
        <v>1144</v>
      </c>
      <c r="K6221">
        <v>3367</v>
      </c>
      <c r="L6221">
        <v>2775</v>
      </c>
      <c r="M6221">
        <v>31271</v>
      </c>
      <c r="N6221">
        <v>1788369</v>
      </c>
      <c r="O6221">
        <v>0</v>
      </c>
      <c r="Q6221">
        <v>0</v>
      </c>
      <c r="S6221" s="114">
        <v>0</v>
      </c>
      <c r="T6221">
        <v>0</v>
      </c>
      <c r="U6221">
        <v>0</v>
      </c>
      <c r="V6221">
        <v>0</v>
      </c>
      <c r="W6221">
        <v>0</v>
      </c>
      <c r="X6221">
        <v>30178225</v>
      </c>
      <c r="Z6221">
        <v>1623055</v>
      </c>
      <c r="AB6221" s="114">
        <v>4457.1099999999997</v>
      </c>
      <c r="AC6221">
        <v>212819</v>
      </c>
      <c r="AD6221">
        <v>766130</v>
      </c>
      <c r="AE6221">
        <v>0</v>
      </c>
      <c r="AF6221">
        <v>0</v>
      </c>
    </row>
    <row r="6222" spans="1:32" x14ac:dyDescent="0.3">
      <c r="A6222" t="s">
        <v>5</v>
      </c>
      <c r="B6222" s="65" t="str">
        <f>VLOOKUP(A6222,'bank list with code'!$A$2:$C$114,3,FALSE)</f>
        <v>B060</v>
      </c>
      <c r="C6222" s="65" t="str">
        <f>VLOOKUP(B6222,'bank type'!$A$2:$B$87,2,FALSE)</f>
        <v>Public Sector Banks</v>
      </c>
      <c r="D6222" s="62">
        <f t="shared" si="201"/>
        <v>45596</v>
      </c>
      <c r="E6222" s="118">
        <v>10</v>
      </c>
      <c r="F6222" s="31">
        <v>2024</v>
      </c>
      <c r="G6222">
        <v>4607</v>
      </c>
      <c r="H6222">
        <v>614</v>
      </c>
      <c r="K6222">
        <v>20913</v>
      </c>
      <c r="L6222">
        <v>13141</v>
      </c>
      <c r="M6222">
        <v>0</v>
      </c>
      <c r="N6222">
        <v>2777361</v>
      </c>
      <c r="O6222">
        <v>274473</v>
      </c>
      <c r="Q6222">
        <v>453017</v>
      </c>
      <c r="S6222" s="114">
        <v>2623.299</v>
      </c>
      <c r="T6222">
        <v>150815</v>
      </c>
      <c r="U6222">
        <v>1341723</v>
      </c>
      <c r="V6222">
        <v>0</v>
      </c>
      <c r="W6222">
        <v>0</v>
      </c>
      <c r="X6222">
        <v>32899596</v>
      </c>
      <c r="Z6222">
        <v>3771842</v>
      </c>
      <c r="AB6222" s="114">
        <v>9354.0920000000006</v>
      </c>
      <c r="AC6222">
        <v>679862</v>
      </c>
      <c r="AD6222">
        <v>1498859</v>
      </c>
      <c r="AE6222">
        <v>223</v>
      </c>
      <c r="AF6222">
        <v>683</v>
      </c>
    </row>
    <row r="6223" spans="1:32" x14ac:dyDescent="0.3">
      <c r="A6223" t="s">
        <v>6</v>
      </c>
      <c r="B6223" s="65" t="str">
        <f>VLOOKUP(A6223,'bank list with code'!$A$2:$C$114,3,FALSE)</f>
        <v>B061</v>
      </c>
      <c r="C6223" s="65" t="str">
        <f>VLOOKUP(B6223,'bank type'!$A$2:$B$87,2,FALSE)</f>
        <v>Public Sector Banks</v>
      </c>
      <c r="D6223" s="62">
        <f t="shared" si="201"/>
        <v>45596</v>
      </c>
      <c r="E6223" s="118">
        <v>10</v>
      </c>
      <c r="F6223" s="31">
        <v>2024</v>
      </c>
      <c r="G6223">
        <v>2763</v>
      </c>
      <c r="H6223">
        <v>738</v>
      </c>
      <c r="K6223">
        <v>0</v>
      </c>
      <c r="L6223">
        <v>0</v>
      </c>
      <c r="M6223">
        <v>0</v>
      </c>
      <c r="N6223">
        <v>406505</v>
      </c>
      <c r="O6223">
        <v>64247</v>
      </c>
      <c r="Q6223">
        <v>74239</v>
      </c>
      <c r="S6223" s="114">
        <v>237.441</v>
      </c>
      <c r="T6223">
        <v>23663</v>
      </c>
      <c r="U6223">
        <v>88529</v>
      </c>
      <c r="V6223">
        <v>0</v>
      </c>
      <c r="W6223">
        <v>0</v>
      </c>
      <c r="X6223">
        <v>19875176</v>
      </c>
      <c r="Z6223">
        <v>2611491</v>
      </c>
      <c r="AB6223" s="114">
        <v>6057.8689999999997</v>
      </c>
      <c r="AC6223">
        <v>461416</v>
      </c>
      <c r="AD6223">
        <v>1042663</v>
      </c>
      <c r="AE6223">
        <v>0</v>
      </c>
      <c r="AF6223">
        <v>0</v>
      </c>
    </row>
    <row r="6224" spans="1:32" x14ac:dyDescent="0.3">
      <c r="A6224" t="s">
        <v>7</v>
      </c>
      <c r="B6224" s="65" t="str">
        <f>VLOOKUP(A6224,'bank list with code'!$A$2:$C$114,3,FALSE)</f>
        <v>B080</v>
      </c>
      <c r="C6224" s="65" t="str">
        <f>VLOOKUP(B6224,'bank type'!$A$2:$B$87,2,FALSE)</f>
        <v>Public Sector Banks</v>
      </c>
      <c r="D6224" s="62">
        <f t="shared" si="201"/>
        <v>45596</v>
      </c>
      <c r="E6224" s="118">
        <v>10</v>
      </c>
      <c r="F6224" s="31">
        <v>2024</v>
      </c>
      <c r="G6224">
        <v>1052</v>
      </c>
      <c r="H6224">
        <v>28</v>
      </c>
      <c r="K6224">
        <v>859</v>
      </c>
      <c r="L6224">
        <v>1544</v>
      </c>
      <c r="M6224">
        <v>1005</v>
      </c>
      <c r="N6224">
        <v>142022</v>
      </c>
      <c r="O6224">
        <v>0</v>
      </c>
      <c r="Q6224">
        <v>0</v>
      </c>
      <c r="S6224" s="114">
        <v>0</v>
      </c>
      <c r="T6224">
        <v>0</v>
      </c>
      <c r="U6224">
        <v>0</v>
      </c>
      <c r="V6224">
        <v>0</v>
      </c>
      <c r="W6224">
        <v>0</v>
      </c>
      <c r="X6224">
        <v>3582557</v>
      </c>
      <c r="Z6224">
        <v>328778</v>
      </c>
      <c r="AB6224" s="114">
        <v>920.40099999999995</v>
      </c>
      <c r="AC6224">
        <v>107539</v>
      </c>
      <c r="AD6224">
        <v>290855</v>
      </c>
      <c r="AE6224">
        <v>0</v>
      </c>
      <c r="AF6224">
        <v>0</v>
      </c>
    </row>
    <row r="6225" spans="1:32" x14ac:dyDescent="0.3">
      <c r="A6225" t="s">
        <v>8</v>
      </c>
      <c r="B6225" s="65" t="str">
        <f>VLOOKUP(A6225,'bank list with code'!$A$2:$C$114,3,FALSE)</f>
        <v>B081</v>
      </c>
      <c r="C6225" s="65" t="str">
        <f>VLOOKUP(B6225,'bank type'!$A$2:$B$87,2,FALSE)</f>
        <v>Public Sector Banks</v>
      </c>
      <c r="D6225" s="62">
        <f t="shared" si="201"/>
        <v>45596</v>
      </c>
      <c r="E6225" s="118">
        <v>10</v>
      </c>
      <c r="F6225" s="31">
        <v>2024</v>
      </c>
      <c r="G6225">
        <v>7809</v>
      </c>
      <c r="H6225">
        <v>4212</v>
      </c>
      <c r="K6225">
        <v>34460</v>
      </c>
      <c r="L6225">
        <v>0</v>
      </c>
      <c r="M6225">
        <v>679348</v>
      </c>
      <c r="N6225">
        <v>622964</v>
      </c>
      <c r="O6225">
        <v>550487</v>
      </c>
      <c r="Q6225">
        <v>397367</v>
      </c>
      <c r="S6225" s="114">
        <v>1823.7850000000001</v>
      </c>
      <c r="T6225">
        <v>272087</v>
      </c>
      <c r="U6225">
        <v>1496897</v>
      </c>
      <c r="V6225">
        <v>2</v>
      </c>
      <c r="W6225">
        <v>50</v>
      </c>
      <c r="X6225">
        <v>40750078</v>
      </c>
      <c r="Z6225">
        <v>4516056</v>
      </c>
      <c r="AB6225" s="114">
        <v>13010.739</v>
      </c>
      <c r="AC6225">
        <v>1323201</v>
      </c>
      <c r="AD6225">
        <v>3281536</v>
      </c>
      <c r="AE6225">
        <v>0</v>
      </c>
      <c r="AF6225">
        <v>0</v>
      </c>
    </row>
    <row r="6226" spans="1:32" x14ac:dyDescent="0.3">
      <c r="A6226" t="s">
        <v>12</v>
      </c>
      <c r="B6226" s="65" t="str">
        <f>VLOOKUP(A6226,'bank list with code'!$A$2:$C$114,3,FALSE)</f>
        <v>B093</v>
      </c>
      <c r="C6226" s="65" t="str">
        <f>VLOOKUP(B6226,'bank type'!$A$2:$B$87,2,FALSE)</f>
        <v>Public Sector Banks</v>
      </c>
      <c r="D6226" s="62">
        <f t="shared" si="201"/>
        <v>45596</v>
      </c>
      <c r="E6226" s="118">
        <v>10</v>
      </c>
      <c r="F6226" s="31">
        <v>2024</v>
      </c>
      <c r="G6226">
        <v>25447</v>
      </c>
      <c r="H6226">
        <v>37886</v>
      </c>
      <c r="K6226">
        <v>1467705</v>
      </c>
      <c r="L6226">
        <v>47076</v>
      </c>
      <c r="M6226">
        <v>955329</v>
      </c>
      <c r="N6226">
        <v>4433531</v>
      </c>
      <c r="O6226">
        <v>19807149</v>
      </c>
      <c r="Q6226">
        <v>28058099</v>
      </c>
      <c r="S6226" s="114">
        <v>124287.833</v>
      </c>
      <c r="T6226">
        <v>42871025</v>
      </c>
      <c r="U6226">
        <v>194208546</v>
      </c>
      <c r="V6226">
        <v>0</v>
      </c>
      <c r="W6226">
        <v>0</v>
      </c>
      <c r="X6226">
        <v>235164783</v>
      </c>
      <c r="Z6226">
        <v>34770694</v>
      </c>
      <c r="AB6226" s="114">
        <v>93945.173999999999</v>
      </c>
      <c r="AC6226">
        <v>8540125</v>
      </c>
      <c r="AD6226">
        <v>29469721</v>
      </c>
      <c r="AE6226">
        <v>980</v>
      </c>
      <c r="AF6226">
        <v>12708</v>
      </c>
    </row>
    <row r="6227" spans="1:32" x14ac:dyDescent="0.3">
      <c r="A6227" t="s">
        <v>9</v>
      </c>
      <c r="B6227" s="65" t="str">
        <f>VLOOKUP(A6227,'bank list with code'!$A$2:$C$114,3,FALSE)</f>
        <v>B102</v>
      </c>
      <c r="C6227" s="65" t="str">
        <f>VLOOKUP(B6227,'bank type'!$A$2:$B$87,2,FALSE)</f>
        <v>Public Sector Banks</v>
      </c>
      <c r="D6227" s="62">
        <f t="shared" si="201"/>
        <v>45596</v>
      </c>
      <c r="E6227" s="118">
        <v>10</v>
      </c>
      <c r="F6227" s="31">
        <v>2024</v>
      </c>
      <c r="G6227">
        <v>2246</v>
      </c>
      <c r="H6227">
        <v>228</v>
      </c>
      <c r="K6227">
        <v>10846</v>
      </c>
      <c r="L6227">
        <v>3568</v>
      </c>
      <c r="M6227">
        <v>289</v>
      </c>
      <c r="N6227">
        <v>1178127</v>
      </c>
      <c r="O6227">
        <v>0</v>
      </c>
      <c r="Q6227">
        <v>0</v>
      </c>
      <c r="S6227" s="114">
        <v>0</v>
      </c>
      <c r="T6227">
        <v>0</v>
      </c>
      <c r="U6227">
        <v>0</v>
      </c>
      <c r="V6227">
        <v>0</v>
      </c>
      <c r="W6227">
        <v>0</v>
      </c>
      <c r="X6227">
        <v>12550951</v>
      </c>
      <c r="Z6227">
        <v>1001291</v>
      </c>
      <c r="AB6227" s="114">
        <v>2882.5439999999999</v>
      </c>
      <c r="AC6227">
        <v>342747</v>
      </c>
      <c r="AD6227">
        <v>812001</v>
      </c>
      <c r="AE6227">
        <v>976</v>
      </c>
      <c r="AF6227">
        <v>18745</v>
      </c>
    </row>
    <row r="6228" spans="1:32" x14ac:dyDescent="0.3">
      <c r="A6228" t="s">
        <v>10</v>
      </c>
      <c r="B6228" s="65" t="str">
        <f>VLOOKUP(A6228,'bank list with code'!$A$2:$C$114,3,FALSE)</f>
        <v>B105</v>
      </c>
      <c r="C6228" s="65" t="str">
        <f>VLOOKUP(B6228,'bank type'!$A$2:$B$87,2,FALSE)</f>
        <v>Public Sector Banks</v>
      </c>
      <c r="D6228" s="62">
        <f t="shared" si="201"/>
        <v>45596</v>
      </c>
      <c r="E6228" s="118">
        <v>10</v>
      </c>
      <c r="F6228" s="31">
        <v>2024</v>
      </c>
      <c r="G6228">
        <v>7669</v>
      </c>
      <c r="H6228">
        <v>2022</v>
      </c>
      <c r="K6228">
        <v>48060</v>
      </c>
      <c r="L6228">
        <v>8015</v>
      </c>
      <c r="M6228">
        <v>296990</v>
      </c>
      <c r="N6228">
        <v>286694</v>
      </c>
      <c r="O6228">
        <v>735926</v>
      </c>
      <c r="Q6228">
        <v>613506</v>
      </c>
      <c r="S6228" s="114">
        <v>2743.855</v>
      </c>
      <c r="T6228">
        <v>1567053</v>
      </c>
      <c r="U6228">
        <v>3291277</v>
      </c>
      <c r="V6228">
        <v>0</v>
      </c>
      <c r="W6228">
        <v>0</v>
      </c>
      <c r="X6228">
        <v>56447325</v>
      </c>
      <c r="Z6228">
        <v>5084363</v>
      </c>
      <c r="AB6228" s="114">
        <v>12556.805</v>
      </c>
      <c r="AC6228">
        <v>1902998</v>
      </c>
      <c r="AD6228">
        <v>4055136</v>
      </c>
      <c r="AE6228">
        <v>3210</v>
      </c>
      <c r="AF6228">
        <v>12361</v>
      </c>
    </row>
    <row r="6229" spans="1:32" x14ac:dyDescent="0.3">
      <c r="A6229" t="s">
        <v>14</v>
      </c>
      <c r="B6229" s="65" t="str">
        <f>VLOOKUP(A6229,'bank list with code'!$A$2:$C$114,3,FALSE)</f>
        <v>B009</v>
      </c>
      <c r="C6229" s="65" t="str">
        <f>VLOOKUP(B6229,'bank type'!$A$2:$B$87,2,FALSE)</f>
        <v>Private Sector Banks</v>
      </c>
      <c r="D6229" s="62">
        <f t="shared" si="201"/>
        <v>45596</v>
      </c>
      <c r="E6229" s="118">
        <v>10</v>
      </c>
      <c r="F6229" s="31">
        <v>2024</v>
      </c>
      <c r="G6229">
        <v>6441</v>
      </c>
      <c r="H6229">
        <v>8038</v>
      </c>
      <c r="K6229">
        <v>1917154</v>
      </c>
      <c r="L6229">
        <v>541</v>
      </c>
      <c r="M6229">
        <v>683150</v>
      </c>
      <c r="N6229">
        <v>92603271</v>
      </c>
      <c r="O6229">
        <v>14771653</v>
      </c>
      <c r="Q6229">
        <v>36035574</v>
      </c>
      <c r="S6229" s="114">
        <v>108590.837</v>
      </c>
      <c r="T6229">
        <v>33696018</v>
      </c>
      <c r="U6229">
        <v>152111963</v>
      </c>
      <c r="V6229">
        <v>0</v>
      </c>
      <c r="W6229">
        <v>0</v>
      </c>
      <c r="X6229">
        <v>38535592</v>
      </c>
      <c r="Z6229">
        <v>5098190</v>
      </c>
      <c r="AB6229" s="114">
        <v>19073.330999999998</v>
      </c>
      <c r="AC6229">
        <v>2174498</v>
      </c>
      <c r="AD6229">
        <v>11499311</v>
      </c>
      <c r="AE6229">
        <v>13457</v>
      </c>
      <c r="AF6229">
        <v>351748</v>
      </c>
    </row>
    <row r="6230" spans="1:32" x14ac:dyDescent="0.3">
      <c r="A6230" t="s">
        <v>15</v>
      </c>
      <c r="B6230" s="65" t="str">
        <f>VLOOKUP(A6230,'bank list with code'!$A$2:$C$114,3,FALSE)</f>
        <v>B010</v>
      </c>
      <c r="C6230" s="65" t="str">
        <f>VLOOKUP(B6230,'bank type'!$A$2:$B$87,2,FALSE)</f>
        <v>Private Sector Banks</v>
      </c>
      <c r="D6230" s="62">
        <f t="shared" si="201"/>
        <v>45596</v>
      </c>
      <c r="E6230" s="118">
        <v>10</v>
      </c>
      <c r="F6230" s="31">
        <v>2024</v>
      </c>
      <c r="G6230">
        <v>433</v>
      </c>
      <c r="H6230">
        <v>5</v>
      </c>
      <c r="K6230">
        <v>64052</v>
      </c>
      <c r="L6230">
        <v>0</v>
      </c>
      <c r="M6230">
        <v>13053</v>
      </c>
      <c r="N6230">
        <v>0</v>
      </c>
      <c r="O6230">
        <v>0</v>
      </c>
      <c r="Q6230">
        <v>0</v>
      </c>
      <c r="S6230" s="114">
        <v>0</v>
      </c>
      <c r="T6230">
        <v>0</v>
      </c>
      <c r="U6230">
        <v>0</v>
      </c>
      <c r="V6230">
        <v>0</v>
      </c>
      <c r="W6230">
        <v>0</v>
      </c>
      <c r="X6230">
        <v>6057989</v>
      </c>
      <c r="Z6230">
        <v>269733</v>
      </c>
      <c r="AB6230" s="114">
        <v>983.83399999999995</v>
      </c>
      <c r="AC6230">
        <v>82699</v>
      </c>
      <c r="AD6230">
        <v>423129</v>
      </c>
      <c r="AE6230">
        <v>0</v>
      </c>
      <c r="AF6230">
        <v>0</v>
      </c>
    </row>
    <row r="6231" spans="1:32" x14ac:dyDescent="0.3">
      <c r="A6231" t="s">
        <v>90</v>
      </c>
      <c r="B6231" s="65" t="str">
        <f>VLOOKUP(A6231,'bank list with code'!$A$2:$C$114,3,FALSE)</f>
        <v>B024</v>
      </c>
      <c r="C6231" s="65" t="str">
        <f>VLOOKUP(B6231,'bank type'!$A$2:$B$87,2,FALSE)</f>
        <v>Private Sector Banks</v>
      </c>
      <c r="D6231" s="62">
        <f t="shared" si="201"/>
        <v>45596</v>
      </c>
      <c r="E6231" s="118">
        <v>10</v>
      </c>
      <c r="F6231" s="31">
        <v>2024</v>
      </c>
      <c r="G6231">
        <v>1166</v>
      </c>
      <c r="H6231">
        <v>520</v>
      </c>
      <c r="K6231">
        <v>7149</v>
      </c>
      <c r="L6231">
        <v>87213</v>
      </c>
      <c r="M6231">
        <v>0</v>
      </c>
      <c r="N6231">
        <v>76532</v>
      </c>
      <c r="O6231">
        <v>26716</v>
      </c>
      <c r="Q6231">
        <v>62454</v>
      </c>
      <c r="S6231" s="114">
        <v>262.84100000000001</v>
      </c>
      <c r="T6231">
        <v>23941</v>
      </c>
      <c r="U6231">
        <v>247042</v>
      </c>
      <c r="V6231">
        <v>0</v>
      </c>
      <c r="W6231">
        <v>0</v>
      </c>
      <c r="X6231">
        <v>2918680</v>
      </c>
      <c r="Z6231">
        <v>566952</v>
      </c>
      <c r="AB6231" s="114">
        <v>1596.37</v>
      </c>
      <c r="AC6231">
        <v>39359</v>
      </c>
      <c r="AD6231">
        <v>131563</v>
      </c>
      <c r="AE6231">
        <v>0</v>
      </c>
      <c r="AF6231">
        <v>0</v>
      </c>
    </row>
    <row r="6232" spans="1:32" x14ac:dyDescent="0.3">
      <c r="A6232" t="s">
        <v>91</v>
      </c>
      <c r="B6232" s="65" t="str">
        <f>VLOOKUP(A6232,'bank list with code'!$A$2:$C$114,3,FALSE)</f>
        <v>B027</v>
      </c>
      <c r="C6232" s="65" t="str">
        <f>VLOOKUP(B6232,'bank type'!$A$2:$B$87,2,FALSE)</f>
        <v>Private Sector Banks</v>
      </c>
      <c r="D6232" s="62">
        <f t="shared" si="201"/>
        <v>45596</v>
      </c>
      <c r="E6232" s="118">
        <v>10</v>
      </c>
      <c r="F6232" s="31">
        <v>2024</v>
      </c>
      <c r="G6232">
        <v>726</v>
      </c>
      <c r="H6232">
        <v>44</v>
      </c>
      <c r="K6232">
        <v>0</v>
      </c>
      <c r="L6232">
        <v>0</v>
      </c>
      <c r="M6232">
        <v>14976</v>
      </c>
      <c r="N6232">
        <v>0</v>
      </c>
      <c r="O6232">
        <v>140107</v>
      </c>
      <c r="Q6232">
        <v>250484</v>
      </c>
      <c r="S6232" s="114">
        <v>816.27499999999998</v>
      </c>
      <c r="T6232">
        <v>1230515</v>
      </c>
      <c r="U6232">
        <v>1493463</v>
      </c>
      <c r="V6232">
        <v>0</v>
      </c>
      <c r="W6232">
        <v>0</v>
      </c>
      <c r="X6232">
        <v>900067</v>
      </c>
      <c r="Z6232">
        <v>159552</v>
      </c>
      <c r="AB6232" s="114">
        <v>335.37099999999998</v>
      </c>
      <c r="AC6232">
        <v>12616</v>
      </c>
      <c r="AD6232">
        <v>44668</v>
      </c>
      <c r="AE6232">
        <v>0</v>
      </c>
      <c r="AF6232">
        <v>0</v>
      </c>
    </row>
    <row r="6233" spans="1:32" x14ac:dyDescent="0.3">
      <c r="A6233" t="s">
        <v>18</v>
      </c>
      <c r="B6233" s="65" t="str">
        <f>VLOOKUP(A6233,'bank list with code'!$A$2:$C$114,3,FALSE)</f>
        <v>B032</v>
      </c>
      <c r="C6233" s="65" t="str">
        <f>VLOOKUP(B6233,'bank type'!$A$2:$B$87,2,FALSE)</f>
        <v>Private Sector Banks</v>
      </c>
      <c r="D6233" s="62">
        <f t="shared" si="201"/>
        <v>45596</v>
      </c>
      <c r="E6233" s="118">
        <v>10</v>
      </c>
      <c r="F6233" s="31">
        <v>2024</v>
      </c>
      <c r="G6233">
        <v>425</v>
      </c>
      <c r="H6233">
        <v>5</v>
      </c>
      <c r="K6233">
        <v>7937</v>
      </c>
      <c r="L6233">
        <v>0</v>
      </c>
      <c r="M6233">
        <v>16260</v>
      </c>
      <c r="N6233">
        <v>0</v>
      </c>
      <c r="O6233">
        <v>19</v>
      </c>
      <c r="Q6233">
        <v>8</v>
      </c>
      <c r="S6233" s="114">
        <v>7.0000000000000001E-3</v>
      </c>
      <c r="T6233">
        <v>6</v>
      </c>
      <c r="U6233">
        <v>9</v>
      </c>
      <c r="V6233">
        <v>0</v>
      </c>
      <c r="W6233">
        <v>0</v>
      </c>
      <c r="X6233">
        <v>860088</v>
      </c>
      <c r="Z6233">
        <v>82957</v>
      </c>
      <c r="AB6233" s="114">
        <v>293.488</v>
      </c>
      <c r="AC6233">
        <v>43497</v>
      </c>
      <c r="AD6233">
        <v>168125</v>
      </c>
      <c r="AE6233">
        <v>262</v>
      </c>
      <c r="AF6233">
        <v>6968</v>
      </c>
    </row>
    <row r="6234" spans="1:32" x14ac:dyDescent="0.3">
      <c r="A6234" t="s">
        <v>19</v>
      </c>
      <c r="B6234" s="65" t="str">
        <f>VLOOKUP(A6234,'bank list with code'!$A$2:$C$114,3,FALSE)</f>
        <v>B038</v>
      </c>
      <c r="C6234" s="65" t="str">
        <f>VLOOKUP(B6234,'bank type'!$A$2:$B$87,2,FALSE)</f>
        <v>Private Sector Banks</v>
      </c>
      <c r="D6234" s="62">
        <f t="shared" si="201"/>
        <v>45596</v>
      </c>
      <c r="E6234" s="118">
        <v>10</v>
      </c>
      <c r="F6234" s="31">
        <v>2024</v>
      </c>
      <c r="G6234">
        <v>241</v>
      </c>
      <c r="H6234">
        <v>39</v>
      </c>
      <c r="K6234">
        <v>1488</v>
      </c>
      <c r="L6234">
        <v>0</v>
      </c>
      <c r="M6234">
        <v>0</v>
      </c>
      <c r="N6234">
        <v>35746</v>
      </c>
      <c r="O6234">
        <v>12886</v>
      </c>
      <c r="Q6234">
        <v>25902</v>
      </c>
      <c r="S6234" s="114">
        <v>61.426000000000002</v>
      </c>
      <c r="T6234">
        <v>6998</v>
      </c>
      <c r="U6234">
        <v>30863</v>
      </c>
      <c r="V6234">
        <v>0</v>
      </c>
      <c r="W6234">
        <v>0</v>
      </c>
      <c r="X6234">
        <v>561721</v>
      </c>
      <c r="Z6234">
        <v>149625</v>
      </c>
      <c r="AB6234" s="114">
        <v>295.00400000000002</v>
      </c>
      <c r="AC6234">
        <v>6429</v>
      </c>
      <c r="AD6234">
        <v>15983</v>
      </c>
      <c r="AE6234">
        <v>0</v>
      </c>
      <c r="AF6234">
        <v>0</v>
      </c>
    </row>
    <row r="6235" spans="1:32" x14ac:dyDescent="0.3">
      <c r="A6235" t="s">
        <v>20</v>
      </c>
      <c r="B6235" s="65" t="str">
        <f>VLOOKUP(A6235,'bank list with code'!$A$2:$C$114,3,FALSE)</f>
        <v>B045</v>
      </c>
      <c r="C6235" s="65" t="str">
        <f>VLOOKUP(B6235,'bank type'!$A$2:$B$87,2,FALSE)</f>
        <v>Private Sector Banks</v>
      </c>
      <c r="D6235" s="62">
        <f t="shared" si="201"/>
        <v>45596</v>
      </c>
      <c r="E6235" s="118">
        <v>10</v>
      </c>
      <c r="F6235" s="31">
        <v>2024</v>
      </c>
      <c r="G6235">
        <v>1726</v>
      </c>
      <c r="H6235">
        <v>321</v>
      </c>
      <c r="K6235">
        <v>20333</v>
      </c>
      <c r="L6235">
        <v>589</v>
      </c>
      <c r="M6235">
        <v>0</v>
      </c>
      <c r="N6235">
        <v>5615425</v>
      </c>
      <c r="O6235">
        <v>1060476</v>
      </c>
      <c r="Q6235">
        <v>2414333</v>
      </c>
      <c r="S6235" s="114">
        <v>7518.5280000000002</v>
      </c>
      <c r="T6235">
        <v>1705260</v>
      </c>
      <c r="U6235">
        <v>9293612</v>
      </c>
      <c r="V6235">
        <v>0</v>
      </c>
      <c r="W6235">
        <v>0</v>
      </c>
      <c r="X6235">
        <v>13899539</v>
      </c>
      <c r="Z6235">
        <v>2913955</v>
      </c>
      <c r="AB6235" s="114">
        <v>7470.268</v>
      </c>
      <c r="AC6235">
        <v>1235538</v>
      </c>
      <c r="AD6235">
        <v>4314698</v>
      </c>
      <c r="AE6235">
        <v>3027</v>
      </c>
      <c r="AF6235">
        <v>42174</v>
      </c>
    </row>
    <row r="6236" spans="1:32" x14ac:dyDescent="0.3">
      <c r="A6236" t="s">
        <v>21</v>
      </c>
      <c r="B6236" s="65" t="str">
        <f>VLOOKUP(A6236,'bank list with code'!$A$2:$C$114,3,FALSE)</f>
        <v>B050</v>
      </c>
      <c r="C6236" s="65" t="str">
        <f>VLOOKUP(B6236,'bank type'!$A$2:$B$87,2,FALSE)</f>
        <v>Private Sector Banks</v>
      </c>
      <c r="D6236" s="62">
        <f t="shared" si="201"/>
        <v>45596</v>
      </c>
      <c r="E6236" s="118">
        <v>10</v>
      </c>
      <c r="F6236" s="31">
        <v>2024</v>
      </c>
      <c r="G6236">
        <v>12222</v>
      </c>
      <c r="H6236">
        <v>8708</v>
      </c>
      <c r="K6236">
        <v>1667772</v>
      </c>
      <c r="L6236">
        <v>2521</v>
      </c>
      <c r="M6236">
        <v>2213445</v>
      </c>
      <c r="N6236">
        <v>758179</v>
      </c>
      <c r="O6236">
        <v>22646307</v>
      </c>
      <c r="Q6236">
        <v>75104185</v>
      </c>
      <c r="S6236" s="114">
        <v>202519.66899999999</v>
      </c>
      <c r="T6236">
        <v>36753679</v>
      </c>
      <c r="U6236">
        <v>333541364</v>
      </c>
      <c r="V6236">
        <v>0</v>
      </c>
      <c r="W6236">
        <v>0</v>
      </c>
      <c r="X6236">
        <v>57605366</v>
      </c>
      <c r="Z6236">
        <v>11099445</v>
      </c>
      <c r="AB6236" s="114">
        <v>46159.328000000001</v>
      </c>
      <c r="AC6236">
        <v>7472584</v>
      </c>
      <c r="AD6236">
        <v>37385962</v>
      </c>
      <c r="AE6236">
        <v>73382</v>
      </c>
      <c r="AF6236">
        <v>1072241</v>
      </c>
    </row>
    <row r="6237" spans="1:32" x14ac:dyDescent="0.3">
      <c r="A6237" t="s">
        <v>22</v>
      </c>
      <c r="B6237" s="65" t="str">
        <f>VLOOKUP(A6237,'bank list with code'!$A$2:$C$114,3,FALSE)</f>
        <v>B053</v>
      </c>
      <c r="C6237" s="65" t="str">
        <f>VLOOKUP(B6237,'bank type'!$A$2:$B$87,2,FALSE)</f>
        <v>Private Sector Banks</v>
      </c>
      <c r="D6237" s="62">
        <f t="shared" si="201"/>
        <v>45596</v>
      </c>
      <c r="E6237" s="118">
        <v>10</v>
      </c>
      <c r="F6237" s="31">
        <v>2024</v>
      </c>
      <c r="G6237">
        <v>10050</v>
      </c>
      <c r="H6237">
        <v>6138</v>
      </c>
      <c r="K6237">
        <v>1709463</v>
      </c>
      <c r="L6237">
        <v>6244</v>
      </c>
      <c r="M6237">
        <v>595381</v>
      </c>
      <c r="N6237">
        <v>3648009</v>
      </c>
      <c r="O6237">
        <v>17700751</v>
      </c>
      <c r="Q6237">
        <v>20714819</v>
      </c>
      <c r="S6237" s="114">
        <v>120147.742</v>
      </c>
      <c r="T6237">
        <v>59456034</v>
      </c>
      <c r="U6237">
        <v>260651067</v>
      </c>
      <c r="V6237">
        <v>49</v>
      </c>
      <c r="W6237">
        <v>3543</v>
      </c>
      <c r="X6237">
        <v>34156827</v>
      </c>
      <c r="Z6237">
        <v>6388811</v>
      </c>
      <c r="AB6237" s="114">
        <v>29669.853999999999</v>
      </c>
      <c r="AC6237">
        <v>3822971</v>
      </c>
      <c r="AD6237">
        <v>21915099</v>
      </c>
      <c r="AE6237">
        <v>6836</v>
      </c>
      <c r="AF6237">
        <v>158021</v>
      </c>
    </row>
    <row r="6238" spans="1:32" x14ac:dyDescent="0.3">
      <c r="A6238" t="s">
        <v>82</v>
      </c>
      <c r="B6238" s="65" t="str">
        <f>VLOOKUP(A6238,'bank list with code'!$A$2:$C$114,3,FALSE)</f>
        <v>B054</v>
      </c>
      <c r="C6238" s="65" t="str">
        <f>VLOOKUP(B6238,'bank type'!$A$2:$B$87,2,FALSE)</f>
        <v>Private Sector Banks</v>
      </c>
      <c r="D6238" s="62">
        <f t="shared" si="201"/>
        <v>45596</v>
      </c>
      <c r="E6238" s="118">
        <v>10</v>
      </c>
      <c r="F6238" s="31">
        <v>2024</v>
      </c>
      <c r="G6238">
        <v>2363</v>
      </c>
      <c r="H6238">
        <v>876</v>
      </c>
      <c r="K6238">
        <v>13619</v>
      </c>
      <c r="L6238">
        <v>1063</v>
      </c>
      <c r="M6238">
        <v>389</v>
      </c>
      <c r="N6238">
        <v>339068</v>
      </c>
      <c r="O6238">
        <v>39402</v>
      </c>
      <c r="Q6238">
        <v>79078</v>
      </c>
      <c r="S6238" s="114">
        <v>363.80900000000003</v>
      </c>
      <c r="T6238">
        <v>62618</v>
      </c>
      <c r="U6238">
        <v>247246</v>
      </c>
      <c r="V6238">
        <v>0</v>
      </c>
      <c r="W6238">
        <v>0</v>
      </c>
      <c r="X6238">
        <v>12125956</v>
      </c>
      <c r="Z6238">
        <v>1269896</v>
      </c>
      <c r="AB6238" s="114">
        <v>3400.1149999999998</v>
      </c>
      <c r="AC6238">
        <v>243208</v>
      </c>
      <c r="AD6238">
        <v>754408</v>
      </c>
      <c r="AE6238">
        <v>0</v>
      </c>
      <c r="AF6238">
        <v>0</v>
      </c>
    </row>
    <row r="6239" spans="1:32" x14ac:dyDescent="0.3">
      <c r="A6239" t="s">
        <v>83</v>
      </c>
      <c r="B6239" s="65" t="str">
        <f>VLOOKUP(A6239,'bank list with code'!$A$2:$C$114,3,FALSE)</f>
        <v>B056</v>
      </c>
      <c r="C6239" s="65" t="str">
        <f>VLOOKUP(B6239,'bank type'!$A$2:$B$87,2,FALSE)</f>
        <v>Private Sector Banks</v>
      </c>
      <c r="D6239" s="62">
        <f t="shared" si="201"/>
        <v>45596</v>
      </c>
      <c r="E6239" s="118">
        <v>10</v>
      </c>
      <c r="F6239" s="31">
        <v>2024</v>
      </c>
      <c r="G6239">
        <v>905</v>
      </c>
      <c r="H6239">
        <v>331</v>
      </c>
      <c r="K6239">
        <v>43978</v>
      </c>
      <c r="L6239">
        <v>7650</v>
      </c>
      <c r="M6239">
        <v>0</v>
      </c>
      <c r="N6239">
        <v>108322</v>
      </c>
      <c r="O6239">
        <v>3145919</v>
      </c>
      <c r="Q6239">
        <v>10541297</v>
      </c>
      <c r="S6239" s="114">
        <v>23505.440999999999</v>
      </c>
      <c r="T6239">
        <v>2079879</v>
      </c>
      <c r="U6239">
        <v>14262789</v>
      </c>
      <c r="V6239">
        <v>0</v>
      </c>
      <c r="W6239">
        <v>0</v>
      </c>
      <c r="X6239">
        <v>6708720</v>
      </c>
      <c r="Z6239">
        <v>675625</v>
      </c>
      <c r="AB6239" s="114">
        <v>2517.9609999999998</v>
      </c>
      <c r="AC6239">
        <v>287004</v>
      </c>
      <c r="AD6239">
        <v>2752735</v>
      </c>
      <c r="AE6239">
        <v>0</v>
      </c>
      <c r="AF6239">
        <v>0</v>
      </c>
    </row>
    <row r="6240" spans="1:32" x14ac:dyDescent="0.3">
      <c r="A6240" t="s">
        <v>24</v>
      </c>
      <c r="B6240" s="65" t="str">
        <f>VLOOKUP(A6240,'bank list with code'!$A$2:$C$114,3,FALSE)</f>
        <v>B062</v>
      </c>
      <c r="C6240" s="65" t="str">
        <f>VLOOKUP(B6240,'bank type'!$A$2:$B$87,2,FALSE)</f>
        <v>Private Sector Banks</v>
      </c>
      <c r="D6240" s="62">
        <f t="shared" si="201"/>
        <v>45596</v>
      </c>
      <c r="E6240" s="118">
        <v>10</v>
      </c>
      <c r="F6240" s="31">
        <v>2024</v>
      </c>
      <c r="G6240">
        <v>1899</v>
      </c>
      <c r="H6240">
        <v>1114</v>
      </c>
      <c r="K6240">
        <v>247864</v>
      </c>
      <c r="L6240">
        <v>141</v>
      </c>
      <c r="M6240">
        <v>59703</v>
      </c>
      <c r="N6240">
        <v>6888250</v>
      </c>
      <c r="O6240">
        <v>3054496</v>
      </c>
      <c r="Q6240">
        <v>4364524</v>
      </c>
      <c r="S6240" s="114">
        <v>56309.427000000003</v>
      </c>
      <c r="T6240">
        <v>7561350</v>
      </c>
      <c r="U6240">
        <v>38002603</v>
      </c>
      <c r="V6240">
        <v>0</v>
      </c>
      <c r="W6240">
        <v>0</v>
      </c>
      <c r="X6240">
        <v>11115757</v>
      </c>
      <c r="Z6240">
        <v>789091</v>
      </c>
      <c r="AB6240" s="114">
        <v>2588.252</v>
      </c>
      <c r="AC6240">
        <v>606047</v>
      </c>
      <c r="AD6240">
        <v>3024081</v>
      </c>
      <c r="AE6240">
        <v>837</v>
      </c>
      <c r="AF6240">
        <v>54109</v>
      </c>
    </row>
    <row r="6241" spans="1:32" x14ac:dyDescent="0.3">
      <c r="A6241" t="s">
        <v>84</v>
      </c>
      <c r="B6241" s="65" t="str">
        <f>VLOOKUP(A6241,'bank list with code'!$A$2:$C$114,3,FALSE)</f>
        <v>B063</v>
      </c>
      <c r="C6241" s="65" t="str">
        <f>VLOOKUP(B6241,'bank type'!$A$2:$B$87,2,FALSE)</f>
        <v>Private Sector Banks</v>
      </c>
      <c r="D6241" s="62">
        <f t="shared" si="201"/>
        <v>45596</v>
      </c>
      <c r="E6241" s="118">
        <v>10</v>
      </c>
      <c r="F6241" s="31">
        <v>2024</v>
      </c>
      <c r="G6241">
        <v>945</v>
      </c>
      <c r="H6241">
        <v>632</v>
      </c>
      <c r="K6241">
        <v>14324</v>
      </c>
      <c r="L6241">
        <v>942</v>
      </c>
      <c r="M6241">
        <v>0</v>
      </c>
      <c r="N6241">
        <v>552508</v>
      </c>
      <c r="O6241">
        <v>123943</v>
      </c>
      <c r="Q6241">
        <v>196738</v>
      </c>
      <c r="S6241" s="114">
        <v>1763.1659999999999</v>
      </c>
      <c r="T6241">
        <v>101280</v>
      </c>
      <c r="U6241">
        <v>408633</v>
      </c>
      <c r="V6241">
        <v>0</v>
      </c>
      <c r="W6241">
        <v>0</v>
      </c>
      <c r="X6241">
        <v>4649990</v>
      </c>
      <c r="Z6241">
        <v>947540</v>
      </c>
      <c r="AB6241" s="114">
        <v>2741.4090000000001</v>
      </c>
      <c r="AC6241">
        <v>937729</v>
      </c>
      <c r="AD6241">
        <v>807069</v>
      </c>
      <c r="AE6241">
        <v>0</v>
      </c>
      <c r="AF6241">
        <v>0</v>
      </c>
    </row>
    <row r="6242" spans="1:32" x14ac:dyDescent="0.3">
      <c r="A6242" t="s">
        <v>26</v>
      </c>
      <c r="B6242" s="65" t="str">
        <f>VLOOKUP(A6242,'bank list with code'!$A$2:$C$114,3,FALSE)</f>
        <v>B069</v>
      </c>
      <c r="C6242" s="65" t="str">
        <f>VLOOKUP(B6242,'bank type'!$A$2:$B$87,2,FALSE)</f>
        <v>Private Sector Banks</v>
      </c>
      <c r="D6242" s="62">
        <f t="shared" si="201"/>
        <v>45596</v>
      </c>
      <c r="E6242" s="118">
        <v>10</v>
      </c>
      <c r="F6242" s="31">
        <v>2024</v>
      </c>
      <c r="G6242">
        <v>938</v>
      </c>
      <c r="H6242">
        <v>564</v>
      </c>
      <c r="K6242">
        <v>10600</v>
      </c>
      <c r="L6242">
        <v>0</v>
      </c>
      <c r="M6242">
        <v>0</v>
      </c>
      <c r="N6242">
        <v>103930</v>
      </c>
      <c r="O6242">
        <v>0</v>
      </c>
      <c r="Q6242">
        <v>0</v>
      </c>
      <c r="S6242" s="114">
        <v>0</v>
      </c>
      <c r="T6242">
        <v>0</v>
      </c>
      <c r="U6242">
        <v>0</v>
      </c>
      <c r="V6242">
        <v>0</v>
      </c>
      <c r="W6242">
        <v>0</v>
      </c>
      <c r="X6242">
        <v>5463585</v>
      </c>
      <c r="Z6242">
        <v>808678</v>
      </c>
      <c r="AB6242" s="114">
        <v>1797.9939999999999</v>
      </c>
      <c r="AC6242">
        <v>54650</v>
      </c>
      <c r="AD6242">
        <v>161851</v>
      </c>
      <c r="AE6242">
        <v>0</v>
      </c>
      <c r="AF6242">
        <v>0</v>
      </c>
    </row>
    <row r="6243" spans="1:32" x14ac:dyDescent="0.3">
      <c r="A6243" t="s">
        <v>27</v>
      </c>
      <c r="B6243" s="65" t="str">
        <f>VLOOKUP(A6243,'bank list with code'!$A$2:$C$114,3,FALSE)</f>
        <v>B070</v>
      </c>
      <c r="C6243" s="65" t="str">
        <f>VLOOKUP(B6243,'bank type'!$A$2:$B$87,2,FALSE)</f>
        <v>Private Sector Banks</v>
      </c>
      <c r="D6243" s="62">
        <f t="shared" si="201"/>
        <v>45596</v>
      </c>
      <c r="E6243" s="118">
        <v>10</v>
      </c>
      <c r="F6243" s="31">
        <v>2024</v>
      </c>
      <c r="G6243">
        <v>1478</v>
      </c>
      <c r="H6243">
        <v>726</v>
      </c>
      <c r="K6243">
        <v>5055</v>
      </c>
      <c r="L6243">
        <v>0</v>
      </c>
      <c r="M6243">
        <v>0</v>
      </c>
      <c r="N6243">
        <v>44427</v>
      </c>
      <c r="O6243">
        <v>10374</v>
      </c>
      <c r="Q6243">
        <v>28656</v>
      </c>
      <c r="S6243" s="114">
        <v>200.85900000000001</v>
      </c>
      <c r="T6243">
        <v>10388</v>
      </c>
      <c r="U6243">
        <v>139179</v>
      </c>
      <c r="V6243">
        <v>0</v>
      </c>
      <c r="W6243">
        <v>0</v>
      </c>
      <c r="X6243">
        <v>5075894</v>
      </c>
      <c r="Z6243">
        <v>1069569</v>
      </c>
      <c r="AB6243" s="114">
        <v>2898.2310000000002</v>
      </c>
      <c r="AC6243">
        <v>152141</v>
      </c>
      <c r="AD6243">
        <v>712718</v>
      </c>
      <c r="AE6243">
        <v>0</v>
      </c>
      <c r="AF6243">
        <v>0</v>
      </c>
    </row>
    <row r="6244" spans="1:32" x14ac:dyDescent="0.3">
      <c r="A6244" t="s">
        <v>28</v>
      </c>
      <c r="B6244" s="65" t="str">
        <f>VLOOKUP(A6244,'bank list with code'!$A$2:$C$114,3,FALSE)</f>
        <v>B073</v>
      </c>
      <c r="C6244" s="65" t="str">
        <f>VLOOKUP(B6244,'bank type'!$A$2:$B$87,2,FALSE)</f>
        <v>Private Sector Banks</v>
      </c>
      <c r="D6244" s="62">
        <f t="shared" si="201"/>
        <v>45596</v>
      </c>
      <c r="E6244" s="118">
        <v>10</v>
      </c>
      <c r="F6244" s="31">
        <v>2024</v>
      </c>
      <c r="G6244">
        <v>1852</v>
      </c>
      <c r="H6244">
        <v>1482</v>
      </c>
      <c r="K6244">
        <v>78127</v>
      </c>
      <c r="L6244">
        <v>0</v>
      </c>
      <c r="M6244">
        <v>132824</v>
      </c>
      <c r="N6244">
        <v>643023</v>
      </c>
      <c r="O6244">
        <v>5207106</v>
      </c>
      <c r="Q6244">
        <v>12385040</v>
      </c>
      <c r="S6244" s="114">
        <v>30400.741999999998</v>
      </c>
      <c r="T6244">
        <v>4566739</v>
      </c>
      <c r="U6244">
        <v>43447737</v>
      </c>
      <c r="V6244">
        <v>0</v>
      </c>
      <c r="W6244">
        <v>0</v>
      </c>
      <c r="X6244">
        <v>34762324</v>
      </c>
      <c r="Z6244">
        <v>2162542</v>
      </c>
      <c r="AB6244" s="114">
        <v>6244.2929999999997</v>
      </c>
      <c r="AC6244">
        <v>1898837</v>
      </c>
      <c r="AD6244">
        <v>6037198</v>
      </c>
      <c r="AE6244">
        <v>0</v>
      </c>
      <c r="AF6244">
        <v>0</v>
      </c>
    </row>
    <row r="6245" spans="1:32" x14ac:dyDescent="0.3">
      <c r="A6245" t="s">
        <v>92</v>
      </c>
      <c r="B6245" s="65" t="str">
        <f>VLOOKUP(A6245,'bank list with code'!$A$2:$C$114,3,FALSE)</f>
        <v>B074</v>
      </c>
      <c r="C6245" s="65" t="str">
        <f>VLOOKUP(B6245,'bank type'!$A$2:$B$87,2,FALSE)</f>
        <v>Private Sector Banks</v>
      </c>
      <c r="D6245" s="62">
        <f t="shared" si="201"/>
        <v>45596</v>
      </c>
      <c r="E6245" s="118">
        <v>10</v>
      </c>
      <c r="F6245" s="31">
        <v>2024</v>
      </c>
      <c r="G6245">
        <v>0</v>
      </c>
      <c r="H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Q6245">
        <v>0</v>
      </c>
      <c r="S6245" s="114">
        <v>0</v>
      </c>
      <c r="T6245">
        <v>0</v>
      </c>
      <c r="U6245">
        <v>0</v>
      </c>
      <c r="V6245">
        <v>0</v>
      </c>
      <c r="W6245">
        <v>0</v>
      </c>
      <c r="X6245">
        <v>278460</v>
      </c>
      <c r="Z6245">
        <v>15725</v>
      </c>
      <c r="AB6245" s="114">
        <v>34.823</v>
      </c>
      <c r="AC6245">
        <v>4929</v>
      </c>
      <c r="AD6245">
        <v>14074</v>
      </c>
      <c r="AE6245">
        <v>0</v>
      </c>
      <c r="AF6245">
        <v>0</v>
      </c>
    </row>
    <row r="6246" spans="1:32" x14ac:dyDescent="0.3">
      <c r="A6246" t="s">
        <v>85</v>
      </c>
      <c r="B6246" s="65" t="str">
        <f>VLOOKUP(A6246,'bank list with code'!$A$2:$C$114,3,FALSE)</f>
        <v>B083</v>
      </c>
      <c r="C6246" s="65" t="str">
        <f>VLOOKUP(B6246,'bank type'!$A$2:$B$87,2,FALSE)</f>
        <v>Private Sector Banks</v>
      </c>
      <c r="D6246" s="62">
        <f t="shared" si="201"/>
        <v>45596</v>
      </c>
      <c r="E6246" s="118">
        <v>10</v>
      </c>
      <c r="F6246" s="31">
        <v>2024</v>
      </c>
      <c r="G6246">
        <v>371</v>
      </c>
      <c r="H6246">
        <v>35</v>
      </c>
      <c r="K6246">
        <v>1832773</v>
      </c>
      <c r="L6246">
        <v>0</v>
      </c>
      <c r="M6246">
        <v>3429</v>
      </c>
      <c r="N6246">
        <v>136971</v>
      </c>
      <c r="O6246">
        <v>5174424</v>
      </c>
      <c r="Q6246">
        <v>5804522</v>
      </c>
      <c r="S6246" s="114">
        <v>33057.495000000003</v>
      </c>
      <c r="T6246">
        <v>5194635</v>
      </c>
      <c r="U6246">
        <v>45766337</v>
      </c>
      <c r="V6246">
        <v>0</v>
      </c>
      <c r="W6246">
        <v>0</v>
      </c>
      <c r="X6246">
        <v>1572432</v>
      </c>
      <c r="Z6246">
        <v>167649</v>
      </c>
      <c r="AB6246" s="114">
        <v>552.05200000000002</v>
      </c>
      <c r="AC6246">
        <v>97414</v>
      </c>
      <c r="AD6246">
        <v>689316</v>
      </c>
      <c r="AE6246">
        <v>59</v>
      </c>
      <c r="AF6246">
        <v>3924</v>
      </c>
    </row>
    <row r="6247" spans="1:32" x14ac:dyDescent="0.3">
      <c r="A6247" t="s">
        <v>30</v>
      </c>
      <c r="B6247" s="65" t="str">
        <f>VLOOKUP(A6247,'bank list with code'!$A$2:$C$114,3,FALSE)</f>
        <v>B089</v>
      </c>
      <c r="C6247" s="65" t="str">
        <f>VLOOKUP(B6247,'bank type'!$A$2:$B$87,2,FALSE)</f>
        <v>Private Sector Banks</v>
      </c>
      <c r="D6247" s="62">
        <f t="shared" si="201"/>
        <v>45596</v>
      </c>
      <c r="E6247" s="118">
        <v>10</v>
      </c>
      <c r="F6247" s="31">
        <v>2024</v>
      </c>
      <c r="G6247">
        <v>911</v>
      </c>
      <c r="H6247">
        <v>372</v>
      </c>
      <c r="K6247">
        <v>15066</v>
      </c>
      <c r="L6247">
        <v>0</v>
      </c>
      <c r="M6247">
        <v>38154</v>
      </c>
      <c r="N6247">
        <v>98131</v>
      </c>
      <c r="O6247">
        <v>391538</v>
      </c>
      <c r="Q6247">
        <v>680261</v>
      </c>
      <c r="S6247" s="114">
        <v>2759.627</v>
      </c>
      <c r="T6247">
        <v>646005</v>
      </c>
      <c r="U6247">
        <v>4526889</v>
      </c>
      <c r="V6247">
        <v>0</v>
      </c>
      <c r="W6247">
        <v>0</v>
      </c>
      <c r="X6247">
        <v>3787960</v>
      </c>
      <c r="Z6247">
        <v>1028487</v>
      </c>
      <c r="AB6247" s="114">
        <v>2654.7849999999999</v>
      </c>
      <c r="AC6247">
        <v>178889</v>
      </c>
      <c r="AD6247">
        <v>793915</v>
      </c>
      <c r="AE6247">
        <v>0</v>
      </c>
      <c r="AF6247">
        <v>0</v>
      </c>
    </row>
    <row r="6248" spans="1:32" x14ac:dyDescent="0.3">
      <c r="A6248" t="s">
        <v>31</v>
      </c>
      <c r="B6248" s="65" t="str">
        <f>VLOOKUP(A6248,'bank list with code'!$A$2:$C$114,3,FALSE)</f>
        <v>B100</v>
      </c>
      <c r="C6248" s="65" t="str">
        <f>VLOOKUP(B6248,'bank type'!$A$2:$B$87,2,FALSE)</f>
        <v>Private Sector Banks</v>
      </c>
      <c r="D6248" s="62">
        <f t="shared" si="201"/>
        <v>45596</v>
      </c>
      <c r="E6248" s="118">
        <v>10</v>
      </c>
      <c r="F6248" s="31">
        <v>2024</v>
      </c>
      <c r="G6248">
        <v>507</v>
      </c>
      <c r="H6248">
        <v>655</v>
      </c>
      <c r="K6248">
        <v>2382</v>
      </c>
      <c r="L6248">
        <v>0</v>
      </c>
      <c r="M6248">
        <v>0</v>
      </c>
      <c r="N6248">
        <v>162626</v>
      </c>
      <c r="O6248">
        <v>33095</v>
      </c>
      <c r="Q6248">
        <v>49076</v>
      </c>
      <c r="S6248" s="114">
        <v>219.02699999999999</v>
      </c>
      <c r="T6248">
        <v>17735</v>
      </c>
      <c r="U6248">
        <v>109748</v>
      </c>
      <c r="V6248">
        <v>0</v>
      </c>
      <c r="W6248">
        <v>0</v>
      </c>
      <c r="X6248">
        <v>2347479</v>
      </c>
      <c r="Z6248">
        <v>357803</v>
      </c>
      <c r="AB6248" s="114">
        <v>951.66700000000003</v>
      </c>
      <c r="AC6248">
        <v>32257</v>
      </c>
      <c r="AD6248">
        <v>128296</v>
      </c>
      <c r="AE6248">
        <v>91</v>
      </c>
      <c r="AF6248">
        <v>263</v>
      </c>
    </row>
    <row r="6249" spans="1:32" x14ac:dyDescent="0.3">
      <c r="A6249" t="s">
        <v>33</v>
      </c>
      <c r="B6249" s="65" t="str">
        <f>VLOOKUP(A6249,'bank list with code'!$A$2:$C$114,3,FALSE)</f>
        <v>B113</v>
      </c>
      <c r="C6249" s="65" t="str">
        <f>VLOOKUP(B6249,'bank type'!$A$2:$B$87,2,FALSE)</f>
        <v>Private Sector Banks</v>
      </c>
      <c r="D6249" s="62">
        <f t="shared" si="201"/>
        <v>45596</v>
      </c>
      <c r="E6249" s="118">
        <v>10</v>
      </c>
      <c r="F6249" s="31">
        <v>2024</v>
      </c>
      <c r="G6249">
        <v>1165</v>
      </c>
      <c r="H6249">
        <v>161</v>
      </c>
      <c r="K6249">
        <v>72361</v>
      </c>
      <c r="L6249">
        <v>96767</v>
      </c>
      <c r="M6249">
        <v>269435</v>
      </c>
      <c r="N6249">
        <v>480472580</v>
      </c>
      <c r="O6249">
        <v>2341974</v>
      </c>
      <c r="Q6249">
        <v>7549131</v>
      </c>
      <c r="S6249" s="114">
        <v>17034.739000000001</v>
      </c>
      <c r="T6249">
        <v>1198380</v>
      </c>
      <c r="U6249">
        <v>14495582</v>
      </c>
      <c r="V6249">
        <v>0</v>
      </c>
      <c r="W6249">
        <v>0</v>
      </c>
      <c r="X6249">
        <v>5154054</v>
      </c>
      <c r="Z6249">
        <v>588977</v>
      </c>
      <c r="AB6249" s="114">
        <v>1901.5930000000001</v>
      </c>
      <c r="AC6249">
        <v>157372</v>
      </c>
      <c r="AD6249">
        <v>892465</v>
      </c>
      <c r="AE6249">
        <v>45</v>
      </c>
      <c r="AF6249">
        <v>557</v>
      </c>
    </row>
    <row r="6250" spans="1:32" x14ac:dyDescent="0.3">
      <c r="A6250" t="s">
        <v>86</v>
      </c>
      <c r="B6250" s="65" t="str">
        <f>VLOOKUP(A6250,'bank list with code'!$A$2:$C$114,3,FALSE)</f>
        <v>B004</v>
      </c>
      <c r="C6250" s="65" t="str">
        <f>VLOOKUP(B6250,'bank type'!$A$2:$B$87,2,FALSE)</f>
        <v>Foreign Banks</v>
      </c>
      <c r="D6250" s="62">
        <f t="shared" si="201"/>
        <v>45596</v>
      </c>
      <c r="E6250" s="118">
        <v>10</v>
      </c>
      <c r="F6250" s="31">
        <v>2024</v>
      </c>
      <c r="G6250">
        <v>0</v>
      </c>
      <c r="H6250">
        <v>0</v>
      </c>
      <c r="K6250">
        <v>50091</v>
      </c>
      <c r="L6250">
        <v>0</v>
      </c>
      <c r="M6250">
        <v>0</v>
      </c>
      <c r="N6250">
        <v>0</v>
      </c>
      <c r="O6250">
        <v>1429916</v>
      </c>
      <c r="Q6250">
        <v>1570740</v>
      </c>
      <c r="S6250" s="114">
        <v>15371.922</v>
      </c>
      <c r="T6250">
        <v>4704454</v>
      </c>
      <c r="U6250">
        <v>44154008</v>
      </c>
      <c r="V6250">
        <v>0</v>
      </c>
      <c r="W6250">
        <v>0</v>
      </c>
      <c r="X6250">
        <v>0</v>
      </c>
      <c r="Z6250">
        <v>0</v>
      </c>
      <c r="AB6250" s="114">
        <v>0</v>
      </c>
      <c r="AC6250">
        <v>0</v>
      </c>
      <c r="AD6250">
        <v>0</v>
      </c>
      <c r="AE6250">
        <v>0</v>
      </c>
      <c r="AF6250">
        <v>0</v>
      </c>
    </row>
    <row r="6251" spans="1:32" x14ac:dyDescent="0.3">
      <c r="A6251" t="s">
        <v>36</v>
      </c>
      <c r="B6251" s="65" t="str">
        <f>VLOOKUP(A6251,'bank list with code'!$A$2:$C$114,3,FALSE)</f>
        <v>B011</v>
      </c>
      <c r="C6251" s="65" t="str">
        <f>VLOOKUP(B6251,'bank type'!$A$2:$B$87,2,FALSE)</f>
        <v>Foreign Banks</v>
      </c>
      <c r="D6251" s="62">
        <f t="shared" si="201"/>
        <v>45596</v>
      </c>
      <c r="E6251" s="118">
        <v>10</v>
      </c>
      <c r="F6251" s="31">
        <v>2024</v>
      </c>
      <c r="G6251">
        <v>0</v>
      </c>
      <c r="H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Q6251">
        <v>0</v>
      </c>
      <c r="S6251" s="1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Z6251">
        <v>0</v>
      </c>
      <c r="AB6251" s="114">
        <v>0</v>
      </c>
      <c r="AC6251">
        <v>0</v>
      </c>
      <c r="AD6251">
        <v>0</v>
      </c>
      <c r="AE6251">
        <v>0</v>
      </c>
      <c r="AF6251">
        <v>0</v>
      </c>
    </row>
    <row r="6252" spans="1:32" x14ac:dyDescent="0.3">
      <c r="A6252" t="s">
        <v>107</v>
      </c>
      <c r="B6252" s="65" t="str">
        <f>VLOOKUP(A6252,'bank list with code'!$A$2:$C$114,3,FALSE)</f>
        <v>B013</v>
      </c>
      <c r="C6252" s="65" t="str">
        <f>VLOOKUP(B6252,'bank type'!$A$2:$B$87,2,FALSE)</f>
        <v>Foreign Banks</v>
      </c>
      <c r="D6252" s="62">
        <f t="shared" si="201"/>
        <v>45596</v>
      </c>
      <c r="E6252" s="118">
        <v>10</v>
      </c>
      <c r="F6252" s="31">
        <v>2024</v>
      </c>
      <c r="G6252">
        <v>0</v>
      </c>
      <c r="H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Q6252">
        <v>0</v>
      </c>
      <c r="S6252" s="114">
        <v>0</v>
      </c>
      <c r="T6252">
        <v>0</v>
      </c>
      <c r="U6252">
        <v>0</v>
      </c>
      <c r="V6252">
        <v>0</v>
      </c>
      <c r="W6252">
        <v>0</v>
      </c>
      <c r="X6252">
        <v>641</v>
      </c>
      <c r="Z6252">
        <v>1159</v>
      </c>
      <c r="AB6252" s="114">
        <v>3.2810000000000001</v>
      </c>
      <c r="AC6252">
        <v>73</v>
      </c>
      <c r="AD6252">
        <v>2921</v>
      </c>
      <c r="AE6252">
        <v>0</v>
      </c>
      <c r="AF6252">
        <v>0</v>
      </c>
    </row>
    <row r="6253" spans="1:32" x14ac:dyDescent="0.3">
      <c r="A6253" t="s">
        <v>37</v>
      </c>
      <c r="B6253" s="65" t="str">
        <f>VLOOKUP(A6253,'bank list with code'!$A$2:$C$114,3,FALSE)</f>
        <v>B017</v>
      </c>
      <c r="C6253" s="65" t="str">
        <f>VLOOKUP(B6253,'bank type'!$A$2:$B$87,2,FALSE)</f>
        <v>Foreign Banks</v>
      </c>
      <c r="D6253" s="62">
        <f t="shared" si="201"/>
        <v>45596</v>
      </c>
      <c r="E6253" s="118">
        <v>10</v>
      </c>
      <c r="F6253" s="31">
        <v>2024</v>
      </c>
      <c r="G6253">
        <v>0</v>
      </c>
      <c r="H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Q6253">
        <v>0</v>
      </c>
      <c r="S6253" s="114">
        <v>0</v>
      </c>
      <c r="T6253">
        <v>0</v>
      </c>
      <c r="U6253">
        <v>0</v>
      </c>
      <c r="V6253">
        <v>0</v>
      </c>
      <c r="W6253">
        <v>0</v>
      </c>
      <c r="X6253">
        <v>775</v>
      </c>
      <c r="Z6253">
        <v>137</v>
      </c>
      <c r="AB6253" s="114">
        <v>0.38200000000000001</v>
      </c>
      <c r="AC6253">
        <v>0</v>
      </c>
      <c r="AD6253">
        <v>0</v>
      </c>
      <c r="AE6253">
        <v>0</v>
      </c>
      <c r="AF6253">
        <v>0</v>
      </c>
    </row>
    <row r="6254" spans="1:32" x14ac:dyDescent="0.3">
      <c r="A6254" t="s">
        <v>38</v>
      </c>
      <c r="B6254" s="65" t="str">
        <f>VLOOKUP(A6254,'bank list with code'!$A$2:$C$114,3,FALSE)</f>
        <v>B023</v>
      </c>
      <c r="C6254" s="65" t="str">
        <f>VLOOKUP(B6254,'bank type'!$A$2:$B$87,2,FALSE)</f>
        <v>Foreign Banks</v>
      </c>
      <c r="D6254" s="62">
        <f t="shared" si="201"/>
        <v>45596</v>
      </c>
      <c r="E6254" s="118">
        <v>10</v>
      </c>
      <c r="F6254" s="31">
        <v>2024</v>
      </c>
      <c r="G6254">
        <v>0</v>
      </c>
      <c r="H6254">
        <v>0</v>
      </c>
      <c r="K6254">
        <v>0</v>
      </c>
      <c r="L6254">
        <v>0</v>
      </c>
      <c r="M6254">
        <v>0</v>
      </c>
      <c r="N6254">
        <v>0</v>
      </c>
      <c r="O6254">
        <v>217205</v>
      </c>
      <c r="Q6254">
        <v>144700</v>
      </c>
      <c r="S6254" s="114">
        <v>929.41099999999994</v>
      </c>
      <c r="T6254">
        <v>265941</v>
      </c>
      <c r="U6254">
        <v>4295555</v>
      </c>
      <c r="V6254">
        <v>0</v>
      </c>
      <c r="W6254">
        <v>0</v>
      </c>
      <c r="X6254">
        <v>0</v>
      </c>
      <c r="Z6254">
        <v>0</v>
      </c>
      <c r="AB6254" s="114">
        <v>0</v>
      </c>
      <c r="AC6254">
        <v>0</v>
      </c>
      <c r="AD6254">
        <v>0</v>
      </c>
      <c r="AE6254">
        <v>0</v>
      </c>
      <c r="AF6254">
        <v>0</v>
      </c>
    </row>
    <row r="6255" spans="1:32" x14ac:dyDescent="0.3">
      <c r="A6255" t="s">
        <v>87</v>
      </c>
      <c r="B6255" s="65" t="str">
        <f>VLOOKUP(A6255,'bank list with code'!$A$2:$C$114,3,FALSE)</f>
        <v>B030</v>
      </c>
      <c r="C6255" s="65" t="str">
        <f>VLOOKUP(B6255,'bank type'!$A$2:$B$87,2,FALSE)</f>
        <v>Foreign Banks</v>
      </c>
      <c r="D6255" s="62">
        <f t="shared" si="201"/>
        <v>45596</v>
      </c>
      <c r="E6255" s="118">
        <v>10</v>
      </c>
      <c r="F6255" s="31">
        <v>2024</v>
      </c>
      <c r="G6255">
        <v>439</v>
      </c>
      <c r="H6255">
        <v>341</v>
      </c>
      <c r="K6255">
        <v>628</v>
      </c>
      <c r="L6255">
        <v>90</v>
      </c>
      <c r="M6255">
        <v>0</v>
      </c>
      <c r="N6255">
        <v>7072</v>
      </c>
      <c r="O6255">
        <v>539451</v>
      </c>
      <c r="Q6255">
        <v>585011</v>
      </c>
      <c r="S6255" s="114">
        <v>2850.9989999999998</v>
      </c>
      <c r="T6255">
        <v>292930</v>
      </c>
      <c r="U6255">
        <v>2404876</v>
      </c>
      <c r="V6255">
        <v>0</v>
      </c>
      <c r="W6255">
        <v>0</v>
      </c>
      <c r="X6255">
        <v>1743319</v>
      </c>
      <c r="Z6255">
        <v>218903</v>
      </c>
      <c r="AB6255" s="114">
        <v>576.08199999999999</v>
      </c>
      <c r="AC6255">
        <v>137397</v>
      </c>
      <c r="AD6255">
        <v>335185</v>
      </c>
      <c r="AE6255">
        <v>0</v>
      </c>
      <c r="AF6255">
        <v>0</v>
      </c>
    </row>
    <row r="6256" spans="1:32" x14ac:dyDescent="0.3">
      <c r="A6256" t="s">
        <v>40</v>
      </c>
      <c r="B6256" s="65" t="str">
        <f>VLOOKUP(A6256,'bank list with code'!$A$2:$C$114,3,FALSE)</f>
        <v>B035</v>
      </c>
      <c r="C6256" s="65" t="str">
        <f>VLOOKUP(B6256,'bank type'!$A$2:$B$87,2,FALSE)</f>
        <v>Foreign Banks</v>
      </c>
      <c r="D6256" s="62">
        <f t="shared" si="201"/>
        <v>45596</v>
      </c>
      <c r="E6256" s="118">
        <v>10</v>
      </c>
      <c r="F6256" s="31">
        <v>2024</v>
      </c>
      <c r="G6256">
        <v>13</v>
      </c>
      <c r="H6256">
        <v>2</v>
      </c>
      <c r="K6256">
        <v>0</v>
      </c>
      <c r="L6256">
        <v>0</v>
      </c>
      <c r="M6256">
        <v>0</v>
      </c>
      <c r="N6256">
        <v>4</v>
      </c>
      <c r="O6256">
        <v>0</v>
      </c>
      <c r="Q6256">
        <v>0</v>
      </c>
      <c r="S6256" s="114">
        <v>0</v>
      </c>
      <c r="T6256">
        <v>0</v>
      </c>
      <c r="U6256">
        <v>0</v>
      </c>
      <c r="V6256">
        <v>0</v>
      </c>
      <c r="W6256">
        <v>0</v>
      </c>
      <c r="X6256">
        <v>106125</v>
      </c>
      <c r="Z6256">
        <v>26904</v>
      </c>
      <c r="AB6256" s="114">
        <v>102.83799999999999</v>
      </c>
      <c r="AC6256">
        <v>12386</v>
      </c>
      <c r="AD6256">
        <v>48372</v>
      </c>
      <c r="AE6256">
        <v>0</v>
      </c>
      <c r="AF6256">
        <v>0</v>
      </c>
    </row>
    <row r="6257" spans="1:32" x14ac:dyDescent="0.3">
      <c r="A6257" t="s">
        <v>108</v>
      </c>
      <c r="B6257" s="65" t="str">
        <f>VLOOKUP(A6257,'bank list with code'!$A$2:$C$114,3,FALSE)</f>
        <v>B040</v>
      </c>
      <c r="C6257" s="65" t="str">
        <f>VLOOKUP(B6257,'bank type'!$A$2:$B$87,2,FALSE)</f>
        <v>Foreign Banks</v>
      </c>
      <c r="D6257" s="62">
        <f t="shared" si="201"/>
        <v>45596</v>
      </c>
      <c r="E6257" s="118">
        <v>10</v>
      </c>
      <c r="F6257" s="31">
        <v>2024</v>
      </c>
      <c r="G6257">
        <v>2</v>
      </c>
      <c r="H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Q6257">
        <v>0</v>
      </c>
      <c r="S6257" s="114">
        <v>0</v>
      </c>
      <c r="T6257">
        <v>0</v>
      </c>
      <c r="U6257">
        <v>0</v>
      </c>
      <c r="V6257">
        <v>0</v>
      </c>
      <c r="W6257">
        <v>0</v>
      </c>
      <c r="X6257">
        <v>22453</v>
      </c>
      <c r="Z6257">
        <v>871</v>
      </c>
      <c r="AB6257" s="114">
        <v>3.0369999999999999</v>
      </c>
      <c r="AC6257">
        <v>189</v>
      </c>
      <c r="AD6257">
        <v>335</v>
      </c>
      <c r="AE6257">
        <v>0</v>
      </c>
      <c r="AF6257">
        <v>0</v>
      </c>
    </row>
    <row r="6258" spans="1:32" x14ac:dyDescent="0.3">
      <c r="A6258" t="s">
        <v>88</v>
      </c>
      <c r="B6258" s="65" t="str">
        <f>VLOOKUP(A6258,'bank list with code'!$A$2:$C$114,3,FALSE)</f>
        <v>B052</v>
      </c>
      <c r="C6258" s="65" t="str">
        <f>VLOOKUP(B6258,'bank type'!$A$2:$B$87,2,FALSE)</f>
        <v>Foreign Banks</v>
      </c>
      <c r="D6258" s="62">
        <f t="shared" si="201"/>
        <v>45596</v>
      </c>
      <c r="E6258" s="118">
        <v>10</v>
      </c>
      <c r="F6258" s="31">
        <v>2024</v>
      </c>
      <c r="G6258">
        <v>46</v>
      </c>
      <c r="H6258">
        <v>27</v>
      </c>
      <c r="K6258">
        <v>0</v>
      </c>
      <c r="L6258">
        <v>0</v>
      </c>
      <c r="M6258">
        <v>0</v>
      </c>
      <c r="N6258">
        <v>0</v>
      </c>
      <c r="O6258">
        <v>780694</v>
      </c>
      <c r="Q6258">
        <v>990060</v>
      </c>
      <c r="S6258" s="114">
        <v>4067.826</v>
      </c>
      <c r="T6258">
        <v>1577797</v>
      </c>
      <c r="U6258">
        <v>14297312</v>
      </c>
      <c r="V6258">
        <v>0</v>
      </c>
      <c r="W6258">
        <v>0</v>
      </c>
      <c r="X6258">
        <v>816374</v>
      </c>
      <c r="Z6258">
        <v>272091</v>
      </c>
      <c r="AB6258" s="114">
        <v>1413.232</v>
      </c>
      <c r="AC6258">
        <v>0</v>
      </c>
      <c r="AD6258">
        <v>0</v>
      </c>
      <c r="AE6258">
        <v>0</v>
      </c>
      <c r="AF6258">
        <v>0</v>
      </c>
    </row>
    <row r="6259" spans="1:32" x14ac:dyDescent="0.3">
      <c r="A6259" t="s">
        <v>109</v>
      </c>
      <c r="B6259" s="65" t="str">
        <f>VLOOKUP(A6259,'bank list with code'!$A$2:$C$114,3,FALSE)</f>
        <v>B071</v>
      </c>
      <c r="C6259" s="65" t="str">
        <f>VLOOKUP(B6259,'bank type'!$A$2:$B$87,2,FALSE)</f>
        <v>Foreign Banks</v>
      </c>
      <c r="D6259" s="62">
        <f t="shared" si="201"/>
        <v>45596</v>
      </c>
      <c r="E6259" s="118">
        <v>10</v>
      </c>
      <c r="F6259" s="31">
        <v>2024</v>
      </c>
      <c r="G6259">
        <v>1</v>
      </c>
      <c r="H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Q6259">
        <v>0</v>
      </c>
      <c r="S6259" s="114">
        <v>0</v>
      </c>
      <c r="T6259">
        <v>0</v>
      </c>
      <c r="U6259">
        <v>0</v>
      </c>
      <c r="V6259">
        <v>0</v>
      </c>
      <c r="W6259">
        <v>0</v>
      </c>
      <c r="X6259">
        <v>1575</v>
      </c>
      <c r="Z6259">
        <v>1194</v>
      </c>
      <c r="AB6259" s="114">
        <v>4.0199999999999996</v>
      </c>
      <c r="AC6259">
        <v>127</v>
      </c>
      <c r="AD6259">
        <v>357</v>
      </c>
      <c r="AE6259">
        <v>0</v>
      </c>
      <c r="AF6259">
        <v>0</v>
      </c>
    </row>
    <row r="6260" spans="1:32" x14ac:dyDescent="0.3">
      <c r="A6260" t="s">
        <v>110</v>
      </c>
      <c r="B6260" s="65" t="str">
        <f>VLOOKUP(A6260,'bank list with code'!$A$2:$C$114,3,FALSE)</f>
        <v>B072</v>
      </c>
      <c r="C6260" s="65" t="str">
        <f>VLOOKUP(B6260,'bank type'!$A$2:$B$87,2,FALSE)</f>
        <v>Foreign Banks</v>
      </c>
      <c r="D6260" s="62">
        <f t="shared" si="201"/>
        <v>45596</v>
      </c>
      <c r="E6260" s="118">
        <v>10</v>
      </c>
      <c r="F6260" s="31">
        <v>2024</v>
      </c>
      <c r="G6260">
        <v>1</v>
      </c>
      <c r="H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Q6260">
        <v>0</v>
      </c>
      <c r="S6260" s="114">
        <v>0</v>
      </c>
      <c r="T6260">
        <v>0</v>
      </c>
      <c r="U6260">
        <v>0</v>
      </c>
      <c r="V6260">
        <v>0</v>
      </c>
      <c r="W6260">
        <v>0</v>
      </c>
      <c r="X6260">
        <v>441</v>
      </c>
      <c r="Z6260">
        <v>538</v>
      </c>
      <c r="AB6260" s="114">
        <v>1.8240000000000001</v>
      </c>
      <c r="AC6260">
        <v>170</v>
      </c>
      <c r="AD6260">
        <v>347</v>
      </c>
      <c r="AE6260">
        <v>0</v>
      </c>
      <c r="AF6260">
        <v>0</v>
      </c>
    </row>
    <row r="6261" spans="1:32" x14ac:dyDescent="0.3">
      <c r="A6261" t="s">
        <v>89</v>
      </c>
      <c r="B6261" s="65" t="str">
        <f>VLOOKUP(A6261,'bank list with code'!$A$2:$C$114,3,FALSE)</f>
        <v>B085</v>
      </c>
      <c r="C6261" s="65" t="str">
        <f>VLOOKUP(B6261,'bank type'!$A$2:$B$87,2,FALSE)</f>
        <v>Foreign Banks</v>
      </c>
      <c r="D6261" s="62">
        <f t="shared" si="201"/>
        <v>45596</v>
      </c>
      <c r="E6261" s="118">
        <v>10</v>
      </c>
      <c r="F6261" s="31">
        <v>2024</v>
      </c>
      <c r="G6261">
        <v>0</v>
      </c>
      <c r="H6261">
        <v>0</v>
      </c>
      <c r="K6261">
        <v>0</v>
      </c>
      <c r="L6261">
        <v>0</v>
      </c>
      <c r="M6261">
        <v>0</v>
      </c>
      <c r="N6261">
        <v>0</v>
      </c>
      <c r="O6261">
        <v>646192</v>
      </c>
      <c r="Q6261">
        <v>235889</v>
      </c>
      <c r="S6261" s="114">
        <v>372.54300000000001</v>
      </c>
      <c r="T6261">
        <v>427488</v>
      </c>
      <c r="U6261">
        <v>973563</v>
      </c>
      <c r="V6261">
        <v>0</v>
      </c>
      <c r="W6261">
        <v>0</v>
      </c>
      <c r="X6261">
        <v>811456</v>
      </c>
      <c r="Z6261">
        <v>9089</v>
      </c>
      <c r="AB6261" s="114">
        <v>25.411999999999999</v>
      </c>
      <c r="AC6261">
        <v>7883</v>
      </c>
      <c r="AD6261">
        <v>23910</v>
      </c>
      <c r="AE6261">
        <v>0</v>
      </c>
      <c r="AF6261">
        <v>0</v>
      </c>
    </row>
    <row r="6262" spans="1:32" x14ac:dyDescent="0.3">
      <c r="A6262" t="s">
        <v>42</v>
      </c>
      <c r="B6262" s="65" t="str">
        <f>VLOOKUP(A6262,'bank list with code'!$A$2:$C$114,3,FALSE)</f>
        <v>B090</v>
      </c>
      <c r="C6262" s="65" t="str">
        <f>VLOOKUP(B6262,'bank type'!$A$2:$B$87,2,FALSE)</f>
        <v>Foreign Banks</v>
      </c>
      <c r="D6262" s="62">
        <f t="shared" si="201"/>
        <v>45596</v>
      </c>
      <c r="E6262" s="118">
        <v>10</v>
      </c>
      <c r="F6262" s="31">
        <v>2024</v>
      </c>
      <c r="G6262">
        <v>102</v>
      </c>
      <c r="H6262">
        <v>47</v>
      </c>
      <c r="K6262">
        <v>0</v>
      </c>
      <c r="L6262">
        <v>0</v>
      </c>
      <c r="M6262">
        <v>0</v>
      </c>
      <c r="N6262">
        <v>0</v>
      </c>
      <c r="O6262">
        <v>969662</v>
      </c>
      <c r="Q6262">
        <v>1187632</v>
      </c>
      <c r="S6262" s="114">
        <v>4654.076</v>
      </c>
      <c r="T6262">
        <v>1279738</v>
      </c>
      <c r="U6262">
        <v>6586599</v>
      </c>
      <c r="V6262">
        <v>0</v>
      </c>
      <c r="W6262">
        <v>0</v>
      </c>
      <c r="X6262">
        <v>1057711</v>
      </c>
      <c r="Z6262">
        <v>354365</v>
      </c>
      <c r="AB6262" s="114">
        <v>1312.3009999999999</v>
      </c>
      <c r="AC6262">
        <v>155280</v>
      </c>
      <c r="AD6262">
        <v>619369</v>
      </c>
      <c r="AE6262">
        <v>39</v>
      </c>
      <c r="AF6262">
        <v>827</v>
      </c>
    </row>
    <row r="6263" spans="1:32" x14ac:dyDescent="0.3">
      <c r="A6263" t="s">
        <v>94</v>
      </c>
      <c r="B6263" s="65" t="str">
        <f>VLOOKUP(A6263,'bank list with code'!$A$2:$C$114,3,FALSE)</f>
        <v>B112</v>
      </c>
      <c r="C6263" s="65" t="str">
        <f>VLOOKUP(B6263,'bank type'!$A$2:$B$87,2,FALSE)</f>
        <v>Foreign Banks</v>
      </c>
      <c r="D6263" s="62">
        <f t="shared" si="201"/>
        <v>45596</v>
      </c>
      <c r="E6263" s="118">
        <v>10</v>
      </c>
      <c r="F6263" s="31">
        <v>2024</v>
      </c>
      <c r="G6263">
        <v>0</v>
      </c>
      <c r="H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Q6263">
        <v>0</v>
      </c>
      <c r="S6263" s="114">
        <v>0</v>
      </c>
      <c r="T6263">
        <v>0</v>
      </c>
      <c r="U6263">
        <v>0</v>
      </c>
      <c r="V6263">
        <v>0</v>
      </c>
      <c r="W6263">
        <v>0</v>
      </c>
      <c r="X6263">
        <v>1259</v>
      </c>
      <c r="Z6263">
        <v>2260</v>
      </c>
      <c r="AB6263" s="114">
        <v>7.7690000000000001</v>
      </c>
      <c r="AC6263">
        <v>1025</v>
      </c>
      <c r="AD6263">
        <v>2378</v>
      </c>
      <c r="AE6263">
        <v>0</v>
      </c>
      <c r="AF6263">
        <v>0</v>
      </c>
    </row>
    <row r="6264" spans="1:32" x14ac:dyDescent="0.3">
      <c r="A6264" t="s">
        <v>45</v>
      </c>
      <c r="B6264" s="65" t="str">
        <f>VLOOKUP(A6264,'bank list with code'!$A$2:$C$114,3,FALSE)</f>
        <v>B002</v>
      </c>
      <c r="C6264" s="65" t="str">
        <f>VLOOKUP(B6264,'bank type'!$A$2:$B$87,2,FALSE)</f>
        <v>Payment Banks</v>
      </c>
      <c r="D6264" s="62">
        <f t="shared" si="201"/>
        <v>45596</v>
      </c>
      <c r="E6264" s="118">
        <v>10</v>
      </c>
      <c r="F6264" s="31">
        <v>2024</v>
      </c>
      <c r="G6264">
        <v>0</v>
      </c>
      <c r="H6264">
        <v>0</v>
      </c>
      <c r="K6264">
        <v>0</v>
      </c>
      <c r="L6264">
        <v>138539</v>
      </c>
      <c r="M6264">
        <v>0</v>
      </c>
      <c r="N6264">
        <v>2512376</v>
      </c>
      <c r="O6264">
        <v>0</v>
      </c>
      <c r="Q6264">
        <v>0</v>
      </c>
      <c r="S6264" s="114">
        <v>0</v>
      </c>
      <c r="T6264">
        <v>0</v>
      </c>
      <c r="U6264">
        <v>0</v>
      </c>
      <c r="V6264">
        <v>0</v>
      </c>
      <c r="W6264">
        <v>0</v>
      </c>
      <c r="X6264">
        <v>4657932</v>
      </c>
      <c r="Z6264">
        <v>49018</v>
      </c>
      <c r="AB6264" s="114">
        <v>37.218000000000004</v>
      </c>
      <c r="AC6264">
        <v>181668</v>
      </c>
      <c r="AD6264">
        <v>309025</v>
      </c>
      <c r="AE6264">
        <v>0</v>
      </c>
      <c r="AF6264">
        <v>0</v>
      </c>
    </row>
    <row r="6265" spans="1:32" x14ac:dyDescent="0.3">
      <c r="A6265" t="s">
        <v>46</v>
      </c>
      <c r="B6265" s="65" t="str">
        <f>VLOOKUP(A6265,'bank list with code'!$A$2:$C$114,3,FALSE)</f>
        <v>B048</v>
      </c>
      <c r="C6265" s="65" t="str">
        <f>VLOOKUP(B6265,'bank type'!$A$2:$B$87,2,FALSE)</f>
        <v>Payment Banks</v>
      </c>
      <c r="D6265" s="62">
        <f t="shared" si="201"/>
        <v>45596</v>
      </c>
      <c r="E6265" s="118">
        <v>10</v>
      </c>
      <c r="F6265" s="31">
        <v>2024</v>
      </c>
      <c r="G6265">
        <v>0</v>
      </c>
      <c r="H6265">
        <v>0</v>
      </c>
      <c r="K6265">
        <v>0</v>
      </c>
      <c r="L6265">
        <v>440961</v>
      </c>
      <c r="M6265">
        <v>0</v>
      </c>
      <c r="N6265">
        <v>11268</v>
      </c>
      <c r="O6265">
        <v>0</v>
      </c>
      <c r="Q6265">
        <v>0</v>
      </c>
      <c r="S6265" s="114">
        <v>0</v>
      </c>
      <c r="T6265">
        <v>0</v>
      </c>
      <c r="U6265">
        <v>0</v>
      </c>
      <c r="V6265">
        <v>0</v>
      </c>
      <c r="W6265">
        <v>0</v>
      </c>
      <c r="X6265">
        <v>9857867</v>
      </c>
      <c r="Z6265">
        <v>150075</v>
      </c>
      <c r="AB6265" s="114">
        <v>332.863</v>
      </c>
      <c r="AC6265">
        <v>9521</v>
      </c>
      <c r="AD6265">
        <v>22238</v>
      </c>
      <c r="AE6265">
        <v>0</v>
      </c>
      <c r="AF6265">
        <v>0</v>
      </c>
    </row>
    <row r="6266" spans="1:32" x14ac:dyDescent="0.3">
      <c r="A6266" t="s">
        <v>47</v>
      </c>
      <c r="B6266" s="65" t="str">
        <f>VLOOKUP(A6266,'bank list with code'!$A$2:$C$114,3,FALSE)</f>
        <v>B059</v>
      </c>
      <c r="C6266" s="65" t="str">
        <f>VLOOKUP(B6266,'bank type'!$A$2:$B$87,2,FALSE)</f>
        <v>Payment Banks</v>
      </c>
      <c r="D6266" s="62">
        <f t="shared" si="201"/>
        <v>45596</v>
      </c>
      <c r="E6266" s="118">
        <v>10</v>
      </c>
      <c r="F6266" s="31">
        <v>2024</v>
      </c>
      <c r="G6266">
        <v>0</v>
      </c>
      <c r="H6266">
        <v>0</v>
      </c>
      <c r="K6266">
        <v>0</v>
      </c>
      <c r="L6266">
        <v>192528</v>
      </c>
      <c r="M6266">
        <v>0</v>
      </c>
      <c r="N6266">
        <v>1383458</v>
      </c>
      <c r="O6266">
        <v>0</v>
      </c>
      <c r="Q6266">
        <v>0</v>
      </c>
      <c r="S6266" s="114">
        <v>0</v>
      </c>
      <c r="T6266">
        <v>0</v>
      </c>
      <c r="U6266">
        <v>0</v>
      </c>
      <c r="V6266">
        <v>0</v>
      </c>
      <c r="W6266">
        <v>0</v>
      </c>
      <c r="X6266">
        <v>20519546</v>
      </c>
      <c r="Z6266">
        <v>0</v>
      </c>
      <c r="AB6266" s="114">
        <v>0</v>
      </c>
      <c r="AC6266">
        <v>223832</v>
      </c>
      <c r="AD6266">
        <v>91063</v>
      </c>
      <c r="AE6266">
        <v>0</v>
      </c>
      <c r="AF6266">
        <v>0</v>
      </c>
    </row>
    <row r="6267" spans="1:32" x14ac:dyDescent="0.3">
      <c r="A6267" t="s">
        <v>72</v>
      </c>
      <c r="B6267" s="65" t="str">
        <f>VLOOKUP(A6267,'bank list with code'!$A$2:$C$114,3,FALSE)</f>
        <v>B067</v>
      </c>
      <c r="C6267" s="65" t="str">
        <f>VLOOKUP(B6267,'bank type'!$A$2:$B$87,2,FALSE)</f>
        <v>Payment Banks</v>
      </c>
      <c r="D6267" s="62">
        <f t="shared" si="201"/>
        <v>45596</v>
      </c>
      <c r="E6267" s="118">
        <v>10</v>
      </c>
      <c r="F6267" s="31">
        <v>2024</v>
      </c>
      <c r="G6267">
        <v>0</v>
      </c>
      <c r="H6267">
        <v>0</v>
      </c>
      <c r="K6267">
        <v>0</v>
      </c>
      <c r="L6267">
        <v>0</v>
      </c>
      <c r="M6267">
        <v>0</v>
      </c>
      <c r="N6267">
        <v>3261</v>
      </c>
      <c r="O6267">
        <v>0</v>
      </c>
      <c r="Q6267">
        <v>0</v>
      </c>
      <c r="S6267" s="114">
        <v>0</v>
      </c>
      <c r="T6267">
        <v>0</v>
      </c>
      <c r="U6267">
        <v>0</v>
      </c>
      <c r="V6267">
        <v>0</v>
      </c>
      <c r="W6267">
        <v>0</v>
      </c>
      <c r="X6267">
        <v>298576</v>
      </c>
      <c r="Z6267">
        <v>16541</v>
      </c>
      <c r="AB6267" s="114">
        <v>15.919</v>
      </c>
      <c r="AC6267">
        <v>11891</v>
      </c>
      <c r="AD6267">
        <v>31916</v>
      </c>
      <c r="AE6267">
        <v>1806</v>
      </c>
      <c r="AF6267">
        <v>646</v>
      </c>
    </row>
    <row r="6268" spans="1:32" x14ac:dyDescent="0.3">
      <c r="A6268" t="s">
        <v>49</v>
      </c>
      <c r="B6268" s="65" t="str">
        <f>VLOOKUP(A6268,'bank list with code'!$A$2:$C$114,3,FALSE)</f>
        <v>B077</v>
      </c>
      <c r="C6268" s="65" t="str">
        <f>VLOOKUP(B6268,'bank type'!$A$2:$B$87,2,FALSE)</f>
        <v>Payment Banks</v>
      </c>
      <c r="D6268" s="62">
        <f t="shared" si="201"/>
        <v>45596</v>
      </c>
      <c r="E6268" s="118">
        <v>10</v>
      </c>
      <c r="F6268" s="31">
        <v>2024</v>
      </c>
      <c r="G6268">
        <v>0</v>
      </c>
      <c r="H6268">
        <v>0</v>
      </c>
      <c r="K6268">
        <v>0</v>
      </c>
      <c r="L6268">
        <v>301372</v>
      </c>
      <c r="M6268">
        <v>0</v>
      </c>
      <c r="N6268">
        <v>0</v>
      </c>
      <c r="O6268">
        <v>0</v>
      </c>
      <c r="Q6268">
        <v>0</v>
      </c>
      <c r="S6268" s="114">
        <v>0</v>
      </c>
      <c r="T6268">
        <v>0</v>
      </c>
      <c r="U6268">
        <v>0</v>
      </c>
      <c r="V6268">
        <v>0</v>
      </c>
      <c r="W6268">
        <v>0</v>
      </c>
      <c r="X6268">
        <v>1536451</v>
      </c>
      <c r="Z6268">
        <v>15759</v>
      </c>
      <c r="AB6268" s="114">
        <v>25.968</v>
      </c>
      <c r="AC6268">
        <v>45374</v>
      </c>
      <c r="AD6268">
        <v>39863</v>
      </c>
      <c r="AE6268">
        <v>0</v>
      </c>
      <c r="AF6268">
        <v>0</v>
      </c>
    </row>
    <row r="6269" spans="1:32" x14ac:dyDescent="0.3">
      <c r="A6269" t="s">
        <v>50</v>
      </c>
      <c r="B6269" s="65" t="str">
        <f>VLOOKUP(A6269,'bank list with code'!$A$2:$C$114,3,FALSE)</f>
        <v>B079</v>
      </c>
      <c r="C6269" s="65" t="str">
        <f>VLOOKUP(B6269,'bank type'!$A$2:$B$87,2,FALSE)</f>
        <v>Payment Banks</v>
      </c>
      <c r="D6269" s="62">
        <f t="shared" si="201"/>
        <v>45596</v>
      </c>
      <c r="E6269" s="118">
        <v>10</v>
      </c>
      <c r="F6269" s="31">
        <v>2024</v>
      </c>
      <c r="G6269">
        <v>0</v>
      </c>
      <c r="H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Q6269">
        <v>0</v>
      </c>
      <c r="S6269" s="114">
        <v>0</v>
      </c>
      <c r="T6269">
        <v>0</v>
      </c>
      <c r="U6269">
        <v>0</v>
      </c>
      <c r="V6269">
        <v>0</v>
      </c>
      <c r="W6269">
        <v>0</v>
      </c>
      <c r="X6269">
        <v>30610727</v>
      </c>
      <c r="Z6269">
        <v>188</v>
      </c>
      <c r="AB6269" s="114">
        <v>8.3000000000000004E-2</v>
      </c>
      <c r="AC6269">
        <v>800</v>
      </c>
      <c r="AD6269">
        <v>215</v>
      </c>
      <c r="AE6269">
        <v>0</v>
      </c>
      <c r="AF6269">
        <v>0</v>
      </c>
    </row>
    <row r="6270" spans="1:32" x14ac:dyDescent="0.3">
      <c r="A6270" t="s">
        <v>95</v>
      </c>
      <c r="B6270" s="65" t="str">
        <f>VLOOKUP(A6270,'bank list with code'!$A$2:$C$114,3,FALSE)</f>
        <v>B007</v>
      </c>
      <c r="C6270" s="65" t="str">
        <f>VLOOKUP(B6270,'bank type'!$A$2:$B$87,2,FALSE)</f>
        <v>Small Finance Banks</v>
      </c>
      <c r="D6270" s="62">
        <f t="shared" si="201"/>
        <v>45596</v>
      </c>
      <c r="E6270" s="118">
        <v>10</v>
      </c>
      <c r="F6270" s="31">
        <v>2024</v>
      </c>
      <c r="G6270">
        <v>670</v>
      </c>
      <c r="H6270">
        <v>6</v>
      </c>
      <c r="K6270">
        <v>0</v>
      </c>
      <c r="L6270">
        <v>842</v>
      </c>
      <c r="M6270">
        <v>0</v>
      </c>
      <c r="N6270">
        <v>333600</v>
      </c>
      <c r="O6270">
        <v>1032357</v>
      </c>
      <c r="Q6270">
        <v>1119114</v>
      </c>
      <c r="S6270" s="114">
        <v>7464.7049999999999</v>
      </c>
      <c r="T6270">
        <v>2072108</v>
      </c>
      <c r="U6270">
        <v>11972721</v>
      </c>
      <c r="V6270">
        <v>539</v>
      </c>
      <c r="W6270">
        <v>264</v>
      </c>
      <c r="X6270">
        <v>8677552</v>
      </c>
      <c r="Z6270">
        <v>215398</v>
      </c>
      <c r="AB6270" s="114">
        <v>638.798</v>
      </c>
      <c r="AC6270">
        <v>194414</v>
      </c>
      <c r="AD6270">
        <v>884093</v>
      </c>
      <c r="AE6270">
        <v>201</v>
      </c>
      <c r="AF6270">
        <v>2986</v>
      </c>
    </row>
    <row r="6271" spans="1:32" x14ac:dyDescent="0.3">
      <c r="A6271" t="s">
        <v>96</v>
      </c>
      <c r="B6271" s="65" t="str">
        <f>VLOOKUP(A6271,'bank list with code'!$A$2:$C$114,3,FALSE)</f>
        <v>B019</v>
      </c>
      <c r="C6271" s="65" t="str">
        <f>VLOOKUP(B6271,'bank type'!$A$2:$B$87,2,FALSE)</f>
        <v>Small Finance Banks</v>
      </c>
      <c r="D6271" s="62">
        <f t="shared" si="201"/>
        <v>45596</v>
      </c>
      <c r="E6271" s="118">
        <v>10</v>
      </c>
      <c r="F6271" s="31">
        <v>2024</v>
      </c>
      <c r="G6271">
        <v>181</v>
      </c>
      <c r="H6271">
        <v>2</v>
      </c>
      <c r="K6271">
        <v>0</v>
      </c>
      <c r="L6271">
        <v>0</v>
      </c>
      <c r="M6271">
        <v>0</v>
      </c>
      <c r="N6271">
        <v>0</v>
      </c>
      <c r="O6271">
        <v>0</v>
      </c>
      <c r="Q6271">
        <v>0</v>
      </c>
      <c r="S6271" s="114">
        <v>0</v>
      </c>
      <c r="T6271">
        <v>0</v>
      </c>
      <c r="U6271">
        <v>0</v>
      </c>
      <c r="V6271">
        <v>0</v>
      </c>
      <c r="W6271">
        <v>0</v>
      </c>
      <c r="X6271">
        <v>240317</v>
      </c>
      <c r="Z6271">
        <v>26547</v>
      </c>
      <c r="AB6271" s="114">
        <v>95.965999999999994</v>
      </c>
      <c r="AC6271">
        <v>3454</v>
      </c>
      <c r="AD6271">
        <v>15259</v>
      </c>
      <c r="AE6271">
        <v>0</v>
      </c>
      <c r="AF6271">
        <v>0</v>
      </c>
    </row>
    <row r="6272" spans="1:32" x14ac:dyDescent="0.3">
      <c r="A6272" t="s">
        <v>97</v>
      </c>
      <c r="B6272" s="65" t="str">
        <f>VLOOKUP(A6272,'bank list with code'!$A$2:$C$114,3,FALSE)</f>
        <v>B041</v>
      </c>
      <c r="C6272" s="65" t="str">
        <f>VLOOKUP(B6272,'bank type'!$A$2:$B$87,2,FALSE)</f>
        <v>Small Finance Banks</v>
      </c>
      <c r="D6272" s="62">
        <f t="shared" si="201"/>
        <v>45596</v>
      </c>
      <c r="E6272" s="118">
        <v>10</v>
      </c>
      <c r="F6272" s="31">
        <v>2024</v>
      </c>
      <c r="G6272">
        <v>368</v>
      </c>
      <c r="H6272">
        <v>4</v>
      </c>
      <c r="K6272">
        <v>2659</v>
      </c>
      <c r="L6272">
        <v>325</v>
      </c>
      <c r="M6272">
        <v>51707</v>
      </c>
      <c r="N6272">
        <v>0</v>
      </c>
      <c r="O6272">
        <v>0</v>
      </c>
      <c r="Q6272">
        <v>0</v>
      </c>
      <c r="S6272" s="114">
        <v>0</v>
      </c>
      <c r="T6272">
        <v>0</v>
      </c>
      <c r="U6272">
        <v>0</v>
      </c>
      <c r="V6272">
        <v>0</v>
      </c>
      <c r="W6272">
        <v>0</v>
      </c>
      <c r="X6272">
        <v>1553443</v>
      </c>
      <c r="Z6272">
        <v>128088</v>
      </c>
      <c r="AB6272" s="114">
        <v>318.92</v>
      </c>
      <c r="AC6272">
        <v>32881</v>
      </c>
      <c r="AD6272">
        <v>126578</v>
      </c>
      <c r="AE6272">
        <v>0</v>
      </c>
      <c r="AF6272">
        <v>0</v>
      </c>
    </row>
    <row r="6273" spans="1:32" x14ac:dyDescent="0.3">
      <c r="A6273" t="s">
        <v>98</v>
      </c>
      <c r="B6273" s="65" t="str">
        <f>VLOOKUP(A6273,'bank list with code'!$A$2:$C$114,3,FALSE)</f>
        <v>B043</v>
      </c>
      <c r="C6273" s="65" t="str">
        <f>VLOOKUP(B6273,'bank type'!$A$2:$B$87,2,FALSE)</f>
        <v>Small Finance Banks</v>
      </c>
      <c r="D6273" s="62">
        <f t="shared" si="201"/>
        <v>45596</v>
      </c>
      <c r="E6273" s="118">
        <v>10</v>
      </c>
      <c r="F6273" s="31">
        <v>2024</v>
      </c>
      <c r="G6273">
        <v>656</v>
      </c>
      <c r="H6273">
        <v>2</v>
      </c>
      <c r="K6273">
        <v>0</v>
      </c>
      <c r="L6273">
        <v>5945</v>
      </c>
      <c r="M6273">
        <v>0</v>
      </c>
      <c r="N6273">
        <v>0</v>
      </c>
      <c r="O6273">
        <v>46</v>
      </c>
      <c r="Q6273">
        <v>0</v>
      </c>
      <c r="S6273" s="114">
        <v>0</v>
      </c>
      <c r="T6273">
        <v>10</v>
      </c>
      <c r="U6273">
        <v>5</v>
      </c>
      <c r="V6273">
        <v>0</v>
      </c>
      <c r="W6273">
        <v>0</v>
      </c>
      <c r="X6273">
        <v>5721466</v>
      </c>
      <c r="Z6273">
        <v>157904</v>
      </c>
      <c r="AB6273" s="114">
        <v>288.48599999999999</v>
      </c>
      <c r="AC6273">
        <v>11042</v>
      </c>
      <c r="AD6273">
        <v>29943</v>
      </c>
      <c r="AE6273">
        <v>0</v>
      </c>
      <c r="AF6273">
        <v>0</v>
      </c>
    </row>
    <row r="6274" spans="1:32" x14ac:dyDescent="0.3">
      <c r="A6274" t="s">
        <v>100</v>
      </c>
      <c r="B6274" s="65" t="str">
        <f>VLOOKUP(A6274,'bank list with code'!$A$2:$C$114,3,FALSE)</f>
        <v>B065</v>
      </c>
      <c r="C6274" s="65" t="str">
        <f>VLOOKUP(B6274,'bank type'!$A$2:$B$87,2,FALSE)</f>
        <v>Small Finance Banks</v>
      </c>
      <c r="D6274" s="62">
        <f t="shared" si="201"/>
        <v>45596</v>
      </c>
      <c r="E6274" s="118">
        <v>10</v>
      </c>
      <c r="F6274" s="31">
        <v>2024</v>
      </c>
      <c r="G6274">
        <v>59</v>
      </c>
      <c r="H6274">
        <v>2</v>
      </c>
      <c r="K6274">
        <v>0</v>
      </c>
      <c r="L6274">
        <v>130</v>
      </c>
      <c r="M6274">
        <v>0</v>
      </c>
      <c r="N6274">
        <v>502503</v>
      </c>
      <c r="O6274">
        <v>0</v>
      </c>
      <c r="Q6274">
        <v>0</v>
      </c>
      <c r="S6274" s="114">
        <v>0</v>
      </c>
      <c r="T6274">
        <v>0</v>
      </c>
      <c r="U6274">
        <v>0</v>
      </c>
      <c r="V6274">
        <v>0</v>
      </c>
      <c r="W6274">
        <v>0</v>
      </c>
      <c r="X6274">
        <v>3586914</v>
      </c>
      <c r="Z6274">
        <v>43917</v>
      </c>
      <c r="AB6274" s="114">
        <v>100.098</v>
      </c>
      <c r="AC6274">
        <v>7820</v>
      </c>
      <c r="AD6274">
        <v>28130</v>
      </c>
      <c r="AE6274">
        <v>0</v>
      </c>
      <c r="AF6274">
        <v>0</v>
      </c>
    </row>
    <row r="6275" spans="1:32" x14ac:dyDescent="0.3">
      <c r="A6275" t="s">
        <v>101</v>
      </c>
      <c r="B6275" s="65" t="str">
        <f>VLOOKUP(A6275,'bank list with code'!$A$2:$C$114,3,FALSE)</f>
        <v>B075</v>
      </c>
      <c r="C6275" s="65" t="str">
        <f>VLOOKUP(B6275,'bank type'!$A$2:$B$87,2,FALSE)</f>
        <v>Small Finance Banks</v>
      </c>
      <c r="D6275" s="62">
        <f t="shared" si="201"/>
        <v>45596</v>
      </c>
      <c r="E6275" s="118">
        <v>10</v>
      </c>
      <c r="F6275" s="31">
        <v>2024</v>
      </c>
      <c r="G6275">
        <v>18</v>
      </c>
      <c r="H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Q6275">
        <v>0</v>
      </c>
      <c r="S6275" s="114">
        <v>0</v>
      </c>
      <c r="T6275">
        <v>0</v>
      </c>
      <c r="U6275">
        <v>0</v>
      </c>
      <c r="V6275">
        <v>0</v>
      </c>
      <c r="W6275">
        <v>0</v>
      </c>
      <c r="X6275">
        <v>391472</v>
      </c>
      <c r="Z6275">
        <v>5519</v>
      </c>
      <c r="AB6275" s="114">
        <v>8.109</v>
      </c>
      <c r="AC6275">
        <v>2176</v>
      </c>
      <c r="AD6275">
        <v>2158</v>
      </c>
      <c r="AE6275">
        <v>0</v>
      </c>
      <c r="AF6275">
        <v>0</v>
      </c>
    </row>
    <row r="6276" spans="1:32" x14ac:dyDescent="0.3">
      <c r="A6276" t="s">
        <v>102</v>
      </c>
      <c r="B6276" s="65" t="str">
        <f>VLOOKUP(A6276,'bank list with code'!$A$2:$C$114,3,FALSE)</f>
        <v>B087</v>
      </c>
      <c r="C6276" s="65" t="str">
        <f>VLOOKUP(B6276,'bank type'!$A$2:$B$87,2,FALSE)</f>
        <v>Small Finance Banks</v>
      </c>
      <c r="D6276" s="62">
        <f t="shared" si="201"/>
        <v>45596</v>
      </c>
      <c r="E6276" s="118">
        <v>10</v>
      </c>
      <c r="F6276" s="31">
        <v>2024</v>
      </c>
      <c r="G6276">
        <v>0</v>
      </c>
      <c r="H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Q6276">
        <v>0</v>
      </c>
      <c r="S6276" s="114">
        <v>0</v>
      </c>
      <c r="T6276">
        <v>0</v>
      </c>
      <c r="U6276">
        <v>0</v>
      </c>
      <c r="V6276">
        <v>0</v>
      </c>
      <c r="W6276">
        <v>0</v>
      </c>
      <c r="X6276">
        <v>68748</v>
      </c>
      <c r="Z6276">
        <v>3601</v>
      </c>
      <c r="AB6276" s="114">
        <v>9.0909999999999993</v>
      </c>
      <c r="AC6276">
        <v>2303</v>
      </c>
      <c r="AD6276">
        <v>10245</v>
      </c>
      <c r="AE6276">
        <v>0</v>
      </c>
      <c r="AF6276">
        <v>0</v>
      </c>
    </row>
    <row r="6277" spans="1:32" x14ac:dyDescent="0.3">
      <c r="A6277" t="s">
        <v>103</v>
      </c>
      <c r="B6277" s="65" t="str">
        <f>VLOOKUP(A6277,'bank list with code'!$A$2:$C$114,3,FALSE)</f>
        <v>B097</v>
      </c>
      <c r="C6277" s="65" t="str">
        <f>VLOOKUP(B6277,'bank type'!$A$2:$B$87,2,FALSE)</f>
        <v>Small Finance Banks</v>
      </c>
      <c r="D6277" s="62">
        <f t="shared" si="201"/>
        <v>45596</v>
      </c>
      <c r="E6277" s="118">
        <v>10</v>
      </c>
      <c r="F6277" s="31">
        <v>2024</v>
      </c>
      <c r="G6277">
        <v>0</v>
      </c>
      <c r="H6277">
        <v>0</v>
      </c>
      <c r="K6277">
        <v>0</v>
      </c>
      <c r="L6277">
        <v>67</v>
      </c>
      <c r="M6277">
        <v>0</v>
      </c>
      <c r="N6277">
        <v>0</v>
      </c>
      <c r="O6277">
        <v>0</v>
      </c>
      <c r="Q6277">
        <v>0</v>
      </c>
      <c r="S6277" s="114">
        <v>0</v>
      </c>
      <c r="T6277">
        <v>0</v>
      </c>
      <c r="U6277">
        <v>0</v>
      </c>
      <c r="V6277">
        <v>0</v>
      </c>
      <c r="W6277">
        <v>0</v>
      </c>
      <c r="X6277">
        <v>810290</v>
      </c>
      <c r="Z6277">
        <v>44438</v>
      </c>
      <c r="AB6277" s="114">
        <v>52.469000000000001</v>
      </c>
      <c r="AC6277">
        <v>842</v>
      </c>
      <c r="AD6277">
        <v>2848</v>
      </c>
      <c r="AE6277">
        <v>0</v>
      </c>
      <c r="AF6277">
        <v>0</v>
      </c>
    </row>
    <row r="6278" spans="1:32" x14ac:dyDescent="0.3">
      <c r="A6278" t="s">
        <v>104</v>
      </c>
      <c r="B6278" s="65" t="str">
        <f>VLOOKUP(A6278,'bank list with code'!$A$2:$C$114,3,FALSE)</f>
        <v>B103</v>
      </c>
      <c r="C6278" s="65" t="str">
        <f>VLOOKUP(B6278,'bank type'!$A$2:$B$87,2,FALSE)</f>
        <v>Small Finance Banks</v>
      </c>
      <c r="D6278" s="62">
        <f>DATE(2024,10,31)</f>
        <v>45596</v>
      </c>
      <c r="E6278" s="118">
        <v>10</v>
      </c>
      <c r="F6278" s="31">
        <v>2024</v>
      </c>
      <c r="G6278">
        <v>607</v>
      </c>
      <c r="H6278">
        <v>3</v>
      </c>
      <c r="K6278">
        <v>0</v>
      </c>
      <c r="L6278">
        <v>0</v>
      </c>
      <c r="M6278">
        <v>0</v>
      </c>
      <c r="N6278">
        <v>619040</v>
      </c>
      <c r="O6278">
        <v>0</v>
      </c>
      <c r="Q6278">
        <v>0</v>
      </c>
      <c r="S6278" s="114">
        <v>0</v>
      </c>
      <c r="T6278">
        <v>0</v>
      </c>
      <c r="U6278">
        <v>0</v>
      </c>
      <c r="V6278">
        <v>0</v>
      </c>
      <c r="W6278">
        <v>0</v>
      </c>
      <c r="X6278">
        <v>7456790</v>
      </c>
      <c r="Z6278">
        <v>160670</v>
      </c>
      <c r="AB6278" s="114">
        <v>340.33800000000002</v>
      </c>
      <c r="AC6278">
        <v>41966</v>
      </c>
      <c r="AD6278">
        <v>135374</v>
      </c>
      <c r="AE6278">
        <v>0</v>
      </c>
      <c r="AF6278">
        <v>0</v>
      </c>
    </row>
    <row r="6279" spans="1:32" x14ac:dyDescent="0.3">
      <c r="A6279" t="s">
        <v>105</v>
      </c>
      <c r="B6279" s="65" t="str">
        <f>VLOOKUP(A6279,'bank list with code'!$A$2:$C$114,3,FALSE)</f>
        <v>B107</v>
      </c>
      <c r="C6279" s="65" t="str">
        <f>VLOOKUP(B6279,'bank type'!$A$2:$B$87,2,FALSE)</f>
        <v>Small Finance Banks</v>
      </c>
      <c r="D6279" s="62">
        <f>DATE(2024,10,31)</f>
        <v>45596</v>
      </c>
      <c r="E6279" s="118">
        <v>10</v>
      </c>
      <c r="F6279" s="31">
        <v>2024</v>
      </c>
      <c r="G6279">
        <v>173</v>
      </c>
      <c r="H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Q6279">
        <v>0</v>
      </c>
      <c r="S6279" s="114">
        <v>0</v>
      </c>
      <c r="T6279">
        <v>0</v>
      </c>
      <c r="U6279">
        <v>0</v>
      </c>
      <c r="V6279">
        <v>0</v>
      </c>
      <c r="W6279">
        <v>0</v>
      </c>
      <c r="X6279">
        <v>45668</v>
      </c>
      <c r="Z6279">
        <v>7154</v>
      </c>
      <c r="AB6279" s="114">
        <v>12.412000000000001</v>
      </c>
      <c r="AC6279">
        <v>442</v>
      </c>
      <c r="AD6279">
        <v>1183</v>
      </c>
      <c r="AE6279">
        <v>0</v>
      </c>
      <c r="AF6279">
        <v>0</v>
      </c>
    </row>
    <row r="6280" spans="1:32" x14ac:dyDescent="0.3">
      <c r="A6280" t="s">
        <v>106</v>
      </c>
      <c r="B6280" s="65" t="str">
        <f>VLOOKUP(A6280,'bank list with code'!$A$2:$C$114,3,FALSE)</f>
        <v>B109</v>
      </c>
      <c r="C6280" s="65" t="str">
        <f>VLOOKUP(B6280,'bank type'!$A$2:$B$87,2,FALSE)</f>
        <v>Small Finance Banks</v>
      </c>
      <c r="D6280" s="62">
        <f>DATE(2024,10,31)</f>
        <v>45596</v>
      </c>
      <c r="E6280" s="118">
        <v>10</v>
      </c>
      <c r="F6280" s="31">
        <v>2024</v>
      </c>
      <c r="G6280">
        <v>343</v>
      </c>
      <c r="H6280">
        <v>7</v>
      </c>
      <c r="K6280">
        <v>0</v>
      </c>
      <c r="L6280">
        <v>687</v>
      </c>
      <c r="M6280">
        <v>0</v>
      </c>
      <c r="N6280">
        <v>38917</v>
      </c>
      <c r="O6280">
        <v>4338</v>
      </c>
      <c r="Q6280">
        <v>451</v>
      </c>
      <c r="S6280" s="114">
        <v>2.7629999999999999</v>
      </c>
      <c r="T6280">
        <v>1362</v>
      </c>
      <c r="U6280">
        <v>2667</v>
      </c>
      <c r="V6280">
        <v>22632</v>
      </c>
      <c r="W6280">
        <v>3145</v>
      </c>
      <c r="X6280">
        <v>1706142</v>
      </c>
      <c r="Z6280">
        <v>30118</v>
      </c>
      <c r="AB6280" s="114">
        <v>82.887</v>
      </c>
      <c r="AC6280">
        <v>9706</v>
      </c>
      <c r="AD6280">
        <v>124899</v>
      </c>
      <c r="AE6280">
        <v>18</v>
      </c>
      <c r="AF6280">
        <v>268</v>
      </c>
    </row>
    <row r="6281" spans="1:32" x14ac:dyDescent="0.3">
      <c r="A6281" t="s">
        <v>0</v>
      </c>
      <c r="B6281" s="65" t="str">
        <f>VLOOKUP(A6281,'bank list with code'!$A$2:$C$114,3,FALSE)</f>
        <v>B014</v>
      </c>
      <c r="C6281" s="65" t="str">
        <f>VLOOKUP(B6281,'bank type'!$A$2:$B$87,2,FALSE)</f>
        <v>Public Sector Banks</v>
      </c>
      <c r="D6281" s="62">
        <f>DATE(2024,11,30)</f>
        <v>45626</v>
      </c>
      <c r="E6281" s="118">
        <v>11</v>
      </c>
      <c r="F6281" s="31">
        <v>2024</v>
      </c>
      <c r="G6281">
        <v>8345</v>
      </c>
      <c r="H6281">
        <v>2343</v>
      </c>
      <c r="K6281">
        <v>45611</v>
      </c>
      <c r="L6281">
        <v>45458</v>
      </c>
      <c r="M6281">
        <v>20942</v>
      </c>
      <c r="N6281">
        <v>2231859</v>
      </c>
      <c r="O6281">
        <v>2895055</v>
      </c>
      <c r="Q6281">
        <v>6197152</v>
      </c>
      <c r="S6281" s="114">
        <v>13088.776</v>
      </c>
      <c r="T6281">
        <v>2907778</v>
      </c>
      <c r="U6281">
        <v>15284399</v>
      </c>
      <c r="V6281">
        <v>0</v>
      </c>
      <c r="W6281">
        <v>0</v>
      </c>
      <c r="X6281">
        <v>86552638</v>
      </c>
      <c r="Z6281">
        <v>3235794</v>
      </c>
      <c r="AB6281" s="114">
        <v>8123.83</v>
      </c>
      <c r="AC6281">
        <v>503140</v>
      </c>
      <c r="AD6281">
        <v>2460104</v>
      </c>
      <c r="AE6281">
        <v>14</v>
      </c>
      <c r="AF6281">
        <v>27</v>
      </c>
    </row>
    <row r="6282" spans="1:32" x14ac:dyDescent="0.3">
      <c r="A6282" t="s">
        <v>1</v>
      </c>
      <c r="B6282" s="65" t="str">
        <f>VLOOKUP(A6282,'bank list with code'!$A$2:$C$114,3,FALSE)</f>
        <v>B015</v>
      </c>
      <c r="C6282" s="65" t="str">
        <f>VLOOKUP(B6282,'bank type'!$A$2:$B$87,2,FALSE)</f>
        <v>Public Sector Banks</v>
      </c>
      <c r="D6282" s="62">
        <f t="shared" ref="D6282:D6341" si="202">DATE(2024,11,30)</f>
        <v>45626</v>
      </c>
      <c r="E6282" s="118">
        <v>11</v>
      </c>
      <c r="F6282" s="31">
        <v>2024</v>
      </c>
      <c r="G6282">
        <v>5337</v>
      </c>
      <c r="H6282">
        <v>2898</v>
      </c>
      <c r="K6282">
        <v>18163</v>
      </c>
      <c r="L6282">
        <v>19650</v>
      </c>
      <c r="M6282">
        <v>0</v>
      </c>
      <c r="N6282">
        <v>1209551</v>
      </c>
      <c r="O6282">
        <v>74236</v>
      </c>
      <c r="Q6282">
        <v>135394</v>
      </c>
      <c r="S6282" s="114">
        <v>572.55499999999995</v>
      </c>
      <c r="T6282">
        <v>62143</v>
      </c>
      <c r="U6282">
        <v>297026</v>
      </c>
      <c r="V6282">
        <v>0</v>
      </c>
      <c r="W6282">
        <v>0</v>
      </c>
      <c r="X6282">
        <v>39250483</v>
      </c>
      <c r="Z6282">
        <v>2212962</v>
      </c>
      <c r="AB6282" s="114">
        <v>4941.7309999999998</v>
      </c>
      <c r="AC6282">
        <v>476051</v>
      </c>
      <c r="AD6282">
        <v>976470</v>
      </c>
      <c r="AE6282">
        <v>0</v>
      </c>
      <c r="AF6282">
        <v>0</v>
      </c>
    </row>
    <row r="6283" spans="1:32" x14ac:dyDescent="0.3">
      <c r="A6283" t="s">
        <v>2</v>
      </c>
      <c r="B6283" s="65" t="str">
        <f>VLOOKUP(A6283,'bank list with code'!$A$2:$C$114,3,FALSE)</f>
        <v>B016</v>
      </c>
      <c r="C6283" s="65" t="str">
        <f>VLOOKUP(B6283,'bank type'!$A$2:$B$87,2,FALSE)</f>
        <v>Public Sector Banks</v>
      </c>
      <c r="D6283" s="62">
        <f t="shared" si="202"/>
        <v>45626</v>
      </c>
      <c r="E6283" s="118">
        <v>11</v>
      </c>
      <c r="F6283" s="31">
        <v>2024</v>
      </c>
      <c r="G6283">
        <v>2160</v>
      </c>
      <c r="H6283">
        <v>242</v>
      </c>
      <c r="K6283">
        <v>1397</v>
      </c>
      <c r="L6283">
        <v>3599</v>
      </c>
      <c r="M6283">
        <v>355014</v>
      </c>
      <c r="N6283">
        <v>923128</v>
      </c>
      <c r="O6283">
        <v>31303</v>
      </c>
      <c r="Q6283">
        <v>43057</v>
      </c>
      <c r="S6283" s="114">
        <v>195.148</v>
      </c>
      <c r="T6283">
        <v>17488</v>
      </c>
      <c r="U6283">
        <v>91421</v>
      </c>
      <c r="V6283">
        <v>0</v>
      </c>
      <c r="W6283">
        <v>0</v>
      </c>
      <c r="X6283">
        <v>14032269</v>
      </c>
      <c r="Z6283">
        <v>1067283</v>
      </c>
      <c r="AB6283" s="114">
        <v>2433.3200000000002</v>
      </c>
      <c r="AC6283">
        <v>240364</v>
      </c>
      <c r="AD6283">
        <v>581935</v>
      </c>
      <c r="AE6283">
        <v>4945</v>
      </c>
      <c r="AF6283">
        <v>54123</v>
      </c>
    </row>
    <row r="6284" spans="1:32" x14ac:dyDescent="0.3">
      <c r="A6284" t="s">
        <v>3</v>
      </c>
      <c r="B6284" s="65" t="str">
        <f>VLOOKUP(A6284,'bank list with code'!$A$2:$C$114,3,FALSE)</f>
        <v>B018</v>
      </c>
      <c r="C6284" s="65" t="str">
        <f>VLOOKUP(B6284,'bank type'!$A$2:$B$87,2,FALSE)</f>
        <v>Public Sector Banks</v>
      </c>
      <c r="D6284" s="62">
        <f t="shared" si="202"/>
        <v>45626</v>
      </c>
      <c r="E6284" s="118">
        <v>11</v>
      </c>
      <c r="F6284" s="31">
        <v>2024</v>
      </c>
      <c r="G6284">
        <v>8272</v>
      </c>
      <c r="H6284">
        <v>3818</v>
      </c>
      <c r="K6284">
        <v>74429</v>
      </c>
      <c r="L6284">
        <v>13177</v>
      </c>
      <c r="M6284">
        <v>0</v>
      </c>
      <c r="N6284">
        <v>3220187</v>
      </c>
      <c r="O6284">
        <v>992112</v>
      </c>
      <c r="Q6284">
        <v>1025921</v>
      </c>
      <c r="S6284" s="114">
        <v>4118.6000000000004</v>
      </c>
      <c r="T6284">
        <v>435699</v>
      </c>
      <c r="U6284">
        <v>2478725</v>
      </c>
      <c r="V6284">
        <v>0</v>
      </c>
      <c r="W6284">
        <v>0</v>
      </c>
      <c r="X6284">
        <v>59065159</v>
      </c>
      <c r="Z6284">
        <v>5560470</v>
      </c>
      <c r="AB6284" s="114">
        <v>16286.171</v>
      </c>
      <c r="AC6284">
        <v>915042</v>
      </c>
      <c r="AD6284">
        <v>3626677</v>
      </c>
      <c r="AE6284">
        <v>3895</v>
      </c>
      <c r="AF6284">
        <v>66869</v>
      </c>
    </row>
    <row r="6285" spans="1:32" x14ac:dyDescent="0.3">
      <c r="A6285" t="s">
        <v>4</v>
      </c>
      <c r="B6285" s="65" t="str">
        <f>VLOOKUP(A6285,'bank list with code'!$A$2:$C$114,3,FALSE)</f>
        <v>B022</v>
      </c>
      <c r="C6285" s="65" t="str">
        <f>VLOOKUP(B6285,'bank type'!$A$2:$B$87,2,FALSE)</f>
        <v>Public Sector Banks</v>
      </c>
      <c r="D6285" s="62">
        <f t="shared" si="202"/>
        <v>45626</v>
      </c>
      <c r="E6285" s="118">
        <v>11</v>
      </c>
      <c r="F6285" s="31">
        <v>2024</v>
      </c>
      <c r="G6285">
        <v>2857</v>
      </c>
      <c r="H6285">
        <v>1144</v>
      </c>
      <c r="K6285">
        <v>3301</v>
      </c>
      <c r="L6285">
        <v>2725</v>
      </c>
      <c r="M6285">
        <v>32980</v>
      </c>
      <c r="N6285">
        <v>1903853</v>
      </c>
      <c r="O6285">
        <v>0</v>
      </c>
      <c r="Q6285">
        <v>0</v>
      </c>
      <c r="S6285" s="114">
        <v>0</v>
      </c>
      <c r="T6285">
        <v>0</v>
      </c>
      <c r="U6285">
        <v>0</v>
      </c>
      <c r="V6285">
        <v>0</v>
      </c>
      <c r="W6285">
        <v>0</v>
      </c>
      <c r="X6285">
        <v>27020639</v>
      </c>
      <c r="Z6285">
        <v>1407443</v>
      </c>
      <c r="AB6285" s="114">
        <v>3687.3980000000001</v>
      </c>
      <c r="AC6285">
        <v>200557</v>
      </c>
      <c r="AD6285">
        <v>731657</v>
      </c>
      <c r="AE6285">
        <v>0</v>
      </c>
      <c r="AF6285">
        <v>0</v>
      </c>
    </row>
    <row r="6286" spans="1:32" x14ac:dyDescent="0.3">
      <c r="A6286" t="s">
        <v>5</v>
      </c>
      <c r="B6286" s="65" t="str">
        <f>VLOOKUP(A6286,'bank list with code'!$A$2:$C$114,3,FALSE)</f>
        <v>B060</v>
      </c>
      <c r="C6286" s="65" t="str">
        <f>VLOOKUP(B6286,'bank type'!$A$2:$B$87,2,FALSE)</f>
        <v>Public Sector Banks</v>
      </c>
      <c r="D6286" s="62">
        <f t="shared" si="202"/>
        <v>45626</v>
      </c>
      <c r="E6286" s="118">
        <v>11</v>
      </c>
      <c r="F6286" s="31">
        <v>2024</v>
      </c>
      <c r="G6286">
        <v>4613</v>
      </c>
      <c r="H6286">
        <v>609</v>
      </c>
      <c r="K6286">
        <v>20913</v>
      </c>
      <c r="L6286">
        <v>13224</v>
      </c>
      <c r="M6286">
        <v>0</v>
      </c>
      <c r="N6286">
        <v>2800370</v>
      </c>
      <c r="O6286">
        <v>280912</v>
      </c>
      <c r="Q6286">
        <v>454171</v>
      </c>
      <c r="S6286" s="114">
        <v>2184.5059999999999</v>
      </c>
      <c r="T6286">
        <v>225326</v>
      </c>
      <c r="U6286">
        <v>1173557</v>
      </c>
      <c r="V6286">
        <v>0</v>
      </c>
      <c r="W6286">
        <v>0</v>
      </c>
      <c r="X6286">
        <v>32975066</v>
      </c>
      <c r="Z6286">
        <v>3161828</v>
      </c>
      <c r="AB6286" s="114">
        <v>7976.2060000000001</v>
      </c>
      <c r="AC6286">
        <v>594885</v>
      </c>
      <c r="AD6286">
        <v>1338096</v>
      </c>
      <c r="AE6286">
        <v>199</v>
      </c>
      <c r="AF6286">
        <v>615</v>
      </c>
    </row>
    <row r="6287" spans="1:32" x14ac:dyDescent="0.3">
      <c r="A6287" t="s">
        <v>6</v>
      </c>
      <c r="B6287" s="65" t="str">
        <f>VLOOKUP(A6287,'bank list with code'!$A$2:$C$114,3,FALSE)</f>
        <v>B061</v>
      </c>
      <c r="C6287" s="65" t="str">
        <f>VLOOKUP(B6287,'bank type'!$A$2:$B$87,2,FALSE)</f>
        <v>Public Sector Banks</v>
      </c>
      <c r="D6287" s="62">
        <f t="shared" si="202"/>
        <v>45626</v>
      </c>
      <c r="E6287" s="118">
        <v>11</v>
      </c>
      <c r="F6287" s="31">
        <v>2024</v>
      </c>
      <c r="G6287">
        <v>2762</v>
      </c>
      <c r="H6287">
        <v>738</v>
      </c>
      <c r="K6287">
        <v>0</v>
      </c>
      <c r="L6287">
        <v>0</v>
      </c>
      <c r="M6287">
        <v>0</v>
      </c>
      <c r="N6287">
        <v>424827</v>
      </c>
      <c r="O6287">
        <v>64120</v>
      </c>
      <c r="Q6287">
        <v>68388</v>
      </c>
      <c r="S6287" s="114">
        <v>210.459</v>
      </c>
      <c r="T6287">
        <v>22251</v>
      </c>
      <c r="U6287">
        <v>83536</v>
      </c>
      <c r="V6287">
        <v>0</v>
      </c>
      <c r="W6287">
        <v>0</v>
      </c>
      <c r="X6287">
        <v>20135678</v>
      </c>
      <c r="Z6287">
        <v>2122399</v>
      </c>
      <c r="AB6287" s="114">
        <v>5010.7709999999997</v>
      </c>
      <c r="AC6287">
        <v>410282</v>
      </c>
      <c r="AD6287">
        <v>919516</v>
      </c>
      <c r="AE6287">
        <v>0</v>
      </c>
      <c r="AF6287">
        <v>0</v>
      </c>
    </row>
    <row r="6288" spans="1:32" x14ac:dyDescent="0.3">
      <c r="A6288" t="s">
        <v>7</v>
      </c>
      <c r="B6288" s="65" t="str">
        <f>VLOOKUP(A6288,'bank list with code'!$A$2:$C$114,3,FALSE)</f>
        <v>B080</v>
      </c>
      <c r="C6288" s="65" t="str">
        <f>VLOOKUP(B6288,'bank type'!$A$2:$B$87,2,FALSE)</f>
        <v>Public Sector Banks</v>
      </c>
      <c r="D6288" s="62">
        <f t="shared" si="202"/>
        <v>45626</v>
      </c>
      <c r="E6288" s="118">
        <v>11</v>
      </c>
      <c r="F6288" s="31">
        <v>2024</v>
      </c>
      <c r="G6288">
        <v>1017</v>
      </c>
      <c r="H6288">
        <v>26</v>
      </c>
      <c r="K6288">
        <v>902</v>
      </c>
      <c r="L6288">
        <v>1614</v>
      </c>
      <c r="M6288">
        <v>1048</v>
      </c>
      <c r="N6288">
        <v>152401</v>
      </c>
      <c r="O6288">
        <v>0</v>
      </c>
      <c r="Q6288">
        <v>0</v>
      </c>
      <c r="S6288" s="114">
        <v>0</v>
      </c>
      <c r="T6288">
        <v>0</v>
      </c>
      <c r="U6288">
        <v>0</v>
      </c>
      <c r="V6288">
        <v>0</v>
      </c>
      <c r="W6288">
        <v>0</v>
      </c>
      <c r="X6288">
        <v>3477037</v>
      </c>
      <c r="Z6288">
        <v>295247</v>
      </c>
      <c r="AB6288" s="114">
        <v>847.36300000000006</v>
      </c>
      <c r="AC6288">
        <v>93192</v>
      </c>
      <c r="AD6288">
        <v>243379</v>
      </c>
      <c r="AE6288">
        <v>0</v>
      </c>
      <c r="AF6288">
        <v>0</v>
      </c>
    </row>
    <row r="6289" spans="1:32" x14ac:dyDescent="0.3">
      <c r="A6289" t="s">
        <v>8</v>
      </c>
      <c r="B6289" s="65" t="str">
        <f>VLOOKUP(A6289,'bank list with code'!$A$2:$C$114,3,FALSE)</f>
        <v>B081</v>
      </c>
      <c r="C6289" s="65" t="str">
        <f>VLOOKUP(B6289,'bank type'!$A$2:$B$87,2,FALSE)</f>
        <v>Public Sector Banks</v>
      </c>
      <c r="D6289" s="62">
        <f t="shared" si="202"/>
        <v>45626</v>
      </c>
      <c r="E6289" s="118">
        <v>11</v>
      </c>
      <c r="F6289" s="31">
        <v>2024</v>
      </c>
      <c r="G6289">
        <v>7799</v>
      </c>
      <c r="H6289">
        <v>4216</v>
      </c>
      <c r="K6289">
        <v>34117</v>
      </c>
      <c r="L6289">
        <v>0</v>
      </c>
      <c r="M6289">
        <v>670904</v>
      </c>
      <c r="N6289">
        <v>641779</v>
      </c>
      <c r="O6289">
        <v>564186</v>
      </c>
      <c r="Q6289">
        <v>355849</v>
      </c>
      <c r="S6289" s="114">
        <v>1577.895</v>
      </c>
      <c r="T6289">
        <v>258006</v>
      </c>
      <c r="U6289">
        <v>1453720</v>
      </c>
      <c r="V6289">
        <v>2</v>
      </c>
      <c r="W6289">
        <v>135</v>
      </c>
      <c r="X6289">
        <v>40818142</v>
      </c>
      <c r="Z6289">
        <v>4004350</v>
      </c>
      <c r="AB6289" s="114">
        <v>11022.434999999999</v>
      </c>
      <c r="AC6289">
        <v>1124765</v>
      </c>
      <c r="AD6289">
        <v>2814986</v>
      </c>
      <c r="AE6289">
        <v>0</v>
      </c>
      <c r="AF6289">
        <v>0</v>
      </c>
    </row>
    <row r="6290" spans="1:32" x14ac:dyDescent="0.3">
      <c r="A6290" t="s">
        <v>12</v>
      </c>
      <c r="B6290" s="65" t="str">
        <f>VLOOKUP(A6290,'bank list with code'!$A$2:$C$114,3,FALSE)</f>
        <v>B093</v>
      </c>
      <c r="C6290" s="65" t="str">
        <f>VLOOKUP(B6290,'bank type'!$A$2:$B$87,2,FALSE)</f>
        <v>Public Sector Banks</v>
      </c>
      <c r="D6290" s="62">
        <f t="shared" si="202"/>
        <v>45626</v>
      </c>
      <c r="E6290" s="118">
        <v>11</v>
      </c>
      <c r="F6290" s="31">
        <v>2024</v>
      </c>
      <c r="G6290">
        <v>26037</v>
      </c>
      <c r="H6290">
        <v>37787</v>
      </c>
      <c r="K6290">
        <v>1490016</v>
      </c>
      <c r="L6290">
        <v>46348</v>
      </c>
      <c r="M6290">
        <v>966460</v>
      </c>
      <c r="N6290">
        <v>4446017</v>
      </c>
      <c r="O6290">
        <v>20038207</v>
      </c>
      <c r="Q6290">
        <v>25284366</v>
      </c>
      <c r="S6290" s="114">
        <v>104122.00199999999</v>
      </c>
      <c r="T6290">
        <v>40085585</v>
      </c>
      <c r="U6290">
        <v>147807097</v>
      </c>
      <c r="V6290">
        <v>0</v>
      </c>
      <c r="W6290">
        <v>0</v>
      </c>
      <c r="X6290">
        <v>236104368</v>
      </c>
      <c r="Z6290">
        <v>30051084</v>
      </c>
      <c r="AB6290" s="114">
        <v>77153.058000000005</v>
      </c>
      <c r="AC6290">
        <v>6583474</v>
      </c>
      <c r="AD6290">
        <v>18576029</v>
      </c>
      <c r="AE6290">
        <v>812</v>
      </c>
      <c r="AF6290">
        <v>11573</v>
      </c>
    </row>
    <row r="6291" spans="1:32" x14ac:dyDescent="0.3">
      <c r="A6291" t="s">
        <v>9</v>
      </c>
      <c r="B6291" s="65" t="str">
        <f>VLOOKUP(A6291,'bank list with code'!$A$2:$C$114,3,FALSE)</f>
        <v>B102</v>
      </c>
      <c r="C6291" s="65" t="str">
        <f>VLOOKUP(B6291,'bank type'!$A$2:$B$87,2,FALSE)</f>
        <v>Public Sector Banks</v>
      </c>
      <c r="D6291" s="62">
        <f t="shared" si="202"/>
        <v>45626</v>
      </c>
      <c r="E6291" s="118">
        <v>11</v>
      </c>
      <c r="F6291" s="31">
        <v>2024</v>
      </c>
      <c r="G6291">
        <v>2246</v>
      </c>
      <c r="H6291">
        <v>228</v>
      </c>
      <c r="K6291">
        <v>10904</v>
      </c>
      <c r="L6291">
        <v>3568</v>
      </c>
      <c r="M6291">
        <v>262</v>
      </c>
      <c r="N6291">
        <v>1191881</v>
      </c>
      <c r="O6291">
        <v>0</v>
      </c>
      <c r="Q6291">
        <v>0</v>
      </c>
      <c r="S6291" s="114">
        <v>0</v>
      </c>
      <c r="T6291">
        <v>0</v>
      </c>
      <c r="U6291">
        <v>0</v>
      </c>
      <c r="V6291">
        <v>0</v>
      </c>
      <c r="W6291">
        <v>0</v>
      </c>
      <c r="X6291">
        <v>12426924</v>
      </c>
      <c r="Z6291">
        <v>852142</v>
      </c>
      <c r="AB6291" s="114">
        <v>2296.3220000000001</v>
      </c>
      <c r="AC6291">
        <v>291841</v>
      </c>
      <c r="AD6291">
        <v>693053</v>
      </c>
      <c r="AE6291">
        <v>494</v>
      </c>
      <c r="AF6291">
        <v>8802</v>
      </c>
    </row>
    <row r="6292" spans="1:32" x14ac:dyDescent="0.3">
      <c r="A6292" t="s">
        <v>10</v>
      </c>
      <c r="B6292" s="65" t="str">
        <f>VLOOKUP(A6292,'bank list with code'!$A$2:$C$114,3,FALSE)</f>
        <v>B105</v>
      </c>
      <c r="C6292" s="65" t="str">
        <f>VLOOKUP(B6292,'bank type'!$A$2:$B$87,2,FALSE)</f>
        <v>Public Sector Banks</v>
      </c>
      <c r="D6292" s="62">
        <f t="shared" si="202"/>
        <v>45626</v>
      </c>
      <c r="E6292" s="118">
        <v>11</v>
      </c>
      <c r="F6292" s="31">
        <v>2024</v>
      </c>
      <c r="G6292">
        <v>7032</v>
      </c>
      <c r="H6292">
        <v>1368</v>
      </c>
      <c r="K6292">
        <v>48721</v>
      </c>
      <c r="L6292">
        <v>8021</v>
      </c>
      <c r="M6292">
        <v>299440</v>
      </c>
      <c r="N6292">
        <v>287299</v>
      </c>
      <c r="O6292">
        <v>599568</v>
      </c>
      <c r="Q6292">
        <v>604556</v>
      </c>
      <c r="S6292" s="114">
        <v>2707.674</v>
      </c>
      <c r="T6292">
        <v>1589544</v>
      </c>
      <c r="U6292">
        <v>3185606</v>
      </c>
      <c r="V6292">
        <v>0</v>
      </c>
      <c r="W6292">
        <v>0</v>
      </c>
      <c r="X6292">
        <v>56625362</v>
      </c>
      <c r="Z6292">
        <v>4394914</v>
      </c>
      <c r="AB6292" s="114">
        <v>10376.225</v>
      </c>
      <c r="AC6292">
        <v>1686717</v>
      </c>
      <c r="AD6292">
        <v>3570501</v>
      </c>
      <c r="AE6292">
        <v>2954</v>
      </c>
      <c r="AF6292">
        <v>11313</v>
      </c>
    </row>
    <row r="6293" spans="1:32" x14ac:dyDescent="0.3">
      <c r="A6293" t="s">
        <v>14</v>
      </c>
      <c r="B6293" s="65" t="str">
        <f>VLOOKUP(A6293,'bank list with code'!$A$2:$C$114,3,FALSE)</f>
        <v>B009</v>
      </c>
      <c r="C6293" s="65" t="str">
        <f>VLOOKUP(B6293,'bank type'!$A$2:$B$87,2,FALSE)</f>
        <v>Private Sector Banks</v>
      </c>
      <c r="D6293" s="62">
        <f t="shared" si="202"/>
        <v>45626</v>
      </c>
      <c r="E6293" s="118">
        <v>11</v>
      </c>
      <c r="F6293" s="31">
        <v>2024</v>
      </c>
      <c r="G6293">
        <v>6482</v>
      </c>
      <c r="H6293">
        <v>8004</v>
      </c>
      <c r="K6293">
        <v>1920867</v>
      </c>
      <c r="L6293">
        <v>369</v>
      </c>
      <c r="M6293">
        <v>647830</v>
      </c>
      <c r="N6293">
        <v>94646432</v>
      </c>
      <c r="O6293">
        <v>14731919</v>
      </c>
      <c r="Q6293">
        <v>32639003</v>
      </c>
      <c r="S6293" s="114">
        <v>92369.274999999994</v>
      </c>
      <c r="T6293">
        <v>24821342</v>
      </c>
      <c r="U6293">
        <v>106732048</v>
      </c>
      <c r="V6293">
        <v>0</v>
      </c>
      <c r="W6293">
        <v>0</v>
      </c>
      <c r="X6293">
        <v>38956267</v>
      </c>
      <c r="Z6293">
        <v>4448481</v>
      </c>
      <c r="AB6293" s="114">
        <v>15736.784</v>
      </c>
      <c r="AC6293">
        <v>1933655</v>
      </c>
      <c r="AD6293">
        <v>10259963</v>
      </c>
      <c r="AE6293">
        <v>11930</v>
      </c>
      <c r="AF6293">
        <v>304573</v>
      </c>
    </row>
    <row r="6294" spans="1:32" x14ac:dyDescent="0.3">
      <c r="A6294" t="s">
        <v>15</v>
      </c>
      <c r="B6294" s="65" t="str">
        <f>VLOOKUP(A6294,'bank list with code'!$A$2:$C$114,3,FALSE)</f>
        <v>B010</v>
      </c>
      <c r="C6294" s="65" t="str">
        <f>VLOOKUP(B6294,'bank type'!$A$2:$B$87,2,FALSE)</f>
        <v>Private Sector Banks</v>
      </c>
      <c r="D6294" s="62">
        <f t="shared" si="202"/>
        <v>45626</v>
      </c>
      <c r="E6294" s="118">
        <v>11</v>
      </c>
      <c r="F6294" s="31">
        <v>2024</v>
      </c>
      <c r="G6294">
        <v>433</v>
      </c>
      <c r="H6294">
        <v>5</v>
      </c>
      <c r="K6294">
        <v>64986</v>
      </c>
      <c r="L6294">
        <v>0</v>
      </c>
      <c r="M6294">
        <v>15842</v>
      </c>
      <c r="N6294">
        <v>0</v>
      </c>
      <c r="O6294">
        <v>0</v>
      </c>
      <c r="Q6294">
        <v>0</v>
      </c>
      <c r="S6294" s="114">
        <v>0</v>
      </c>
      <c r="T6294">
        <v>0</v>
      </c>
      <c r="U6294">
        <v>0</v>
      </c>
      <c r="V6294">
        <v>0</v>
      </c>
      <c r="W6294">
        <v>0</v>
      </c>
      <c r="X6294">
        <v>6500516</v>
      </c>
      <c r="Z6294">
        <v>232715</v>
      </c>
      <c r="AB6294" s="114">
        <v>801.80899999999997</v>
      </c>
      <c r="AC6294">
        <v>73009</v>
      </c>
      <c r="AD6294">
        <v>365751</v>
      </c>
      <c r="AE6294">
        <v>0</v>
      </c>
      <c r="AF6294">
        <v>0</v>
      </c>
    </row>
    <row r="6295" spans="1:32" x14ac:dyDescent="0.3">
      <c r="A6295" t="s">
        <v>90</v>
      </c>
      <c r="B6295" s="65" t="str">
        <f>VLOOKUP(A6295,'bank list with code'!$A$2:$C$114,3,FALSE)</f>
        <v>B024</v>
      </c>
      <c r="C6295" s="65" t="str">
        <f>VLOOKUP(B6295,'bank type'!$A$2:$B$87,2,FALSE)</f>
        <v>Private Sector Banks</v>
      </c>
      <c r="D6295" s="62">
        <f t="shared" si="202"/>
        <v>45626</v>
      </c>
      <c r="E6295" s="118">
        <v>11</v>
      </c>
      <c r="F6295" s="31">
        <v>2024</v>
      </c>
      <c r="G6295">
        <v>1172</v>
      </c>
      <c r="H6295">
        <v>519</v>
      </c>
      <c r="K6295">
        <v>7296</v>
      </c>
      <c r="L6295">
        <v>91935</v>
      </c>
      <c r="M6295">
        <v>0</v>
      </c>
      <c r="N6295">
        <v>73872</v>
      </c>
      <c r="O6295">
        <v>28021</v>
      </c>
      <c r="Q6295">
        <v>50318</v>
      </c>
      <c r="S6295" s="114">
        <v>218.935</v>
      </c>
      <c r="T6295">
        <v>21943</v>
      </c>
      <c r="U6295">
        <v>226379</v>
      </c>
      <c r="V6295">
        <v>0</v>
      </c>
      <c r="W6295">
        <v>0</v>
      </c>
      <c r="X6295">
        <v>2949019</v>
      </c>
      <c r="Z6295">
        <v>440808</v>
      </c>
      <c r="AB6295" s="114">
        <v>1322.6310000000001</v>
      </c>
      <c r="AC6295">
        <v>35582</v>
      </c>
      <c r="AD6295">
        <v>112257</v>
      </c>
      <c r="AE6295">
        <v>0</v>
      </c>
      <c r="AF6295">
        <v>0</v>
      </c>
    </row>
    <row r="6296" spans="1:32" x14ac:dyDescent="0.3">
      <c r="A6296" t="s">
        <v>91</v>
      </c>
      <c r="B6296" s="65" t="str">
        <f>VLOOKUP(A6296,'bank list with code'!$A$2:$C$114,3,FALSE)</f>
        <v>B027</v>
      </c>
      <c r="C6296" s="65" t="str">
        <f>VLOOKUP(B6296,'bank type'!$A$2:$B$87,2,FALSE)</f>
        <v>Private Sector Banks</v>
      </c>
      <c r="D6296" s="62">
        <f t="shared" si="202"/>
        <v>45626</v>
      </c>
      <c r="E6296" s="118">
        <v>11</v>
      </c>
      <c r="F6296" s="31">
        <v>2024</v>
      </c>
      <c r="G6296">
        <v>728</v>
      </c>
      <c r="H6296">
        <v>44</v>
      </c>
      <c r="K6296">
        <v>0</v>
      </c>
      <c r="L6296">
        <v>0</v>
      </c>
      <c r="M6296">
        <v>15587</v>
      </c>
      <c r="N6296">
        <v>0</v>
      </c>
      <c r="O6296">
        <v>148121</v>
      </c>
      <c r="Q6296">
        <v>247239</v>
      </c>
      <c r="S6296" s="114">
        <v>747.596</v>
      </c>
      <c r="T6296">
        <v>1306132</v>
      </c>
      <c r="U6296">
        <v>1462206</v>
      </c>
      <c r="V6296">
        <v>0</v>
      </c>
      <c r="W6296">
        <v>0</v>
      </c>
      <c r="X6296">
        <v>908674</v>
      </c>
      <c r="Z6296">
        <v>144252</v>
      </c>
      <c r="AB6296" s="114">
        <v>309.50599999999997</v>
      </c>
      <c r="AC6296">
        <v>8696</v>
      </c>
      <c r="AD6296">
        <v>33120</v>
      </c>
      <c r="AE6296">
        <v>0</v>
      </c>
      <c r="AF6296">
        <v>0</v>
      </c>
    </row>
    <row r="6297" spans="1:32" x14ac:dyDescent="0.3">
      <c r="A6297" t="s">
        <v>18</v>
      </c>
      <c r="B6297" s="65" t="str">
        <f>VLOOKUP(A6297,'bank list with code'!$A$2:$C$114,3,FALSE)</f>
        <v>B032</v>
      </c>
      <c r="C6297" s="65" t="str">
        <f>VLOOKUP(B6297,'bank type'!$A$2:$B$87,2,FALSE)</f>
        <v>Private Sector Banks</v>
      </c>
      <c r="D6297" s="62">
        <f t="shared" si="202"/>
        <v>45626</v>
      </c>
      <c r="E6297" s="118">
        <v>11</v>
      </c>
      <c r="F6297" s="31">
        <v>2024</v>
      </c>
      <c r="G6297">
        <v>425</v>
      </c>
      <c r="H6297">
        <v>5</v>
      </c>
      <c r="K6297">
        <v>7987</v>
      </c>
      <c r="L6297">
        <v>0</v>
      </c>
      <c r="M6297">
        <v>16778</v>
      </c>
      <c r="N6297">
        <v>0</v>
      </c>
      <c r="O6297">
        <v>28</v>
      </c>
      <c r="Q6297">
        <v>38</v>
      </c>
      <c r="S6297" s="114">
        <v>6.5000000000000002E-2</v>
      </c>
      <c r="T6297">
        <v>9</v>
      </c>
      <c r="U6297">
        <v>88</v>
      </c>
      <c r="V6297">
        <v>0</v>
      </c>
      <c r="W6297">
        <v>0</v>
      </c>
      <c r="X6297">
        <v>934523</v>
      </c>
      <c r="Z6297">
        <v>74308</v>
      </c>
      <c r="AB6297" s="114">
        <v>251.85400000000001</v>
      </c>
      <c r="AC6297">
        <v>41807</v>
      </c>
      <c r="AD6297">
        <v>156888</v>
      </c>
      <c r="AE6297">
        <v>244</v>
      </c>
      <c r="AF6297">
        <v>6930</v>
      </c>
    </row>
    <row r="6298" spans="1:32" x14ac:dyDescent="0.3">
      <c r="A6298" t="s">
        <v>111</v>
      </c>
      <c r="B6298" s="65" t="str">
        <f>VLOOKUP(A6298,'bank list with code'!$A$2:$C$114,3,FALSE)</f>
        <v>B038</v>
      </c>
      <c r="C6298" s="65" t="str">
        <f>VLOOKUP(B6298,'bank type'!$A$2:$B$87,2,FALSE)</f>
        <v>Private Sector Banks</v>
      </c>
      <c r="D6298" s="62">
        <f t="shared" si="202"/>
        <v>45626</v>
      </c>
      <c r="E6298" s="118">
        <v>11</v>
      </c>
      <c r="F6298" s="31">
        <v>2024</v>
      </c>
      <c r="G6298">
        <v>241</v>
      </c>
      <c r="H6298">
        <v>39</v>
      </c>
      <c r="K6298">
        <v>1407</v>
      </c>
      <c r="L6298">
        <v>0</v>
      </c>
      <c r="M6298">
        <v>0</v>
      </c>
      <c r="N6298">
        <v>36195</v>
      </c>
      <c r="O6298">
        <v>12919</v>
      </c>
      <c r="Q6298">
        <v>25277</v>
      </c>
      <c r="S6298" s="114">
        <v>60.023000000000003</v>
      </c>
      <c r="T6298">
        <v>6447</v>
      </c>
      <c r="U6298">
        <v>27343</v>
      </c>
      <c r="V6298">
        <v>1</v>
      </c>
      <c r="W6298">
        <v>507</v>
      </c>
      <c r="X6298">
        <v>570465</v>
      </c>
      <c r="Z6298">
        <v>137495</v>
      </c>
      <c r="AB6298" s="114">
        <v>271.44900000000001</v>
      </c>
      <c r="AC6298">
        <v>6059</v>
      </c>
      <c r="AD6298">
        <v>13732</v>
      </c>
      <c r="AE6298">
        <v>0</v>
      </c>
      <c r="AF6298">
        <v>0</v>
      </c>
    </row>
    <row r="6299" spans="1:32" x14ac:dyDescent="0.3">
      <c r="A6299" t="s">
        <v>20</v>
      </c>
      <c r="B6299" s="65" t="str">
        <f>VLOOKUP(A6299,'bank list with code'!$A$2:$C$114,3,FALSE)</f>
        <v>B045</v>
      </c>
      <c r="C6299" s="65" t="str">
        <f>VLOOKUP(B6299,'bank type'!$A$2:$B$87,2,FALSE)</f>
        <v>Private Sector Banks</v>
      </c>
      <c r="D6299" s="62">
        <f t="shared" si="202"/>
        <v>45626</v>
      </c>
      <c r="E6299" s="118">
        <v>11</v>
      </c>
      <c r="F6299" s="31">
        <v>2024</v>
      </c>
      <c r="G6299">
        <v>1732</v>
      </c>
      <c r="H6299">
        <v>313</v>
      </c>
      <c r="K6299">
        <v>20735</v>
      </c>
      <c r="L6299">
        <v>0</v>
      </c>
      <c r="M6299">
        <v>0</v>
      </c>
      <c r="N6299">
        <v>5673755</v>
      </c>
      <c r="O6299">
        <v>1075106</v>
      </c>
      <c r="Q6299">
        <v>2333878</v>
      </c>
      <c r="S6299" s="114">
        <v>6736.5010000000002</v>
      </c>
      <c r="T6299">
        <v>1599893</v>
      </c>
      <c r="U6299">
        <v>8543724</v>
      </c>
      <c r="V6299">
        <v>0</v>
      </c>
      <c r="W6299">
        <v>0</v>
      </c>
      <c r="X6299">
        <v>13902426</v>
      </c>
      <c r="Z6299">
        <v>2644535</v>
      </c>
      <c r="AB6299" s="114">
        <v>6859.9189999999999</v>
      </c>
      <c r="AC6299">
        <v>1128690</v>
      </c>
      <c r="AD6299">
        <v>3962640</v>
      </c>
      <c r="AE6299">
        <v>2829</v>
      </c>
      <c r="AF6299">
        <v>40544</v>
      </c>
    </row>
    <row r="6300" spans="1:32" x14ac:dyDescent="0.3">
      <c r="A6300" t="s">
        <v>21</v>
      </c>
      <c r="B6300" s="65" t="str">
        <f>VLOOKUP(A6300,'bank list with code'!$A$2:$C$114,3,FALSE)</f>
        <v>B050</v>
      </c>
      <c r="C6300" s="65" t="str">
        <f>VLOOKUP(B6300,'bank type'!$A$2:$B$87,2,FALSE)</f>
        <v>Private Sector Banks</v>
      </c>
      <c r="D6300" s="62">
        <f t="shared" si="202"/>
        <v>45626</v>
      </c>
      <c r="E6300" s="118">
        <v>11</v>
      </c>
      <c r="F6300" s="31">
        <v>2024</v>
      </c>
      <c r="G6300">
        <v>12174</v>
      </c>
      <c r="H6300">
        <v>8606</v>
      </c>
      <c r="K6300">
        <v>1685393</v>
      </c>
      <c r="L6300">
        <v>2412</v>
      </c>
      <c r="M6300">
        <v>2225708</v>
      </c>
      <c r="N6300">
        <v>782433</v>
      </c>
      <c r="O6300">
        <v>22833425</v>
      </c>
      <c r="Q6300">
        <v>71420787</v>
      </c>
      <c r="S6300" s="114">
        <v>174176.34700000001</v>
      </c>
      <c r="T6300">
        <v>31999019</v>
      </c>
      <c r="U6300">
        <v>281386559</v>
      </c>
      <c r="V6300">
        <v>0</v>
      </c>
      <c r="W6300">
        <v>0</v>
      </c>
      <c r="X6300">
        <v>57889333</v>
      </c>
      <c r="Z6300">
        <v>9629053</v>
      </c>
      <c r="AB6300" s="114">
        <v>38462.137999999999</v>
      </c>
      <c r="AC6300">
        <v>6692247</v>
      </c>
      <c r="AD6300">
        <v>32917954</v>
      </c>
      <c r="AE6300">
        <v>65983</v>
      </c>
      <c r="AF6300">
        <v>979888</v>
      </c>
    </row>
    <row r="6301" spans="1:32" x14ac:dyDescent="0.3">
      <c r="A6301" t="s">
        <v>22</v>
      </c>
      <c r="B6301" s="65" t="str">
        <f>VLOOKUP(A6301,'bank list with code'!$A$2:$C$114,3,FALSE)</f>
        <v>B053</v>
      </c>
      <c r="C6301" s="65" t="str">
        <f>VLOOKUP(B6301,'bank type'!$A$2:$B$87,2,FALSE)</f>
        <v>Private Sector Banks</v>
      </c>
      <c r="D6301" s="62">
        <f t="shared" si="202"/>
        <v>45626</v>
      </c>
      <c r="E6301" s="118">
        <v>11</v>
      </c>
      <c r="F6301" s="31">
        <v>2024</v>
      </c>
      <c r="G6301">
        <v>10081</v>
      </c>
      <c r="H6301">
        <v>6105</v>
      </c>
      <c r="K6301">
        <v>1715503</v>
      </c>
      <c r="L6301">
        <v>6223</v>
      </c>
      <c r="M6301">
        <v>596021</v>
      </c>
      <c r="N6301">
        <v>3663808</v>
      </c>
      <c r="O6301">
        <v>17751518</v>
      </c>
      <c r="Q6301">
        <v>18634816</v>
      </c>
      <c r="S6301" s="114">
        <v>100669.406</v>
      </c>
      <c r="T6301">
        <v>54344866</v>
      </c>
      <c r="U6301">
        <v>216210507</v>
      </c>
      <c r="V6301">
        <v>78</v>
      </c>
      <c r="W6301">
        <v>4107</v>
      </c>
      <c r="X6301">
        <v>31734549</v>
      </c>
      <c r="Z6301">
        <v>5530047</v>
      </c>
      <c r="AB6301" s="114">
        <v>24729.603999999999</v>
      </c>
      <c r="AC6301">
        <v>3324682</v>
      </c>
      <c r="AD6301">
        <v>19549519</v>
      </c>
      <c r="AE6301">
        <v>5810</v>
      </c>
      <c r="AF6301">
        <v>129212</v>
      </c>
    </row>
    <row r="6302" spans="1:32" x14ac:dyDescent="0.3">
      <c r="A6302" t="s">
        <v>82</v>
      </c>
      <c r="B6302" s="65" t="str">
        <f>VLOOKUP(A6302,'bank list with code'!$A$2:$C$114,3,FALSE)</f>
        <v>B054</v>
      </c>
      <c r="C6302" s="65" t="str">
        <f>VLOOKUP(B6302,'bank type'!$A$2:$B$87,2,FALSE)</f>
        <v>Private Sector Banks</v>
      </c>
      <c r="D6302" s="62">
        <f t="shared" si="202"/>
        <v>45626</v>
      </c>
      <c r="E6302" s="118">
        <v>11</v>
      </c>
      <c r="F6302" s="31">
        <v>2024</v>
      </c>
      <c r="G6302">
        <v>2366</v>
      </c>
      <c r="H6302">
        <v>867</v>
      </c>
      <c r="K6302">
        <v>13559</v>
      </c>
      <c r="L6302">
        <v>1114</v>
      </c>
      <c r="M6302">
        <v>17</v>
      </c>
      <c r="N6302">
        <v>343673</v>
      </c>
      <c r="O6302">
        <v>39915</v>
      </c>
      <c r="Q6302">
        <v>72720</v>
      </c>
      <c r="S6302" s="114">
        <v>304.27600000000001</v>
      </c>
      <c r="T6302">
        <v>60566</v>
      </c>
      <c r="U6302">
        <v>228439</v>
      </c>
      <c r="V6302">
        <v>0</v>
      </c>
      <c r="W6302">
        <v>0</v>
      </c>
      <c r="X6302">
        <v>12107072</v>
      </c>
      <c r="Z6302">
        <v>1054457</v>
      </c>
      <c r="AB6302" s="114">
        <v>2644.7130000000002</v>
      </c>
      <c r="AC6302">
        <v>213214</v>
      </c>
      <c r="AD6302">
        <v>636641</v>
      </c>
      <c r="AE6302">
        <v>0</v>
      </c>
      <c r="AF6302">
        <v>0</v>
      </c>
    </row>
    <row r="6303" spans="1:32" x14ac:dyDescent="0.3">
      <c r="A6303" t="s">
        <v>83</v>
      </c>
      <c r="B6303" s="65" t="str">
        <f>VLOOKUP(A6303,'bank list with code'!$A$2:$C$114,3,FALSE)</f>
        <v>B056</v>
      </c>
      <c r="C6303" s="65" t="str">
        <f>VLOOKUP(B6303,'bank type'!$A$2:$B$87,2,FALSE)</f>
        <v>Private Sector Banks</v>
      </c>
      <c r="D6303" s="62">
        <f t="shared" si="202"/>
        <v>45626</v>
      </c>
      <c r="E6303" s="118">
        <v>11</v>
      </c>
      <c r="F6303" s="31">
        <v>2024</v>
      </c>
      <c r="G6303">
        <v>910</v>
      </c>
      <c r="H6303">
        <v>294</v>
      </c>
      <c r="K6303">
        <v>43996</v>
      </c>
      <c r="L6303">
        <v>7685</v>
      </c>
      <c r="M6303">
        <v>0</v>
      </c>
      <c r="N6303">
        <v>112728</v>
      </c>
      <c r="O6303">
        <v>3211850</v>
      </c>
      <c r="Q6303">
        <v>9714116</v>
      </c>
      <c r="S6303" s="114">
        <v>18194.011999999999</v>
      </c>
      <c r="T6303">
        <v>2224400</v>
      </c>
      <c r="U6303">
        <v>14940279</v>
      </c>
      <c r="V6303">
        <v>0</v>
      </c>
      <c r="W6303">
        <v>0</v>
      </c>
      <c r="X6303">
        <v>6742982</v>
      </c>
      <c r="Z6303">
        <v>597668</v>
      </c>
      <c r="AB6303" s="114">
        <v>2060.2950000000001</v>
      </c>
      <c r="AC6303">
        <v>257372</v>
      </c>
      <c r="AD6303">
        <v>2872352</v>
      </c>
      <c r="AE6303">
        <v>0</v>
      </c>
      <c r="AF6303">
        <v>0</v>
      </c>
    </row>
    <row r="6304" spans="1:32" x14ac:dyDescent="0.3">
      <c r="A6304" t="s">
        <v>24</v>
      </c>
      <c r="B6304" s="65" t="str">
        <f>VLOOKUP(A6304,'bank list with code'!$A$2:$C$114,3,FALSE)</f>
        <v>B062</v>
      </c>
      <c r="C6304" s="65" t="str">
        <f>VLOOKUP(B6304,'bank type'!$A$2:$B$87,2,FALSE)</f>
        <v>Private Sector Banks</v>
      </c>
      <c r="D6304" s="62">
        <f t="shared" si="202"/>
        <v>45626</v>
      </c>
      <c r="E6304" s="118">
        <v>11</v>
      </c>
      <c r="F6304" s="31">
        <v>2024</v>
      </c>
      <c r="G6304">
        <v>1916</v>
      </c>
      <c r="H6304">
        <v>1113</v>
      </c>
      <c r="K6304">
        <v>251195</v>
      </c>
      <c r="L6304">
        <v>141</v>
      </c>
      <c r="M6304">
        <v>59714</v>
      </c>
      <c r="N6304">
        <v>7001122</v>
      </c>
      <c r="O6304">
        <v>3081902</v>
      </c>
      <c r="Q6304">
        <v>3936635</v>
      </c>
      <c r="S6304" s="114">
        <v>53796.080999999998</v>
      </c>
      <c r="T6304">
        <v>7248595</v>
      </c>
      <c r="U6304">
        <v>34008667</v>
      </c>
      <c r="V6304">
        <v>0</v>
      </c>
      <c r="W6304">
        <v>0</v>
      </c>
      <c r="X6304">
        <v>11231571</v>
      </c>
      <c r="Z6304">
        <v>686323</v>
      </c>
      <c r="AB6304" s="114">
        <v>2128.489</v>
      </c>
      <c r="AC6304">
        <v>521432</v>
      </c>
      <c r="AD6304">
        <v>2655072</v>
      </c>
      <c r="AE6304">
        <v>911</v>
      </c>
      <c r="AF6304">
        <v>58500</v>
      </c>
    </row>
    <row r="6305" spans="1:32" x14ac:dyDescent="0.3">
      <c r="A6305" t="s">
        <v>84</v>
      </c>
      <c r="B6305" s="65" t="str">
        <f>VLOOKUP(A6305,'bank list with code'!$A$2:$C$114,3,FALSE)</f>
        <v>B063</v>
      </c>
      <c r="C6305" s="65" t="str">
        <f>VLOOKUP(B6305,'bank type'!$A$2:$B$87,2,FALSE)</f>
        <v>Private Sector Banks</v>
      </c>
      <c r="D6305" s="62">
        <f t="shared" si="202"/>
        <v>45626</v>
      </c>
      <c r="E6305" s="118">
        <v>11</v>
      </c>
      <c r="F6305" s="31">
        <v>2024</v>
      </c>
      <c r="G6305">
        <v>947</v>
      </c>
      <c r="H6305">
        <v>632</v>
      </c>
      <c r="K6305">
        <v>14343</v>
      </c>
      <c r="L6305">
        <v>942</v>
      </c>
      <c r="M6305">
        <v>0</v>
      </c>
      <c r="N6305">
        <v>570233</v>
      </c>
      <c r="O6305">
        <v>124706</v>
      </c>
      <c r="Q6305">
        <v>183774</v>
      </c>
      <c r="S6305" s="114">
        <v>1655.614</v>
      </c>
      <c r="T6305">
        <v>97347</v>
      </c>
      <c r="U6305">
        <v>368863</v>
      </c>
      <c r="V6305">
        <v>0</v>
      </c>
      <c r="W6305">
        <v>0</v>
      </c>
      <c r="X6305">
        <v>4712802</v>
      </c>
      <c r="Z6305">
        <v>853224</v>
      </c>
      <c r="AB6305" s="114">
        <v>2363.6030000000001</v>
      </c>
      <c r="AC6305">
        <v>920613</v>
      </c>
      <c r="AD6305">
        <v>645643</v>
      </c>
      <c r="AE6305">
        <v>0</v>
      </c>
      <c r="AF6305">
        <v>0</v>
      </c>
    </row>
    <row r="6306" spans="1:32" x14ac:dyDescent="0.3">
      <c r="A6306" t="s">
        <v>26</v>
      </c>
      <c r="B6306" s="65" t="str">
        <f>VLOOKUP(A6306,'bank list with code'!$A$2:$C$114,3,FALSE)</f>
        <v>B069</v>
      </c>
      <c r="C6306" s="65" t="str">
        <f>VLOOKUP(B6306,'bank type'!$A$2:$B$87,2,FALSE)</f>
        <v>Private Sector Banks</v>
      </c>
      <c r="D6306" s="62">
        <f t="shared" si="202"/>
        <v>45626</v>
      </c>
      <c r="E6306" s="118">
        <v>11</v>
      </c>
      <c r="F6306" s="31">
        <v>2024</v>
      </c>
      <c r="G6306">
        <v>940</v>
      </c>
      <c r="H6306">
        <v>565</v>
      </c>
      <c r="K6306">
        <v>10705</v>
      </c>
      <c r="L6306">
        <v>0</v>
      </c>
      <c r="M6306">
        <v>0</v>
      </c>
      <c r="N6306">
        <v>107080</v>
      </c>
      <c r="O6306">
        <v>0</v>
      </c>
      <c r="Q6306">
        <v>0</v>
      </c>
      <c r="S6306" s="114">
        <v>0</v>
      </c>
      <c r="T6306">
        <v>0</v>
      </c>
      <c r="U6306">
        <v>0</v>
      </c>
      <c r="V6306">
        <v>0</v>
      </c>
      <c r="W6306">
        <v>0</v>
      </c>
      <c r="X6306">
        <v>5484617</v>
      </c>
      <c r="Z6306">
        <v>731742</v>
      </c>
      <c r="AB6306" s="114">
        <v>1531.645</v>
      </c>
      <c r="AC6306">
        <v>52506</v>
      </c>
      <c r="AD6306">
        <v>163533</v>
      </c>
      <c r="AE6306">
        <v>0</v>
      </c>
      <c r="AF6306">
        <v>0</v>
      </c>
    </row>
    <row r="6307" spans="1:32" x14ac:dyDescent="0.3">
      <c r="A6307" t="s">
        <v>27</v>
      </c>
      <c r="B6307" s="65" t="str">
        <f>VLOOKUP(A6307,'bank list with code'!$A$2:$C$114,3,FALSE)</f>
        <v>B070</v>
      </c>
      <c r="C6307" s="65" t="str">
        <f>VLOOKUP(B6307,'bank type'!$A$2:$B$87,2,FALSE)</f>
        <v>Private Sector Banks</v>
      </c>
      <c r="D6307" s="62">
        <f t="shared" si="202"/>
        <v>45626</v>
      </c>
      <c r="E6307" s="118">
        <v>11</v>
      </c>
      <c r="F6307" s="31">
        <v>2024</v>
      </c>
      <c r="G6307">
        <v>1482</v>
      </c>
      <c r="H6307">
        <v>714</v>
      </c>
      <c r="K6307">
        <v>2770</v>
      </c>
      <c r="L6307">
        <v>0</v>
      </c>
      <c r="M6307">
        <v>0</v>
      </c>
      <c r="N6307">
        <v>44536</v>
      </c>
      <c r="O6307">
        <v>10170</v>
      </c>
      <c r="Q6307">
        <v>23802</v>
      </c>
      <c r="S6307" s="114">
        <v>163.48599999999999</v>
      </c>
      <c r="T6307">
        <v>9867</v>
      </c>
      <c r="U6307">
        <v>134815</v>
      </c>
      <c r="V6307">
        <v>0</v>
      </c>
      <c r="W6307">
        <v>0</v>
      </c>
      <c r="X6307">
        <v>5062289</v>
      </c>
      <c r="Z6307">
        <v>864200</v>
      </c>
      <c r="AB6307" s="114">
        <v>2366.5210000000002</v>
      </c>
      <c r="AC6307">
        <v>135514</v>
      </c>
      <c r="AD6307">
        <v>610047</v>
      </c>
      <c r="AE6307">
        <v>0</v>
      </c>
      <c r="AF6307">
        <v>0</v>
      </c>
    </row>
    <row r="6308" spans="1:32" x14ac:dyDescent="0.3">
      <c r="A6308" t="s">
        <v>28</v>
      </c>
      <c r="B6308" s="65" t="str">
        <f>VLOOKUP(A6308,'bank list with code'!$A$2:$C$114,3,FALSE)</f>
        <v>B073</v>
      </c>
      <c r="C6308" s="65" t="str">
        <f>VLOOKUP(B6308,'bank type'!$A$2:$B$87,2,FALSE)</f>
        <v>Private Sector Banks</v>
      </c>
      <c r="D6308" s="62">
        <f t="shared" si="202"/>
        <v>45626</v>
      </c>
      <c r="E6308" s="118">
        <v>11</v>
      </c>
      <c r="F6308" s="31">
        <v>2024</v>
      </c>
      <c r="G6308">
        <v>1867</v>
      </c>
      <c r="H6308">
        <v>1453</v>
      </c>
      <c r="K6308">
        <v>79477</v>
      </c>
      <c r="L6308">
        <v>0</v>
      </c>
      <c r="M6308">
        <v>134320</v>
      </c>
      <c r="N6308">
        <v>666698</v>
      </c>
      <c r="O6308">
        <v>5094515</v>
      </c>
      <c r="Q6308">
        <v>11334736</v>
      </c>
      <c r="S6308" s="114">
        <v>26183.288</v>
      </c>
      <c r="T6308">
        <v>4034810</v>
      </c>
      <c r="U6308">
        <v>35219043</v>
      </c>
      <c r="V6308">
        <v>0</v>
      </c>
      <c r="W6308">
        <v>0</v>
      </c>
      <c r="X6308">
        <v>34856409</v>
      </c>
      <c r="Z6308">
        <v>1834998</v>
      </c>
      <c r="AB6308" s="114">
        <v>5084.0349999999999</v>
      </c>
      <c r="AC6308">
        <v>1585241</v>
      </c>
      <c r="AD6308">
        <v>4917902</v>
      </c>
      <c r="AE6308">
        <v>0</v>
      </c>
      <c r="AF6308">
        <v>0</v>
      </c>
    </row>
    <row r="6309" spans="1:32" x14ac:dyDescent="0.3">
      <c r="A6309" t="s">
        <v>92</v>
      </c>
      <c r="B6309" s="65" t="str">
        <f>VLOOKUP(A6309,'bank list with code'!$A$2:$C$114,3,FALSE)</f>
        <v>B074</v>
      </c>
      <c r="C6309" s="65" t="str">
        <f>VLOOKUP(B6309,'bank type'!$A$2:$B$87,2,FALSE)</f>
        <v>Private Sector Banks</v>
      </c>
      <c r="D6309" s="62">
        <f t="shared" si="202"/>
        <v>45626</v>
      </c>
      <c r="E6309" s="118">
        <v>11</v>
      </c>
      <c r="F6309" s="31">
        <v>2024</v>
      </c>
      <c r="G6309">
        <v>0</v>
      </c>
      <c r="H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Q6309">
        <v>0</v>
      </c>
      <c r="S6309" s="114">
        <v>0</v>
      </c>
      <c r="T6309">
        <v>0</v>
      </c>
      <c r="U6309">
        <v>0</v>
      </c>
      <c r="V6309">
        <v>0</v>
      </c>
      <c r="W6309">
        <v>0</v>
      </c>
      <c r="X6309">
        <v>281620</v>
      </c>
      <c r="Z6309">
        <v>13701</v>
      </c>
      <c r="AB6309" s="114">
        <v>30.123999999999999</v>
      </c>
      <c r="AC6309">
        <v>4242</v>
      </c>
      <c r="AD6309">
        <v>12160</v>
      </c>
      <c r="AE6309">
        <v>0</v>
      </c>
      <c r="AF6309">
        <v>0</v>
      </c>
    </row>
    <row r="6310" spans="1:32" x14ac:dyDescent="0.3">
      <c r="A6310" t="s">
        <v>85</v>
      </c>
      <c r="B6310" s="65" t="str">
        <f>VLOOKUP(A6310,'bank list with code'!$A$2:$C$114,3,FALSE)</f>
        <v>B083</v>
      </c>
      <c r="C6310" s="65" t="str">
        <f>VLOOKUP(B6310,'bank type'!$A$2:$B$87,2,FALSE)</f>
        <v>Private Sector Banks</v>
      </c>
      <c r="D6310" s="62">
        <f t="shared" si="202"/>
        <v>45626</v>
      </c>
      <c r="E6310" s="118">
        <v>11</v>
      </c>
      <c r="F6310" s="31">
        <v>2024</v>
      </c>
      <c r="G6310">
        <v>373</v>
      </c>
      <c r="H6310">
        <v>35</v>
      </c>
      <c r="K6310">
        <v>1956988</v>
      </c>
      <c r="L6310">
        <v>0</v>
      </c>
      <c r="M6310">
        <v>3429</v>
      </c>
      <c r="N6310">
        <v>137631</v>
      </c>
      <c r="O6310">
        <v>5108342</v>
      </c>
      <c r="Q6310">
        <v>5257721</v>
      </c>
      <c r="S6310" s="114">
        <v>28634.39</v>
      </c>
      <c r="T6310">
        <v>4892318</v>
      </c>
      <c r="U6310">
        <v>39240025</v>
      </c>
      <c r="V6310">
        <v>0</v>
      </c>
      <c r="W6310">
        <v>0</v>
      </c>
      <c r="X6310">
        <v>1583291</v>
      </c>
      <c r="Z6310">
        <v>147301</v>
      </c>
      <c r="AB6310" s="114">
        <v>464.32100000000003</v>
      </c>
      <c r="AC6310">
        <v>93343</v>
      </c>
      <c r="AD6310">
        <v>634788</v>
      </c>
      <c r="AE6310">
        <v>67</v>
      </c>
      <c r="AF6310">
        <v>4346</v>
      </c>
    </row>
    <row r="6311" spans="1:32" x14ac:dyDescent="0.3">
      <c r="A6311" t="s">
        <v>30</v>
      </c>
      <c r="B6311" s="65" t="str">
        <f>VLOOKUP(A6311,'bank list with code'!$A$2:$C$114,3,FALSE)</f>
        <v>B089</v>
      </c>
      <c r="C6311" s="65" t="str">
        <f>VLOOKUP(B6311,'bank type'!$A$2:$B$87,2,FALSE)</f>
        <v>Private Sector Banks</v>
      </c>
      <c r="D6311" s="62">
        <f t="shared" si="202"/>
        <v>45626</v>
      </c>
      <c r="E6311" s="118">
        <v>11</v>
      </c>
      <c r="F6311" s="31">
        <v>2024</v>
      </c>
      <c r="G6311">
        <v>910</v>
      </c>
      <c r="H6311">
        <v>370</v>
      </c>
      <c r="K6311">
        <v>13764</v>
      </c>
      <c r="L6311">
        <v>0</v>
      </c>
      <c r="M6311">
        <v>38599</v>
      </c>
      <c r="N6311">
        <v>98950</v>
      </c>
      <c r="O6311">
        <v>388917</v>
      </c>
      <c r="Q6311">
        <v>620377</v>
      </c>
      <c r="S6311" s="114">
        <v>2375.7249999999999</v>
      </c>
      <c r="T6311">
        <v>613851</v>
      </c>
      <c r="U6311">
        <v>3819473</v>
      </c>
      <c r="V6311">
        <v>0</v>
      </c>
      <c r="W6311">
        <v>0</v>
      </c>
      <c r="X6311">
        <v>3803247</v>
      </c>
      <c r="Z6311">
        <v>933775</v>
      </c>
      <c r="AB6311" s="114">
        <v>2447.6170000000002</v>
      </c>
      <c r="AC6311">
        <v>163712</v>
      </c>
      <c r="AD6311">
        <v>752782</v>
      </c>
      <c r="AE6311">
        <v>0</v>
      </c>
      <c r="AF6311">
        <v>0</v>
      </c>
    </row>
    <row r="6312" spans="1:32" x14ac:dyDescent="0.3">
      <c r="A6312" t="s">
        <v>31</v>
      </c>
      <c r="B6312" s="65" t="str">
        <f>VLOOKUP(A6312,'bank list with code'!$A$2:$C$114,3,FALSE)</f>
        <v>B100</v>
      </c>
      <c r="C6312" s="65" t="str">
        <f>VLOOKUP(B6312,'bank type'!$A$2:$B$87,2,FALSE)</f>
        <v>Private Sector Banks</v>
      </c>
      <c r="D6312" s="62">
        <f t="shared" si="202"/>
        <v>45626</v>
      </c>
      <c r="E6312" s="118">
        <v>11</v>
      </c>
      <c r="F6312" s="31">
        <v>2024</v>
      </c>
      <c r="G6312">
        <v>509</v>
      </c>
      <c r="H6312">
        <v>653</v>
      </c>
      <c r="K6312">
        <v>2347</v>
      </c>
      <c r="L6312">
        <v>0</v>
      </c>
      <c r="M6312">
        <v>0</v>
      </c>
      <c r="N6312">
        <v>165823</v>
      </c>
      <c r="O6312">
        <v>33215</v>
      </c>
      <c r="Q6312">
        <v>38682</v>
      </c>
      <c r="S6312" s="114">
        <v>185.40299999999999</v>
      </c>
      <c r="T6312">
        <v>15778</v>
      </c>
      <c r="U6312">
        <v>102041</v>
      </c>
      <c r="V6312">
        <v>0</v>
      </c>
      <c r="W6312">
        <v>0</v>
      </c>
      <c r="X6312">
        <v>2359503</v>
      </c>
      <c r="Z6312">
        <v>357803</v>
      </c>
      <c r="AB6312" s="114">
        <v>951.66700000000003</v>
      </c>
      <c r="AC6312">
        <v>28172</v>
      </c>
      <c r="AD6312">
        <v>118378</v>
      </c>
      <c r="AE6312">
        <v>81</v>
      </c>
      <c r="AF6312">
        <v>225</v>
      </c>
    </row>
    <row r="6313" spans="1:32" x14ac:dyDescent="0.3">
      <c r="A6313" t="s">
        <v>33</v>
      </c>
      <c r="B6313" s="65" t="str">
        <f>VLOOKUP(A6313,'bank list with code'!$A$2:$C$114,3,FALSE)</f>
        <v>B113</v>
      </c>
      <c r="C6313" s="65" t="str">
        <f>VLOOKUP(B6313,'bank type'!$A$2:$B$87,2,FALSE)</f>
        <v>Private Sector Banks</v>
      </c>
      <c r="D6313" s="62">
        <f t="shared" si="202"/>
        <v>45626</v>
      </c>
      <c r="E6313" s="118">
        <v>11</v>
      </c>
      <c r="F6313" s="31">
        <v>2024</v>
      </c>
      <c r="G6313">
        <v>1167</v>
      </c>
      <c r="H6313">
        <v>162</v>
      </c>
      <c r="K6313">
        <v>76243</v>
      </c>
      <c r="L6313">
        <v>95036</v>
      </c>
      <c r="M6313">
        <v>205953</v>
      </c>
      <c r="N6313">
        <v>487168588</v>
      </c>
      <c r="O6313">
        <v>2372897</v>
      </c>
      <c r="Q6313">
        <v>7502664</v>
      </c>
      <c r="S6313" s="114">
        <v>15846.835999999999</v>
      </c>
      <c r="T6313">
        <v>1043995</v>
      </c>
      <c r="U6313">
        <v>12284836</v>
      </c>
      <c r="V6313">
        <v>0</v>
      </c>
      <c r="W6313">
        <v>0</v>
      </c>
      <c r="X6313">
        <v>5207215</v>
      </c>
      <c r="Z6313">
        <v>509394</v>
      </c>
      <c r="AB6313" s="114">
        <v>1535.2460000000001</v>
      </c>
      <c r="AC6313">
        <v>140333</v>
      </c>
      <c r="AD6313">
        <v>890954</v>
      </c>
      <c r="AE6313">
        <v>48</v>
      </c>
      <c r="AF6313">
        <v>611</v>
      </c>
    </row>
    <row r="6314" spans="1:32" x14ac:dyDescent="0.3">
      <c r="A6314" t="s">
        <v>86</v>
      </c>
      <c r="B6314" s="65" t="str">
        <f>VLOOKUP(A6314,'bank list with code'!$A$2:$C$114,3,FALSE)</f>
        <v>B004</v>
      </c>
      <c r="C6314" s="65" t="str">
        <f>VLOOKUP(B6314,'bank type'!$A$2:$B$87,2,FALSE)</f>
        <v>Foreign Banks</v>
      </c>
      <c r="D6314" s="62">
        <f t="shared" si="202"/>
        <v>45626</v>
      </c>
      <c r="E6314" s="118">
        <v>11</v>
      </c>
      <c r="F6314" s="31">
        <v>2024</v>
      </c>
      <c r="G6314">
        <v>0</v>
      </c>
      <c r="H6314">
        <v>0</v>
      </c>
      <c r="K6314">
        <v>49448</v>
      </c>
      <c r="L6314">
        <v>0</v>
      </c>
      <c r="M6314">
        <v>0</v>
      </c>
      <c r="N6314">
        <v>0</v>
      </c>
      <c r="O6314">
        <v>1426449</v>
      </c>
      <c r="Q6314">
        <v>1554279</v>
      </c>
      <c r="S6314" s="114">
        <v>14195.333000000001</v>
      </c>
      <c r="T6314">
        <v>4524108</v>
      </c>
      <c r="U6314">
        <v>42746543</v>
      </c>
      <c r="V6314">
        <v>0</v>
      </c>
      <c r="W6314">
        <v>0</v>
      </c>
      <c r="X6314">
        <v>0</v>
      </c>
      <c r="Z6314">
        <v>0</v>
      </c>
      <c r="AB6314" s="114">
        <v>0</v>
      </c>
      <c r="AC6314">
        <v>0</v>
      </c>
      <c r="AD6314">
        <v>0</v>
      </c>
      <c r="AE6314">
        <v>0</v>
      </c>
      <c r="AF6314">
        <v>0</v>
      </c>
    </row>
    <row r="6315" spans="1:32" x14ac:dyDescent="0.3">
      <c r="A6315" t="s">
        <v>36</v>
      </c>
      <c r="B6315" s="65" t="str">
        <f>VLOOKUP(A6315,'bank list with code'!$A$2:$C$114,3,FALSE)</f>
        <v>B011</v>
      </c>
      <c r="C6315" s="65" t="str">
        <f>VLOOKUP(B6315,'bank type'!$A$2:$B$87,2,FALSE)</f>
        <v>Foreign Banks</v>
      </c>
      <c r="D6315" s="62">
        <f t="shared" si="202"/>
        <v>45626</v>
      </c>
      <c r="E6315" s="118">
        <v>11</v>
      </c>
      <c r="F6315" s="31">
        <v>2024</v>
      </c>
      <c r="G6315">
        <v>0</v>
      </c>
      <c r="H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Q6315">
        <v>0</v>
      </c>
      <c r="S6315" s="1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Z6315">
        <v>0</v>
      </c>
      <c r="AB6315" s="114">
        <v>0</v>
      </c>
      <c r="AC6315">
        <v>0</v>
      </c>
      <c r="AD6315">
        <v>0</v>
      </c>
      <c r="AE6315">
        <v>0</v>
      </c>
      <c r="AF6315">
        <v>0</v>
      </c>
    </row>
    <row r="6316" spans="1:32" x14ac:dyDescent="0.3">
      <c r="A6316" t="s">
        <v>107</v>
      </c>
      <c r="B6316" s="65" t="str">
        <f>VLOOKUP(A6316,'bank list with code'!$A$2:$C$114,3,FALSE)</f>
        <v>B013</v>
      </c>
      <c r="C6316" s="65" t="str">
        <f>VLOOKUP(B6316,'bank type'!$A$2:$B$87,2,FALSE)</f>
        <v>Foreign Banks</v>
      </c>
      <c r="D6316" s="62">
        <f t="shared" si="202"/>
        <v>45626</v>
      </c>
      <c r="E6316" s="118">
        <v>11</v>
      </c>
      <c r="F6316" s="31">
        <v>2024</v>
      </c>
      <c r="G6316">
        <v>0</v>
      </c>
      <c r="H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Q6316">
        <v>0</v>
      </c>
      <c r="S6316" s="114">
        <v>0</v>
      </c>
      <c r="T6316">
        <v>0</v>
      </c>
      <c r="U6316">
        <v>0</v>
      </c>
      <c r="V6316">
        <v>0</v>
      </c>
      <c r="W6316">
        <v>0</v>
      </c>
      <c r="X6316">
        <v>780</v>
      </c>
      <c r="Z6316">
        <v>1051</v>
      </c>
      <c r="AB6316" s="114">
        <v>2.6789999999999998</v>
      </c>
      <c r="AC6316">
        <v>69</v>
      </c>
      <c r="AD6316">
        <v>1244</v>
      </c>
      <c r="AE6316">
        <v>0</v>
      </c>
      <c r="AF6316">
        <v>0</v>
      </c>
    </row>
    <row r="6317" spans="1:32" x14ac:dyDescent="0.3">
      <c r="A6317" t="s">
        <v>37</v>
      </c>
      <c r="B6317" s="65" t="str">
        <f>VLOOKUP(A6317,'bank list with code'!$A$2:$C$114,3,FALSE)</f>
        <v>B017</v>
      </c>
      <c r="C6317" s="65" t="str">
        <f>VLOOKUP(B6317,'bank type'!$A$2:$B$87,2,FALSE)</f>
        <v>Foreign Banks</v>
      </c>
      <c r="D6317" s="62">
        <f t="shared" si="202"/>
        <v>45626</v>
      </c>
      <c r="E6317" s="118">
        <v>11</v>
      </c>
      <c r="F6317" s="31">
        <v>2024</v>
      </c>
      <c r="G6317">
        <v>0</v>
      </c>
      <c r="H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Q6317">
        <v>0</v>
      </c>
      <c r="S6317" s="114">
        <v>0</v>
      </c>
      <c r="T6317">
        <v>0</v>
      </c>
      <c r="U6317">
        <v>0</v>
      </c>
      <c r="V6317">
        <v>0</v>
      </c>
      <c r="W6317">
        <v>0</v>
      </c>
      <c r="X6317">
        <v>771</v>
      </c>
      <c r="Z6317">
        <v>62</v>
      </c>
      <c r="AB6317" s="114">
        <v>0.17399999999999999</v>
      </c>
      <c r="AC6317">
        <v>0</v>
      </c>
      <c r="AD6317">
        <v>0</v>
      </c>
      <c r="AE6317">
        <v>0</v>
      </c>
      <c r="AF6317">
        <v>0</v>
      </c>
    </row>
    <row r="6318" spans="1:32" x14ac:dyDescent="0.3">
      <c r="A6318" t="s">
        <v>38</v>
      </c>
      <c r="B6318" s="65" t="str">
        <f>VLOOKUP(A6318,'bank list with code'!$A$2:$C$114,3,FALSE)</f>
        <v>B023</v>
      </c>
      <c r="C6318" s="65" t="str">
        <f>VLOOKUP(B6318,'bank type'!$A$2:$B$87,2,FALSE)</f>
        <v>Foreign Banks</v>
      </c>
      <c r="D6318" s="62">
        <f t="shared" si="202"/>
        <v>45626</v>
      </c>
      <c r="E6318" s="118">
        <v>11</v>
      </c>
      <c r="F6318" s="31">
        <v>2024</v>
      </c>
      <c r="G6318">
        <v>0</v>
      </c>
      <c r="H6318">
        <v>0</v>
      </c>
      <c r="K6318">
        <v>0</v>
      </c>
      <c r="L6318">
        <v>0</v>
      </c>
      <c r="M6318">
        <v>0</v>
      </c>
      <c r="N6318">
        <v>0</v>
      </c>
      <c r="O6318">
        <v>220699</v>
      </c>
      <c r="Q6318">
        <v>139168</v>
      </c>
      <c r="S6318" s="114">
        <v>962.73800000000006</v>
      </c>
      <c r="T6318">
        <v>261874</v>
      </c>
      <c r="U6318">
        <v>4635456</v>
      </c>
      <c r="V6318">
        <v>0</v>
      </c>
      <c r="W6318">
        <v>0</v>
      </c>
      <c r="X6318">
        <v>0</v>
      </c>
      <c r="Z6318">
        <v>0</v>
      </c>
      <c r="AB6318" s="114">
        <v>0</v>
      </c>
      <c r="AC6318">
        <v>0</v>
      </c>
      <c r="AD6318">
        <v>0</v>
      </c>
      <c r="AE6318">
        <v>0</v>
      </c>
      <c r="AF6318">
        <v>0</v>
      </c>
    </row>
    <row r="6319" spans="1:32" x14ac:dyDescent="0.3">
      <c r="A6319" t="s">
        <v>87</v>
      </c>
      <c r="B6319" s="65" t="str">
        <f>VLOOKUP(A6319,'bank list with code'!$A$2:$C$114,3,FALSE)</f>
        <v>B030</v>
      </c>
      <c r="C6319" s="65" t="str">
        <f>VLOOKUP(B6319,'bank type'!$A$2:$B$87,2,FALSE)</f>
        <v>Foreign Banks</v>
      </c>
      <c r="D6319" s="62">
        <f t="shared" si="202"/>
        <v>45626</v>
      </c>
      <c r="E6319" s="118">
        <v>11</v>
      </c>
      <c r="F6319" s="31">
        <v>2024</v>
      </c>
      <c r="G6319">
        <v>440</v>
      </c>
      <c r="H6319">
        <v>340</v>
      </c>
      <c r="K6319">
        <v>642</v>
      </c>
      <c r="L6319">
        <v>90</v>
      </c>
      <c r="M6319">
        <v>0</v>
      </c>
      <c r="N6319">
        <v>7259</v>
      </c>
      <c r="O6319">
        <v>522388</v>
      </c>
      <c r="Q6319">
        <v>532587</v>
      </c>
      <c r="S6319" s="114">
        <v>2397.6840000000002</v>
      </c>
      <c r="T6319">
        <v>273677</v>
      </c>
      <c r="U6319">
        <v>2222090</v>
      </c>
      <c r="V6319">
        <v>0</v>
      </c>
      <c r="W6319">
        <v>0</v>
      </c>
      <c r="X6319">
        <v>1731706</v>
      </c>
      <c r="Z6319">
        <v>183193</v>
      </c>
      <c r="AB6319" s="114">
        <v>480.76499999999999</v>
      </c>
      <c r="AC6319">
        <v>123370</v>
      </c>
      <c r="AD6319">
        <v>383701</v>
      </c>
      <c r="AE6319">
        <v>0</v>
      </c>
      <c r="AF6319">
        <v>0</v>
      </c>
    </row>
    <row r="6320" spans="1:32" x14ac:dyDescent="0.3">
      <c r="A6320" t="s">
        <v>40</v>
      </c>
      <c r="B6320" s="65" t="str">
        <f>VLOOKUP(A6320,'bank list with code'!$A$2:$C$114,3,FALSE)</f>
        <v>B035</v>
      </c>
      <c r="C6320" s="65" t="str">
        <f>VLOOKUP(B6320,'bank type'!$A$2:$B$87,2,FALSE)</f>
        <v>Foreign Banks</v>
      </c>
      <c r="D6320" s="62">
        <f t="shared" si="202"/>
        <v>45626</v>
      </c>
      <c r="E6320" s="118">
        <v>11</v>
      </c>
      <c r="F6320" s="31">
        <v>2024</v>
      </c>
      <c r="G6320">
        <v>13</v>
      </c>
      <c r="H6320">
        <v>2</v>
      </c>
      <c r="K6320">
        <v>0</v>
      </c>
      <c r="L6320">
        <v>0</v>
      </c>
      <c r="M6320">
        <v>0</v>
      </c>
      <c r="N6320">
        <v>3</v>
      </c>
      <c r="O6320">
        <v>0</v>
      </c>
      <c r="Q6320">
        <v>0</v>
      </c>
      <c r="S6320" s="114">
        <v>0</v>
      </c>
      <c r="T6320">
        <v>0</v>
      </c>
      <c r="U6320">
        <v>0</v>
      </c>
      <c r="V6320">
        <v>0</v>
      </c>
      <c r="W6320">
        <v>0</v>
      </c>
      <c r="X6320">
        <v>106125</v>
      </c>
      <c r="Z6320">
        <v>23639</v>
      </c>
      <c r="AB6320" s="114">
        <v>83.47</v>
      </c>
      <c r="AC6320">
        <v>11890</v>
      </c>
      <c r="AD6320">
        <v>44908</v>
      </c>
      <c r="AE6320">
        <v>0</v>
      </c>
      <c r="AF6320">
        <v>0</v>
      </c>
    </row>
    <row r="6321" spans="1:32" x14ac:dyDescent="0.3">
      <c r="A6321" t="s">
        <v>108</v>
      </c>
      <c r="B6321" s="65" t="str">
        <f>VLOOKUP(A6321,'bank list with code'!$A$2:$C$114,3,FALSE)</f>
        <v>B040</v>
      </c>
      <c r="C6321" s="65" t="str">
        <f>VLOOKUP(B6321,'bank type'!$A$2:$B$87,2,FALSE)</f>
        <v>Foreign Banks</v>
      </c>
      <c r="D6321" s="62">
        <f t="shared" si="202"/>
        <v>45626</v>
      </c>
      <c r="E6321" s="118">
        <v>11</v>
      </c>
      <c r="F6321" s="31">
        <v>2024</v>
      </c>
      <c r="G6321">
        <v>2</v>
      </c>
      <c r="H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Q6321">
        <v>0</v>
      </c>
      <c r="S6321" s="114">
        <v>0</v>
      </c>
      <c r="T6321">
        <v>0</v>
      </c>
      <c r="U6321">
        <v>0</v>
      </c>
      <c r="V6321">
        <v>0</v>
      </c>
      <c r="W6321">
        <v>0</v>
      </c>
      <c r="X6321">
        <v>22543</v>
      </c>
      <c r="Z6321">
        <v>801</v>
      </c>
      <c r="AB6321" s="114">
        <v>3.0529999999999999</v>
      </c>
      <c r="AC6321">
        <v>183</v>
      </c>
      <c r="AD6321">
        <v>316</v>
      </c>
      <c r="AE6321">
        <v>0</v>
      </c>
      <c r="AF6321">
        <v>0</v>
      </c>
    </row>
    <row r="6322" spans="1:32" x14ac:dyDescent="0.3">
      <c r="A6322" t="s">
        <v>88</v>
      </c>
      <c r="B6322" s="65" t="str">
        <f>VLOOKUP(A6322,'bank list with code'!$A$2:$C$114,3,FALSE)</f>
        <v>B052</v>
      </c>
      <c r="C6322" s="65" t="str">
        <f>VLOOKUP(B6322,'bank type'!$A$2:$B$87,2,FALSE)</f>
        <v>Foreign Banks</v>
      </c>
      <c r="D6322" s="62">
        <f t="shared" si="202"/>
        <v>45626</v>
      </c>
      <c r="E6322" s="118">
        <v>11</v>
      </c>
      <c r="F6322" s="31">
        <v>2024</v>
      </c>
      <c r="G6322">
        <v>46</v>
      </c>
      <c r="H6322">
        <v>27</v>
      </c>
      <c r="K6322">
        <v>0</v>
      </c>
      <c r="L6322">
        <v>0</v>
      </c>
      <c r="M6322">
        <v>0</v>
      </c>
      <c r="N6322">
        <v>0</v>
      </c>
      <c r="O6322">
        <v>801372</v>
      </c>
      <c r="Q6322">
        <v>951603</v>
      </c>
      <c r="S6322" s="114">
        <v>3698.9920000000002</v>
      </c>
      <c r="T6322">
        <v>1480554</v>
      </c>
      <c r="U6322">
        <v>18048287</v>
      </c>
      <c r="V6322">
        <v>0</v>
      </c>
      <c r="W6322">
        <v>0</v>
      </c>
      <c r="X6322">
        <v>827136</v>
      </c>
      <c r="Z6322">
        <v>257704</v>
      </c>
      <c r="AB6322" s="114">
        <v>1313.0329999999999</v>
      </c>
      <c r="AC6322">
        <v>0</v>
      </c>
      <c r="AD6322">
        <v>0</v>
      </c>
      <c r="AE6322">
        <v>0</v>
      </c>
      <c r="AF6322">
        <v>0</v>
      </c>
    </row>
    <row r="6323" spans="1:32" x14ac:dyDescent="0.3">
      <c r="A6323" t="s">
        <v>109</v>
      </c>
      <c r="B6323" s="65" t="str">
        <f>VLOOKUP(A6323,'bank list with code'!$A$2:$C$114,3,FALSE)</f>
        <v>B071</v>
      </c>
      <c r="C6323" s="65" t="str">
        <f>VLOOKUP(B6323,'bank type'!$A$2:$B$87,2,FALSE)</f>
        <v>Foreign Banks</v>
      </c>
      <c r="D6323" s="62">
        <f t="shared" si="202"/>
        <v>45626</v>
      </c>
      <c r="E6323" s="118">
        <v>11</v>
      </c>
      <c r="F6323" s="31">
        <v>2024</v>
      </c>
      <c r="G6323">
        <v>1</v>
      </c>
      <c r="H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Q6323">
        <v>0</v>
      </c>
      <c r="S6323" s="114">
        <v>0</v>
      </c>
      <c r="T6323">
        <v>0</v>
      </c>
      <c r="U6323">
        <v>0</v>
      </c>
      <c r="V6323">
        <v>0</v>
      </c>
      <c r="W6323">
        <v>0</v>
      </c>
      <c r="X6323">
        <v>1593</v>
      </c>
      <c r="Z6323">
        <v>1070</v>
      </c>
      <c r="AB6323" s="114">
        <v>3.669</v>
      </c>
      <c r="AC6323">
        <v>138</v>
      </c>
      <c r="AD6323">
        <v>246</v>
      </c>
      <c r="AE6323">
        <v>0</v>
      </c>
      <c r="AF6323">
        <v>0</v>
      </c>
    </row>
    <row r="6324" spans="1:32" x14ac:dyDescent="0.3">
      <c r="A6324" t="s">
        <v>110</v>
      </c>
      <c r="B6324" s="65" t="str">
        <f>VLOOKUP(A6324,'bank list with code'!$A$2:$C$114,3,FALSE)</f>
        <v>B072</v>
      </c>
      <c r="C6324" s="65" t="str">
        <f>VLOOKUP(B6324,'bank type'!$A$2:$B$87,2,FALSE)</f>
        <v>Foreign Banks</v>
      </c>
      <c r="D6324" s="62">
        <f t="shared" si="202"/>
        <v>45626</v>
      </c>
      <c r="E6324" s="118">
        <v>11</v>
      </c>
      <c r="F6324" s="31">
        <v>2024</v>
      </c>
      <c r="G6324">
        <v>1</v>
      </c>
      <c r="H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Q6324">
        <v>0</v>
      </c>
      <c r="S6324" s="114">
        <v>0</v>
      </c>
      <c r="T6324">
        <v>0</v>
      </c>
      <c r="U6324">
        <v>0</v>
      </c>
      <c r="V6324">
        <v>0</v>
      </c>
      <c r="W6324">
        <v>0</v>
      </c>
      <c r="X6324">
        <v>462</v>
      </c>
      <c r="Z6324">
        <v>613</v>
      </c>
      <c r="AB6324" s="114">
        <v>2.121</v>
      </c>
      <c r="AC6324">
        <v>181</v>
      </c>
      <c r="AD6324">
        <v>939</v>
      </c>
      <c r="AE6324">
        <v>0</v>
      </c>
      <c r="AF6324">
        <v>0</v>
      </c>
    </row>
    <row r="6325" spans="1:32" x14ac:dyDescent="0.3">
      <c r="A6325" t="s">
        <v>89</v>
      </c>
      <c r="B6325" s="65" t="str">
        <f>VLOOKUP(A6325,'bank list with code'!$A$2:$C$114,3,FALSE)</f>
        <v>B085</v>
      </c>
      <c r="C6325" s="65" t="str">
        <f>VLOOKUP(B6325,'bank type'!$A$2:$B$87,2,FALSE)</f>
        <v>Foreign Banks</v>
      </c>
      <c r="D6325" s="62">
        <f t="shared" si="202"/>
        <v>45626</v>
      </c>
      <c r="E6325" s="118">
        <v>11</v>
      </c>
      <c r="F6325" s="31">
        <v>2024</v>
      </c>
      <c r="G6325">
        <v>0</v>
      </c>
      <c r="H6325">
        <v>0</v>
      </c>
      <c r="K6325">
        <v>0</v>
      </c>
      <c r="L6325">
        <v>0</v>
      </c>
      <c r="M6325">
        <v>0</v>
      </c>
      <c r="N6325">
        <v>0</v>
      </c>
      <c r="O6325">
        <v>658637</v>
      </c>
      <c r="Q6325">
        <v>216891</v>
      </c>
      <c r="S6325" s="114">
        <v>346.21199999999999</v>
      </c>
      <c r="T6325">
        <v>398959</v>
      </c>
      <c r="U6325">
        <v>881749</v>
      </c>
      <c r="V6325">
        <v>0</v>
      </c>
      <c r="W6325">
        <v>0</v>
      </c>
      <c r="X6325">
        <v>815677</v>
      </c>
      <c r="Z6325">
        <v>8357</v>
      </c>
      <c r="AB6325" s="114">
        <v>22.305</v>
      </c>
      <c r="AC6325">
        <v>7136</v>
      </c>
      <c r="AD6325">
        <v>22320</v>
      </c>
      <c r="AE6325">
        <v>0</v>
      </c>
      <c r="AF6325">
        <v>0</v>
      </c>
    </row>
    <row r="6326" spans="1:32" x14ac:dyDescent="0.3">
      <c r="A6326" t="s">
        <v>42</v>
      </c>
      <c r="B6326" s="65" t="str">
        <f>VLOOKUP(A6326,'bank list with code'!$A$2:$C$114,3,FALSE)</f>
        <v>B090</v>
      </c>
      <c r="C6326" s="65" t="str">
        <f>VLOOKUP(B6326,'bank type'!$A$2:$B$87,2,FALSE)</f>
        <v>Foreign Banks</v>
      </c>
      <c r="D6326" s="62">
        <f t="shared" si="202"/>
        <v>45626</v>
      </c>
      <c r="E6326" s="118">
        <v>11</v>
      </c>
      <c r="F6326" s="31">
        <v>2024</v>
      </c>
      <c r="G6326">
        <v>102</v>
      </c>
      <c r="H6326">
        <v>47</v>
      </c>
      <c r="K6326">
        <v>0</v>
      </c>
      <c r="L6326">
        <v>0</v>
      </c>
      <c r="M6326">
        <v>0</v>
      </c>
      <c r="N6326">
        <v>0</v>
      </c>
      <c r="O6326">
        <v>962735</v>
      </c>
      <c r="Q6326">
        <v>1023911</v>
      </c>
      <c r="S6326" s="114">
        <v>3849.14</v>
      </c>
      <c r="T6326">
        <v>1099852</v>
      </c>
      <c r="U6326">
        <v>5740141</v>
      </c>
      <c r="V6326">
        <v>0</v>
      </c>
      <c r="W6326">
        <v>0</v>
      </c>
      <c r="X6326">
        <v>1033131</v>
      </c>
      <c r="Z6326">
        <v>304748</v>
      </c>
      <c r="AB6326" s="114">
        <v>1109.95</v>
      </c>
      <c r="AC6326">
        <v>142350</v>
      </c>
      <c r="AD6326">
        <v>575540</v>
      </c>
      <c r="AE6326">
        <v>26</v>
      </c>
      <c r="AF6326">
        <v>424</v>
      </c>
    </row>
    <row r="6327" spans="1:32" x14ac:dyDescent="0.3">
      <c r="A6327" t="s">
        <v>94</v>
      </c>
      <c r="B6327" s="65" t="str">
        <f>VLOOKUP(A6327,'bank list with code'!$A$2:$C$114,3,FALSE)</f>
        <v>B112</v>
      </c>
      <c r="C6327" s="65" t="str">
        <f>VLOOKUP(B6327,'bank type'!$A$2:$B$87,2,FALSE)</f>
        <v>Foreign Banks</v>
      </c>
      <c r="D6327" s="62">
        <f t="shared" si="202"/>
        <v>45626</v>
      </c>
      <c r="E6327" s="118">
        <v>11</v>
      </c>
      <c r="F6327" s="31">
        <v>2024</v>
      </c>
      <c r="G6327">
        <v>0</v>
      </c>
      <c r="H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Q6327">
        <v>0</v>
      </c>
      <c r="S6327" s="114">
        <v>0</v>
      </c>
      <c r="T6327">
        <v>0</v>
      </c>
      <c r="U6327">
        <v>0</v>
      </c>
      <c r="V6327">
        <v>0</v>
      </c>
      <c r="W6327">
        <v>0</v>
      </c>
      <c r="X6327">
        <v>1265</v>
      </c>
      <c r="Z6327">
        <v>2193</v>
      </c>
      <c r="AB6327" s="114">
        <v>7.4809999999999999</v>
      </c>
      <c r="AC6327">
        <v>1064</v>
      </c>
      <c r="AD6327">
        <v>2823</v>
      </c>
      <c r="AE6327">
        <v>0</v>
      </c>
      <c r="AF6327">
        <v>0</v>
      </c>
    </row>
    <row r="6328" spans="1:32" x14ac:dyDescent="0.3">
      <c r="A6328" t="s">
        <v>45</v>
      </c>
      <c r="B6328" s="65" t="str">
        <f>VLOOKUP(A6328,'bank list with code'!$A$2:$C$114,3,FALSE)</f>
        <v>B002</v>
      </c>
      <c r="C6328" s="65" t="str">
        <f>VLOOKUP(B6328,'bank type'!$A$2:$B$87,2,FALSE)</f>
        <v>Payment Banks</v>
      </c>
      <c r="D6328" s="62">
        <f t="shared" si="202"/>
        <v>45626</v>
      </c>
      <c r="E6328" s="118">
        <v>11</v>
      </c>
      <c r="F6328" s="31">
        <v>2024</v>
      </c>
      <c r="G6328">
        <v>0</v>
      </c>
      <c r="H6328">
        <v>0</v>
      </c>
      <c r="K6328">
        <v>0</v>
      </c>
      <c r="L6328">
        <v>140328</v>
      </c>
      <c r="M6328">
        <v>0</v>
      </c>
      <c r="N6328">
        <v>2372471</v>
      </c>
      <c r="O6328">
        <v>0</v>
      </c>
      <c r="Q6328">
        <v>0</v>
      </c>
      <c r="S6328" s="114">
        <v>0</v>
      </c>
      <c r="T6328">
        <v>0</v>
      </c>
      <c r="U6328">
        <v>0</v>
      </c>
      <c r="V6328">
        <v>0</v>
      </c>
      <c r="W6328">
        <v>0</v>
      </c>
      <c r="X6328">
        <v>4956304</v>
      </c>
      <c r="Z6328">
        <v>45080</v>
      </c>
      <c r="AB6328" s="114">
        <v>34.625</v>
      </c>
      <c r="AC6328">
        <v>161644</v>
      </c>
      <c r="AD6328">
        <v>288318</v>
      </c>
      <c r="AE6328">
        <v>0</v>
      </c>
      <c r="AF6328">
        <v>0</v>
      </c>
    </row>
    <row r="6329" spans="1:32" x14ac:dyDescent="0.3">
      <c r="A6329" t="s">
        <v>46</v>
      </c>
      <c r="B6329" s="65" t="str">
        <f>VLOOKUP(A6329,'bank list with code'!$A$2:$C$114,3,FALSE)</f>
        <v>B048</v>
      </c>
      <c r="C6329" s="65" t="str">
        <f>VLOOKUP(B6329,'bank type'!$A$2:$B$87,2,FALSE)</f>
        <v>Payment Banks</v>
      </c>
      <c r="D6329" s="62">
        <f t="shared" si="202"/>
        <v>45626</v>
      </c>
      <c r="E6329" s="118">
        <v>11</v>
      </c>
      <c r="F6329" s="31">
        <v>2024</v>
      </c>
      <c r="G6329">
        <v>0</v>
      </c>
      <c r="H6329">
        <v>0</v>
      </c>
      <c r="K6329">
        <v>0</v>
      </c>
      <c r="L6329">
        <v>443315</v>
      </c>
      <c r="M6329">
        <v>0</v>
      </c>
      <c r="N6329">
        <v>11281</v>
      </c>
      <c r="O6329">
        <v>0</v>
      </c>
      <c r="Q6329">
        <v>0</v>
      </c>
      <c r="S6329" s="114">
        <v>0</v>
      </c>
      <c r="T6329">
        <v>0</v>
      </c>
      <c r="U6329">
        <v>0</v>
      </c>
      <c r="V6329">
        <v>0</v>
      </c>
      <c r="W6329">
        <v>0</v>
      </c>
      <c r="X6329">
        <v>9988127</v>
      </c>
      <c r="Z6329">
        <v>124695</v>
      </c>
      <c r="AB6329" s="114">
        <v>285.68799999999999</v>
      </c>
      <c r="AC6329">
        <v>8741</v>
      </c>
      <c r="AD6329">
        <v>24710</v>
      </c>
      <c r="AE6329">
        <v>0</v>
      </c>
      <c r="AF6329">
        <v>0</v>
      </c>
    </row>
    <row r="6330" spans="1:32" x14ac:dyDescent="0.3">
      <c r="A6330" t="s">
        <v>47</v>
      </c>
      <c r="B6330" s="65" t="str">
        <f>VLOOKUP(A6330,'bank list with code'!$A$2:$C$114,3,FALSE)</f>
        <v>B059</v>
      </c>
      <c r="C6330" s="65" t="str">
        <f>VLOOKUP(B6330,'bank type'!$A$2:$B$87,2,FALSE)</f>
        <v>Payment Banks</v>
      </c>
      <c r="D6330" s="62">
        <f t="shared" si="202"/>
        <v>45626</v>
      </c>
      <c r="E6330" s="118">
        <v>11</v>
      </c>
      <c r="F6330" s="31">
        <v>2024</v>
      </c>
      <c r="G6330">
        <v>0</v>
      </c>
      <c r="H6330">
        <v>0</v>
      </c>
      <c r="K6330">
        <v>0</v>
      </c>
      <c r="L6330">
        <v>195907</v>
      </c>
      <c r="M6330">
        <v>0</v>
      </c>
      <c r="N6330">
        <v>1469680</v>
      </c>
      <c r="O6330">
        <v>0</v>
      </c>
      <c r="Q6330">
        <v>0</v>
      </c>
      <c r="S6330" s="114">
        <v>0</v>
      </c>
      <c r="T6330">
        <v>0</v>
      </c>
      <c r="U6330">
        <v>0</v>
      </c>
      <c r="V6330">
        <v>0</v>
      </c>
      <c r="W6330">
        <v>0</v>
      </c>
      <c r="X6330">
        <v>21156486</v>
      </c>
      <c r="Z6330">
        <v>0</v>
      </c>
      <c r="AB6330" s="114">
        <v>0</v>
      </c>
      <c r="AC6330">
        <v>170375</v>
      </c>
      <c r="AD6330">
        <v>71136</v>
      </c>
      <c r="AE6330">
        <v>0</v>
      </c>
      <c r="AF6330">
        <v>0</v>
      </c>
    </row>
    <row r="6331" spans="1:32" x14ac:dyDescent="0.3">
      <c r="A6331" t="s">
        <v>72</v>
      </c>
      <c r="B6331" s="65" t="str">
        <f>VLOOKUP(A6331,'bank list with code'!$A$2:$C$114,3,FALSE)</f>
        <v>B067</v>
      </c>
      <c r="C6331" s="65" t="str">
        <f>VLOOKUP(B6331,'bank type'!$A$2:$B$87,2,FALSE)</f>
        <v>Payment Banks</v>
      </c>
      <c r="D6331" s="62">
        <f t="shared" si="202"/>
        <v>45626</v>
      </c>
      <c r="E6331" s="118">
        <v>11</v>
      </c>
      <c r="F6331" s="31">
        <v>2024</v>
      </c>
      <c r="G6331">
        <v>0</v>
      </c>
      <c r="H6331">
        <v>0</v>
      </c>
      <c r="K6331">
        <v>0</v>
      </c>
      <c r="L6331">
        <v>0</v>
      </c>
      <c r="M6331">
        <v>0</v>
      </c>
      <c r="N6331">
        <v>2807</v>
      </c>
      <c r="O6331">
        <v>0</v>
      </c>
      <c r="Q6331">
        <v>0</v>
      </c>
      <c r="S6331" s="114">
        <v>0</v>
      </c>
      <c r="T6331">
        <v>0</v>
      </c>
      <c r="U6331">
        <v>0</v>
      </c>
      <c r="V6331">
        <v>0</v>
      </c>
      <c r="W6331">
        <v>0</v>
      </c>
      <c r="X6331">
        <v>333757</v>
      </c>
      <c r="Z6331">
        <v>13019</v>
      </c>
      <c r="AB6331" s="114">
        <v>11.010999999999999</v>
      </c>
      <c r="AC6331">
        <v>13800</v>
      </c>
      <c r="AD6331">
        <v>24221</v>
      </c>
      <c r="AE6331">
        <v>1551</v>
      </c>
      <c r="AF6331">
        <v>455</v>
      </c>
    </row>
    <row r="6332" spans="1:32" x14ac:dyDescent="0.3">
      <c r="A6332" t="s">
        <v>49</v>
      </c>
      <c r="B6332" s="65" t="str">
        <f>VLOOKUP(A6332,'bank list with code'!$A$2:$C$114,3,FALSE)</f>
        <v>B077</v>
      </c>
      <c r="C6332" s="65" t="str">
        <f>VLOOKUP(B6332,'bank type'!$A$2:$B$87,2,FALSE)</f>
        <v>Payment Banks</v>
      </c>
      <c r="D6332" s="62">
        <f t="shared" si="202"/>
        <v>45626</v>
      </c>
      <c r="E6332" s="118">
        <v>11</v>
      </c>
      <c r="F6332" s="31">
        <v>2024</v>
      </c>
      <c r="G6332">
        <v>0</v>
      </c>
      <c r="H6332">
        <v>0</v>
      </c>
      <c r="K6332">
        <v>0</v>
      </c>
      <c r="L6332">
        <v>292302</v>
      </c>
      <c r="M6332">
        <v>0</v>
      </c>
      <c r="N6332">
        <v>0</v>
      </c>
      <c r="O6332">
        <v>0</v>
      </c>
      <c r="Q6332">
        <v>0</v>
      </c>
      <c r="S6332" s="114">
        <v>0</v>
      </c>
      <c r="T6332">
        <v>0</v>
      </c>
      <c r="U6332">
        <v>0</v>
      </c>
      <c r="V6332">
        <v>0</v>
      </c>
      <c r="W6332">
        <v>0</v>
      </c>
      <c r="X6332">
        <v>1294789</v>
      </c>
      <c r="Z6332">
        <v>14034</v>
      </c>
      <c r="AB6332" s="114">
        <v>22.114999999999998</v>
      </c>
      <c r="AC6332">
        <v>48873</v>
      </c>
      <c r="AD6332">
        <v>42275</v>
      </c>
      <c r="AE6332">
        <v>0</v>
      </c>
      <c r="AF6332">
        <v>0</v>
      </c>
    </row>
    <row r="6333" spans="1:32" x14ac:dyDescent="0.3">
      <c r="A6333" t="s">
        <v>50</v>
      </c>
      <c r="B6333" s="65" t="str">
        <f>VLOOKUP(A6333,'bank list with code'!$A$2:$C$114,3,FALSE)</f>
        <v>B079</v>
      </c>
      <c r="C6333" s="65" t="str">
        <f>VLOOKUP(B6333,'bank type'!$A$2:$B$87,2,FALSE)</f>
        <v>Payment Banks</v>
      </c>
      <c r="D6333" s="62">
        <f t="shared" si="202"/>
        <v>45626</v>
      </c>
      <c r="E6333" s="118">
        <v>11</v>
      </c>
      <c r="F6333" s="31">
        <v>2024</v>
      </c>
      <c r="G6333">
        <v>0</v>
      </c>
      <c r="H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Q6333">
        <v>0</v>
      </c>
      <c r="S6333" s="114">
        <v>0</v>
      </c>
      <c r="T6333">
        <v>0</v>
      </c>
      <c r="U6333">
        <v>0</v>
      </c>
      <c r="V6333">
        <v>0</v>
      </c>
      <c r="W6333">
        <v>0</v>
      </c>
      <c r="X6333">
        <v>30608105</v>
      </c>
      <c r="Z6333">
        <v>149</v>
      </c>
      <c r="AB6333" s="114">
        <v>0.18099999999999999</v>
      </c>
      <c r="AC6333">
        <v>650</v>
      </c>
      <c r="AD6333">
        <v>192</v>
      </c>
      <c r="AE6333">
        <v>0</v>
      </c>
      <c r="AF6333">
        <v>0</v>
      </c>
    </row>
    <row r="6334" spans="1:32" x14ac:dyDescent="0.3">
      <c r="A6334" t="s">
        <v>95</v>
      </c>
      <c r="B6334" s="65" t="str">
        <f>VLOOKUP(A6334,'bank list with code'!$A$2:$C$114,3,FALSE)</f>
        <v>B007</v>
      </c>
      <c r="C6334" s="65" t="str">
        <f>VLOOKUP(B6334,'bank type'!$A$2:$B$87,2,FALSE)</f>
        <v>Small Finance Banks</v>
      </c>
      <c r="D6334" s="62">
        <f t="shared" si="202"/>
        <v>45626</v>
      </c>
      <c r="E6334" s="118">
        <v>11</v>
      </c>
      <c r="F6334" s="31">
        <v>2024</v>
      </c>
      <c r="G6334">
        <v>670</v>
      </c>
      <c r="H6334">
        <v>6</v>
      </c>
      <c r="K6334">
        <v>0</v>
      </c>
      <c r="L6334">
        <v>843</v>
      </c>
      <c r="M6334">
        <v>0</v>
      </c>
      <c r="N6334">
        <v>336695</v>
      </c>
      <c r="O6334">
        <v>1032988</v>
      </c>
      <c r="Q6334">
        <v>977255</v>
      </c>
      <c r="S6334" s="114">
        <v>5785.0389999999998</v>
      </c>
      <c r="T6334">
        <v>1866249</v>
      </c>
      <c r="U6334">
        <v>9545696</v>
      </c>
      <c r="V6334">
        <v>882</v>
      </c>
      <c r="W6334">
        <v>411</v>
      </c>
      <c r="X6334">
        <v>8747178</v>
      </c>
      <c r="Z6334">
        <v>181508</v>
      </c>
      <c r="AB6334" s="114">
        <v>510.68200000000002</v>
      </c>
      <c r="AC6334">
        <v>186032</v>
      </c>
      <c r="AD6334">
        <v>863066</v>
      </c>
      <c r="AE6334">
        <v>148</v>
      </c>
      <c r="AF6334">
        <v>2245</v>
      </c>
    </row>
    <row r="6335" spans="1:32" x14ac:dyDescent="0.3">
      <c r="A6335" t="s">
        <v>96</v>
      </c>
      <c r="B6335" s="65" t="str">
        <f>VLOOKUP(A6335,'bank list with code'!$A$2:$C$114,3,FALSE)</f>
        <v>B019</v>
      </c>
      <c r="C6335" s="65" t="str">
        <f>VLOOKUP(B6335,'bank type'!$A$2:$B$87,2,FALSE)</f>
        <v>Small Finance Banks</v>
      </c>
      <c r="D6335" s="62">
        <f t="shared" si="202"/>
        <v>45626</v>
      </c>
      <c r="E6335" s="118">
        <v>11</v>
      </c>
      <c r="F6335" s="31">
        <v>2024</v>
      </c>
      <c r="G6335">
        <v>182</v>
      </c>
      <c r="H6335">
        <v>2</v>
      </c>
      <c r="K6335">
        <v>0</v>
      </c>
      <c r="L6335">
        <v>0</v>
      </c>
      <c r="M6335">
        <v>0</v>
      </c>
      <c r="N6335">
        <v>0</v>
      </c>
      <c r="O6335">
        <v>0</v>
      </c>
      <c r="Q6335">
        <v>0</v>
      </c>
      <c r="S6335" s="114">
        <v>0</v>
      </c>
      <c r="T6335">
        <v>0</v>
      </c>
      <c r="U6335">
        <v>0</v>
      </c>
      <c r="V6335">
        <v>0</v>
      </c>
      <c r="W6335">
        <v>0</v>
      </c>
      <c r="X6335">
        <v>239529</v>
      </c>
      <c r="Z6335">
        <v>26760</v>
      </c>
      <c r="AB6335" s="114">
        <v>107.188</v>
      </c>
      <c r="AC6335">
        <v>2996</v>
      </c>
      <c r="AD6335">
        <v>18256</v>
      </c>
      <c r="AE6335">
        <v>0</v>
      </c>
      <c r="AF6335">
        <v>0</v>
      </c>
    </row>
    <row r="6336" spans="1:32" x14ac:dyDescent="0.3">
      <c r="A6336" t="s">
        <v>97</v>
      </c>
      <c r="B6336" s="65" t="str">
        <f>VLOOKUP(A6336,'bank list with code'!$A$2:$C$114,3,FALSE)</f>
        <v>B041</v>
      </c>
      <c r="C6336" s="65" t="str">
        <f>VLOOKUP(B6336,'bank type'!$A$2:$B$87,2,FALSE)</f>
        <v>Small Finance Banks</v>
      </c>
      <c r="D6336" s="62">
        <f t="shared" si="202"/>
        <v>45626</v>
      </c>
      <c r="E6336" s="118">
        <v>11</v>
      </c>
      <c r="F6336" s="31">
        <v>2024</v>
      </c>
      <c r="G6336">
        <v>369</v>
      </c>
      <c r="H6336">
        <v>4</v>
      </c>
      <c r="K6336">
        <v>2747</v>
      </c>
      <c r="L6336">
        <v>328</v>
      </c>
      <c r="M6336">
        <v>52842</v>
      </c>
      <c r="N6336">
        <v>0</v>
      </c>
      <c r="O6336">
        <v>0</v>
      </c>
      <c r="Q6336">
        <v>0</v>
      </c>
      <c r="S6336" s="114">
        <v>0</v>
      </c>
      <c r="T6336">
        <v>0</v>
      </c>
      <c r="U6336">
        <v>0</v>
      </c>
      <c r="V6336">
        <v>0</v>
      </c>
      <c r="W6336">
        <v>0</v>
      </c>
      <c r="X6336">
        <v>1536319</v>
      </c>
      <c r="Z6336">
        <v>106856</v>
      </c>
      <c r="AB6336" s="114">
        <v>266.06799999999998</v>
      </c>
      <c r="AC6336">
        <v>28824</v>
      </c>
      <c r="AD6336">
        <v>114237</v>
      </c>
      <c r="AE6336">
        <v>0</v>
      </c>
      <c r="AF6336">
        <v>0</v>
      </c>
    </row>
    <row r="6337" spans="1:32" x14ac:dyDescent="0.3">
      <c r="A6337" t="s">
        <v>98</v>
      </c>
      <c r="B6337" s="65" t="str">
        <f>VLOOKUP(A6337,'bank list with code'!$A$2:$C$114,3,FALSE)</f>
        <v>B043</v>
      </c>
      <c r="C6337" s="65" t="str">
        <f>VLOOKUP(B6337,'bank type'!$A$2:$B$87,2,FALSE)</f>
        <v>Small Finance Banks</v>
      </c>
      <c r="D6337" s="62">
        <f t="shared" si="202"/>
        <v>45626</v>
      </c>
      <c r="E6337" s="118">
        <v>11</v>
      </c>
      <c r="F6337" s="31">
        <v>2024</v>
      </c>
      <c r="G6337">
        <v>664</v>
      </c>
      <c r="H6337">
        <v>2</v>
      </c>
      <c r="K6337">
        <v>0</v>
      </c>
      <c r="L6337">
        <v>6081</v>
      </c>
      <c r="M6337">
        <v>0</v>
      </c>
      <c r="N6337">
        <v>0</v>
      </c>
      <c r="O6337">
        <v>49</v>
      </c>
      <c r="Q6337">
        <v>55</v>
      </c>
      <c r="S6337" s="114">
        <v>0.1</v>
      </c>
      <c r="T6337">
        <v>187</v>
      </c>
      <c r="U6337">
        <v>109</v>
      </c>
      <c r="V6337">
        <v>0</v>
      </c>
      <c r="W6337">
        <v>0</v>
      </c>
      <c r="X6337">
        <v>5787404</v>
      </c>
      <c r="Z6337">
        <v>142261</v>
      </c>
      <c r="AB6337" s="114">
        <v>261.53199999999998</v>
      </c>
      <c r="AC6337">
        <v>10173</v>
      </c>
      <c r="AD6337">
        <v>27868</v>
      </c>
      <c r="AE6337">
        <v>0</v>
      </c>
      <c r="AF6337">
        <v>0</v>
      </c>
    </row>
    <row r="6338" spans="1:32" x14ac:dyDescent="0.3">
      <c r="A6338" t="s">
        <v>100</v>
      </c>
      <c r="B6338" s="65" t="str">
        <f>VLOOKUP(A6338,'bank list with code'!$A$2:$C$114,3,FALSE)</f>
        <v>B065</v>
      </c>
      <c r="C6338" s="65" t="str">
        <f>VLOOKUP(B6338,'bank type'!$A$2:$B$87,2,FALSE)</f>
        <v>Small Finance Banks</v>
      </c>
      <c r="D6338" s="62">
        <f t="shared" si="202"/>
        <v>45626</v>
      </c>
      <c r="E6338" s="118">
        <v>11</v>
      </c>
      <c r="F6338" s="31">
        <v>2024</v>
      </c>
      <c r="G6338">
        <v>59</v>
      </c>
      <c r="H6338">
        <v>2</v>
      </c>
      <c r="K6338">
        <v>0</v>
      </c>
      <c r="L6338">
        <v>130</v>
      </c>
      <c r="M6338">
        <v>0</v>
      </c>
      <c r="N6338">
        <v>503076</v>
      </c>
      <c r="O6338">
        <v>0</v>
      </c>
      <c r="Q6338">
        <v>0</v>
      </c>
      <c r="S6338" s="114">
        <v>0</v>
      </c>
      <c r="T6338">
        <v>0</v>
      </c>
      <c r="U6338">
        <v>0</v>
      </c>
      <c r="V6338">
        <v>0</v>
      </c>
      <c r="W6338">
        <v>0</v>
      </c>
      <c r="X6338">
        <v>3612297</v>
      </c>
      <c r="Z6338">
        <v>38294</v>
      </c>
      <c r="AB6338" s="114">
        <v>83.483999999999995</v>
      </c>
      <c r="AC6338">
        <v>7368</v>
      </c>
      <c r="AD6338">
        <v>24217</v>
      </c>
      <c r="AE6338">
        <v>0</v>
      </c>
      <c r="AF6338">
        <v>0</v>
      </c>
    </row>
    <row r="6339" spans="1:32" x14ac:dyDescent="0.3">
      <c r="A6339" t="s">
        <v>101</v>
      </c>
      <c r="B6339" s="65" t="str">
        <f>VLOOKUP(A6339,'bank list with code'!$A$2:$C$114,3,FALSE)</f>
        <v>B075</v>
      </c>
      <c r="C6339" s="65" t="str">
        <f>VLOOKUP(B6339,'bank type'!$A$2:$B$87,2,FALSE)</f>
        <v>Small Finance Banks</v>
      </c>
      <c r="D6339" s="62">
        <f t="shared" si="202"/>
        <v>45626</v>
      </c>
      <c r="E6339" s="118">
        <v>11</v>
      </c>
      <c r="F6339" s="31">
        <v>2024</v>
      </c>
      <c r="G6339">
        <v>17</v>
      </c>
      <c r="H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Q6339">
        <v>0</v>
      </c>
      <c r="S6339" s="114">
        <v>0</v>
      </c>
      <c r="T6339">
        <v>0</v>
      </c>
      <c r="U6339">
        <v>0</v>
      </c>
      <c r="V6339">
        <v>0</v>
      </c>
      <c r="W6339">
        <v>0</v>
      </c>
      <c r="X6339">
        <v>375669</v>
      </c>
      <c r="Z6339">
        <v>4573</v>
      </c>
      <c r="AB6339" s="114">
        <v>6.6379999999999999</v>
      </c>
      <c r="AC6339">
        <v>1677</v>
      </c>
      <c r="AD6339">
        <v>1621</v>
      </c>
      <c r="AE6339">
        <v>0</v>
      </c>
      <c r="AF6339">
        <v>0</v>
      </c>
    </row>
    <row r="6340" spans="1:32" x14ac:dyDescent="0.3">
      <c r="A6340" t="s">
        <v>102</v>
      </c>
      <c r="B6340" s="65" t="str">
        <f>VLOOKUP(A6340,'bank list with code'!$A$2:$C$114,3,FALSE)</f>
        <v>B087</v>
      </c>
      <c r="C6340" s="65" t="str">
        <f>VLOOKUP(B6340,'bank type'!$A$2:$B$87,2,FALSE)</f>
        <v>Small Finance Banks</v>
      </c>
      <c r="D6340" s="62">
        <f t="shared" si="202"/>
        <v>45626</v>
      </c>
      <c r="E6340" s="118">
        <v>11</v>
      </c>
      <c r="F6340" s="31">
        <v>2024</v>
      </c>
      <c r="G6340">
        <v>0</v>
      </c>
      <c r="H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Q6340">
        <v>0</v>
      </c>
      <c r="S6340" s="114">
        <v>0</v>
      </c>
      <c r="T6340">
        <v>0</v>
      </c>
      <c r="U6340">
        <v>0</v>
      </c>
      <c r="V6340">
        <v>0</v>
      </c>
      <c r="W6340">
        <v>0</v>
      </c>
      <c r="X6340">
        <v>69493</v>
      </c>
      <c r="Z6340">
        <v>3049</v>
      </c>
      <c r="AB6340" s="114">
        <v>7.1749999999999998</v>
      </c>
      <c r="AC6340">
        <v>2182</v>
      </c>
      <c r="AD6340">
        <v>9018</v>
      </c>
      <c r="AE6340">
        <v>0</v>
      </c>
      <c r="AF6340">
        <v>0</v>
      </c>
    </row>
    <row r="6341" spans="1:32" x14ac:dyDescent="0.3">
      <c r="A6341" t="s">
        <v>103</v>
      </c>
      <c r="B6341" s="65" t="str">
        <f>VLOOKUP(A6341,'bank list with code'!$A$2:$C$114,3,FALSE)</f>
        <v>B097</v>
      </c>
      <c r="C6341" s="65" t="str">
        <f>VLOOKUP(B6341,'bank type'!$A$2:$B$87,2,FALSE)</f>
        <v>Small Finance Banks</v>
      </c>
      <c r="D6341" s="62">
        <f t="shared" si="202"/>
        <v>45626</v>
      </c>
      <c r="E6341" s="118">
        <v>11</v>
      </c>
      <c r="F6341" s="31">
        <v>2024</v>
      </c>
      <c r="G6341">
        <v>0</v>
      </c>
      <c r="H6341">
        <v>0</v>
      </c>
      <c r="K6341">
        <v>0</v>
      </c>
      <c r="L6341">
        <v>67</v>
      </c>
      <c r="M6341">
        <v>0</v>
      </c>
      <c r="N6341">
        <v>0</v>
      </c>
      <c r="O6341">
        <v>0</v>
      </c>
      <c r="Q6341">
        <v>0</v>
      </c>
      <c r="S6341" s="114">
        <v>0</v>
      </c>
      <c r="T6341">
        <v>0</v>
      </c>
      <c r="U6341">
        <v>0</v>
      </c>
      <c r="V6341">
        <v>0</v>
      </c>
      <c r="W6341">
        <v>0</v>
      </c>
      <c r="X6341">
        <v>820987</v>
      </c>
      <c r="Z6341">
        <v>48043</v>
      </c>
      <c r="AB6341" s="114">
        <v>54.14</v>
      </c>
      <c r="AC6341">
        <v>799</v>
      </c>
      <c r="AD6341">
        <v>2677</v>
      </c>
      <c r="AE6341">
        <v>0</v>
      </c>
      <c r="AF6341">
        <v>0</v>
      </c>
    </row>
    <row r="6342" spans="1:32" x14ac:dyDescent="0.3">
      <c r="A6342" t="s">
        <v>104</v>
      </c>
      <c r="B6342" s="65" t="str">
        <f>VLOOKUP(A6342,'bank list with code'!$A$2:$C$114,3,FALSE)</f>
        <v>B103</v>
      </c>
      <c r="C6342" s="65" t="str">
        <f>VLOOKUP(B6342,'bank type'!$A$2:$B$87,2,FALSE)</f>
        <v>Small Finance Banks</v>
      </c>
      <c r="D6342" s="62">
        <f>DATE(2024,11,30)</f>
        <v>45626</v>
      </c>
      <c r="E6342" s="118">
        <v>11</v>
      </c>
      <c r="F6342" s="31">
        <v>2024</v>
      </c>
      <c r="G6342">
        <v>607</v>
      </c>
      <c r="H6342">
        <v>4</v>
      </c>
      <c r="K6342">
        <v>0</v>
      </c>
      <c r="L6342">
        <v>0</v>
      </c>
      <c r="M6342">
        <v>0</v>
      </c>
      <c r="N6342">
        <v>623361</v>
      </c>
      <c r="O6342">
        <v>0</v>
      </c>
      <c r="Q6342">
        <v>0</v>
      </c>
      <c r="S6342" s="114">
        <v>0</v>
      </c>
      <c r="T6342">
        <v>0</v>
      </c>
      <c r="U6342">
        <v>0</v>
      </c>
      <c r="V6342">
        <v>0</v>
      </c>
      <c r="W6342">
        <v>0</v>
      </c>
      <c r="X6342">
        <v>7490221</v>
      </c>
      <c r="Z6342">
        <v>137070</v>
      </c>
      <c r="AB6342" s="114">
        <v>283.68900000000002</v>
      </c>
      <c r="AC6342">
        <v>38216</v>
      </c>
      <c r="AD6342">
        <v>126396</v>
      </c>
      <c r="AE6342">
        <v>0</v>
      </c>
      <c r="AF6342">
        <v>0</v>
      </c>
    </row>
    <row r="6343" spans="1:32" x14ac:dyDescent="0.3">
      <c r="A6343" t="s">
        <v>105</v>
      </c>
      <c r="B6343" s="65" t="str">
        <f>VLOOKUP(A6343,'bank list with code'!$A$2:$C$114,3,FALSE)</f>
        <v>B107</v>
      </c>
      <c r="C6343" s="65" t="str">
        <f>VLOOKUP(B6343,'bank type'!$A$2:$B$87,2,FALSE)</f>
        <v>Small Finance Banks</v>
      </c>
      <c r="D6343" s="62">
        <f>DATE(2024,11,30)</f>
        <v>45626</v>
      </c>
      <c r="E6343" s="118">
        <v>11</v>
      </c>
      <c r="F6343" s="31">
        <v>2024</v>
      </c>
      <c r="G6343">
        <v>174</v>
      </c>
      <c r="H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Q6343">
        <v>0</v>
      </c>
      <c r="S6343" s="114">
        <v>0</v>
      </c>
      <c r="T6343">
        <v>0</v>
      </c>
      <c r="U6343">
        <v>0</v>
      </c>
      <c r="V6343">
        <v>0</v>
      </c>
      <c r="W6343">
        <v>0</v>
      </c>
      <c r="X6343">
        <v>51656</v>
      </c>
      <c r="Z6343">
        <v>6942</v>
      </c>
      <c r="AB6343" s="114">
        <v>11.891999999999999</v>
      </c>
      <c r="AC6343">
        <v>450</v>
      </c>
      <c r="AD6343">
        <v>1162</v>
      </c>
      <c r="AE6343">
        <v>0</v>
      </c>
      <c r="AF6343">
        <v>0</v>
      </c>
    </row>
    <row r="6344" spans="1:32" x14ac:dyDescent="0.3">
      <c r="A6344" t="s">
        <v>106</v>
      </c>
      <c r="B6344" s="65" t="str">
        <f>VLOOKUP(A6344,'bank list with code'!$A$2:$C$114,3,FALSE)</f>
        <v>B109</v>
      </c>
      <c r="C6344" s="65" t="str">
        <f>VLOOKUP(B6344,'bank type'!$A$2:$B$87,2,FALSE)</f>
        <v>Small Finance Banks</v>
      </c>
      <c r="D6344" s="62">
        <f>DATE(2024,11,30)</f>
        <v>45626</v>
      </c>
      <c r="E6344" s="118">
        <v>11</v>
      </c>
      <c r="F6344" s="31">
        <v>2024</v>
      </c>
      <c r="G6344">
        <v>349</v>
      </c>
      <c r="H6344">
        <v>7</v>
      </c>
      <c r="K6344">
        <v>0</v>
      </c>
      <c r="L6344">
        <v>690</v>
      </c>
      <c r="M6344">
        <v>0</v>
      </c>
      <c r="N6344">
        <v>38880</v>
      </c>
      <c r="O6344">
        <v>27208</v>
      </c>
      <c r="Q6344">
        <v>835</v>
      </c>
      <c r="S6344" s="114">
        <v>4.202</v>
      </c>
      <c r="T6344">
        <v>6093</v>
      </c>
      <c r="U6344">
        <v>6776</v>
      </c>
      <c r="V6344">
        <v>144211</v>
      </c>
      <c r="W6344">
        <v>24895</v>
      </c>
      <c r="X6344">
        <v>1700102</v>
      </c>
      <c r="Z6344">
        <v>25452</v>
      </c>
      <c r="AB6344" s="114">
        <v>73.856999999999999</v>
      </c>
      <c r="AC6344">
        <v>12158</v>
      </c>
      <c r="AD6344">
        <v>165794</v>
      </c>
      <c r="AE6344">
        <v>15</v>
      </c>
      <c r="AF6344">
        <v>322</v>
      </c>
    </row>
    <row r="6345" spans="1:32" x14ac:dyDescent="0.3">
      <c r="A6345" t="s">
        <v>0</v>
      </c>
      <c r="B6345" s="65" t="str">
        <f>VLOOKUP(A6345,'bank list with code'!$A$2:$C$114,3,FALSE)</f>
        <v>B014</v>
      </c>
      <c r="C6345" s="65" t="str">
        <f>VLOOKUP(B6345,'bank type'!$A$2:$B$87,2,FALSE)</f>
        <v>Public Sector Banks</v>
      </c>
      <c r="D6345" s="62">
        <f>DATE(2024,12,31)</f>
        <v>45657</v>
      </c>
      <c r="E6345" s="118">
        <v>12</v>
      </c>
      <c r="F6345" s="31">
        <v>2024</v>
      </c>
      <c r="G6345">
        <v>8395</v>
      </c>
      <c r="H6345">
        <v>2383</v>
      </c>
      <c r="K6345">
        <v>47037</v>
      </c>
      <c r="L6345">
        <v>44909</v>
      </c>
      <c r="M6345">
        <v>22566</v>
      </c>
      <c r="N6345">
        <v>2295417</v>
      </c>
      <c r="O6345">
        <v>2937896</v>
      </c>
      <c r="Q6345">
        <v>6803577</v>
      </c>
      <c r="S6345" s="114">
        <v>13816.828</v>
      </c>
      <c r="T6345">
        <v>3172968</v>
      </c>
      <c r="U6345">
        <v>16982670</v>
      </c>
      <c r="V6345">
        <v>0</v>
      </c>
      <c r="W6345">
        <v>0</v>
      </c>
      <c r="X6345">
        <v>87335032</v>
      </c>
      <c r="Z6345">
        <v>3376422</v>
      </c>
      <c r="AB6345" s="114">
        <v>8311.9740000000002</v>
      </c>
      <c r="AC6345">
        <v>402051</v>
      </c>
      <c r="AD6345">
        <v>2567196</v>
      </c>
      <c r="AE6345">
        <v>25</v>
      </c>
      <c r="AF6345">
        <v>60</v>
      </c>
    </row>
    <row r="6346" spans="1:32" x14ac:dyDescent="0.3">
      <c r="A6346" t="s">
        <v>1</v>
      </c>
      <c r="B6346" s="65" t="str">
        <f>VLOOKUP(A6346,'bank list with code'!$A$2:$C$114,3,FALSE)</f>
        <v>B015</v>
      </c>
      <c r="C6346" s="65" t="str">
        <f>VLOOKUP(B6346,'bank type'!$A$2:$B$87,2,FALSE)</f>
        <v>Public Sector Banks</v>
      </c>
      <c r="D6346" s="62">
        <f t="shared" ref="D6346:D6405" si="203">DATE(2024,12,31)</f>
        <v>45657</v>
      </c>
      <c r="E6346" s="118">
        <v>12</v>
      </c>
      <c r="F6346" s="31">
        <v>2024</v>
      </c>
      <c r="G6346">
        <v>5339</v>
      </c>
      <c r="H6346">
        <v>2897</v>
      </c>
      <c r="K6346">
        <v>18184</v>
      </c>
      <c r="L6346">
        <v>21901</v>
      </c>
      <c r="M6346">
        <v>0</v>
      </c>
      <c r="N6346">
        <v>1227145</v>
      </c>
      <c r="O6346">
        <v>73696</v>
      </c>
      <c r="Q6346">
        <v>141428</v>
      </c>
      <c r="S6346" s="114">
        <v>616.39099999999996</v>
      </c>
      <c r="T6346">
        <v>66297</v>
      </c>
      <c r="U6346">
        <v>318385</v>
      </c>
      <c r="V6346">
        <v>0</v>
      </c>
      <c r="W6346">
        <v>0</v>
      </c>
      <c r="X6346">
        <v>38747535</v>
      </c>
      <c r="Z6346">
        <v>2238721</v>
      </c>
      <c r="AB6346" s="114">
        <v>4925.17</v>
      </c>
      <c r="AC6346">
        <v>451900</v>
      </c>
      <c r="AD6346">
        <v>990956</v>
      </c>
      <c r="AE6346">
        <v>0</v>
      </c>
      <c r="AF6346">
        <v>0</v>
      </c>
    </row>
    <row r="6347" spans="1:32" x14ac:dyDescent="0.3">
      <c r="A6347" t="s">
        <v>2</v>
      </c>
      <c r="B6347" s="65" t="str">
        <f>VLOOKUP(A6347,'bank list with code'!$A$2:$C$114,3,FALSE)</f>
        <v>B016</v>
      </c>
      <c r="C6347" s="65" t="str">
        <f>VLOOKUP(B6347,'bank type'!$A$2:$B$87,2,FALSE)</f>
        <v>Public Sector Banks</v>
      </c>
      <c r="D6347" s="62">
        <f t="shared" si="203"/>
        <v>45657</v>
      </c>
      <c r="E6347" s="118">
        <v>12</v>
      </c>
      <c r="F6347" s="31">
        <v>2024</v>
      </c>
      <c r="G6347">
        <v>2173</v>
      </c>
      <c r="H6347">
        <v>243</v>
      </c>
      <c r="K6347">
        <v>1391</v>
      </c>
      <c r="L6347">
        <v>3773</v>
      </c>
      <c r="M6347">
        <v>355014</v>
      </c>
      <c r="N6347">
        <v>927987</v>
      </c>
      <c r="O6347">
        <v>31278</v>
      </c>
      <c r="Q6347">
        <v>46320</v>
      </c>
      <c r="S6347" s="114">
        <v>213.119</v>
      </c>
      <c r="T6347">
        <v>19055</v>
      </c>
      <c r="U6347">
        <v>99470</v>
      </c>
      <c r="V6347">
        <v>0</v>
      </c>
      <c r="W6347">
        <v>0</v>
      </c>
      <c r="X6347">
        <v>14022969</v>
      </c>
      <c r="Z6347">
        <v>1118280</v>
      </c>
      <c r="AB6347" s="114">
        <v>2396.2779999999998</v>
      </c>
      <c r="AC6347">
        <v>216929</v>
      </c>
      <c r="AD6347">
        <v>623367</v>
      </c>
      <c r="AE6347">
        <v>5588</v>
      </c>
      <c r="AF6347">
        <v>62020</v>
      </c>
    </row>
    <row r="6348" spans="1:32" x14ac:dyDescent="0.3">
      <c r="A6348" t="s">
        <v>3</v>
      </c>
      <c r="B6348" s="65" t="str">
        <f>VLOOKUP(A6348,'bank list with code'!$A$2:$C$114,3,FALSE)</f>
        <v>B018</v>
      </c>
      <c r="C6348" s="65" t="str">
        <f>VLOOKUP(B6348,'bank type'!$A$2:$B$87,2,FALSE)</f>
        <v>Public Sector Banks</v>
      </c>
      <c r="D6348" s="62">
        <f t="shared" si="203"/>
        <v>45657</v>
      </c>
      <c r="E6348" s="118">
        <v>12</v>
      </c>
      <c r="F6348" s="31">
        <v>2024</v>
      </c>
      <c r="G6348">
        <v>8217</v>
      </c>
      <c r="H6348">
        <v>3809</v>
      </c>
      <c r="K6348">
        <v>74536</v>
      </c>
      <c r="L6348">
        <v>13177</v>
      </c>
      <c r="M6348">
        <v>0</v>
      </c>
      <c r="N6348">
        <v>3344640</v>
      </c>
      <c r="O6348">
        <v>997943</v>
      </c>
      <c r="Q6348">
        <v>1114470</v>
      </c>
      <c r="S6348" s="114">
        <v>4372.1769999999997</v>
      </c>
      <c r="T6348">
        <v>469173</v>
      </c>
      <c r="U6348">
        <v>2707241</v>
      </c>
      <c r="V6348">
        <v>0</v>
      </c>
      <c r="W6348">
        <v>0</v>
      </c>
      <c r="X6348">
        <v>59396108</v>
      </c>
      <c r="Z6348">
        <v>5852115</v>
      </c>
      <c r="AB6348" s="114">
        <v>16562.919999999998</v>
      </c>
      <c r="AC6348">
        <v>914454</v>
      </c>
      <c r="AD6348">
        <v>3890117</v>
      </c>
      <c r="AE6348">
        <v>4172</v>
      </c>
      <c r="AF6348">
        <v>73509</v>
      </c>
    </row>
    <row r="6349" spans="1:32" x14ac:dyDescent="0.3">
      <c r="A6349" t="s">
        <v>4</v>
      </c>
      <c r="B6349" s="65" t="str">
        <f>VLOOKUP(A6349,'bank list with code'!$A$2:$C$114,3,FALSE)</f>
        <v>B022</v>
      </c>
      <c r="C6349" s="65" t="str">
        <f>VLOOKUP(B6349,'bank type'!$A$2:$B$87,2,FALSE)</f>
        <v>Public Sector Banks</v>
      </c>
      <c r="D6349" s="62">
        <f t="shared" si="203"/>
        <v>45657</v>
      </c>
      <c r="E6349" s="118">
        <v>12</v>
      </c>
      <c r="F6349" s="31">
        <v>2024</v>
      </c>
      <c r="G6349">
        <v>2857</v>
      </c>
      <c r="H6349">
        <v>1144</v>
      </c>
      <c r="K6349">
        <v>3344</v>
      </c>
      <c r="L6349">
        <v>2755</v>
      </c>
      <c r="M6349">
        <v>34434</v>
      </c>
      <c r="N6349">
        <v>1959821</v>
      </c>
      <c r="O6349">
        <v>0</v>
      </c>
      <c r="Q6349">
        <v>0</v>
      </c>
      <c r="S6349" s="114">
        <v>0</v>
      </c>
      <c r="T6349">
        <v>0</v>
      </c>
      <c r="U6349">
        <v>0</v>
      </c>
      <c r="V6349">
        <v>0</v>
      </c>
      <c r="W6349">
        <v>0</v>
      </c>
      <c r="X6349">
        <v>28178425</v>
      </c>
      <c r="Z6349">
        <v>1462407</v>
      </c>
      <c r="AB6349" s="114">
        <v>3636.0259999999998</v>
      </c>
      <c r="AC6349">
        <v>193709</v>
      </c>
      <c r="AD6349">
        <v>685350</v>
      </c>
      <c r="AE6349">
        <v>0</v>
      </c>
      <c r="AF6349">
        <v>0</v>
      </c>
    </row>
    <row r="6350" spans="1:32" x14ac:dyDescent="0.3">
      <c r="A6350" t="s">
        <v>5</v>
      </c>
      <c r="B6350" s="65" t="str">
        <f>VLOOKUP(A6350,'bank list with code'!$A$2:$C$114,3,FALSE)</f>
        <v>B060</v>
      </c>
      <c r="C6350" s="65" t="str">
        <f>VLOOKUP(B6350,'bank type'!$A$2:$B$87,2,FALSE)</f>
        <v>Public Sector Banks</v>
      </c>
      <c r="D6350" s="62">
        <f t="shared" si="203"/>
        <v>45657</v>
      </c>
      <c r="E6350" s="118">
        <v>12</v>
      </c>
      <c r="F6350" s="31">
        <v>2024</v>
      </c>
      <c r="G6350">
        <v>4617</v>
      </c>
      <c r="H6350">
        <v>607</v>
      </c>
      <c r="K6350">
        <v>20921</v>
      </c>
      <c r="L6350">
        <v>13292</v>
      </c>
      <c r="M6350">
        <v>0</v>
      </c>
      <c r="N6350">
        <v>2867071</v>
      </c>
      <c r="O6350">
        <v>282514</v>
      </c>
      <c r="Q6350">
        <v>511580</v>
      </c>
      <c r="S6350" s="114">
        <v>2419.4450000000002</v>
      </c>
      <c r="T6350">
        <v>269017</v>
      </c>
      <c r="U6350">
        <v>1347319</v>
      </c>
      <c r="V6350">
        <v>0</v>
      </c>
      <c r="W6350">
        <v>0</v>
      </c>
      <c r="X6350">
        <v>33020751</v>
      </c>
      <c r="Z6350">
        <v>3272571</v>
      </c>
      <c r="AB6350" s="114">
        <v>7844.3059999999996</v>
      </c>
      <c r="AC6350">
        <v>559298</v>
      </c>
      <c r="AD6350">
        <v>1339331</v>
      </c>
      <c r="AE6350">
        <v>158</v>
      </c>
      <c r="AF6350">
        <v>494</v>
      </c>
    </row>
    <row r="6351" spans="1:32" x14ac:dyDescent="0.3">
      <c r="A6351" t="s">
        <v>6</v>
      </c>
      <c r="B6351" s="65" t="str">
        <f>VLOOKUP(A6351,'bank list with code'!$A$2:$C$114,3,FALSE)</f>
        <v>B061</v>
      </c>
      <c r="C6351" s="65" t="str">
        <f>VLOOKUP(B6351,'bank type'!$A$2:$B$87,2,FALSE)</f>
        <v>Public Sector Banks</v>
      </c>
      <c r="D6351" s="62">
        <f t="shared" si="203"/>
        <v>45657</v>
      </c>
      <c r="E6351" s="118">
        <v>12</v>
      </c>
      <c r="F6351" s="31">
        <v>2024</v>
      </c>
      <c r="G6351">
        <v>2764</v>
      </c>
      <c r="H6351">
        <v>737</v>
      </c>
      <c r="K6351">
        <v>0</v>
      </c>
      <c r="L6351">
        <v>0</v>
      </c>
      <c r="M6351">
        <v>0</v>
      </c>
      <c r="N6351">
        <v>434804</v>
      </c>
      <c r="O6351">
        <v>65086</v>
      </c>
      <c r="Q6351">
        <v>79359</v>
      </c>
      <c r="S6351" s="114">
        <v>250.667</v>
      </c>
      <c r="T6351">
        <v>25487</v>
      </c>
      <c r="U6351">
        <v>100885</v>
      </c>
      <c r="V6351">
        <v>0</v>
      </c>
      <c r="W6351">
        <v>0</v>
      </c>
      <c r="X6351">
        <v>20478463</v>
      </c>
      <c r="Z6351">
        <v>2278214</v>
      </c>
      <c r="AB6351" s="114">
        <v>5157.9390000000003</v>
      </c>
      <c r="AC6351">
        <v>391387</v>
      </c>
      <c r="AD6351">
        <v>953459</v>
      </c>
      <c r="AE6351">
        <v>0</v>
      </c>
      <c r="AF6351">
        <v>0</v>
      </c>
    </row>
    <row r="6352" spans="1:32" x14ac:dyDescent="0.3">
      <c r="A6352" t="s">
        <v>7</v>
      </c>
      <c r="B6352" s="65" t="str">
        <f>VLOOKUP(A6352,'bank list with code'!$A$2:$C$114,3,FALSE)</f>
        <v>B080</v>
      </c>
      <c r="C6352" s="65" t="str">
        <f>VLOOKUP(B6352,'bank type'!$A$2:$B$87,2,FALSE)</f>
        <v>Public Sector Banks</v>
      </c>
      <c r="D6352" s="62">
        <f t="shared" si="203"/>
        <v>45657</v>
      </c>
      <c r="E6352" s="118">
        <v>12</v>
      </c>
      <c r="F6352" s="31">
        <v>2024</v>
      </c>
      <c r="G6352">
        <v>1016</v>
      </c>
      <c r="H6352">
        <v>27</v>
      </c>
      <c r="K6352">
        <v>958</v>
      </c>
      <c r="L6352">
        <v>1665</v>
      </c>
      <c r="M6352">
        <v>1104</v>
      </c>
      <c r="N6352">
        <v>163637</v>
      </c>
      <c r="O6352">
        <v>0</v>
      </c>
      <c r="Q6352">
        <v>0</v>
      </c>
      <c r="S6352" s="114">
        <v>0</v>
      </c>
      <c r="T6352">
        <v>0</v>
      </c>
      <c r="U6352">
        <v>0</v>
      </c>
      <c r="V6352">
        <v>0</v>
      </c>
      <c r="W6352">
        <v>0</v>
      </c>
      <c r="X6352">
        <v>3480941</v>
      </c>
      <c r="Z6352">
        <v>296211</v>
      </c>
      <c r="AB6352" s="114">
        <v>777.89300000000003</v>
      </c>
      <c r="AC6352">
        <v>90694</v>
      </c>
      <c r="AD6352">
        <v>240433</v>
      </c>
      <c r="AE6352">
        <v>0</v>
      </c>
      <c r="AF6352">
        <v>0</v>
      </c>
    </row>
    <row r="6353" spans="1:32" x14ac:dyDescent="0.3">
      <c r="A6353" t="s">
        <v>8</v>
      </c>
      <c r="B6353" s="65" t="str">
        <f>VLOOKUP(A6353,'bank list with code'!$A$2:$C$114,3,FALSE)</f>
        <v>B081</v>
      </c>
      <c r="C6353" s="65" t="str">
        <f>VLOOKUP(B6353,'bank type'!$A$2:$B$87,2,FALSE)</f>
        <v>Public Sector Banks</v>
      </c>
      <c r="D6353" s="62">
        <f t="shared" si="203"/>
        <v>45657</v>
      </c>
      <c r="E6353" s="118">
        <v>12</v>
      </c>
      <c r="F6353" s="31">
        <v>2024</v>
      </c>
      <c r="G6353">
        <v>7826</v>
      </c>
      <c r="H6353">
        <v>4208</v>
      </c>
      <c r="K6353">
        <v>34302</v>
      </c>
      <c r="L6353">
        <v>0</v>
      </c>
      <c r="M6353">
        <v>675513</v>
      </c>
      <c r="N6353">
        <v>708854</v>
      </c>
      <c r="O6353">
        <v>574560</v>
      </c>
      <c r="Q6353">
        <v>370982</v>
      </c>
      <c r="S6353" s="114">
        <v>1627.72</v>
      </c>
      <c r="T6353">
        <v>270780</v>
      </c>
      <c r="U6353">
        <v>1563233</v>
      </c>
      <c r="V6353">
        <v>2</v>
      </c>
      <c r="W6353">
        <v>70</v>
      </c>
      <c r="X6353">
        <v>41015342</v>
      </c>
      <c r="Z6353">
        <v>4107211</v>
      </c>
      <c r="AB6353" s="114">
        <v>10857.166999999999</v>
      </c>
      <c r="AC6353">
        <v>1123656</v>
      </c>
      <c r="AD6353">
        <v>2975135</v>
      </c>
      <c r="AE6353">
        <v>0</v>
      </c>
      <c r="AF6353">
        <v>0</v>
      </c>
    </row>
    <row r="6354" spans="1:32" x14ac:dyDescent="0.3">
      <c r="A6354" t="s">
        <v>12</v>
      </c>
      <c r="B6354" s="65" t="str">
        <f>VLOOKUP(A6354,'bank list with code'!$A$2:$C$114,3,FALSE)</f>
        <v>B093</v>
      </c>
      <c r="C6354" s="65" t="str">
        <f>VLOOKUP(B6354,'bank type'!$A$2:$B$87,2,FALSE)</f>
        <v>Public Sector Banks</v>
      </c>
      <c r="D6354" s="62">
        <f t="shared" si="203"/>
        <v>45657</v>
      </c>
      <c r="E6354" s="118">
        <v>12</v>
      </c>
      <c r="F6354" s="31">
        <v>2024</v>
      </c>
      <c r="G6354">
        <v>26468</v>
      </c>
      <c r="H6354">
        <v>37646</v>
      </c>
      <c r="K6354">
        <v>1480273</v>
      </c>
      <c r="L6354">
        <v>46525</v>
      </c>
      <c r="M6354">
        <v>970920</v>
      </c>
      <c r="N6354">
        <v>4584539</v>
      </c>
      <c r="O6354">
        <v>20246942</v>
      </c>
      <c r="Q6354">
        <v>27523011</v>
      </c>
      <c r="S6354" s="114">
        <v>112074</v>
      </c>
      <c r="T6354">
        <v>44953793</v>
      </c>
      <c r="U6354">
        <v>170060840</v>
      </c>
      <c r="V6354">
        <v>0</v>
      </c>
      <c r="W6354">
        <v>0</v>
      </c>
      <c r="X6354">
        <v>240315298</v>
      </c>
      <c r="Z6354">
        <v>31287368</v>
      </c>
      <c r="AB6354" s="114">
        <v>78587.115999999995</v>
      </c>
      <c r="AC6354">
        <v>6488176</v>
      </c>
      <c r="AD6354">
        <v>19458960</v>
      </c>
      <c r="AE6354">
        <v>843</v>
      </c>
      <c r="AF6354">
        <v>11915</v>
      </c>
    </row>
    <row r="6355" spans="1:32" x14ac:dyDescent="0.3">
      <c r="A6355" t="s">
        <v>9</v>
      </c>
      <c r="B6355" s="65" t="str">
        <f>VLOOKUP(A6355,'bank list with code'!$A$2:$C$114,3,FALSE)</f>
        <v>B102</v>
      </c>
      <c r="C6355" s="65" t="str">
        <f>VLOOKUP(B6355,'bank type'!$A$2:$B$87,2,FALSE)</f>
        <v>Public Sector Banks</v>
      </c>
      <c r="D6355" s="62">
        <f t="shared" si="203"/>
        <v>45657</v>
      </c>
      <c r="E6355" s="118">
        <v>12</v>
      </c>
      <c r="F6355" s="31">
        <v>2024</v>
      </c>
      <c r="G6355">
        <v>2254</v>
      </c>
      <c r="H6355">
        <v>223</v>
      </c>
      <c r="K6355">
        <v>10860</v>
      </c>
      <c r="L6355">
        <v>3568</v>
      </c>
      <c r="M6355">
        <v>241</v>
      </c>
      <c r="N6355">
        <v>1221759</v>
      </c>
      <c r="O6355">
        <v>0</v>
      </c>
      <c r="Q6355">
        <v>0</v>
      </c>
      <c r="S6355" s="114">
        <v>0</v>
      </c>
      <c r="T6355">
        <v>0</v>
      </c>
      <c r="U6355">
        <v>0</v>
      </c>
      <c r="V6355">
        <v>0</v>
      </c>
      <c r="W6355">
        <v>0</v>
      </c>
      <c r="X6355">
        <v>12454245</v>
      </c>
      <c r="Z6355">
        <v>874446</v>
      </c>
      <c r="AB6355" s="114">
        <v>2273.5360000000001</v>
      </c>
      <c r="AC6355">
        <v>288847</v>
      </c>
      <c r="AD6355">
        <v>714244</v>
      </c>
      <c r="AE6355">
        <v>594</v>
      </c>
      <c r="AF6355">
        <v>8358</v>
      </c>
    </row>
    <row r="6356" spans="1:32" x14ac:dyDescent="0.3">
      <c r="A6356" t="s">
        <v>10</v>
      </c>
      <c r="B6356" s="65" t="str">
        <f>VLOOKUP(A6356,'bank list with code'!$A$2:$C$114,3,FALSE)</f>
        <v>B105</v>
      </c>
      <c r="C6356" s="65" t="str">
        <f>VLOOKUP(B6356,'bank type'!$A$2:$B$87,2,FALSE)</f>
        <v>Public Sector Banks</v>
      </c>
      <c r="D6356" s="62">
        <f t="shared" si="203"/>
        <v>45657</v>
      </c>
      <c r="E6356" s="118">
        <v>12</v>
      </c>
      <c r="F6356" s="31">
        <v>2024</v>
      </c>
      <c r="G6356">
        <v>5557</v>
      </c>
      <c r="H6356">
        <v>1206</v>
      </c>
      <c r="K6356">
        <v>49500</v>
      </c>
      <c r="L6356">
        <v>8005</v>
      </c>
      <c r="M6356">
        <v>304258</v>
      </c>
      <c r="N6356">
        <v>287913</v>
      </c>
      <c r="O6356">
        <v>551230</v>
      </c>
      <c r="Q6356">
        <v>573594</v>
      </c>
      <c r="S6356" s="114">
        <v>2493.3919999999998</v>
      </c>
      <c r="T6356">
        <v>1566213</v>
      </c>
      <c r="U6356">
        <v>3206909</v>
      </c>
      <c r="V6356">
        <v>0</v>
      </c>
      <c r="W6356">
        <v>0</v>
      </c>
      <c r="X6356">
        <v>60574547</v>
      </c>
      <c r="Z6356">
        <v>4576671</v>
      </c>
      <c r="AB6356" s="114">
        <v>10630.462</v>
      </c>
      <c r="AC6356">
        <v>1723015</v>
      </c>
      <c r="AD6356">
        <v>3843064</v>
      </c>
      <c r="AE6356">
        <v>2943</v>
      </c>
      <c r="AF6356">
        <v>11101</v>
      </c>
    </row>
    <row r="6357" spans="1:32" x14ac:dyDescent="0.3">
      <c r="A6357" t="s">
        <v>14</v>
      </c>
      <c r="B6357" s="65" t="str">
        <f>VLOOKUP(A6357,'bank list with code'!$A$2:$C$114,3,FALSE)</f>
        <v>B009</v>
      </c>
      <c r="C6357" s="65" t="str">
        <f>VLOOKUP(B6357,'bank type'!$A$2:$B$87,2,FALSE)</f>
        <v>Private Sector Banks</v>
      </c>
      <c r="D6357" s="62">
        <f t="shared" si="203"/>
        <v>45657</v>
      </c>
      <c r="E6357" s="118">
        <v>12</v>
      </c>
      <c r="F6357" s="31">
        <v>2024</v>
      </c>
      <c r="G6357">
        <v>6505</v>
      </c>
      <c r="H6357">
        <v>7955</v>
      </c>
      <c r="K6357">
        <v>1967973</v>
      </c>
      <c r="L6357">
        <v>369</v>
      </c>
      <c r="M6357">
        <v>638542</v>
      </c>
      <c r="N6357">
        <v>96258045</v>
      </c>
      <c r="O6357">
        <v>14796963</v>
      </c>
      <c r="Q6357">
        <v>35996726</v>
      </c>
      <c r="S6357" s="114">
        <v>98352.741999999998</v>
      </c>
      <c r="T6357">
        <v>26895979</v>
      </c>
      <c r="U6357">
        <v>118029643</v>
      </c>
      <c r="V6357">
        <v>0</v>
      </c>
      <c r="W6357">
        <v>0</v>
      </c>
      <c r="X6357">
        <v>39115004</v>
      </c>
      <c r="Z6357">
        <v>4718597</v>
      </c>
      <c r="AB6357" s="114">
        <v>16430.295999999998</v>
      </c>
      <c r="AC6357">
        <v>1984668</v>
      </c>
      <c r="AD6357">
        <v>10910411</v>
      </c>
      <c r="AE6357">
        <v>12240</v>
      </c>
      <c r="AF6357">
        <v>320209</v>
      </c>
    </row>
    <row r="6358" spans="1:32" x14ac:dyDescent="0.3">
      <c r="A6358" t="s">
        <v>15</v>
      </c>
      <c r="B6358" s="65" t="str">
        <f>VLOOKUP(A6358,'bank list with code'!$A$2:$C$114,3,FALSE)</f>
        <v>B010</v>
      </c>
      <c r="C6358" s="65" t="str">
        <f>VLOOKUP(B6358,'bank type'!$A$2:$B$87,2,FALSE)</f>
        <v>Private Sector Banks</v>
      </c>
      <c r="D6358" s="62">
        <f t="shared" si="203"/>
        <v>45657</v>
      </c>
      <c r="E6358" s="118">
        <v>12</v>
      </c>
      <c r="F6358" s="31">
        <v>2024</v>
      </c>
      <c r="G6358">
        <v>433</v>
      </c>
      <c r="H6358">
        <v>5</v>
      </c>
      <c r="K6358">
        <v>65860</v>
      </c>
      <c r="L6358">
        <v>0</v>
      </c>
      <c r="M6358">
        <v>19523</v>
      </c>
      <c r="N6358">
        <v>0</v>
      </c>
      <c r="O6358">
        <v>0</v>
      </c>
      <c r="Q6358">
        <v>0</v>
      </c>
      <c r="S6358" s="114">
        <v>0</v>
      </c>
      <c r="T6358">
        <v>0</v>
      </c>
      <c r="U6358">
        <v>0</v>
      </c>
      <c r="V6358">
        <v>0</v>
      </c>
      <c r="W6358">
        <v>0</v>
      </c>
      <c r="X6358">
        <v>6085747</v>
      </c>
      <c r="Z6358">
        <v>244955</v>
      </c>
      <c r="AB6358" s="114">
        <v>812.35299999999995</v>
      </c>
      <c r="AC6358">
        <v>76980</v>
      </c>
      <c r="AD6358">
        <v>400773</v>
      </c>
      <c r="AE6358">
        <v>0</v>
      </c>
      <c r="AF6358">
        <v>0</v>
      </c>
    </row>
    <row r="6359" spans="1:32" x14ac:dyDescent="0.3">
      <c r="A6359" t="s">
        <v>90</v>
      </c>
      <c r="B6359" s="65" t="str">
        <f>VLOOKUP(A6359,'bank list with code'!$A$2:$C$114,3,FALSE)</f>
        <v>B024</v>
      </c>
      <c r="C6359" s="65" t="str">
        <f>VLOOKUP(B6359,'bank type'!$A$2:$B$87,2,FALSE)</f>
        <v>Private Sector Banks</v>
      </c>
      <c r="D6359" s="62">
        <f t="shared" si="203"/>
        <v>45657</v>
      </c>
      <c r="E6359" s="118">
        <v>12</v>
      </c>
      <c r="F6359" s="31">
        <v>2024</v>
      </c>
      <c r="G6359">
        <v>1170</v>
      </c>
      <c r="H6359">
        <v>523</v>
      </c>
      <c r="K6359">
        <v>7302</v>
      </c>
      <c r="L6359">
        <v>92325</v>
      </c>
      <c r="M6359">
        <v>0</v>
      </c>
      <c r="N6359">
        <v>81930</v>
      </c>
      <c r="O6359">
        <v>26844</v>
      </c>
      <c r="Q6359">
        <v>50134</v>
      </c>
      <c r="S6359" s="114">
        <v>226.15</v>
      </c>
      <c r="T6359">
        <v>21729</v>
      </c>
      <c r="U6359">
        <v>241970</v>
      </c>
      <c r="V6359">
        <v>0</v>
      </c>
      <c r="W6359">
        <v>0</v>
      </c>
      <c r="X6359">
        <v>2963830</v>
      </c>
      <c r="Z6359">
        <v>471838</v>
      </c>
      <c r="AB6359" s="114">
        <v>1333.5319999999999</v>
      </c>
      <c r="AC6359">
        <v>34791</v>
      </c>
      <c r="AD6359">
        <v>121217</v>
      </c>
      <c r="AE6359">
        <v>0</v>
      </c>
      <c r="AF6359">
        <v>0</v>
      </c>
    </row>
    <row r="6360" spans="1:32" x14ac:dyDescent="0.3">
      <c r="A6360" t="s">
        <v>91</v>
      </c>
      <c r="B6360" s="65" t="str">
        <f>VLOOKUP(A6360,'bank list with code'!$A$2:$C$114,3,FALSE)</f>
        <v>B027</v>
      </c>
      <c r="C6360" s="65" t="str">
        <f>VLOOKUP(B6360,'bank type'!$A$2:$B$87,2,FALSE)</f>
        <v>Private Sector Banks</v>
      </c>
      <c r="D6360" s="62">
        <f t="shared" si="203"/>
        <v>45657</v>
      </c>
      <c r="E6360" s="118">
        <v>12</v>
      </c>
      <c r="F6360" s="31">
        <v>2024</v>
      </c>
      <c r="G6360">
        <v>737</v>
      </c>
      <c r="H6360">
        <v>40</v>
      </c>
      <c r="K6360">
        <v>0</v>
      </c>
      <c r="L6360">
        <v>0</v>
      </c>
      <c r="M6360">
        <v>16412</v>
      </c>
      <c r="N6360">
        <v>0</v>
      </c>
      <c r="O6360">
        <v>153576</v>
      </c>
      <c r="Q6360">
        <v>280338</v>
      </c>
      <c r="S6360" s="114">
        <v>799.12199999999996</v>
      </c>
      <c r="T6360">
        <v>1535641</v>
      </c>
      <c r="U6360">
        <v>1642650</v>
      </c>
      <c r="V6360">
        <v>0</v>
      </c>
      <c r="W6360">
        <v>0</v>
      </c>
      <c r="X6360">
        <v>906711</v>
      </c>
      <c r="Z6360">
        <v>160077</v>
      </c>
      <c r="AB6360" s="114">
        <v>360.315</v>
      </c>
      <c r="AC6360">
        <v>9811</v>
      </c>
      <c r="AD6360">
        <v>40212</v>
      </c>
      <c r="AE6360">
        <v>0</v>
      </c>
      <c r="AF6360">
        <v>0</v>
      </c>
    </row>
    <row r="6361" spans="1:32" x14ac:dyDescent="0.3">
      <c r="A6361" t="s">
        <v>18</v>
      </c>
      <c r="B6361" s="65" t="str">
        <f>VLOOKUP(A6361,'bank list with code'!$A$2:$C$114,3,FALSE)</f>
        <v>B032</v>
      </c>
      <c r="C6361" s="65" t="str">
        <f>VLOOKUP(B6361,'bank type'!$A$2:$B$87,2,FALSE)</f>
        <v>Private Sector Banks</v>
      </c>
      <c r="D6361" s="62">
        <f t="shared" si="203"/>
        <v>45657</v>
      </c>
      <c r="E6361" s="118">
        <v>12</v>
      </c>
      <c r="F6361" s="31">
        <v>2024</v>
      </c>
      <c r="G6361">
        <v>425</v>
      </c>
      <c r="H6361">
        <v>5</v>
      </c>
      <c r="K6361">
        <v>8012</v>
      </c>
      <c r="L6361">
        <v>0</v>
      </c>
      <c r="M6361">
        <v>17395</v>
      </c>
      <c r="N6361">
        <v>0</v>
      </c>
      <c r="O6361">
        <v>41</v>
      </c>
      <c r="Q6361">
        <v>43</v>
      </c>
      <c r="S6361" s="114">
        <v>0.11700000000000001</v>
      </c>
      <c r="T6361">
        <v>18</v>
      </c>
      <c r="U6361">
        <v>28</v>
      </c>
      <c r="V6361">
        <v>0</v>
      </c>
      <c r="W6361">
        <v>0</v>
      </c>
      <c r="X6361">
        <v>821559</v>
      </c>
      <c r="Z6361">
        <v>80717</v>
      </c>
      <c r="AB6361" s="114">
        <v>266.74099999999999</v>
      </c>
      <c r="AC6361">
        <v>46796</v>
      </c>
      <c r="AD6361">
        <v>162991</v>
      </c>
      <c r="AE6361">
        <v>279</v>
      </c>
      <c r="AF6361">
        <v>7609</v>
      </c>
    </row>
    <row r="6362" spans="1:32" x14ac:dyDescent="0.3">
      <c r="A6362" t="s">
        <v>111</v>
      </c>
      <c r="B6362" s="65" t="str">
        <f>VLOOKUP(A6362,'bank list with code'!$A$2:$C$114,3,FALSE)</f>
        <v>B038</v>
      </c>
      <c r="C6362" s="65" t="str">
        <f>VLOOKUP(B6362,'bank type'!$A$2:$B$87,2,FALSE)</f>
        <v>Private Sector Banks</v>
      </c>
      <c r="D6362" s="62">
        <f t="shared" si="203"/>
        <v>45657</v>
      </c>
      <c r="E6362" s="118">
        <v>12</v>
      </c>
      <c r="F6362" s="31">
        <v>2024</v>
      </c>
      <c r="G6362">
        <v>241</v>
      </c>
      <c r="H6362">
        <v>39</v>
      </c>
      <c r="K6362">
        <v>1475</v>
      </c>
      <c r="L6362">
        <v>0</v>
      </c>
      <c r="M6362">
        <v>0</v>
      </c>
      <c r="N6362">
        <v>36330</v>
      </c>
      <c r="O6362">
        <v>12941</v>
      </c>
      <c r="Q6362">
        <v>27512</v>
      </c>
      <c r="S6362" s="114">
        <v>67.881</v>
      </c>
      <c r="T6362">
        <v>6512</v>
      </c>
      <c r="U6362">
        <v>28925</v>
      </c>
      <c r="V6362">
        <v>0</v>
      </c>
      <c r="W6362">
        <v>0</v>
      </c>
      <c r="X6362">
        <v>574838</v>
      </c>
      <c r="Z6362">
        <v>141256</v>
      </c>
      <c r="AB6362" s="114">
        <v>291.05099999999999</v>
      </c>
      <c r="AC6362">
        <v>5738</v>
      </c>
      <c r="AD6362">
        <v>13074</v>
      </c>
      <c r="AE6362">
        <v>0</v>
      </c>
      <c r="AF6362">
        <v>0</v>
      </c>
    </row>
    <row r="6363" spans="1:32" x14ac:dyDescent="0.3">
      <c r="A6363" t="s">
        <v>20</v>
      </c>
      <c r="B6363" s="65" t="str">
        <f>VLOOKUP(A6363,'bank list with code'!$A$2:$C$114,3,FALSE)</f>
        <v>B045</v>
      </c>
      <c r="C6363" s="65" t="str">
        <f>VLOOKUP(B6363,'bank type'!$A$2:$B$87,2,FALSE)</f>
        <v>Private Sector Banks</v>
      </c>
      <c r="D6363" s="62">
        <f t="shared" si="203"/>
        <v>45657</v>
      </c>
      <c r="E6363" s="118">
        <v>12</v>
      </c>
      <c r="F6363" s="31">
        <v>2024</v>
      </c>
      <c r="G6363">
        <v>1739</v>
      </c>
      <c r="H6363">
        <v>314</v>
      </c>
      <c r="K6363">
        <v>21058</v>
      </c>
      <c r="L6363">
        <v>0</v>
      </c>
      <c r="M6363">
        <v>0</v>
      </c>
      <c r="N6363">
        <v>5737909</v>
      </c>
      <c r="O6363">
        <v>1095127</v>
      </c>
      <c r="Q6363">
        <v>2589902</v>
      </c>
      <c r="S6363" s="114">
        <v>7477.13</v>
      </c>
      <c r="T6363">
        <v>1763004</v>
      </c>
      <c r="U6363">
        <v>9946996</v>
      </c>
      <c r="V6363">
        <v>0</v>
      </c>
      <c r="W6363">
        <v>0</v>
      </c>
      <c r="X6363">
        <v>13980395</v>
      </c>
      <c r="Z6363">
        <v>2923729</v>
      </c>
      <c r="AB6363" s="114">
        <v>8192.4760000000006</v>
      </c>
      <c r="AC6363">
        <v>1166964</v>
      </c>
      <c r="AD6363">
        <v>4273894</v>
      </c>
      <c r="AE6363">
        <v>3188</v>
      </c>
      <c r="AF6363">
        <v>45183</v>
      </c>
    </row>
    <row r="6364" spans="1:32" x14ac:dyDescent="0.3">
      <c r="A6364" t="s">
        <v>21</v>
      </c>
      <c r="B6364" s="65" t="str">
        <f>VLOOKUP(A6364,'bank list with code'!$A$2:$C$114,3,FALSE)</f>
        <v>B050</v>
      </c>
      <c r="C6364" s="65" t="str">
        <f>VLOOKUP(B6364,'bank type'!$A$2:$B$87,2,FALSE)</f>
        <v>Private Sector Banks</v>
      </c>
      <c r="D6364" s="62">
        <f t="shared" si="203"/>
        <v>45657</v>
      </c>
      <c r="E6364" s="118">
        <v>12</v>
      </c>
      <c r="F6364" s="31">
        <v>2024</v>
      </c>
      <c r="G6364">
        <v>12403</v>
      </c>
      <c r="H6364">
        <v>8646</v>
      </c>
      <c r="K6364">
        <v>1695039</v>
      </c>
      <c r="L6364">
        <v>2267</v>
      </c>
      <c r="M6364">
        <v>2250508</v>
      </c>
      <c r="N6364">
        <v>814156</v>
      </c>
      <c r="O6364">
        <v>23145038</v>
      </c>
      <c r="Q6364">
        <v>79622189</v>
      </c>
      <c r="S6364" s="114">
        <v>188356.62700000001</v>
      </c>
      <c r="T6364">
        <v>34752317</v>
      </c>
      <c r="U6364">
        <v>343296596</v>
      </c>
      <c r="V6364">
        <v>0</v>
      </c>
      <c r="W6364">
        <v>0</v>
      </c>
      <c r="X6364">
        <v>58395284</v>
      </c>
      <c r="Z6364">
        <v>10324091</v>
      </c>
      <c r="AB6364" s="114">
        <v>40093.324000000001</v>
      </c>
      <c r="AC6364">
        <v>6776493</v>
      </c>
      <c r="AD6364">
        <v>34352983</v>
      </c>
      <c r="AE6364">
        <v>70085</v>
      </c>
      <c r="AF6364">
        <v>1004028</v>
      </c>
    </row>
    <row r="6365" spans="1:32" x14ac:dyDescent="0.3">
      <c r="A6365" t="s">
        <v>22</v>
      </c>
      <c r="B6365" s="65" t="str">
        <f>VLOOKUP(A6365,'bank list with code'!$A$2:$C$114,3,FALSE)</f>
        <v>B053</v>
      </c>
      <c r="C6365" s="65" t="str">
        <f>VLOOKUP(B6365,'bank type'!$A$2:$B$87,2,FALSE)</f>
        <v>Private Sector Banks</v>
      </c>
      <c r="D6365" s="62">
        <f t="shared" si="203"/>
        <v>45657</v>
      </c>
      <c r="E6365" s="118">
        <v>12</v>
      </c>
      <c r="F6365" s="31">
        <v>2024</v>
      </c>
      <c r="G6365">
        <v>10186</v>
      </c>
      <c r="H6365">
        <v>6088</v>
      </c>
      <c r="K6365">
        <v>1802952</v>
      </c>
      <c r="L6365">
        <v>6289</v>
      </c>
      <c r="M6365">
        <v>597253</v>
      </c>
      <c r="N6365">
        <v>3682428</v>
      </c>
      <c r="O6365">
        <v>17901052</v>
      </c>
      <c r="Q6365">
        <v>20478069</v>
      </c>
      <c r="S6365" s="114">
        <v>107681.723</v>
      </c>
      <c r="T6365">
        <v>60374419</v>
      </c>
      <c r="U6365">
        <v>242481050</v>
      </c>
      <c r="V6365">
        <v>69</v>
      </c>
      <c r="W6365">
        <v>4570</v>
      </c>
      <c r="X6365">
        <v>31819602</v>
      </c>
      <c r="Z6365">
        <v>6093733</v>
      </c>
      <c r="AB6365" s="114">
        <v>26905.800999999999</v>
      </c>
      <c r="AC6365">
        <v>3443590</v>
      </c>
      <c r="AD6365">
        <v>21042596</v>
      </c>
      <c r="AE6365">
        <v>5960</v>
      </c>
      <c r="AF6365">
        <v>122333</v>
      </c>
    </row>
    <row r="6366" spans="1:32" x14ac:dyDescent="0.3">
      <c r="A6366" t="s">
        <v>82</v>
      </c>
      <c r="B6366" s="65" t="str">
        <f>VLOOKUP(A6366,'bank list with code'!$A$2:$C$114,3,FALSE)</f>
        <v>B054</v>
      </c>
      <c r="C6366" s="65" t="str">
        <f>VLOOKUP(B6366,'bank type'!$A$2:$B$87,2,FALSE)</f>
        <v>Private Sector Banks</v>
      </c>
      <c r="D6366" s="62">
        <f t="shared" si="203"/>
        <v>45657</v>
      </c>
      <c r="E6366" s="118">
        <v>12</v>
      </c>
      <c r="F6366" s="31">
        <v>2024</v>
      </c>
      <c r="G6366">
        <v>2377</v>
      </c>
      <c r="H6366">
        <v>807</v>
      </c>
      <c r="K6366">
        <v>13522</v>
      </c>
      <c r="L6366">
        <v>1197</v>
      </c>
      <c r="M6366">
        <v>0</v>
      </c>
      <c r="N6366">
        <v>352568</v>
      </c>
      <c r="O6366">
        <v>41023</v>
      </c>
      <c r="Q6366">
        <v>81011</v>
      </c>
      <c r="S6366" s="114">
        <v>339.28300000000002</v>
      </c>
      <c r="T6366">
        <v>66640</v>
      </c>
      <c r="U6366">
        <v>263019</v>
      </c>
      <c r="V6366">
        <v>0</v>
      </c>
      <c r="W6366">
        <v>0</v>
      </c>
      <c r="X6366">
        <v>12107833</v>
      </c>
      <c r="Z6366">
        <v>1109950</v>
      </c>
      <c r="AB6366" s="114">
        <v>2757.1460000000002</v>
      </c>
      <c r="AC6366">
        <v>215688</v>
      </c>
      <c r="AD6366">
        <v>681957</v>
      </c>
      <c r="AE6366">
        <v>0</v>
      </c>
      <c r="AF6366">
        <v>0</v>
      </c>
    </row>
    <row r="6367" spans="1:32" x14ac:dyDescent="0.3">
      <c r="A6367" t="s">
        <v>83</v>
      </c>
      <c r="B6367" s="65" t="str">
        <f>VLOOKUP(A6367,'bank list with code'!$A$2:$C$114,3,FALSE)</f>
        <v>B056</v>
      </c>
      <c r="C6367" s="65" t="str">
        <f>VLOOKUP(B6367,'bank type'!$A$2:$B$87,2,FALSE)</f>
        <v>Private Sector Banks</v>
      </c>
      <c r="D6367" s="62">
        <f t="shared" si="203"/>
        <v>45657</v>
      </c>
      <c r="E6367" s="118">
        <v>12</v>
      </c>
      <c r="F6367" s="31">
        <v>2024</v>
      </c>
      <c r="G6367">
        <v>913</v>
      </c>
      <c r="H6367">
        <v>295</v>
      </c>
      <c r="K6367">
        <v>44375</v>
      </c>
      <c r="L6367">
        <v>7647</v>
      </c>
      <c r="M6367">
        <v>0</v>
      </c>
      <c r="N6367">
        <v>120368</v>
      </c>
      <c r="O6367">
        <v>3291800</v>
      </c>
      <c r="Q6367">
        <v>10892866</v>
      </c>
      <c r="S6367" s="114">
        <v>20275.258000000002</v>
      </c>
      <c r="T6367">
        <v>2401694</v>
      </c>
      <c r="U6367">
        <v>16946769</v>
      </c>
      <c r="V6367">
        <v>0</v>
      </c>
      <c r="W6367">
        <v>0</v>
      </c>
      <c r="X6367">
        <v>6705953</v>
      </c>
      <c r="Z6367">
        <v>634543</v>
      </c>
      <c r="AB6367" s="114">
        <v>2181.7350000000001</v>
      </c>
      <c r="AC6367">
        <v>262269</v>
      </c>
      <c r="AD6367">
        <v>3062234</v>
      </c>
      <c r="AE6367">
        <v>0</v>
      </c>
      <c r="AF6367">
        <v>0</v>
      </c>
    </row>
    <row r="6368" spans="1:32" x14ac:dyDescent="0.3">
      <c r="A6368" t="s">
        <v>24</v>
      </c>
      <c r="B6368" s="65" t="str">
        <f>VLOOKUP(A6368,'bank list with code'!$A$2:$C$114,3,FALSE)</f>
        <v>B062</v>
      </c>
      <c r="C6368" s="65" t="str">
        <f>VLOOKUP(B6368,'bank type'!$A$2:$B$87,2,FALSE)</f>
        <v>Private Sector Banks</v>
      </c>
      <c r="D6368" s="62">
        <f t="shared" si="203"/>
        <v>45657</v>
      </c>
      <c r="E6368" s="118">
        <v>12</v>
      </c>
      <c r="F6368" s="31">
        <v>2024</v>
      </c>
      <c r="G6368">
        <v>1922</v>
      </c>
      <c r="H6368">
        <v>1071</v>
      </c>
      <c r="K6368">
        <v>249297</v>
      </c>
      <c r="L6368">
        <v>141</v>
      </c>
      <c r="M6368">
        <v>45568</v>
      </c>
      <c r="N6368">
        <v>7134005</v>
      </c>
      <c r="O6368">
        <v>3117373</v>
      </c>
      <c r="Q6368">
        <v>4237848</v>
      </c>
      <c r="S6368" s="114">
        <v>57201.553999999996</v>
      </c>
      <c r="T6368">
        <v>7826116</v>
      </c>
      <c r="U6368">
        <v>36892186</v>
      </c>
      <c r="V6368">
        <v>0</v>
      </c>
      <c r="W6368">
        <v>0</v>
      </c>
      <c r="X6368">
        <v>11057251</v>
      </c>
      <c r="Z6368">
        <v>718956</v>
      </c>
      <c r="AB6368" s="114">
        <v>2237.587</v>
      </c>
      <c r="AC6368">
        <v>533990</v>
      </c>
      <c r="AD6368">
        <v>2809269</v>
      </c>
      <c r="AE6368">
        <v>978</v>
      </c>
      <c r="AF6368">
        <v>84345</v>
      </c>
    </row>
    <row r="6369" spans="1:32" x14ac:dyDescent="0.3">
      <c r="A6369" t="s">
        <v>84</v>
      </c>
      <c r="B6369" s="65" t="str">
        <f>VLOOKUP(A6369,'bank list with code'!$A$2:$C$114,3,FALSE)</f>
        <v>B063</v>
      </c>
      <c r="C6369" s="65" t="str">
        <f>VLOOKUP(B6369,'bank type'!$A$2:$B$87,2,FALSE)</f>
        <v>Private Sector Banks</v>
      </c>
      <c r="D6369" s="62">
        <f t="shared" si="203"/>
        <v>45657</v>
      </c>
      <c r="E6369" s="118">
        <v>12</v>
      </c>
      <c r="F6369" s="31">
        <v>2024</v>
      </c>
      <c r="G6369">
        <v>944</v>
      </c>
      <c r="H6369">
        <v>633</v>
      </c>
      <c r="K6369">
        <v>14349</v>
      </c>
      <c r="L6369">
        <v>942</v>
      </c>
      <c r="M6369">
        <v>0</v>
      </c>
      <c r="N6369">
        <v>591902</v>
      </c>
      <c r="O6369">
        <v>125283</v>
      </c>
      <c r="Q6369">
        <v>190265</v>
      </c>
      <c r="S6369" s="114">
        <v>1682.5429999999999</v>
      </c>
      <c r="T6369">
        <v>103415</v>
      </c>
      <c r="U6369">
        <v>402799</v>
      </c>
      <c r="V6369">
        <v>0</v>
      </c>
      <c r="W6369">
        <v>0</v>
      </c>
      <c r="X6369">
        <v>4733915</v>
      </c>
      <c r="Z6369">
        <v>819833</v>
      </c>
      <c r="AB6369" s="114">
        <v>2251.9160000000002</v>
      </c>
      <c r="AC6369">
        <v>907824</v>
      </c>
      <c r="AD6369">
        <v>645730</v>
      </c>
      <c r="AE6369">
        <v>0</v>
      </c>
      <c r="AF6369">
        <v>0</v>
      </c>
    </row>
    <row r="6370" spans="1:32" x14ac:dyDescent="0.3">
      <c r="A6370" t="s">
        <v>26</v>
      </c>
      <c r="B6370" s="65" t="str">
        <f>VLOOKUP(A6370,'bank list with code'!$A$2:$C$114,3,FALSE)</f>
        <v>B069</v>
      </c>
      <c r="C6370" s="65" t="str">
        <f>VLOOKUP(B6370,'bank type'!$A$2:$B$87,2,FALSE)</f>
        <v>Private Sector Banks</v>
      </c>
      <c r="D6370" s="62">
        <f t="shared" si="203"/>
        <v>45657</v>
      </c>
      <c r="E6370" s="118">
        <v>12</v>
      </c>
      <c r="F6370" s="31">
        <v>2024</v>
      </c>
      <c r="G6370">
        <v>944</v>
      </c>
      <c r="H6370">
        <v>562</v>
      </c>
      <c r="K6370">
        <v>10590</v>
      </c>
      <c r="L6370">
        <v>0</v>
      </c>
      <c r="M6370">
        <v>0</v>
      </c>
      <c r="N6370">
        <v>110467</v>
      </c>
      <c r="O6370">
        <v>0</v>
      </c>
      <c r="Q6370">
        <v>0</v>
      </c>
      <c r="S6370" s="114">
        <v>0</v>
      </c>
      <c r="T6370">
        <v>0</v>
      </c>
      <c r="U6370">
        <v>0</v>
      </c>
      <c r="V6370">
        <v>0</v>
      </c>
      <c r="W6370">
        <v>0</v>
      </c>
      <c r="X6370">
        <v>5490143</v>
      </c>
      <c r="Z6370">
        <v>746880</v>
      </c>
      <c r="AB6370" s="114">
        <v>1576.2049999999999</v>
      </c>
      <c r="AC6370">
        <v>53031</v>
      </c>
      <c r="AD6370">
        <v>165968</v>
      </c>
      <c r="AE6370">
        <v>0</v>
      </c>
      <c r="AF6370">
        <v>0</v>
      </c>
    </row>
    <row r="6371" spans="1:32" x14ac:dyDescent="0.3">
      <c r="A6371" t="s">
        <v>27</v>
      </c>
      <c r="B6371" s="65" t="str">
        <f>VLOOKUP(A6371,'bank list with code'!$A$2:$C$114,3,FALSE)</f>
        <v>B070</v>
      </c>
      <c r="C6371" s="65" t="str">
        <f>VLOOKUP(B6371,'bank type'!$A$2:$B$87,2,FALSE)</f>
        <v>Private Sector Banks</v>
      </c>
      <c r="D6371" s="62">
        <f t="shared" si="203"/>
        <v>45657</v>
      </c>
      <c r="E6371" s="118">
        <v>12</v>
      </c>
      <c r="F6371" s="31">
        <v>2024</v>
      </c>
      <c r="G6371">
        <v>1493</v>
      </c>
      <c r="H6371">
        <v>704</v>
      </c>
      <c r="K6371">
        <v>2740</v>
      </c>
      <c r="L6371">
        <v>0</v>
      </c>
      <c r="M6371">
        <v>0</v>
      </c>
      <c r="N6371">
        <v>44653</v>
      </c>
      <c r="O6371">
        <v>10248</v>
      </c>
      <c r="Q6371">
        <v>23237</v>
      </c>
      <c r="S6371" s="114">
        <v>171.22300000000001</v>
      </c>
      <c r="T6371">
        <v>6815</v>
      </c>
      <c r="U6371">
        <v>105678</v>
      </c>
      <c r="V6371">
        <v>0</v>
      </c>
      <c r="W6371">
        <v>0</v>
      </c>
      <c r="X6371">
        <v>5112105</v>
      </c>
      <c r="Z6371">
        <v>913923</v>
      </c>
      <c r="AB6371" s="114">
        <v>2433.8000000000002</v>
      </c>
      <c r="AC6371">
        <v>133535</v>
      </c>
      <c r="AD6371">
        <v>608426</v>
      </c>
      <c r="AE6371">
        <v>0</v>
      </c>
      <c r="AF6371">
        <v>0</v>
      </c>
    </row>
    <row r="6372" spans="1:32" x14ac:dyDescent="0.3">
      <c r="A6372" t="s">
        <v>28</v>
      </c>
      <c r="B6372" s="65" t="str">
        <f>VLOOKUP(A6372,'bank list with code'!$A$2:$C$114,3,FALSE)</f>
        <v>B073</v>
      </c>
      <c r="C6372" s="65" t="str">
        <f>VLOOKUP(B6372,'bank type'!$A$2:$B$87,2,FALSE)</f>
        <v>Private Sector Banks</v>
      </c>
      <c r="D6372" s="62">
        <f t="shared" si="203"/>
        <v>45657</v>
      </c>
      <c r="E6372" s="118">
        <v>12</v>
      </c>
      <c r="F6372" s="31">
        <v>2024</v>
      </c>
      <c r="G6372">
        <v>1896</v>
      </c>
      <c r="H6372">
        <v>1441</v>
      </c>
      <c r="K6372">
        <v>80585</v>
      </c>
      <c r="L6372">
        <v>0</v>
      </c>
      <c r="M6372">
        <v>138361</v>
      </c>
      <c r="N6372">
        <v>680132</v>
      </c>
      <c r="O6372">
        <v>5021613</v>
      </c>
      <c r="Q6372">
        <v>11913684</v>
      </c>
      <c r="S6372" s="114">
        <v>27640.904999999999</v>
      </c>
      <c r="T6372">
        <v>4394932</v>
      </c>
      <c r="U6372">
        <v>40001652</v>
      </c>
      <c r="V6372">
        <v>0</v>
      </c>
      <c r="W6372">
        <v>0</v>
      </c>
      <c r="X6372">
        <v>34694454</v>
      </c>
      <c r="Z6372">
        <v>1946707</v>
      </c>
      <c r="AB6372" s="114">
        <v>5344.2790000000005</v>
      </c>
      <c r="AC6372">
        <v>1634794</v>
      </c>
      <c r="AD6372">
        <v>5437832</v>
      </c>
      <c r="AE6372">
        <v>0</v>
      </c>
      <c r="AF6372">
        <v>0</v>
      </c>
    </row>
    <row r="6373" spans="1:32" x14ac:dyDescent="0.3">
      <c r="A6373" t="s">
        <v>92</v>
      </c>
      <c r="B6373" s="65" t="str">
        <f>VLOOKUP(A6373,'bank list with code'!$A$2:$C$114,3,FALSE)</f>
        <v>B074</v>
      </c>
      <c r="C6373" s="65" t="str">
        <f>VLOOKUP(B6373,'bank type'!$A$2:$B$87,2,FALSE)</f>
        <v>Private Sector Banks</v>
      </c>
      <c r="D6373" s="62">
        <f t="shared" si="203"/>
        <v>45657</v>
      </c>
      <c r="E6373" s="118">
        <v>12</v>
      </c>
      <c r="F6373" s="31">
        <v>2024</v>
      </c>
      <c r="G6373">
        <v>0</v>
      </c>
      <c r="H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Q6373">
        <v>0</v>
      </c>
      <c r="S6373" s="114">
        <v>0</v>
      </c>
      <c r="T6373">
        <v>0</v>
      </c>
      <c r="U6373">
        <v>0</v>
      </c>
      <c r="V6373">
        <v>0</v>
      </c>
      <c r="W6373">
        <v>0</v>
      </c>
      <c r="X6373">
        <v>284607</v>
      </c>
      <c r="Z6373">
        <v>14023</v>
      </c>
      <c r="AB6373" s="114">
        <v>28.509</v>
      </c>
      <c r="AC6373">
        <v>3355</v>
      </c>
      <c r="AD6373">
        <v>11159</v>
      </c>
      <c r="AE6373">
        <v>0</v>
      </c>
      <c r="AF6373">
        <v>0</v>
      </c>
    </row>
    <row r="6374" spans="1:32" x14ac:dyDescent="0.3">
      <c r="A6374" t="s">
        <v>85</v>
      </c>
      <c r="B6374" s="65" t="str">
        <f>VLOOKUP(A6374,'bank list with code'!$A$2:$C$114,3,FALSE)</f>
        <v>B083</v>
      </c>
      <c r="C6374" s="65" t="str">
        <f>VLOOKUP(B6374,'bank type'!$A$2:$B$87,2,FALSE)</f>
        <v>Private Sector Banks</v>
      </c>
      <c r="D6374" s="62">
        <f t="shared" si="203"/>
        <v>45657</v>
      </c>
      <c r="E6374" s="118">
        <v>12</v>
      </c>
      <c r="F6374" s="31">
        <v>2024</v>
      </c>
      <c r="G6374">
        <v>376</v>
      </c>
      <c r="H6374">
        <v>35</v>
      </c>
      <c r="K6374">
        <v>2119293</v>
      </c>
      <c r="L6374">
        <v>0</v>
      </c>
      <c r="M6374">
        <v>3429</v>
      </c>
      <c r="N6374">
        <v>138274</v>
      </c>
      <c r="O6374">
        <v>5038440</v>
      </c>
      <c r="Q6374">
        <v>5540360</v>
      </c>
      <c r="S6374" s="114">
        <v>30437.322</v>
      </c>
      <c r="T6374">
        <v>5424398</v>
      </c>
      <c r="U6374">
        <v>44776305</v>
      </c>
      <c r="V6374">
        <v>0</v>
      </c>
      <c r="W6374">
        <v>0</v>
      </c>
      <c r="X6374">
        <v>1610758</v>
      </c>
      <c r="Z6374">
        <v>157192</v>
      </c>
      <c r="AB6374" s="114">
        <v>476.89699999999999</v>
      </c>
      <c r="AC6374">
        <v>91766</v>
      </c>
      <c r="AD6374">
        <v>644532</v>
      </c>
      <c r="AE6374">
        <v>71</v>
      </c>
      <c r="AF6374">
        <v>3187</v>
      </c>
    </row>
    <row r="6375" spans="1:32" x14ac:dyDescent="0.3">
      <c r="A6375" t="s">
        <v>30</v>
      </c>
      <c r="B6375" s="65" t="str">
        <f>VLOOKUP(A6375,'bank list with code'!$A$2:$C$114,3,FALSE)</f>
        <v>B089</v>
      </c>
      <c r="C6375" s="65" t="str">
        <f>VLOOKUP(B6375,'bank type'!$A$2:$B$87,2,FALSE)</f>
        <v>Private Sector Banks</v>
      </c>
      <c r="D6375" s="62">
        <f t="shared" si="203"/>
        <v>45657</v>
      </c>
      <c r="E6375" s="118">
        <v>12</v>
      </c>
      <c r="F6375" s="31">
        <v>2024</v>
      </c>
      <c r="G6375">
        <v>910</v>
      </c>
      <c r="H6375">
        <v>370</v>
      </c>
      <c r="K6375">
        <v>13940</v>
      </c>
      <c r="L6375">
        <v>0</v>
      </c>
      <c r="M6375">
        <v>38917</v>
      </c>
      <c r="N6375">
        <v>99928</v>
      </c>
      <c r="O6375">
        <v>385372</v>
      </c>
      <c r="Q6375">
        <v>652597</v>
      </c>
      <c r="S6375" s="114">
        <v>2514.7530000000002</v>
      </c>
      <c r="T6375">
        <v>673909</v>
      </c>
      <c r="U6375">
        <v>4326771</v>
      </c>
      <c r="V6375">
        <v>0</v>
      </c>
      <c r="W6375">
        <v>0</v>
      </c>
      <c r="X6375">
        <v>3777228</v>
      </c>
      <c r="Z6375">
        <v>1033157</v>
      </c>
      <c r="AB6375" s="114">
        <v>2793.9409999999998</v>
      </c>
      <c r="AC6375">
        <v>168593</v>
      </c>
      <c r="AD6375">
        <v>801652</v>
      </c>
      <c r="AE6375">
        <v>0</v>
      </c>
      <c r="AF6375">
        <v>0</v>
      </c>
    </row>
    <row r="6376" spans="1:32" x14ac:dyDescent="0.3">
      <c r="A6376" t="s">
        <v>31</v>
      </c>
      <c r="B6376" s="65" t="str">
        <f>VLOOKUP(A6376,'bank list with code'!$A$2:$C$114,3,FALSE)</f>
        <v>B100</v>
      </c>
      <c r="C6376" s="65" t="str">
        <f>VLOOKUP(B6376,'bank type'!$A$2:$B$87,2,FALSE)</f>
        <v>Private Sector Banks</v>
      </c>
      <c r="D6376" s="62">
        <f t="shared" si="203"/>
        <v>45657</v>
      </c>
      <c r="E6376" s="118">
        <v>12</v>
      </c>
      <c r="F6376" s="31">
        <v>2024</v>
      </c>
      <c r="G6376">
        <v>508</v>
      </c>
      <c r="H6376">
        <v>654</v>
      </c>
      <c r="K6376">
        <v>2346</v>
      </c>
      <c r="L6376">
        <v>0</v>
      </c>
      <c r="M6376">
        <v>0</v>
      </c>
      <c r="N6376">
        <v>168891</v>
      </c>
      <c r="O6376">
        <v>33049</v>
      </c>
      <c r="Q6376">
        <v>44678</v>
      </c>
      <c r="S6376" s="114">
        <v>205.22200000000001</v>
      </c>
      <c r="T6376">
        <v>16647</v>
      </c>
      <c r="U6376">
        <v>105848</v>
      </c>
      <c r="V6376">
        <v>0</v>
      </c>
      <c r="W6376">
        <v>0</v>
      </c>
      <c r="X6376">
        <v>2384102</v>
      </c>
      <c r="Z6376">
        <v>357803</v>
      </c>
      <c r="AB6376" s="114">
        <v>951.66700000000003</v>
      </c>
      <c r="AC6376">
        <v>29642</v>
      </c>
      <c r="AD6376">
        <v>131829</v>
      </c>
      <c r="AE6376">
        <v>90</v>
      </c>
      <c r="AF6376">
        <v>249</v>
      </c>
    </row>
    <row r="6377" spans="1:32" x14ac:dyDescent="0.3">
      <c r="A6377" t="s">
        <v>33</v>
      </c>
      <c r="B6377" s="65" t="str">
        <f>VLOOKUP(A6377,'bank list with code'!$A$2:$C$114,3,FALSE)</f>
        <v>B113</v>
      </c>
      <c r="C6377" s="65" t="str">
        <f>VLOOKUP(B6377,'bank type'!$A$2:$B$87,2,FALSE)</f>
        <v>Private Sector Banks</v>
      </c>
      <c r="D6377" s="62">
        <f t="shared" si="203"/>
        <v>45657</v>
      </c>
      <c r="E6377" s="118">
        <v>12</v>
      </c>
      <c r="F6377" s="31">
        <v>2024</v>
      </c>
      <c r="G6377">
        <v>1168</v>
      </c>
      <c r="H6377">
        <v>157</v>
      </c>
      <c r="K6377">
        <v>98651</v>
      </c>
      <c r="L6377">
        <v>95092</v>
      </c>
      <c r="M6377">
        <v>197898</v>
      </c>
      <c r="N6377">
        <v>491987520</v>
      </c>
      <c r="O6377">
        <v>2407944</v>
      </c>
      <c r="Q6377">
        <v>8607804</v>
      </c>
      <c r="S6377" s="114">
        <v>17484.424999999999</v>
      </c>
      <c r="T6377">
        <v>1113324</v>
      </c>
      <c r="U6377">
        <v>13531692</v>
      </c>
      <c r="V6377">
        <v>0</v>
      </c>
      <c r="W6377">
        <v>0</v>
      </c>
      <c r="X6377">
        <v>5022677</v>
      </c>
      <c r="Z6377">
        <v>531199</v>
      </c>
      <c r="AB6377" s="114">
        <v>1576.9690000000001</v>
      </c>
      <c r="AC6377">
        <v>138255</v>
      </c>
      <c r="AD6377">
        <v>886384</v>
      </c>
      <c r="AE6377">
        <v>32</v>
      </c>
      <c r="AF6377">
        <v>426</v>
      </c>
    </row>
    <row r="6378" spans="1:32" x14ac:dyDescent="0.3">
      <c r="A6378" t="s">
        <v>86</v>
      </c>
      <c r="B6378" s="65" t="str">
        <f>VLOOKUP(A6378,'bank list with code'!$A$2:$C$114,3,FALSE)</f>
        <v>B004</v>
      </c>
      <c r="C6378" s="65" t="str">
        <f>VLOOKUP(B6378,'bank type'!$A$2:$B$87,2,FALSE)</f>
        <v>Foreign Banks</v>
      </c>
      <c r="D6378" s="62">
        <f t="shared" si="203"/>
        <v>45657</v>
      </c>
      <c r="E6378" s="118">
        <v>12</v>
      </c>
      <c r="F6378" s="31">
        <v>2024</v>
      </c>
      <c r="G6378">
        <v>0</v>
      </c>
      <c r="H6378">
        <v>0</v>
      </c>
      <c r="K6378">
        <v>36444</v>
      </c>
      <c r="L6378">
        <v>0</v>
      </c>
      <c r="M6378">
        <v>0</v>
      </c>
      <c r="N6378">
        <v>0</v>
      </c>
      <c r="O6378">
        <v>1437498</v>
      </c>
      <c r="Q6378">
        <v>1738714</v>
      </c>
      <c r="S6378" s="114">
        <v>15017.768</v>
      </c>
      <c r="T6378">
        <v>4418571</v>
      </c>
      <c r="U6378">
        <v>42124514</v>
      </c>
      <c r="V6378">
        <v>0</v>
      </c>
      <c r="W6378">
        <v>0</v>
      </c>
      <c r="X6378">
        <v>0</v>
      </c>
      <c r="Z6378">
        <v>0</v>
      </c>
      <c r="AB6378" s="114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3">
      <c r="A6379" t="s">
        <v>36</v>
      </c>
      <c r="B6379" s="65" t="str">
        <f>VLOOKUP(A6379,'bank list with code'!$A$2:$C$114,3,FALSE)</f>
        <v>B011</v>
      </c>
      <c r="C6379" s="65" t="str">
        <f>VLOOKUP(B6379,'bank type'!$A$2:$B$87,2,FALSE)</f>
        <v>Foreign Banks</v>
      </c>
      <c r="D6379" s="62">
        <f t="shared" si="203"/>
        <v>45657</v>
      </c>
      <c r="E6379" s="118">
        <v>12</v>
      </c>
      <c r="F6379" s="31">
        <v>2024</v>
      </c>
      <c r="G6379">
        <v>0</v>
      </c>
      <c r="H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Q6379">
        <v>0</v>
      </c>
      <c r="S6379" s="1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Z6379">
        <v>0</v>
      </c>
      <c r="AB6379" s="114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3">
      <c r="A6380" t="s">
        <v>107</v>
      </c>
      <c r="B6380" s="65" t="str">
        <f>VLOOKUP(A6380,'bank list with code'!$A$2:$C$114,3,FALSE)</f>
        <v>B013</v>
      </c>
      <c r="C6380" s="65" t="str">
        <f>VLOOKUP(B6380,'bank type'!$A$2:$B$87,2,FALSE)</f>
        <v>Foreign Banks</v>
      </c>
      <c r="D6380" s="62">
        <f t="shared" si="203"/>
        <v>45657</v>
      </c>
      <c r="E6380" s="118">
        <v>12</v>
      </c>
      <c r="F6380" s="31">
        <v>2024</v>
      </c>
      <c r="G6380">
        <v>0</v>
      </c>
      <c r="H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Q6380">
        <v>0</v>
      </c>
      <c r="S6380" s="114">
        <v>0</v>
      </c>
      <c r="T6380">
        <v>0</v>
      </c>
      <c r="U6380">
        <v>0</v>
      </c>
      <c r="V6380">
        <v>0</v>
      </c>
      <c r="W6380">
        <v>0</v>
      </c>
      <c r="X6380">
        <v>802</v>
      </c>
      <c r="Z6380">
        <v>1114</v>
      </c>
      <c r="AB6380" s="114">
        <v>3.6219999999999999</v>
      </c>
      <c r="AC6380">
        <v>83</v>
      </c>
      <c r="AD6380">
        <v>2393</v>
      </c>
      <c r="AE6380">
        <v>0</v>
      </c>
      <c r="AF6380">
        <v>0</v>
      </c>
    </row>
    <row r="6381" spans="1:32" x14ac:dyDescent="0.3">
      <c r="A6381" t="s">
        <v>37</v>
      </c>
      <c r="B6381" s="65" t="str">
        <f>VLOOKUP(A6381,'bank list with code'!$A$2:$C$114,3,FALSE)</f>
        <v>B017</v>
      </c>
      <c r="C6381" s="65" t="str">
        <f>VLOOKUP(B6381,'bank type'!$A$2:$B$87,2,FALSE)</f>
        <v>Foreign Banks</v>
      </c>
      <c r="D6381" s="62">
        <f t="shared" si="203"/>
        <v>45657</v>
      </c>
      <c r="E6381" s="118">
        <v>12</v>
      </c>
      <c r="F6381" s="31">
        <v>2024</v>
      </c>
      <c r="G6381">
        <v>0</v>
      </c>
      <c r="H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Q6381">
        <v>0</v>
      </c>
      <c r="S6381" s="114">
        <v>0</v>
      </c>
      <c r="T6381">
        <v>0</v>
      </c>
      <c r="U6381">
        <v>0</v>
      </c>
      <c r="V6381">
        <v>0</v>
      </c>
      <c r="W6381">
        <v>0</v>
      </c>
      <c r="X6381">
        <v>1058</v>
      </c>
      <c r="Z6381">
        <v>100</v>
      </c>
      <c r="AB6381" s="114">
        <v>0.57999999999999996</v>
      </c>
      <c r="AC6381">
        <v>0</v>
      </c>
      <c r="AD6381">
        <v>0</v>
      </c>
      <c r="AE6381">
        <v>0</v>
      </c>
      <c r="AF6381">
        <v>0</v>
      </c>
    </row>
    <row r="6382" spans="1:32" x14ac:dyDescent="0.3">
      <c r="A6382" t="s">
        <v>38</v>
      </c>
      <c r="B6382" s="65" t="str">
        <f>VLOOKUP(A6382,'bank list with code'!$A$2:$C$114,3,FALSE)</f>
        <v>B023</v>
      </c>
      <c r="C6382" s="65" t="str">
        <f>VLOOKUP(B6382,'bank type'!$A$2:$B$87,2,FALSE)</f>
        <v>Foreign Banks</v>
      </c>
      <c r="D6382" s="62">
        <f t="shared" si="203"/>
        <v>45657</v>
      </c>
      <c r="E6382" s="118">
        <v>12</v>
      </c>
      <c r="F6382" s="31">
        <v>2024</v>
      </c>
      <c r="G6382">
        <v>0</v>
      </c>
      <c r="H6382">
        <v>0</v>
      </c>
      <c r="K6382">
        <v>0</v>
      </c>
      <c r="L6382">
        <v>0</v>
      </c>
      <c r="M6382">
        <v>0</v>
      </c>
      <c r="N6382">
        <v>0</v>
      </c>
      <c r="O6382">
        <v>223969</v>
      </c>
      <c r="Q6382">
        <v>143621</v>
      </c>
      <c r="S6382" s="114">
        <v>1129.885</v>
      </c>
      <c r="T6382">
        <v>237890</v>
      </c>
      <c r="U6382">
        <v>4018713</v>
      </c>
      <c r="V6382">
        <v>0</v>
      </c>
      <c r="W6382">
        <v>0</v>
      </c>
      <c r="X6382">
        <v>0</v>
      </c>
      <c r="Z6382">
        <v>0</v>
      </c>
      <c r="AB6382" s="114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3">
      <c r="A6383" t="s">
        <v>87</v>
      </c>
      <c r="B6383" s="65" t="str">
        <f>VLOOKUP(A6383,'bank list with code'!$A$2:$C$114,3,FALSE)</f>
        <v>B030</v>
      </c>
      <c r="C6383" s="65" t="str">
        <f>VLOOKUP(B6383,'bank type'!$A$2:$B$87,2,FALSE)</f>
        <v>Foreign Banks</v>
      </c>
      <c r="D6383" s="62">
        <f t="shared" si="203"/>
        <v>45657</v>
      </c>
      <c r="E6383" s="118">
        <v>12</v>
      </c>
      <c r="F6383" s="31">
        <v>2024</v>
      </c>
      <c r="G6383">
        <v>440</v>
      </c>
      <c r="H6383">
        <v>336</v>
      </c>
      <c r="K6383">
        <v>647</v>
      </c>
      <c r="L6383">
        <v>90</v>
      </c>
      <c r="M6383">
        <v>0</v>
      </c>
      <c r="N6383">
        <v>7414</v>
      </c>
      <c r="O6383">
        <v>508863</v>
      </c>
      <c r="Q6383">
        <v>537559</v>
      </c>
      <c r="S6383" s="114">
        <v>2468.444</v>
      </c>
      <c r="T6383">
        <v>300166</v>
      </c>
      <c r="U6383">
        <v>2539124</v>
      </c>
      <c r="V6383">
        <v>0</v>
      </c>
      <c r="W6383">
        <v>0</v>
      </c>
      <c r="X6383">
        <v>1739117</v>
      </c>
      <c r="Z6383">
        <v>197333</v>
      </c>
      <c r="AB6383" s="114">
        <v>517.35400000000004</v>
      </c>
      <c r="AC6383">
        <v>95823</v>
      </c>
      <c r="AD6383">
        <v>315570</v>
      </c>
      <c r="AE6383">
        <v>0</v>
      </c>
      <c r="AF6383">
        <v>0</v>
      </c>
    </row>
    <row r="6384" spans="1:32" x14ac:dyDescent="0.3">
      <c r="A6384" t="s">
        <v>40</v>
      </c>
      <c r="B6384" s="65" t="str">
        <f>VLOOKUP(A6384,'bank list with code'!$A$2:$C$114,3,FALSE)</f>
        <v>B035</v>
      </c>
      <c r="C6384" s="65" t="str">
        <f>VLOOKUP(B6384,'bank type'!$A$2:$B$87,2,FALSE)</f>
        <v>Foreign Banks</v>
      </c>
      <c r="D6384" s="62">
        <f t="shared" si="203"/>
        <v>45657</v>
      </c>
      <c r="E6384" s="118">
        <v>12</v>
      </c>
      <c r="F6384" s="31">
        <v>2024</v>
      </c>
      <c r="G6384">
        <v>13</v>
      </c>
      <c r="H6384">
        <v>2</v>
      </c>
      <c r="K6384">
        <v>0</v>
      </c>
      <c r="L6384">
        <v>0</v>
      </c>
      <c r="M6384">
        <v>0</v>
      </c>
      <c r="N6384">
        <v>8</v>
      </c>
      <c r="O6384">
        <v>0</v>
      </c>
      <c r="Q6384">
        <v>0</v>
      </c>
      <c r="S6384" s="114">
        <v>0</v>
      </c>
      <c r="T6384">
        <v>0</v>
      </c>
      <c r="U6384">
        <v>0</v>
      </c>
      <c r="V6384">
        <v>0</v>
      </c>
      <c r="W6384">
        <v>0</v>
      </c>
      <c r="X6384">
        <v>104832</v>
      </c>
      <c r="Z6384">
        <v>27883</v>
      </c>
      <c r="AB6384" s="114">
        <v>99.481999999999999</v>
      </c>
      <c r="AC6384">
        <v>13034</v>
      </c>
      <c r="AD6384">
        <v>51965</v>
      </c>
      <c r="AE6384">
        <v>0</v>
      </c>
      <c r="AF6384">
        <v>0</v>
      </c>
    </row>
    <row r="6385" spans="1:32" x14ac:dyDescent="0.3">
      <c r="A6385" t="s">
        <v>108</v>
      </c>
      <c r="B6385" s="65" t="str">
        <f>VLOOKUP(A6385,'bank list with code'!$A$2:$C$114,3,FALSE)</f>
        <v>B040</v>
      </c>
      <c r="C6385" s="65" t="str">
        <f>VLOOKUP(B6385,'bank type'!$A$2:$B$87,2,FALSE)</f>
        <v>Foreign Banks</v>
      </c>
      <c r="D6385" s="62">
        <f t="shared" si="203"/>
        <v>45657</v>
      </c>
      <c r="E6385" s="118">
        <v>12</v>
      </c>
      <c r="F6385" s="31">
        <v>2024</v>
      </c>
      <c r="G6385">
        <v>2</v>
      </c>
      <c r="H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Q6385">
        <v>0</v>
      </c>
      <c r="S6385" s="114">
        <v>0</v>
      </c>
      <c r="T6385">
        <v>0</v>
      </c>
      <c r="U6385">
        <v>0</v>
      </c>
      <c r="V6385">
        <v>0</v>
      </c>
      <c r="W6385">
        <v>0</v>
      </c>
      <c r="X6385">
        <v>22614</v>
      </c>
      <c r="Z6385">
        <v>1000</v>
      </c>
      <c r="AB6385" s="114">
        <v>3.383</v>
      </c>
      <c r="AC6385">
        <v>240</v>
      </c>
      <c r="AD6385">
        <v>431</v>
      </c>
      <c r="AE6385">
        <v>0</v>
      </c>
      <c r="AF6385">
        <v>0</v>
      </c>
    </row>
    <row r="6386" spans="1:32" x14ac:dyDescent="0.3">
      <c r="A6386" t="s">
        <v>88</v>
      </c>
      <c r="B6386" s="65" t="str">
        <f>VLOOKUP(A6386,'bank list with code'!$A$2:$C$114,3,FALSE)</f>
        <v>B052</v>
      </c>
      <c r="C6386" s="65" t="str">
        <f>VLOOKUP(B6386,'bank type'!$A$2:$B$87,2,FALSE)</f>
        <v>Foreign Banks</v>
      </c>
      <c r="D6386" s="62">
        <f t="shared" si="203"/>
        <v>45657</v>
      </c>
      <c r="E6386" s="118">
        <v>12</v>
      </c>
      <c r="F6386" s="31">
        <v>2024</v>
      </c>
      <c r="G6386">
        <v>46</v>
      </c>
      <c r="H6386">
        <v>27</v>
      </c>
      <c r="K6386">
        <v>0</v>
      </c>
      <c r="L6386">
        <v>0</v>
      </c>
      <c r="M6386">
        <v>0</v>
      </c>
      <c r="N6386">
        <v>0</v>
      </c>
      <c r="O6386">
        <v>801372</v>
      </c>
      <c r="Q6386">
        <v>1096494</v>
      </c>
      <c r="S6386" s="114">
        <v>4204.8720000000003</v>
      </c>
      <c r="T6386">
        <v>1644977</v>
      </c>
      <c r="U6386">
        <v>15443401</v>
      </c>
      <c r="V6386">
        <v>0</v>
      </c>
      <c r="W6386">
        <v>0</v>
      </c>
      <c r="X6386">
        <v>842628</v>
      </c>
      <c r="Z6386">
        <v>288260</v>
      </c>
      <c r="AB6386" s="114">
        <v>1530.9670000000001</v>
      </c>
      <c r="AC6386">
        <v>0</v>
      </c>
      <c r="AD6386">
        <v>0</v>
      </c>
      <c r="AE6386">
        <v>0</v>
      </c>
      <c r="AF6386">
        <v>0</v>
      </c>
    </row>
    <row r="6387" spans="1:32" x14ac:dyDescent="0.3">
      <c r="A6387" t="s">
        <v>109</v>
      </c>
      <c r="B6387" s="65" t="str">
        <f>VLOOKUP(A6387,'bank list with code'!$A$2:$C$114,3,FALSE)</f>
        <v>B071</v>
      </c>
      <c r="C6387" s="65" t="str">
        <f>VLOOKUP(B6387,'bank type'!$A$2:$B$87,2,FALSE)</f>
        <v>Foreign Banks</v>
      </c>
      <c r="D6387" s="62">
        <f t="shared" si="203"/>
        <v>45657</v>
      </c>
      <c r="E6387" s="118">
        <v>12</v>
      </c>
      <c r="F6387" s="31">
        <v>2024</v>
      </c>
      <c r="G6387">
        <v>1</v>
      </c>
      <c r="H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Q6387">
        <v>0</v>
      </c>
      <c r="S6387" s="114">
        <v>0</v>
      </c>
      <c r="T6387">
        <v>0</v>
      </c>
      <c r="U6387">
        <v>0</v>
      </c>
      <c r="V6387">
        <v>0</v>
      </c>
      <c r="W6387">
        <v>0</v>
      </c>
      <c r="X6387">
        <v>1601</v>
      </c>
      <c r="Z6387">
        <v>1126</v>
      </c>
      <c r="AB6387" s="114">
        <v>4.1230000000000002</v>
      </c>
      <c r="AC6387">
        <v>138</v>
      </c>
      <c r="AD6387">
        <v>485</v>
      </c>
      <c r="AE6387">
        <v>0</v>
      </c>
      <c r="AF6387">
        <v>0</v>
      </c>
    </row>
    <row r="6388" spans="1:32" x14ac:dyDescent="0.3">
      <c r="A6388" t="s">
        <v>110</v>
      </c>
      <c r="B6388" s="65" t="str">
        <f>VLOOKUP(A6388,'bank list with code'!$A$2:$C$114,3,FALSE)</f>
        <v>B072</v>
      </c>
      <c r="C6388" s="65" t="str">
        <f>VLOOKUP(B6388,'bank type'!$A$2:$B$87,2,FALSE)</f>
        <v>Foreign Banks</v>
      </c>
      <c r="D6388" s="62">
        <f t="shared" si="203"/>
        <v>45657</v>
      </c>
      <c r="E6388" s="118">
        <v>12</v>
      </c>
      <c r="F6388" s="31">
        <v>2024</v>
      </c>
      <c r="G6388">
        <v>0</v>
      </c>
      <c r="H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Q6388">
        <v>0</v>
      </c>
      <c r="S6388" s="114">
        <v>0</v>
      </c>
      <c r="T6388">
        <v>0</v>
      </c>
      <c r="U6388">
        <v>0</v>
      </c>
      <c r="V6388">
        <v>0</v>
      </c>
      <c r="W6388">
        <v>0</v>
      </c>
      <c r="X6388">
        <v>481</v>
      </c>
      <c r="Z6388">
        <v>614</v>
      </c>
      <c r="AB6388" s="114">
        <v>2.6120000000000001</v>
      </c>
      <c r="AC6388">
        <v>230</v>
      </c>
      <c r="AD6388">
        <v>452</v>
      </c>
      <c r="AE6388">
        <v>0</v>
      </c>
      <c r="AF6388">
        <v>0</v>
      </c>
    </row>
    <row r="6389" spans="1:32" x14ac:dyDescent="0.3">
      <c r="A6389" t="s">
        <v>89</v>
      </c>
      <c r="B6389" s="65" t="str">
        <f>VLOOKUP(A6389,'bank list with code'!$A$2:$C$114,3,FALSE)</f>
        <v>B085</v>
      </c>
      <c r="C6389" s="65" t="str">
        <f>VLOOKUP(B6389,'bank type'!$A$2:$B$87,2,FALSE)</f>
        <v>Foreign Banks</v>
      </c>
      <c r="D6389" s="62">
        <f t="shared" si="203"/>
        <v>45657</v>
      </c>
      <c r="E6389" s="118">
        <v>12</v>
      </c>
      <c r="F6389" s="31">
        <v>2024</v>
      </c>
      <c r="G6389">
        <v>0</v>
      </c>
      <c r="H6389">
        <v>0</v>
      </c>
      <c r="K6389">
        <v>0</v>
      </c>
      <c r="L6389">
        <v>0</v>
      </c>
      <c r="M6389">
        <v>0</v>
      </c>
      <c r="N6389">
        <v>0</v>
      </c>
      <c r="O6389">
        <v>693987</v>
      </c>
      <c r="Q6389">
        <v>225432</v>
      </c>
      <c r="S6389" s="114">
        <v>367.72199999999998</v>
      </c>
      <c r="T6389">
        <v>427934</v>
      </c>
      <c r="U6389">
        <v>957436</v>
      </c>
      <c r="V6389">
        <v>0</v>
      </c>
      <c r="W6389">
        <v>0</v>
      </c>
      <c r="X6389">
        <v>820325</v>
      </c>
      <c r="Z6389">
        <v>9276</v>
      </c>
      <c r="AB6389" s="114">
        <v>26.655999999999999</v>
      </c>
      <c r="AC6389">
        <v>7131</v>
      </c>
      <c r="AD6389">
        <v>21420</v>
      </c>
      <c r="AE6389">
        <v>0</v>
      </c>
      <c r="AF6389">
        <v>0</v>
      </c>
    </row>
    <row r="6390" spans="1:32" x14ac:dyDescent="0.3">
      <c r="A6390" t="s">
        <v>42</v>
      </c>
      <c r="B6390" s="65" t="str">
        <f>VLOOKUP(A6390,'bank list with code'!$A$2:$C$114,3,FALSE)</f>
        <v>B090</v>
      </c>
      <c r="C6390" s="65" t="str">
        <f>VLOOKUP(B6390,'bank type'!$A$2:$B$87,2,FALSE)</f>
        <v>Foreign Banks</v>
      </c>
      <c r="D6390" s="62">
        <f t="shared" si="203"/>
        <v>45657</v>
      </c>
      <c r="E6390" s="118">
        <v>12</v>
      </c>
      <c r="F6390" s="31">
        <v>2024</v>
      </c>
      <c r="G6390">
        <v>101</v>
      </c>
      <c r="H6390">
        <v>46</v>
      </c>
      <c r="K6390">
        <v>0</v>
      </c>
      <c r="L6390">
        <v>0</v>
      </c>
      <c r="M6390">
        <v>0</v>
      </c>
      <c r="N6390">
        <v>0</v>
      </c>
      <c r="O6390">
        <v>928039</v>
      </c>
      <c r="Q6390">
        <v>1120394</v>
      </c>
      <c r="S6390" s="114">
        <v>4261.299</v>
      </c>
      <c r="T6390">
        <v>1169801</v>
      </c>
      <c r="U6390">
        <v>6374806</v>
      </c>
      <c r="V6390">
        <v>0</v>
      </c>
      <c r="W6390">
        <v>0</v>
      </c>
      <c r="X6390">
        <v>1029810</v>
      </c>
      <c r="Z6390">
        <v>342183</v>
      </c>
      <c r="AB6390" s="114">
        <v>1213.4490000000001</v>
      </c>
      <c r="AC6390">
        <v>146949</v>
      </c>
      <c r="AD6390">
        <v>599237</v>
      </c>
      <c r="AE6390">
        <v>37</v>
      </c>
      <c r="AF6390">
        <v>706</v>
      </c>
    </row>
    <row r="6391" spans="1:32" x14ac:dyDescent="0.3">
      <c r="A6391" t="s">
        <v>94</v>
      </c>
      <c r="B6391" s="65" t="str">
        <f>VLOOKUP(A6391,'bank list with code'!$A$2:$C$114,3,FALSE)</f>
        <v>B112</v>
      </c>
      <c r="C6391" s="65" t="str">
        <f>VLOOKUP(B6391,'bank type'!$A$2:$B$87,2,FALSE)</f>
        <v>Foreign Banks</v>
      </c>
      <c r="D6391" s="62">
        <f t="shared" si="203"/>
        <v>45657</v>
      </c>
      <c r="E6391" s="118">
        <v>12</v>
      </c>
      <c r="F6391" s="31">
        <v>2024</v>
      </c>
      <c r="G6391">
        <v>0</v>
      </c>
      <c r="H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Q6391">
        <v>0</v>
      </c>
      <c r="S6391" s="114">
        <v>0</v>
      </c>
      <c r="T6391">
        <v>0</v>
      </c>
      <c r="U6391">
        <v>0</v>
      </c>
      <c r="V6391">
        <v>0</v>
      </c>
      <c r="W6391">
        <v>0</v>
      </c>
      <c r="X6391">
        <v>1282</v>
      </c>
      <c r="Z6391">
        <v>2222</v>
      </c>
      <c r="AB6391" s="114">
        <v>8.0169999999999995</v>
      </c>
      <c r="AC6391">
        <v>1046</v>
      </c>
      <c r="AD6391">
        <v>2994</v>
      </c>
      <c r="AE6391">
        <v>0</v>
      </c>
      <c r="AF6391">
        <v>0</v>
      </c>
    </row>
    <row r="6392" spans="1:32" x14ac:dyDescent="0.3">
      <c r="A6392" t="s">
        <v>45</v>
      </c>
      <c r="B6392" s="65" t="str">
        <f>VLOOKUP(A6392,'bank list with code'!$A$2:$C$114,3,FALSE)</f>
        <v>B002</v>
      </c>
      <c r="C6392" s="65" t="str">
        <f>VLOOKUP(B6392,'bank type'!$A$2:$B$87,2,FALSE)</f>
        <v>Payment Banks</v>
      </c>
      <c r="D6392" s="62">
        <f t="shared" si="203"/>
        <v>45657</v>
      </c>
      <c r="E6392" s="118">
        <v>12</v>
      </c>
      <c r="F6392" s="31">
        <v>2024</v>
      </c>
      <c r="G6392">
        <v>0</v>
      </c>
      <c r="H6392">
        <v>0</v>
      </c>
      <c r="K6392">
        <v>0</v>
      </c>
      <c r="L6392">
        <v>142289</v>
      </c>
      <c r="M6392">
        <v>0</v>
      </c>
      <c r="N6392">
        <v>2157842</v>
      </c>
      <c r="O6392">
        <v>0</v>
      </c>
      <c r="Q6392">
        <v>0</v>
      </c>
      <c r="S6392" s="114">
        <v>0</v>
      </c>
      <c r="T6392">
        <v>0</v>
      </c>
      <c r="U6392">
        <v>0</v>
      </c>
      <c r="V6392">
        <v>0</v>
      </c>
      <c r="W6392">
        <v>0</v>
      </c>
      <c r="X6392">
        <v>5166271</v>
      </c>
      <c r="Z6392">
        <v>52525</v>
      </c>
      <c r="AB6392" s="114">
        <v>40.134999999999998</v>
      </c>
      <c r="AC6392">
        <v>52725</v>
      </c>
      <c r="AD6392">
        <v>112106</v>
      </c>
      <c r="AE6392">
        <v>0</v>
      </c>
      <c r="AF6392">
        <v>0</v>
      </c>
    </row>
    <row r="6393" spans="1:32" x14ac:dyDescent="0.3">
      <c r="A6393" t="s">
        <v>46</v>
      </c>
      <c r="B6393" s="65" t="str">
        <f>VLOOKUP(A6393,'bank list with code'!$A$2:$C$114,3,FALSE)</f>
        <v>B048</v>
      </c>
      <c r="C6393" s="65" t="str">
        <f>VLOOKUP(B6393,'bank type'!$A$2:$B$87,2,FALSE)</f>
        <v>Payment Banks</v>
      </c>
      <c r="D6393" s="62">
        <f t="shared" si="203"/>
        <v>45657</v>
      </c>
      <c r="E6393" s="118">
        <v>12</v>
      </c>
      <c r="F6393" s="31">
        <v>2024</v>
      </c>
      <c r="G6393">
        <v>0</v>
      </c>
      <c r="H6393">
        <v>0</v>
      </c>
      <c r="K6393">
        <v>0</v>
      </c>
      <c r="L6393">
        <v>445603</v>
      </c>
      <c r="M6393">
        <v>0</v>
      </c>
      <c r="N6393">
        <v>11246</v>
      </c>
      <c r="O6393">
        <v>0</v>
      </c>
      <c r="Q6393">
        <v>0</v>
      </c>
      <c r="S6393" s="114">
        <v>0</v>
      </c>
      <c r="T6393">
        <v>0</v>
      </c>
      <c r="U6393">
        <v>0</v>
      </c>
      <c r="V6393">
        <v>0</v>
      </c>
      <c r="W6393">
        <v>0</v>
      </c>
      <c r="X6393">
        <v>10036287</v>
      </c>
      <c r="Z6393">
        <v>132064</v>
      </c>
      <c r="AB6393" s="114">
        <v>313.72199999999998</v>
      </c>
      <c r="AC6393">
        <v>10252</v>
      </c>
      <c r="AD6393">
        <v>41460</v>
      </c>
      <c r="AE6393">
        <v>0</v>
      </c>
      <c r="AF6393">
        <v>0</v>
      </c>
    </row>
    <row r="6394" spans="1:32" x14ac:dyDescent="0.3">
      <c r="A6394" t="s">
        <v>47</v>
      </c>
      <c r="B6394" s="65" t="str">
        <f>VLOOKUP(A6394,'bank list with code'!$A$2:$C$114,3,FALSE)</f>
        <v>B059</v>
      </c>
      <c r="C6394" s="65" t="str">
        <f>VLOOKUP(B6394,'bank type'!$A$2:$B$87,2,FALSE)</f>
        <v>Payment Banks</v>
      </c>
      <c r="D6394" s="62">
        <f t="shared" si="203"/>
        <v>45657</v>
      </c>
      <c r="E6394" s="118">
        <v>12</v>
      </c>
      <c r="F6394" s="31">
        <v>2024</v>
      </c>
      <c r="G6394">
        <v>0</v>
      </c>
      <c r="H6394">
        <v>0</v>
      </c>
      <c r="K6394">
        <v>0</v>
      </c>
      <c r="L6394">
        <v>196421</v>
      </c>
      <c r="M6394">
        <v>0</v>
      </c>
      <c r="N6394">
        <v>1685722</v>
      </c>
      <c r="O6394">
        <v>0</v>
      </c>
      <c r="Q6394">
        <v>0</v>
      </c>
      <c r="S6394" s="114">
        <v>0</v>
      </c>
      <c r="T6394">
        <v>0</v>
      </c>
      <c r="U6394">
        <v>0</v>
      </c>
      <c r="V6394">
        <v>0</v>
      </c>
      <c r="W6394">
        <v>0</v>
      </c>
      <c r="X6394">
        <v>21861433</v>
      </c>
      <c r="Z6394">
        <v>0</v>
      </c>
      <c r="AB6394" s="114">
        <v>0</v>
      </c>
      <c r="AC6394">
        <v>204691</v>
      </c>
      <c r="AD6394">
        <v>93386</v>
      </c>
      <c r="AE6394">
        <v>0</v>
      </c>
      <c r="AF6394">
        <v>0</v>
      </c>
    </row>
    <row r="6395" spans="1:32" x14ac:dyDescent="0.3">
      <c r="A6395" t="s">
        <v>72</v>
      </c>
      <c r="B6395" s="65" t="str">
        <f>VLOOKUP(A6395,'bank list with code'!$A$2:$C$114,3,FALSE)</f>
        <v>B067</v>
      </c>
      <c r="C6395" s="65" t="str">
        <f>VLOOKUP(B6395,'bank type'!$A$2:$B$87,2,FALSE)</f>
        <v>Payment Banks</v>
      </c>
      <c r="D6395" s="62">
        <f t="shared" si="203"/>
        <v>45657</v>
      </c>
      <c r="E6395" s="118">
        <v>12</v>
      </c>
      <c r="F6395" s="31">
        <v>2024</v>
      </c>
      <c r="G6395">
        <v>0</v>
      </c>
      <c r="H6395">
        <v>0</v>
      </c>
      <c r="K6395">
        <v>0</v>
      </c>
      <c r="L6395">
        <v>0</v>
      </c>
      <c r="M6395">
        <v>0</v>
      </c>
      <c r="N6395">
        <v>6810</v>
      </c>
      <c r="O6395">
        <v>0</v>
      </c>
      <c r="Q6395">
        <v>0</v>
      </c>
      <c r="S6395" s="114">
        <v>0</v>
      </c>
      <c r="T6395">
        <v>0</v>
      </c>
      <c r="U6395">
        <v>0</v>
      </c>
      <c r="V6395">
        <v>0</v>
      </c>
      <c r="W6395">
        <v>0</v>
      </c>
      <c r="X6395">
        <v>373897</v>
      </c>
      <c r="Z6395">
        <v>13452</v>
      </c>
      <c r="AB6395" s="114">
        <v>12.23</v>
      </c>
      <c r="AC6395">
        <v>15850</v>
      </c>
      <c r="AD6395">
        <v>30343</v>
      </c>
      <c r="AE6395">
        <v>1573</v>
      </c>
      <c r="AF6395">
        <v>616</v>
      </c>
    </row>
    <row r="6396" spans="1:32" x14ac:dyDescent="0.3">
      <c r="A6396" t="s">
        <v>49</v>
      </c>
      <c r="B6396" s="65" t="str">
        <f>VLOOKUP(A6396,'bank list with code'!$A$2:$C$114,3,FALSE)</f>
        <v>B077</v>
      </c>
      <c r="C6396" s="65" t="str">
        <f>VLOOKUP(B6396,'bank type'!$A$2:$B$87,2,FALSE)</f>
        <v>Payment Banks</v>
      </c>
      <c r="D6396" s="62">
        <f t="shared" si="203"/>
        <v>45657</v>
      </c>
      <c r="E6396" s="118">
        <v>12</v>
      </c>
      <c r="F6396" s="31">
        <v>2024</v>
      </c>
      <c r="G6396">
        <v>0</v>
      </c>
      <c r="H6396">
        <v>0</v>
      </c>
      <c r="K6396">
        <v>0</v>
      </c>
      <c r="L6396">
        <v>308604</v>
      </c>
      <c r="M6396">
        <v>0</v>
      </c>
      <c r="N6396">
        <v>0</v>
      </c>
      <c r="O6396">
        <v>0</v>
      </c>
      <c r="Q6396">
        <v>0</v>
      </c>
      <c r="S6396" s="114">
        <v>0</v>
      </c>
      <c r="T6396">
        <v>0</v>
      </c>
      <c r="U6396">
        <v>0</v>
      </c>
      <c r="V6396">
        <v>0</v>
      </c>
      <c r="W6396">
        <v>0</v>
      </c>
      <c r="X6396">
        <v>1350504</v>
      </c>
      <c r="Z6396">
        <v>14286</v>
      </c>
      <c r="AB6396" s="114">
        <v>21.103999999999999</v>
      </c>
      <c r="AC6396">
        <v>47684</v>
      </c>
      <c r="AD6396">
        <v>41236</v>
      </c>
      <c r="AE6396">
        <v>0</v>
      </c>
      <c r="AF6396">
        <v>0</v>
      </c>
    </row>
    <row r="6397" spans="1:32" x14ac:dyDescent="0.3">
      <c r="A6397" t="s">
        <v>50</v>
      </c>
      <c r="B6397" s="65" t="str">
        <f>VLOOKUP(A6397,'bank list with code'!$A$2:$C$114,3,FALSE)</f>
        <v>B079</v>
      </c>
      <c r="C6397" s="65" t="str">
        <f>VLOOKUP(B6397,'bank type'!$A$2:$B$87,2,FALSE)</f>
        <v>Payment Banks</v>
      </c>
      <c r="D6397" s="62">
        <f t="shared" si="203"/>
        <v>45657</v>
      </c>
      <c r="E6397" s="118">
        <v>12</v>
      </c>
      <c r="F6397" s="31">
        <v>2024</v>
      </c>
      <c r="G6397">
        <v>0</v>
      </c>
      <c r="H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Q6397">
        <v>0</v>
      </c>
      <c r="S6397" s="114">
        <v>0</v>
      </c>
      <c r="T6397">
        <v>0</v>
      </c>
      <c r="U6397">
        <v>0</v>
      </c>
      <c r="V6397">
        <v>0</v>
      </c>
      <c r="W6397">
        <v>0</v>
      </c>
      <c r="X6397">
        <v>30605276</v>
      </c>
      <c r="Z6397">
        <v>123</v>
      </c>
      <c r="AB6397" s="114">
        <v>0.10299999999999999</v>
      </c>
      <c r="AC6397">
        <v>500</v>
      </c>
      <c r="AD6397">
        <v>210</v>
      </c>
      <c r="AE6397">
        <v>0</v>
      </c>
      <c r="AF6397">
        <v>0</v>
      </c>
    </row>
    <row r="6398" spans="1:32" x14ac:dyDescent="0.3">
      <c r="A6398" t="s">
        <v>95</v>
      </c>
      <c r="B6398" s="65" t="str">
        <f>VLOOKUP(A6398,'bank list with code'!$A$2:$C$114,3,FALSE)</f>
        <v>B007</v>
      </c>
      <c r="C6398" s="65" t="str">
        <f>VLOOKUP(B6398,'bank type'!$A$2:$B$87,2,FALSE)</f>
        <v>Small Finance Banks</v>
      </c>
      <c r="D6398" s="62">
        <f t="shared" si="203"/>
        <v>45657</v>
      </c>
      <c r="E6398" s="118">
        <v>12</v>
      </c>
      <c r="F6398" s="31">
        <v>2024</v>
      </c>
      <c r="G6398">
        <v>668</v>
      </c>
      <c r="H6398">
        <v>6</v>
      </c>
      <c r="K6398">
        <v>0</v>
      </c>
      <c r="L6398">
        <v>843</v>
      </c>
      <c r="M6398">
        <v>0</v>
      </c>
      <c r="N6398">
        <v>339350</v>
      </c>
      <c r="O6398">
        <v>1030962</v>
      </c>
      <c r="Q6398">
        <v>1016972</v>
      </c>
      <c r="S6398" s="114">
        <v>5594.1549999999997</v>
      </c>
      <c r="T6398">
        <v>1997732</v>
      </c>
      <c r="U6398">
        <v>8050608</v>
      </c>
      <c r="V6398">
        <v>479</v>
      </c>
      <c r="W6398">
        <v>239</v>
      </c>
      <c r="X6398">
        <v>8833571</v>
      </c>
      <c r="Z6398">
        <v>197729</v>
      </c>
      <c r="AB6398" s="114">
        <v>556.495</v>
      </c>
      <c r="AC6398">
        <v>195103</v>
      </c>
      <c r="AD6398">
        <v>923456</v>
      </c>
      <c r="AE6398">
        <v>190</v>
      </c>
      <c r="AF6398">
        <v>3053</v>
      </c>
    </row>
    <row r="6399" spans="1:32" x14ac:dyDescent="0.3">
      <c r="A6399" t="s">
        <v>96</v>
      </c>
      <c r="B6399" s="65" t="str">
        <f>VLOOKUP(A6399,'bank list with code'!$A$2:$C$114,3,FALSE)</f>
        <v>B019</v>
      </c>
      <c r="C6399" s="65" t="str">
        <f>VLOOKUP(B6399,'bank type'!$A$2:$B$87,2,FALSE)</f>
        <v>Small Finance Banks</v>
      </c>
      <c r="D6399" s="62">
        <f t="shared" si="203"/>
        <v>45657</v>
      </c>
      <c r="E6399" s="118">
        <v>12</v>
      </c>
      <c r="F6399" s="31">
        <v>2024</v>
      </c>
      <c r="G6399">
        <v>185</v>
      </c>
      <c r="H6399">
        <v>2</v>
      </c>
      <c r="K6399">
        <v>0</v>
      </c>
      <c r="L6399">
        <v>0</v>
      </c>
      <c r="M6399">
        <v>0</v>
      </c>
      <c r="N6399">
        <v>0</v>
      </c>
      <c r="O6399">
        <v>0</v>
      </c>
      <c r="Q6399">
        <v>0</v>
      </c>
      <c r="S6399" s="114">
        <v>0</v>
      </c>
      <c r="T6399">
        <v>0</v>
      </c>
      <c r="U6399">
        <v>0</v>
      </c>
      <c r="V6399">
        <v>0</v>
      </c>
      <c r="W6399">
        <v>0</v>
      </c>
      <c r="X6399">
        <v>235870</v>
      </c>
      <c r="Z6399">
        <v>25044</v>
      </c>
      <c r="AB6399" s="114">
        <v>82.977000000000004</v>
      </c>
      <c r="AC6399">
        <v>2660</v>
      </c>
      <c r="AD6399">
        <v>14203</v>
      </c>
      <c r="AE6399">
        <v>0</v>
      </c>
      <c r="AF6399">
        <v>0</v>
      </c>
    </row>
    <row r="6400" spans="1:32" x14ac:dyDescent="0.3">
      <c r="A6400" t="s">
        <v>97</v>
      </c>
      <c r="B6400" s="65" t="str">
        <f>VLOOKUP(A6400,'bank list with code'!$A$2:$C$114,3,FALSE)</f>
        <v>B041</v>
      </c>
      <c r="C6400" s="65" t="str">
        <f>VLOOKUP(B6400,'bank type'!$A$2:$B$87,2,FALSE)</f>
        <v>Small Finance Banks</v>
      </c>
      <c r="D6400" s="62">
        <f t="shared" si="203"/>
        <v>45657</v>
      </c>
      <c r="E6400" s="118">
        <v>12</v>
      </c>
      <c r="F6400" s="31">
        <v>2024</v>
      </c>
      <c r="G6400">
        <v>371</v>
      </c>
      <c r="H6400">
        <v>4</v>
      </c>
      <c r="K6400">
        <v>2793</v>
      </c>
      <c r="L6400">
        <v>331</v>
      </c>
      <c r="M6400">
        <v>54769</v>
      </c>
      <c r="N6400">
        <v>0</v>
      </c>
      <c r="O6400">
        <v>11</v>
      </c>
      <c r="Q6400">
        <v>73</v>
      </c>
      <c r="S6400" s="114">
        <v>0.11899999999999999</v>
      </c>
      <c r="T6400">
        <v>31</v>
      </c>
      <c r="U6400">
        <v>62</v>
      </c>
      <c r="V6400">
        <v>0</v>
      </c>
      <c r="W6400">
        <v>0</v>
      </c>
      <c r="X6400">
        <v>1423522</v>
      </c>
      <c r="Z6400">
        <v>111842</v>
      </c>
      <c r="AB6400" s="114">
        <v>267.28899999999999</v>
      </c>
      <c r="AC6400">
        <v>27500</v>
      </c>
      <c r="AD6400">
        <v>135753</v>
      </c>
      <c r="AE6400">
        <v>0</v>
      </c>
      <c r="AF6400">
        <v>0</v>
      </c>
    </row>
    <row r="6401" spans="1:32" x14ac:dyDescent="0.3">
      <c r="A6401" t="s">
        <v>98</v>
      </c>
      <c r="B6401" s="65" t="str">
        <f>VLOOKUP(A6401,'bank list with code'!$A$2:$C$114,3,FALSE)</f>
        <v>B043</v>
      </c>
      <c r="C6401" s="65" t="str">
        <f>VLOOKUP(B6401,'bank type'!$A$2:$B$87,2,FALSE)</f>
        <v>Small Finance Banks</v>
      </c>
      <c r="D6401" s="62">
        <f t="shared" si="203"/>
        <v>45657</v>
      </c>
      <c r="E6401" s="118">
        <v>12</v>
      </c>
      <c r="F6401" s="31">
        <v>2024</v>
      </c>
      <c r="G6401">
        <v>667</v>
      </c>
      <c r="H6401">
        <v>2</v>
      </c>
      <c r="K6401">
        <v>0</v>
      </c>
      <c r="L6401">
        <v>6274</v>
      </c>
      <c r="M6401">
        <v>0</v>
      </c>
      <c r="N6401">
        <v>0</v>
      </c>
      <c r="O6401">
        <v>47</v>
      </c>
      <c r="Q6401">
        <v>67</v>
      </c>
      <c r="S6401" s="114">
        <v>0.20300000000000001</v>
      </c>
      <c r="T6401">
        <v>327</v>
      </c>
      <c r="U6401">
        <v>186</v>
      </c>
      <c r="V6401">
        <v>0</v>
      </c>
      <c r="W6401">
        <v>0</v>
      </c>
      <c r="X6401">
        <v>5804134</v>
      </c>
      <c r="Z6401">
        <v>146986</v>
      </c>
      <c r="AB6401" s="114">
        <v>286.827</v>
      </c>
      <c r="AC6401">
        <v>9472</v>
      </c>
      <c r="AD6401">
        <v>30198</v>
      </c>
      <c r="AE6401">
        <v>0</v>
      </c>
      <c r="AF6401">
        <v>0</v>
      </c>
    </row>
    <row r="6402" spans="1:32" x14ac:dyDescent="0.3">
      <c r="A6402" t="s">
        <v>100</v>
      </c>
      <c r="B6402" s="65" t="str">
        <f>VLOOKUP(A6402,'bank list with code'!$A$2:$C$114,3,FALSE)</f>
        <v>B065</v>
      </c>
      <c r="C6402" s="65" t="str">
        <f>VLOOKUP(B6402,'bank type'!$A$2:$B$87,2,FALSE)</f>
        <v>Small Finance Banks</v>
      </c>
      <c r="D6402" s="62">
        <f t="shared" si="203"/>
        <v>45657</v>
      </c>
      <c r="E6402" s="118">
        <v>12</v>
      </c>
      <c r="F6402" s="31">
        <v>2024</v>
      </c>
      <c r="G6402">
        <v>58</v>
      </c>
      <c r="H6402">
        <v>2</v>
      </c>
      <c r="K6402">
        <v>0</v>
      </c>
      <c r="L6402">
        <v>122</v>
      </c>
      <c r="M6402">
        <v>0</v>
      </c>
      <c r="N6402">
        <v>503843</v>
      </c>
      <c r="O6402">
        <v>0</v>
      </c>
      <c r="Q6402">
        <v>0</v>
      </c>
      <c r="S6402" s="114">
        <v>0</v>
      </c>
      <c r="T6402">
        <v>0</v>
      </c>
      <c r="U6402">
        <v>0</v>
      </c>
      <c r="V6402">
        <v>0</v>
      </c>
      <c r="W6402">
        <v>0</v>
      </c>
      <c r="X6402">
        <v>3653288</v>
      </c>
      <c r="Z6402">
        <v>41673</v>
      </c>
      <c r="AB6402" s="114">
        <v>90.537000000000006</v>
      </c>
      <c r="AC6402">
        <v>7603</v>
      </c>
      <c r="AD6402">
        <v>25103</v>
      </c>
      <c r="AE6402">
        <v>0</v>
      </c>
      <c r="AF6402">
        <v>0</v>
      </c>
    </row>
    <row r="6403" spans="1:32" x14ac:dyDescent="0.3">
      <c r="A6403" t="s">
        <v>101</v>
      </c>
      <c r="B6403" s="65" t="str">
        <f>VLOOKUP(A6403,'bank list with code'!$A$2:$C$114,3,FALSE)</f>
        <v>B075</v>
      </c>
      <c r="C6403" s="65" t="str">
        <f>VLOOKUP(B6403,'bank type'!$A$2:$B$87,2,FALSE)</f>
        <v>Small Finance Banks</v>
      </c>
      <c r="D6403" s="62">
        <f t="shared" si="203"/>
        <v>45657</v>
      </c>
      <c r="E6403" s="118">
        <v>12</v>
      </c>
      <c r="F6403" s="31">
        <v>2024</v>
      </c>
      <c r="G6403">
        <v>17</v>
      </c>
      <c r="H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Q6403">
        <v>0</v>
      </c>
      <c r="S6403" s="114">
        <v>0</v>
      </c>
      <c r="T6403">
        <v>0</v>
      </c>
      <c r="U6403">
        <v>0</v>
      </c>
      <c r="V6403">
        <v>0</v>
      </c>
      <c r="W6403">
        <v>0</v>
      </c>
      <c r="X6403">
        <v>379538</v>
      </c>
      <c r="Z6403">
        <v>4179</v>
      </c>
      <c r="AB6403" s="114">
        <v>6.3650000000000002</v>
      </c>
      <c r="AC6403">
        <v>1608</v>
      </c>
      <c r="AD6403">
        <v>1704</v>
      </c>
      <c r="AE6403">
        <v>0</v>
      </c>
      <c r="AF6403">
        <v>0</v>
      </c>
    </row>
    <row r="6404" spans="1:32" x14ac:dyDescent="0.3">
      <c r="A6404" t="s">
        <v>102</v>
      </c>
      <c r="B6404" s="65" t="str">
        <f>VLOOKUP(A6404,'bank list with code'!$A$2:$C$114,3,FALSE)</f>
        <v>B087</v>
      </c>
      <c r="C6404" s="65" t="str">
        <f>VLOOKUP(B6404,'bank type'!$A$2:$B$87,2,FALSE)</f>
        <v>Small Finance Banks</v>
      </c>
      <c r="D6404" s="62">
        <f t="shared" si="203"/>
        <v>45657</v>
      </c>
      <c r="E6404" s="118">
        <v>12</v>
      </c>
      <c r="F6404" s="31">
        <v>2024</v>
      </c>
      <c r="G6404">
        <v>0</v>
      </c>
      <c r="H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Q6404">
        <v>0</v>
      </c>
      <c r="S6404" s="114">
        <v>0</v>
      </c>
      <c r="T6404">
        <v>0</v>
      </c>
      <c r="U6404">
        <v>0</v>
      </c>
      <c r="V6404">
        <v>0</v>
      </c>
      <c r="W6404">
        <v>0</v>
      </c>
      <c r="X6404">
        <v>70234</v>
      </c>
      <c r="Z6404">
        <v>2918</v>
      </c>
      <c r="AB6404" s="114">
        <v>7.3339999999999996</v>
      </c>
      <c r="AC6404">
        <v>2095</v>
      </c>
      <c r="AD6404">
        <v>10003</v>
      </c>
      <c r="AE6404">
        <v>0</v>
      </c>
      <c r="AF6404">
        <v>0</v>
      </c>
    </row>
    <row r="6405" spans="1:32" x14ac:dyDescent="0.3">
      <c r="A6405" t="s">
        <v>103</v>
      </c>
      <c r="B6405" s="65" t="str">
        <f>VLOOKUP(A6405,'bank list with code'!$A$2:$C$114,3,FALSE)</f>
        <v>B097</v>
      </c>
      <c r="C6405" s="65" t="str">
        <f>VLOOKUP(B6405,'bank type'!$A$2:$B$87,2,FALSE)</f>
        <v>Small Finance Banks</v>
      </c>
      <c r="D6405" s="62">
        <f t="shared" si="203"/>
        <v>45657</v>
      </c>
      <c r="E6405" s="118">
        <v>12</v>
      </c>
      <c r="F6405" s="31">
        <v>2024</v>
      </c>
      <c r="G6405">
        <v>0</v>
      </c>
      <c r="H6405">
        <v>0</v>
      </c>
      <c r="K6405">
        <v>0</v>
      </c>
      <c r="L6405">
        <v>67</v>
      </c>
      <c r="M6405">
        <v>0</v>
      </c>
      <c r="N6405">
        <v>0</v>
      </c>
      <c r="O6405">
        <v>17</v>
      </c>
      <c r="Q6405">
        <v>2</v>
      </c>
      <c r="S6405" s="114">
        <v>0</v>
      </c>
      <c r="T6405">
        <v>19</v>
      </c>
      <c r="U6405">
        <v>6</v>
      </c>
      <c r="V6405">
        <v>0</v>
      </c>
      <c r="W6405">
        <v>0</v>
      </c>
      <c r="X6405">
        <v>828938</v>
      </c>
      <c r="Z6405">
        <v>50906</v>
      </c>
      <c r="AB6405" s="114">
        <v>57.606000000000002</v>
      </c>
      <c r="AC6405">
        <v>973</v>
      </c>
      <c r="AD6405">
        <v>4056</v>
      </c>
      <c r="AE6405">
        <v>0</v>
      </c>
      <c r="AF6405">
        <v>0</v>
      </c>
    </row>
    <row r="6406" spans="1:32" x14ac:dyDescent="0.3">
      <c r="A6406" t="s">
        <v>104</v>
      </c>
      <c r="B6406" s="65" t="str">
        <f>VLOOKUP(A6406,'bank list with code'!$A$2:$C$114,3,FALSE)</f>
        <v>B103</v>
      </c>
      <c r="C6406" s="65" t="str">
        <f>VLOOKUP(B6406,'bank type'!$A$2:$B$87,2,FALSE)</f>
        <v>Small Finance Banks</v>
      </c>
      <c r="D6406" s="62">
        <f>DATE(2024,12,31)</f>
        <v>45657</v>
      </c>
      <c r="E6406" s="118">
        <v>12</v>
      </c>
      <c r="F6406" s="31">
        <v>2024</v>
      </c>
      <c r="G6406">
        <v>607</v>
      </c>
      <c r="H6406">
        <v>4</v>
      </c>
      <c r="K6406">
        <v>0</v>
      </c>
      <c r="L6406">
        <v>0</v>
      </c>
      <c r="M6406">
        <v>0</v>
      </c>
      <c r="N6406">
        <v>624349</v>
      </c>
      <c r="O6406">
        <v>0</v>
      </c>
      <c r="Q6406">
        <v>0</v>
      </c>
      <c r="S6406" s="114">
        <v>0</v>
      </c>
      <c r="T6406">
        <v>0</v>
      </c>
      <c r="U6406">
        <v>0</v>
      </c>
      <c r="V6406">
        <v>0</v>
      </c>
      <c r="W6406">
        <v>0</v>
      </c>
      <c r="X6406">
        <v>7348988</v>
      </c>
      <c r="Z6406">
        <v>141539</v>
      </c>
      <c r="AB6406" s="114">
        <v>280.875</v>
      </c>
      <c r="AC6406">
        <v>37149</v>
      </c>
      <c r="AD6406">
        <v>128106</v>
      </c>
      <c r="AE6406">
        <v>0</v>
      </c>
      <c r="AF6406">
        <v>0</v>
      </c>
    </row>
    <row r="6407" spans="1:32" x14ac:dyDescent="0.3">
      <c r="A6407" t="s">
        <v>105</v>
      </c>
      <c r="B6407" s="65" t="str">
        <f>VLOOKUP(A6407,'bank list with code'!$A$2:$C$114,3,FALSE)</f>
        <v>B107</v>
      </c>
      <c r="C6407" s="65" t="str">
        <f>VLOOKUP(B6407,'bank type'!$A$2:$B$87,2,FALSE)</f>
        <v>Small Finance Banks</v>
      </c>
      <c r="D6407" s="62">
        <f>DATE(2024,12,31)</f>
        <v>45657</v>
      </c>
      <c r="E6407" s="118">
        <v>12</v>
      </c>
      <c r="F6407" s="31">
        <v>2024</v>
      </c>
      <c r="G6407">
        <v>180</v>
      </c>
      <c r="H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Q6407">
        <v>0</v>
      </c>
      <c r="S6407" s="114">
        <v>0</v>
      </c>
      <c r="T6407">
        <v>0</v>
      </c>
      <c r="U6407">
        <v>0</v>
      </c>
      <c r="V6407">
        <v>0</v>
      </c>
      <c r="W6407">
        <v>0</v>
      </c>
      <c r="X6407">
        <v>59135</v>
      </c>
      <c r="Z6407">
        <v>6884</v>
      </c>
      <c r="AB6407" s="114">
        <v>12.039</v>
      </c>
      <c r="AC6407">
        <v>497</v>
      </c>
      <c r="AD6407">
        <v>2063</v>
      </c>
      <c r="AE6407">
        <v>0</v>
      </c>
      <c r="AF6407">
        <v>0</v>
      </c>
    </row>
    <row r="6408" spans="1:32" x14ac:dyDescent="0.3">
      <c r="A6408" t="s">
        <v>106</v>
      </c>
      <c r="B6408" s="65" t="str">
        <f>VLOOKUP(A6408,'bank list with code'!$A$2:$C$114,3,FALSE)</f>
        <v>B109</v>
      </c>
      <c r="C6408" s="65" t="str">
        <f>VLOOKUP(B6408,'bank type'!$A$2:$B$87,2,FALSE)</f>
        <v>Small Finance Banks</v>
      </c>
      <c r="D6408" s="62">
        <f>DATE(2024,12,31)</f>
        <v>45657</v>
      </c>
      <c r="E6408" s="118">
        <v>12</v>
      </c>
      <c r="F6408" s="31">
        <v>2024</v>
      </c>
      <c r="G6408">
        <v>356</v>
      </c>
      <c r="H6408">
        <v>7</v>
      </c>
      <c r="K6408">
        <v>0</v>
      </c>
      <c r="L6408">
        <v>713</v>
      </c>
      <c r="M6408">
        <v>0</v>
      </c>
      <c r="N6408">
        <v>39171</v>
      </c>
      <c r="O6408">
        <v>66268</v>
      </c>
      <c r="Q6408">
        <v>3074</v>
      </c>
      <c r="S6408" s="114">
        <v>5.4459999999999997</v>
      </c>
      <c r="T6408">
        <v>18456</v>
      </c>
      <c r="U6408">
        <v>15852</v>
      </c>
      <c r="V6408">
        <v>439519</v>
      </c>
      <c r="W6408">
        <v>73332</v>
      </c>
      <c r="X6408">
        <v>1688966</v>
      </c>
      <c r="Z6408">
        <v>27257</v>
      </c>
      <c r="AB6408" s="114">
        <v>105.238</v>
      </c>
      <c r="AC6408">
        <v>6817</v>
      </c>
      <c r="AD6408">
        <v>64130</v>
      </c>
      <c r="AE6408">
        <v>9</v>
      </c>
      <c r="AF6408">
        <v>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2208F-2216-43A4-B498-2ED934F6F44D}">
  <dimension ref="A1:O87"/>
  <sheetViews>
    <sheetView workbookViewId="0">
      <selection activeCell="A2" sqref="A2"/>
    </sheetView>
  </sheetViews>
  <sheetFormatPr defaultRowHeight="14.4" x14ac:dyDescent="0.3"/>
  <cols>
    <col min="1" max="1" width="9.77734375" bestFit="1" customWidth="1"/>
    <col min="2" max="2" width="18.21875" style="113" bestFit="1" customWidth="1"/>
    <col min="14" max="14" width="17.6640625" customWidth="1"/>
    <col min="15" max="15" width="11.33203125" customWidth="1"/>
  </cols>
  <sheetData>
    <row r="1" spans="1:15" x14ac:dyDescent="0.3">
      <c r="A1" s="109" t="s">
        <v>113</v>
      </c>
      <c r="B1" s="112" t="s">
        <v>112</v>
      </c>
    </row>
    <row r="2" spans="1:15" x14ac:dyDescent="0.3">
      <c r="A2" s="110" t="s">
        <v>158</v>
      </c>
      <c r="B2" s="113" t="s">
        <v>43</v>
      </c>
      <c r="M2" s="111" t="s">
        <v>211</v>
      </c>
      <c r="N2" t="s">
        <v>13</v>
      </c>
      <c r="O2" t="s">
        <v>279</v>
      </c>
    </row>
    <row r="3" spans="1:15" x14ac:dyDescent="0.3">
      <c r="A3" s="110" t="s">
        <v>159</v>
      </c>
      <c r="B3" s="113" t="s">
        <v>43</v>
      </c>
      <c r="M3" s="110"/>
      <c r="N3" t="s">
        <v>71</v>
      </c>
      <c r="O3" t="s">
        <v>280</v>
      </c>
    </row>
    <row r="4" spans="1:15" x14ac:dyDescent="0.3">
      <c r="A4" s="110" t="s">
        <v>162</v>
      </c>
      <c r="B4" s="113" t="s">
        <v>71</v>
      </c>
      <c r="M4" s="111"/>
    </row>
    <row r="5" spans="1:15" x14ac:dyDescent="0.3">
      <c r="A5" s="110" t="s">
        <v>160</v>
      </c>
      <c r="B5" s="113" t="s">
        <v>34</v>
      </c>
    </row>
    <row r="6" spans="1:15" x14ac:dyDescent="0.3">
      <c r="A6" s="110" t="s">
        <v>164</v>
      </c>
      <c r="B6" s="113" t="s">
        <v>71</v>
      </c>
    </row>
    <row r="7" spans="1:15" x14ac:dyDescent="0.3">
      <c r="A7" s="110" t="s">
        <v>161</v>
      </c>
      <c r="B7" s="113" t="s">
        <v>51</v>
      </c>
    </row>
    <row r="8" spans="1:15" x14ac:dyDescent="0.3">
      <c r="A8" s="110" t="s">
        <v>166</v>
      </c>
      <c r="B8" s="113" t="s">
        <v>13</v>
      </c>
      <c r="M8" s="110" t="s">
        <v>239</v>
      </c>
      <c r="N8" s="113" t="s">
        <v>71</v>
      </c>
    </row>
    <row r="9" spans="1:15" x14ac:dyDescent="0.3">
      <c r="A9" s="110" t="s">
        <v>167</v>
      </c>
      <c r="B9" s="113" t="s">
        <v>13</v>
      </c>
      <c r="M9" s="110" t="s">
        <v>260</v>
      </c>
      <c r="N9" s="113" t="s">
        <v>71</v>
      </c>
    </row>
    <row r="10" spans="1:15" x14ac:dyDescent="0.3">
      <c r="A10" s="110" t="s">
        <v>168</v>
      </c>
      <c r="B10" s="113" t="s">
        <v>34</v>
      </c>
      <c r="M10" s="110" t="s">
        <v>267</v>
      </c>
      <c r="N10" s="113" t="s">
        <v>71</v>
      </c>
    </row>
    <row r="11" spans="1:15" x14ac:dyDescent="0.3">
      <c r="A11" s="110" t="s">
        <v>170</v>
      </c>
      <c r="B11" s="113" t="s">
        <v>34</v>
      </c>
      <c r="M11" s="110" t="s">
        <v>272</v>
      </c>
      <c r="N11" s="113" t="s">
        <v>71</v>
      </c>
    </row>
    <row r="12" spans="1:15" x14ac:dyDescent="0.3">
      <c r="A12" s="110" t="s">
        <v>171</v>
      </c>
      <c r="B12" s="113" t="s">
        <v>71</v>
      </c>
      <c r="M12" s="110" t="s">
        <v>252</v>
      </c>
      <c r="N12" s="113" t="s">
        <v>71</v>
      </c>
    </row>
    <row r="13" spans="1:15" x14ac:dyDescent="0.3">
      <c r="A13" s="110" t="s">
        <v>172</v>
      </c>
      <c r="B13" s="113" t="s">
        <v>71</v>
      </c>
      <c r="M13" s="110" t="s">
        <v>253</v>
      </c>
      <c r="N13" s="113" t="s">
        <v>71</v>
      </c>
    </row>
    <row r="14" spans="1:15" x14ac:dyDescent="0.3">
      <c r="A14" s="110" t="s">
        <v>173</v>
      </c>
      <c r="B14" s="113" t="s">
        <v>71</v>
      </c>
      <c r="M14" s="110" t="s">
        <v>255</v>
      </c>
      <c r="N14" s="113" t="s">
        <v>71</v>
      </c>
    </row>
    <row r="15" spans="1:15" x14ac:dyDescent="0.3">
      <c r="A15" s="110" t="s">
        <v>174</v>
      </c>
      <c r="B15" s="113" t="s">
        <v>34</v>
      </c>
      <c r="M15" s="110" t="s">
        <v>256</v>
      </c>
      <c r="N15" s="113" t="s">
        <v>71</v>
      </c>
    </row>
    <row r="16" spans="1:15" x14ac:dyDescent="0.3">
      <c r="A16" s="110" t="s">
        <v>175</v>
      </c>
      <c r="B16" s="113" t="s">
        <v>71</v>
      </c>
      <c r="M16" s="110" t="s">
        <v>257</v>
      </c>
      <c r="N16" s="113" t="s">
        <v>71</v>
      </c>
    </row>
    <row r="17" spans="1:14" x14ac:dyDescent="0.3">
      <c r="A17" s="110" t="s">
        <v>176</v>
      </c>
      <c r="B17" s="113" t="s">
        <v>51</v>
      </c>
      <c r="M17" s="110" t="s">
        <v>193</v>
      </c>
      <c r="N17" t="s">
        <v>13</v>
      </c>
    </row>
    <row r="18" spans="1:14" x14ac:dyDescent="0.3">
      <c r="A18" s="110" t="s">
        <v>178</v>
      </c>
      <c r="B18" s="113" t="s">
        <v>13</v>
      </c>
      <c r="M18" s="110" t="s">
        <v>206</v>
      </c>
      <c r="N18" s="113" t="s">
        <v>34</v>
      </c>
    </row>
    <row r="19" spans="1:14" x14ac:dyDescent="0.3">
      <c r="A19" s="110" t="s">
        <v>179</v>
      </c>
      <c r="B19" s="113" t="s">
        <v>71</v>
      </c>
      <c r="M19" s="110" t="s">
        <v>245</v>
      </c>
      <c r="N19" s="113" t="s">
        <v>34</v>
      </c>
    </row>
    <row r="20" spans="1:14" x14ac:dyDescent="0.3">
      <c r="A20" s="110" t="s">
        <v>180</v>
      </c>
      <c r="B20" s="113" t="s">
        <v>34</v>
      </c>
    </row>
    <row r="21" spans="1:14" x14ac:dyDescent="0.3">
      <c r="A21" s="110" t="s">
        <v>181</v>
      </c>
      <c r="B21" s="113" t="s">
        <v>13</v>
      </c>
    </row>
    <row r="22" spans="1:14" x14ac:dyDescent="0.3">
      <c r="A22" s="110" t="s">
        <v>183</v>
      </c>
      <c r="B22" s="113" t="s">
        <v>71</v>
      </c>
    </row>
    <row r="23" spans="1:14" x14ac:dyDescent="0.3">
      <c r="A23" s="110" t="s">
        <v>184</v>
      </c>
      <c r="B23" s="113" t="s">
        <v>13</v>
      </c>
    </row>
    <row r="24" spans="1:14" x14ac:dyDescent="0.3">
      <c r="A24" s="110" t="s">
        <v>187</v>
      </c>
      <c r="B24" s="113" t="s">
        <v>34</v>
      </c>
    </row>
    <row r="25" spans="1:14" x14ac:dyDescent="0.3">
      <c r="A25" s="110" t="s">
        <v>189</v>
      </c>
      <c r="B25" s="113" t="s">
        <v>13</v>
      </c>
    </row>
    <row r="26" spans="1:14" x14ac:dyDescent="0.3">
      <c r="A26" s="110" t="s">
        <v>191</v>
      </c>
      <c r="B26" s="113" t="s">
        <v>71</v>
      </c>
    </row>
    <row r="27" spans="1:14" x14ac:dyDescent="0.3">
      <c r="A27" s="110" t="s">
        <v>192</v>
      </c>
      <c r="B27" s="113" t="s">
        <v>34</v>
      </c>
    </row>
    <row r="28" spans="1:14" x14ac:dyDescent="0.3">
      <c r="A28" s="110" t="s">
        <v>193</v>
      </c>
      <c r="B28" t="s">
        <v>13</v>
      </c>
    </row>
    <row r="29" spans="1:14" x14ac:dyDescent="0.3">
      <c r="A29" s="110" t="s">
        <v>195</v>
      </c>
      <c r="B29" s="113" t="s">
        <v>13</v>
      </c>
    </row>
    <row r="30" spans="1:14" x14ac:dyDescent="0.3">
      <c r="A30" s="110" t="s">
        <v>197</v>
      </c>
      <c r="B30" s="113" t="s">
        <v>34</v>
      </c>
    </row>
    <row r="31" spans="1:14" x14ac:dyDescent="0.3">
      <c r="A31" s="110" t="s">
        <v>198</v>
      </c>
      <c r="B31" s="113" t="s">
        <v>51</v>
      </c>
    </row>
    <row r="32" spans="1:14" x14ac:dyDescent="0.3">
      <c r="A32" s="110" t="s">
        <v>200</v>
      </c>
      <c r="B32" s="113" t="s">
        <v>51</v>
      </c>
    </row>
    <row r="33" spans="1:2" x14ac:dyDescent="0.3">
      <c r="A33" s="110" t="s">
        <v>202</v>
      </c>
      <c r="B33" s="113" t="s">
        <v>13</v>
      </c>
    </row>
    <row r="34" spans="1:2" x14ac:dyDescent="0.3">
      <c r="A34" s="110" t="s">
        <v>203</v>
      </c>
      <c r="B34" s="113" t="s">
        <v>51</v>
      </c>
    </row>
    <row r="35" spans="1:2" x14ac:dyDescent="0.3">
      <c r="A35" s="110" t="s">
        <v>205</v>
      </c>
      <c r="B35" s="113" t="s">
        <v>43</v>
      </c>
    </row>
    <row r="36" spans="1:2" x14ac:dyDescent="0.3">
      <c r="A36" s="110" t="s">
        <v>206</v>
      </c>
      <c r="B36" s="113" t="s">
        <v>34</v>
      </c>
    </row>
    <row r="37" spans="1:2" x14ac:dyDescent="0.3">
      <c r="A37" s="110" t="s">
        <v>207</v>
      </c>
      <c r="B37" s="113" t="s">
        <v>13</v>
      </c>
    </row>
    <row r="38" spans="1:2" x14ac:dyDescent="0.3">
      <c r="A38" s="110" t="s">
        <v>208</v>
      </c>
      <c r="B38" s="113" t="s">
        <v>34</v>
      </c>
    </row>
    <row r="39" spans="1:2" x14ac:dyDescent="0.3">
      <c r="A39" s="110" t="s">
        <v>209</v>
      </c>
      <c r="B39" s="113" t="s">
        <v>34</v>
      </c>
    </row>
    <row r="40" spans="1:2" x14ac:dyDescent="0.3">
      <c r="A40" s="110" t="s">
        <v>210</v>
      </c>
      <c r="B40" s="113" t="s">
        <v>13</v>
      </c>
    </row>
    <row r="41" spans="1:2" x14ac:dyDescent="0.3">
      <c r="A41" s="111" t="s">
        <v>211</v>
      </c>
      <c r="B41" t="s">
        <v>13</v>
      </c>
    </row>
    <row r="42" spans="1:2" x14ac:dyDescent="0.3">
      <c r="A42" s="110" t="s">
        <v>213</v>
      </c>
      <c r="B42" s="113" t="s">
        <v>13</v>
      </c>
    </row>
    <row r="43" spans="1:2" x14ac:dyDescent="0.3">
      <c r="A43" s="110" t="s">
        <v>220</v>
      </c>
      <c r="B43" s="113" t="s">
        <v>43</v>
      </c>
    </row>
    <row r="44" spans="1:2" x14ac:dyDescent="0.3">
      <c r="A44" s="110" t="s">
        <v>221</v>
      </c>
      <c r="B44" s="113" t="s">
        <v>71</v>
      </c>
    </row>
    <row r="45" spans="1:2" x14ac:dyDescent="0.3">
      <c r="A45" s="110" t="s">
        <v>222</v>
      </c>
      <c r="B45" s="113" t="s">
        <v>71</v>
      </c>
    </row>
    <row r="46" spans="1:2" x14ac:dyDescent="0.3">
      <c r="A46" s="110" t="s">
        <v>223</v>
      </c>
      <c r="B46" s="113" t="s">
        <v>13</v>
      </c>
    </row>
    <row r="47" spans="1:2" x14ac:dyDescent="0.3">
      <c r="A47" s="110" t="s">
        <v>224</v>
      </c>
      <c r="B47" s="113" t="s">
        <v>13</v>
      </c>
    </row>
    <row r="48" spans="1:2" x14ac:dyDescent="0.3">
      <c r="A48" s="110" t="s">
        <v>226</v>
      </c>
      <c r="B48" s="113" t="s">
        <v>51</v>
      </c>
    </row>
    <row r="49" spans="1:2" x14ac:dyDescent="0.3">
      <c r="A49" s="110" t="s">
        <v>228</v>
      </c>
      <c r="B49" s="113" t="s">
        <v>43</v>
      </c>
    </row>
    <row r="50" spans="1:2" x14ac:dyDescent="0.3">
      <c r="A50" s="110" t="s">
        <v>230</v>
      </c>
      <c r="B50" s="113" t="s">
        <v>13</v>
      </c>
    </row>
    <row r="51" spans="1:2" x14ac:dyDescent="0.3">
      <c r="A51" s="110" t="s">
        <v>231</v>
      </c>
      <c r="B51" s="113" t="s">
        <v>13</v>
      </c>
    </row>
    <row r="52" spans="1:2" x14ac:dyDescent="0.3">
      <c r="A52" s="110" t="s">
        <v>232</v>
      </c>
      <c r="B52" s="113" t="s">
        <v>34</v>
      </c>
    </row>
    <row r="53" spans="1:2" x14ac:dyDescent="0.3">
      <c r="A53" s="110" t="s">
        <v>233</v>
      </c>
      <c r="B53" s="113" t="s">
        <v>34</v>
      </c>
    </row>
    <row r="54" spans="1:2" x14ac:dyDescent="0.3">
      <c r="A54" s="110" t="s">
        <v>234</v>
      </c>
      <c r="B54" s="113" t="s">
        <v>13</v>
      </c>
    </row>
    <row r="55" spans="1:2" x14ac:dyDescent="0.3">
      <c r="A55" s="110" t="s">
        <v>235</v>
      </c>
      <c r="B55" s="113" t="s">
        <v>13</v>
      </c>
    </row>
    <row r="56" spans="1:2" x14ac:dyDescent="0.3">
      <c r="A56" s="110" t="s">
        <v>236</v>
      </c>
      <c r="B56" s="113" t="s">
        <v>51</v>
      </c>
    </row>
    <row r="57" spans="1:2" x14ac:dyDescent="0.3">
      <c r="A57" s="110" t="s">
        <v>238</v>
      </c>
      <c r="B57" s="113" t="s">
        <v>43</v>
      </c>
    </row>
    <row r="58" spans="1:2" x14ac:dyDescent="0.3">
      <c r="A58" s="110" t="s">
        <v>239</v>
      </c>
      <c r="B58" s="113" t="s">
        <v>71</v>
      </c>
    </row>
    <row r="59" spans="1:2" x14ac:dyDescent="0.3">
      <c r="A59" s="110" t="s">
        <v>240</v>
      </c>
      <c r="B59" s="113" t="s">
        <v>43</v>
      </c>
    </row>
    <row r="60" spans="1:2" x14ac:dyDescent="0.3">
      <c r="A60" s="110" t="s">
        <v>241</v>
      </c>
      <c r="B60" s="113" t="s">
        <v>71</v>
      </c>
    </row>
    <row r="61" spans="1:2" x14ac:dyDescent="0.3">
      <c r="A61" s="110" t="s">
        <v>242</v>
      </c>
      <c r="B61" s="113" t="s">
        <v>71</v>
      </c>
    </row>
    <row r="62" spans="1:2" x14ac:dyDescent="0.3">
      <c r="A62" s="110" t="s">
        <v>243</v>
      </c>
      <c r="B62" s="113" t="s">
        <v>13</v>
      </c>
    </row>
    <row r="63" spans="1:2" x14ac:dyDescent="0.3">
      <c r="A63" s="110" t="s">
        <v>244</v>
      </c>
      <c r="B63" s="113" t="s">
        <v>13</v>
      </c>
    </row>
    <row r="64" spans="1:2" x14ac:dyDescent="0.3">
      <c r="A64" s="110" t="s">
        <v>245</v>
      </c>
      <c r="B64" s="113" t="s">
        <v>34</v>
      </c>
    </row>
    <row r="65" spans="1:2" x14ac:dyDescent="0.3">
      <c r="A65" s="110" t="s">
        <v>246</v>
      </c>
      <c r="B65" s="113" t="s">
        <v>34</v>
      </c>
    </row>
    <row r="66" spans="1:2" x14ac:dyDescent="0.3">
      <c r="A66" s="110" t="s">
        <v>248</v>
      </c>
      <c r="B66" s="113" t="s">
        <v>51</v>
      </c>
    </row>
    <row r="67" spans="1:2" x14ac:dyDescent="0.3">
      <c r="A67" s="110" t="s">
        <v>250</v>
      </c>
      <c r="B67" s="113" t="s">
        <v>13</v>
      </c>
    </row>
    <row r="68" spans="1:2" x14ac:dyDescent="0.3">
      <c r="A68" s="110" t="s">
        <v>251</v>
      </c>
      <c r="B68" s="113" t="s">
        <v>34</v>
      </c>
    </row>
    <row r="69" spans="1:2" x14ac:dyDescent="0.3">
      <c r="A69" s="110" t="s">
        <v>252</v>
      </c>
      <c r="B69" s="113" t="s">
        <v>71</v>
      </c>
    </row>
    <row r="70" spans="1:2" x14ac:dyDescent="0.3">
      <c r="A70" s="110" t="s">
        <v>253</v>
      </c>
      <c r="B70" s="113" t="s">
        <v>71</v>
      </c>
    </row>
    <row r="71" spans="1:2" x14ac:dyDescent="0.3">
      <c r="A71" s="110" t="s">
        <v>254</v>
      </c>
      <c r="B71" s="113" t="s">
        <v>71</v>
      </c>
    </row>
    <row r="72" spans="1:2" x14ac:dyDescent="0.3">
      <c r="A72" s="110" t="s">
        <v>255</v>
      </c>
      <c r="B72" s="113" t="s">
        <v>71</v>
      </c>
    </row>
    <row r="73" spans="1:2" x14ac:dyDescent="0.3">
      <c r="A73" s="110" t="s">
        <v>256</v>
      </c>
      <c r="B73" s="113" t="s">
        <v>71</v>
      </c>
    </row>
    <row r="74" spans="1:2" x14ac:dyDescent="0.3">
      <c r="A74" s="110" t="s">
        <v>257</v>
      </c>
      <c r="B74" s="113" t="s">
        <v>71</v>
      </c>
    </row>
    <row r="75" spans="1:2" x14ac:dyDescent="0.3">
      <c r="A75" s="110" t="s">
        <v>258</v>
      </c>
      <c r="B75" s="113" t="s">
        <v>51</v>
      </c>
    </row>
    <row r="76" spans="1:2" x14ac:dyDescent="0.3">
      <c r="A76" s="110" t="s">
        <v>260</v>
      </c>
      <c r="B76" s="113" t="s">
        <v>71</v>
      </c>
    </row>
    <row r="77" spans="1:2" x14ac:dyDescent="0.3">
      <c r="A77" s="110" t="s">
        <v>261</v>
      </c>
      <c r="B77" s="113" t="s">
        <v>13</v>
      </c>
    </row>
    <row r="78" spans="1:2" x14ac:dyDescent="0.3">
      <c r="A78" s="110" t="s">
        <v>262</v>
      </c>
      <c r="B78" s="113" t="s">
        <v>13</v>
      </c>
    </row>
    <row r="79" spans="1:2" x14ac:dyDescent="0.3">
      <c r="A79" s="110" t="s">
        <v>263</v>
      </c>
      <c r="B79" s="113" t="s">
        <v>71</v>
      </c>
    </row>
    <row r="80" spans="1:2" x14ac:dyDescent="0.3">
      <c r="A80" s="110" t="s">
        <v>264</v>
      </c>
      <c r="B80" s="113" t="s">
        <v>51</v>
      </c>
    </row>
    <row r="81" spans="1:2" x14ac:dyDescent="0.3">
      <c r="A81" s="110" t="s">
        <v>266</v>
      </c>
      <c r="B81" s="113" t="s">
        <v>71</v>
      </c>
    </row>
    <row r="82" spans="1:2" x14ac:dyDescent="0.3">
      <c r="A82" s="110" t="s">
        <v>267</v>
      </c>
      <c r="B82" s="113" t="s">
        <v>71</v>
      </c>
    </row>
    <row r="83" spans="1:2" x14ac:dyDescent="0.3">
      <c r="A83" s="110" t="s">
        <v>268</v>
      </c>
      <c r="B83" s="113" t="s">
        <v>51</v>
      </c>
    </row>
    <row r="84" spans="1:2" x14ac:dyDescent="0.3">
      <c r="A84" s="110" t="s">
        <v>270</v>
      </c>
      <c r="B84" s="113" t="s">
        <v>51</v>
      </c>
    </row>
    <row r="85" spans="1:2" x14ac:dyDescent="0.3">
      <c r="A85" s="110" t="s">
        <v>272</v>
      </c>
      <c r="B85" s="113" t="s">
        <v>71</v>
      </c>
    </row>
    <row r="86" spans="1:2" x14ac:dyDescent="0.3">
      <c r="A86" s="110" t="s">
        <v>273</v>
      </c>
      <c r="B86" s="113" t="s">
        <v>34</v>
      </c>
    </row>
    <row r="87" spans="1:2" x14ac:dyDescent="0.3">
      <c r="A87" s="110" t="s">
        <v>274</v>
      </c>
      <c r="B87" s="113" t="s">
        <v>13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E386F-957D-4D31-90A6-7C7DC578E86D}">
  <dimension ref="A1:B115"/>
  <sheetViews>
    <sheetView workbookViewId="0">
      <selection activeCell="B1" sqref="B1"/>
    </sheetView>
  </sheetViews>
  <sheetFormatPr defaultRowHeight="14.4" x14ac:dyDescent="0.3"/>
  <cols>
    <col min="1" max="1" width="39" bestFit="1" customWidth="1"/>
    <col min="2" max="2" width="12.21875" bestFit="1" customWidth="1"/>
    <col min="3" max="3" width="13.33203125" bestFit="1" customWidth="1"/>
    <col min="4" max="4" width="15.5546875" bestFit="1" customWidth="1"/>
    <col min="5" max="6" width="7.109375" bestFit="1" customWidth="1"/>
  </cols>
  <sheetData>
    <row r="1" spans="1:2" x14ac:dyDescent="0.3">
      <c r="A1" s="105" t="s">
        <v>62</v>
      </c>
      <c r="B1" s="105" t="s">
        <v>113</v>
      </c>
    </row>
    <row r="2" spans="1:2" x14ac:dyDescent="0.3">
      <c r="A2" t="s">
        <v>139</v>
      </c>
      <c r="B2" t="s">
        <v>158</v>
      </c>
    </row>
    <row r="3" spans="1:2" x14ac:dyDescent="0.3">
      <c r="A3" t="s">
        <v>140</v>
      </c>
      <c r="B3" t="s">
        <v>159</v>
      </c>
    </row>
    <row r="4" spans="1:2" x14ac:dyDescent="0.3">
      <c r="A4" t="s">
        <v>117</v>
      </c>
      <c r="B4" t="s">
        <v>162</v>
      </c>
    </row>
    <row r="5" spans="1:2" x14ac:dyDescent="0.3">
      <c r="A5" t="s">
        <v>35</v>
      </c>
      <c r="B5" t="s">
        <v>160</v>
      </c>
    </row>
    <row r="6" spans="1:2" x14ac:dyDescent="0.3">
      <c r="A6" t="s">
        <v>86</v>
      </c>
      <c r="B6" t="s">
        <v>160</v>
      </c>
    </row>
    <row r="7" spans="1:2" x14ac:dyDescent="0.3">
      <c r="A7" t="s">
        <v>118</v>
      </c>
      <c r="B7" t="s">
        <v>164</v>
      </c>
    </row>
    <row r="8" spans="1:2" x14ac:dyDescent="0.3">
      <c r="A8" t="s">
        <v>146</v>
      </c>
      <c r="B8" t="s">
        <v>161</v>
      </c>
    </row>
    <row r="9" spans="1:2" x14ac:dyDescent="0.3">
      <c r="A9" t="s">
        <v>95</v>
      </c>
      <c r="B9" t="s">
        <v>161</v>
      </c>
    </row>
    <row r="10" spans="1:2" x14ac:dyDescent="0.3">
      <c r="A10" t="s">
        <v>14</v>
      </c>
      <c r="B10" t="s">
        <v>166</v>
      </c>
    </row>
    <row r="11" spans="1:2" x14ac:dyDescent="0.3">
      <c r="A11" t="s">
        <v>130</v>
      </c>
      <c r="B11" t="s">
        <v>167</v>
      </c>
    </row>
    <row r="12" spans="1:2" x14ac:dyDescent="0.3">
      <c r="A12" t="s">
        <v>15</v>
      </c>
      <c r="B12" t="s">
        <v>167</v>
      </c>
    </row>
    <row r="13" spans="1:2" x14ac:dyDescent="0.3">
      <c r="A13" t="s">
        <v>36</v>
      </c>
      <c r="B13" t="s">
        <v>168</v>
      </c>
    </row>
    <row r="14" spans="1:2" x14ac:dyDescent="0.3">
      <c r="A14" t="s">
        <v>107</v>
      </c>
      <c r="B14" t="s">
        <v>170</v>
      </c>
    </row>
    <row r="15" spans="1:2" x14ac:dyDescent="0.3">
      <c r="A15" t="s">
        <v>0</v>
      </c>
      <c r="B15" t="s">
        <v>171</v>
      </c>
    </row>
    <row r="16" spans="1:2" x14ac:dyDescent="0.3">
      <c r="A16" t="s">
        <v>1</v>
      </c>
      <c r="B16" t="s">
        <v>172</v>
      </c>
    </row>
    <row r="17" spans="1:2" x14ac:dyDescent="0.3">
      <c r="A17" t="s">
        <v>2</v>
      </c>
      <c r="B17" t="s">
        <v>173</v>
      </c>
    </row>
    <row r="18" spans="1:2" x14ac:dyDescent="0.3">
      <c r="A18" t="s">
        <v>37</v>
      </c>
      <c r="B18" t="s">
        <v>174</v>
      </c>
    </row>
    <row r="19" spans="1:2" x14ac:dyDescent="0.3">
      <c r="A19" t="s">
        <v>3</v>
      </c>
      <c r="B19" t="s">
        <v>175</v>
      </c>
    </row>
    <row r="20" spans="1:2" x14ac:dyDescent="0.3">
      <c r="A20" t="s">
        <v>147</v>
      </c>
      <c r="B20" t="s">
        <v>176</v>
      </c>
    </row>
    <row r="21" spans="1:2" x14ac:dyDescent="0.3">
      <c r="A21" t="s">
        <v>96</v>
      </c>
      <c r="B21" t="s">
        <v>176</v>
      </c>
    </row>
    <row r="22" spans="1:2" x14ac:dyDescent="0.3">
      <c r="A22" t="s">
        <v>16</v>
      </c>
      <c r="B22" t="s">
        <v>178</v>
      </c>
    </row>
    <row r="23" spans="1:2" x14ac:dyDescent="0.3">
      <c r="A23" t="s">
        <v>4</v>
      </c>
      <c r="B23" t="s">
        <v>179</v>
      </c>
    </row>
    <row r="24" spans="1:2" x14ac:dyDescent="0.3">
      <c r="A24" t="s">
        <v>38</v>
      </c>
      <c r="B24" t="s">
        <v>180</v>
      </c>
    </row>
    <row r="25" spans="1:2" x14ac:dyDescent="0.3">
      <c r="A25" t="s">
        <v>17</v>
      </c>
      <c r="B25" t="s">
        <v>181</v>
      </c>
    </row>
    <row r="26" spans="1:2" x14ac:dyDescent="0.3">
      <c r="A26" t="s">
        <v>90</v>
      </c>
      <c r="B26" t="s">
        <v>181</v>
      </c>
    </row>
    <row r="27" spans="1:2" x14ac:dyDescent="0.3">
      <c r="A27" t="s">
        <v>119</v>
      </c>
      <c r="B27" t="s">
        <v>183</v>
      </c>
    </row>
    <row r="28" spans="1:2" x14ac:dyDescent="0.3">
      <c r="A28" t="s">
        <v>76</v>
      </c>
      <c r="B28" t="s">
        <v>184</v>
      </c>
    </row>
    <row r="29" spans="1:2" x14ac:dyDescent="0.3">
      <c r="A29" t="s">
        <v>81</v>
      </c>
      <c r="B29" t="s">
        <v>184</v>
      </c>
    </row>
    <row r="30" spans="1:2" x14ac:dyDescent="0.3">
      <c r="A30" t="s">
        <v>91</v>
      </c>
      <c r="B30" t="s">
        <v>184</v>
      </c>
    </row>
    <row r="31" spans="1:2" x14ac:dyDescent="0.3">
      <c r="A31" t="s">
        <v>39</v>
      </c>
      <c r="B31" t="s">
        <v>187</v>
      </c>
    </row>
    <row r="32" spans="1:2" x14ac:dyDescent="0.3">
      <c r="A32" t="s">
        <v>87</v>
      </c>
      <c r="B32" t="s">
        <v>187</v>
      </c>
    </row>
    <row r="33" spans="1:2" x14ac:dyDescent="0.3">
      <c r="A33" t="s">
        <v>18</v>
      </c>
      <c r="B33" t="s">
        <v>189</v>
      </c>
    </row>
    <row r="34" spans="1:2" x14ac:dyDescent="0.3">
      <c r="A34" t="s">
        <v>138</v>
      </c>
      <c r="B34" t="s">
        <v>189</v>
      </c>
    </row>
    <row r="35" spans="1:2" x14ac:dyDescent="0.3">
      <c r="A35" t="s">
        <v>120</v>
      </c>
      <c r="B35" t="s">
        <v>191</v>
      </c>
    </row>
    <row r="36" spans="1:2" x14ac:dyDescent="0.3">
      <c r="A36" t="s">
        <v>40</v>
      </c>
      <c r="B36" t="s">
        <v>192</v>
      </c>
    </row>
    <row r="37" spans="1:2" x14ac:dyDescent="0.3">
      <c r="A37" t="s">
        <v>136</v>
      </c>
      <c r="B37" t="s">
        <v>193</v>
      </c>
    </row>
    <row r="38" spans="1:2" x14ac:dyDescent="0.3">
      <c r="A38" t="s">
        <v>131</v>
      </c>
      <c r="B38" t="s">
        <v>193</v>
      </c>
    </row>
    <row r="39" spans="1:2" x14ac:dyDescent="0.3">
      <c r="A39" t="s">
        <v>19</v>
      </c>
      <c r="B39" t="s">
        <v>195</v>
      </c>
    </row>
    <row r="40" spans="1:2" x14ac:dyDescent="0.3">
      <c r="A40" t="s">
        <v>111</v>
      </c>
      <c r="B40" t="s">
        <v>195</v>
      </c>
    </row>
    <row r="41" spans="1:2" x14ac:dyDescent="0.3">
      <c r="A41" t="s">
        <v>108</v>
      </c>
      <c r="B41" t="s">
        <v>197</v>
      </c>
    </row>
    <row r="42" spans="1:2" x14ac:dyDescent="0.3">
      <c r="A42" t="s">
        <v>149</v>
      </c>
      <c r="B42" t="s">
        <v>198</v>
      </c>
    </row>
    <row r="43" spans="1:2" x14ac:dyDescent="0.3">
      <c r="A43" t="s">
        <v>97</v>
      </c>
      <c r="B43" t="s">
        <v>198</v>
      </c>
    </row>
    <row r="44" spans="1:2" x14ac:dyDescent="0.3">
      <c r="A44" t="s">
        <v>150</v>
      </c>
      <c r="B44" t="s">
        <v>200</v>
      </c>
    </row>
    <row r="45" spans="1:2" x14ac:dyDescent="0.3">
      <c r="A45" t="s">
        <v>98</v>
      </c>
      <c r="B45" t="s">
        <v>200</v>
      </c>
    </row>
    <row r="46" spans="1:2" x14ac:dyDescent="0.3">
      <c r="A46" t="s">
        <v>20</v>
      </c>
      <c r="B46" t="s">
        <v>202</v>
      </c>
    </row>
    <row r="47" spans="1:2" x14ac:dyDescent="0.3">
      <c r="A47" t="s">
        <v>148</v>
      </c>
      <c r="B47" t="s">
        <v>203</v>
      </c>
    </row>
    <row r="48" spans="1:2" x14ac:dyDescent="0.3">
      <c r="A48" t="s">
        <v>99</v>
      </c>
      <c r="B48" t="s">
        <v>203</v>
      </c>
    </row>
    <row r="49" spans="1:2" x14ac:dyDescent="0.3">
      <c r="A49" t="s">
        <v>141</v>
      </c>
      <c r="B49" t="s">
        <v>205</v>
      </c>
    </row>
    <row r="50" spans="1:2" x14ac:dyDescent="0.3">
      <c r="A50" t="s">
        <v>133</v>
      </c>
      <c r="B50" t="s">
        <v>206</v>
      </c>
    </row>
    <row r="51" spans="1:2" x14ac:dyDescent="0.3">
      <c r="A51" t="s">
        <v>21</v>
      </c>
      <c r="B51" t="s">
        <v>207</v>
      </c>
    </row>
    <row r="52" spans="1:2" x14ac:dyDescent="0.3">
      <c r="A52" t="s">
        <v>41</v>
      </c>
      <c r="B52" t="s">
        <v>208</v>
      </c>
    </row>
    <row r="53" spans="1:2" x14ac:dyDescent="0.3">
      <c r="A53" t="s">
        <v>88</v>
      </c>
      <c r="B53" t="s">
        <v>209</v>
      </c>
    </row>
    <row r="54" spans="1:2" x14ac:dyDescent="0.3">
      <c r="A54" t="s">
        <v>22</v>
      </c>
      <c r="B54" t="s">
        <v>210</v>
      </c>
    </row>
    <row r="55" spans="1:2" x14ac:dyDescent="0.3">
      <c r="A55" t="s">
        <v>82</v>
      </c>
      <c r="B55" t="s">
        <v>211</v>
      </c>
    </row>
    <row r="56" spans="1:2" x14ac:dyDescent="0.3">
      <c r="A56" t="s">
        <v>11</v>
      </c>
      <c r="B56" t="s">
        <v>211</v>
      </c>
    </row>
    <row r="57" spans="1:2" x14ac:dyDescent="0.3">
      <c r="A57" t="s">
        <v>23</v>
      </c>
      <c r="B57" t="s">
        <v>213</v>
      </c>
    </row>
    <row r="58" spans="1:2" x14ac:dyDescent="0.3">
      <c r="A58" t="s">
        <v>132</v>
      </c>
      <c r="B58" t="s">
        <v>213</v>
      </c>
    </row>
    <row r="59" spans="1:2" x14ac:dyDescent="0.3">
      <c r="A59" t="s">
        <v>83</v>
      </c>
      <c r="B59" t="s">
        <v>213</v>
      </c>
    </row>
    <row r="60" spans="1:2" x14ac:dyDescent="0.3">
      <c r="A60" t="s">
        <v>142</v>
      </c>
      <c r="B60" t="s">
        <v>220</v>
      </c>
    </row>
    <row r="61" spans="1:2" x14ac:dyDescent="0.3">
      <c r="A61" t="s">
        <v>5</v>
      </c>
      <c r="B61" t="s">
        <v>221</v>
      </c>
    </row>
    <row r="62" spans="1:2" x14ac:dyDescent="0.3">
      <c r="A62" t="s">
        <v>6</v>
      </c>
      <c r="B62" t="s">
        <v>222</v>
      </c>
    </row>
    <row r="63" spans="1:2" x14ac:dyDescent="0.3">
      <c r="A63" t="s">
        <v>24</v>
      </c>
      <c r="B63" t="s">
        <v>223</v>
      </c>
    </row>
    <row r="64" spans="1:2" x14ac:dyDescent="0.3">
      <c r="A64" t="s">
        <v>25</v>
      </c>
      <c r="B64" t="s">
        <v>224</v>
      </c>
    </row>
    <row r="65" spans="1:2" x14ac:dyDescent="0.3">
      <c r="A65" t="s">
        <v>84</v>
      </c>
      <c r="B65" t="s">
        <v>224</v>
      </c>
    </row>
    <row r="66" spans="1:2" x14ac:dyDescent="0.3">
      <c r="A66" t="s">
        <v>151</v>
      </c>
      <c r="B66" t="s">
        <v>226</v>
      </c>
    </row>
    <row r="67" spans="1:2" x14ac:dyDescent="0.3">
      <c r="A67" t="s">
        <v>100</v>
      </c>
      <c r="B67" t="s">
        <v>226</v>
      </c>
    </row>
    <row r="68" spans="1:2" x14ac:dyDescent="0.3">
      <c r="A68" t="s">
        <v>48</v>
      </c>
      <c r="B68" t="s">
        <v>228</v>
      </c>
    </row>
    <row r="69" spans="1:2" x14ac:dyDescent="0.3">
      <c r="A69" t="s">
        <v>143</v>
      </c>
      <c r="B69" t="s">
        <v>228</v>
      </c>
    </row>
    <row r="70" spans="1:2" x14ac:dyDescent="0.3">
      <c r="A70" t="s">
        <v>26</v>
      </c>
      <c r="B70" t="s">
        <v>230</v>
      </c>
    </row>
    <row r="71" spans="1:2" x14ac:dyDescent="0.3">
      <c r="A71" t="s">
        <v>27</v>
      </c>
      <c r="B71" t="s">
        <v>231</v>
      </c>
    </row>
    <row r="72" spans="1:2" x14ac:dyDescent="0.3">
      <c r="A72" t="s">
        <v>109</v>
      </c>
      <c r="B72" t="s">
        <v>232</v>
      </c>
    </row>
    <row r="73" spans="1:2" x14ac:dyDescent="0.3">
      <c r="A73" t="s">
        <v>110</v>
      </c>
      <c r="B73" t="s">
        <v>233</v>
      </c>
    </row>
    <row r="74" spans="1:2" x14ac:dyDescent="0.3">
      <c r="A74" t="s">
        <v>28</v>
      </c>
      <c r="B74" t="s">
        <v>234</v>
      </c>
    </row>
    <row r="75" spans="1:2" x14ac:dyDescent="0.3">
      <c r="A75" t="s">
        <v>92</v>
      </c>
      <c r="B75" t="s">
        <v>235</v>
      </c>
    </row>
    <row r="76" spans="1:2" x14ac:dyDescent="0.3">
      <c r="A76" t="s">
        <v>152</v>
      </c>
      <c r="B76" t="s">
        <v>236</v>
      </c>
    </row>
    <row r="77" spans="1:2" x14ac:dyDescent="0.3">
      <c r="A77" t="s">
        <v>101</v>
      </c>
      <c r="B77" t="s">
        <v>236</v>
      </c>
    </row>
    <row r="78" spans="1:2" x14ac:dyDescent="0.3">
      <c r="A78" t="s">
        <v>144</v>
      </c>
      <c r="B78" t="s">
        <v>238</v>
      </c>
    </row>
    <row r="79" spans="1:2" x14ac:dyDescent="0.3">
      <c r="A79" t="s">
        <v>121</v>
      </c>
      <c r="B79" t="s">
        <v>239</v>
      </c>
    </row>
    <row r="80" spans="1:2" x14ac:dyDescent="0.3">
      <c r="A80" t="s">
        <v>145</v>
      </c>
      <c r="B80" t="s">
        <v>240</v>
      </c>
    </row>
    <row r="81" spans="1:2" x14ac:dyDescent="0.3">
      <c r="A81" t="s">
        <v>7</v>
      </c>
      <c r="B81" t="s">
        <v>241</v>
      </c>
    </row>
    <row r="82" spans="1:2" x14ac:dyDescent="0.3">
      <c r="A82" t="s">
        <v>8</v>
      </c>
      <c r="B82" t="s">
        <v>242</v>
      </c>
    </row>
    <row r="83" spans="1:2" x14ac:dyDescent="0.3">
      <c r="A83" t="s">
        <v>29</v>
      </c>
      <c r="B83" t="s">
        <v>243</v>
      </c>
    </row>
    <row r="84" spans="1:2" x14ac:dyDescent="0.3">
      <c r="A84" t="s">
        <v>85</v>
      </c>
      <c r="B84" t="s">
        <v>244</v>
      </c>
    </row>
    <row r="85" spans="1:2" x14ac:dyDescent="0.3">
      <c r="A85" t="s">
        <v>134</v>
      </c>
      <c r="B85" t="s">
        <v>245</v>
      </c>
    </row>
    <row r="86" spans="1:2" x14ac:dyDescent="0.3">
      <c r="A86" t="s">
        <v>73</v>
      </c>
      <c r="B86" t="s">
        <v>246</v>
      </c>
    </row>
    <row r="87" spans="1:2" x14ac:dyDescent="0.3">
      <c r="A87" t="s">
        <v>89</v>
      </c>
      <c r="B87" t="s">
        <v>246</v>
      </c>
    </row>
    <row r="88" spans="1:2" x14ac:dyDescent="0.3">
      <c r="A88" t="s">
        <v>93</v>
      </c>
      <c r="B88" t="s">
        <v>248</v>
      </c>
    </row>
    <row r="89" spans="1:2" x14ac:dyDescent="0.3">
      <c r="A89" t="s">
        <v>102</v>
      </c>
      <c r="B89" t="s">
        <v>248</v>
      </c>
    </row>
    <row r="90" spans="1:2" x14ac:dyDescent="0.3">
      <c r="A90" t="s">
        <v>30</v>
      </c>
      <c r="B90" t="s">
        <v>250</v>
      </c>
    </row>
    <row r="91" spans="1:2" x14ac:dyDescent="0.3">
      <c r="A91" t="s">
        <v>42</v>
      </c>
      <c r="B91" t="s">
        <v>251</v>
      </c>
    </row>
    <row r="92" spans="1:2" x14ac:dyDescent="0.3">
      <c r="A92" t="s">
        <v>125</v>
      </c>
      <c r="B92" t="s">
        <v>252</v>
      </c>
    </row>
    <row r="93" spans="1:2" x14ac:dyDescent="0.3">
      <c r="A93" t="s">
        <v>126</v>
      </c>
      <c r="B93" t="s">
        <v>253</v>
      </c>
    </row>
    <row r="94" spans="1:2" x14ac:dyDescent="0.3">
      <c r="A94" t="s">
        <v>12</v>
      </c>
      <c r="B94" t="s">
        <v>254</v>
      </c>
    </row>
    <row r="95" spans="1:2" x14ac:dyDescent="0.3">
      <c r="A95" t="s">
        <v>127</v>
      </c>
      <c r="B95" t="s">
        <v>255</v>
      </c>
    </row>
    <row r="96" spans="1:2" x14ac:dyDescent="0.3">
      <c r="A96" t="s">
        <v>128</v>
      </c>
      <c r="B96" t="s">
        <v>256</v>
      </c>
    </row>
    <row r="97" spans="1:2" x14ac:dyDescent="0.3">
      <c r="A97" t="s">
        <v>129</v>
      </c>
      <c r="B97" t="s">
        <v>257</v>
      </c>
    </row>
    <row r="98" spans="1:2" x14ac:dyDescent="0.3">
      <c r="A98" t="s">
        <v>153</v>
      </c>
      <c r="B98" t="s">
        <v>258</v>
      </c>
    </row>
    <row r="99" spans="1:2" x14ac:dyDescent="0.3">
      <c r="A99" t="s">
        <v>103</v>
      </c>
      <c r="B99" t="s">
        <v>258</v>
      </c>
    </row>
    <row r="100" spans="1:2" x14ac:dyDescent="0.3">
      <c r="A100" t="s">
        <v>122</v>
      </c>
      <c r="B100" t="s">
        <v>260</v>
      </c>
    </row>
    <row r="101" spans="1:2" x14ac:dyDescent="0.3">
      <c r="A101" t="s">
        <v>31</v>
      </c>
      <c r="B101" t="s">
        <v>261</v>
      </c>
    </row>
    <row r="102" spans="1:2" x14ac:dyDescent="0.3">
      <c r="A102" t="s">
        <v>32</v>
      </c>
      <c r="B102" t="s">
        <v>262</v>
      </c>
    </row>
    <row r="103" spans="1:2" x14ac:dyDescent="0.3">
      <c r="A103" t="s">
        <v>9</v>
      </c>
      <c r="B103" t="s">
        <v>263</v>
      </c>
    </row>
    <row r="104" spans="1:2" x14ac:dyDescent="0.3">
      <c r="A104" t="s">
        <v>154</v>
      </c>
      <c r="B104" t="s">
        <v>264</v>
      </c>
    </row>
    <row r="105" spans="1:2" x14ac:dyDescent="0.3">
      <c r="A105" t="s">
        <v>104</v>
      </c>
      <c r="B105" t="s">
        <v>264</v>
      </c>
    </row>
    <row r="106" spans="1:2" x14ac:dyDescent="0.3">
      <c r="A106" t="s">
        <v>10</v>
      </c>
      <c r="B106" t="s">
        <v>266</v>
      </c>
    </row>
    <row r="107" spans="1:2" x14ac:dyDescent="0.3">
      <c r="A107" t="s">
        <v>123</v>
      </c>
      <c r="B107" t="s">
        <v>267</v>
      </c>
    </row>
    <row r="108" spans="1:2" x14ac:dyDescent="0.3">
      <c r="A108" t="s">
        <v>78</v>
      </c>
      <c r="B108" t="s">
        <v>268</v>
      </c>
    </row>
    <row r="109" spans="1:2" x14ac:dyDescent="0.3">
      <c r="A109" t="s">
        <v>105</v>
      </c>
      <c r="B109" t="s">
        <v>268</v>
      </c>
    </row>
    <row r="110" spans="1:2" x14ac:dyDescent="0.3">
      <c r="A110" t="s">
        <v>155</v>
      </c>
      <c r="B110" t="s">
        <v>270</v>
      </c>
    </row>
    <row r="111" spans="1:2" x14ac:dyDescent="0.3">
      <c r="A111" t="s">
        <v>106</v>
      </c>
      <c r="B111" t="s">
        <v>270</v>
      </c>
    </row>
    <row r="112" spans="1:2" x14ac:dyDescent="0.3">
      <c r="A112" t="s">
        <v>124</v>
      </c>
      <c r="B112" t="s">
        <v>272</v>
      </c>
    </row>
    <row r="113" spans="1:2" x14ac:dyDescent="0.3">
      <c r="A113" t="s">
        <v>94</v>
      </c>
      <c r="B113" t="s">
        <v>273</v>
      </c>
    </row>
    <row r="114" spans="1:2" x14ac:dyDescent="0.3">
      <c r="A114" t="s">
        <v>33</v>
      </c>
      <c r="B114" t="s">
        <v>274</v>
      </c>
    </row>
    <row r="115" spans="1:2" x14ac:dyDescent="0.3">
      <c r="A115" t="s">
        <v>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79C7B-A41F-4CA2-9C93-6F190953E166}">
  <dimension ref="A1:C6408"/>
  <sheetViews>
    <sheetView workbookViewId="0">
      <selection activeCell="D6" sqref="D6"/>
    </sheetView>
  </sheetViews>
  <sheetFormatPr defaultRowHeight="14.4" x14ac:dyDescent="0.3"/>
  <cols>
    <col min="1" max="1" width="42.21875" bestFit="1" customWidth="1"/>
    <col min="2" max="2" width="38.77734375" bestFit="1" customWidth="1"/>
  </cols>
  <sheetData>
    <row r="1" spans="1:3" x14ac:dyDescent="0.3">
      <c r="A1" t="s">
        <v>62</v>
      </c>
      <c r="B1" t="s">
        <v>214</v>
      </c>
      <c r="C1" t="s">
        <v>217</v>
      </c>
    </row>
    <row r="2" spans="1:3" x14ac:dyDescent="0.3">
      <c r="A2" s="4" t="s">
        <v>117</v>
      </c>
      <c r="B2" s="106" t="s">
        <v>139</v>
      </c>
      <c r="C2" t="s">
        <v>158</v>
      </c>
    </row>
    <row r="3" spans="1:3" x14ac:dyDescent="0.3">
      <c r="A3" s="4" t="s">
        <v>118</v>
      </c>
      <c r="B3" s="106" t="s">
        <v>140</v>
      </c>
      <c r="C3" t="s">
        <v>159</v>
      </c>
    </row>
    <row r="4" spans="1:3" x14ac:dyDescent="0.3">
      <c r="A4" s="1" t="s">
        <v>0</v>
      </c>
      <c r="B4" s="106" t="s">
        <v>117</v>
      </c>
      <c r="C4" t="s">
        <v>162</v>
      </c>
    </row>
    <row r="5" spans="1:3" x14ac:dyDescent="0.3">
      <c r="A5" s="4" t="s">
        <v>1</v>
      </c>
      <c r="B5" s="106" t="s">
        <v>35</v>
      </c>
      <c r="C5" t="s">
        <v>160</v>
      </c>
    </row>
    <row r="6" spans="1:3" x14ac:dyDescent="0.3">
      <c r="A6" s="4" t="s">
        <v>2</v>
      </c>
      <c r="B6" s="106" t="s">
        <v>86</v>
      </c>
      <c r="C6" t="s">
        <v>163</v>
      </c>
    </row>
    <row r="7" spans="1:3" x14ac:dyDescent="0.3">
      <c r="A7" s="4" t="s">
        <v>3</v>
      </c>
      <c r="B7" s="106" t="s">
        <v>118</v>
      </c>
      <c r="C7" t="s">
        <v>164</v>
      </c>
    </row>
    <row r="8" spans="1:3" x14ac:dyDescent="0.3">
      <c r="A8" s="4" t="s">
        <v>4</v>
      </c>
      <c r="B8" s="106" t="s">
        <v>146</v>
      </c>
      <c r="C8" t="s">
        <v>161</v>
      </c>
    </row>
    <row r="9" spans="1:3" x14ac:dyDescent="0.3">
      <c r="A9" s="4" t="s">
        <v>119</v>
      </c>
      <c r="B9" s="106" t="s">
        <v>95</v>
      </c>
      <c r="C9" t="s">
        <v>165</v>
      </c>
    </row>
    <row r="10" spans="1:3" x14ac:dyDescent="0.3">
      <c r="A10" s="4" t="s">
        <v>120</v>
      </c>
      <c r="B10" s="106" t="s">
        <v>14</v>
      </c>
      <c r="C10" t="s">
        <v>166</v>
      </c>
    </row>
    <row r="11" spans="1:3" x14ac:dyDescent="0.3">
      <c r="A11" s="4" t="s">
        <v>5</v>
      </c>
      <c r="B11" s="106" t="s">
        <v>130</v>
      </c>
      <c r="C11" t="s">
        <v>167</v>
      </c>
    </row>
    <row r="12" spans="1:3" x14ac:dyDescent="0.3">
      <c r="A12" s="4" t="s">
        <v>6</v>
      </c>
      <c r="B12" s="106" t="s">
        <v>15</v>
      </c>
      <c r="C12" t="s">
        <v>168</v>
      </c>
    </row>
    <row r="13" spans="1:3" x14ac:dyDescent="0.3">
      <c r="A13" s="4" t="s">
        <v>121</v>
      </c>
      <c r="B13" s="106" t="s">
        <v>36</v>
      </c>
      <c r="C13" t="s">
        <v>169</v>
      </c>
    </row>
    <row r="14" spans="1:3" x14ac:dyDescent="0.3">
      <c r="A14" s="4" t="s">
        <v>7</v>
      </c>
      <c r="B14" s="106" t="s">
        <v>107</v>
      </c>
      <c r="C14" t="s">
        <v>170</v>
      </c>
    </row>
    <row r="15" spans="1:3" x14ac:dyDescent="0.3">
      <c r="A15" s="4" t="s">
        <v>8</v>
      </c>
      <c r="B15" s="106" t="s">
        <v>0</v>
      </c>
      <c r="C15" t="s">
        <v>171</v>
      </c>
    </row>
    <row r="16" spans="1:3" x14ac:dyDescent="0.3">
      <c r="A16" s="4" t="s">
        <v>122</v>
      </c>
      <c r="B16" s="106" t="s">
        <v>1</v>
      </c>
      <c r="C16" t="s">
        <v>172</v>
      </c>
    </row>
    <row r="17" spans="1:3" x14ac:dyDescent="0.3">
      <c r="A17" s="4" t="s">
        <v>9</v>
      </c>
      <c r="B17" s="106" t="s">
        <v>2</v>
      </c>
      <c r="C17" t="s">
        <v>173</v>
      </c>
    </row>
    <row r="18" spans="1:3" x14ac:dyDescent="0.3">
      <c r="A18" s="4" t="s">
        <v>10</v>
      </c>
      <c r="B18" s="106" t="s">
        <v>37</v>
      </c>
      <c r="C18" t="s">
        <v>174</v>
      </c>
    </row>
    <row r="19" spans="1:3" x14ac:dyDescent="0.3">
      <c r="A19" s="4" t="s">
        <v>123</v>
      </c>
      <c r="B19" s="106" t="s">
        <v>3</v>
      </c>
      <c r="C19" t="s">
        <v>175</v>
      </c>
    </row>
    <row r="20" spans="1:3" x14ac:dyDescent="0.3">
      <c r="A20" s="4" t="s">
        <v>124</v>
      </c>
      <c r="B20" s="106" t="s">
        <v>147</v>
      </c>
      <c r="C20" t="s">
        <v>176</v>
      </c>
    </row>
    <row r="21" spans="1:3" x14ac:dyDescent="0.3">
      <c r="A21" s="4" t="s">
        <v>11</v>
      </c>
      <c r="B21" s="106" t="s">
        <v>96</v>
      </c>
      <c r="C21" t="s">
        <v>177</v>
      </c>
    </row>
    <row r="22" spans="1:3" x14ac:dyDescent="0.3">
      <c r="A22" s="4" t="s">
        <v>125</v>
      </c>
      <c r="B22" s="106" t="s">
        <v>16</v>
      </c>
      <c r="C22" t="s">
        <v>178</v>
      </c>
    </row>
    <row r="23" spans="1:3" x14ac:dyDescent="0.3">
      <c r="A23" s="4" t="s">
        <v>126</v>
      </c>
      <c r="B23" s="106" t="s">
        <v>4</v>
      </c>
      <c r="C23" t="s">
        <v>179</v>
      </c>
    </row>
    <row r="24" spans="1:3" x14ac:dyDescent="0.3">
      <c r="A24" s="4" t="s">
        <v>12</v>
      </c>
      <c r="B24" s="106" t="s">
        <v>38</v>
      </c>
      <c r="C24" t="s">
        <v>180</v>
      </c>
    </row>
    <row r="25" spans="1:3" x14ac:dyDescent="0.3">
      <c r="A25" s="4" t="s">
        <v>127</v>
      </c>
      <c r="B25" s="106" t="s">
        <v>17</v>
      </c>
      <c r="C25" t="s">
        <v>181</v>
      </c>
    </row>
    <row r="26" spans="1:3" x14ac:dyDescent="0.3">
      <c r="A26" s="4" t="s">
        <v>128</v>
      </c>
      <c r="B26" s="106" t="s">
        <v>90</v>
      </c>
      <c r="C26" t="s">
        <v>182</v>
      </c>
    </row>
    <row r="27" spans="1:3" x14ac:dyDescent="0.3">
      <c r="A27" s="4" t="s">
        <v>129</v>
      </c>
      <c r="B27" s="106" t="s">
        <v>119</v>
      </c>
      <c r="C27" t="s">
        <v>183</v>
      </c>
    </row>
    <row r="28" spans="1:3" x14ac:dyDescent="0.3">
      <c r="A28" s="4" t="s">
        <v>14</v>
      </c>
      <c r="B28" s="106" t="s">
        <v>76</v>
      </c>
      <c r="C28" t="s">
        <v>184</v>
      </c>
    </row>
    <row r="29" spans="1:3" x14ac:dyDescent="0.3">
      <c r="A29" s="4" t="s">
        <v>130</v>
      </c>
      <c r="B29" s="106" t="s">
        <v>81</v>
      </c>
      <c r="C29" t="s">
        <v>185</v>
      </c>
    </row>
    <row r="30" spans="1:3" x14ac:dyDescent="0.3">
      <c r="A30" s="4" t="s">
        <v>16</v>
      </c>
      <c r="B30" s="106" t="s">
        <v>91</v>
      </c>
      <c r="C30" t="s">
        <v>186</v>
      </c>
    </row>
    <row r="31" spans="1:3" x14ac:dyDescent="0.3">
      <c r="A31" s="4" t="s">
        <v>17</v>
      </c>
      <c r="B31" s="106" t="s">
        <v>39</v>
      </c>
      <c r="C31" t="s">
        <v>187</v>
      </c>
    </row>
    <row r="32" spans="1:3" x14ac:dyDescent="0.3">
      <c r="A32" s="4" t="s">
        <v>131</v>
      </c>
      <c r="B32" s="106" t="s">
        <v>87</v>
      </c>
      <c r="C32" t="s">
        <v>188</v>
      </c>
    </row>
    <row r="33" spans="1:3" x14ac:dyDescent="0.3">
      <c r="A33" s="4" t="s">
        <v>19</v>
      </c>
      <c r="B33" s="106" t="s">
        <v>18</v>
      </c>
      <c r="C33" t="s">
        <v>189</v>
      </c>
    </row>
    <row r="34" spans="1:3" x14ac:dyDescent="0.3">
      <c r="A34" s="1" t="s">
        <v>20</v>
      </c>
      <c r="B34" s="106" t="s">
        <v>138</v>
      </c>
      <c r="C34" t="s">
        <v>190</v>
      </c>
    </row>
    <row r="35" spans="1:3" x14ac:dyDescent="0.3">
      <c r="A35" s="4" t="s">
        <v>21</v>
      </c>
      <c r="B35" s="106" t="s">
        <v>120</v>
      </c>
      <c r="C35" t="s">
        <v>191</v>
      </c>
    </row>
    <row r="36" spans="1:3" x14ac:dyDescent="0.3">
      <c r="A36" s="4" t="s">
        <v>22</v>
      </c>
      <c r="B36" s="106" t="s">
        <v>40</v>
      </c>
      <c r="C36" t="s">
        <v>192</v>
      </c>
    </row>
    <row r="37" spans="1:3" x14ac:dyDescent="0.3">
      <c r="A37" s="4" t="s">
        <v>132</v>
      </c>
      <c r="B37" s="106" t="s">
        <v>136</v>
      </c>
      <c r="C37" t="s">
        <v>193</v>
      </c>
    </row>
    <row r="38" spans="1:3" x14ac:dyDescent="0.3">
      <c r="A38" s="4" t="s">
        <v>24</v>
      </c>
      <c r="B38" s="106" t="s">
        <v>131</v>
      </c>
      <c r="C38" t="s">
        <v>194</v>
      </c>
    </row>
    <row r="39" spans="1:3" x14ac:dyDescent="0.3">
      <c r="A39" s="4" t="s">
        <v>25</v>
      </c>
      <c r="B39" s="106" t="s">
        <v>19</v>
      </c>
      <c r="C39" t="s">
        <v>195</v>
      </c>
    </row>
    <row r="40" spans="1:3" x14ac:dyDescent="0.3">
      <c r="A40" s="4" t="s">
        <v>26</v>
      </c>
      <c r="B40" s="106" t="s">
        <v>111</v>
      </c>
      <c r="C40" t="s">
        <v>196</v>
      </c>
    </row>
    <row r="41" spans="1:3" x14ac:dyDescent="0.3">
      <c r="A41" s="1" t="s">
        <v>27</v>
      </c>
      <c r="B41" s="106" t="s">
        <v>108</v>
      </c>
      <c r="C41" t="s">
        <v>197</v>
      </c>
    </row>
    <row r="42" spans="1:3" x14ac:dyDescent="0.3">
      <c r="A42" s="4" t="s">
        <v>28</v>
      </c>
      <c r="B42" s="106" t="s">
        <v>149</v>
      </c>
      <c r="C42" t="s">
        <v>198</v>
      </c>
    </row>
    <row r="43" spans="1:3" x14ac:dyDescent="0.3">
      <c r="A43" s="4" t="s">
        <v>29</v>
      </c>
      <c r="B43" s="106" t="s">
        <v>97</v>
      </c>
      <c r="C43" t="s">
        <v>199</v>
      </c>
    </row>
    <row r="44" spans="1:3" x14ac:dyDescent="0.3">
      <c r="A44" s="4" t="s">
        <v>30</v>
      </c>
      <c r="B44" s="106" t="s">
        <v>150</v>
      </c>
      <c r="C44" t="s">
        <v>200</v>
      </c>
    </row>
    <row r="45" spans="1:3" x14ac:dyDescent="0.3">
      <c r="A45" s="4" t="s">
        <v>31</v>
      </c>
      <c r="B45" s="106" t="s">
        <v>98</v>
      </c>
      <c r="C45" t="s">
        <v>201</v>
      </c>
    </row>
    <row r="46" spans="1:3" x14ac:dyDescent="0.3">
      <c r="A46" s="4" t="s">
        <v>32</v>
      </c>
      <c r="B46" s="106" t="s">
        <v>20</v>
      </c>
      <c r="C46" t="s">
        <v>202</v>
      </c>
    </row>
    <row r="47" spans="1:3" x14ac:dyDescent="0.3">
      <c r="A47" s="4" t="s">
        <v>33</v>
      </c>
      <c r="B47" s="106" t="s">
        <v>148</v>
      </c>
      <c r="C47" t="s">
        <v>203</v>
      </c>
    </row>
    <row r="48" spans="1:3" x14ac:dyDescent="0.3">
      <c r="A48" s="4" t="s">
        <v>35</v>
      </c>
      <c r="B48" s="106" t="s">
        <v>99</v>
      </c>
      <c r="C48" t="s">
        <v>204</v>
      </c>
    </row>
    <row r="49" spans="1:3" x14ac:dyDescent="0.3">
      <c r="A49" s="4" t="s">
        <v>36</v>
      </c>
      <c r="B49" s="106" t="s">
        <v>141</v>
      </c>
      <c r="C49" t="s">
        <v>205</v>
      </c>
    </row>
    <row r="50" spans="1:3" x14ac:dyDescent="0.3">
      <c r="A50" s="4" t="s">
        <v>37</v>
      </c>
      <c r="B50" s="106" t="s">
        <v>133</v>
      </c>
      <c r="C50" t="s">
        <v>206</v>
      </c>
    </row>
    <row r="51" spans="1:3" x14ac:dyDescent="0.3">
      <c r="A51" s="4" t="s">
        <v>38</v>
      </c>
      <c r="B51" s="106" t="s">
        <v>21</v>
      </c>
      <c r="C51" t="s">
        <v>207</v>
      </c>
    </row>
    <row r="52" spans="1:3" x14ac:dyDescent="0.3">
      <c r="A52" s="4" t="s">
        <v>39</v>
      </c>
      <c r="B52" s="106" t="s">
        <v>41</v>
      </c>
      <c r="C52" t="s">
        <v>208</v>
      </c>
    </row>
    <row r="53" spans="1:3" x14ac:dyDescent="0.3">
      <c r="A53" s="4" t="s">
        <v>40</v>
      </c>
      <c r="B53" s="106" t="s">
        <v>88</v>
      </c>
      <c r="C53" t="s">
        <v>209</v>
      </c>
    </row>
    <row r="54" spans="1:3" x14ac:dyDescent="0.3">
      <c r="A54" s="4" t="s">
        <v>133</v>
      </c>
      <c r="B54" s="106" t="s">
        <v>22</v>
      </c>
      <c r="C54" t="s">
        <v>210</v>
      </c>
    </row>
    <row r="55" spans="1:3" x14ac:dyDescent="0.3">
      <c r="A55" s="4" t="s">
        <v>41</v>
      </c>
      <c r="B55" s="106" t="s">
        <v>82</v>
      </c>
      <c r="C55" t="s">
        <v>211</v>
      </c>
    </row>
    <row r="56" spans="1:3" x14ac:dyDescent="0.3">
      <c r="A56" s="4" t="s">
        <v>134</v>
      </c>
      <c r="B56" s="106" t="s">
        <v>11</v>
      </c>
      <c r="C56" t="s">
        <v>212</v>
      </c>
    </row>
    <row r="57" spans="1:3" x14ac:dyDescent="0.3">
      <c r="A57" s="4" t="s">
        <v>42</v>
      </c>
      <c r="B57" s="106" t="s">
        <v>23</v>
      </c>
      <c r="C57" t="s">
        <v>213</v>
      </c>
    </row>
    <row r="58" spans="1:3" x14ac:dyDescent="0.3">
      <c r="A58" s="4" t="s">
        <v>117</v>
      </c>
      <c r="B58" s="106" t="s">
        <v>132</v>
      </c>
      <c r="C58" t="s">
        <v>218</v>
      </c>
    </row>
    <row r="59" spans="1:3" x14ac:dyDescent="0.3">
      <c r="A59" s="4" t="s">
        <v>118</v>
      </c>
      <c r="B59" s="106" t="s">
        <v>83</v>
      </c>
      <c r="C59" t="s">
        <v>219</v>
      </c>
    </row>
    <row r="60" spans="1:3" x14ac:dyDescent="0.3">
      <c r="A60" s="1" t="s">
        <v>0</v>
      </c>
      <c r="B60" s="106" t="s">
        <v>142</v>
      </c>
      <c r="C60" t="s">
        <v>220</v>
      </c>
    </row>
    <row r="61" spans="1:3" x14ac:dyDescent="0.3">
      <c r="A61" s="4" t="s">
        <v>1</v>
      </c>
      <c r="B61" s="106" t="s">
        <v>5</v>
      </c>
      <c r="C61" t="s">
        <v>221</v>
      </c>
    </row>
    <row r="62" spans="1:3" x14ac:dyDescent="0.3">
      <c r="A62" s="4" t="s">
        <v>2</v>
      </c>
      <c r="B62" s="106" t="s">
        <v>6</v>
      </c>
      <c r="C62" t="s">
        <v>222</v>
      </c>
    </row>
    <row r="63" spans="1:3" x14ac:dyDescent="0.3">
      <c r="A63" s="4" t="s">
        <v>3</v>
      </c>
      <c r="B63" s="106" t="s">
        <v>24</v>
      </c>
      <c r="C63" t="s">
        <v>223</v>
      </c>
    </row>
    <row r="64" spans="1:3" x14ac:dyDescent="0.3">
      <c r="A64" s="4" t="s">
        <v>4</v>
      </c>
      <c r="B64" s="106" t="s">
        <v>25</v>
      </c>
      <c r="C64" t="s">
        <v>224</v>
      </c>
    </row>
    <row r="65" spans="1:3" x14ac:dyDescent="0.3">
      <c r="A65" s="4" t="s">
        <v>119</v>
      </c>
      <c r="B65" s="106" t="s">
        <v>84</v>
      </c>
      <c r="C65" t="s">
        <v>225</v>
      </c>
    </row>
    <row r="66" spans="1:3" x14ac:dyDescent="0.3">
      <c r="A66" s="4" t="s">
        <v>120</v>
      </c>
      <c r="B66" s="106" t="s">
        <v>151</v>
      </c>
      <c r="C66" t="s">
        <v>226</v>
      </c>
    </row>
    <row r="67" spans="1:3" x14ac:dyDescent="0.3">
      <c r="A67" s="4" t="s">
        <v>5</v>
      </c>
      <c r="B67" s="106" t="s">
        <v>100</v>
      </c>
      <c r="C67" t="s">
        <v>227</v>
      </c>
    </row>
    <row r="68" spans="1:3" x14ac:dyDescent="0.3">
      <c r="A68" s="4" t="s">
        <v>6</v>
      </c>
      <c r="B68" s="106" t="s">
        <v>48</v>
      </c>
      <c r="C68" t="s">
        <v>228</v>
      </c>
    </row>
    <row r="69" spans="1:3" x14ac:dyDescent="0.3">
      <c r="A69" s="4" t="s">
        <v>121</v>
      </c>
      <c r="B69" s="106" t="s">
        <v>143</v>
      </c>
      <c r="C69" t="s">
        <v>229</v>
      </c>
    </row>
    <row r="70" spans="1:3" x14ac:dyDescent="0.3">
      <c r="A70" s="4" t="s">
        <v>7</v>
      </c>
      <c r="B70" s="106" t="s">
        <v>26</v>
      </c>
      <c r="C70" t="s">
        <v>230</v>
      </c>
    </row>
    <row r="71" spans="1:3" x14ac:dyDescent="0.3">
      <c r="A71" s="4" t="s">
        <v>8</v>
      </c>
      <c r="B71" s="106" t="s">
        <v>27</v>
      </c>
      <c r="C71" t="s">
        <v>231</v>
      </c>
    </row>
    <row r="72" spans="1:3" x14ac:dyDescent="0.3">
      <c r="A72" s="4" t="s">
        <v>122</v>
      </c>
      <c r="B72" s="106" t="s">
        <v>109</v>
      </c>
      <c r="C72" t="s">
        <v>232</v>
      </c>
    </row>
    <row r="73" spans="1:3" x14ac:dyDescent="0.3">
      <c r="A73" s="4" t="s">
        <v>9</v>
      </c>
      <c r="B73" s="106" t="s">
        <v>110</v>
      </c>
      <c r="C73" t="s">
        <v>233</v>
      </c>
    </row>
    <row r="74" spans="1:3" x14ac:dyDescent="0.3">
      <c r="A74" s="4" t="s">
        <v>10</v>
      </c>
      <c r="B74" s="106" t="s">
        <v>28</v>
      </c>
      <c r="C74" t="s">
        <v>234</v>
      </c>
    </row>
    <row r="75" spans="1:3" x14ac:dyDescent="0.3">
      <c r="A75" s="4" t="s">
        <v>123</v>
      </c>
      <c r="B75" s="106" t="s">
        <v>92</v>
      </c>
      <c r="C75" t="s">
        <v>235</v>
      </c>
    </row>
    <row r="76" spans="1:3" x14ac:dyDescent="0.3">
      <c r="A76" s="4" t="s">
        <v>124</v>
      </c>
      <c r="B76" s="106" t="s">
        <v>152</v>
      </c>
      <c r="C76" t="s">
        <v>236</v>
      </c>
    </row>
    <row r="77" spans="1:3" x14ac:dyDescent="0.3">
      <c r="A77" s="4" t="s">
        <v>11</v>
      </c>
      <c r="B77" s="106" t="s">
        <v>101</v>
      </c>
      <c r="C77" t="s">
        <v>237</v>
      </c>
    </row>
    <row r="78" spans="1:3" x14ac:dyDescent="0.3">
      <c r="A78" s="4" t="s">
        <v>125</v>
      </c>
      <c r="B78" s="106" t="s">
        <v>144</v>
      </c>
      <c r="C78" t="s">
        <v>238</v>
      </c>
    </row>
    <row r="79" spans="1:3" x14ac:dyDescent="0.3">
      <c r="A79" s="4" t="s">
        <v>126</v>
      </c>
      <c r="B79" s="106" t="s">
        <v>121</v>
      </c>
      <c r="C79" t="s">
        <v>239</v>
      </c>
    </row>
    <row r="80" spans="1:3" x14ac:dyDescent="0.3">
      <c r="A80" s="4" t="s">
        <v>12</v>
      </c>
      <c r="B80" s="106" t="s">
        <v>145</v>
      </c>
      <c r="C80" t="s">
        <v>240</v>
      </c>
    </row>
    <row r="81" spans="1:3" x14ac:dyDescent="0.3">
      <c r="A81" s="4" t="s">
        <v>127</v>
      </c>
      <c r="B81" s="106" t="s">
        <v>7</v>
      </c>
      <c r="C81" t="s">
        <v>241</v>
      </c>
    </row>
    <row r="82" spans="1:3" x14ac:dyDescent="0.3">
      <c r="A82" s="4" t="s">
        <v>128</v>
      </c>
      <c r="B82" s="106" t="s">
        <v>8</v>
      </c>
      <c r="C82" t="s">
        <v>242</v>
      </c>
    </row>
    <row r="83" spans="1:3" x14ac:dyDescent="0.3">
      <c r="A83" s="4" t="s">
        <v>129</v>
      </c>
      <c r="B83" s="106" t="s">
        <v>29</v>
      </c>
      <c r="C83" t="s">
        <v>243</v>
      </c>
    </row>
    <row r="84" spans="1:3" x14ac:dyDescent="0.3">
      <c r="A84" s="4" t="s">
        <v>14</v>
      </c>
      <c r="B84" s="106" t="s">
        <v>85</v>
      </c>
      <c r="C84" t="s">
        <v>244</v>
      </c>
    </row>
    <row r="85" spans="1:3" x14ac:dyDescent="0.3">
      <c r="A85" s="4" t="s">
        <v>130</v>
      </c>
      <c r="B85" s="106" t="s">
        <v>134</v>
      </c>
      <c r="C85" t="s">
        <v>245</v>
      </c>
    </row>
    <row r="86" spans="1:3" x14ac:dyDescent="0.3">
      <c r="A86" s="4" t="s">
        <v>16</v>
      </c>
      <c r="B86" s="106" t="s">
        <v>73</v>
      </c>
      <c r="C86" t="s">
        <v>246</v>
      </c>
    </row>
    <row r="87" spans="1:3" x14ac:dyDescent="0.3">
      <c r="A87" s="4" t="s">
        <v>17</v>
      </c>
      <c r="B87" s="106" t="s">
        <v>89</v>
      </c>
      <c r="C87" t="s">
        <v>247</v>
      </c>
    </row>
    <row r="88" spans="1:3" x14ac:dyDescent="0.3">
      <c r="A88" s="4" t="s">
        <v>131</v>
      </c>
      <c r="B88" s="106" t="s">
        <v>93</v>
      </c>
      <c r="C88" t="s">
        <v>248</v>
      </c>
    </row>
    <row r="89" spans="1:3" x14ac:dyDescent="0.3">
      <c r="A89" s="4" t="s">
        <v>19</v>
      </c>
      <c r="B89" s="106" t="s">
        <v>102</v>
      </c>
      <c r="C89" t="s">
        <v>249</v>
      </c>
    </row>
    <row r="90" spans="1:3" x14ac:dyDescent="0.3">
      <c r="A90" s="1" t="s">
        <v>20</v>
      </c>
      <c r="B90" s="106" t="s">
        <v>30</v>
      </c>
      <c r="C90" t="s">
        <v>250</v>
      </c>
    </row>
    <row r="91" spans="1:3" x14ac:dyDescent="0.3">
      <c r="A91" s="4" t="s">
        <v>21</v>
      </c>
      <c r="B91" s="106" t="s">
        <v>42</v>
      </c>
      <c r="C91" t="s">
        <v>251</v>
      </c>
    </row>
    <row r="92" spans="1:3" x14ac:dyDescent="0.3">
      <c r="A92" s="4" t="s">
        <v>22</v>
      </c>
      <c r="B92" s="106" t="s">
        <v>125</v>
      </c>
      <c r="C92" t="s">
        <v>252</v>
      </c>
    </row>
    <row r="93" spans="1:3" x14ac:dyDescent="0.3">
      <c r="A93" s="4" t="s">
        <v>132</v>
      </c>
      <c r="B93" s="106" t="s">
        <v>126</v>
      </c>
      <c r="C93" t="s">
        <v>253</v>
      </c>
    </row>
    <row r="94" spans="1:3" x14ac:dyDescent="0.3">
      <c r="A94" s="4" t="s">
        <v>24</v>
      </c>
      <c r="B94" s="106" t="s">
        <v>12</v>
      </c>
      <c r="C94" t="s">
        <v>254</v>
      </c>
    </row>
    <row r="95" spans="1:3" x14ac:dyDescent="0.3">
      <c r="A95" s="4" t="s">
        <v>25</v>
      </c>
      <c r="B95" s="106" t="s">
        <v>127</v>
      </c>
      <c r="C95" t="s">
        <v>255</v>
      </c>
    </row>
    <row r="96" spans="1:3" x14ac:dyDescent="0.3">
      <c r="A96" s="4" t="s">
        <v>26</v>
      </c>
      <c r="B96" s="106" t="s">
        <v>128</v>
      </c>
      <c r="C96" t="s">
        <v>256</v>
      </c>
    </row>
    <row r="97" spans="1:3" x14ac:dyDescent="0.3">
      <c r="A97" s="1" t="s">
        <v>27</v>
      </c>
      <c r="B97" s="106" t="s">
        <v>129</v>
      </c>
      <c r="C97" t="s">
        <v>257</v>
      </c>
    </row>
    <row r="98" spans="1:3" x14ac:dyDescent="0.3">
      <c r="A98" s="4" t="s">
        <v>28</v>
      </c>
      <c r="B98" s="106" t="s">
        <v>153</v>
      </c>
      <c r="C98" t="s">
        <v>258</v>
      </c>
    </row>
    <row r="99" spans="1:3" x14ac:dyDescent="0.3">
      <c r="A99" s="4" t="s">
        <v>29</v>
      </c>
      <c r="B99" s="106" t="s">
        <v>103</v>
      </c>
      <c r="C99" t="s">
        <v>259</v>
      </c>
    </row>
    <row r="100" spans="1:3" x14ac:dyDescent="0.3">
      <c r="A100" s="4" t="s">
        <v>30</v>
      </c>
      <c r="B100" s="106" t="s">
        <v>122</v>
      </c>
      <c r="C100" t="s">
        <v>260</v>
      </c>
    </row>
    <row r="101" spans="1:3" x14ac:dyDescent="0.3">
      <c r="A101" s="4" t="s">
        <v>31</v>
      </c>
      <c r="B101" s="106" t="s">
        <v>31</v>
      </c>
      <c r="C101" t="s">
        <v>261</v>
      </c>
    </row>
    <row r="102" spans="1:3" x14ac:dyDescent="0.3">
      <c r="A102" s="4" t="s">
        <v>32</v>
      </c>
      <c r="B102" s="106" t="s">
        <v>32</v>
      </c>
      <c r="C102" t="s">
        <v>262</v>
      </c>
    </row>
    <row r="103" spans="1:3" x14ac:dyDescent="0.3">
      <c r="A103" s="4" t="s">
        <v>33</v>
      </c>
      <c r="B103" s="106" t="s">
        <v>9</v>
      </c>
      <c r="C103" t="s">
        <v>263</v>
      </c>
    </row>
    <row r="104" spans="1:3" x14ac:dyDescent="0.3">
      <c r="A104" s="4" t="s">
        <v>35</v>
      </c>
      <c r="B104" s="106" t="s">
        <v>154</v>
      </c>
      <c r="C104" t="s">
        <v>264</v>
      </c>
    </row>
    <row r="105" spans="1:3" x14ac:dyDescent="0.3">
      <c r="A105" s="4" t="s">
        <v>36</v>
      </c>
      <c r="B105" s="106" t="s">
        <v>104</v>
      </c>
      <c r="C105" t="s">
        <v>265</v>
      </c>
    </row>
    <row r="106" spans="1:3" x14ac:dyDescent="0.3">
      <c r="A106" s="4" t="s">
        <v>37</v>
      </c>
      <c r="B106" s="106" t="s">
        <v>10</v>
      </c>
      <c r="C106" t="s">
        <v>266</v>
      </c>
    </row>
    <row r="107" spans="1:3" x14ac:dyDescent="0.3">
      <c r="A107" s="4" t="s">
        <v>38</v>
      </c>
      <c r="B107" s="106" t="s">
        <v>123</v>
      </c>
      <c r="C107" t="s">
        <v>267</v>
      </c>
    </row>
    <row r="108" spans="1:3" x14ac:dyDescent="0.3">
      <c r="A108" s="4" t="s">
        <v>39</v>
      </c>
      <c r="B108" s="106" t="s">
        <v>78</v>
      </c>
      <c r="C108" t="s">
        <v>268</v>
      </c>
    </row>
    <row r="109" spans="1:3" x14ac:dyDescent="0.3">
      <c r="A109" s="4" t="s">
        <v>40</v>
      </c>
      <c r="B109" s="106" t="s">
        <v>105</v>
      </c>
      <c r="C109" t="s">
        <v>269</v>
      </c>
    </row>
    <row r="110" spans="1:3" x14ac:dyDescent="0.3">
      <c r="A110" s="4" t="s">
        <v>133</v>
      </c>
      <c r="B110" s="106" t="s">
        <v>155</v>
      </c>
      <c r="C110" t="s">
        <v>270</v>
      </c>
    </row>
    <row r="111" spans="1:3" x14ac:dyDescent="0.3">
      <c r="A111" s="4" t="s">
        <v>41</v>
      </c>
      <c r="B111" s="106" t="s">
        <v>106</v>
      </c>
      <c r="C111" t="s">
        <v>271</v>
      </c>
    </row>
    <row r="112" spans="1:3" x14ac:dyDescent="0.3">
      <c r="A112" s="4" t="s">
        <v>134</v>
      </c>
      <c r="B112" s="106" t="s">
        <v>124</v>
      </c>
      <c r="C112" t="s">
        <v>272</v>
      </c>
    </row>
    <row r="113" spans="1:3" x14ac:dyDescent="0.3">
      <c r="A113" s="4" t="s">
        <v>42</v>
      </c>
      <c r="B113" s="106" t="s">
        <v>94</v>
      </c>
      <c r="C113" t="s">
        <v>273</v>
      </c>
    </row>
    <row r="114" spans="1:3" x14ac:dyDescent="0.3">
      <c r="A114" s="4" t="s">
        <v>117</v>
      </c>
      <c r="B114" s="106" t="s">
        <v>33</v>
      </c>
      <c r="C114" t="s">
        <v>274</v>
      </c>
    </row>
    <row r="115" spans="1:3" x14ac:dyDescent="0.3">
      <c r="A115" s="4" t="s">
        <v>118</v>
      </c>
    </row>
    <row r="116" spans="1:3" x14ac:dyDescent="0.3">
      <c r="A116" s="1" t="s">
        <v>0</v>
      </c>
    </row>
    <row r="117" spans="1:3" x14ac:dyDescent="0.3">
      <c r="A117" s="4" t="s">
        <v>1</v>
      </c>
    </row>
    <row r="118" spans="1:3" x14ac:dyDescent="0.3">
      <c r="A118" s="4" t="s">
        <v>2</v>
      </c>
    </row>
    <row r="119" spans="1:3" x14ac:dyDescent="0.3">
      <c r="A119" s="4" t="s">
        <v>3</v>
      </c>
    </row>
    <row r="120" spans="1:3" x14ac:dyDescent="0.3">
      <c r="A120" s="4" t="s">
        <v>4</v>
      </c>
    </row>
    <row r="121" spans="1:3" x14ac:dyDescent="0.3">
      <c r="A121" s="4" t="s">
        <v>119</v>
      </c>
    </row>
    <row r="122" spans="1:3" x14ac:dyDescent="0.3">
      <c r="A122" s="4" t="s">
        <v>120</v>
      </c>
    </row>
    <row r="123" spans="1:3" x14ac:dyDescent="0.3">
      <c r="A123" s="4" t="s">
        <v>5</v>
      </c>
    </row>
    <row r="124" spans="1:3" x14ac:dyDescent="0.3">
      <c r="A124" s="4" t="s">
        <v>6</v>
      </c>
    </row>
    <row r="125" spans="1:3" x14ac:dyDescent="0.3">
      <c r="A125" s="4" t="s">
        <v>121</v>
      </c>
    </row>
    <row r="126" spans="1:3" x14ac:dyDescent="0.3">
      <c r="A126" s="4" t="s">
        <v>7</v>
      </c>
    </row>
    <row r="127" spans="1:3" x14ac:dyDescent="0.3">
      <c r="A127" s="4" t="s">
        <v>8</v>
      </c>
    </row>
    <row r="128" spans="1:3" x14ac:dyDescent="0.3">
      <c r="A128" s="4" t="s">
        <v>122</v>
      </c>
    </row>
    <row r="129" spans="1:1" x14ac:dyDescent="0.3">
      <c r="A129" s="4" t="s">
        <v>9</v>
      </c>
    </row>
    <row r="130" spans="1:1" x14ac:dyDescent="0.3">
      <c r="A130" s="4" t="s">
        <v>10</v>
      </c>
    </row>
    <row r="131" spans="1:1" x14ac:dyDescent="0.3">
      <c r="A131" s="4" t="s">
        <v>123</v>
      </c>
    </row>
    <row r="132" spans="1:1" x14ac:dyDescent="0.3">
      <c r="A132" s="4" t="s">
        <v>124</v>
      </c>
    </row>
    <row r="133" spans="1:1" x14ac:dyDescent="0.3">
      <c r="A133" s="4" t="s">
        <v>11</v>
      </c>
    </row>
    <row r="134" spans="1:1" x14ac:dyDescent="0.3">
      <c r="A134" s="4" t="s">
        <v>125</v>
      </c>
    </row>
    <row r="135" spans="1:1" x14ac:dyDescent="0.3">
      <c r="A135" s="4" t="s">
        <v>126</v>
      </c>
    </row>
    <row r="136" spans="1:1" x14ac:dyDescent="0.3">
      <c r="A136" s="4" t="s">
        <v>12</v>
      </c>
    </row>
    <row r="137" spans="1:1" x14ac:dyDescent="0.3">
      <c r="A137" s="4" t="s">
        <v>127</v>
      </c>
    </row>
    <row r="138" spans="1:1" x14ac:dyDescent="0.3">
      <c r="A138" s="4" t="s">
        <v>128</v>
      </c>
    </row>
    <row r="139" spans="1:1" x14ac:dyDescent="0.3">
      <c r="A139" s="4" t="s">
        <v>129</v>
      </c>
    </row>
    <row r="140" spans="1:1" x14ac:dyDescent="0.3">
      <c r="A140" s="4" t="s">
        <v>14</v>
      </c>
    </row>
    <row r="141" spans="1:1" x14ac:dyDescent="0.3">
      <c r="A141" s="4" t="s">
        <v>130</v>
      </c>
    </row>
    <row r="142" spans="1:1" x14ac:dyDescent="0.3">
      <c r="A142" s="4" t="s">
        <v>16</v>
      </c>
    </row>
    <row r="143" spans="1:1" x14ac:dyDescent="0.3">
      <c r="A143" s="4" t="s">
        <v>17</v>
      </c>
    </row>
    <row r="144" spans="1:1" x14ac:dyDescent="0.3">
      <c r="A144" s="4" t="s">
        <v>131</v>
      </c>
    </row>
    <row r="145" spans="1:1" x14ac:dyDescent="0.3">
      <c r="A145" s="4" t="s">
        <v>19</v>
      </c>
    </row>
    <row r="146" spans="1:1" x14ac:dyDescent="0.3">
      <c r="A146" s="1" t="s">
        <v>20</v>
      </c>
    </row>
    <row r="147" spans="1:1" x14ac:dyDescent="0.3">
      <c r="A147" s="4" t="s">
        <v>21</v>
      </c>
    </row>
    <row r="148" spans="1:1" x14ac:dyDescent="0.3">
      <c r="A148" s="4" t="s">
        <v>22</v>
      </c>
    </row>
    <row r="149" spans="1:1" x14ac:dyDescent="0.3">
      <c r="A149" s="4" t="s">
        <v>132</v>
      </c>
    </row>
    <row r="150" spans="1:1" x14ac:dyDescent="0.3">
      <c r="A150" s="4" t="s">
        <v>24</v>
      </c>
    </row>
    <row r="151" spans="1:1" x14ac:dyDescent="0.3">
      <c r="A151" s="4" t="s">
        <v>25</v>
      </c>
    </row>
    <row r="152" spans="1:1" x14ac:dyDescent="0.3">
      <c r="A152" s="4" t="s">
        <v>26</v>
      </c>
    </row>
    <row r="153" spans="1:1" x14ac:dyDescent="0.3">
      <c r="A153" s="1" t="s">
        <v>27</v>
      </c>
    </row>
    <row r="154" spans="1:1" x14ac:dyDescent="0.3">
      <c r="A154" s="4" t="s">
        <v>28</v>
      </c>
    </row>
    <row r="155" spans="1:1" x14ac:dyDescent="0.3">
      <c r="A155" s="4" t="s">
        <v>29</v>
      </c>
    </row>
    <row r="156" spans="1:1" x14ac:dyDescent="0.3">
      <c r="A156" s="4" t="s">
        <v>30</v>
      </c>
    </row>
    <row r="157" spans="1:1" x14ac:dyDescent="0.3">
      <c r="A157" s="4" t="s">
        <v>31</v>
      </c>
    </row>
    <row r="158" spans="1:1" x14ac:dyDescent="0.3">
      <c r="A158" s="4" t="s">
        <v>32</v>
      </c>
    </row>
    <row r="159" spans="1:1" x14ac:dyDescent="0.3">
      <c r="A159" s="4" t="s">
        <v>33</v>
      </c>
    </row>
    <row r="160" spans="1:1" x14ac:dyDescent="0.3">
      <c r="A160" s="4" t="s">
        <v>35</v>
      </c>
    </row>
    <row r="161" spans="1:1" x14ac:dyDescent="0.3">
      <c r="A161" s="4" t="s">
        <v>36</v>
      </c>
    </row>
    <row r="162" spans="1:1" x14ac:dyDescent="0.3">
      <c r="A162" s="4" t="s">
        <v>37</v>
      </c>
    </row>
    <row r="163" spans="1:1" x14ac:dyDescent="0.3">
      <c r="A163" s="4" t="s">
        <v>38</v>
      </c>
    </row>
    <row r="164" spans="1:1" x14ac:dyDescent="0.3">
      <c r="A164" s="4" t="s">
        <v>39</v>
      </c>
    </row>
    <row r="165" spans="1:1" x14ac:dyDescent="0.3">
      <c r="A165" s="4" t="s">
        <v>40</v>
      </c>
    </row>
    <row r="166" spans="1:1" x14ac:dyDescent="0.3">
      <c r="A166" s="4" t="s">
        <v>133</v>
      </c>
    </row>
    <row r="167" spans="1:1" x14ac:dyDescent="0.3">
      <c r="A167" s="4" t="s">
        <v>41</v>
      </c>
    </row>
    <row r="168" spans="1:1" x14ac:dyDescent="0.3">
      <c r="A168" s="4" t="s">
        <v>134</v>
      </c>
    </row>
    <row r="169" spans="1:1" x14ac:dyDescent="0.3">
      <c r="A169" s="4" t="s">
        <v>42</v>
      </c>
    </row>
    <row r="170" spans="1:1" x14ac:dyDescent="0.3">
      <c r="A170" s="4" t="s">
        <v>117</v>
      </c>
    </row>
    <row r="171" spans="1:1" x14ac:dyDescent="0.3">
      <c r="A171" s="4" t="s">
        <v>118</v>
      </c>
    </row>
    <row r="172" spans="1:1" x14ac:dyDescent="0.3">
      <c r="A172" s="1" t="s">
        <v>0</v>
      </c>
    </row>
    <row r="173" spans="1:1" x14ac:dyDescent="0.3">
      <c r="A173" s="4" t="s">
        <v>1</v>
      </c>
    </row>
    <row r="174" spans="1:1" x14ac:dyDescent="0.3">
      <c r="A174" s="4" t="s">
        <v>2</v>
      </c>
    </row>
    <row r="175" spans="1:1" x14ac:dyDescent="0.3">
      <c r="A175" s="4" t="s">
        <v>3</v>
      </c>
    </row>
    <row r="176" spans="1:1" x14ac:dyDescent="0.3">
      <c r="A176" s="4" t="s">
        <v>4</v>
      </c>
    </row>
    <row r="177" spans="1:1" x14ac:dyDescent="0.3">
      <c r="A177" s="4" t="s">
        <v>119</v>
      </c>
    </row>
    <row r="178" spans="1:1" x14ac:dyDescent="0.3">
      <c r="A178" s="4" t="s">
        <v>120</v>
      </c>
    </row>
    <row r="179" spans="1:1" x14ac:dyDescent="0.3">
      <c r="A179" s="4" t="s">
        <v>5</v>
      </c>
    </row>
    <row r="180" spans="1:1" x14ac:dyDescent="0.3">
      <c r="A180" s="4" t="s">
        <v>6</v>
      </c>
    </row>
    <row r="181" spans="1:1" x14ac:dyDescent="0.3">
      <c r="A181" s="4" t="s">
        <v>121</v>
      </c>
    </row>
    <row r="182" spans="1:1" x14ac:dyDescent="0.3">
      <c r="A182" s="4" t="s">
        <v>7</v>
      </c>
    </row>
    <row r="183" spans="1:1" x14ac:dyDescent="0.3">
      <c r="A183" s="4" t="s">
        <v>8</v>
      </c>
    </row>
    <row r="184" spans="1:1" x14ac:dyDescent="0.3">
      <c r="A184" s="4" t="s">
        <v>122</v>
      </c>
    </row>
    <row r="185" spans="1:1" x14ac:dyDescent="0.3">
      <c r="A185" s="4" t="s">
        <v>9</v>
      </c>
    </row>
    <row r="186" spans="1:1" x14ac:dyDescent="0.3">
      <c r="A186" s="4" t="s">
        <v>10</v>
      </c>
    </row>
    <row r="187" spans="1:1" x14ac:dyDescent="0.3">
      <c r="A187" s="4" t="s">
        <v>123</v>
      </c>
    </row>
    <row r="188" spans="1:1" x14ac:dyDescent="0.3">
      <c r="A188" s="4" t="s">
        <v>124</v>
      </c>
    </row>
    <row r="189" spans="1:1" x14ac:dyDescent="0.3">
      <c r="A189" s="4" t="s">
        <v>11</v>
      </c>
    </row>
    <row r="190" spans="1:1" x14ac:dyDescent="0.3">
      <c r="A190" s="4" t="s">
        <v>125</v>
      </c>
    </row>
    <row r="191" spans="1:1" x14ac:dyDescent="0.3">
      <c r="A191" s="4" t="s">
        <v>126</v>
      </c>
    </row>
    <row r="192" spans="1:1" x14ac:dyDescent="0.3">
      <c r="A192" s="4" t="s">
        <v>12</v>
      </c>
    </row>
    <row r="193" spans="1:1" x14ac:dyDescent="0.3">
      <c r="A193" s="4" t="s">
        <v>127</v>
      </c>
    </row>
    <row r="194" spans="1:1" x14ac:dyDescent="0.3">
      <c r="A194" s="4" t="s">
        <v>128</v>
      </c>
    </row>
    <row r="195" spans="1:1" x14ac:dyDescent="0.3">
      <c r="A195" s="4" t="s">
        <v>129</v>
      </c>
    </row>
    <row r="196" spans="1:1" x14ac:dyDescent="0.3">
      <c r="A196" s="4" t="s">
        <v>14</v>
      </c>
    </row>
    <row r="197" spans="1:1" x14ac:dyDescent="0.3">
      <c r="A197" s="4" t="s">
        <v>130</v>
      </c>
    </row>
    <row r="198" spans="1:1" x14ac:dyDescent="0.3">
      <c r="A198" s="4" t="s">
        <v>16</v>
      </c>
    </row>
    <row r="199" spans="1:1" x14ac:dyDescent="0.3">
      <c r="A199" s="4" t="s">
        <v>17</v>
      </c>
    </row>
    <row r="200" spans="1:1" x14ac:dyDescent="0.3">
      <c r="A200" s="4" t="s">
        <v>131</v>
      </c>
    </row>
    <row r="201" spans="1:1" x14ac:dyDescent="0.3">
      <c r="A201" s="4" t="s">
        <v>19</v>
      </c>
    </row>
    <row r="202" spans="1:1" x14ac:dyDescent="0.3">
      <c r="A202" s="1" t="s">
        <v>20</v>
      </c>
    </row>
    <row r="203" spans="1:1" x14ac:dyDescent="0.3">
      <c r="A203" s="4" t="s">
        <v>21</v>
      </c>
    </row>
    <row r="204" spans="1:1" x14ac:dyDescent="0.3">
      <c r="A204" s="4" t="s">
        <v>22</v>
      </c>
    </row>
    <row r="205" spans="1:1" x14ac:dyDescent="0.3">
      <c r="A205" s="4" t="s">
        <v>132</v>
      </c>
    </row>
    <row r="206" spans="1:1" x14ac:dyDescent="0.3">
      <c r="A206" s="4" t="s">
        <v>24</v>
      </c>
    </row>
    <row r="207" spans="1:1" x14ac:dyDescent="0.3">
      <c r="A207" s="4" t="s">
        <v>25</v>
      </c>
    </row>
    <row r="208" spans="1:1" x14ac:dyDescent="0.3">
      <c r="A208" s="4" t="s">
        <v>26</v>
      </c>
    </row>
    <row r="209" spans="1:1" x14ac:dyDescent="0.3">
      <c r="A209" s="1" t="s">
        <v>27</v>
      </c>
    </row>
    <row r="210" spans="1:1" x14ac:dyDescent="0.3">
      <c r="A210" s="4" t="s">
        <v>28</v>
      </c>
    </row>
    <row r="211" spans="1:1" x14ac:dyDescent="0.3">
      <c r="A211" s="4" t="s">
        <v>29</v>
      </c>
    </row>
    <row r="212" spans="1:1" x14ac:dyDescent="0.3">
      <c r="A212" s="4" t="s">
        <v>30</v>
      </c>
    </row>
    <row r="213" spans="1:1" x14ac:dyDescent="0.3">
      <c r="A213" s="4" t="s">
        <v>31</v>
      </c>
    </row>
    <row r="214" spans="1:1" x14ac:dyDescent="0.3">
      <c r="A214" s="4" t="s">
        <v>32</v>
      </c>
    </row>
    <row r="215" spans="1:1" x14ac:dyDescent="0.3">
      <c r="A215" s="4" t="s">
        <v>33</v>
      </c>
    </row>
    <row r="216" spans="1:1" x14ac:dyDescent="0.3">
      <c r="A216" s="4" t="s">
        <v>35</v>
      </c>
    </row>
    <row r="217" spans="1:1" x14ac:dyDescent="0.3">
      <c r="A217" s="4" t="s">
        <v>36</v>
      </c>
    </row>
    <row r="218" spans="1:1" x14ac:dyDescent="0.3">
      <c r="A218" s="4" t="s">
        <v>37</v>
      </c>
    </row>
    <row r="219" spans="1:1" x14ac:dyDescent="0.3">
      <c r="A219" s="4" t="s">
        <v>38</v>
      </c>
    </row>
    <row r="220" spans="1:1" x14ac:dyDescent="0.3">
      <c r="A220" s="4" t="s">
        <v>39</v>
      </c>
    </row>
    <row r="221" spans="1:1" x14ac:dyDescent="0.3">
      <c r="A221" s="4" t="s">
        <v>40</v>
      </c>
    </row>
    <row r="222" spans="1:1" x14ac:dyDescent="0.3">
      <c r="A222" s="4" t="s">
        <v>133</v>
      </c>
    </row>
    <row r="223" spans="1:1" x14ac:dyDescent="0.3">
      <c r="A223" s="4" t="s">
        <v>41</v>
      </c>
    </row>
    <row r="224" spans="1:1" x14ac:dyDescent="0.3">
      <c r="A224" s="4" t="s">
        <v>134</v>
      </c>
    </row>
    <row r="225" spans="1:1" x14ac:dyDescent="0.3">
      <c r="A225" s="4" t="s">
        <v>42</v>
      </c>
    </row>
    <row r="226" spans="1:1" x14ac:dyDescent="0.3">
      <c r="A226" s="4" t="s">
        <v>117</v>
      </c>
    </row>
    <row r="227" spans="1:1" x14ac:dyDescent="0.3">
      <c r="A227" s="4" t="s">
        <v>118</v>
      </c>
    </row>
    <row r="228" spans="1:1" x14ac:dyDescent="0.3">
      <c r="A228" s="1" t="s">
        <v>0</v>
      </c>
    </row>
    <row r="229" spans="1:1" x14ac:dyDescent="0.3">
      <c r="A229" s="4" t="s">
        <v>1</v>
      </c>
    </row>
    <row r="230" spans="1:1" x14ac:dyDescent="0.3">
      <c r="A230" s="4" t="s">
        <v>2</v>
      </c>
    </row>
    <row r="231" spans="1:1" x14ac:dyDescent="0.3">
      <c r="A231" s="4" t="s">
        <v>3</v>
      </c>
    </row>
    <row r="232" spans="1:1" x14ac:dyDescent="0.3">
      <c r="A232" s="4" t="s">
        <v>4</v>
      </c>
    </row>
    <row r="233" spans="1:1" x14ac:dyDescent="0.3">
      <c r="A233" s="4" t="s">
        <v>119</v>
      </c>
    </row>
    <row r="234" spans="1:1" x14ac:dyDescent="0.3">
      <c r="A234" s="4" t="s">
        <v>120</v>
      </c>
    </row>
    <row r="235" spans="1:1" x14ac:dyDescent="0.3">
      <c r="A235" s="4" t="s">
        <v>5</v>
      </c>
    </row>
    <row r="236" spans="1:1" x14ac:dyDescent="0.3">
      <c r="A236" s="4" t="s">
        <v>6</v>
      </c>
    </row>
    <row r="237" spans="1:1" x14ac:dyDescent="0.3">
      <c r="A237" s="4" t="s">
        <v>121</v>
      </c>
    </row>
    <row r="238" spans="1:1" x14ac:dyDescent="0.3">
      <c r="A238" s="4" t="s">
        <v>7</v>
      </c>
    </row>
    <row r="239" spans="1:1" x14ac:dyDescent="0.3">
      <c r="A239" s="4" t="s">
        <v>8</v>
      </c>
    </row>
    <row r="240" spans="1:1" x14ac:dyDescent="0.3">
      <c r="A240" s="4" t="s">
        <v>122</v>
      </c>
    </row>
    <row r="241" spans="1:1" x14ac:dyDescent="0.3">
      <c r="A241" s="4" t="s">
        <v>9</v>
      </c>
    </row>
    <row r="242" spans="1:1" x14ac:dyDescent="0.3">
      <c r="A242" s="4" t="s">
        <v>10</v>
      </c>
    </row>
    <row r="243" spans="1:1" x14ac:dyDescent="0.3">
      <c r="A243" s="4" t="s">
        <v>123</v>
      </c>
    </row>
    <row r="244" spans="1:1" x14ac:dyDescent="0.3">
      <c r="A244" s="4" t="s">
        <v>124</v>
      </c>
    </row>
    <row r="245" spans="1:1" x14ac:dyDescent="0.3">
      <c r="A245" s="4" t="s">
        <v>11</v>
      </c>
    </row>
    <row r="246" spans="1:1" x14ac:dyDescent="0.3">
      <c r="A246" s="4" t="s">
        <v>125</v>
      </c>
    </row>
    <row r="247" spans="1:1" x14ac:dyDescent="0.3">
      <c r="A247" s="4" t="s">
        <v>126</v>
      </c>
    </row>
    <row r="248" spans="1:1" x14ac:dyDescent="0.3">
      <c r="A248" s="4" t="s">
        <v>12</v>
      </c>
    </row>
    <row r="249" spans="1:1" x14ac:dyDescent="0.3">
      <c r="A249" s="4" t="s">
        <v>127</v>
      </c>
    </row>
    <row r="250" spans="1:1" x14ac:dyDescent="0.3">
      <c r="A250" s="4" t="s">
        <v>128</v>
      </c>
    </row>
    <row r="251" spans="1:1" x14ac:dyDescent="0.3">
      <c r="A251" s="4" t="s">
        <v>129</v>
      </c>
    </row>
    <row r="252" spans="1:1" x14ac:dyDescent="0.3">
      <c r="A252" s="4" t="s">
        <v>14</v>
      </c>
    </row>
    <row r="253" spans="1:1" x14ac:dyDescent="0.3">
      <c r="A253" s="4" t="s">
        <v>130</v>
      </c>
    </row>
    <row r="254" spans="1:1" x14ac:dyDescent="0.3">
      <c r="A254" s="4" t="s">
        <v>16</v>
      </c>
    </row>
    <row r="255" spans="1:1" x14ac:dyDescent="0.3">
      <c r="A255" s="4" t="s">
        <v>17</v>
      </c>
    </row>
    <row r="256" spans="1:1" x14ac:dyDescent="0.3">
      <c r="A256" s="4" t="s">
        <v>131</v>
      </c>
    </row>
    <row r="257" spans="1:1" x14ac:dyDescent="0.3">
      <c r="A257" s="4" t="s">
        <v>19</v>
      </c>
    </row>
    <row r="258" spans="1:1" x14ac:dyDescent="0.3">
      <c r="A258" s="1" t="s">
        <v>20</v>
      </c>
    </row>
    <row r="259" spans="1:1" x14ac:dyDescent="0.3">
      <c r="A259" s="4" t="s">
        <v>21</v>
      </c>
    </row>
    <row r="260" spans="1:1" x14ac:dyDescent="0.3">
      <c r="A260" s="4" t="s">
        <v>22</v>
      </c>
    </row>
    <row r="261" spans="1:1" x14ac:dyDescent="0.3">
      <c r="A261" s="4" t="s">
        <v>132</v>
      </c>
    </row>
    <row r="262" spans="1:1" x14ac:dyDescent="0.3">
      <c r="A262" s="4" t="s">
        <v>24</v>
      </c>
    </row>
    <row r="263" spans="1:1" x14ac:dyDescent="0.3">
      <c r="A263" s="4" t="s">
        <v>25</v>
      </c>
    </row>
    <row r="264" spans="1:1" x14ac:dyDescent="0.3">
      <c r="A264" s="4" t="s">
        <v>26</v>
      </c>
    </row>
    <row r="265" spans="1:1" x14ac:dyDescent="0.3">
      <c r="A265" s="1" t="s">
        <v>27</v>
      </c>
    </row>
    <row r="266" spans="1:1" x14ac:dyDescent="0.3">
      <c r="A266" s="4" t="s">
        <v>28</v>
      </c>
    </row>
    <row r="267" spans="1:1" x14ac:dyDescent="0.3">
      <c r="A267" s="4" t="s">
        <v>29</v>
      </c>
    </row>
    <row r="268" spans="1:1" x14ac:dyDescent="0.3">
      <c r="A268" s="4" t="s">
        <v>30</v>
      </c>
    </row>
    <row r="269" spans="1:1" x14ac:dyDescent="0.3">
      <c r="A269" s="4" t="s">
        <v>31</v>
      </c>
    </row>
    <row r="270" spans="1:1" x14ac:dyDescent="0.3">
      <c r="A270" s="4" t="s">
        <v>32</v>
      </c>
    </row>
    <row r="271" spans="1:1" x14ac:dyDescent="0.3">
      <c r="A271" s="4" t="s">
        <v>33</v>
      </c>
    </row>
    <row r="272" spans="1:1" x14ac:dyDescent="0.3">
      <c r="A272" s="4" t="s">
        <v>35</v>
      </c>
    </row>
    <row r="273" spans="1:1" x14ac:dyDescent="0.3">
      <c r="A273" s="4" t="s">
        <v>36</v>
      </c>
    </row>
    <row r="274" spans="1:1" x14ac:dyDescent="0.3">
      <c r="A274" s="4" t="s">
        <v>37</v>
      </c>
    </row>
    <row r="275" spans="1:1" x14ac:dyDescent="0.3">
      <c r="A275" s="4" t="s">
        <v>38</v>
      </c>
    </row>
    <row r="276" spans="1:1" x14ac:dyDescent="0.3">
      <c r="A276" s="4" t="s">
        <v>39</v>
      </c>
    </row>
    <row r="277" spans="1:1" x14ac:dyDescent="0.3">
      <c r="A277" s="4" t="s">
        <v>40</v>
      </c>
    </row>
    <row r="278" spans="1:1" x14ac:dyDescent="0.3">
      <c r="A278" s="4" t="s">
        <v>133</v>
      </c>
    </row>
    <row r="279" spans="1:1" x14ac:dyDescent="0.3">
      <c r="A279" s="4" t="s">
        <v>41</v>
      </c>
    </row>
    <row r="280" spans="1:1" x14ac:dyDescent="0.3">
      <c r="A280" s="4" t="s">
        <v>134</v>
      </c>
    </row>
    <row r="281" spans="1:1" x14ac:dyDescent="0.3">
      <c r="A281" s="4" t="s">
        <v>42</v>
      </c>
    </row>
    <row r="282" spans="1:1" x14ac:dyDescent="0.3">
      <c r="A282" s="4" t="s">
        <v>117</v>
      </c>
    </row>
    <row r="283" spans="1:1" x14ac:dyDescent="0.3">
      <c r="A283" s="4" t="s">
        <v>35</v>
      </c>
    </row>
    <row r="284" spans="1:1" x14ac:dyDescent="0.3">
      <c r="A284" s="4" t="s">
        <v>118</v>
      </c>
    </row>
    <row r="285" spans="1:1" x14ac:dyDescent="0.3">
      <c r="A285" s="4" t="s">
        <v>14</v>
      </c>
    </row>
    <row r="286" spans="1:1" x14ac:dyDescent="0.3">
      <c r="A286" s="4" t="s">
        <v>130</v>
      </c>
    </row>
    <row r="287" spans="1:1" x14ac:dyDescent="0.3">
      <c r="A287" s="4" t="s">
        <v>36</v>
      </c>
    </row>
    <row r="288" spans="1:1" x14ac:dyDescent="0.3">
      <c r="A288" s="1" t="s">
        <v>0</v>
      </c>
    </row>
    <row r="289" spans="1:1" x14ac:dyDescent="0.3">
      <c r="A289" s="4" t="s">
        <v>1</v>
      </c>
    </row>
    <row r="290" spans="1:1" x14ac:dyDescent="0.3">
      <c r="A290" s="4" t="s">
        <v>2</v>
      </c>
    </row>
    <row r="291" spans="1:1" x14ac:dyDescent="0.3">
      <c r="A291" s="4" t="s">
        <v>37</v>
      </c>
    </row>
    <row r="292" spans="1:1" x14ac:dyDescent="0.3">
      <c r="A292" s="4" t="s">
        <v>3</v>
      </c>
    </row>
    <row r="293" spans="1:1" x14ac:dyDescent="0.3">
      <c r="A293" s="4" t="s">
        <v>16</v>
      </c>
    </row>
    <row r="294" spans="1:1" x14ac:dyDescent="0.3">
      <c r="A294" s="4" t="s">
        <v>4</v>
      </c>
    </row>
    <row r="295" spans="1:1" x14ac:dyDescent="0.3">
      <c r="A295" s="4" t="s">
        <v>38</v>
      </c>
    </row>
    <row r="296" spans="1:1" x14ac:dyDescent="0.3">
      <c r="A296" s="4" t="s">
        <v>17</v>
      </c>
    </row>
    <row r="297" spans="1:1" x14ac:dyDescent="0.3">
      <c r="A297" s="4" t="s">
        <v>119</v>
      </c>
    </row>
    <row r="298" spans="1:1" x14ac:dyDescent="0.3">
      <c r="A298" s="4" t="s">
        <v>39</v>
      </c>
    </row>
    <row r="299" spans="1:1" x14ac:dyDescent="0.3">
      <c r="A299" s="4" t="s">
        <v>120</v>
      </c>
    </row>
    <row r="300" spans="1:1" x14ac:dyDescent="0.3">
      <c r="A300" s="4" t="s">
        <v>40</v>
      </c>
    </row>
    <row r="301" spans="1:1" x14ac:dyDescent="0.3">
      <c r="A301" s="4" t="s">
        <v>131</v>
      </c>
    </row>
    <row r="302" spans="1:1" x14ac:dyDescent="0.3">
      <c r="A302" s="4" t="s">
        <v>19</v>
      </c>
    </row>
    <row r="303" spans="1:1" x14ac:dyDescent="0.3">
      <c r="A303" s="1" t="s">
        <v>20</v>
      </c>
    </row>
    <row r="304" spans="1:1" x14ac:dyDescent="0.3">
      <c r="A304" s="4" t="s">
        <v>133</v>
      </c>
    </row>
    <row r="305" spans="1:1" x14ac:dyDescent="0.3">
      <c r="A305" s="4" t="s">
        <v>21</v>
      </c>
    </row>
    <row r="306" spans="1:1" x14ac:dyDescent="0.3">
      <c r="A306" s="4" t="s">
        <v>41</v>
      </c>
    </row>
    <row r="307" spans="1:1" x14ac:dyDescent="0.3">
      <c r="A307" s="4" t="s">
        <v>22</v>
      </c>
    </row>
    <row r="308" spans="1:1" x14ac:dyDescent="0.3">
      <c r="A308" s="4" t="s">
        <v>11</v>
      </c>
    </row>
    <row r="309" spans="1:1" x14ac:dyDescent="0.3">
      <c r="A309" s="4" t="s">
        <v>132</v>
      </c>
    </row>
    <row r="310" spans="1:1" x14ac:dyDescent="0.3">
      <c r="A310" s="4" t="s">
        <v>5</v>
      </c>
    </row>
    <row r="311" spans="1:1" x14ac:dyDescent="0.3">
      <c r="A311" s="4" t="s">
        <v>6</v>
      </c>
    </row>
    <row r="312" spans="1:1" x14ac:dyDescent="0.3">
      <c r="A312" s="4" t="s">
        <v>24</v>
      </c>
    </row>
    <row r="313" spans="1:1" x14ac:dyDescent="0.3">
      <c r="A313" s="4" t="s">
        <v>25</v>
      </c>
    </row>
    <row r="314" spans="1:1" x14ac:dyDescent="0.3">
      <c r="A314" s="4" t="s">
        <v>26</v>
      </c>
    </row>
    <row r="315" spans="1:1" x14ac:dyDescent="0.3">
      <c r="A315" s="1" t="s">
        <v>27</v>
      </c>
    </row>
    <row r="316" spans="1:1" x14ac:dyDescent="0.3">
      <c r="A316" s="4" t="s">
        <v>28</v>
      </c>
    </row>
    <row r="317" spans="1:1" x14ac:dyDescent="0.3">
      <c r="A317" s="4" t="s">
        <v>121</v>
      </c>
    </row>
    <row r="318" spans="1:1" x14ac:dyDescent="0.3">
      <c r="A318" s="4" t="s">
        <v>7</v>
      </c>
    </row>
    <row r="319" spans="1:1" x14ac:dyDescent="0.3">
      <c r="A319" s="4" t="s">
        <v>8</v>
      </c>
    </row>
    <row r="320" spans="1:1" x14ac:dyDescent="0.3">
      <c r="A320" s="4" t="s">
        <v>29</v>
      </c>
    </row>
    <row r="321" spans="1:1" x14ac:dyDescent="0.3">
      <c r="A321" s="4" t="s">
        <v>134</v>
      </c>
    </row>
    <row r="322" spans="1:1" x14ac:dyDescent="0.3">
      <c r="A322" s="4" t="s">
        <v>30</v>
      </c>
    </row>
    <row r="323" spans="1:1" x14ac:dyDescent="0.3">
      <c r="A323" s="4" t="s">
        <v>42</v>
      </c>
    </row>
    <row r="324" spans="1:1" x14ac:dyDescent="0.3">
      <c r="A324" s="4" t="s">
        <v>125</v>
      </c>
    </row>
    <row r="325" spans="1:1" x14ac:dyDescent="0.3">
      <c r="A325" s="4" t="s">
        <v>126</v>
      </c>
    </row>
    <row r="326" spans="1:1" x14ac:dyDescent="0.3">
      <c r="A326" s="4" t="s">
        <v>12</v>
      </c>
    </row>
    <row r="327" spans="1:1" x14ac:dyDescent="0.3">
      <c r="A327" s="4" t="s">
        <v>127</v>
      </c>
    </row>
    <row r="328" spans="1:1" x14ac:dyDescent="0.3">
      <c r="A328" s="4" t="s">
        <v>128</v>
      </c>
    </row>
    <row r="329" spans="1:1" x14ac:dyDescent="0.3">
      <c r="A329" s="4" t="s">
        <v>129</v>
      </c>
    </row>
    <row r="330" spans="1:1" x14ac:dyDescent="0.3">
      <c r="A330" s="4" t="s">
        <v>122</v>
      </c>
    </row>
    <row r="331" spans="1:1" x14ac:dyDescent="0.3">
      <c r="A331" s="4" t="s">
        <v>31</v>
      </c>
    </row>
    <row r="332" spans="1:1" x14ac:dyDescent="0.3">
      <c r="A332" s="4" t="s">
        <v>32</v>
      </c>
    </row>
    <row r="333" spans="1:1" x14ac:dyDescent="0.3">
      <c r="A333" s="4" t="s">
        <v>9</v>
      </c>
    </row>
    <row r="334" spans="1:1" x14ac:dyDescent="0.3">
      <c r="A334" s="4" t="s">
        <v>10</v>
      </c>
    </row>
    <row r="335" spans="1:1" x14ac:dyDescent="0.3">
      <c r="A335" s="4" t="s">
        <v>123</v>
      </c>
    </row>
    <row r="336" spans="1:1" x14ac:dyDescent="0.3">
      <c r="A336" s="4" t="s">
        <v>124</v>
      </c>
    </row>
    <row r="337" spans="1:1" x14ac:dyDescent="0.3">
      <c r="A337" s="4" t="s">
        <v>33</v>
      </c>
    </row>
    <row r="338" spans="1:1" x14ac:dyDescent="0.3">
      <c r="A338" s="4" t="s">
        <v>117</v>
      </c>
    </row>
    <row r="339" spans="1:1" x14ac:dyDescent="0.3">
      <c r="A339" s="4" t="s">
        <v>35</v>
      </c>
    </row>
    <row r="340" spans="1:1" x14ac:dyDescent="0.3">
      <c r="A340" s="4" t="s">
        <v>118</v>
      </c>
    </row>
    <row r="341" spans="1:1" x14ac:dyDescent="0.3">
      <c r="A341" s="4" t="s">
        <v>14</v>
      </c>
    </row>
    <row r="342" spans="1:1" x14ac:dyDescent="0.3">
      <c r="A342" s="4" t="s">
        <v>130</v>
      </c>
    </row>
    <row r="343" spans="1:1" x14ac:dyDescent="0.3">
      <c r="A343" s="4" t="s">
        <v>36</v>
      </c>
    </row>
    <row r="344" spans="1:1" x14ac:dyDescent="0.3">
      <c r="A344" s="1" t="s">
        <v>0</v>
      </c>
    </row>
    <row r="345" spans="1:1" x14ac:dyDescent="0.3">
      <c r="A345" s="4" t="s">
        <v>1</v>
      </c>
    </row>
    <row r="346" spans="1:1" x14ac:dyDescent="0.3">
      <c r="A346" s="4" t="s">
        <v>2</v>
      </c>
    </row>
    <row r="347" spans="1:1" x14ac:dyDescent="0.3">
      <c r="A347" s="4" t="s">
        <v>37</v>
      </c>
    </row>
    <row r="348" spans="1:1" x14ac:dyDescent="0.3">
      <c r="A348" s="4" t="s">
        <v>3</v>
      </c>
    </row>
    <row r="349" spans="1:1" x14ac:dyDescent="0.3">
      <c r="A349" s="4" t="s">
        <v>16</v>
      </c>
    </row>
    <row r="350" spans="1:1" x14ac:dyDescent="0.3">
      <c r="A350" s="4" t="s">
        <v>4</v>
      </c>
    </row>
    <row r="351" spans="1:1" x14ac:dyDescent="0.3">
      <c r="A351" s="4" t="s">
        <v>38</v>
      </c>
    </row>
    <row r="352" spans="1:1" x14ac:dyDescent="0.3">
      <c r="A352" s="4" t="s">
        <v>17</v>
      </c>
    </row>
    <row r="353" spans="1:1" x14ac:dyDescent="0.3">
      <c r="A353" s="4" t="s">
        <v>119</v>
      </c>
    </row>
    <row r="354" spans="1:1" x14ac:dyDescent="0.3">
      <c r="A354" s="4" t="s">
        <v>39</v>
      </c>
    </row>
    <row r="355" spans="1:1" x14ac:dyDescent="0.3">
      <c r="A355" s="4" t="s">
        <v>120</v>
      </c>
    </row>
    <row r="356" spans="1:1" x14ac:dyDescent="0.3">
      <c r="A356" s="4" t="s">
        <v>40</v>
      </c>
    </row>
    <row r="357" spans="1:1" x14ac:dyDescent="0.3">
      <c r="A357" s="4" t="s">
        <v>131</v>
      </c>
    </row>
    <row r="358" spans="1:1" x14ac:dyDescent="0.3">
      <c r="A358" s="4" t="s">
        <v>19</v>
      </c>
    </row>
    <row r="359" spans="1:1" x14ac:dyDescent="0.3">
      <c r="A359" s="1" t="s">
        <v>20</v>
      </c>
    </row>
    <row r="360" spans="1:1" x14ac:dyDescent="0.3">
      <c r="A360" s="4" t="s">
        <v>133</v>
      </c>
    </row>
    <row r="361" spans="1:1" x14ac:dyDescent="0.3">
      <c r="A361" s="4" t="s">
        <v>21</v>
      </c>
    </row>
    <row r="362" spans="1:1" x14ac:dyDescent="0.3">
      <c r="A362" s="4" t="s">
        <v>41</v>
      </c>
    </row>
    <row r="363" spans="1:1" x14ac:dyDescent="0.3">
      <c r="A363" s="4" t="s">
        <v>22</v>
      </c>
    </row>
    <row r="364" spans="1:1" x14ac:dyDescent="0.3">
      <c r="A364" s="4" t="s">
        <v>11</v>
      </c>
    </row>
    <row r="365" spans="1:1" x14ac:dyDescent="0.3">
      <c r="A365" s="4" t="s">
        <v>132</v>
      </c>
    </row>
    <row r="366" spans="1:1" x14ac:dyDescent="0.3">
      <c r="A366" s="4" t="s">
        <v>5</v>
      </c>
    </row>
    <row r="367" spans="1:1" x14ac:dyDescent="0.3">
      <c r="A367" s="4" t="s">
        <v>6</v>
      </c>
    </row>
    <row r="368" spans="1:1" x14ac:dyDescent="0.3">
      <c r="A368" s="4" t="s">
        <v>24</v>
      </c>
    </row>
    <row r="369" spans="1:1" x14ac:dyDescent="0.3">
      <c r="A369" s="4" t="s">
        <v>25</v>
      </c>
    </row>
    <row r="370" spans="1:1" x14ac:dyDescent="0.3">
      <c r="A370" s="4" t="s">
        <v>26</v>
      </c>
    </row>
    <row r="371" spans="1:1" x14ac:dyDescent="0.3">
      <c r="A371" s="1" t="s">
        <v>27</v>
      </c>
    </row>
    <row r="372" spans="1:1" x14ac:dyDescent="0.3">
      <c r="A372" s="4" t="s">
        <v>28</v>
      </c>
    </row>
    <row r="373" spans="1:1" x14ac:dyDescent="0.3">
      <c r="A373" s="4" t="s">
        <v>121</v>
      </c>
    </row>
    <row r="374" spans="1:1" x14ac:dyDescent="0.3">
      <c r="A374" s="4" t="s">
        <v>7</v>
      </c>
    </row>
    <row r="375" spans="1:1" x14ac:dyDescent="0.3">
      <c r="A375" s="4" t="s">
        <v>8</v>
      </c>
    </row>
    <row r="376" spans="1:1" x14ac:dyDescent="0.3">
      <c r="A376" s="4" t="s">
        <v>29</v>
      </c>
    </row>
    <row r="377" spans="1:1" x14ac:dyDescent="0.3">
      <c r="A377" s="4" t="s">
        <v>134</v>
      </c>
    </row>
    <row r="378" spans="1:1" x14ac:dyDescent="0.3">
      <c r="A378" s="4" t="s">
        <v>30</v>
      </c>
    </row>
    <row r="379" spans="1:1" x14ac:dyDescent="0.3">
      <c r="A379" s="4" t="s">
        <v>42</v>
      </c>
    </row>
    <row r="380" spans="1:1" x14ac:dyDescent="0.3">
      <c r="A380" s="4" t="s">
        <v>125</v>
      </c>
    </row>
    <row r="381" spans="1:1" x14ac:dyDescent="0.3">
      <c r="A381" s="4" t="s">
        <v>126</v>
      </c>
    </row>
    <row r="382" spans="1:1" x14ac:dyDescent="0.3">
      <c r="A382" s="4" t="s">
        <v>12</v>
      </c>
    </row>
    <row r="383" spans="1:1" x14ac:dyDescent="0.3">
      <c r="A383" s="4" t="s">
        <v>127</v>
      </c>
    </row>
    <row r="384" spans="1:1" x14ac:dyDescent="0.3">
      <c r="A384" s="4" t="s">
        <v>128</v>
      </c>
    </row>
    <row r="385" spans="1:1" x14ac:dyDescent="0.3">
      <c r="A385" s="4" t="s">
        <v>129</v>
      </c>
    </row>
    <row r="386" spans="1:1" x14ac:dyDescent="0.3">
      <c r="A386" s="4" t="s">
        <v>122</v>
      </c>
    </row>
    <row r="387" spans="1:1" x14ac:dyDescent="0.3">
      <c r="A387" s="4" t="s">
        <v>31</v>
      </c>
    </row>
    <row r="388" spans="1:1" x14ac:dyDescent="0.3">
      <c r="A388" s="4" t="s">
        <v>32</v>
      </c>
    </row>
    <row r="389" spans="1:1" x14ac:dyDescent="0.3">
      <c r="A389" s="4" t="s">
        <v>9</v>
      </c>
    </row>
    <row r="390" spans="1:1" x14ac:dyDescent="0.3">
      <c r="A390" s="4" t="s">
        <v>10</v>
      </c>
    </row>
    <row r="391" spans="1:1" x14ac:dyDescent="0.3">
      <c r="A391" s="4" t="s">
        <v>123</v>
      </c>
    </row>
    <row r="392" spans="1:1" x14ac:dyDescent="0.3">
      <c r="A392" s="4" t="s">
        <v>124</v>
      </c>
    </row>
    <row r="393" spans="1:1" x14ac:dyDescent="0.3">
      <c r="A393" s="4" t="s">
        <v>33</v>
      </c>
    </row>
    <row r="394" spans="1:1" x14ac:dyDescent="0.3">
      <c r="A394" s="4" t="s">
        <v>117</v>
      </c>
    </row>
    <row r="395" spans="1:1" x14ac:dyDescent="0.3">
      <c r="A395" s="4" t="s">
        <v>118</v>
      </c>
    </row>
    <row r="396" spans="1:1" x14ac:dyDescent="0.3">
      <c r="A396" s="1" t="s">
        <v>0</v>
      </c>
    </row>
    <row r="397" spans="1:1" x14ac:dyDescent="0.3">
      <c r="A397" s="4" t="s">
        <v>1</v>
      </c>
    </row>
    <row r="398" spans="1:1" x14ac:dyDescent="0.3">
      <c r="A398" s="4" t="s">
        <v>2</v>
      </c>
    </row>
    <row r="399" spans="1:1" x14ac:dyDescent="0.3">
      <c r="A399" s="4" t="s">
        <v>3</v>
      </c>
    </row>
    <row r="400" spans="1:1" x14ac:dyDescent="0.3">
      <c r="A400" s="4" t="s">
        <v>4</v>
      </c>
    </row>
    <row r="401" spans="1:1" x14ac:dyDescent="0.3">
      <c r="A401" s="4" t="s">
        <v>119</v>
      </c>
    </row>
    <row r="402" spans="1:1" x14ac:dyDescent="0.3">
      <c r="A402" s="4" t="s">
        <v>120</v>
      </c>
    </row>
    <row r="403" spans="1:1" x14ac:dyDescent="0.3">
      <c r="A403" s="4" t="s">
        <v>5</v>
      </c>
    </row>
    <row r="404" spans="1:1" x14ac:dyDescent="0.3">
      <c r="A404" s="4" t="s">
        <v>6</v>
      </c>
    </row>
    <row r="405" spans="1:1" x14ac:dyDescent="0.3">
      <c r="A405" s="4" t="s">
        <v>121</v>
      </c>
    </row>
    <row r="406" spans="1:1" x14ac:dyDescent="0.3">
      <c r="A406" s="4" t="s">
        <v>7</v>
      </c>
    </row>
    <row r="407" spans="1:1" x14ac:dyDescent="0.3">
      <c r="A407" s="4" t="s">
        <v>8</v>
      </c>
    </row>
    <row r="408" spans="1:1" x14ac:dyDescent="0.3">
      <c r="A408" s="4" t="s">
        <v>122</v>
      </c>
    </row>
    <row r="409" spans="1:1" x14ac:dyDescent="0.3">
      <c r="A409" s="4" t="s">
        <v>9</v>
      </c>
    </row>
    <row r="410" spans="1:1" x14ac:dyDescent="0.3">
      <c r="A410" s="4" t="s">
        <v>10</v>
      </c>
    </row>
    <row r="411" spans="1:1" x14ac:dyDescent="0.3">
      <c r="A411" s="4" t="s">
        <v>123</v>
      </c>
    </row>
    <row r="412" spans="1:1" x14ac:dyDescent="0.3">
      <c r="A412" s="4" t="s">
        <v>124</v>
      </c>
    </row>
    <row r="413" spans="1:1" x14ac:dyDescent="0.3">
      <c r="A413" s="4" t="s">
        <v>11</v>
      </c>
    </row>
    <row r="414" spans="1:1" x14ac:dyDescent="0.3">
      <c r="A414" s="4" t="s">
        <v>125</v>
      </c>
    </row>
    <row r="415" spans="1:1" x14ac:dyDescent="0.3">
      <c r="A415" s="4" t="s">
        <v>126</v>
      </c>
    </row>
    <row r="416" spans="1:1" x14ac:dyDescent="0.3">
      <c r="A416" s="4" t="s">
        <v>12</v>
      </c>
    </row>
    <row r="417" spans="1:1" x14ac:dyDescent="0.3">
      <c r="A417" s="4" t="s">
        <v>127</v>
      </c>
    </row>
    <row r="418" spans="1:1" x14ac:dyDescent="0.3">
      <c r="A418" s="4" t="s">
        <v>128</v>
      </c>
    </row>
    <row r="419" spans="1:1" x14ac:dyDescent="0.3">
      <c r="A419" s="4" t="s">
        <v>129</v>
      </c>
    </row>
    <row r="420" spans="1:1" x14ac:dyDescent="0.3">
      <c r="A420" s="4" t="s">
        <v>14</v>
      </c>
    </row>
    <row r="421" spans="1:1" x14ac:dyDescent="0.3">
      <c r="A421" s="4" t="s">
        <v>130</v>
      </c>
    </row>
    <row r="422" spans="1:1" x14ac:dyDescent="0.3">
      <c r="A422" s="4" t="s">
        <v>16</v>
      </c>
    </row>
    <row r="423" spans="1:1" x14ac:dyDescent="0.3">
      <c r="A423" s="4" t="s">
        <v>17</v>
      </c>
    </row>
    <row r="424" spans="1:1" x14ac:dyDescent="0.3">
      <c r="A424" s="4" t="s">
        <v>131</v>
      </c>
    </row>
    <row r="425" spans="1:1" x14ac:dyDescent="0.3">
      <c r="A425" s="4" t="s">
        <v>19</v>
      </c>
    </row>
    <row r="426" spans="1:1" x14ac:dyDescent="0.3">
      <c r="A426" s="1" t="s">
        <v>20</v>
      </c>
    </row>
    <row r="427" spans="1:1" x14ac:dyDescent="0.3">
      <c r="A427" s="4" t="s">
        <v>21</v>
      </c>
    </row>
    <row r="428" spans="1:1" x14ac:dyDescent="0.3">
      <c r="A428" s="4" t="s">
        <v>22</v>
      </c>
    </row>
    <row r="429" spans="1:1" x14ac:dyDescent="0.3">
      <c r="A429" s="4" t="s">
        <v>132</v>
      </c>
    </row>
    <row r="430" spans="1:1" x14ac:dyDescent="0.3">
      <c r="A430" s="4" t="s">
        <v>24</v>
      </c>
    </row>
    <row r="431" spans="1:1" x14ac:dyDescent="0.3">
      <c r="A431" s="4" t="s">
        <v>25</v>
      </c>
    </row>
    <row r="432" spans="1:1" x14ac:dyDescent="0.3">
      <c r="A432" s="4" t="s">
        <v>26</v>
      </c>
    </row>
    <row r="433" spans="1:1" x14ac:dyDescent="0.3">
      <c r="A433" s="1" t="s">
        <v>27</v>
      </c>
    </row>
    <row r="434" spans="1:1" x14ac:dyDescent="0.3">
      <c r="A434" s="4" t="s">
        <v>28</v>
      </c>
    </row>
    <row r="435" spans="1:1" x14ac:dyDescent="0.3">
      <c r="A435" s="4" t="s">
        <v>29</v>
      </c>
    </row>
    <row r="436" spans="1:1" x14ac:dyDescent="0.3">
      <c r="A436" s="4" t="s">
        <v>30</v>
      </c>
    </row>
    <row r="437" spans="1:1" x14ac:dyDescent="0.3">
      <c r="A437" s="4" t="s">
        <v>31</v>
      </c>
    </row>
    <row r="438" spans="1:1" x14ac:dyDescent="0.3">
      <c r="A438" s="4" t="s">
        <v>32</v>
      </c>
    </row>
    <row r="439" spans="1:1" x14ac:dyDescent="0.3">
      <c r="A439" s="4" t="s">
        <v>33</v>
      </c>
    </row>
    <row r="440" spans="1:1" x14ac:dyDescent="0.3">
      <c r="A440" s="4" t="s">
        <v>35</v>
      </c>
    </row>
    <row r="441" spans="1:1" x14ac:dyDescent="0.3">
      <c r="A441" s="4" t="s">
        <v>36</v>
      </c>
    </row>
    <row r="442" spans="1:1" x14ac:dyDescent="0.3">
      <c r="A442" s="4" t="s">
        <v>37</v>
      </c>
    </row>
    <row r="443" spans="1:1" x14ac:dyDescent="0.3">
      <c r="A443" s="4" t="s">
        <v>38</v>
      </c>
    </row>
    <row r="444" spans="1:1" x14ac:dyDescent="0.3">
      <c r="A444" s="4" t="s">
        <v>39</v>
      </c>
    </row>
    <row r="445" spans="1:1" x14ac:dyDescent="0.3">
      <c r="A445" s="4" t="s">
        <v>40</v>
      </c>
    </row>
    <row r="446" spans="1:1" x14ac:dyDescent="0.3">
      <c r="A446" s="4" t="s">
        <v>133</v>
      </c>
    </row>
    <row r="447" spans="1:1" x14ac:dyDescent="0.3">
      <c r="A447" s="4" t="s">
        <v>41</v>
      </c>
    </row>
    <row r="448" spans="1:1" x14ac:dyDescent="0.3">
      <c r="A448" s="4" t="s">
        <v>134</v>
      </c>
    </row>
    <row r="449" spans="1:1" x14ac:dyDescent="0.3">
      <c r="A449" s="4" t="s">
        <v>42</v>
      </c>
    </row>
    <row r="450" spans="1:1" x14ac:dyDescent="0.3">
      <c r="A450" s="4" t="s">
        <v>117</v>
      </c>
    </row>
    <row r="451" spans="1:1" x14ac:dyDescent="0.3">
      <c r="A451" s="4" t="s">
        <v>118</v>
      </c>
    </row>
    <row r="452" spans="1:1" x14ac:dyDescent="0.3">
      <c r="A452" s="1" t="s">
        <v>0</v>
      </c>
    </row>
    <row r="453" spans="1:1" x14ac:dyDescent="0.3">
      <c r="A453" s="4" t="s">
        <v>1</v>
      </c>
    </row>
    <row r="454" spans="1:1" x14ac:dyDescent="0.3">
      <c r="A454" s="4" t="s">
        <v>2</v>
      </c>
    </row>
    <row r="455" spans="1:1" x14ac:dyDescent="0.3">
      <c r="A455" s="4" t="s">
        <v>3</v>
      </c>
    </row>
    <row r="456" spans="1:1" x14ac:dyDescent="0.3">
      <c r="A456" s="4" t="s">
        <v>4</v>
      </c>
    </row>
    <row r="457" spans="1:1" x14ac:dyDescent="0.3">
      <c r="A457" s="4" t="s">
        <v>119</v>
      </c>
    </row>
    <row r="458" spans="1:1" x14ac:dyDescent="0.3">
      <c r="A458" s="4" t="s">
        <v>120</v>
      </c>
    </row>
    <row r="459" spans="1:1" x14ac:dyDescent="0.3">
      <c r="A459" s="4" t="s">
        <v>5</v>
      </c>
    </row>
    <row r="460" spans="1:1" x14ac:dyDescent="0.3">
      <c r="A460" s="4" t="s">
        <v>6</v>
      </c>
    </row>
    <row r="461" spans="1:1" x14ac:dyDescent="0.3">
      <c r="A461" s="4" t="s">
        <v>121</v>
      </c>
    </row>
    <row r="462" spans="1:1" x14ac:dyDescent="0.3">
      <c r="A462" s="4" t="s">
        <v>7</v>
      </c>
    </row>
    <row r="463" spans="1:1" x14ac:dyDescent="0.3">
      <c r="A463" s="4" t="s">
        <v>8</v>
      </c>
    </row>
    <row r="464" spans="1:1" x14ac:dyDescent="0.3">
      <c r="A464" s="4" t="s">
        <v>122</v>
      </c>
    </row>
    <row r="465" spans="1:1" x14ac:dyDescent="0.3">
      <c r="A465" s="4" t="s">
        <v>9</v>
      </c>
    </row>
    <row r="466" spans="1:1" x14ac:dyDescent="0.3">
      <c r="A466" s="4" t="s">
        <v>10</v>
      </c>
    </row>
    <row r="467" spans="1:1" x14ac:dyDescent="0.3">
      <c r="A467" s="4" t="s">
        <v>123</v>
      </c>
    </row>
    <row r="468" spans="1:1" x14ac:dyDescent="0.3">
      <c r="A468" s="4" t="s">
        <v>124</v>
      </c>
    </row>
    <row r="469" spans="1:1" x14ac:dyDescent="0.3">
      <c r="A469" s="4" t="s">
        <v>11</v>
      </c>
    </row>
    <row r="470" spans="1:1" x14ac:dyDescent="0.3">
      <c r="A470" s="4" t="s">
        <v>125</v>
      </c>
    </row>
    <row r="471" spans="1:1" x14ac:dyDescent="0.3">
      <c r="A471" s="4" t="s">
        <v>126</v>
      </c>
    </row>
    <row r="472" spans="1:1" x14ac:dyDescent="0.3">
      <c r="A472" s="4" t="s">
        <v>12</v>
      </c>
    </row>
    <row r="473" spans="1:1" x14ac:dyDescent="0.3">
      <c r="A473" s="4" t="s">
        <v>127</v>
      </c>
    </row>
    <row r="474" spans="1:1" x14ac:dyDescent="0.3">
      <c r="A474" s="4" t="s">
        <v>128</v>
      </c>
    </row>
    <row r="475" spans="1:1" x14ac:dyDescent="0.3">
      <c r="A475" s="4" t="s">
        <v>129</v>
      </c>
    </row>
    <row r="476" spans="1:1" x14ac:dyDescent="0.3">
      <c r="A476" s="4" t="s">
        <v>14</v>
      </c>
    </row>
    <row r="477" spans="1:1" x14ac:dyDescent="0.3">
      <c r="A477" s="4" t="s">
        <v>130</v>
      </c>
    </row>
    <row r="478" spans="1:1" x14ac:dyDescent="0.3">
      <c r="A478" s="4" t="s">
        <v>16</v>
      </c>
    </row>
    <row r="479" spans="1:1" x14ac:dyDescent="0.3">
      <c r="A479" s="4" t="s">
        <v>17</v>
      </c>
    </row>
    <row r="480" spans="1:1" x14ac:dyDescent="0.3">
      <c r="A480" s="4" t="s">
        <v>131</v>
      </c>
    </row>
    <row r="481" spans="1:1" x14ac:dyDescent="0.3">
      <c r="A481" s="4" t="s">
        <v>19</v>
      </c>
    </row>
    <row r="482" spans="1:1" x14ac:dyDescent="0.3">
      <c r="A482" s="1" t="s">
        <v>20</v>
      </c>
    </row>
    <row r="483" spans="1:1" x14ac:dyDescent="0.3">
      <c r="A483" s="4" t="s">
        <v>21</v>
      </c>
    </row>
    <row r="484" spans="1:1" x14ac:dyDescent="0.3">
      <c r="A484" s="4" t="s">
        <v>22</v>
      </c>
    </row>
    <row r="485" spans="1:1" x14ac:dyDescent="0.3">
      <c r="A485" s="4" t="s">
        <v>132</v>
      </c>
    </row>
    <row r="486" spans="1:1" x14ac:dyDescent="0.3">
      <c r="A486" s="4" t="s">
        <v>24</v>
      </c>
    </row>
    <row r="487" spans="1:1" x14ac:dyDescent="0.3">
      <c r="A487" s="4" t="s">
        <v>25</v>
      </c>
    </row>
    <row r="488" spans="1:1" x14ac:dyDescent="0.3">
      <c r="A488" s="4" t="s">
        <v>26</v>
      </c>
    </row>
    <row r="489" spans="1:1" x14ac:dyDescent="0.3">
      <c r="A489" s="1" t="s">
        <v>27</v>
      </c>
    </row>
    <row r="490" spans="1:1" x14ac:dyDescent="0.3">
      <c r="A490" s="4" t="s">
        <v>28</v>
      </c>
    </row>
    <row r="491" spans="1:1" x14ac:dyDescent="0.3">
      <c r="A491" s="4" t="s">
        <v>29</v>
      </c>
    </row>
    <row r="492" spans="1:1" x14ac:dyDescent="0.3">
      <c r="A492" s="4" t="s">
        <v>30</v>
      </c>
    </row>
    <row r="493" spans="1:1" x14ac:dyDescent="0.3">
      <c r="A493" s="4" t="s">
        <v>31</v>
      </c>
    </row>
    <row r="494" spans="1:1" x14ac:dyDescent="0.3">
      <c r="A494" s="4" t="s">
        <v>32</v>
      </c>
    </row>
    <row r="495" spans="1:1" x14ac:dyDescent="0.3">
      <c r="A495" s="4" t="s">
        <v>33</v>
      </c>
    </row>
    <row r="496" spans="1:1" x14ac:dyDescent="0.3">
      <c r="A496" s="4" t="s">
        <v>35</v>
      </c>
    </row>
    <row r="497" spans="1:1" x14ac:dyDescent="0.3">
      <c r="A497" s="4" t="s">
        <v>36</v>
      </c>
    </row>
    <row r="498" spans="1:1" x14ac:dyDescent="0.3">
      <c r="A498" s="4" t="s">
        <v>37</v>
      </c>
    </row>
    <row r="499" spans="1:1" x14ac:dyDescent="0.3">
      <c r="A499" s="4" t="s">
        <v>38</v>
      </c>
    </row>
    <row r="500" spans="1:1" x14ac:dyDescent="0.3">
      <c r="A500" s="4" t="s">
        <v>39</v>
      </c>
    </row>
    <row r="501" spans="1:1" x14ac:dyDescent="0.3">
      <c r="A501" s="4" t="s">
        <v>40</v>
      </c>
    </row>
    <row r="502" spans="1:1" x14ac:dyDescent="0.3">
      <c r="A502" s="4" t="s">
        <v>133</v>
      </c>
    </row>
    <row r="503" spans="1:1" x14ac:dyDescent="0.3">
      <c r="A503" s="4" t="s">
        <v>41</v>
      </c>
    </row>
    <row r="504" spans="1:1" x14ac:dyDescent="0.3">
      <c r="A504" s="4" t="s">
        <v>134</v>
      </c>
    </row>
    <row r="505" spans="1:1" x14ac:dyDescent="0.3">
      <c r="A505" s="4" t="s">
        <v>42</v>
      </c>
    </row>
    <row r="506" spans="1:1" x14ac:dyDescent="0.3">
      <c r="A506" s="4" t="s">
        <v>117</v>
      </c>
    </row>
    <row r="507" spans="1:1" x14ac:dyDescent="0.3">
      <c r="A507" s="4" t="s">
        <v>118</v>
      </c>
    </row>
    <row r="508" spans="1:1" x14ac:dyDescent="0.3">
      <c r="A508" s="1" t="s">
        <v>0</v>
      </c>
    </row>
    <row r="509" spans="1:1" x14ac:dyDescent="0.3">
      <c r="A509" s="4" t="s">
        <v>1</v>
      </c>
    </row>
    <row r="510" spans="1:1" x14ac:dyDescent="0.3">
      <c r="A510" s="4" t="s">
        <v>2</v>
      </c>
    </row>
    <row r="511" spans="1:1" x14ac:dyDescent="0.3">
      <c r="A511" s="4" t="s">
        <v>3</v>
      </c>
    </row>
    <row r="512" spans="1:1" x14ac:dyDescent="0.3">
      <c r="A512" s="4" t="s">
        <v>4</v>
      </c>
    </row>
    <row r="513" spans="1:1" x14ac:dyDescent="0.3">
      <c r="A513" s="4" t="s">
        <v>119</v>
      </c>
    </row>
    <row r="514" spans="1:1" x14ac:dyDescent="0.3">
      <c r="A514" s="4" t="s">
        <v>120</v>
      </c>
    </row>
    <row r="515" spans="1:1" x14ac:dyDescent="0.3">
      <c r="A515" s="4" t="s">
        <v>5</v>
      </c>
    </row>
    <row r="516" spans="1:1" x14ac:dyDescent="0.3">
      <c r="A516" s="4" t="s">
        <v>6</v>
      </c>
    </row>
    <row r="517" spans="1:1" x14ac:dyDescent="0.3">
      <c r="A517" s="4" t="s">
        <v>121</v>
      </c>
    </row>
    <row r="518" spans="1:1" x14ac:dyDescent="0.3">
      <c r="A518" s="4" t="s">
        <v>7</v>
      </c>
    </row>
    <row r="519" spans="1:1" x14ac:dyDescent="0.3">
      <c r="A519" s="4" t="s">
        <v>8</v>
      </c>
    </row>
    <row r="520" spans="1:1" x14ac:dyDescent="0.3">
      <c r="A520" s="4" t="s">
        <v>122</v>
      </c>
    </row>
    <row r="521" spans="1:1" x14ac:dyDescent="0.3">
      <c r="A521" s="4" t="s">
        <v>9</v>
      </c>
    </row>
    <row r="522" spans="1:1" x14ac:dyDescent="0.3">
      <c r="A522" s="4" t="s">
        <v>10</v>
      </c>
    </row>
    <row r="523" spans="1:1" x14ac:dyDescent="0.3">
      <c r="A523" s="4" t="s">
        <v>123</v>
      </c>
    </row>
    <row r="524" spans="1:1" x14ac:dyDescent="0.3">
      <c r="A524" s="4" t="s">
        <v>124</v>
      </c>
    </row>
    <row r="525" spans="1:1" x14ac:dyDescent="0.3">
      <c r="A525" s="4" t="s">
        <v>11</v>
      </c>
    </row>
    <row r="526" spans="1:1" x14ac:dyDescent="0.3">
      <c r="A526" s="4" t="s">
        <v>125</v>
      </c>
    </row>
    <row r="527" spans="1:1" x14ac:dyDescent="0.3">
      <c r="A527" s="4" t="s">
        <v>126</v>
      </c>
    </row>
    <row r="528" spans="1:1" x14ac:dyDescent="0.3">
      <c r="A528" s="4" t="s">
        <v>12</v>
      </c>
    </row>
    <row r="529" spans="1:1" x14ac:dyDescent="0.3">
      <c r="A529" s="4" t="s">
        <v>127</v>
      </c>
    </row>
    <row r="530" spans="1:1" x14ac:dyDescent="0.3">
      <c r="A530" s="4" t="s">
        <v>128</v>
      </c>
    </row>
    <row r="531" spans="1:1" x14ac:dyDescent="0.3">
      <c r="A531" s="4" t="s">
        <v>129</v>
      </c>
    </row>
    <row r="532" spans="1:1" x14ac:dyDescent="0.3">
      <c r="A532" s="4" t="s">
        <v>14</v>
      </c>
    </row>
    <row r="533" spans="1:1" x14ac:dyDescent="0.3">
      <c r="A533" s="4" t="s">
        <v>130</v>
      </c>
    </row>
    <row r="534" spans="1:1" x14ac:dyDescent="0.3">
      <c r="A534" s="4" t="s">
        <v>16</v>
      </c>
    </row>
    <row r="535" spans="1:1" x14ac:dyDescent="0.3">
      <c r="A535" s="4" t="s">
        <v>17</v>
      </c>
    </row>
    <row r="536" spans="1:1" x14ac:dyDescent="0.3">
      <c r="A536" s="4" t="s">
        <v>131</v>
      </c>
    </row>
    <row r="537" spans="1:1" x14ac:dyDescent="0.3">
      <c r="A537" s="4" t="s">
        <v>19</v>
      </c>
    </row>
    <row r="538" spans="1:1" x14ac:dyDescent="0.3">
      <c r="A538" s="1" t="s">
        <v>20</v>
      </c>
    </row>
    <row r="539" spans="1:1" x14ac:dyDescent="0.3">
      <c r="A539" s="4" t="s">
        <v>21</v>
      </c>
    </row>
    <row r="540" spans="1:1" x14ac:dyDescent="0.3">
      <c r="A540" s="4" t="s">
        <v>22</v>
      </c>
    </row>
    <row r="541" spans="1:1" x14ac:dyDescent="0.3">
      <c r="A541" s="4" t="s">
        <v>132</v>
      </c>
    </row>
    <row r="542" spans="1:1" x14ac:dyDescent="0.3">
      <c r="A542" s="4" t="s">
        <v>24</v>
      </c>
    </row>
    <row r="543" spans="1:1" x14ac:dyDescent="0.3">
      <c r="A543" s="4" t="s">
        <v>25</v>
      </c>
    </row>
    <row r="544" spans="1:1" x14ac:dyDescent="0.3">
      <c r="A544" s="4" t="s">
        <v>26</v>
      </c>
    </row>
    <row r="545" spans="1:1" x14ac:dyDescent="0.3">
      <c r="A545" s="1" t="s">
        <v>27</v>
      </c>
    </row>
    <row r="546" spans="1:1" x14ac:dyDescent="0.3">
      <c r="A546" s="4" t="s">
        <v>28</v>
      </c>
    </row>
    <row r="547" spans="1:1" x14ac:dyDescent="0.3">
      <c r="A547" s="4" t="s">
        <v>29</v>
      </c>
    </row>
    <row r="548" spans="1:1" x14ac:dyDescent="0.3">
      <c r="A548" s="4" t="s">
        <v>30</v>
      </c>
    </row>
    <row r="549" spans="1:1" x14ac:dyDescent="0.3">
      <c r="A549" s="4" t="s">
        <v>31</v>
      </c>
    </row>
    <row r="550" spans="1:1" x14ac:dyDescent="0.3">
      <c r="A550" s="4" t="s">
        <v>32</v>
      </c>
    </row>
    <row r="551" spans="1:1" x14ac:dyDescent="0.3">
      <c r="A551" s="4" t="s">
        <v>33</v>
      </c>
    </row>
    <row r="552" spans="1:1" x14ac:dyDescent="0.3">
      <c r="A552" s="4" t="s">
        <v>35</v>
      </c>
    </row>
    <row r="553" spans="1:1" x14ac:dyDescent="0.3">
      <c r="A553" s="4" t="s">
        <v>36</v>
      </c>
    </row>
    <row r="554" spans="1:1" x14ac:dyDescent="0.3">
      <c r="A554" s="4" t="s">
        <v>37</v>
      </c>
    </row>
    <row r="555" spans="1:1" x14ac:dyDescent="0.3">
      <c r="A555" s="4" t="s">
        <v>38</v>
      </c>
    </row>
    <row r="556" spans="1:1" x14ac:dyDescent="0.3">
      <c r="A556" s="4" t="s">
        <v>39</v>
      </c>
    </row>
    <row r="557" spans="1:1" x14ac:dyDescent="0.3">
      <c r="A557" s="4" t="s">
        <v>40</v>
      </c>
    </row>
    <row r="558" spans="1:1" x14ac:dyDescent="0.3">
      <c r="A558" s="4" t="s">
        <v>133</v>
      </c>
    </row>
    <row r="559" spans="1:1" x14ac:dyDescent="0.3">
      <c r="A559" s="4" t="s">
        <v>41</v>
      </c>
    </row>
    <row r="560" spans="1:1" x14ac:dyDescent="0.3">
      <c r="A560" s="4" t="s">
        <v>134</v>
      </c>
    </row>
    <row r="561" spans="1:1" x14ac:dyDescent="0.3">
      <c r="A561" s="4" t="s">
        <v>42</v>
      </c>
    </row>
    <row r="562" spans="1:1" x14ac:dyDescent="0.3">
      <c r="A562" s="4" t="s">
        <v>117</v>
      </c>
    </row>
    <row r="563" spans="1:1" x14ac:dyDescent="0.3">
      <c r="A563" s="4" t="s">
        <v>118</v>
      </c>
    </row>
    <row r="564" spans="1:1" x14ac:dyDescent="0.3">
      <c r="A564" s="1" t="s">
        <v>0</v>
      </c>
    </row>
    <row r="565" spans="1:1" x14ac:dyDescent="0.3">
      <c r="A565" s="4" t="s">
        <v>1</v>
      </c>
    </row>
    <row r="566" spans="1:1" x14ac:dyDescent="0.3">
      <c r="A566" s="4" t="s">
        <v>2</v>
      </c>
    </row>
    <row r="567" spans="1:1" x14ac:dyDescent="0.3">
      <c r="A567" s="4" t="s">
        <v>3</v>
      </c>
    </row>
    <row r="568" spans="1:1" x14ac:dyDescent="0.3">
      <c r="A568" s="4" t="s">
        <v>4</v>
      </c>
    </row>
    <row r="569" spans="1:1" x14ac:dyDescent="0.3">
      <c r="A569" s="4" t="s">
        <v>119</v>
      </c>
    </row>
    <row r="570" spans="1:1" x14ac:dyDescent="0.3">
      <c r="A570" s="4" t="s">
        <v>120</v>
      </c>
    </row>
    <row r="571" spans="1:1" x14ac:dyDescent="0.3">
      <c r="A571" s="4" t="s">
        <v>5</v>
      </c>
    </row>
    <row r="572" spans="1:1" x14ac:dyDescent="0.3">
      <c r="A572" s="4" t="s">
        <v>6</v>
      </c>
    </row>
    <row r="573" spans="1:1" x14ac:dyDescent="0.3">
      <c r="A573" s="4" t="s">
        <v>121</v>
      </c>
    </row>
    <row r="574" spans="1:1" x14ac:dyDescent="0.3">
      <c r="A574" s="4" t="s">
        <v>7</v>
      </c>
    </row>
    <row r="575" spans="1:1" x14ac:dyDescent="0.3">
      <c r="A575" s="4" t="s">
        <v>8</v>
      </c>
    </row>
    <row r="576" spans="1:1" x14ac:dyDescent="0.3">
      <c r="A576" s="4" t="s">
        <v>122</v>
      </c>
    </row>
    <row r="577" spans="1:1" x14ac:dyDescent="0.3">
      <c r="A577" s="4" t="s">
        <v>9</v>
      </c>
    </row>
    <row r="578" spans="1:1" x14ac:dyDescent="0.3">
      <c r="A578" s="4" t="s">
        <v>10</v>
      </c>
    </row>
    <row r="579" spans="1:1" x14ac:dyDescent="0.3">
      <c r="A579" s="4" t="s">
        <v>123</v>
      </c>
    </row>
    <row r="580" spans="1:1" x14ac:dyDescent="0.3">
      <c r="A580" s="4" t="s">
        <v>124</v>
      </c>
    </row>
    <row r="581" spans="1:1" x14ac:dyDescent="0.3">
      <c r="A581" s="4" t="s">
        <v>11</v>
      </c>
    </row>
    <row r="582" spans="1:1" x14ac:dyDescent="0.3">
      <c r="A582" s="4" t="s">
        <v>125</v>
      </c>
    </row>
    <row r="583" spans="1:1" x14ac:dyDescent="0.3">
      <c r="A583" s="4" t="s">
        <v>126</v>
      </c>
    </row>
    <row r="584" spans="1:1" x14ac:dyDescent="0.3">
      <c r="A584" s="4" t="s">
        <v>12</v>
      </c>
    </row>
    <row r="585" spans="1:1" x14ac:dyDescent="0.3">
      <c r="A585" s="4" t="s">
        <v>127</v>
      </c>
    </row>
    <row r="586" spans="1:1" x14ac:dyDescent="0.3">
      <c r="A586" s="4" t="s">
        <v>128</v>
      </c>
    </row>
    <row r="587" spans="1:1" x14ac:dyDescent="0.3">
      <c r="A587" s="4" t="s">
        <v>129</v>
      </c>
    </row>
    <row r="588" spans="1:1" x14ac:dyDescent="0.3">
      <c r="A588" s="4" t="s">
        <v>14</v>
      </c>
    </row>
    <row r="589" spans="1:1" x14ac:dyDescent="0.3">
      <c r="A589" s="4" t="s">
        <v>130</v>
      </c>
    </row>
    <row r="590" spans="1:1" x14ac:dyDescent="0.3">
      <c r="A590" s="4" t="s">
        <v>16</v>
      </c>
    </row>
    <row r="591" spans="1:1" x14ac:dyDescent="0.3">
      <c r="A591" s="4" t="s">
        <v>17</v>
      </c>
    </row>
    <row r="592" spans="1:1" x14ac:dyDescent="0.3">
      <c r="A592" s="4" t="s">
        <v>131</v>
      </c>
    </row>
    <row r="593" spans="1:1" x14ac:dyDescent="0.3">
      <c r="A593" s="4" t="s">
        <v>19</v>
      </c>
    </row>
    <row r="594" spans="1:1" x14ac:dyDescent="0.3">
      <c r="A594" s="1" t="s">
        <v>20</v>
      </c>
    </row>
    <row r="595" spans="1:1" x14ac:dyDescent="0.3">
      <c r="A595" s="4" t="s">
        <v>21</v>
      </c>
    </row>
    <row r="596" spans="1:1" x14ac:dyDescent="0.3">
      <c r="A596" s="4" t="s">
        <v>22</v>
      </c>
    </row>
    <row r="597" spans="1:1" x14ac:dyDescent="0.3">
      <c r="A597" s="4" t="s">
        <v>132</v>
      </c>
    </row>
    <row r="598" spans="1:1" x14ac:dyDescent="0.3">
      <c r="A598" s="4" t="s">
        <v>24</v>
      </c>
    </row>
    <row r="599" spans="1:1" x14ac:dyDescent="0.3">
      <c r="A599" s="4" t="s">
        <v>25</v>
      </c>
    </row>
    <row r="600" spans="1:1" x14ac:dyDescent="0.3">
      <c r="A600" s="4" t="s">
        <v>26</v>
      </c>
    </row>
    <row r="601" spans="1:1" x14ac:dyDescent="0.3">
      <c r="A601" s="1" t="s">
        <v>27</v>
      </c>
    </row>
    <row r="602" spans="1:1" x14ac:dyDescent="0.3">
      <c r="A602" s="4" t="s">
        <v>28</v>
      </c>
    </row>
    <row r="603" spans="1:1" x14ac:dyDescent="0.3">
      <c r="A603" s="4" t="s">
        <v>29</v>
      </c>
    </row>
    <row r="604" spans="1:1" x14ac:dyDescent="0.3">
      <c r="A604" s="4" t="s">
        <v>30</v>
      </c>
    </row>
    <row r="605" spans="1:1" x14ac:dyDescent="0.3">
      <c r="A605" s="4" t="s">
        <v>31</v>
      </c>
    </row>
    <row r="606" spans="1:1" x14ac:dyDescent="0.3">
      <c r="A606" s="4" t="s">
        <v>32</v>
      </c>
    </row>
    <row r="607" spans="1:1" x14ac:dyDescent="0.3">
      <c r="A607" s="4" t="s">
        <v>33</v>
      </c>
    </row>
    <row r="608" spans="1:1" x14ac:dyDescent="0.3">
      <c r="A608" s="4" t="s">
        <v>35</v>
      </c>
    </row>
    <row r="609" spans="1:1" x14ac:dyDescent="0.3">
      <c r="A609" s="4" t="s">
        <v>36</v>
      </c>
    </row>
    <row r="610" spans="1:1" x14ac:dyDescent="0.3">
      <c r="A610" s="4" t="s">
        <v>37</v>
      </c>
    </row>
    <row r="611" spans="1:1" x14ac:dyDescent="0.3">
      <c r="A611" s="4" t="s">
        <v>38</v>
      </c>
    </row>
    <row r="612" spans="1:1" x14ac:dyDescent="0.3">
      <c r="A612" s="4" t="s">
        <v>39</v>
      </c>
    </row>
    <row r="613" spans="1:1" x14ac:dyDescent="0.3">
      <c r="A613" s="4" t="s">
        <v>40</v>
      </c>
    </row>
    <row r="614" spans="1:1" x14ac:dyDescent="0.3">
      <c r="A614" s="4" t="s">
        <v>133</v>
      </c>
    </row>
    <row r="615" spans="1:1" x14ac:dyDescent="0.3">
      <c r="A615" s="4" t="s">
        <v>41</v>
      </c>
    </row>
    <row r="616" spans="1:1" x14ac:dyDescent="0.3">
      <c r="A616" s="4" t="s">
        <v>134</v>
      </c>
    </row>
    <row r="617" spans="1:1" x14ac:dyDescent="0.3">
      <c r="A617" s="4" t="s">
        <v>42</v>
      </c>
    </row>
    <row r="618" spans="1:1" x14ac:dyDescent="0.3">
      <c r="A618" s="4" t="s">
        <v>117</v>
      </c>
    </row>
    <row r="619" spans="1:1" x14ac:dyDescent="0.3">
      <c r="A619" s="4" t="s">
        <v>118</v>
      </c>
    </row>
    <row r="620" spans="1:1" x14ac:dyDescent="0.3">
      <c r="A620" s="1" t="s">
        <v>0</v>
      </c>
    </row>
    <row r="621" spans="1:1" x14ac:dyDescent="0.3">
      <c r="A621" s="4" t="s">
        <v>1</v>
      </c>
    </row>
    <row r="622" spans="1:1" x14ac:dyDescent="0.3">
      <c r="A622" s="4" t="s">
        <v>2</v>
      </c>
    </row>
    <row r="623" spans="1:1" x14ac:dyDescent="0.3">
      <c r="A623" s="4" t="s">
        <v>3</v>
      </c>
    </row>
    <row r="624" spans="1:1" x14ac:dyDescent="0.3">
      <c r="A624" s="4" t="s">
        <v>4</v>
      </c>
    </row>
    <row r="625" spans="1:1" x14ac:dyDescent="0.3">
      <c r="A625" s="4" t="s">
        <v>119</v>
      </c>
    </row>
    <row r="626" spans="1:1" x14ac:dyDescent="0.3">
      <c r="A626" s="4" t="s">
        <v>120</v>
      </c>
    </row>
    <row r="627" spans="1:1" x14ac:dyDescent="0.3">
      <c r="A627" s="4" t="s">
        <v>5</v>
      </c>
    </row>
    <row r="628" spans="1:1" x14ac:dyDescent="0.3">
      <c r="A628" s="4" t="s">
        <v>6</v>
      </c>
    </row>
    <row r="629" spans="1:1" x14ac:dyDescent="0.3">
      <c r="A629" s="4" t="s">
        <v>121</v>
      </c>
    </row>
    <row r="630" spans="1:1" x14ac:dyDescent="0.3">
      <c r="A630" s="4" t="s">
        <v>7</v>
      </c>
    </row>
    <row r="631" spans="1:1" x14ac:dyDescent="0.3">
      <c r="A631" s="4" t="s">
        <v>8</v>
      </c>
    </row>
    <row r="632" spans="1:1" x14ac:dyDescent="0.3">
      <c r="A632" s="4" t="s">
        <v>122</v>
      </c>
    </row>
    <row r="633" spans="1:1" x14ac:dyDescent="0.3">
      <c r="A633" s="4" t="s">
        <v>9</v>
      </c>
    </row>
    <row r="634" spans="1:1" x14ac:dyDescent="0.3">
      <c r="A634" s="4" t="s">
        <v>10</v>
      </c>
    </row>
    <row r="635" spans="1:1" x14ac:dyDescent="0.3">
      <c r="A635" s="4" t="s">
        <v>123</v>
      </c>
    </row>
    <row r="636" spans="1:1" x14ac:dyDescent="0.3">
      <c r="A636" s="4" t="s">
        <v>124</v>
      </c>
    </row>
    <row r="637" spans="1:1" x14ac:dyDescent="0.3">
      <c r="A637" s="4" t="s">
        <v>11</v>
      </c>
    </row>
    <row r="638" spans="1:1" x14ac:dyDescent="0.3">
      <c r="A638" s="4" t="s">
        <v>125</v>
      </c>
    </row>
    <row r="639" spans="1:1" x14ac:dyDescent="0.3">
      <c r="A639" s="4" t="s">
        <v>126</v>
      </c>
    </row>
    <row r="640" spans="1:1" x14ac:dyDescent="0.3">
      <c r="A640" s="4" t="s">
        <v>12</v>
      </c>
    </row>
    <row r="641" spans="1:1" x14ac:dyDescent="0.3">
      <c r="A641" s="4" t="s">
        <v>127</v>
      </c>
    </row>
    <row r="642" spans="1:1" x14ac:dyDescent="0.3">
      <c r="A642" s="4" t="s">
        <v>128</v>
      </c>
    </row>
    <row r="643" spans="1:1" x14ac:dyDescent="0.3">
      <c r="A643" s="4" t="s">
        <v>129</v>
      </c>
    </row>
    <row r="644" spans="1:1" x14ac:dyDescent="0.3">
      <c r="A644" s="4" t="s">
        <v>14</v>
      </c>
    </row>
    <row r="645" spans="1:1" x14ac:dyDescent="0.3">
      <c r="A645" s="4" t="s">
        <v>130</v>
      </c>
    </row>
    <row r="646" spans="1:1" x14ac:dyDescent="0.3">
      <c r="A646" s="4" t="s">
        <v>16</v>
      </c>
    </row>
    <row r="647" spans="1:1" x14ac:dyDescent="0.3">
      <c r="A647" s="4" t="s">
        <v>17</v>
      </c>
    </row>
    <row r="648" spans="1:1" x14ac:dyDescent="0.3">
      <c r="A648" s="4" t="s">
        <v>131</v>
      </c>
    </row>
    <row r="649" spans="1:1" x14ac:dyDescent="0.3">
      <c r="A649" s="4" t="s">
        <v>19</v>
      </c>
    </row>
    <row r="650" spans="1:1" x14ac:dyDescent="0.3">
      <c r="A650" s="1" t="s">
        <v>20</v>
      </c>
    </row>
    <row r="651" spans="1:1" x14ac:dyDescent="0.3">
      <c r="A651" s="4" t="s">
        <v>21</v>
      </c>
    </row>
    <row r="652" spans="1:1" x14ac:dyDescent="0.3">
      <c r="A652" s="4" t="s">
        <v>22</v>
      </c>
    </row>
    <row r="653" spans="1:1" x14ac:dyDescent="0.3">
      <c r="A653" s="4" t="s">
        <v>132</v>
      </c>
    </row>
    <row r="654" spans="1:1" x14ac:dyDescent="0.3">
      <c r="A654" s="4" t="s">
        <v>24</v>
      </c>
    </row>
    <row r="655" spans="1:1" x14ac:dyDescent="0.3">
      <c r="A655" s="4" t="s">
        <v>25</v>
      </c>
    </row>
    <row r="656" spans="1:1" x14ac:dyDescent="0.3">
      <c r="A656" s="4" t="s">
        <v>26</v>
      </c>
    </row>
    <row r="657" spans="1:1" x14ac:dyDescent="0.3">
      <c r="A657" s="1" t="s">
        <v>27</v>
      </c>
    </row>
    <row r="658" spans="1:1" x14ac:dyDescent="0.3">
      <c r="A658" s="4" t="s">
        <v>28</v>
      </c>
    </row>
    <row r="659" spans="1:1" x14ac:dyDescent="0.3">
      <c r="A659" s="4" t="s">
        <v>29</v>
      </c>
    </row>
    <row r="660" spans="1:1" x14ac:dyDescent="0.3">
      <c r="A660" s="4" t="s">
        <v>30</v>
      </c>
    </row>
    <row r="661" spans="1:1" x14ac:dyDescent="0.3">
      <c r="A661" s="4" t="s">
        <v>31</v>
      </c>
    </row>
    <row r="662" spans="1:1" x14ac:dyDescent="0.3">
      <c r="A662" s="4" t="s">
        <v>32</v>
      </c>
    </row>
    <row r="663" spans="1:1" x14ac:dyDescent="0.3">
      <c r="A663" s="4" t="s">
        <v>33</v>
      </c>
    </row>
    <row r="664" spans="1:1" x14ac:dyDescent="0.3">
      <c r="A664" s="4" t="s">
        <v>35</v>
      </c>
    </row>
    <row r="665" spans="1:1" x14ac:dyDescent="0.3">
      <c r="A665" s="4" t="s">
        <v>36</v>
      </c>
    </row>
    <row r="666" spans="1:1" x14ac:dyDescent="0.3">
      <c r="A666" s="4" t="s">
        <v>37</v>
      </c>
    </row>
    <row r="667" spans="1:1" x14ac:dyDescent="0.3">
      <c r="A667" s="4" t="s">
        <v>38</v>
      </c>
    </row>
    <row r="668" spans="1:1" x14ac:dyDescent="0.3">
      <c r="A668" s="4" t="s">
        <v>39</v>
      </c>
    </row>
    <row r="669" spans="1:1" x14ac:dyDescent="0.3">
      <c r="A669" s="4" t="s">
        <v>40</v>
      </c>
    </row>
    <row r="670" spans="1:1" x14ac:dyDescent="0.3">
      <c r="A670" s="4" t="s">
        <v>133</v>
      </c>
    </row>
    <row r="671" spans="1:1" x14ac:dyDescent="0.3">
      <c r="A671" s="4" t="s">
        <v>41</v>
      </c>
    </row>
    <row r="672" spans="1:1" x14ac:dyDescent="0.3">
      <c r="A672" s="4" t="s">
        <v>134</v>
      </c>
    </row>
    <row r="673" spans="1:1" x14ac:dyDescent="0.3">
      <c r="A673" s="4" t="s">
        <v>42</v>
      </c>
    </row>
    <row r="674" spans="1:1" x14ac:dyDescent="0.3">
      <c r="A674" s="4" t="s">
        <v>117</v>
      </c>
    </row>
    <row r="675" spans="1:1" x14ac:dyDescent="0.3">
      <c r="A675" t="s">
        <v>118</v>
      </c>
    </row>
    <row r="676" spans="1:1" x14ac:dyDescent="0.3">
      <c r="A676" t="s">
        <v>0</v>
      </c>
    </row>
    <row r="677" spans="1:1" x14ac:dyDescent="0.3">
      <c r="A677" t="s">
        <v>1</v>
      </c>
    </row>
    <row r="678" spans="1:1" x14ac:dyDescent="0.3">
      <c r="A678" t="s">
        <v>2</v>
      </c>
    </row>
    <row r="679" spans="1:1" x14ac:dyDescent="0.3">
      <c r="A679" t="s">
        <v>3</v>
      </c>
    </row>
    <row r="680" spans="1:1" x14ac:dyDescent="0.3">
      <c r="A680" t="s">
        <v>4</v>
      </c>
    </row>
    <row r="681" spans="1:1" x14ac:dyDescent="0.3">
      <c r="A681" t="s">
        <v>119</v>
      </c>
    </row>
    <row r="682" spans="1:1" x14ac:dyDescent="0.3">
      <c r="A682" t="s">
        <v>120</v>
      </c>
    </row>
    <row r="683" spans="1:1" x14ac:dyDescent="0.3">
      <c r="A683" t="s">
        <v>5</v>
      </c>
    </row>
    <row r="684" spans="1:1" x14ac:dyDescent="0.3">
      <c r="A684" t="s">
        <v>6</v>
      </c>
    </row>
    <row r="685" spans="1:1" x14ac:dyDescent="0.3">
      <c r="A685" t="s">
        <v>121</v>
      </c>
    </row>
    <row r="686" spans="1:1" x14ac:dyDescent="0.3">
      <c r="A686" t="s">
        <v>7</v>
      </c>
    </row>
    <row r="687" spans="1:1" x14ac:dyDescent="0.3">
      <c r="A687" t="s">
        <v>8</v>
      </c>
    </row>
    <row r="688" spans="1:1" x14ac:dyDescent="0.3">
      <c r="A688" t="s">
        <v>122</v>
      </c>
    </row>
    <row r="689" spans="1:1" x14ac:dyDescent="0.3">
      <c r="A689" t="s">
        <v>9</v>
      </c>
    </row>
    <row r="690" spans="1:1" x14ac:dyDescent="0.3">
      <c r="A690" t="s">
        <v>10</v>
      </c>
    </row>
    <row r="691" spans="1:1" x14ac:dyDescent="0.3">
      <c r="A691" t="s">
        <v>123</v>
      </c>
    </row>
    <row r="692" spans="1:1" x14ac:dyDescent="0.3">
      <c r="A692" t="s">
        <v>124</v>
      </c>
    </row>
    <row r="693" spans="1:1" x14ac:dyDescent="0.3">
      <c r="A693" t="s">
        <v>11</v>
      </c>
    </row>
    <row r="694" spans="1:1" x14ac:dyDescent="0.3">
      <c r="A694" t="s">
        <v>125</v>
      </c>
    </row>
    <row r="695" spans="1:1" x14ac:dyDescent="0.3">
      <c r="A695" t="s">
        <v>126</v>
      </c>
    </row>
    <row r="696" spans="1:1" x14ac:dyDescent="0.3">
      <c r="A696" t="s">
        <v>12</v>
      </c>
    </row>
    <row r="697" spans="1:1" x14ac:dyDescent="0.3">
      <c r="A697" t="s">
        <v>127</v>
      </c>
    </row>
    <row r="698" spans="1:1" x14ac:dyDescent="0.3">
      <c r="A698" t="s">
        <v>128</v>
      </c>
    </row>
    <row r="699" spans="1:1" x14ac:dyDescent="0.3">
      <c r="A699" t="s">
        <v>129</v>
      </c>
    </row>
    <row r="700" spans="1:1" x14ac:dyDescent="0.3">
      <c r="A700" t="s">
        <v>14</v>
      </c>
    </row>
    <row r="701" spans="1:1" x14ac:dyDescent="0.3">
      <c r="A701" t="s">
        <v>130</v>
      </c>
    </row>
    <row r="702" spans="1:1" x14ac:dyDescent="0.3">
      <c r="A702" t="s">
        <v>16</v>
      </c>
    </row>
    <row r="703" spans="1:1" x14ac:dyDescent="0.3">
      <c r="A703" t="s">
        <v>17</v>
      </c>
    </row>
    <row r="704" spans="1:1" x14ac:dyDescent="0.3">
      <c r="A704" t="s">
        <v>131</v>
      </c>
    </row>
    <row r="705" spans="1:1" x14ac:dyDescent="0.3">
      <c r="A705" t="s">
        <v>19</v>
      </c>
    </row>
    <row r="706" spans="1:1" x14ac:dyDescent="0.3">
      <c r="A706" t="s">
        <v>20</v>
      </c>
    </row>
    <row r="707" spans="1:1" x14ac:dyDescent="0.3">
      <c r="A707" t="s">
        <v>21</v>
      </c>
    </row>
    <row r="708" spans="1:1" x14ac:dyDescent="0.3">
      <c r="A708" t="s">
        <v>22</v>
      </c>
    </row>
    <row r="709" spans="1:1" x14ac:dyDescent="0.3">
      <c r="A709" t="s">
        <v>132</v>
      </c>
    </row>
    <row r="710" spans="1:1" x14ac:dyDescent="0.3">
      <c r="A710" t="s">
        <v>24</v>
      </c>
    </row>
    <row r="711" spans="1:1" x14ac:dyDescent="0.3">
      <c r="A711" t="s">
        <v>25</v>
      </c>
    </row>
    <row r="712" spans="1:1" x14ac:dyDescent="0.3">
      <c r="A712" t="s">
        <v>26</v>
      </c>
    </row>
    <row r="713" spans="1:1" x14ac:dyDescent="0.3">
      <c r="A713" t="s">
        <v>27</v>
      </c>
    </row>
    <row r="714" spans="1:1" x14ac:dyDescent="0.3">
      <c r="A714" t="s">
        <v>28</v>
      </c>
    </row>
    <row r="715" spans="1:1" x14ac:dyDescent="0.3">
      <c r="A715" t="s">
        <v>29</v>
      </c>
    </row>
    <row r="716" spans="1:1" x14ac:dyDescent="0.3">
      <c r="A716" t="s">
        <v>30</v>
      </c>
    </row>
    <row r="717" spans="1:1" x14ac:dyDescent="0.3">
      <c r="A717" t="s">
        <v>31</v>
      </c>
    </row>
    <row r="718" spans="1:1" x14ac:dyDescent="0.3">
      <c r="A718" t="s">
        <v>32</v>
      </c>
    </row>
    <row r="719" spans="1:1" x14ac:dyDescent="0.3">
      <c r="A719" t="s">
        <v>33</v>
      </c>
    </row>
    <row r="720" spans="1:1" x14ac:dyDescent="0.3">
      <c r="A720" t="s">
        <v>35</v>
      </c>
    </row>
    <row r="721" spans="1:1" x14ac:dyDescent="0.3">
      <c r="A721" t="s">
        <v>36</v>
      </c>
    </row>
    <row r="722" spans="1:1" x14ac:dyDescent="0.3">
      <c r="A722" t="s">
        <v>37</v>
      </c>
    </row>
    <row r="723" spans="1:1" x14ac:dyDescent="0.3">
      <c r="A723" t="s">
        <v>38</v>
      </c>
    </row>
    <row r="724" spans="1:1" x14ac:dyDescent="0.3">
      <c r="A724" t="s">
        <v>39</v>
      </c>
    </row>
    <row r="725" spans="1:1" x14ac:dyDescent="0.3">
      <c r="A725" t="s">
        <v>40</v>
      </c>
    </row>
    <row r="726" spans="1:1" x14ac:dyDescent="0.3">
      <c r="A726" t="s">
        <v>133</v>
      </c>
    </row>
    <row r="727" spans="1:1" x14ac:dyDescent="0.3">
      <c r="A727" t="s">
        <v>41</v>
      </c>
    </row>
    <row r="728" spans="1:1" x14ac:dyDescent="0.3">
      <c r="A728" t="s">
        <v>134</v>
      </c>
    </row>
    <row r="729" spans="1:1" x14ac:dyDescent="0.3">
      <c r="A729" t="s">
        <v>42</v>
      </c>
    </row>
    <row r="730" spans="1:1" x14ac:dyDescent="0.3">
      <c r="A730" t="s">
        <v>117</v>
      </c>
    </row>
    <row r="731" spans="1:1" x14ac:dyDescent="0.3">
      <c r="A731" t="s">
        <v>118</v>
      </c>
    </row>
    <row r="732" spans="1:1" x14ac:dyDescent="0.3">
      <c r="A732" t="s">
        <v>0</v>
      </c>
    </row>
    <row r="733" spans="1:1" x14ac:dyDescent="0.3">
      <c r="A733" t="s">
        <v>1</v>
      </c>
    </row>
    <row r="734" spans="1:1" x14ac:dyDescent="0.3">
      <c r="A734" t="s">
        <v>2</v>
      </c>
    </row>
    <row r="735" spans="1:1" x14ac:dyDescent="0.3">
      <c r="A735" t="s">
        <v>3</v>
      </c>
    </row>
    <row r="736" spans="1:1" x14ac:dyDescent="0.3">
      <c r="A736" t="s">
        <v>4</v>
      </c>
    </row>
    <row r="737" spans="1:1" x14ac:dyDescent="0.3">
      <c r="A737" t="s">
        <v>119</v>
      </c>
    </row>
    <row r="738" spans="1:1" x14ac:dyDescent="0.3">
      <c r="A738" t="s">
        <v>120</v>
      </c>
    </row>
    <row r="739" spans="1:1" x14ac:dyDescent="0.3">
      <c r="A739" t="s">
        <v>5</v>
      </c>
    </row>
    <row r="740" spans="1:1" x14ac:dyDescent="0.3">
      <c r="A740" t="s">
        <v>6</v>
      </c>
    </row>
    <row r="741" spans="1:1" x14ac:dyDescent="0.3">
      <c r="A741" t="s">
        <v>121</v>
      </c>
    </row>
    <row r="742" spans="1:1" x14ac:dyDescent="0.3">
      <c r="A742" t="s">
        <v>7</v>
      </c>
    </row>
    <row r="743" spans="1:1" x14ac:dyDescent="0.3">
      <c r="A743" t="s">
        <v>8</v>
      </c>
    </row>
    <row r="744" spans="1:1" x14ac:dyDescent="0.3">
      <c r="A744" t="s">
        <v>122</v>
      </c>
    </row>
    <row r="745" spans="1:1" x14ac:dyDescent="0.3">
      <c r="A745" t="s">
        <v>9</v>
      </c>
    </row>
    <row r="746" spans="1:1" x14ac:dyDescent="0.3">
      <c r="A746" t="s">
        <v>10</v>
      </c>
    </row>
    <row r="747" spans="1:1" x14ac:dyDescent="0.3">
      <c r="A747" t="s">
        <v>123</v>
      </c>
    </row>
    <row r="748" spans="1:1" x14ac:dyDescent="0.3">
      <c r="A748" t="s">
        <v>124</v>
      </c>
    </row>
    <row r="749" spans="1:1" x14ac:dyDescent="0.3">
      <c r="A749" t="s">
        <v>11</v>
      </c>
    </row>
    <row r="750" spans="1:1" x14ac:dyDescent="0.3">
      <c r="A750" t="s">
        <v>125</v>
      </c>
    </row>
    <row r="751" spans="1:1" x14ac:dyDescent="0.3">
      <c r="A751" t="s">
        <v>126</v>
      </c>
    </row>
    <row r="752" spans="1:1" x14ac:dyDescent="0.3">
      <c r="A752" t="s">
        <v>12</v>
      </c>
    </row>
    <row r="753" spans="1:1" x14ac:dyDescent="0.3">
      <c r="A753" t="s">
        <v>127</v>
      </c>
    </row>
    <row r="754" spans="1:1" x14ac:dyDescent="0.3">
      <c r="A754" t="s">
        <v>128</v>
      </c>
    </row>
    <row r="755" spans="1:1" x14ac:dyDescent="0.3">
      <c r="A755" t="s">
        <v>129</v>
      </c>
    </row>
    <row r="756" spans="1:1" x14ac:dyDescent="0.3">
      <c r="A756" t="s">
        <v>14</v>
      </c>
    </row>
    <row r="757" spans="1:1" x14ac:dyDescent="0.3">
      <c r="A757" t="s">
        <v>130</v>
      </c>
    </row>
    <row r="758" spans="1:1" x14ac:dyDescent="0.3">
      <c r="A758" t="s">
        <v>16</v>
      </c>
    </row>
    <row r="759" spans="1:1" x14ac:dyDescent="0.3">
      <c r="A759" t="s">
        <v>17</v>
      </c>
    </row>
    <row r="760" spans="1:1" x14ac:dyDescent="0.3">
      <c r="A760" t="s">
        <v>131</v>
      </c>
    </row>
    <row r="761" spans="1:1" x14ac:dyDescent="0.3">
      <c r="A761" t="s">
        <v>19</v>
      </c>
    </row>
    <row r="762" spans="1:1" x14ac:dyDescent="0.3">
      <c r="A762" t="s">
        <v>20</v>
      </c>
    </row>
    <row r="763" spans="1:1" x14ac:dyDescent="0.3">
      <c r="A763" t="s">
        <v>21</v>
      </c>
    </row>
    <row r="764" spans="1:1" x14ac:dyDescent="0.3">
      <c r="A764" t="s">
        <v>22</v>
      </c>
    </row>
    <row r="765" spans="1:1" x14ac:dyDescent="0.3">
      <c r="A765" t="s">
        <v>132</v>
      </c>
    </row>
    <row r="766" spans="1:1" x14ac:dyDescent="0.3">
      <c r="A766" t="s">
        <v>24</v>
      </c>
    </row>
    <row r="767" spans="1:1" x14ac:dyDescent="0.3">
      <c r="A767" t="s">
        <v>25</v>
      </c>
    </row>
    <row r="768" spans="1:1" x14ac:dyDescent="0.3">
      <c r="A768" t="s">
        <v>26</v>
      </c>
    </row>
    <row r="769" spans="1:1" x14ac:dyDescent="0.3">
      <c r="A769" t="s">
        <v>27</v>
      </c>
    </row>
    <row r="770" spans="1:1" x14ac:dyDescent="0.3">
      <c r="A770" t="s">
        <v>28</v>
      </c>
    </row>
    <row r="771" spans="1:1" x14ac:dyDescent="0.3">
      <c r="A771" t="s">
        <v>29</v>
      </c>
    </row>
    <row r="772" spans="1:1" x14ac:dyDescent="0.3">
      <c r="A772" t="s">
        <v>30</v>
      </c>
    </row>
    <row r="773" spans="1:1" x14ac:dyDescent="0.3">
      <c r="A773" t="s">
        <v>31</v>
      </c>
    </row>
    <row r="774" spans="1:1" x14ac:dyDescent="0.3">
      <c r="A774" t="s">
        <v>32</v>
      </c>
    </row>
    <row r="775" spans="1:1" x14ac:dyDescent="0.3">
      <c r="A775" t="s">
        <v>33</v>
      </c>
    </row>
    <row r="776" spans="1:1" x14ac:dyDescent="0.3">
      <c r="A776" t="s">
        <v>35</v>
      </c>
    </row>
    <row r="777" spans="1:1" x14ac:dyDescent="0.3">
      <c r="A777" t="s">
        <v>36</v>
      </c>
    </row>
    <row r="778" spans="1:1" x14ac:dyDescent="0.3">
      <c r="A778" t="s">
        <v>37</v>
      </c>
    </row>
    <row r="779" spans="1:1" x14ac:dyDescent="0.3">
      <c r="A779" t="s">
        <v>38</v>
      </c>
    </row>
    <row r="780" spans="1:1" x14ac:dyDescent="0.3">
      <c r="A780" t="s">
        <v>39</v>
      </c>
    </row>
    <row r="781" spans="1:1" x14ac:dyDescent="0.3">
      <c r="A781" t="s">
        <v>40</v>
      </c>
    </row>
    <row r="782" spans="1:1" x14ac:dyDescent="0.3">
      <c r="A782" t="s">
        <v>133</v>
      </c>
    </row>
    <row r="783" spans="1:1" x14ac:dyDescent="0.3">
      <c r="A783" t="s">
        <v>41</v>
      </c>
    </row>
    <row r="784" spans="1:1" x14ac:dyDescent="0.3">
      <c r="A784" t="s">
        <v>134</v>
      </c>
    </row>
    <row r="785" spans="1:1" x14ac:dyDescent="0.3">
      <c r="A785" t="s">
        <v>42</v>
      </c>
    </row>
    <row r="786" spans="1:1" x14ac:dyDescent="0.3">
      <c r="A786" t="s">
        <v>117</v>
      </c>
    </row>
    <row r="787" spans="1:1" x14ac:dyDescent="0.3">
      <c r="A787" t="s">
        <v>118</v>
      </c>
    </row>
    <row r="788" spans="1:1" x14ac:dyDescent="0.3">
      <c r="A788" t="s">
        <v>0</v>
      </c>
    </row>
    <row r="789" spans="1:1" x14ac:dyDescent="0.3">
      <c r="A789" t="s">
        <v>1</v>
      </c>
    </row>
    <row r="790" spans="1:1" x14ac:dyDescent="0.3">
      <c r="A790" t="s">
        <v>2</v>
      </c>
    </row>
    <row r="791" spans="1:1" x14ac:dyDescent="0.3">
      <c r="A791" t="s">
        <v>3</v>
      </c>
    </row>
    <row r="792" spans="1:1" x14ac:dyDescent="0.3">
      <c r="A792" t="s">
        <v>4</v>
      </c>
    </row>
    <row r="793" spans="1:1" x14ac:dyDescent="0.3">
      <c r="A793" t="s">
        <v>119</v>
      </c>
    </row>
    <row r="794" spans="1:1" x14ac:dyDescent="0.3">
      <c r="A794" t="s">
        <v>120</v>
      </c>
    </row>
    <row r="795" spans="1:1" x14ac:dyDescent="0.3">
      <c r="A795" t="s">
        <v>5</v>
      </c>
    </row>
    <row r="796" spans="1:1" x14ac:dyDescent="0.3">
      <c r="A796" t="s">
        <v>6</v>
      </c>
    </row>
    <row r="797" spans="1:1" x14ac:dyDescent="0.3">
      <c r="A797" t="s">
        <v>121</v>
      </c>
    </row>
    <row r="798" spans="1:1" x14ac:dyDescent="0.3">
      <c r="A798" t="s">
        <v>7</v>
      </c>
    </row>
    <row r="799" spans="1:1" x14ac:dyDescent="0.3">
      <c r="A799" t="s">
        <v>8</v>
      </c>
    </row>
    <row r="800" spans="1:1" x14ac:dyDescent="0.3">
      <c r="A800" t="s">
        <v>122</v>
      </c>
    </row>
    <row r="801" spans="1:1" x14ac:dyDescent="0.3">
      <c r="A801" t="s">
        <v>9</v>
      </c>
    </row>
    <row r="802" spans="1:1" x14ac:dyDescent="0.3">
      <c r="A802" t="s">
        <v>10</v>
      </c>
    </row>
    <row r="803" spans="1:1" x14ac:dyDescent="0.3">
      <c r="A803" t="s">
        <v>123</v>
      </c>
    </row>
    <row r="804" spans="1:1" x14ac:dyDescent="0.3">
      <c r="A804" t="s">
        <v>124</v>
      </c>
    </row>
    <row r="805" spans="1:1" x14ac:dyDescent="0.3">
      <c r="A805" t="s">
        <v>11</v>
      </c>
    </row>
    <row r="806" spans="1:1" x14ac:dyDescent="0.3">
      <c r="A806" t="s">
        <v>125</v>
      </c>
    </row>
    <row r="807" spans="1:1" x14ac:dyDescent="0.3">
      <c r="A807" t="s">
        <v>126</v>
      </c>
    </row>
    <row r="808" spans="1:1" x14ac:dyDescent="0.3">
      <c r="A808" t="s">
        <v>12</v>
      </c>
    </row>
    <row r="809" spans="1:1" x14ac:dyDescent="0.3">
      <c r="A809" t="s">
        <v>127</v>
      </c>
    </row>
    <row r="810" spans="1:1" x14ac:dyDescent="0.3">
      <c r="A810" t="s">
        <v>128</v>
      </c>
    </row>
    <row r="811" spans="1:1" x14ac:dyDescent="0.3">
      <c r="A811" t="s">
        <v>129</v>
      </c>
    </row>
    <row r="812" spans="1:1" x14ac:dyDescent="0.3">
      <c r="A812" t="s">
        <v>14</v>
      </c>
    </row>
    <row r="813" spans="1:1" x14ac:dyDescent="0.3">
      <c r="A813" t="s">
        <v>130</v>
      </c>
    </row>
    <row r="814" spans="1:1" x14ac:dyDescent="0.3">
      <c r="A814" t="s">
        <v>16</v>
      </c>
    </row>
    <row r="815" spans="1:1" x14ac:dyDescent="0.3">
      <c r="A815" t="s">
        <v>17</v>
      </c>
    </row>
    <row r="816" spans="1:1" x14ac:dyDescent="0.3">
      <c r="A816" t="s">
        <v>131</v>
      </c>
    </row>
    <row r="817" spans="1:1" x14ac:dyDescent="0.3">
      <c r="A817" t="s">
        <v>19</v>
      </c>
    </row>
    <row r="818" spans="1:1" x14ac:dyDescent="0.3">
      <c r="A818" t="s">
        <v>20</v>
      </c>
    </row>
    <row r="819" spans="1:1" x14ac:dyDescent="0.3">
      <c r="A819" t="s">
        <v>21</v>
      </c>
    </row>
    <row r="820" spans="1:1" x14ac:dyDescent="0.3">
      <c r="A820" t="s">
        <v>22</v>
      </c>
    </row>
    <row r="821" spans="1:1" x14ac:dyDescent="0.3">
      <c r="A821" t="s">
        <v>132</v>
      </c>
    </row>
    <row r="822" spans="1:1" x14ac:dyDescent="0.3">
      <c r="A822" t="s">
        <v>24</v>
      </c>
    </row>
    <row r="823" spans="1:1" x14ac:dyDescent="0.3">
      <c r="A823" t="s">
        <v>25</v>
      </c>
    </row>
    <row r="824" spans="1:1" x14ac:dyDescent="0.3">
      <c r="A824" t="s">
        <v>26</v>
      </c>
    </row>
    <row r="825" spans="1:1" x14ac:dyDescent="0.3">
      <c r="A825" t="s">
        <v>27</v>
      </c>
    </row>
    <row r="826" spans="1:1" x14ac:dyDescent="0.3">
      <c r="A826" t="s">
        <v>28</v>
      </c>
    </row>
    <row r="827" spans="1:1" x14ac:dyDescent="0.3">
      <c r="A827" t="s">
        <v>29</v>
      </c>
    </row>
    <row r="828" spans="1:1" x14ac:dyDescent="0.3">
      <c r="A828" t="s">
        <v>30</v>
      </c>
    </row>
    <row r="829" spans="1:1" x14ac:dyDescent="0.3">
      <c r="A829" t="s">
        <v>31</v>
      </c>
    </row>
    <row r="830" spans="1:1" x14ac:dyDescent="0.3">
      <c r="A830" t="s">
        <v>32</v>
      </c>
    </row>
    <row r="831" spans="1:1" x14ac:dyDescent="0.3">
      <c r="A831" t="s">
        <v>33</v>
      </c>
    </row>
    <row r="832" spans="1:1" x14ac:dyDescent="0.3">
      <c r="A832" t="s">
        <v>35</v>
      </c>
    </row>
    <row r="833" spans="1:1" x14ac:dyDescent="0.3">
      <c r="A833" t="s">
        <v>36</v>
      </c>
    </row>
    <row r="834" spans="1:1" x14ac:dyDescent="0.3">
      <c r="A834" t="s">
        <v>37</v>
      </c>
    </row>
    <row r="835" spans="1:1" x14ac:dyDescent="0.3">
      <c r="A835" t="s">
        <v>38</v>
      </c>
    </row>
    <row r="836" spans="1:1" x14ac:dyDescent="0.3">
      <c r="A836" t="s">
        <v>39</v>
      </c>
    </row>
    <row r="837" spans="1:1" x14ac:dyDescent="0.3">
      <c r="A837" t="s">
        <v>40</v>
      </c>
    </row>
    <row r="838" spans="1:1" x14ac:dyDescent="0.3">
      <c r="A838" t="s">
        <v>133</v>
      </c>
    </row>
    <row r="839" spans="1:1" x14ac:dyDescent="0.3">
      <c r="A839" t="s">
        <v>41</v>
      </c>
    </row>
    <row r="840" spans="1:1" x14ac:dyDescent="0.3">
      <c r="A840" t="s">
        <v>134</v>
      </c>
    </row>
    <row r="841" spans="1:1" x14ac:dyDescent="0.3">
      <c r="A841" t="s">
        <v>42</v>
      </c>
    </row>
    <row r="842" spans="1:1" x14ac:dyDescent="0.3">
      <c r="A842" t="s">
        <v>117</v>
      </c>
    </row>
    <row r="843" spans="1:1" x14ac:dyDescent="0.3">
      <c r="A843" t="s">
        <v>118</v>
      </c>
    </row>
    <row r="844" spans="1:1" x14ac:dyDescent="0.3">
      <c r="A844" t="s">
        <v>0</v>
      </c>
    </row>
    <row r="845" spans="1:1" x14ac:dyDescent="0.3">
      <c r="A845" t="s">
        <v>1</v>
      </c>
    </row>
    <row r="846" spans="1:1" x14ac:dyDescent="0.3">
      <c r="A846" t="s">
        <v>2</v>
      </c>
    </row>
    <row r="847" spans="1:1" x14ac:dyDescent="0.3">
      <c r="A847" t="s">
        <v>3</v>
      </c>
    </row>
    <row r="848" spans="1:1" x14ac:dyDescent="0.3">
      <c r="A848" t="s">
        <v>4</v>
      </c>
    </row>
    <row r="849" spans="1:1" x14ac:dyDescent="0.3">
      <c r="A849" t="s">
        <v>119</v>
      </c>
    </row>
    <row r="850" spans="1:1" x14ac:dyDescent="0.3">
      <c r="A850" t="s">
        <v>120</v>
      </c>
    </row>
    <row r="851" spans="1:1" x14ac:dyDescent="0.3">
      <c r="A851" t="s">
        <v>5</v>
      </c>
    </row>
    <row r="852" spans="1:1" x14ac:dyDescent="0.3">
      <c r="A852" t="s">
        <v>6</v>
      </c>
    </row>
    <row r="853" spans="1:1" x14ac:dyDescent="0.3">
      <c r="A853" t="s">
        <v>121</v>
      </c>
    </row>
    <row r="854" spans="1:1" x14ac:dyDescent="0.3">
      <c r="A854" t="s">
        <v>7</v>
      </c>
    </row>
    <row r="855" spans="1:1" x14ac:dyDescent="0.3">
      <c r="A855" t="s">
        <v>8</v>
      </c>
    </row>
    <row r="856" spans="1:1" x14ac:dyDescent="0.3">
      <c r="A856" t="s">
        <v>122</v>
      </c>
    </row>
    <row r="857" spans="1:1" x14ac:dyDescent="0.3">
      <c r="A857" t="s">
        <v>9</v>
      </c>
    </row>
    <row r="858" spans="1:1" x14ac:dyDescent="0.3">
      <c r="A858" t="s">
        <v>10</v>
      </c>
    </row>
    <row r="859" spans="1:1" x14ac:dyDescent="0.3">
      <c r="A859" t="s">
        <v>123</v>
      </c>
    </row>
    <row r="860" spans="1:1" x14ac:dyDescent="0.3">
      <c r="A860" t="s">
        <v>124</v>
      </c>
    </row>
    <row r="861" spans="1:1" x14ac:dyDescent="0.3">
      <c r="A861" t="s">
        <v>11</v>
      </c>
    </row>
    <row r="862" spans="1:1" x14ac:dyDescent="0.3">
      <c r="A862" t="s">
        <v>12</v>
      </c>
    </row>
    <row r="863" spans="1:1" x14ac:dyDescent="0.3">
      <c r="A863" t="s">
        <v>14</v>
      </c>
    </row>
    <row r="864" spans="1:1" x14ac:dyDescent="0.3">
      <c r="A864" t="s">
        <v>130</v>
      </c>
    </row>
    <row r="865" spans="1:1" x14ac:dyDescent="0.3">
      <c r="A865" t="s">
        <v>16</v>
      </c>
    </row>
    <row r="866" spans="1:1" x14ac:dyDescent="0.3">
      <c r="A866" t="s">
        <v>17</v>
      </c>
    </row>
    <row r="867" spans="1:1" x14ac:dyDescent="0.3">
      <c r="A867" t="s">
        <v>131</v>
      </c>
    </row>
    <row r="868" spans="1:1" x14ac:dyDescent="0.3">
      <c r="A868" t="s">
        <v>19</v>
      </c>
    </row>
    <row r="869" spans="1:1" x14ac:dyDescent="0.3">
      <c r="A869" t="s">
        <v>20</v>
      </c>
    </row>
    <row r="870" spans="1:1" x14ac:dyDescent="0.3">
      <c r="A870" t="s">
        <v>21</v>
      </c>
    </row>
    <row r="871" spans="1:1" x14ac:dyDescent="0.3">
      <c r="A871" t="s">
        <v>22</v>
      </c>
    </row>
    <row r="872" spans="1:1" x14ac:dyDescent="0.3">
      <c r="A872" t="s">
        <v>132</v>
      </c>
    </row>
    <row r="873" spans="1:1" x14ac:dyDescent="0.3">
      <c r="A873" t="s">
        <v>24</v>
      </c>
    </row>
    <row r="874" spans="1:1" x14ac:dyDescent="0.3">
      <c r="A874" t="s">
        <v>25</v>
      </c>
    </row>
    <row r="875" spans="1:1" x14ac:dyDescent="0.3">
      <c r="A875" t="s">
        <v>26</v>
      </c>
    </row>
    <row r="876" spans="1:1" x14ac:dyDescent="0.3">
      <c r="A876" t="s">
        <v>27</v>
      </c>
    </row>
    <row r="877" spans="1:1" x14ac:dyDescent="0.3">
      <c r="A877" t="s">
        <v>28</v>
      </c>
    </row>
    <row r="878" spans="1:1" x14ac:dyDescent="0.3">
      <c r="A878" t="s">
        <v>29</v>
      </c>
    </row>
    <row r="879" spans="1:1" x14ac:dyDescent="0.3">
      <c r="A879" t="s">
        <v>30</v>
      </c>
    </row>
    <row r="880" spans="1:1" x14ac:dyDescent="0.3">
      <c r="A880" t="s">
        <v>31</v>
      </c>
    </row>
    <row r="881" spans="1:1" x14ac:dyDescent="0.3">
      <c r="A881" t="s">
        <v>32</v>
      </c>
    </row>
    <row r="882" spans="1:1" x14ac:dyDescent="0.3">
      <c r="A882" t="s">
        <v>33</v>
      </c>
    </row>
    <row r="883" spans="1:1" x14ac:dyDescent="0.3">
      <c r="A883" t="s">
        <v>35</v>
      </c>
    </row>
    <row r="884" spans="1:1" x14ac:dyDescent="0.3">
      <c r="A884" t="s">
        <v>36</v>
      </c>
    </row>
    <row r="885" spans="1:1" x14ac:dyDescent="0.3">
      <c r="A885" t="s">
        <v>37</v>
      </c>
    </row>
    <row r="886" spans="1:1" x14ac:dyDescent="0.3">
      <c r="A886" t="s">
        <v>38</v>
      </c>
    </row>
    <row r="887" spans="1:1" x14ac:dyDescent="0.3">
      <c r="A887" t="s">
        <v>39</v>
      </c>
    </row>
    <row r="888" spans="1:1" x14ac:dyDescent="0.3">
      <c r="A888" t="s">
        <v>40</v>
      </c>
    </row>
    <row r="889" spans="1:1" x14ac:dyDescent="0.3">
      <c r="A889" t="s">
        <v>133</v>
      </c>
    </row>
    <row r="890" spans="1:1" x14ac:dyDescent="0.3">
      <c r="A890" t="s">
        <v>41</v>
      </c>
    </row>
    <row r="891" spans="1:1" x14ac:dyDescent="0.3">
      <c r="A891" t="s">
        <v>134</v>
      </c>
    </row>
    <row r="892" spans="1:1" x14ac:dyDescent="0.3">
      <c r="A892" t="s">
        <v>42</v>
      </c>
    </row>
    <row r="893" spans="1:1" x14ac:dyDescent="0.3">
      <c r="A893" t="s">
        <v>117</v>
      </c>
    </row>
    <row r="894" spans="1:1" x14ac:dyDescent="0.3">
      <c r="A894" t="s">
        <v>118</v>
      </c>
    </row>
    <row r="895" spans="1:1" x14ac:dyDescent="0.3">
      <c r="A895" t="s">
        <v>0</v>
      </c>
    </row>
    <row r="896" spans="1:1" x14ac:dyDescent="0.3">
      <c r="A896" t="s">
        <v>1</v>
      </c>
    </row>
    <row r="897" spans="1:1" x14ac:dyDescent="0.3">
      <c r="A897" t="s">
        <v>2</v>
      </c>
    </row>
    <row r="898" spans="1:1" x14ac:dyDescent="0.3">
      <c r="A898" t="s">
        <v>3</v>
      </c>
    </row>
    <row r="899" spans="1:1" x14ac:dyDescent="0.3">
      <c r="A899" t="s">
        <v>4</v>
      </c>
    </row>
    <row r="900" spans="1:1" x14ac:dyDescent="0.3">
      <c r="A900" t="s">
        <v>119</v>
      </c>
    </row>
    <row r="901" spans="1:1" x14ac:dyDescent="0.3">
      <c r="A901" t="s">
        <v>120</v>
      </c>
    </row>
    <row r="902" spans="1:1" x14ac:dyDescent="0.3">
      <c r="A902" t="s">
        <v>5</v>
      </c>
    </row>
    <row r="903" spans="1:1" x14ac:dyDescent="0.3">
      <c r="A903" t="s">
        <v>6</v>
      </c>
    </row>
    <row r="904" spans="1:1" x14ac:dyDescent="0.3">
      <c r="A904" t="s">
        <v>121</v>
      </c>
    </row>
    <row r="905" spans="1:1" x14ac:dyDescent="0.3">
      <c r="A905" t="s">
        <v>7</v>
      </c>
    </row>
    <row r="906" spans="1:1" x14ac:dyDescent="0.3">
      <c r="A906" t="s">
        <v>8</v>
      </c>
    </row>
    <row r="907" spans="1:1" x14ac:dyDescent="0.3">
      <c r="A907" t="s">
        <v>122</v>
      </c>
    </row>
    <row r="908" spans="1:1" x14ac:dyDescent="0.3">
      <c r="A908" t="s">
        <v>9</v>
      </c>
    </row>
    <row r="909" spans="1:1" x14ac:dyDescent="0.3">
      <c r="A909" t="s">
        <v>10</v>
      </c>
    </row>
    <row r="910" spans="1:1" x14ac:dyDescent="0.3">
      <c r="A910" t="s">
        <v>123</v>
      </c>
    </row>
    <row r="911" spans="1:1" x14ac:dyDescent="0.3">
      <c r="A911" t="s">
        <v>124</v>
      </c>
    </row>
    <row r="912" spans="1:1" x14ac:dyDescent="0.3">
      <c r="A912" t="s">
        <v>11</v>
      </c>
    </row>
    <row r="913" spans="1:1" x14ac:dyDescent="0.3">
      <c r="A913" t="s">
        <v>12</v>
      </c>
    </row>
    <row r="914" spans="1:1" x14ac:dyDescent="0.3">
      <c r="A914" t="s">
        <v>14</v>
      </c>
    </row>
    <row r="915" spans="1:1" x14ac:dyDescent="0.3">
      <c r="A915" t="s">
        <v>130</v>
      </c>
    </row>
    <row r="916" spans="1:1" x14ac:dyDescent="0.3">
      <c r="A916" t="s">
        <v>16</v>
      </c>
    </row>
    <row r="917" spans="1:1" x14ac:dyDescent="0.3">
      <c r="A917" t="s">
        <v>17</v>
      </c>
    </row>
    <row r="918" spans="1:1" x14ac:dyDescent="0.3">
      <c r="A918" t="s">
        <v>131</v>
      </c>
    </row>
    <row r="919" spans="1:1" x14ac:dyDescent="0.3">
      <c r="A919" t="s">
        <v>19</v>
      </c>
    </row>
    <row r="920" spans="1:1" x14ac:dyDescent="0.3">
      <c r="A920" t="s">
        <v>20</v>
      </c>
    </row>
    <row r="921" spans="1:1" x14ac:dyDescent="0.3">
      <c r="A921" t="s">
        <v>21</v>
      </c>
    </row>
    <row r="922" spans="1:1" x14ac:dyDescent="0.3">
      <c r="A922" t="s">
        <v>22</v>
      </c>
    </row>
    <row r="923" spans="1:1" x14ac:dyDescent="0.3">
      <c r="A923" t="s">
        <v>132</v>
      </c>
    </row>
    <row r="924" spans="1:1" x14ac:dyDescent="0.3">
      <c r="A924" t="s">
        <v>24</v>
      </c>
    </row>
    <row r="925" spans="1:1" x14ac:dyDescent="0.3">
      <c r="A925" t="s">
        <v>25</v>
      </c>
    </row>
    <row r="926" spans="1:1" x14ac:dyDescent="0.3">
      <c r="A926" t="s">
        <v>26</v>
      </c>
    </row>
    <row r="927" spans="1:1" x14ac:dyDescent="0.3">
      <c r="A927" t="s">
        <v>27</v>
      </c>
    </row>
    <row r="928" spans="1:1" x14ac:dyDescent="0.3">
      <c r="A928" t="s">
        <v>28</v>
      </c>
    </row>
    <row r="929" spans="1:1" x14ac:dyDescent="0.3">
      <c r="A929" t="s">
        <v>29</v>
      </c>
    </row>
    <row r="930" spans="1:1" x14ac:dyDescent="0.3">
      <c r="A930" t="s">
        <v>30</v>
      </c>
    </row>
    <row r="931" spans="1:1" x14ac:dyDescent="0.3">
      <c r="A931" t="s">
        <v>31</v>
      </c>
    </row>
    <row r="932" spans="1:1" x14ac:dyDescent="0.3">
      <c r="A932" t="s">
        <v>32</v>
      </c>
    </row>
    <row r="933" spans="1:1" x14ac:dyDescent="0.3">
      <c r="A933" t="s">
        <v>33</v>
      </c>
    </row>
    <row r="934" spans="1:1" x14ac:dyDescent="0.3">
      <c r="A934" t="s">
        <v>35</v>
      </c>
    </row>
    <row r="935" spans="1:1" x14ac:dyDescent="0.3">
      <c r="A935" t="s">
        <v>36</v>
      </c>
    </row>
    <row r="936" spans="1:1" x14ac:dyDescent="0.3">
      <c r="A936" t="s">
        <v>37</v>
      </c>
    </row>
    <row r="937" spans="1:1" x14ac:dyDescent="0.3">
      <c r="A937" t="s">
        <v>38</v>
      </c>
    </row>
    <row r="938" spans="1:1" x14ac:dyDescent="0.3">
      <c r="A938" t="s">
        <v>39</v>
      </c>
    </row>
    <row r="939" spans="1:1" x14ac:dyDescent="0.3">
      <c r="A939" t="s">
        <v>40</v>
      </c>
    </row>
    <row r="940" spans="1:1" x14ac:dyDescent="0.3">
      <c r="A940" t="s">
        <v>41</v>
      </c>
    </row>
    <row r="941" spans="1:1" x14ac:dyDescent="0.3">
      <c r="A941" t="s">
        <v>42</v>
      </c>
    </row>
    <row r="942" spans="1:1" x14ac:dyDescent="0.3">
      <c r="A942" t="s">
        <v>117</v>
      </c>
    </row>
    <row r="943" spans="1:1" x14ac:dyDescent="0.3">
      <c r="A943" t="s">
        <v>118</v>
      </c>
    </row>
    <row r="944" spans="1:1" x14ac:dyDescent="0.3">
      <c r="A944" t="s">
        <v>0</v>
      </c>
    </row>
    <row r="945" spans="1:1" x14ac:dyDescent="0.3">
      <c r="A945" t="s">
        <v>1</v>
      </c>
    </row>
    <row r="946" spans="1:1" x14ac:dyDescent="0.3">
      <c r="A946" t="s">
        <v>2</v>
      </c>
    </row>
    <row r="947" spans="1:1" x14ac:dyDescent="0.3">
      <c r="A947" t="s">
        <v>3</v>
      </c>
    </row>
    <row r="948" spans="1:1" x14ac:dyDescent="0.3">
      <c r="A948" t="s">
        <v>4</v>
      </c>
    </row>
    <row r="949" spans="1:1" x14ac:dyDescent="0.3">
      <c r="A949" t="s">
        <v>119</v>
      </c>
    </row>
    <row r="950" spans="1:1" x14ac:dyDescent="0.3">
      <c r="A950" t="s">
        <v>120</v>
      </c>
    </row>
    <row r="951" spans="1:1" x14ac:dyDescent="0.3">
      <c r="A951" t="s">
        <v>5</v>
      </c>
    </row>
    <row r="952" spans="1:1" x14ac:dyDescent="0.3">
      <c r="A952" t="s">
        <v>6</v>
      </c>
    </row>
    <row r="953" spans="1:1" x14ac:dyDescent="0.3">
      <c r="A953" t="s">
        <v>121</v>
      </c>
    </row>
    <row r="954" spans="1:1" x14ac:dyDescent="0.3">
      <c r="A954" t="s">
        <v>7</v>
      </c>
    </row>
    <row r="955" spans="1:1" x14ac:dyDescent="0.3">
      <c r="A955" t="s">
        <v>8</v>
      </c>
    </row>
    <row r="956" spans="1:1" x14ac:dyDescent="0.3">
      <c r="A956" t="s">
        <v>122</v>
      </c>
    </row>
    <row r="957" spans="1:1" x14ac:dyDescent="0.3">
      <c r="A957" t="s">
        <v>9</v>
      </c>
    </row>
    <row r="958" spans="1:1" x14ac:dyDescent="0.3">
      <c r="A958" t="s">
        <v>10</v>
      </c>
    </row>
    <row r="959" spans="1:1" x14ac:dyDescent="0.3">
      <c r="A959" t="s">
        <v>123</v>
      </c>
    </row>
    <row r="960" spans="1:1" x14ac:dyDescent="0.3">
      <c r="A960" t="s">
        <v>124</v>
      </c>
    </row>
    <row r="961" spans="1:1" x14ac:dyDescent="0.3">
      <c r="A961" t="s">
        <v>11</v>
      </c>
    </row>
    <row r="962" spans="1:1" x14ac:dyDescent="0.3">
      <c r="A962" t="s">
        <v>12</v>
      </c>
    </row>
    <row r="963" spans="1:1" x14ac:dyDescent="0.3">
      <c r="A963" t="s">
        <v>14</v>
      </c>
    </row>
    <row r="964" spans="1:1" x14ac:dyDescent="0.3">
      <c r="A964" t="s">
        <v>130</v>
      </c>
    </row>
    <row r="965" spans="1:1" x14ac:dyDescent="0.3">
      <c r="A965" t="s">
        <v>16</v>
      </c>
    </row>
    <row r="966" spans="1:1" x14ac:dyDescent="0.3">
      <c r="A966" t="s">
        <v>17</v>
      </c>
    </row>
    <row r="967" spans="1:1" x14ac:dyDescent="0.3">
      <c r="A967" t="s">
        <v>131</v>
      </c>
    </row>
    <row r="968" spans="1:1" x14ac:dyDescent="0.3">
      <c r="A968" t="s">
        <v>19</v>
      </c>
    </row>
    <row r="969" spans="1:1" x14ac:dyDescent="0.3">
      <c r="A969" t="s">
        <v>20</v>
      </c>
    </row>
    <row r="970" spans="1:1" x14ac:dyDescent="0.3">
      <c r="A970" t="s">
        <v>21</v>
      </c>
    </row>
    <row r="971" spans="1:1" x14ac:dyDescent="0.3">
      <c r="A971" t="s">
        <v>22</v>
      </c>
    </row>
    <row r="972" spans="1:1" x14ac:dyDescent="0.3">
      <c r="A972" t="s">
        <v>132</v>
      </c>
    </row>
    <row r="973" spans="1:1" x14ac:dyDescent="0.3">
      <c r="A973" t="s">
        <v>24</v>
      </c>
    </row>
    <row r="974" spans="1:1" x14ac:dyDescent="0.3">
      <c r="A974" t="s">
        <v>25</v>
      </c>
    </row>
    <row r="975" spans="1:1" x14ac:dyDescent="0.3">
      <c r="A975" t="s">
        <v>26</v>
      </c>
    </row>
    <row r="976" spans="1:1" x14ac:dyDescent="0.3">
      <c r="A976" t="s">
        <v>27</v>
      </c>
    </row>
    <row r="977" spans="1:1" x14ac:dyDescent="0.3">
      <c r="A977" t="s">
        <v>28</v>
      </c>
    </row>
    <row r="978" spans="1:1" x14ac:dyDescent="0.3">
      <c r="A978" t="s">
        <v>29</v>
      </c>
    </row>
    <row r="979" spans="1:1" x14ac:dyDescent="0.3">
      <c r="A979" t="s">
        <v>30</v>
      </c>
    </row>
    <row r="980" spans="1:1" x14ac:dyDescent="0.3">
      <c r="A980" t="s">
        <v>31</v>
      </c>
    </row>
    <row r="981" spans="1:1" x14ac:dyDescent="0.3">
      <c r="A981" t="s">
        <v>32</v>
      </c>
    </row>
    <row r="982" spans="1:1" x14ac:dyDescent="0.3">
      <c r="A982" t="s">
        <v>33</v>
      </c>
    </row>
    <row r="983" spans="1:1" x14ac:dyDescent="0.3">
      <c r="A983" t="s">
        <v>35</v>
      </c>
    </row>
    <row r="984" spans="1:1" x14ac:dyDescent="0.3">
      <c r="A984" t="s">
        <v>36</v>
      </c>
    </row>
    <row r="985" spans="1:1" x14ac:dyDescent="0.3">
      <c r="A985" t="s">
        <v>37</v>
      </c>
    </row>
    <row r="986" spans="1:1" x14ac:dyDescent="0.3">
      <c r="A986" t="s">
        <v>38</v>
      </c>
    </row>
    <row r="987" spans="1:1" x14ac:dyDescent="0.3">
      <c r="A987" t="s">
        <v>39</v>
      </c>
    </row>
    <row r="988" spans="1:1" x14ac:dyDescent="0.3">
      <c r="A988" t="s">
        <v>40</v>
      </c>
    </row>
    <row r="989" spans="1:1" x14ac:dyDescent="0.3">
      <c r="A989" t="s">
        <v>41</v>
      </c>
    </row>
    <row r="990" spans="1:1" x14ac:dyDescent="0.3">
      <c r="A990" t="s">
        <v>42</v>
      </c>
    </row>
    <row r="991" spans="1:1" x14ac:dyDescent="0.3">
      <c r="A991" t="s">
        <v>117</v>
      </c>
    </row>
    <row r="992" spans="1:1" x14ac:dyDescent="0.3">
      <c r="A992" t="s">
        <v>118</v>
      </c>
    </row>
    <row r="993" spans="1:1" x14ac:dyDescent="0.3">
      <c r="A993" t="s">
        <v>0</v>
      </c>
    </row>
    <row r="994" spans="1:1" x14ac:dyDescent="0.3">
      <c r="A994" t="s">
        <v>1</v>
      </c>
    </row>
    <row r="995" spans="1:1" x14ac:dyDescent="0.3">
      <c r="A995" t="s">
        <v>2</v>
      </c>
    </row>
    <row r="996" spans="1:1" x14ac:dyDescent="0.3">
      <c r="A996" t="s">
        <v>3</v>
      </c>
    </row>
    <row r="997" spans="1:1" x14ac:dyDescent="0.3">
      <c r="A997" t="s">
        <v>4</v>
      </c>
    </row>
    <row r="998" spans="1:1" x14ac:dyDescent="0.3">
      <c r="A998" t="s">
        <v>119</v>
      </c>
    </row>
    <row r="999" spans="1:1" x14ac:dyDescent="0.3">
      <c r="A999" t="s">
        <v>120</v>
      </c>
    </row>
    <row r="1000" spans="1:1" x14ac:dyDescent="0.3">
      <c r="A1000" t="s">
        <v>5</v>
      </c>
    </row>
    <row r="1001" spans="1:1" x14ac:dyDescent="0.3">
      <c r="A1001" t="s">
        <v>6</v>
      </c>
    </row>
    <row r="1002" spans="1:1" x14ac:dyDescent="0.3">
      <c r="A1002" t="s">
        <v>121</v>
      </c>
    </row>
    <row r="1003" spans="1:1" x14ac:dyDescent="0.3">
      <c r="A1003" t="s">
        <v>7</v>
      </c>
    </row>
    <row r="1004" spans="1:1" x14ac:dyDescent="0.3">
      <c r="A1004" t="s">
        <v>8</v>
      </c>
    </row>
    <row r="1005" spans="1:1" x14ac:dyDescent="0.3">
      <c r="A1005" t="s">
        <v>122</v>
      </c>
    </row>
    <row r="1006" spans="1:1" x14ac:dyDescent="0.3">
      <c r="A1006" t="s">
        <v>9</v>
      </c>
    </row>
    <row r="1007" spans="1:1" x14ac:dyDescent="0.3">
      <c r="A1007" t="s">
        <v>10</v>
      </c>
    </row>
    <row r="1008" spans="1:1" x14ac:dyDescent="0.3">
      <c r="A1008" t="s">
        <v>123</v>
      </c>
    </row>
    <row r="1009" spans="1:1" x14ac:dyDescent="0.3">
      <c r="A1009" t="s">
        <v>124</v>
      </c>
    </row>
    <row r="1010" spans="1:1" x14ac:dyDescent="0.3">
      <c r="A1010" t="s">
        <v>11</v>
      </c>
    </row>
    <row r="1011" spans="1:1" x14ac:dyDescent="0.3">
      <c r="A1011" t="s">
        <v>12</v>
      </c>
    </row>
    <row r="1012" spans="1:1" x14ac:dyDescent="0.3">
      <c r="A1012" t="s">
        <v>14</v>
      </c>
    </row>
    <row r="1013" spans="1:1" x14ac:dyDescent="0.3">
      <c r="A1013" t="s">
        <v>130</v>
      </c>
    </row>
    <row r="1014" spans="1:1" x14ac:dyDescent="0.3">
      <c r="A1014" t="s">
        <v>16</v>
      </c>
    </row>
    <row r="1015" spans="1:1" x14ac:dyDescent="0.3">
      <c r="A1015" t="s">
        <v>17</v>
      </c>
    </row>
    <row r="1016" spans="1:1" x14ac:dyDescent="0.3">
      <c r="A1016" t="s">
        <v>131</v>
      </c>
    </row>
    <row r="1017" spans="1:1" x14ac:dyDescent="0.3">
      <c r="A1017" t="s">
        <v>19</v>
      </c>
    </row>
    <row r="1018" spans="1:1" x14ac:dyDescent="0.3">
      <c r="A1018" t="s">
        <v>20</v>
      </c>
    </row>
    <row r="1019" spans="1:1" x14ac:dyDescent="0.3">
      <c r="A1019" t="s">
        <v>21</v>
      </c>
    </row>
    <row r="1020" spans="1:1" x14ac:dyDescent="0.3">
      <c r="A1020" t="s">
        <v>22</v>
      </c>
    </row>
    <row r="1021" spans="1:1" x14ac:dyDescent="0.3">
      <c r="A1021" t="s">
        <v>132</v>
      </c>
    </row>
    <row r="1022" spans="1:1" x14ac:dyDescent="0.3">
      <c r="A1022" t="s">
        <v>24</v>
      </c>
    </row>
    <row r="1023" spans="1:1" x14ac:dyDescent="0.3">
      <c r="A1023" t="s">
        <v>25</v>
      </c>
    </row>
    <row r="1024" spans="1:1" x14ac:dyDescent="0.3">
      <c r="A1024" t="s">
        <v>26</v>
      </c>
    </row>
    <row r="1025" spans="1:1" x14ac:dyDescent="0.3">
      <c r="A1025" t="s">
        <v>27</v>
      </c>
    </row>
    <row r="1026" spans="1:1" x14ac:dyDescent="0.3">
      <c r="A1026" t="s">
        <v>28</v>
      </c>
    </row>
    <row r="1027" spans="1:1" x14ac:dyDescent="0.3">
      <c r="A1027" t="s">
        <v>29</v>
      </c>
    </row>
    <row r="1028" spans="1:1" x14ac:dyDescent="0.3">
      <c r="A1028" t="s">
        <v>30</v>
      </c>
    </row>
    <row r="1029" spans="1:1" x14ac:dyDescent="0.3">
      <c r="A1029" t="s">
        <v>31</v>
      </c>
    </row>
    <row r="1030" spans="1:1" x14ac:dyDescent="0.3">
      <c r="A1030" t="s">
        <v>32</v>
      </c>
    </row>
    <row r="1031" spans="1:1" x14ac:dyDescent="0.3">
      <c r="A1031" t="s">
        <v>33</v>
      </c>
    </row>
    <row r="1032" spans="1:1" x14ac:dyDescent="0.3">
      <c r="A1032" t="s">
        <v>35</v>
      </c>
    </row>
    <row r="1033" spans="1:1" x14ac:dyDescent="0.3">
      <c r="A1033" t="s">
        <v>36</v>
      </c>
    </row>
    <row r="1034" spans="1:1" x14ac:dyDescent="0.3">
      <c r="A1034" t="s">
        <v>37</v>
      </c>
    </row>
    <row r="1035" spans="1:1" x14ac:dyDescent="0.3">
      <c r="A1035" t="s">
        <v>38</v>
      </c>
    </row>
    <row r="1036" spans="1:1" x14ac:dyDescent="0.3">
      <c r="A1036" t="s">
        <v>39</v>
      </c>
    </row>
    <row r="1037" spans="1:1" x14ac:dyDescent="0.3">
      <c r="A1037" t="s">
        <v>40</v>
      </c>
    </row>
    <row r="1038" spans="1:1" x14ac:dyDescent="0.3">
      <c r="A1038" t="s">
        <v>41</v>
      </c>
    </row>
    <row r="1039" spans="1:1" x14ac:dyDescent="0.3">
      <c r="A1039" t="s">
        <v>42</v>
      </c>
    </row>
    <row r="1040" spans="1:1" x14ac:dyDescent="0.3">
      <c r="A1040" t="s">
        <v>117</v>
      </c>
    </row>
    <row r="1041" spans="1:1" x14ac:dyDescent="0.3">
      <c r="A1041" t="s">
        <v>118</v>
      </c>
    </row>
    <row r="1042" spans="1:1" x14ac:dyDescent="0.3">
      <c r="A1042" t="s">
        <v>0</v>
      </c>
    </row>
    <row r="1043" spans="1:1" x14ac:dyDescent="0.3">
      <c r="A1043" t="s">
        <v>1</v>
      </c>
    </row>
    <row r="1044" spans="1:1" x14ac:dyDescent="0.3">
      <c r="A1044" t="s">
        <v>2</v>
      </c>
    </row>
    <row r="1045" spans="1:1" x14ac:dyDescent="0.3">
      <c r="A1045" t="s">
        <v>3</v>
      </c>
    </row>
    <row r="1046" spans="1:1" x14ac:dyDescent="0.3">
      <c r="A1046" t="s">
        <v>4</v>
      </c>
    </row>
    <row r="1047" spans="1:1" x14ac:dyDescent="0.3">
      <c r="A1047" t="s">
        <v>119</v>
      </c>
    </row>
    <row r="1048" spans="1:1" x14ac:dyDescent="0.3">
      <c r="A1048" t="s">
        <v>120</v>
      </c>
    </row>
    <row r="1049" spans="1:1" x14ac:dyDescent="0.3">
      <c r="A1049" t="s">
        <v>5</v>
      </c>
    </row>
    <row r="1050" spans="1:1" x14ac:dyDescent="0.3">
      <c r="A1050" t="s">
        <v>6</v>
      </c>
    </row>
    <row r="1051" spans="1:1" x14ac:dyDescent="0.3">
      <c r="A1051" t="s">
        <v>121</v>
      </c>
    </row>
    <row r="1052" spans="1:1" x14ac:dyDescent="0.3">
      <c r="A1052" t="s">
        <v>7</v>
      </c>
    </row>
    <row r="1053" spans="1:1" x14ac:dyDescent="0.3">
      <c r="A1053" t="s">
        <v>8</v>
      </c>
    </row>
    <row r="1054" spans="1:1" x14ac:dyDescent="0.3">
      <c r="A1054" t="s">
        <v>122</v>
      </c>
    </row>
    <row r="1055" spans="1:1" x14ac:dyDescent="0.3">
      <c r="A1055" t="s">
        <v>9</v>
      </c>
    </row>
    <row r="1056" spans="1:1" x14ac:dyDescent="0.3">
      <c r="A1056" t="s">
        <v>10</v>
      </c>
    </row>
    <row r="1057" spans="1:1" x14ac:dyDescent="0.3">
      <c r="A1057" t="s">
        <v>123</v>
      </c>
    </row>
    <row r="1058" spans="1:1" x14ac:dyDescent="0.3">
      <c r="A1058" t="s">
        <v>124</v>
      </c>
    </row>
    <row r="1059" spans="1:1" x14ac:dyDescent="0.3">
      <c r="A1059" t="s">
        <v>11</v>
      </c>
    </row>
    <row r="1060" spans="1:1" x14ac:dyDescent="0.3">
      <c r="A1060" t="s">
        <v>12</v>
      </c>
    </row>
    <row r="1061" spans="1:1" x14ac:dyDescent="0.3">
      <c r="A1061" t="s">
        <v>14</v>
      </c>
    </row>
    <row r="1062" spans="1:1" x14ac:dyDescent="0.3">
      <c r="A1062" t="s">
        <v>130</v>
      </c>
    </row>
    <row r="1063" spans="1:1" x14ac:dyDescent="0.3">
      <c r="A1063" t="s">
        <v>16</v>
      </c>
    </row>
    <row r="1064" spans="1:1" x14ac:dyDescent="0.3">
      <c r="A1064" t="s">
        <v>17</v>
      </c>
    </row>
    <row r="1065" spans="1:1" x14ac:dyDescent="0.3">
      <c r="A1065" t="s">
        <v>131</v>
      </c>
    </row>
    <row r="1066" spans="1:1" x14ac:dyDescent="0.3">
      <c r="A1066" t="s">
        <v>19</v>
      </c>
    </row>
    <row r="1067" spans="1:1" x14ac:dyDescent="0.3">
      <c r="A1067" t="s">
        <v>20</v>
      </c>
    </row>
    <row r="1068" spans="1:1" x14ac:dyDescent="0.3">
      <c r="A1068" t="s">
        <v>21</v>
      </c>
    </row>
    <row r="1069" spans="1:1" x14ac:dyDescent="0.3">
      <c r="A1069" t="s">
        <v>22</v>
      </c>
    </row>
    <row r="1070" spans="1:1" x14ac:dyDescent="0.3">
      <c r="A1070" t="s">
        <v>132</v>
      </c>
    </row>
    <row r="1071" spans="1:1" x14ac:dyDescent="0.3">
      <c r="A1071" t="s">
        <v>24</v>
      </c>
    </row>
    <row r="1072" spans="1:1" x14ac:dyDescent="0.3">
      <c r="A1072" t="s">
        <v>25</v>
      </c>
    </row>
    <row r="1073" spans="1:1" x14ac:dyDescent="0.3">
      <c r="A1073" t="s">
        <v>26</v>
      </c>
    </row>
    <row r="1074" spans="1:1" x14ac:dyDescent="0.3">
      <c r="A1074" t="s">
        <v>27</v>
      </c>
    </row>
    <row r="1075" spans="1:1" x14ac:dyDescent="0.3">
      <c r="A1075" t="s">
        <v>28</v>
      </c>
    </row>
    <row r="1076" spans="1:1" x14ac:dyDescent="0.3">
      <c r="A1076" t="s">
        <v>29</v>
      </c>
    </row>
    <row r="1077" spans="1:1" x14ac:dyDescent="0.3">
      <c r="A1077" t="s">
        <v>30</v>
      </c>
    </row>
    <row r="1078" spans="1:1" x14ac:dyDescent="0.3">
      <c r="A1078" t="s">
        <v>31</v>
      </c>
    </row>
    <row r="1079" spans="1:1" x14ac:dyDescent="0.3">
      <c r="A1079" t="s">
        <v>32</v>
      </c>
    </row>
    <row r="1080" spans="1:1" x14ac:dyDescent="0.3">
      <c r="A1080" t="s">
        <v>33</v>
      </c>
    </row>
    <row r="1081" spans="1:1" x14ac:dyDescent="0.3">
      <c r="A1081" t="s">
        <v>35</v>
      </c>
    </row>
    <row r="1082" spans="1:1" x14ac:dyDescent="0.3">
      <c r="A1082" t="s">
        <v>36</v>
      </c>
    </row>
    <row r="1083" spans="1:1" x14ac:dyDescent="0.3">
      <c r="A1083" t="s">
        <v>37</v>
      </c>
    </row>
    <row r="1084" spans="1:1" x14ac:dyDescent="0.3">
      <c r="A1084" t="s">
        <v>38</v>
      </c>
    </row>
    <row r="1085" spans="1:1" x14ac:dyDescent="0.3">
      <c r="A1085" t="s">
        <v>39</v>
      </c>
    </row>
    <row r="1086" spans="1:1" x14ac:dyDescent="0.3">
      <c r="A1086" t="s">
        <v>40</v>
      </c>
    </row>
    <row r="1087" spans="1:1" x14ac:dyDescent="0.3">
      <c r="A1087" t="s">
        <v>41</v>
      </c>
    </row>
    <row r="1088" spans="1:1" x14ac:dyDescent="0.3">
      <c r="A1088" t="s">
        <v>42</v>
      </c>
    </row>
    <row r="1089" spans="1:1" x14ac:dyDescent="0.3">
      <c r="A1089" t="s">
        <v>117</v>
      </c>
    </row>
    <row r="1090" spans="1:1" x14ac:dyDescent="0.3">
      <c r="A1090" t="s">
        <v>118</v>
      </c>
    </row>
    <row r="1091" spans="1:1" x14ac:dyDescent="0.3">
      <c r="A1091" t="s">
        <v>0</v>
      </c>
    </row>
    <row r="1092" spans="1:1" x14ac:dyDescent="0.3">
      <c r="A1092" t="s">
        <v>1</v>
      </c>
    </row>
    <row r="1093" spans="1:1" x14ac:dyDescent="0.3">
      <c r="A1093" t="s">
        <v>2</v>
      </c>
    </row>
    <row r="1094" spans="1:1" x14ac:dyDescent="0.3">
      <c r="A1094" t="s">
        <v>3</v>
      </c>
    </row>
    <row r="1095" spans="1:1" x14ac:dyDescent="0.3">
      <c r="A1095" t="s">
        <v>4</v>
      </c>
    </row>
    <row r="1096" spans="1:1" x14ac:dyDescent="0.3">
      <c r="A1096" t="s">
        <v>119</v>
      </c>
    </row>
    <row r="1097" spans="1:1" x14ac:dyDescent="0.3">
      <c r="A1097" t="s">
        <v>120</v>
      </c>
    </row>
    <row r="1098" spans="1:1" x14ac:dyDescent="0.3">
      <c r="A1098" t="s">
        <v>5</v>
      </c>
    </row>
    <row r="1099" spans="1:1" x14ac:dyDescent="0.3">
      <c r="A1099" t="s">
        <v>6</v>
      </c>
    </row>
    <row r="1100" spans="1:1" x14ac:dyDescent="0.3">
      <c r="A1100" t="s">
        <v>121</v>
      </c>
    </row>
    <row r="1101" spans="1:1" x14ac:dyDescent="0.3">
      <c r="A1101" t="s">
        <v>7</v>
      </c>
    </row>
    <row r="1102" spans="1:1" x14ac:dyDescent="0.3">
      <c r="A1102" t="s">
        <v>8</v>
      </c>
    </row>
    <row r="1103" spans="1:1" x14ac:dyDescent="0.3">
      <c r="A1103" t="s">
        <v>122</v>
      </c>
    </row>
    <row r="1104" spans="1:1" x14ac:dyDescent="0.3">
      <c r="A1104" t="s">
        <v>9</v>
      </c>
    </row>
    <row r="1105" spans="1:1" x14ac:dyDescent="0.3">
      <c r="A1105" t="s">
        <v>10</v>
      </c>
    </row>
    <row r="1106" spans="1:1" x14ac:dyDescent="0.3">
      <c r="A1106" t="s">
        <v>123</v>
      </c>
    </row>
    <row r="1107" spans="1:1" x14ac:dyDescent="0.3">
      <c r="A1107" t="s">
        <v>124</v>
      </c>
    </row>
    <row r="1108" spans="1:1" x14ac:dyDescent="0.3">
      <c r="A1108" t="s">
        <v>11</v>
      </c>
    </row>
    <row r="1109" spans="1:1" x14ac:dyDescent="0.3">
      <c r="A1109" t="s">
        <v>12</v>
      </c>
    </row>
    <row r="1110" spans="1:1" x14ac:dyDescent="0.3">
      <c r="A1110" t="s">
        <v>14</v>
      </c>
    </row>
    <row r="1111" spans="1:1" x14ac:dyDescent="0.3">
      <c r="A1111" t="s">
        <v>130</v>
      </c>
    </row>
    <row r="1112" spans="1:1" x14ac:dyDescent="0.3">
      <c r="A1112" t="s">
        <v>16</v>
      </c>
    </row>
    <row r="1113" spans="1:1" x14ac:dyDescent="0.3">
      <c r="A1113" t="s">
        <v>17</v>
      </c>
    </row>
    <row r="1114" spans="1:1" x14ac:dyDescent="0.3">
      <c r="A1114" t="s">
        <v>131</v>
      </c>
    </row>
    <row r="1115" spans="1:1" x14ac:dyDescent="0.3">
      <c r="A1115" t="s">
        <v>19</v>
      </c>
    </row>
    <row r="1116" spans="1:1" x14ac:dyDescent="0.3">
      <c r="A1116" t="s">
        <v>20</v>
      </c>
    </row>
    <row r="1117" spans="1:1" x14ac:dyDescent="0.3">
      <c r="A1117" t="s">
        <v>21</v>
      </c>
    </row>
    <row r="1118" spans="1:1" x14ac:dyDescent="0.3">
      <c r="A1118" t="s">
        <v>22</v>
      </c>
    </row>
    <row r="1119" spans="1:1" x14ac:dyDescent="0.3">
      <c r="A1119" t="s">
        <v>132</v>
      </c>
    </row>
    <row r="1120" spans="1:1" x14ac:dyDescent="0.3">
      <c r="A1120" t="s">
        <v>24</v>
      </c>
    </row>
    <row r="1121" spans="1:1" x14ac:dyDescent="0.3">
      <c r="A1121" t="s">
        <v>25</v>
      </c>
    </row>
    <row r="1122" spans="1:1" x14ac:dyDescent="0.3">
      <c r="A1122" t="s">
        <v>26</v>
      </c>
    </row>
    <row r="1123" spans="1:1" x14ac:dyDescent="0.3">
      <c r="A1123" t="s">
        <v>27</v>
      </c>
    </row>
    <row r="1124" spans="1:1" x14ac:dyDescent="0.3">
      <c r="A1124" t="s">
        <v>28</v>
      </c>
    </row>
    <row r="1125" spans="1:1" x14ac:dyDescent="0.3">
      <c r="A1125" t="s">
        <v>29</v>
      </c>
    </row>
    <row r="1126" spans="1:1" x14ac:dyDescent="0.3">
      <c r="A1126" t="s">
        <v>30</v>
      </c>
    </row>
    <row r="1127" spans="1:1" x14ac:dyDescent="0.3">
      <c r="A1127" t="s">
        <v>31</v>
      </c>
    </row>
    <row r="1128" spans="1:1" x14ac:dyDescent="0.3">
      <c r="A1128" t="s">
        <v>32</v>
      </c>
    </row>
    <row r="1129" spans="1:1" x14ac:dyDescent="0.3">
      <c r="A1129" t="s">
        <v>33</v>
      </c>
    </row>
    <row r="1130" spans="1:1" x14ac:dyDescent="0.3">
      <c r="A1130" t="s">
        <v>35</v>
      </c>
    </row>
    <row r="1131" spans="1:1" x14ac:dyDescent="0.3">
      <c r="A1131" t="s">
        <v>36</v>
      </c>
    </row>
    <row r="1132" spans="1:1" x14ac:dyDescent="0.3">
      <c r="A1132" t="s">
        <v>37</v>
      </c>
    </row>
    <row r="1133" spans="1:1" x14ac:dyDescent="0.3">
      <c r="A1133" t="s">
        <v>38</v>
      </c>
    </row>
    <row r="1134" spans="1:1" x14ac:dyDescent="0.3">
      <c r="A1134" t="s">
        <v>39</v>
      </c>
    </row>
    <row r="1135" spans="1:1" x14ac:dyDescent="0.3">
      <c r="A1135" t="s">
        <v>40</v>
      </c>
    </row>
    <row r="1136" spans="1:1" x14ac:dyDescent="0.3">
      <c r="A1136" t="s">
        <v>41</v>
      </c>
    </row>
    <row r="1137" spans="1:1" x14ac:dyDescent="0.3">
      <c r="A1137" t="s">
        <v>42</v>
      </c>
    </row>
    <row r="1138" spans="1:1" x14ac:dyDescent="0.3">
      <c r="A1138" t="s">
        <v>117</v>
      </c>
    </row>
    <row r="1139" spans="1:1" x14ac:dyDescent="0.3">
      <c r="A1139" t="s">
        <v>118</v>
      </c>
    </row>
    <row r="1140" spans="1:1" x14ac:dyDescent="0.3">
      <c r="A1140" t="s">
        <v>0</v>
      </c>
    </row>
    <row r="1141" spans="1:1" x14ac:dyDescent="0.3">
      <c r="A1141" t="s">
        <v>1</v>
      </c>
    </row>
    <row r="1142" spans="1:1" x14ac:dyDescent="0.3">
      <c r="A1142" t="s">
        <v>2</v>
      </c>
    </row>
    <row r="1143" spans="1:1" x14ac:dyDescent="0.3">
      <c r="A1143" t="s">
        <v>3</v>
      </c>
    </row>
    <row r="1144" spans="1:1" x14ac:dyDescent="0.3">
      <c r="A1144" t="s">
        <v>4</v>
      </c>
    </row>
    <row r="1145" spans="1:1" x14ac:dyDescent="0.3">
      <c r="A1145" t="s">
        <v>119</v>
      </c>
    </row>
    <row r="1146" spans="1:1" x14ac:dyDescent="0.3">
      <c r="A1146" t="s">
        <v>120</v>
      </c>
    </row>
    <row r="1147" spans="1:1" x14ac:dyDescent="0.3">
      <c r="A1147" t="s">
        <v>5</v>
      </c>
    </row>
    <row r="1148" spans="1:1" x14ac:dyDescent="0.3">
      <c r="A1148" t="s">
        <v>6</v>
      </c>
    </row>
    <row r="1149" spans="1:1" x14ac:dyDescent="0.3">
      <c r="A1149" t="s">
        <v>121</v>
      </c>
    </row>
    <row r="1150" spans="1:1" x14ac:dyDescent="0.3">
      <c r="A1150" t="s">
        <v>7</v>
      </c>
    </row>
    <row r="1151" spans="1:1" x14ac:dyDescent="0.3">
      <c r="A1151" t="s">
        <v>8</v>
      </c>
    </row>
    <row r="1152" spans="1:1" x14ac:dyDescent="0.3">
      <c r="A1152" t="s">
        <v>122</v>
      </c>
    </row>
    <row r="1153" spans="1:1" x14ac:dyDescent="0.3">
      <c r="A1153" t="s">
        <v>9</v>
      </c>
    </row>
    <row r="1154" spans="1:1" x14ac:dyDescent="0.3">
      <c r="A1154" t="s">
        <v>10</v>
      </c>
    </row>
    <row r="1155" spans="1:1" x14ac:dyDescent="0.3">
      <c r="A1155" t="s">
        <v>123</v>
      </c>
    </row>
    <row r="1156" spans="1:1" x14ac:dyDescent="0.3">
      <c r="A1156" t="s">
        <v>124</v>
      </c>
    </row>
    <row r="1157" spans="1:1" x14ac:dyDescent="0.3">
      <c r="A1157" t="s">
        <v>11</v>
      </c>
    </row>
    <row r="1158" spans="1:1" x14ac:dyDescent="0.3">
      <c r="A1158" t="s">
        <v>12</v>
      </c>
    </row>
    <row r="1159" spans="1:1" x14ac:dyDescent="0.3">
      <c r="A1159" t="s">
        <v>14</v>
      </c>
    </row>
    <row r="1160" spans="1:1" x14ac:dyDescent="0.3">
      <c r="A1160" t="s">
        <v>130</v>
      </c>
    </row>
    <row r="1161" spans="1:1" x14ac:dyDescent="0.3">
      <c r="A1161" t="s">
        <v>16</v>
      </c>
    </row>
    <row r="1162" spans="1:1" x14ac:dyDescent="0.3">
      <c r="A1162" t="s">
        <v>17</v>
      </c>
    </row>
    <row r="1163" spans="1:1" x14ac:dyDescent="0.3">
      <c r="A1163" t="s">
        <v>131</v>
      </c>
    </row>
    <row r="1164" spans="1:1" x14ac:dyDescent="0.3">
      <c r="A1164" t="s">
        <v>19</v>
      </c>
    </row>
    <row r="1165" spans="1:1" x14ac:dyDescent="0.3">
      <c r="A1165" t="s">
        <v>20</v>
      </c>
    </row>
    <row r="1166" spans="1:1" x14ac:dyDescent="0.3">
      <c r="A1166" t="s">
        <v>21</v>
      </c>
    </row>
    <row r="1167" spans="1:1" x14ac:dyDescent="0.3">
      <c r="A1167" t="s">
        <v>22</v>
      </c>
    </row>
    <row r="1168" spans="1:1" x14ac:dyDescent="0.3">
      <c r="A1168" t="s">
        <v>132</v>
      </c>
    </row>
    <row r="1169" spans="1:1" x14ac:dyDescent="0.3">
      <c r="A1169" t="s">
        <v>24</v>
      </c>
    </row>
    <row r="1170" spans="1:1" x14ac:dyDescent="0.3">
      <c r="A1170" t="s">
        <v>25</v>
      </c>
    </row>
    <row r="1171" spans="1:1" x14ac:dyDescent="0.3">
      <c r="A1171" t="s">
        <v>26</v>
      </c>
    </row>
    <row r="1172" spans="1:1" x14ac:dyDescent="0.3">
      <c r="A1172" t="s">
        <v>27</v>
      </c>
    </row>
    <row r="1173" spans="1:1" x14ac:dyDescent="0.3">
      <c r="A1173" t="s">
        <v>28</v>
      </c>
    </row>
    <row r="1174" spans="1:1" x14ac:dyDescent="0.3">
      <c r="A1174" t="s">
        <v>29</v>
      </c>
    </row>
    <row r="1175" spans="1:1" x14ac:dyDescent="0.3">
      <c r="A1175" t="s">
        <v>30</v>
      </c>
    </row>
    <row r="1176" spans="1:1" x14ac:dyDescent="0.3">
      <c r="A1176" t="s">
        <v>31</v>
      </c>
    </row>
    <row r="1177" spans="1:1" x14ac:dyDescent="0.3">
      <c r="A1177" t="s">
        <v>32</v>
      </c>
    </row>
    <row r="1178" spans="1:1" x14ac:dyDescent="0.3">
      <c r="A1178" t="s">
        <v>33</v>
      </c>
    </row>
    <row r="1179" spans="1:1" x14ac:dyDescent="0.3">
      <c r="A1179" t="s">
        <v>35</v>
      </c>
    </row>
    <row r="1180" spans="1:1" x14ac:dyDescent="0.3">
      <c r="A1180" t="s">
        <v>36</v>
      </c>
    </row>
    <row r="1181" spans="1:1" x14ac:dyDescent="0.3">
      <c r="A1181" t="s">
        <v>37</v>
      </c>
    </row>
    <row r="1182" spans="1:1" x14ac:dyDescent="0.3">
      <c r="A1182" t="s">
        <v>38</v>
      </c>
    </row>
    <row r="1183" spans="1:1" x14ac:dyDescent="0.3">
      <c r="A1183" t="s">
        <v>39</v>
      </c>
    </row>
    <row r="1184" spans="1:1" x14ac:dyDescent="0.3">
      <c r="A1184" t="s">
        <v>40</v>
      </c>
    </row>
    <row r="1185" spans="1:1" x14ac:dyDescent="0.3">
      <c r="A1185" t="s">
        <v>41</v>
      </c>
    </row>
    <row r="1186" spans="1:1" x14ac:dyDescent="0.3">
      <c r="A1186" t="s">
        <v>42</v>
      </c>
    </row>
    <row r="1187" spans="1:1" x14ac:dyDescent="0.3">
      <c r="A1187" s="75" t="s">
        <v>117</v>
      </c>
    </row>
    <row r="1188" spans="1:1" x14ac:dyDescent="0.3">
      <c r="A1188" s="75" t="s">
        <v>118</v>
      </c>
    </row>
    <row r="1189" spans="1:1" x14ac:dyDescent="0.3">
      <c r="A1189" s="79" t="s">
        <v>0</v>
      </c>
    </row>
    <row r="1190" spans="1:1" x14ac:dyDescent="0.3">
      <c r="A1190" s="75" t="s">
        <v>1</v>
      </c>
    </row>
    <row r="1191" spans="1:1" x14ac:dyDescent="0.3">
      <c r="A1191" s="75" t="s">
        <v>2</v>
      </c>
    </row>
    <row r="1192" spans="1:1" x14ac:dyDescent="0.3">
      <c r="A1192" s="75" t="s">
        <v>3</v>
      </c>
    </row>
    <row r="1193" spans="1:1" x14ac:dyDescent="0.3">
      <c r="A1193" s="75" t="s">
        <v>4</v>
      </c>
    </row>
    <row r="1194" spans="1:1" x14ac:dyDescent="0.3">
      <c r="A1194" s="75" t="s">
        <v>119</v>
      </c>
    </row>
    <row r="1195" spans="1:1" x14ac:dyDescent="0.3">
      <c r="A1195" s="75" t="s">
        <v>120</v>
      </c>
    </row>
    <row r="1196" spans="1:1" x14ac:dyDescent="0.3">
      <c r="A1196" s="75" t="s">
        <v>5</v>
      </c>
    </row>
    <row r="1197" spans="1:1" x14ac:dyDescent="0.3">
      <c r="A1197" s="75" t="s">
        <v>6</v>
      </c>
    </row>
    <row r="1198" spans="1:1" x14ac:dyDescent="0.3">
      <c r="A1198" s="75" t="s">
        <v>121</v>
      </c>
    </row>
    <row r="1199" spans="1:1" x14ac:dyDescent="0.3">
      <c r="A1199" s="75" t="s">
        <v>7</v>
      </c>
    </row>
    <row r="1200" spans="1:1" x14ac:dyDescent="0.3">
      <c r="A1200" s="75" t="s">
        <v>8</v>
      </c>
    </row>
    <row r="1201" spans="1:1" x14ac:dyDescent="0.3">
      <c r="A1201" s="75" t="s">
        <v>122</v>
      </c>
    </row>
    <row r="1202" spans="1:1" x14ac:dyDescent="0.3">
      <c r="A1202" s="75" t="s">
        <v>9</v>
      </c>
    </row>
    <row r="1203" spans="1:1" x14ac:dyDescent="0.3">
      <c r="A1203" s="75" t="s">
        <v>10</v>
      </c>
    </row>
    <row r="1204" spans="1:1" x14ac:dyDescent="0.3">
      <c r="A1204" s="75" t="s">
        <v>123</v>
      </c>
    </row>
    <row r="1205" spans="1:1" x14ac:dyDescent="0.3">
      <c r="A1205" s="75" t="s">
        <v>124</v>
      </c>
    </row>
    <row r="1206" spans="1:1" x14ac:dyDescent="0.3">
      <c r="A1206" s="75" t="s">
        <v>11</v>
      </c>
    </row>
    <row r="1207" spans="1:1" x14ac:dyDescent="0.3">
      <c r="A1207" s="75" t="s">
        <v>12</v>
      </c>
    </row>
    <row r="1208" spans="1:1" x14ac:dyDescent="0.3">
      <c r="A1208" s="75" t="s">
        <v>14</v>
      </c>
    </row>
    <row r="1209" spans="1:1" x14ac:dyDescent="0.3">
      <c r="A1209" s="82" t="s">
        <v>130</v>
      </c>
    </row>
    <row r="1210" spans="1:1" x14ac:dyDescent="0.3">
      <c r="A1210" s="75" t="s">
        <v>16</v>
      </c>
    </row>
    <row r="1211" spans="1:1" x14ac:dyDescent="0.3">
      <c r="A1211" s="75" t="s">
        <v>17</v>
      </c>
    </row>
    <row r="1212" spans="1:1" x14ac:dyDescent="0.3">
      <c r="A1212" s="75" t="s">
        <v>131</v>
      </c>
    </row>
    <row r="1213" spans="1:1" x14ac:dyDescent="0.3">
      <c r="A1213" s="75" t="s">
        <v>19</v>
      </c>
    </row>
    <row r="1214" spans="1:1" x14ac:dyDescent="0.3">
      <c r="A1214" s="79" t="s">
        <v>20</v>
      </c>
    </row>
    <row r="1215" spans="1:1" x14ac:dyDescent="0.3">
      <c r="A1215" s="75" t="s">
        <v>21</v>
      </c>
    </row>
    <row r="1216" spans="1:1" x14ac:dyDescent="0.3">
      <c r="A1216" s="75" t="s">
        <v>22</v>
      </c>
    </row>
    <row r="1217" spans="1:1" x14ac:dyDescent="0.3">
      <c r="A1217" s="75" t="s">
        <v>132</v>
      </c>
    </row>
    <row r="1218" spans="1:1" x14ac:dyDescent="0.3">
      <c r="A1218" s="75" t="s">
        <v>24</v>
      </c>
    </row>
    <row r="1219" spans="1:1" x14ac:dyDescent="0.3">
      <c r="A1219" s="75" t="s">
        <v>25</v>
      </c>
    </row>
    <row r="1220" spans="1:1" x14ac:dyDescent="0.3">
      <c r="A1220" s="75" t="s">
        <v>26</v>
      </c>
    </row>
    <row r="1221" spans="1:1" x14ac:dyDescent="0.3">
      <c r="A1221" s="79" t="s">
        <v>27</v>
      </c>
    </row>
    <row r="1222" spans="1:1" x14ac:dyDescent="0.3">
      <c r="A1222" s="75" t="s">
        <v>28</v>
      </c>
    </row>
    <row r="1223" spans="1:1" x14ac:dyDescent="0.3">
      <c r="A1223" s="75" t="s">
        <v>29</v>
      </c>
    </row>
    <row r="1224" spans="1:1" x14ac:dyDescent="0.3">
      <c r="A1224" s="75" t="s">
        <v>30</v>
      </c>
    </row>
    <row r="1225" spans="1:1" x14ac:dyDescent="0.3">
      <c r="A1225" s="75" t="s">
        <v>31</v>
      </c>
    </row>
    <row r="1226" spans="1:1" x14ac:dyDescent="0.3">
      <c r="A1226" s="75" t="s">
        <v>32</v>
      </c>
    </row>
    <row r="1227" spans="1:1" x14ac:dyDescent="0.3">
      <c r="A1227" s="75" t="s">
        <v>33</v>
      </c>
    </row>
    <row r="1228" spans="1:1" x14ac:dyDescent="0.3">
      <c r="A1228" s="75" t="s">
        <v>35</v>
      </c>
    </row>
    <row r="1229" spans="1:1" x14ac:dyDescent="0.3">
      <c r="A1229" s="75" t="s">
        <v>36</v>
      </c>
    </row>
    <row r="1230" spans="1:1" x14ac:dyDescent="0.3">
      <c r="A1230" s="75" t="s">
        <v>37</v>
      </c>
    </row>
    <row r="1231" spans="1:1" x14ac:dyDescent="0.3">
      <c r="A1231" s="75" t="s">
        <v>38</v>
      </c>
    </row>
    <row r="1232" spans="1:1" x14ac:dyDescent="0.3">
      <c r="A1232" s="75" t="s">
        <v>39</v>
      </c>
    </row>
    <row r="1233" spans="1:1" x14ac:dyDescent="0.3">
      <c r="A1233" s="75" t="s">
        <v>40</v>
      </c>
    </row>
    <row r="1234" spans="1:1" x14ac:dyDescent="0.3">
      <c r="A1234" s="75" t="s">
        <v>41</v>
      </c>
    </row>
    <row r="1235" spans="1:1" x14ac:dyDescent="0.3">
      <c r="A1235" s="75" t="s">
        <v>42</v>
      </c>
    </row>
    <row r="1236" spans="1:1" x14ac:dyDescent="0.3">
      <c r="A1236" t="s">
        <v>117</v>
      </c>
    </row>
    <row r="1237" spans="1:1" x14ac:dyDescent="0.3">
      <c r="A1237" t="s">
        <v>118</v>
      </c>
    </row>
    <row r="1238" spans="1:1" x14ac:dyDescent="0.3">
      <c r="A1238" t="s">
        <v>0</v>
      </c>
    </row>
    <row r="1239" spans="1:1" x14ac:dyDescent="0.3">
      <c r="A1239" t="s">
        <v>1</v>
      </c>
    </row>
    <row r="1240" spans="1:1" x14ac:dyDescent="0.3">
      <c r="A1240" t="s">
        <v>2</v>
      </c>
    </row>
    <row r="1241" spans="1:1" x14ac:dyDescent="0.3">
      <c r="A1241" t="s">
        <v>3</v>
      </c>
    </row>
    <row r="1242" spans="1:1" x14ac:dyDescent="0.3">
      <c r="A1242" t="s">
        <v>4</v>
      </c>
    </row>
    <row r="1243" spans="1:1" x14ac:dyDescent="0.3">
      <c r="A1243" t="s">
        <v>119</v>
      </c>
    </row>
    <row r="1244" spans="1:1" x14ac:dyDescent="0.3">
      <c r="A1244" t="s">
        <v>120</v>
      </c>
    </row>
    <row r="1245" spans="1:1" x14ac:dyDescent="0.3">
      <c r="A1245" t="s">
        <v>5</v>
      </c>
    </row>
    <row r="1246" spans="1:1" x14ac:dyDescent="0.3">
      <c r="A1246" t="s">
        <v>6</v>
      </c>
    </row>
    <row r="1247" spans="1:1" x14ac:dyDescent="0.3">
      <c r="A1247" t="s">
        <v>121</v>
      </c>
    </row>
    <row r="1248" spans="1:1" x14ac:dyDescent="0.3">
      <c r="A1248" t="s">
        <v>7</v>
      </c>
    </row>
    <row r="1249" spans="1:1" x14ac:dyDescent="0.3">
      <c r="A1249" t="s">
        <v>8</v>
      </c>
    </row>
    <row r="1250" spans="1:1" x14ac:dyDescent="0.3">
      <c r="A1250" t="s">
        <v>122</v>
      </c>
    </row>
    <row r="1251" spans="1:1" x14ac:dyDescent="0.3">
      <c r="A1251" t="s">
        <v>9</v>
      </c>
    </row>
    <row r="1252" spans="1:1" x14ac:dyDescent="0.3">
      <c r="A1252" t="s">
        <v>10</v>
      </c>
    </row>
    <row r="1253" spans="1:1" x14ac:dyDescent="0.3">
      <c r="A1253" t="s">
        <v>123</v>
      </c>
    </row>
    <row r="1254" spans="1:1" x14ac:dyDescent="0.3">
      <c r="A1254" t="s">
        <v>124</v>
      </c>
    </row>
    <row r="1255" spans="1:1" x14ac:dyDescent="0.3">
      <c r="A1255" t="s">
        <v>11</v>
      </c>
    </row>
    <row r="1256" spans="1:1" x14ac:dyDescent="0.3">
      <c r="A1256" t="s">
        <v>12</v>
      </c>
    </row>
    <row r="1257" spans="1:1" x14ac:dyDescent="0.3">
      <c r="A1257" t="s">
        <v>14</v>
      </c>
    </row>
    <row r="1258" spans="1:1" x14ac:dyDescent="0.3">
      <c r="A1258" t="s">
        <v>130</v>
      </c>
    </row>
    <row r="1259" spans="1:1" x14ac:dyDescent="0.3">
      <c r="A1259" t="s">
        <v>16</v>
      </c>
    </row>
    <row r="1260" spans="1:1" x14ac:dyDescent="0.3">
      <c r="A1260" t="s">
        <v>17</v>
      </c>
    </row>
    <row r="1261" spans="1:1" x14ac:dyDescent="0.3">
      <c r="A1261" t="s">
        <v>131</v>
      </c>
    </row>
    <row r="1262" spans="1:1" x14ac:dyDescent="0.3">
      <c r="A1262" t="s">
        <v>19</v>
      </c>
    </row>
    <row r="1263" spans="1:1" x14ac:dyDescent="0.3">
      <c r="A1263" t="s">
        <v>20</v>
      </c>
    </row>
    <row r="1264" spans="1:1" x14ac:dyDescent="0.3">
      <c r="A1264" t="s">
        <v>21</v>
      </c>
    </row>
    <row r="1265" spans="1:1" x14ac:dyDescent="0.3">
      <c r="A1265" t="s">
        <v>22</v>
      </c>
    </row>
    <row r="1266" spans="1:1" x14ac:dyDescent="0.3">
      <c r="A1266" t="s">
        <v>132</v>
      </c>
    </row>
    <row r="1267" spans="1:1" x14ac:dyDescent="0.3">
      <c r="A1267" t="s">
        <v>24</v>
      </c>
    </row>
    <row r="1268" spans="1:1" x14ac:dyDescent="0.3">
      <c r="A1268" t="s">
        <v>25</v>
      </c>
    </row>
    <row r="1269" spans="1:1" x14ac:dyDescent="0.3">
      <c r="A1269" t="s">
        <v>26</v>
      </c>
    </row>
    <row r="1270" spans="1:1" x14ac:dyDescent="0.3">
      <c r="A1270" t="s">
        <v>27</v>
      </c>
    </row>
    <row r="1271" spans="1:1" x14ac:dyDescent="0.3">
      <c r="A1271" t="s">
        <v>28</v>
      </c>
    </row>
    <row r="1272" spans="1:1" x14ac:dyDescent="0.3">
      <c r="A1272" t="s">
        <v>29</v>
      </c>
    </row>
    <row r="1273" spans="1:1" x14ac:dyDescent="0.3">
      <c r="A1273" t="s">
        <v>30</v>
      </c>
    </row>
    <row r="1274" spans="1:1" x14ac:dyDescent="0.3">
      <c r="A1274" t="s">
        <v>31</v>
      </c>
    </row>
    <row r="1275" spans="1:1" x14ac:dyDescent="0.3">
      <c r="A1275" t="s">
        <v>32</v>
      </c>
    </row>
    <row r="1276" spans="1:1" x14ac:dyDescent="0.3">
      <c r="A1276" t="s">
        <v>33</v>
      </c>
    </row>
    <row r="1277" spans="1:1" x14ac:dyDescent="0.3">
      <c r="A1277" t="s">
        <v>35</v>
      </c>
    </row>
    <row r="1278" spans="1:1" x14ac:dyDescent="0.3">
      <c r="A1278" t="s">
        <v>36</v>
      </c>
    </row>
    <row r="1279" spans="1:1" x14ac:dyDescent="0.3">
      <c r="A1279" t="s">
        <v>37</v>
      </c>
    </row>
    <row r="1280" spans="1:1" x14ac:dyDescent="0.3">
      <c r="A1280" t="s">
        <v>38</v>
      </c>
    </row>
    <row r="1281" spans="1:1" x14ac:dyDescent="0.3">
      <c r="A1281" t="s">
        <v>39</v>
      </c>
    </row>
    <row r="1282" spans="1:1" x14ac:dyDescent="0.3">
      <c r="A1282" t="s">
        <v>40</v>
      </c>
    </row>
    <row r="1283" spans="1:1" x14ac:dyDescent="0.3">
      <c r="A1283" t="s">
        <v>41</v>
      </c>
    </row>
    <row r="1284" spans="1:1" x14ac:dyDescent="0.3">
      <c r="A1284" t="s">
        <v>42</v>
      </c>
    </row>
    <row r="1285" spans="1:1" x14ac:dyDescent="0.3">
      <c r="A1285" t="s">
        <v>117</v>
      </c>
    </row>
    <row r="1286" spans="1:1" x14ac:dyDescent="0.3">
      <c r="A1286" t="s">
        <v>118</v>
      </c>
    </row>
    <row r="1287" spans="1:1" x14ac:dyDescent="0.3">
      <c r="A1287" t="s">
        <v>0</v>
      </c>
    </row>
    <row r="1288" spans="1:1" x14ac:dyDescent="0.3">
      <c r="A1288" t="s">
        <v>1</v>
      </c>
    </row>
    <row r="1289" spans="1:1" x14ac:dyDescent="0.3">
      <c r="A1289" t="s">
        <v>2</v>
      </c>
    </row>
    <row r="1290" spans="1:1" x14ac:dyDescent="0.3">
      <c r="A1290" t="s">
        <v>3</v>
      </c>
    </row>
    <row r="1291" spans="1:1" x14ac:dyDescent="0.3">
      <c r="A1291" t="s">
        <v>4</v>
      </c>
    </row>
    <row r="1292" spans="1:1" x14ac:dyDescent="0.3">
      <c r="A1292" t="s">
        <v>119</v>
      </c>
    </row>
    <row r="1293" spans="1:1" x14ac:dyDescent="0.3">
      <c r="A1293" t="s">
        <v>120</v>
      </c>
    </row>
    <row r="1294" spans="1:1" x14ac:dyDescent="0.3">
      <c r="A1294" t="s">
        <v>5</v>
      </c>
    </row>
    <row r="1295" spans="1:1" x14ac:dyDescent="0.3">
      <c r="A1295" t="s">
        <v>6</v>
      </c>
    </row>
    <row r="1296" spans="1:1" x14ac:dyDescent="0.3">
      <c r="A1296" t="s">
        <v>121</v>
      </c>
    </row>
    <row r="1297" spans="1:1" x14ac:dyDescent="0.3">
      <c r="A1297" t="s">
        <v>7</v>
      </c>
    </row>
    <row r="1298" spans="1:1" x14ac:dyDescent="0.3">
      <c r="A1298" t="s">
        <v>8</v>
      </c>
    </row>
    <row r="1299" spans="1:1" x14ac:dyDescent="0.3">
      <c r="A1299" t="s">
        <v>122</v>
      </c>
    </row>
    <row r="1300" spans="1:1" x14ac:dyDescent="0.3">
      <c r="A1300" t="s">
        <v>9</v>
      </c>
    </row>
    <row r="1301" spans="1:1" x14ac:dyDescent="0.3">
      <c r="A1301" t="s">
        <v>10</v>
      </c>
    </row>
    <row r="1302" spans="1:1" x14ac:dyDescent="0.3">
      <c r="A1302" t="s">
        <v>123</v>
      </c>
    </row>
    <row r="1303" spans="1:1" x14ac:dyDescent="0.3">
      <c r="A1303" t="s">
        <v>124</v>
      </c>
    </row>
    <row r="1304" spans="1:1" x14ac:dyDescent="0.3">
      <c r="A1304" t="s">
        <v>11</v>
      </c>
    </row>
    <row r="1305" spans="1:1" x14ac:dyDescent="0.3">
      <c r="A1305" t="s">
        <v>12</v>
      </c>
    </row>
    <row r="1306" spans="1:1" x14ac:dyDescent="0.3">
      <c r="A1306" t="s">
        <v>14</v>
      </c>
    </row>
    <row r="1307" spans="1:1" x14ac:dyDescent="0.3">
      <c r="A1307" t="s">
        <v>15</v>
      </c>
    </row>
    <row r="1308" spans="1:1" x14ac:dyDescent="0.3">
      <c r="A1308" t="s">
        <v>16</v>
      </c>
    </row>
    <row r="1309" spans="1:1" x14ac:dyDescent="0.3">
      <c r="A1309" t="s">
        <v>17</v>
      </c>
    </row>
    <row r="1310" spans="1:1" x14ac:dyDescent="0.3">
      <c r="A1310" t="s">
        <v>136</v>
      </c>
    </row>
    <row r="1311" spans="1:1" x14ac:dyDescent="0.3">
      <c r="A1311" t="s">
        <v>19</v>
      </c>
    </row>
    <row r="1312" spans="1:1" x14ac:dyDescent="0.3">
      <c r="A1312" t="s">
        <v>20</v>
      </c>
    </row>
    <row r="1313" spans="1:1" x14ac:dyDescent="0.3">
      <c r="A1313" t="s">
        <v>21</v>
      </c>
    </row>
    <row r="1314" spans="1:1" x14ac:dyDescent="0.3">
      <c r="A1314" t="s">
        <v>22</v>
      </c>
    </row>
    <row r="1315" spans="1:1" x14ac:dyDescent="0.3">
      <c r="A1315" t="s">
        <v>23</v>
      </c>
    </row>
    <row r="1316" spans="1:1" x14ac:dyDescent="0.3">
      <c r="A1316" t="s">
        <v>24</v>
      </c>
    </row>
    <row r="1317" spans="1:1" x14ac:dyDescent="0.3">
      <c r="A1317" t="s">
        <v>25</v>
      </c>
    </row>
    <row r="1318" spans="1:1" x14ac:dyDescent="0.3">
      <c r="A1318" t="s">
        <v>26</v>
      </c>
    </row>
    <row r="1319" spans="1:1" x14ac:dyDescent="0.3">
      <c r="A1319" t="s">
        <v>27</v>
      </c>
    </row>
    <row r="1320" spans="1:1" x14ac:dyDescent="0.3">
      <c r="A1320" t="s">
        <v>28</v>
      </c>
    </row>
    <row r="1321" spans="1:1" x14ac:dyDescent="0.3">
      <c r="A1321" t="s">
        <v>29</v>
      </c>
    </row>
    <row r="1322" spans="1:1" x14ac:dyDescent="0.3">
      <c r="A1322" t="s">
        <v>30</v>
      </c>
    </row>
    <row r="1323" spans="1:1" x14ac:dyDescent="0.3">
      <c r="A1323" t="s">
        <v>31</v>
      </c>
    </row>
    <row r="1324" spans="1:1" x14ac:dyDescent="0.3">
      <c r="A1324" t="s">
        <v>32</v>
      </c>
    </row>
    <row r="1325" spans="1:1" x14ac:dyDescent="0.3">
      <c r="A1325" t="s">
        <v>33</v>
      </c>
    </row>
    <row r="1326" spans="1:1" x14ac:dyDescent="0.3">
      <c r="A1326" t="s">
        <v>35</v>
      </c>
    </row>
    <row r="1327" spans="1:1" x14ac:dyDescent="0.3">
      <c r="A1327" t="s">
        <v>36</v>
      </c>
    </row>
    <row r="1328" spans="1:1" x14ac:dyDescent="0.3">
      <c r="A1328" t="s">
        <v>37</v>
      </c>
    </row>
    <row r="1329" spans="1:1" x14ac:dyDescent="0.3">
      <c r="A1329" t="s">
        <v>38</v>
      </c>
    </row>
    <row r="1330" spans="1:1" x14ac:dyDescent="0.3">
      <c r="A1330" t="s">
        <v>39</v>
      </c>
    </row>
    <row r="1331" spans="1:1" x14ac:dyDescent="0.3">
      <c r="A1331" t="s">
        <v>40</v>
      </c>
    </row>
    <row r="1332" spans="1:1" x14ac:dyDescent="0.3">
      <c r="A1332" t="s">
        <v>41</v>
      </c>
    </row>
    <row r="1333" spans="1:1" x14ac:dyDescent="0.3">
      <c r="A1333" t="s">
        <v>42</v>
      </c>
    </row>
    <row r="1334" spans="1:1" x14ac:dyDescent="0.3">
      <c r="A1334" s="83" t="s">
        <v>117</v>
      </c>
    </row>
    <row r="1335" spans="1:1" x14ac:dyDescent="0.3">
      <c r="A1335" s="83" t="s">
        <v>118</v>
      </c>
    </row>
    <row r="1336" spans="1:1" x14ac:dyDescent="0.3">
      <c r="A1336" s="83" t="s">
        <v>0</v>
      </c>
    </row>
    <row r="1337" spans="1:1" x14ac:dyDescent="0.3">
      <c r="A1337" s="83" t="s">
        <v>1</v>
      </c>
    </row>
    <row r="1338" spans="1:1" x14ac:dyDescent="0.3">
      <c r="A1338" s="83" t="s">
        <v>2</v>
      </c>
    </row>
    <row r="1339" spans="1:1" x14ac:dyDescent="0.3">
      <c r="A1339" s="83" t="s">
        <v>3</v>
      </c>
    </row>
    <row r="1340" spans="1:1" x14ac:dyDescent="0.3">
      <c r="A1340" s="83" t="s">
        <v>4</v>
      </c>
    </row>
    <row r="1341" spans="1:1" x14ac:dyDescent="0.3">
      <c r="A1341" s="83" t="s">
        <v>119</v>
      </c>
    </row>
    <row r="1342" spans="1:1" x14ac:dyDescent="0.3">
      <c r="A1342" s="83" t="s">
        <v>120</v>
      </c>
    </row>
    <row r="1343" spans="1:1" x14ac:dyDescent="0.3">
      <c r="A1343" s="83" t="s">
        <v>5</v>
      </c>
    </row>
    <row r="1344" spans="1:1" x14ac:dyDescent="0.3">
      <c r="A1344" s="83" t="s">
        <v>6</v>
      </c>
    </row>
    <row r="1345" spans="1:1" x14ac:dyDescent="0.3">
      <c r="A1345" s="83" t="s">
        <v>121</v>
      </c>
    </row>
    <row r="1346" spans="1:1" x14ac:dyDescent="0.3">
      <c r="A1346" s="83" t="s">
        <v>7</v>
      </c>
    </row>
    <row r="1347" spans="1:1" x14ac:dyDescent="0.3">
      <c r="A1347" s="83" t="s">
        <v>8</v>
      </c>
    </row>
    <row r="1348" spans="1:1" x14ac:dyDescent="0.3">
      <c r="A1348" s="83" t="s">
        <v>122</v>
      </c>
    </row>
    <row r="1349" spans="1:1" x14ac:dyDescent="0.3">
      <c r="A1349" s="83" t="s">
        <v>9</v>
      </c>
    </row>
    <row r="1350" spans="1:1" x14ac:dyDescent="0.3">
      <c r="A1350" s="83" t="s">
        <v>10</v>
      </c>
    </row>
    <row r="1351" spans="1:1" x14ac:dyDescent="0.3">
      <c r="A1351" s="83" t="s">
        <v>123</v>
      </c>
    </row>
    <row r="1352" spans="1:1" x14ac:dyDescent="0.3">
      <c r="A1352" s="83" t="s">
        <v>124</v>
      </c>
    </row>
    <row r="1353" spans="1:1" x14ac:dyDescent="0.3">
      <c r="A1353" s="83" t="s">
        <v>11</v>
      </c>
    </row>
    <row r="1354" spans="1:1" x14ac:dyDescent="0.3">
      <c r="A1354" s="83" t="s">
        <v>12</v>
      </c>
    </row>
    <row r="1355" spans="1:1" x14ac:dyDescent="0.3">
      <c r="A1355" s="83" t="s">
        <v>14</v>
      </c>
    </row>
    <row r="1356" spans="1:1" x14ac:dyDescent="0.3">
      <c r="A1356" s="83" t="s">
        <v>137</v>
      </c>
    </row>
    <row r="1357" spans="1:1" x14ac:dyDescent="0.3">
      <c r="A1357" s="83" t="s">
        <v>16</v>
      </c>
    </row>
    <row r="1358" spans="1:1" x14ac:dyDescent="0.3">
      <c r="A1358" s="83" t="s">
        <v>17</v>
      </c>
    </row>
    <row r="1359" spans="1:1" x14ac:dyDescent="0.3">
      <c r="A1359" s="83" t="s">
        <v>136</v>
      </c>
    </row>
    <row r="1360" spans="1:1" x14ac:dyDescent="0.3">
      <c r="A1360" s="83" t="s">
        <v>19</v>
      </c>
    </row>
    <row r="1361" spans="1:1" x14ac:dyDescent="0.3">
      <c r="A1361" s="83" t="s">
        <v>20</v>
      </c>
    </row>
    <row r="1362" spans="1:1" x14ac:dyDescent="0.3">
      <c r="A1362" s="83" t="s">
        <v>21</v>
      </c>
    </row>
    <row r="1363" spans="1:1" x14ac:dyDescent="0.3">
      <c r="A1363" s="83" t="s">
        <v>22</v>
      </c>
    </row>
    <row r="1364" spans="1:1" x14ac:dyDescent="0.3">
      <c r="A1364" s="83" t="s">
        <v>23</v>
      </c>
    </row>
    <row r="1365" spans="1:1" x14ac:dyDescent="0.3">
      <c r="A1365" s="83" t="s">
        <v>24</v>
      </c>
    </row>
    <row r="1366" spans="1:1" x14ac:dyDescent="0.3">
      <c r="A1366" s="83" t="s">
        <v>25</v>
      </c>
    </row>
    <row r="1367" spans="1:1" x14ac:dyDescent="0.3">
      <c r="A1367" s="83" t="s">
        <v>26</v>
      </c>
    </row>
    <row r="1368" spans="1:1" x14ac:dyDescent="0.3">
      <c r="A1368" s="83" t="s">
        <v>27</v>
      </c>
    </row>
    <row r="1369" spans="1:1" x14ac:dyDescent="0.3">
      <c r="A1369" s="83" t="s">
        <v>28</v>
      </c>
    </row>
    <row r="1370" spans="1:1" x14ac:dyDescent="0.3">
      <c r="A1370" s="83" t="s">
        <v>29</v>
      </c>
    </row>
    <row r="1371" spans="1:1" x14ac:dyDescent="0.3">
      <c r="A1371" s="83" t="s">
        <v>30</v>
      </c>
    </row>
    <row r="1372" spans="1:1" x14ac:dyDescent="0.3">
      <c r="A1372" s="83" t="s">
        <v>31</v>
      </c>
    </row>
    <row r="1373" spans="1:1" x14ac:dyDescent="0.3">
      <c r="A1373" s="83" t="s">
        <v>32</v>
      </c>
    </row>
    <row r="1374" spans="1:1" x14ac:dyDescent="0.3">
      <c r="A1374" s="83" t="s">
        <v>33</v>
      </c>
    </row>
    <row r="1375" spans="1:1" x14ac:dyDescent="0.3">
      <c r="A1375" s="83" t="s">
        <v>35</v>
      </c>
    </row>
    <row r="1376" spans="1:1" x14ac:dyDescent="0.3">
      <c r="A1376" s="83" t="s">
        <v>36</v>
      </c>
    </row>
    <row r="1377" spans="1:1" x14ac:dyDescent="0.3">
      <c r="A1377" s="83" t="s">
        <v>37</v>
      </c>
    </row>
    <row r="1378" spans="1:1" x14ac:dyDescent="0.3">
      <c r="A1378" s="83" t="s">
        <v>38</v>
      </c>
    </row>
    <row r="1379" spans="1:1" x14ac:dyDescent="0.3">
      <c r="A1379" s="83" t="s">
        <v>39</v>
      </c>
    </row>
    <row r="1380" spans="1:1" x14ac:dyDescent="0.3">
      <c r="A1380" s="83" t="s">
        <v>40</v>
      </c>
    </row>
    <row r="1381" spans="1:1" x14ac:dyDescent="0.3">
      <c r="A1381" s="83" t="s">
        <v>41</v>
      </c>
    </row>
    <row r="1382" spans="1:1" x14ac:dyDescent="0.3">
      <c r="A1382" s="83" t="s">
        <v>42</v>
      </c>
    </row>
    <row r="1383" spans="1:1" x14ac:dyDescent="0.3">
      <c r="A1383" s="83" t="s">
        <v>117</v>
      </c>
    </row>
    <row r="1384" spans="1:1" x14ac:dyDescent="0.3">
      <c r="A1384" s="83" t="s">
        <v>118</v>
      </c>
    </row>
    <row r="1385" spans="1:1" x14ac:dyDescent="0.3">
      <c r="A1385" s="83" t="s">
        <v>0</v>
      </c>
    </row>
    <row r="1386" spans="1:1" x14ac:dyDescent="0.3">
      <c r="A1386" s="83" t="s">
        <v>1</v>
      </c>
    </row>
    <row r="1387" spans="1:1" x14ac:dyDescent="0.3">
      <c r="A1387" s="83" t="s">
        <v>2</v>
      </c>
    </row>
    <row r="1388" spans="1:1" x14ac:dyDescent="0.3">
      <c r="A1388" s="83" t="s">
        <v>3</v>
      </c>
    </row>
    <row r="1389" spans="1:1" x14ac:dyDescent="0.3">
      <c r="A1389" s="83" t="s">
        <v>4</v>
      </c>
    </row>
    <row r="1390" spans="1:1" x14ac:dyDescent="0.3">
      <c r="A1390" s="83" t="s">
        <v>119</v>
      </c>
    </row>
    <row r="1391" spans="1:1" x14ac:dyDescent="0.3">
      <c r="A1391" s="83" t="s">
        <v>120</v>
      </c>
    </row>
    <row r="1392" spans="1:1" x14ac:dyDescent="0.3">
      <c r="A1392" s="83" t="s">
        <v>5</v>
      </c>
    </row>
    <row r="1393" spans="1:1" x14ac:dyDescent="0.3">
      <c r="A1393" s="83" t="s">
        <v>6</v>
      </c>
    </row>
    <row r="1394" spans="1:1" x14ac:dyDescent="0.3">
      <c r="A1394" s="83" t="s">
        <v>121</v>
      </c>
    </row>
    <row r="1395" spans="1:1" x14ac:dyDescent="0.3">
      <c r="A1395" s="83" t="s">
        <v>7</v>
      </c>
    </row>
    <row r="1396" spans="1:1" x14ac:dyDescent="0.3">
      <c r="A1396" s="83" t="s">
        <v>8</v>
      </c>
    </row>
    <row r="1397" spans="1:1" x14ac:dyDescent="0.3">
      <c r="A1397" s="83" t="s">
        <v>122</v>
      </c>
    </row>
    <row r="1398" spans="1:1" x14ac:dyDescent="0.3">
      <c r="A1398" s="83" t="s">
        <v>9</v>
      </c>
    </row>
    <row r="1399" spans="1:1" x14ac:dyDescent="0.3">
      <c r="A1399" s="83" t="s">
        <v>10</v>
      </c>
    </row>
    <row r="1400" spans="1:1" x14ac:dyDescent="0.3">
      <c r="A1400" s="83" t="s">
        <v>123</v>
      </c>
    </row>
    <row r="1401" spans="1:1" x14ac:dyDescent="0.3">
      <c r="A1401" s="83" t="s">
        <v>124</v>
      </c>
    </row>
    <row r="1402" spans="1:1" x14ac:dyDescent="0.3">
      <c r="A1402" s="83" t="s">
        <v>11</v>
      </c>
    </row>
    <row r="1403" spans="1:1" x14ac:dyDescent="0.3">
      <c r="A1403" s="83" t="s">
        <v>12</v>
      </c>
    </row>
    <row r="1404" spans="1:1" x14ac:dyDescent="0.3">
      <c r="A1404" s="83" t="s">
        <v>14</v>
      </c>
    </row>
    <row r="1405" spans="1:1" x14ac:dyDescent="0.3">
      <c r="A1405" s="83" t="s">
        <v>15</v>
      </c>
    </row>
    <row r="1406" spans="1:1" x14ac:dyDescent="0.3">
      <c r="A1406" s="83" t="s">
        <v>16</v>
      </c>
    </row>
    <row r="1407" spans="1:1" x14ac:dyDescent="0.3">
      <c r="A1407" s="83" t="s">
        <v>17</v>
      </c>
    </row>
    <row r="1408" spans="1:1" x14ac:dyDescent="0.3">
      <c r="A1408" s="83" t="s">
        <v>136</v>
      </c>
    </row>
    <row r="1409" spans="1:1" x14ac:dyDescent="0.3">
      <c r="A1409" s="83" t="s">
        <v>19</v>
      </c>
    </row>
    <row r="1410" spans="1:1" x14ac:dyDescent="0.3">
      <c r="A1410" s="83" t="s">
        <v>20</v>
      </c>
    </row>
    <row r="1411" spans="1:1" x14ac:dyDescent="0.3">
      <c r="A1411" s="83" t="s">
        <v>21</v>
      </c>
    </row>
    <row r="1412" spans="1:1" x14ac:dyDescent="0.3">
      <c r="A1412" s="83" t="s">
        <v>22</v>
      </c>
    </row>
    <row r="1413" spans="1:1" x14ac:dyDescent="0.3">
      <c r="A1413" s="83" t="s">
        <v>23</v>
      </c>
    </row>
    <row r="1414" spans="1:1" x14ac:dyDescent="0.3">
      <c r="A1414" s="83" t="s">
        <v>24</v>
      </c>
    </row>
    <row r="1415" spans="1:1" x14ac:dyDescent="0.3">
      <c r="A1415" s="83" t="s">
        <v>25</v>
      </c>
    </row>
    <row r="1416" spans="1:1" x14ac:dyDescent="0.3">
      <c r="A1416" s="83" t="s">
        <v>26</v>
      </c>
    </row>
    <row r="1417" spans="1:1" x14ac:dyDescent="0.3">
      <c r="A1417" s="83" t="s">
        <v>27</v>
      </c>
    </row>
    <row r="1418" spans="1:1" x14ac:dyDescent="0.3">
      <c r="A1418" s="83" t="s">
        <v>28</v>
      </c>
    </row>
    <row r="1419" spans="1:1" x14ac:dyDescent="0.3">
      <c r="A1419" s="83" t="s">
        <v>29</v>
      </c>
    </row>
    <row r="1420" spans="1:1" x14ac:dyDescent="0.3">
      <c r="A1420" s="83" t="s">
        <v>30</v>
      </c>
    </row>
    <row r="1421" spans="1:1" x14ac:dyDescent="0.3">
      <c r="A1421" s="83" t="s">
        <v>31</v>
      </c>
    </row>
    <row r="1422" spans="1:1" x14ac:dyDescent="0.3">
      <c r="A1422" s="83" t="s">
        <v>32</v>
      </c>
    </row>
    <row r="1423" spans="1:1" x14ac:dyDescent="0.3">
      <c r="A1423" s="83" t="s">
        <v>33</v>
      </c>
    </row>
    <row r="1424" spans="1:1" x14ac:dyDescent="0.3">
      <c r="A1424" s="83" t="s">
        <v>35</v>
      </c>
    </row>
    <row r="1425" spans="1:1" x14ac:dyDescent="0.3">
      <c r="A1425" s="83" t="s">
        <v>36</v>
      </c>
    </row>
    <row r="1426" spans="1:1" x14ac:dyDescent="0.3">
      <c r="A1426" s="83" t="s">
        <v>37</v>
      </c>
    </row>
    <row r="1427" spans="1:1" x14ac:dyDescent="0.3">
      <c r="A1427" s="83" t="s">
        <v>38</v>
      </c>
    </row>
    <row r="1428" spans="1:1" x14ac:dyDescent="0.3">
      <c r="A1428" s="83" t="s">
        <v>39</v>
      </c>
    </row>
    <row r="1429" spans="1:1" x14ac:dyDescent="0.3">
      <c r="A1429" s="83" t="s">
        <v>40</v>
      </c>
    </row>
    <row r="1430" spans="1:1" x14ac:dyDescent="0.3">
      <c r="A1430" s="83" t="s">
        <v>41</v>
      </c>
    </row>
    <row r="1431" spans="1:1" x14ac:dyDescent="0.3">
      <c r="A1431" s="83" t="s">
        <v>42</v>
      </c>
    </row>
    <row r="1432" spans="1:1" x14ac:dyDescent="0.3">
      <c r="A1432" s="83" t="s">
        <v>117</v>
      </c>
    </row>
    <row r="1433" spans="1:1" x14ac:dyDescent="0.3">
      <c r="A1433" s="83" t="s">
        <v>118</v>
      </c>
    </row>
    <row r="1434" spans="1:1" x14ac:dyDescent="0.3">
      <c r="A1434" s="83" t="s">
        <v>0</v>
      </c>
    </row>
    <row r="1435" spans="1:1" x14ac:dyDescent="0.3">
      <c r="A1435" s="83" t="s">
        <v>1</v>
      </c>
    </row>
    <row r="1436" spans="1:1" x14ac:dyDescent="0.3">
      <c r="A1436" s="83" t="s">
        <v>2</v>
      </c>
    </row>
    <row r="1437" spans="1:1" x14ac:dyDescent="0.3">
      <c r="A1437" s="83" t="s">
        <v>3</v>
      </c>
    </row>
    <row r="1438" spans="1:1" x14ac:dyDescent="0.3">
      <c r="A1438" s="83" t="s">
        <v>4</v>
      </c>
    </row>
    <row r="1439" spans="1:1" x14ac:dyDescent="0.3">
      <c r="A1439" s="83" t="s">
        <v>119</v>
      </c>
    </row>
    <row r="1440" spans="1:1" x14ac:dyDescent="0.3">
      <c r="A1440" s="83" t="s">
        <v>120</v>
      </c>
    </row>
    <row r="1441" spans="1:1" x14ac:dyDescent="0.3">
      <c r="A1441" s="83" t="s">
        <v>5</v>
      </c>
    </row>
    <row r="1442" spans="1:1" x14ac:dyDescent="0.3">
      <c r="A1442" s="83" t="s">
        <v>6</v>
      </c>
    </row>
    <row r="1443" spans="1:1" x14ac:dyDescent="0.3">
      <c r="A1443" s="83" t="s">
        <v>121</v>
      </c>
    </row>
    <row r="1444" spans="1:1" x14ac:dyDescent="0.3">
      <c r="A1444" s="83" t="s">
        <v>7</v>
      </c>
    </row>
    <row r="1445" spans="1:1" x14ac:dyDescent="0.3">
      <c r="A1445" s="83" t="s">
        <v>8</v>
      </c>
    </row>
    <row r="1446" spans="1:1" x14ac:dyDescent="0.3">
      <c r="A1446" s="83" t="s">
        <v>122</v>
      </c>
    </row>
    <row r="1447" spans="1:1" x14ac:dyDescent="0.3">
      <c r="A1447" s="83" t="s">
        <v>9</v>
      </c>
    </row>
    <row r="1448" spans="1:1" x14ac:dyDescent="0.3">
      <c r="A1448" s="83" t="s">
        <v>10</v>
      </c>
    </row>
    <row r="1449" spans="1:1" x14ac:dyDescent="0.3">
      <c r="A1449" s="83" t="s">
        <v>123</v>
      </c>
    </row>
    <row r="1450" spans="1:1" x14ac:dyDescent="0.3">
      <c r="A1450" s="83" t="s">
        <v>124</v>
      </c>
    </row>
    <row r="1451" spans="1:1" x14ac:dyDescent="0.3">
      <c r="A1451" s="83" t="s">
        <v>11</v>
      </c>
    </row>
    <row r="1452" spans="1:1" x14ac:dyDescent="0.3">
      <c r="A1452" s="83" t="s">
        <v>12</v>
      </c>
    </row>
    <row r="1453" spans="1:1" x14ac:dyDescent="0.3">
      <c r="A1453" s="83" t="s">
        <v>14</v>
      </c>
    </row>
    <row r="1454" spans="1:1" x14ac:dyDescent="0.3">
      <c r="A1454" s="83" t="s">
        <v>15</v>
      </c>
    </row>
    <row r="1455" spans="1:1" x14ac:dyDescent="0.3">
      <c r="A1455" s="83" t="s">
        <v>16</v>
      </c>
    </row>
    <row r="1456" spans="1:1" x14ac:dyDescent="0.3">
      <c r="A1456" s="83" t="s">
        <v>17</v>
      </c>
    </row>
    <row r="1457" spans="1:1" x14ac:dyDescent="0.3">
      <c r="A1457" s="83" t="s">
        <v>138</v>
      </c>
    </row>
    <row r="1458" spans="1:1" x14ac:dyDescent="0.3">
      <c r="A1458" s="83" t="s">
        <v>19</v>
      </c>
    </row>
    <row r="1459" spans="1:1" x14ac:dyDescent="0.3">
      <c r="A1459" s="83" t="s">
        <v>20</v>
      </c>
    </row>
    <row r="1460" spans="1:1" x14ac:dyDescent="0.3">
      <c r="A1460" s="83" t="s">
        <v>21</v>
      </c>
    </row>
    <row r="1461" spans="1:1" x14ac:dyDescent="0.3">
      <c r="A1461" s="83" t="s">
        <v>22</v>
      </c>
    </row>
    <row r="1462" spans="1:1" x14ac:dyDescent="0.3">
      <c r="A1462" s="83" t="s">
        <v>23</v>
      </c>
    </row>
    <row r="1463" spans="1:1" x14ac:dyDescent="0.3">
      <c r="A1463" s="83" t="s">
        <v>24</v>
      </c>
    </row>
    <row r="1464" spans="1:1" x14ac:dyDescent="0.3">
      <c r="A1464" s="83" t="s">
        <v>25</v>
      </c>
    </row>
    <row r="1465" spans="1:1" x14ac:dyDescent="0.3">
      <c r="A1465" s="83" t="s">
        <v>26</v>
      </c>
    </row>
    <row r="1466" spans="1:1" x14ac:dyDescent="0.3">
      <c r="A1466" s="83" t="s">
        <v>27</v>
      </c>
    </row>
    <row r="1467" spans="1:1" x14ac:dyDescent="0.3">
      <c r="A1467" s="83" t="s">
        <v>28</v>
      </c>
    </row>
    <row r="1468" spans="1:1" x14ac:dyDescent="0.3">
      <c r="A1468" s="83" t="s">
        <v>29</v>
      </c>
    </row>
    <row r="1469" spans="1:1" x14ac:dyDescent="0.3">
      <c r="A1469" s="83" t="s">
        <v>30</v>
      </c>
    </row>
    <row r="1470" spans="1:1" x14ac:dyDescent="0.3">
      <c r="A1470" s="83" t="s">
        <v>31</v>
      </c>
    </row>
    <row r="1471" spans="1:1" x14ac:dyDescent="0.3">
      <c r="A1471" s="83" t="s">
        <v>32</v>
      </c>
    </row>
    <row r="1472" spans="1:1" x14ac:dyDescent="0.3">
      <c r="A1472" s="83" t="s">
        <v>33</v>
      </c>
    </row>
    <row r="1473" spans="1:1" x14ac:dyDescent="0.3">
      <c r="A1473" s="83" t="s">
        <v>35</v>
      </c>
    </row>
    <row r="1474" spans="1:1" x14ac:dyDescent="0.3">
      <c r="A1474" s="83" t="s">
        <v>36</v>
      </c>
    </row>
    <row r="1475" spans="1:1" x14ac:dyDescent="0.3">
      <c r="A1475" s="83" t="s">
        <v>37</v>
      </c>
    </row>
    <row r="1476" spans="1:1" x14ac:dyDescent="0.3">
      <c r="A1476" s="83" t="s">
        <v>38</v>
      </c>
    </row>
    <row r="1477" spans="1:1" x14ac:dyDescent="0.3">
      <c r="A1477" s="83" t="s">
        <v>39</v>
      </c>
    </row>
    <row r="1478" spans="1:1" x14ac:dyDescent="0.3">
      <c r="A1478" s="83" t="s">
        <v>40</v>
      </c>
    </row>
    <row r="1479" spans="1:1" x14ac:dyDescent="0.3">
      <c r="A1479" s="83" t="s">
        <v>41</v>
      </c>
    </row>
    <row r="1480" spans="1:1" x14ac:dyDescent="0.3">
      <c r="A1480" s="83" t="s">
        <v>42</v>
      </c>
    </row>
    <row r="1481" spans="1:1" x14ac:dyDescent="0.3">
      <c r="A1481" s="90" t="s">
        <v>139</v>
      </c>
    </row>
    <row r="1482" spans="1:1" x14ac:dyDescent="0.3">
      <c r="A1482" s="90" t="s">
        <v>140</v>
      </c>
    </row>
    <row r="1483" spans="1:1" x14ac:dyDescent="0.3">
      <c r="A1483" s="90" t="s">
        <v>141</v>
      </c>
    </row>
    <row r="1484" spans="1:1" x14ac:dyDescent="0.3">
      <c r="A1484" s="90" t="s">
        <v>142</v>
      </c>
    </row>
    <row r="1485" spans="1:1" x14ac:dyDescent="0.3">
      <c r="A1485" s="90" t="s">
        <v>143</v>
      </c>
    </row>
    <row r="1486" spans="1:1" x14ac:dyDescent="0.3">
      <c r="A1486" s="90" t="s">
        <v>144</v>
      </c>
    </row>
    <row r="1487" spans="1:1" x14ac:dyDescent="0.3">
      <c r="A1487" s="90" t="s">
        <v>145</v>
      </c>
    </row>
    <row r="1488" spans="1:1" x14ac:dyDescent="0.3">
      <c r="A1488" s="91" t="s">
        <v>146</v>
      </c>
    </row>
    <row r="1489" spans="1:1" x14ac:dyDescent="0.3">
      <c r="A1489" s="91" t="s">
        <v>147</v>
      </c>
    </row>
    <row r="1490" spans="1:1" x14ac:dyDescent="0.3">
      <c r="A1490" s="91" t="s">
        <v>148</v>
      </c>
    </row>
    <row r="1491" spans="1:1" x14ac:dyDescent="0.3">
      <c r="A1491" s="91" t="s">
        <v>149</v>
      </c>
    </row>
    <row r="1492" spans="1:1" x14ac:dyDescent="0.3">
      <c r="A1492" s="91" t="s">
        <v>150</v>
      </c>
    </row>
    <row r="1493" spans="1:1" x14ac:dyDescent="0.3">
      <c r="A1493" s="91" t="s">
        <v>151</v>
      </c>
    </row>
    <row r="1494" spans="1:1" x14ac:dyDescent="0.3">
      <c r="A1494" s="91" t="s">
        <v>152</v>
      </c>
    </row>
    <row r="1495" spans="1:1" x14ac:dyDescent="0.3">
      <c r="A1495" s="91" t="s">
        <v>153</v>
      </c>
    </row>
    <row r="1496" spans="1:1" x14ac:dyDescent="0.3">
      <c r="A1496" s="91" t="s">
        <v>154</v>
      </c>
    </row>
    <row r="1497" spans="1:1" x14ac:dyDescent="0.3">
      <c r="A1497" s="91" t="s">
        <v>155</v>
      </c>
    </row>
    <row r="1498" spans="1:1" x14ac:dyDescent="0.3">
      <c r="A1498" s="83" t="s">
        <v>117</v>
      </c>
    </row>
    <row r="1499" spans="1:1" x14ac:dyDescent="0.3">
      <c r="A1499" s="83" t="s">
        <v>118</v>
      </c>
    </row>
    <row r="1500" spans="1:1" x14ac:dyDescent="0.3">
      <c r="A1500" s="83" t="s">
        <v>0</v>
      </c>
    </row>
    <row r="1501" spans="1:1" x14ac:dyDescent="0.3">
      <c r="A1501" s="83" t="s">
        <v>1</v>
      </c>
    </row>
    <row r="1502" spans="1:1" x14ac:dyDescent="0.3">
      <c r="A1502" s="83" t="s">
        <v>2</v>
      </c>
    </row>
    <row r="1503" spans="1:1" x14ac:dyDescent="0.3">
      <c r="A1503" s="83" t="s">
        <v>3</v>
      </c>
    </row>
    <row r="1504" spans="1:1" x14ac:dyDescent="0.3">
      <c r="A1504" s="83" t="s">
        <v>4</v>
      </c>
    </row>
    <row r="1505" spans="1:1" x14ac:dyDescent="0.3">
      <c r="A1505" s="83" t="s">
        <v>119</v>
      </c>
    </row>
    <row r="1506" spans="1:1" x14ac:dyDescent="0.3">
      <c r="A1506" s="83" t="s">
        <v>120</v>
      </c>
    </row>
    <row r="1507" spans="1:1" x14ac:dyDescent="0.3">
      <c r="A1507" s="83" t="s">
        <v>5</v>
      </c>
    </row>
    <row r="1508" spans="1:1" x14ac:dyDescent="0.3">
      <c r="A1508" s="83" t="s">
        <v>6</v>
      </c>
    </row>
    <row r="1509" spans="1:1" x14ac:dyDescent="0.3">
      <c r="A1509" s="83" t="s">
        <v>121</v>
      </c>
    </row>
    <row r="1510" spans="1:1" x14ac:dyDescent="0.3">
      <c r="A1510" s="83" t="s">
        <v>7</v>
      </c>
    </row>
    <row r="1511" spans="1:1" x14ac:dyDescent="0.3">
      <c r="A1511" s="83" t="s">
        <v>8</v>
      </c>
    </row>
    <row r="1512" spans="1:1" x14ac:dyDescent="0.3">
      <c r="A1512" s="83" t="s">
        <v>122</v>
      </c>
    </row>
    <row r="1513" spans="1:1" x14ac:dyDescent="0.3">
      <c r="A1513" s="83" t="s">
        <v>9</v>
      </c>
    </row>
    <row r="1514" spans="1:1" x14ac:dyDescent="0.3">
      <c r="A1514" s="83" t="s">
        <v>10</v>
      </c>
    </row>
    <row r="1515" spans="1:1" x14ac:dyDescent="0.3">
      <c r="A1515" s="83" t="s">
        <v>123</v>
      </c>
    </row>
    <row r="1516" spans="1:1" x14ac:dyDescent="0.3">
      <c r="A1516" s="83" t="s">
        <v>124</v>
      </c>
    </row>
    <row r="1517" spans="1:1" x14ac:dyDescent="0.3">
      <c r="A1517" s="83" t="s">
        <v>11</v>
      </c>
    </row>
    <row r="1518" spans="1:1" x14ac:dyDescent="0.3">
      <c r="A1518" s="83" t="s">
        <v>12</v>
      </c>
    </row>
    <row r="1519" spans="1:1" x14ac:dyDescent="0.3">
      <c r="A1519" s="83" t="s">
        <v>14</v>
      </c>
    </row>
    <row r="1520" spans="1:1" x14ac:dyDescent="0.3">
      <c r="A1520" s="83" t="s">
        <v>15</v>
      </c>
    </row>
    <row r="1521" spans="1:1" x14ac:dyDescent="0.3">
      <c r="A1521" s="83" t="s">
        <v>16</v>
      </c>
    </row>
    <row r="1522" spans="1:1" x14ac:dyDescent="0.3">
      <c r="A1522" s="83" t="s">
        <v>17</v>
      </c>
    </row>
    <row r="1523" spans="1:1" x14ac:dyDescent="0.3">
      <c r="A1523" s="83" t="s">
        <v>18</v>
      </c>
    </row>
    <row r="1524" spans="1:1" x14ac:dyDescent="0.3">
      <c r="A1524" s="83" t="s">
        <v>19</v>
      </c>
    </row>
    <row r="1525" spans="1:1" x14ac:dyDescent="0.3">
      <c r="A1525" s="83" t="s">
        <v>20</v>
      </c>
    </row>
    <row r="1526" spans="1:1" x14ac:dyDescent="0.3">
      <c r="A1526" s="83" t="s">
        <v>21</v>
      </c>
    </row>
    <row r="1527" spans="1:1" x14ac:dyDescent="0.3">
      <c r="A1527" s="83" t="s">
        <v>22</v>
      </c>
    </row>
    <row r="1528" spans="1:1" x14ac:dyDescent="0.3">
      <c r="A1528" s="83" t="s">
        <v>23</v>
      </c>
    </row>
    <row r="1529" spans="1:1" x14ac:dyDescent="0.3">
      <c r="A1529" s="83" t="s">
        <v>24</v>
      </c>
    </row>
    <row r="1530" spans="1:1" x14ac:dyDescent="0.3">
      <c r="A1530" s="83" t="s">
        <v>25</v>
      </c>
    </row>
    <row r="1531" spans="1:1" x14ac:dyDescent="0.3">
      <c r="A1531" s="83" t="s">
        <v>26</v>
      </c>
    </row>
    <row r="1532" spans="1:1" x14ac:dyDescent="0.3">
      <c r="A1532" s="83" t="s">
        <v>27</v>
      </c>
    </row>
    <row r="1533" spans="1:1" x14ac:dyDescent="0.3">
      <c r="A1533" s="83" t="s">
        <v>28</v>
      </c>
    </row>
    <row r="1534" spans="1:1" x14ac:dyDescent="0.3">
      <c r="A1534" s="83" t="s">
        <v>29</v>
      </c>
    </row>
    <row r="1535" spans="1:1" x14ac:dyDescent="0.3">
      <c r="A1535" s="83" t="s">
        <v>30</v>
      </c>
    </row>
    <row r="1536" spans="1:1" x14ac:dyDescent="0.3">
      <c r="A1536" s="83" t="s">
        <v>31</v>
      </c>
    </row>
    <row r="1537" spans="1:1" x14ac:dyDescent="0.3">
      <c r="A1537" s="83" t="s">
        <v>32</v>
      </c>
    </row>
    <row r="1538" spans="1:1" x14ac:dyDescent="0.3">
      <c r="A1538" s="83" t="s">
        <v>33</v>
      </c>
    </row>
    <row r="1539" spans="1:1" x14ac:dyDescent="0.3">
      <c r="A1539" s="83" t="s">
        <v>35</v>
      </c>
    </row>
    <row r="1540" spans="1:1" x14ac:dyDescent="0.3">
      <c r="A1540" s="83" t="s">
        <v>36</v>
      </c>
    </row>
    <row r="1541" spans="1:1" x14ac:dyDescent="0.3">
      <c r="A1541" s="83" t="s">
        <v>37</v>
      </c>
    </row>
    <row r="1542" spans="1:1" x14ac:dyDescent="0.3">
      <c r="A1542" s="83" t="s">
        <v>38</v>
      </c>
    </row>
    <row r="1543" spans="1:1" x14ac:dyDescent="0.3">
      <c r="A1543" s="83" t="s">
        <v>39</v>
      </c>
    </row>
    <row r="1544" spans="1:1" x14ac:dyDescent="0.3">
      <c r="A1544" s="83" t="s">
        <v>40</v>
      </c>
    </row>
    <row r="1545" spans="1:1" x14ac:dyDescent="0.3">
      <c r="A1545" s="83" t="s">
        <v>41</v>
      </c>
    </row>
    <row r="1546" spans="1:1" x14ac:dyDescent="0.3">
      <c r="A1546" s="83" t="s">
        <v>42</v>
      </c>
    </row>
    <row r="1547" spans="1:1" x14ac:dyDescent="0.3">
      <c r="A1547" s="83" t="s">
        <v>44</v>
      </c>
    </row>
    <row r="1548" spans="1:1" x14ac:dyDescent="0.3">
      <c r="A1548" s="83" t="s">
        <v>45</v>
      </c>
    </row>
    <row r="1549" spans="1:1" x14ac:dyDescent="0.3">
      <c r="A1549" s="83" t="s">
        <v>46</v>
      </c>
    </row>
    <row r="1550" spans="1:1" x14ac:dyDescent="0.3">
      <c r="A1550" s="83" t="s">
        <v>47</v>
      </c>
    </row>
    <row r="1551" spans="1:1" x14ac:dyDescent="0.3">
      <c r="A1551" s="83" t="s">
        <v>72</v>
      </c>
    </row>
    <row r="1552" spans="1:1" x14ac:dyDescent="0.3">
      <c r="A1552" s="83" t="s">
        <v>49</v>
      </c>
    </row>
    <row r="1553" spans="1:1" x14ac:dyDescent="0.3">
      <c r="A1553" s="83" t="s">
        <v>50</v>
      </c>
    </row>
    <row r="1554" spans="1:1" x14ac:dyDescent="0.3">
      <c r="A1554" s="83" t="s">
        <v>52</v>
      </c>
    </row>
    <row r="1555" spans="1:1" x14ac:dyDescent="0.3">
      <c r="A1555" s="83" t="s">
        <v>53</v>
      </c>
    </row>
    <row r="1556" spans="1:1" x14ac:dyDescent="0.3">
      <c r="A1556" s="83" t="s">
        <v>54</v>
      </c>
    </row>
    <row r="1557" spans="1:1" x14ac:dyDescent="0.3">
      <c r="A1557" s="83" t="s">
        <v>55</v>
      </c>
    </row>
    <row r="1558" spans="1:1" x14ac:dyDescent="0.3">
      <c r="A1558" s="83" t="s">
        <v>56</v>
      </c>
    </row>
    <row r="1559" spans="1:1" x14ac:dyDescent="0.3">
      <c r="A1559" s="83" t="s">
        <v>57</v>
      </c>
    </row>
    <row r="1560" spans="1:1" x14ac:dyDescent="0.3">
      <c r="A1560" s="83" t="s">
        <v>58</v>
      </c>
    </row>
    <row r="1561" spans="1:1" x14ac:dyDescent="0.3">
      <c r="A1561" s="83" t="s">
        <v>59</v>
      </c>
    </row>
    <row r="1562" spans="1:1" x14ac:dyDescent="0.3">
      <c r="A1562" s="83" t="s">
        <v>60</v>
      </c>
    </row>
    <row r="1563" spans="1:1" x14ac:dyDescent="0.3">
      <c r="A1563" s="83" t="s">
        <v>61</v>
      </c>
    </row>
    <row r="1564" spans="1:1" x14ac:dyDescent="0.3">
      <c r="A1564" s="83" t="s">
        <v>117</v>
      </c>
    </row>
    <row r="1565" spans="1:1" x14ac:dyDescent="0.3">
      <c r="A1565" s="83" t="s">
        <v>118</v>
      </c>
    </row>
    <row r="1566" spans="1:1" x14ac:dyDescent="0.3">
      <c r="A1566" s="83" t="s">
        <v>0</v>
      </c>
    </row>
    <row r="1567" spans="1:1" x14ac:dyDescent="0.3">
      <c r="A1567" s="83" t="s">
        <v>1</v>
      </c>
    </row>
    <row r="1568" spans="1:1" x14ac:dyDescent="0.3">
      <c r="A1568" s="83" t="s">
        <v>2</v>
      </c>
    </row>
    <row r="1569" spans="1:1" x14ac:dyDescent="0.3">
      <c r="A1569" s="83" t="s">
        <v>3</v>
      </c>
    </row>
    <row r="1570" spans="1:1" x14ac:dyDescent="0.3">
      <c r="A1570" s="83" t="s">
        <v>4</v>
      </c>
    </row>
    <row r="1571" spans="1:1" x14ac:dyDescent="0.3">
      <c r="A1571" s="83" t="s">
        <v>119</v>
      </c>
    </row>
    <row r="1572" spans="1:1" x14ac:dyDescent="0.3">
      <c r="A1572" s="83" t="s">
        <v>120</v>
      </c>
    </row>
    <row r="1573" spans="1:1" x14ac:dyDescent="0.3">
      <c r="A1573" s="83" t="s">
        <v>5</v>
      </c>
    </row>
    <row r="1574" spans="1:1" x14ac:dyDescent="0.3">
      <c r="A1574" s="83" t="s">
        <v>6</v>
      </c>
    </row>
    <row r="1575" spans="1:1" x14ac:dyDescent="0.3">
      <c r="A1575" s="83" t="s">
        <v>121</v>
      </c>
    </row>
    <row r="1576" spans="1:1" x14ac:dyDescent="0.3">
      <c r="A1576" s="83" t="s">
        <v>7</v>
      </c>
    </row>
    <row r="1577" spans="1:1" x14ac:dyDescent="0.3">
      <c r="A1577" s="83" t="s">
        <v>8</v>
      </c>
    </row>
    <row r="1578" spans="1:1" x14ac:dyDescent="0.3">
      <c r="A1578" s="83" t="s">
        <v>122</v>
      </c>
    </row>
    <row r="1579" spans="1:1" x14ac:dyDescent="0.3">
      <c r="A1579" s="83" t="s">
        <v>9</v>
      </c>
    </row>
    <row r="1580" spans="1:1" x14ac:dyDescent="0.3">
      <c r="A1580" s="83" t="s">
        <v>10</v>
      </c>
    </row>
    <row r="1581" spans="1:1" x14ac:dyDescent="0.3">
      <c r="A1581" s="83" t="s">
        <v>123</v>
      </c>
    </row>
    <row r="1582" spans="1:1" x14ac:dyDescent="0.3">
      <c r="A1582" s="83" t="s">
        <v>124</v>
      </c>
    </row>
    <row r="1583" spans="1:1" x14ac:dyDescent="0.3">
      <c r="A1583" s="83" t="s">
        <v>11</v>
      </c>
    </row>
    <row r="1584" spans="1:1" x14ac:dyDescent="0.3">
      <c r="A1584" s="83" t="s">
        <v>12</v>
      </c>
    </row>
    <row r="1585" spans="1:1" x14ac:dyDescent="0.3">
      <c r="A1585" s="83" t="s">
        <v>14</v>
      </c>
    </row>
    <row r="1586" spans="1:1" x14ac:dyDescent="0.3">
      <c r="A1586" s="83" t="s">
        <v>15</v>
      </c>
    </row>
    <row r="1587" spans="1:1" x14ac:dyDescent="0.3">
      <c r="A1587" s="83" t="s">
        <v>16</v>
      </c>
    </row>
    <row r="1588" spans="1:1" x14ac:dyDescent="0.3">
      <c r="A1588" s="83" t="s">
        <v>17</v>
      </c>
    </row>
    <row r="1589" spans="1:1" x14ac:dyDescent="0.3">
      <c r="A1589" s="83" t="s">
        <v>138</v>
      </c>
    </row>
    <row r="1590" spans="1:1" x14ac:dyDescent="0.3">
      <c r="A1590" s="83" t="s">
        <v>19</v>
      </c>
    </row>
    <row r="1591" spans="1:1" x14ac:dyDescent="0.3">
      <c r="A1591" s="83" t="s">
        <v>20</v>
      </c>
    </row>
    <row r="1592" spans="1:1" x14ac:dyDescent="0.3">
      <c r="A1592" s="83" t="s">
        <v>21</v>
      </c>
    </row>
    <row r="1593" spans="1:1" x14ac:dyDescent="0.3">
      <c r="A1593" s="83" t="s">
        <v>22</v>
      </c>
    </row>
    <row r="1594" spans="1:1" x14ac:dyDescent="0.3">
      <c r="A1594" s="83" t="s">
        <v>23</v>
      </c>
    </row>
    <row r="1595" spans="1:1" x14ac:dyDescent="0.3">
      <c r="A1595" s="83" t="s">
        <v>24</v>
      </c>
    </row>
    <row r="1596" spans="1:1" x14ac:dyDescent="0.3">
      <c r="A1596" s="83" t="s">
        <v>25</v>
      </c>
    </row>
    <row r="1597" spans="1:1" x14ac:dyDescent="0.3">
      <c r="A1597" s="83" t="s">
        <v>26</v>
      </c>
    </row>
    <row r="1598" spans="1:1" x14ac:dyDescent="0.3">
      <c r="A1598" s="83" t="s">
        <v>27</v>
      </c>
    </row>
    <row r="1599" spans="1:1" x14ac:dyDescent="0.3">
      <c r="A1599" s="83" t="s">
        <v>28</v>
      </c>
    </row>
    <row r="1600" spans="1:1" x14ac:dyDescent="0.3">
      <c r="A1600" s="83" t="s">
        <v>29</v>
      </c>
    </row>
    <row r="1601" spans="1:1" x14ac:dyDescent="0.3">
      <c r="A1601" s="83" t="s">
        <v>30</v>
      </c>
    </row>
    <row r="1602" spans="1:1" x14ac:dyDescent="0.3">
      <c r="A1602" s="83" t="s">
        <v>31</v>
      </c>
    </row>
    <row r="1603" spans="1:1" x14ac:dyDescent="0.3">
      <c r="A1603" s="83" t="s">
        <v>32</v>
      </c>
    </row>
    <row r="1604" spans="1:1" x14ac:dyDescent="0.3">
      <c r="A1604" s="83" t="s">
        <v>33</v>
      </c>
    </row>
    <row r="1605" spans="1:1" x14ac:dyDescent="0.3">
      <c r="A1605" s="83" t="s">
        <v>35</v>
      </c>
    </row>
    <row r="1606" spans="1:1" x14ac:dyDescent="0.3">
      <c r="A1606" s="83" t="s">
        <v>36</v>
      </c>
    </row>
    <row r="1607" spans="1:1" x14ac:dyDescent="0.3">
      <c r="A1607" s="83" t="s">
        <v>37</v>
      </c>
    </row>
    <row r="1608" spans="1:1" x14ac:dyDescent="0.3">
      <c r="A1608" s="83" t="s">
        <v>38</v>
      </c>
    </row>
    <row r="1609" spans="1:1" x14ac:dyDescent="0.3">
      <c r="A1609" s="83" t="s">
        <v>39</v>
      </c>
    </row>
    <row r="1610" spans="1:1" x14ac:dyDescent="0.3">
      <c r="A1610" s="83" t="s">
        <v>40</v>
      </c>
    </row>
    <row r="1611" spans="1:1" x14ac:dyDescent="0.3">
      <c r="A1611" s="83" t="s">
        <v>41</v>
      </c>
    </row>
    <row r="1612" spans="1:1" x14ac:dyDescent="0.3">
      <c r="A1612" s="83" t="s">
        <v>42</v>
      </c>
    </row>
    <row r="1613" spans="1:1" x14ac:dyDescent="0.3">
      <c r="A1613" s="90" t="s">
        <v>139</v>
      </c>
    </row>
    <row r="1614" spans="1:1" x14ac:dyDescent="0.3">
      <c r="A1614" s="90" t="s">
        <v>140</v>
      </c>
    </row>
    <row r="1615" spans="1:1" x14ac:dyDescent="0.3">
      <c r="A1615" s="90" t="s">
        <v>141</v>
      </c>
    </row>
    <row r="1616" spans="1:1" x14ac:dyDescent="0.3">
      <c r="A1616" s="90" t="s">
        <v>142</v>
      </c>
    </row>
    <row r="1617" spans="1:1" x14ac:dyDescent="0.3">
      <c r="A1617" s="90" t="s">
        <v>143</v>
      </c>
    </row>
    <row r="1618" spans="1:1" x14ac:dyDescent="0.3">
      <c r="A1618" s="90" t="s">
        <v>144</v>
      </c>
    </row>
    <row r="1619" spans="1:1" x14ac:dyDescent="0.3">
      <c r="A1619" s="90" t="s">
        <v>145</v>
      </c>
    </row>
    <row r="1620" spans="1:1" x14ac:dyDescent="0.3">
      <c r="A1620" s="91" t="s">
        <v>146</v>
      </c>
    </row>
    <row r="1621" spans="1:1" x14ac:dyDescent="0.3">
      <c r="A1621" s="91" t="s">
        <v>147</v>
      </c>
    </row>
    <row r="1622" spans="1:1" x14ac:dyDescent="0.3">
      <c r="A1622" s="91" t="s">
        <v>148</v>
      </c>
    </row>
    <row r="1623" spans="1:1" x14ac:dyDescent="0.3">
      <c r="A1623" s="91" t="s">
        <v>149</v>
      </c>
    </row>
    <row r="1624" spans="1:1" x14ac:dyDescent="0.3">
      <c r="A1624" s="91" t="s">
        <v>150</v>
      </c>
    </row>
    <row r="1625" spans="1:1" x14ac:dyDescent="0.3">
      <c r="A1625" s="91" t="s">
        <v>151</v>
      </c>
    </row>
    <row r="1626" spans="1:1" x14ac:dyDescent="0.3">
      <c r="A1626" s="91" t="s">
        <v>152</v>
      </c>
    </row>
    <row r="1627" spans="1:1" x14ac:dyDescent="0.3">
      <c r="A1627" s="91" t="s">
        <v>153</v>
      </c>
    </row>
    <row r="1628" spans="1:1" x14ac:dyDescent="0.3">
      <c r="A1628" s="91" t="s">
        <v>154</v>
      </c>
    </row>
    <row r="1629" spans="1:1" x14ac:dyDescent="0.3">
      <c r="A1629" s="91" t="s">
        <v>155</v>
      </c>
    </row>
    <row r="1630" spans="1:1" x14ac:dyDescent="0.3">
      <c r="A1630" s="83" t="s">
        <v>117</v>
      </c>
    </row>
    <row r="1631" spans="1:1" x14ac:dyDescent="0.3">
      <c r="A1631" s="83" t="s">
        <v>118</v>
      </c>
    </row>
    <row r="1632" spans="1:1" x14ac:dyDescent="0.3">
      <c r="A1632" s="83" t="s">
        <v>0</v>
      </c>
    </row>
    <row r="1633" spans="1:1" x14ac:dyDescent="0.3">
      <c r="A1633" s="83" t="s">
        <v>1</v>
      </c>
    </row>
    <row r="1634" spans="1:1" x14ac:dyDescent="0.3">
      <c r="A1634" s="83" t="s">
        <v>2</v>
      </c>
    </row>
    <row r="1635" spans="1:1" x14ac:dyDescent="0.3">
      <c r="A1635" s="83" t="s">
        <v>3</v>
      </c>
    </row>
    <row r="1636" spans="1:1" x14ac:dyDescent="0.3">
      <c r="A1636" s="83" t="s">
        <v>4</v>
      </c>
    </row>
    <row r="1637" spans="1:1" x14ac:dyDescent="0.3">
      <c r="A1637" s="83" t="s">
        <v>119</v>
      </c>
    </row>
    <row r="1638" spans="1:1" x14ac:dyDescent="0.3">
      <c r="A1638" s="83" t="s">
        <v>120</v>
      </c>
    </row>
    <row r="1639" spans="1:1" x14ac:dyDescent="0.3">
      <c r="A1639" s="83" t="s">
        <v>5</v>
      </c>
    </row>
    <row r="1640" spans="1:1" x14ac:dyDescent="0.3">
      <c r="A1640" s="83" t="s">
        <v>6</v>
      </c>
    </row>
    <row r="1641" spans="1:1" x14ac:dyDescent="0.3">
      <c r="A1641" s="83" t="s">
        <v>121</v>
      </c>
    </row>
    <row r="1642" spans="1:1" x14ac:dyDescent="0.3">
      <c r="A1642" s="83" t="s">
        <v>7</v>
      </c>
    </row>
    <row r="1643" spans="1:1" x14ac:dyDescent="0.3">
      <c r="A1643" s="83" t="s">
        <v>8</v>
      </c>
    </row>
    <row r="1644" spans="1:1" x14ac:dyDescent="0.3">
      <c r="A1644" s="83" t="s">
        <v>122</v>
      </c>
    </row>
    <row r="1645" spans="1:1" x14ac:dyDescent="0.3">
      <c r="A1645" s="83" t="s">
        <v>9</v>
      </c>
    </row>
    <row r="1646" spans="1:1" x14ac:dyDescent="0.3">
      <c r="A1646" s="83" t="s">
        <v>10</v>
      </c>
    </row>
    <row r="1647" spans="1:1" x14ac:dyDescent="0.3">
      <c r="A1647" s="83" t="s">
        <v>123</v>
      </c>
    </row>
    <row r="1648" spans="1:1" x14ac:dyDescent="0.3">
      <c r="A1648" s="83" t="s">
        <v>124</v>
      </c>
    </row>
    <row r="1649" spans="1:1" x14ac:dyDescent="0.3">
      <c r="A1649" s="83" t="s">
        <v>11</v>
      </c>
    </row>
    <row r="1650" spans="1:1" x14ac:dyDescent="0.3">
      <c r="A1650" s="83" t="s">
        <v>12</v>
      </c>
    </row>
    <row r="1651" spans="1:1" x14ac:dyDescent="0.3">
      <c r="A1651" s="83" t="s">
        <v>14</v>
      </c>
    </row>
    <row r="1652" spans="1:1" x14ac:dyDescent="0.3">
      <c r="A1652" s="83" t="s">
        <v>15</v>
      </c>
    </row>
    <row r="1653" spans="1:1" x14ac:dyDescent="0.3">
      <c r="A1653" s="83" t="s">
        <v>16</v>
      </c>
    </row>
    <row r="1654" spans="1:1" x14ac:dyDescent="0.3">
      <c r="A1654" s="83" t="s">
        <v>17</v>
      </c>
    </row>
    <row r="1655" spans="1:1" x14ac:dyDescent="0.3">
      <c r="A1655" s="83" t="s">
        <v>138</v>
      </c>
    </row>
    <row r="1656" spans="1:1" x14ac:dyDescent="0.3">
      <c r="A1656" s="83" t="s">
        <v>19</v>
      </c>
    </row>
    <row r="1657" spans="1:1" x14ac:dyDescent="0.3">
      <c r="A1657" s="83" t="s">
        <v>20</v>
      </c>
    </row>
    <row r="1658" spans="1:1" x14ac:dyDescent="0.3">
      <c r="A1658" s="83" t="s">
        <v>21</v>
      </c>
    </row>
    <row r="1659" spans="1:1" x14ac:dyDescent="0.3">
      <c r="A1659" s="83" t="s">
        <v>22</v>
      </c>
    </row>
    <row r="1660" spans="1:1" x14ac:dyDescent="0.3">
      <c r="A1660" s="83" t="s">
        <v>23</v>
      </c>
    </row>
    <row r="1661" spans="1:1" x14ac:dyDescent="0.3">
      <c r="A1661" s="83" t="s">
        <v>24</v>
      </c>
    </row>
    <row r="1662" spans="1:1" x14ac:dyDescent="0.3">
      <c r="A1662" s="83" t="s">
        <v>25</v>
      </c>
    </row>
    <row r="1663" spans="1:1" x14ac:dyDescent="0.3">
      <c r="A1663" s="83" t="s">
        <v>26</v>
      </c>
    </row>
    <row r="1664" spans="1:1" x14ac:dyDescent="0.3">
      <c r="A1664" s="83" t="s">
        <v>27</v>
      </c>
    </row>
    <row r="1665" spans="1:1" x14ac:dyDescent="0.3">
      <c r="A1665" s="83" t="s">
        <v>28</v>
      </c>
    </row>
    <row r="1666" spans="1:1" x14ac:dyDescent="0.3">
      <c r="A1666" s="83" t="s">
        <v>29</v>
      </c>
    </row>
    <row r="1667" spans="1:1" x14ac:dyDescent="0.3">
      <c r="A1667" s="83" t="s">
        <v>30</v>
      </c>
    </row>
    <row r="1668" spans="1:1" x14ac:dyDescent="0.3">
      <c r="A1668" s="83" t="s">
        <v>31</v>
      </c>
    </row>
    <row r="1669" spans="1:1" x14ac:dyDescent="0.3">
      <c r="A1669" s="83" t="s">
        <v>32</v>
      </c>
    </row>
    <row r="1670" spans="1:1" x14ac:dyDescent="0.3">
      <c r="A1670" s="83" t="s">
        <v>33</v>
      </c>
    </row>
    <row r="1671" spans="1:1" x14ac:dyDescent="0.3">
      <c r="A1671" s="83" t="s">
        <v>35</v>
      </c>
    </row>
    <row r="1672" spans="1:1" x14ac:dyDescent="0.3">
      <c r="A1672" s="83" t="s">
        <v>36</v>
      </c>
    </row>
    <row r="1673" spans="1:1" x14ac:dyDescent="0.3">
      <c r="A1673" s="83" t="s">
        <v>37</v>
      </c>
    </row>
    <row r="1674" spans="1:1" x14ac:dyDescent="0.3">
      <c r="A1674" s="83" t="s">
        <v>38</v>
      </c>
    </row>
    <row r="1675" spans="1:1" x14ac:dyDescent="0.3">
      <c r="A1675" s="83" t="s">
        <v>39</v>
      </c>
    </row>
    <row r="1676" spans="1:1" x14ac:dyDescent="0.3">
      <c r="A1676" s="83" t="s">
        <v>40</v>
      </c>
    </row>
    <row r="1677" spans="1:1" x14ac:dyDescent="0.3">
      <c r="A1677" s="83" t="s">
        <v>41</v>
      </c>
    </row>
    <row r="1678" spans="1:1" x14ac:dyDescent="0.3">
      <c r="A1678" s="83" t="s">
        <v>42</v>
      </c>
    </row>
    <row r="1679" spans="1:1" x14ac:dyDescent="0.3">
      <c r="A1679" s="90" t="s">
        <v>139</v>
      </c>
    </row>
    <row r="1680" spans="1:1" x14ac:dyDescent="0.3">
      <c r="A1680" s="90" t="s">
        <v>140</v>
      </c>
    </row>
    <row r="1681" spans="1:1" x14ac:dyDescent="0.3">
      <c r="A1681" s="90" t="s">
        <v>141</v>
      </c>
    </row>
    <row r="1682" spans="1:1" x14ac:dyDescent="0.3">
      <c r="A1682" s="90" t="s">
        <v>142</v>
      </c>
    </row>
    <row r="1683" spans="1:1" x14ac:dyDescent="0.3">
      <c r="A1683" s="90" t="s">
        <v>143</v>
      </c>
    </row>
    <row r="1684" spans="1:1" x14ac:dyDescent="0.3">
      <c r="A1684" s="90" t="s">
        <v>144</v>
      </c>
    </row>
    <row r="1685" spans="1:1" x14ac:dyDescent="0.3">
      <c r="A1685" s="90" t="s">
        <v>145</v>
      </c>
    </row>
    <row r="1686" spans="1:1" x14ac:dyDescent="0.3">
      <c r="A1686" s="91" t="s">
        <v>146</v>
      </c>
    </row>
    <row r="1687" spans="1:1" x14ac:dyDescent="0.3">
      <c r="A1687" s="91" t="s">
        <v>147</v>
      </c>
    </row>
    <row r="1688" spans="1:1" x14ac:dyDescent="0.3">
      <c r="A1688" s="91" t="s">
        <v>148</v>
      </c>
    </row>
    <row r="1689" spans="1:1" x14ac:dyDescent="0.3">
      <c r="A1689" s="91" t="s">
        <v>149</v>
      </c>
    </row>
    <row r="1690" spans="1:1" x14ac:dyDescent="0.3">
      <c r="A1690" s="91" t="s">
        <v>150</v>
      </c>
    </row>
    <row r="1691" spans="1:1" x14ac:dyDescent="0.3">
      <c r="A1691" s="91" t="s">
        <v>151</v>
      </c>
    </row>
    <row r="1692" spans="1:1" x14ac:dyDescent="0.3">
      <c r="A1692" s="91" t="s">
        <v>152</v>
      </c>
    </row>
    <row r="1693" spans="1:1" x14ac:dyDescent="0.3">
      <c r="A1693" s="91" t="s">
        <v>153</v>
      </c>
    </row>
    <row r="1694" spans="1:1" x14ac:dyDescent="0.3">
      <c r="A1694" s="91" t="s">
        <v>154</v>
      </c>
    </row>
    <row r="1695" spans="1:1" x14ac:dyDescent="0.3">
      <c r="A1695" s="91" t="s">
        <v>155</v>
      </c>
    </row>
    <row r="1696" spans="1:1" x14ac:dyDescent="0.3">
      <c r="A1696" s="83" t="s">
        <v>117</v>
      </c>
    </row>
    <row r="1697" spans="1:1" x14ac:dyDescent="0.3">
      <c r="A1697" s="83" t="s">
        <v>118</v>
      </c>
    </row>
    <row r="1698" spans="1:1" x14ac:dyDescent="0.3">
      <c r="A1698" s="83" t="s">
        <v>0</v>
      </c>
    </row>
    <row r="1699" spans="1:1" x14ac:dyDescent="0.3">
      <c r="A1699" s="83" t="s">
        <v>1</v>
      </c>
    </row>
    <row r="1700" spans="1:1" x14ac:dyDescent="0.3">
      <c r="A1700" s="83" t="s">
        <v>2</v>
      </c>
    </row>
    <row r="1701" spans="1:1" x14ac:dyDescent="0.3">
      <c r="A1701" s="83" t="s">
        <v>3</v>
      </c>
    </row>
    <row r="1702" spans="1:1" x14ac:dyDescent="0.3">
      <c r="A1702" s="83" t="s">
        <v>4</v>
      </c>
    </row>
    <row r="1703" spans="1:1" x14ac:dyDescent="0.3">
      <c r="A1703" s="83" t="s">
        <v>119</v>
      </c>
    </row>
    <row r="1704" spans="1:1" x14ac:dyDescent="0.3">
      <c r="A1704" s="83" t="s">
        <v>120</v>
      </c>
    </row>
    <row r="1705" spans="1:1" x14ac:dyDescent="0.3">
      <c r="A1705" s="83" t="s">
        <v>5</v>
      </c>
    </row>
    <row r="1706" spans="1:1" x14ac:dyDescent="0.3">
      <c r="A1706" s="83" t="s">
        <v>6</v>
      </c>
    </row>
    <row r="1707" spans="1:1" x14ac:dyDescent="0.3">
      <c r="A1707" s="83" t="s">
        <v>121</v>
      </c>
    </row>
    <row r="1708" spans="1:1" x14ac:dyDescent="0.3">
      <c r="A1708" s="83" t="s">
        <v>7</v>
      </c>
    </row>
    <row r="1709" spans="1:1" x14ac:dyDescent="0.3">
      <c r="A1709" s="83" t="s">
        <v>8</v>
      </c>
    </row>
    <row r="1710" spans="1:1" x14ac:dyDescent="0.3">
      <c r="A1710" s="83" t="s">
        <v>122</v>
      </c>
    </row>
    <row r="1711" spans="1:1" x14ac:dyDescent="0.3">
      <c r="A1711" s="83" t="s">
        <v>9</v>
      </c>
    </row>
    <row r="1712" spans="1:1" x14ac:dyDescent="0.3">
      <c r="A1712" s="83" t="s">
        <v>10</v>
      </c>
    </row>
    <row r="1713" spans="1:1" x14ac:dyDescent="0.3">
      <c r="A1713" s="83" t="s">
        <v>123</v>
      </c>
    </row>
    <row r="1714" spans="1:1" x14ac:dyDescent="0.3">
      <c r="A1714" s="83" t="s">
        <v>124</v>
      </c>
    </row>
    <row r="1715" spans="1:1" x14ac:dyDescent="0.3">
      <c r="A1715" s="83" t="s">
        <v>11</v>
      </c>
    </row>
    <row r="1716" spans="1:1" x14ac:dyDescent="0.3">
      <c r="A1716" s="83" t="s">
        <v>12</v>
      </c>
    </row>
    <row r="1717" spans="1:1" x14ac:dyDescent="0.3">
      <c r="A1717" s="83" t="s">
        <v>14</v>
      </c>
    </row>
    <row r="1718" spans="1:1" x14ac:dyDescent="0.3">
      <c r="A1718" s="83" t="s">
        <v>15</v>
      </c>
    </row>
    <row r="1719" spans="1:1" x14ac:dyDescent="0.3">
      <c r="A1719" s="83" t="s">
        <v>16</v>
      </c>
    </row>
    <row r="1720" spans="1:1" x14ac:dyDescent="0.3">
      <c r="A1720" s="83" t="s">
        <v>17</v>
      </c>
    </row>
    <row r="1721" spans="1:1" x14ac:dyDescent="0.3">
      <c r="A1721" s="83" t="s">
        <v>138</v>
      </c>
    </row>
    <row r="1722" spans="1:1" x14ac:dyDescent="0.3">
      <c r="A1722" s="83" t="s">
        <v>19</v>
      </c>
    </row>
    <row r="1723" spans="1:1" x14ac:dyDescent="0.3">
      <c r="A1723" s="83" t="s">
        <v>20</v>
      </c>
    </row>
    <row r="1724" spans="1:1" x14ac:dyDescent="0.3">
      <c r="A1724" s="83" t="s">
        <v>21</v>
      </c>
    </row>
    <row r="1725" spans="1:1" x14ac:dyDescent="0.3">
      <c r="A1725" s="83" t="s">
        <v>22</v>
      </c>
    </row>
    <row r="1726" spans="1:1" x14ac:dyDescent="0.3">
      <c r="A1726" s="83" t="s">
        <v>23</v>
      </c>
    </row>
    <row r="1727" spans="1:1" x14ac:dyDescent="0.3">
      <c r="A1727" s="83" t="s">
        <v>24</v>
      </c>
    </row>
    <row r="1728" spans="1:1" x14ac:dyDescent="0.3">
      <c r="A1728" s="83" t="s">
        <v>25</v>
      </c>
    </row>
    <row r="1729" spans="1:1" x14ac:dyDescent="0.3">
      <c r="A1729" s="83" t="s">
        <v>26</v>
      </c>
    </row>
    <row r="1730" spans="1:1" x14ac:dyDescent="0.3">
      <c r="A1730" s="83" t="s">
        <v>27</v>
      </c>
    </row>
    <row r="1731" spans="1:1" x14ac:dyDescent="0.3">
      <c r="A1731" s="83" t="s">
        <v>28</v>
      </c>
    </row>
    <row r="1732" spans="1:1" x14ac:dyDescent="0.3">
      <c r="A1732" s="83" t="s">
        <v>29</v>
      </c>
    </row>
    <row r="1733" spans="1:1" x14ac:dyDescent="0.3">
      <c r="A1733" s="83" t="s">
        <v>30</v>
      </c>
    </row>
    <row r="1734" spans="1:1" x14ac:dyDescent="0.3">
      <c r="A1734" s="83" t="s">
        <v>31</v>
      </c>
    </row>
    <row r="1735" spans="1:1" x14ac:dyDescent="0.3">
      <c r="A1735" s="83" t="s">
        <v>32</v>
      </c>
    </row>
    <row r="1736" spans="1:1" x14ac:dyDescent="0.3">
      <c r="A1736" s="83" t="s">
        <v>33</v>
      </c>
    </row>
    <row r="1737" spans="1:1" x14ac:dyDescent="0.3">
      <c r="A1737" s="83" t="s">
        <v>35</v>
      </c>
    </row>
    <row r="1738" spans="1:1" x14ac:dyDescent="0.3">
      <c r="A1738" s="83" t="s">
        <v>36</v>
      </c>
    </row>
    <row r="1739" spans="1:1" x14ac:dyDescent="0.3">
      <c r="A1739" s="83" t="s">
        <v>37</v>
      </c>
    </row>
    <row r="1740" spans="1:1" x14ac:dyDescent="0.3">
      <c r="A1740" s="83" t="s">
        <v>38</v>
      </c>
    </row>
    <row r="1741" spans="1:1" x14ac:dyDescent="0.3">
      <c r="A1741" s="83" t="s">
        <v>39</v>
      </c>
    </row>
    <row r="1742" spans="1:1" x14ac:dyDescent="0.3">
      <c r="A1742" s="83" t="s">
        <v>40</v>
      </c>
    </row>
    <row r="1743" spans="1:1" x14ac:dyDescent="0.3">
      <c r="A1743" s="83" t="s">
        <v>41</v>
      </c>
    </row>
    <row r="1744" spans="1:1" x14ac:dyDescent="0.3">
      <c r="A1744" s="83" t="s">
        <v>42</v>
      </c>
    </row>
    <row r="1745" spans="1:1" x14ac:dyDescent="0.3">
      <c r="A1745" s="83" t="s">
        <v>44</v>
      </c>
    </row>
    <row r="1746" spans="1:1" x14ac:dyDescent="0.3">
      <c r="A1746" s="83" t="s">
        <v>45</v>
      </c>
    </row>
    <row r="1747" spans="1:1" x14ac:dyDescent="0.3">
      <c r="A1747" s="83" t="s">
        <v>46</v>
      </c>
    </row>
    <row r="1748" spans="1:1" x14ac:dyDescent="0.3">
      <c r="A1748" s="83" t="s">
        <v>47</v>
      </c>
    </row>
    <row r="1749" spans="1:1" x14ac:dyDescent="0.3">
      <c r="A1749" s="83" t="s">
        <v>72</v>
      </c>
    </row>
    <row r="1750" spans="1:1" x14ac:dyDescent="0.3">
      <c r="A1750" s="83" t="s">
        <v>49</v>
      </c>
    </row>
    <row r="1751" spans="1:1" x14ac:dyDescent="0.3">
      <c r="A1751" s="83" t="s">
        <v>50</v>
      </c>
    </row>
    <row r="1752" spans="1:1" x14ac:dyDescent="0.3">
      <c r="A1752" s="83" t="s">
        <v>52</v>
      </c>
    </row>
    <row r="1753" spans="1:1" x14ac:dyDescent="0.3">
      <c r="A1753" s="83" t="s">
        <v>53</v>
      </c>
    </row>
    <row r="1754" spans="1:1" x14ac:dyDescent="0.3">
      <c r="A1754" s="83" t="s">
        <v>54</v>
      </c>
    </row>
    <row r="1755" spans="1:1" x14ac:dyDescent="0.3">
      <c r="A1755" s="83" t="s">
        <v>55</v>
      </c>
    </row>
    <row r="1756" spans="1:1" x14ac:dyDescent="0.3">
      <c r="A1756" s="83" t="s">
        <v>56</v>
      </c>
    </row>
    <row r="1757" spans="1:1" x14ac:dyDescent="0.3">
      <c r="A1757" s="83" t="s">
        <v>57</v>
      </c>
    </row>
    <row r="1758" spans="1:1" x14ac:dyDescent="0.3">
      <c r="A1758" s="83" t="s">
        <v>58</v>
      </c>
    </row>
    <row r="1759" spans="1:1" x14ac:dyDescent="0.3">
      <c r="A1759" s="83" t="s">
        <v>59</v>
      </c>
    </row>
    <row r="1760" spans="1:1" x14ac:dyDescent="0.3">
      <c r="A1760" s="83" t="s">
        <v>60</v>
      </c>
    </row>
    <row r="1761" spans="1:1" x14ac:dyDescent="0.3">
      <c r="A1761" s="83" t="s">
        <v>61</v>
      </c>
    </row>
    <row r="1762" spans="1:1" x14ac:dyDescent="0.3">
      <c r="A1762" s="83" t="s">
        <v>117</v>
      </c>
    </row>
    <row r="1763" spans="1:1" x14ac:dyDescent="0.3">
      <c r="A1763" s="83" t="s">
        <v>118</v>
      </c>
    </row>
    <row r="1764" spans="1:1" x14ac:dyDescent="0.3">
      <c r="A1764" s="83" t="s">
        <v>0</v>
      </c>
    </row>
    <row r="1765" spans="1:1" x14ac:dyDescent="0.3">
      <c r="A1765" s="83" t="s">
        <v>1</v>
      </c>
    </row>
    <row r="1766" spans="1:1" x14ac:dyDescent="0.3">
      <c r="A1766" s="83" t="s">
        <v>2</v>
      </c>
    </row>
    <row r="1767" spans="1:1" x14ac:dyDescent="0.3">
      <c r="A1767" s="83" t="s">
        <v>3</v>
      </c>
    </row>
    <row r="1768" spans="1:1" x14ac:dyDescent="0.3">
      <c r="A1768" s="83" t="s">
        <v>4</v>
      </c>
    </row>
    <row r="1769" spans="1:1" x14ac:dyDescent="0.3">
      <c r="A1769" s="83" t="s">
        <v>119</v>
      </c>
    </row>
    <row r="1770" spans="1:1" x14ac:dyDescent="0.3">
      <c r="A1770" s="83" t="s">
        <v>120</v>
      </c>
    </row>
    <row r="1771" spans="1:1" x14ac:dyDescent="0.3">
      <c r="A1771" s="83" t="s">
        <v>5</v>
      </c>
    </row>
    <row r="1772" spans="1:1" x14ac:dyDescent="0.3">
      <c r="A1772" s="83" t="s">
        <v>6</v>
      </c>
    </row>
    <row r="1773" spans="1:1" x14ac:dyDescent="0.3">
      <c r="A1773" s="83" t="s">
        <v>121</v>
      </c>
    </row>
    <row r="1774" spans="1:1" x14ac:dyDescent="0.3">
      <c r="A1774" s="83" t="s">
        <v>7</v>
      </c>
    </row>
    <row r="1775" spans="1:1" x14ac:dyDescent="0.3">
      <c r="A1775" s="83" t="s">
        <v>8</v>
      </c>
    </row>
    <row r="1776" spans="1:1" x14ac:dyDescent="0.3">
      <c r="A1776" s="83" t="s">
        <v>122</v>
      </c>
    </row>
    <row r="1777" spans="1:1" x14ac:dyDescent="0.3">
      <c r="A1777" s="83" t="s">
        <v>9</v>
      </c>
    </row>
    <row r="1778" spans="1:1" x14ac:dyDescent="0.3">
      <c r="A1778" s="83" t="s">
        <v>10</v>
      </c>
    </row>
    <row r="1779" spans="1:1" x14ac:dyDescent="0.3">
      <c r="A1779" s="83" t="s">
        <v>123</v>
      </c>
    </row>
    <row r="1780" spans="1:1" x14ac:dyDescent="0.3">
      <c r="A1780" s="83" t="s">
        <v>124</v>
      </c>
    </row>
    <row r="1781" spans="1:1" x14ac:dyDescent="0.3">
      <c r="A1781" s="83" t="s">
        <v>11</v>
      </c>
    </row>
    <row r="1782" spans="1:1" x14ac:dyDescent="0.3">
      <c r="A1782" s="83" t="s">
        <v>12</v>
      </c>
    </row>
    <row r="1783" spans="1:1" x14ac:dyDescent="0.3">
      <c r="A1783" s="83" t="s">
        <v>14</v>
      </c>
    </row>
    <row r="1784" spans="1:1" x14ac:dyDescent="0.3">
      <c r="A1784" s="83" t="s">
        <v>15</v>
      </c>
    </row>
    <row r="1785" spans="1:1" x14ac:dyDescent="0.3">
      <c r="A1785" s="83" t="s">
        <v>16</v>
      </c>
    </row>
    <row r="1786" spans="1:1" x14ac:dyDescent="0.3">
      <c r="A1786" s="83" t="s">
        <v>17</v>
      </c>
    </row>
    <row r="1787" spans="1:1" x14ac:dyDescent="0.3">
      <c r="A1787" s="83" t="s">
        <v>18</v>
      </c>
    </row>
    <row r="1788" spans="1:1" x14ac:dyDescent="0.3">
      <c r="A1788" s="83" t="s">
        <v>19</v>
      </c>
    </row>
    <row r="1789" spans="1:1" x14ac:dyDescent="0.3">
      <c r="A1789" s="83" t="s">
        <v>20</v>
      </c>
    </row>
    <row r="1790" spans="1:1" x14ac:dyDescent="0.3">
      <c r="A1790" s="83" t="s">
        <v>21</v>
      </c>
    </row>
    <row r="1791" spans="1:1" x14ac:dyDescent="0.3">
      <c r="A1791" s="83" t="s">
        <v>22</v>
      </c>
    </row>
    <row r="1792" spans="1:1" x14ac:dyDescent="0.3">
      <c r="A1792" s="83" t="s">
        <v>23</v>
      </c>
    </row>
    <row r="1793" spans="1:1" x14ac:dyDescent="0.3">
      <c r="A1793" s="83" t="s">
        <v>24</v>
      </c>
    </row>
    <row r="1794" spans="1:1" x14ac:dyDescent="0.3">
      <c r="A1794" s="83" t="s">
        <v>25</v>
      </c>
    </row>
    <row r="1795" spans="1:1" x14ac:dyDescent="0.3">
      <c r="A1795" s="83" t="s">
        <v>26</v>
      </c>
    </row>
    <row r="1796" spans="1:1" x14ac:dyDescent="0.3">
      <c r="A1796" s="83" t="s">
        <v>27</v>
      </c>
    </row>
    <row r="1797" spans="1:1" x14ac:dyDescent="0.3">
      <c r="A1797" s="83" t="s">
        <v>28</v>
      </c>
    </row>
    <row r="1798" spans="1:1" x14ac:dyDescent="0.3">
      <c r="A1798" s="83" t="s">
        <v>29</v>
      </c>
    </row>
    <row r="1799" spans="1:1" x14ac:dyDescent="0.3">
      <c r="A1799" s="83" t="s">
        <v>30</v>
      </c>
    </row>
    <row r="1800" spans="1:1" x14ac:dyDescent="0.3">
      <c r="A1800" s="83" t="s">
        <v>31</v>
      </c>
    </row>
    <row r="1801" spans="1:1" x14ac:dyDescent="0.3">
      <c r="A1801" s="83" t="s">
        <v>32</v>
      </c>
    </row>
    <row r="1802" spans="1:1" x14ac:dyDescent="0.3">
      <c r="A1802" s="83" t="s">
        <v>33</v>
      </c>
    </row>
    <row r="1803" spans="1:1" x14ac:dyDescent="0.3">
      <c r="A1803" s="83" t="s">
        <v>35</v>
      </c>
    </row>
    <row r="1804" spans="1:1" x14ac:dyDescent="0.3">
      <c r="A1804" s="83" t="s">
        <v>36</v>
      </c>
    </row>
    <row r="1805" spans="1:1" x14ac:dyDescent="0.3">
      <c r="A1805" s="83" t="s">
        <v>37</v>
      </c>
    </row>
    <row r="1806" spans="1:1" x14ac:dyDescent="0.3">
      <c r="A1806" s="83" t="s">
        <v>38</v>
      </c>
    </row>
    <row r="1807" spans="1:1" x14ac:dyDescent="0.3">
      <c r="A1807" s="83" t="s">
        <v>39</v>
      </c>
    </row>
    <row r="1808" spans="1:1" x14ac:dyDescent="0.3">
      <c r="A1808" s="83" t="s">
        <v>40</v>
      </c>
    </row>
    <row r="1809" spans="1:1" x14ac:dyDescent="0.3">
      <c r="A1809" s="83" t="s">
        <v>41</v>
      </c>
    </row>
    <row r="1810" spans="1:1" x14ac:dyDescent="0.3">
      <c r="A1810" s="83" t="s">
        <v>42</v>
      </c>
    </row>
    <row r="1811" spans="1:1" x14ac:dyDescent="0.3">
      <c r="A1811" s="83" t="s">
        <v>44</v>
      </c>
    </row>
    <row r="1812" spans="1:1" x14ac:dyDescent="0.3">
      <c r="A1812" s="83" t="s">
        <v>45</v>
      </c>
    </row>
    <row r="1813" spans="1:1" x14ac:dyDescent="0.3">
      <c r="A1813" s="83" t="s">
        <v>46</v>
      </c>
    </row>
    <row r="1814" spans="1:1" x14ac:dyDescent="0.3">
      <c r="A1814" s="83" t="s">
        <v>47</v>
      </c>
    </row>
    <row r="1815" spans="1:1" x14ac:dyDescent="0.3">
      <c r="A1815" s="83" t="s">
        <v>72</v>
      </c>
    </row>
    <row r="1816" spans="1:1" x14ac:dyDescent="0.3">
      <c r="A1816" s="83" t="s">
        <v>49</v>
      </c>
    </row>
    <row r="1817" spans="1:1" x14ac:dyDescent="0.3">
      <c r="A1817" s="83" t="s">
        <v>50</v>
      </c>
    </row>
    <row r="1818" spans="1:1" x14ac:dyDescent="0.3">
      <c r="A1818" s="83" t="s">
        <v>52</v>
      </c>
    </row>
    <row r="1819" spans="1:1" x14ac:dyDescent="0.3">
      <c r="A1819" s="83" t="s">
        <v>53</v>
      </c>
    </row>
    <row r="1820" spans="1:1" x14ac:dyDescent="0.3">
      <c r="A1820" s="83" t="s">
        <v>54</v>
      </c>
    </row>
    <row r="1821" spans="1:1" x14ac:dyDescent="0.3">
      <c r="A1821" s="83" t="s">
        <v>55</v>
      </c>
    </row>
    <row r="1822" spans="1:1" x14ac:dyDescent="0.3">
      <c r="A1822" s="83" t="s">
        <v>56</v>
      </c>
    </row>
    <row r="1823" spans="1:1" x14ac:dyDescent="0.3">
      <c r="A1823" s="83" t="s">
        <v>57</v>
      </c>
    </row>
    <row r="1824" spans="1:1" x14ac:dyDescent="0.3">
      <c r="A1824" s="83" t="s">
        <v>58</v>
      </c>
    </row>
    <row r="1825" spans="1:1" x14ac:dyDescent="0.3">
      <c r="A1825" s="83" t="s">
        <v>59</v>
      </c>
    </row>
    <row r="1826" spans="1:1" x14ac:dyDescent="0.3">
      <c r="A1826" s="83" t="s">
        <v>60</v>
      </c>
    </row>
    <row r="1827" spans="1:1" x14ac:dyDescent="0.3">
      <c r="A1827" s="83" t="s">
        <v>61</v>
      </c>
    </row>
    <row r="1828" spans="1:1" x14ac:dyDescent="0.3">
      <c r="A1828" s="92" t="s">
        <v>117</v>
      </c>
    </row>
    <row r="1829" spans="1:1" x14ac:dyDescent="0.3">
      <c r="A1829" s="92" t="s">
        <v>118</v>
      </c>
    </row>
    <row r="1830" spans="1:1" x14ac:dyDescent="0.3">
      <c r="A1830" s="92" t="s">
        <v>0</v>
      </c>
    </row>
    <row r="1831" spans="1:1" x14ac:dyDescent="0.3">
      <c r="A1831" s="92" t="s">
        <v>1</v>
      </c>
    </row>
    <row r="1832" spans="1:1" x14ac:dyDescent="0.3">
      <c r="A1832" s="92" t="s">
        <v>2</v>
      </c>
    </row>
    <row r="1833" spans="1:1" x14ac:dyDescent="0.3">
      <c r="A1833" s="92" t="s">
        <v>3</v>
      </c>
    </row>
    <row r="1834" spans="1:1" x14ac:dyDescent="0.3">
      <c r="A1834" s="92" t="s">
        <v>4</v>
      </c>
    </row>
    <row r="1835" spans="1:1" x14ac:dyDescent="0.3">
      <c r="A1835" s="92" t="s">
        <v>119</v>
      </c>
    </row>
    <row r="1836" spans="1:1" x14ac:dyDescent="0.3">
      <c r="A1836" s="92" t="s">
        <v>120</v>
      </c>
    </row>
    <row r="1837" spans="1:1" x14ac:dyDescent="0.3">
      <c r="A1837" s="92" t="s">
        <v>5</v>
      </c>
    </row>
    <row r="1838" spans="1:1" x14ac:dyDescent="0.3">
      <c r="A1838" s="92" t="s">
        <v>6</v>
      </c>
    </row>
    <row r="1839" spans="1:1" x14ac:dyDescent="0.3">
      <c r="A1839" s="92" t="s">
        <v>121</v>
      </c>
    </row>
    <row r="1840" spans="1:1" x14ac:dyDescent="0.3">
      <c r="A1840" s="92" t="s">
        <v>7</v>
      </c>
    </row>
    <row r="1841" spans="1:1" x14ac:dyDescent="0.3">
      <c r="A1841" s="92" t="s">
        <v>8</v>
      </c>
    </row>
    <row r="1842" spans="1:1" x14ac:dyDescent="0.3">
      <c r="A1842" s="92" t="s">
        <v>122</v>
      </c>
    </row>
    <row r="1843" spans="1:1" x14ac:dyDescent="0.3">
      <c r="A1843" s="92" t="s">
        <v>9</v>
      </c>
    </row>
    <row r="1844" spans="1:1" x14ac:dyDescent="0.3">
      <c r="A1844" s="92" t="s">
        <v>10</v>
      </c>
    </row>
    <row r="1845" spans="1:1" x14ac:dyDescent="0.3">
      <c r="A1845" s="92" t="s">
        <v>123</v>
      </c>
    </row>
    <row r="1846" spans="1:1" x14ac:dyDescent="0.3">
      <c r="A1846" s="92" t="s">
        <v>124</v>
      </c>
    </row>
    <row r="1847" spans="1:1" x14ac:dyDescent="0.3">
      <c r="A1847" s="92" t="s">
        <v>11</v>
      </c>
    </row>
    <row r="1848" spans="1:1" x14ac:dyDescent="0.3">
      <c r="A1848" s="92" t="s">
        <v>12</v>
      </c>
    </row>
    <row r="1849" spans="1:1" x14ac:dyDescent="0.3">
      <c r="A1849" s="92" t="s">
        <v>14</v>
      </c>
    </row>
    <row r="1850" spans="1:1" x14ac:dyDescent="0.3">
      <c r="A1850" s="92" t="s">
        <v>15</v>
      </c>
    </row>
    <row r="1851" spans="1:1" x14ac:dyDescent="0.3">
      <c r="A1851" s="92" t="s">
        <v>16</v>
      </c>
    </row>
    <row r="1852" spans="1:1" x14ac:dyDescent="0.3">
      <c r="A1852" s="92" t="s">
        <v>17</v>
      </c>
    </row>
    <row r="1853" spans="1:1" x14ac:dyDescent="0.3">
      <c r="A1853" s="92" t="s">
        <v>18</v>
      </c>
    </row>
    <row r="1854" spans="1:1" x14ac:dyDescent="0.3">
      <c r="A1854" s="92" t="s">
        <v>19</v>
      </c>
    </row>
    <row r="1855" spans="1:1" x14ac:dyDescent="0.3">
      <c r="A1855" s="92" t="s">
        <v>20</v>
      </c>
    </row>
    <row r="1856" spans="1:1" x14ac:dyDescent="0.3">
      <c r="A1856" s="92" t="s">
        <v>21</v>
      </c>
    </row>
    <row r="1857" spans="1:1" x14ac:dyDescent="0.3">
      <c r="A1857" s="92" t="s">
        <v>22</v>
      </c>
    </row>
    <row r="1858" spans="1:1" x14ac:dyDescent="0.3">
      <c r="A1858" s="92" t="s">
        <v>23</v>
      </c>
    </row>
    <row r="1859" spans="1:1" x14ac:dyDescent="0.3">
      <c r="A1859" s="92" t="s">
        <v>24</v>
      </c>
    </row>
    <row r="1860" spans="1:1" x14ac:dyDescent="0.3">
      <c r="A1860" s="92" t="s">
        <v>25</v>
      </c>
    </row>
    <row r="1861" spans="1:1" x14ac:dyDescent="0.3">
      <c r="A1861" s="92" t="s">
        <v>26</v>
      </c>
    </row>
    <row r="1862" spans="1:1" x14ac:dyDescent="0.3">
      <c r="A1862" s="92" t="s">
        <v>27</v>
      </c>
    </row>
    <row r="1863" spans="1:1" x14ac:dyDescent="0.3">
      <c r="A1863" s="92" t="s">
        <v>28</v>
      </c>
    </row>
    <row r="1864" spans="1:1" x14ac:dyDescent="0.3">
      <c r="A1864" s="92" t="s">
        <v>29</v>
      </c>
    </row>
    <row r="1865" spans="1:1" x14ac:dyDescent="0.3">
      <c r="A1865" s="92" t="s">
        <v>30</v>
      </c>
    </row>
    <row r="1866" spans="1:1" x14ac:dyDescent="0.3">
      <c r="A1866" s="92" t="s">
        <v>31</v>
      </c>
    </row>
    <row r="1867" spans="1:1" x14ac:dyDescent="0.3">
      <c r="A1867" s="92" t="s">
        <v>32</v>
      </c>
    </row>
    <row r="1868" spans="1:1" x14ac:dyDescent="0.3">
      <c r="A1868" s="92" t="s">
        <v>33</v>
      </c>
    </row>
    <row r="1869" spans="1:1" x14ac:dyDescent="0.3">
      <c r="A1869" s="92" t="s">
        <v>35</v>
      </c>
    </row>
    <row r="1870" spans="1:1" x14ac:dyDescent="0.3">
      <c r="A1870" s="92" t="s">
        <v>36</v>
      </c>
    </row>
    <row r="1871" spans="1:1" x14ac:dyDescent="0.3">
      <c r="A1871" s="92" t="s">
        <v>37</v>
      </c>
    </row>
    <row r="1872" spans="1:1" x14ac:dyDescent="0.3">
      <c r="A1872" s="92" t="s">
        <v>38</v>
      </c>
    </row>
    <row r="1873" spans="1:1" x14ac:dyDescent="0.3">
      <c r="A1873" s="92" t="s">
        <v>39</v>
      </c>
    </row>
    <row r="1874" spans="1:1" x14ac:dyDescent="0.3">
      <c r="A1874" s="92" t="s">
        <v>40</v>
      </c>
    </row>
    <row r="1875" spans="1:1" x14ac:dyDescent="0.3">
      <c r="A1875" s="92" t="s">
        <v>41</v>
      </c>
    </row>
    <row r="1876" spans="1:1" x14ac:dyDescent="0.3">
      <c r="A1876" s="92" t="s">
        <v>42</v>
      </c>
    </row>
    <row r="1877" spans="1:1" x14ac:dyDescent="0.3">
      <c r="A1877" s="92" t="s">
        <v>44</v>
      </c>
    </row>
    <row r="1878" spans="1:1" x14ac:dyDescent="0.3">
      <c r="A1878" s="92" t="s">
        <v>45</v>
      </c>
    </row>
    <row r="1879" spans="1:1" x14ac:dyDescent="0.3">
      <c r="A1879" s="92" t="s">
        <v>46</v>
      </c>
    </row>
    <row r="1880" spans="1:1" x14ac:dyDescent="0.3">
      <c r="A1880" s="92" t="s">
        <v>47</v>
      </c>
    </row>
    <row r="1881" spans="1:1" x14ac:dyDescent="0.3">
      <c r="A1881" s="92" t="s">
        <v>72</v>
      </c>
    </row>
    <row r="1882" spans="1:1" x14ac:dyDescent="0.3">
      <c r="A1882" s="92" t="s">
        <v>49</v>
      </c>
    </row>
    <row r="1883" spans="1:1" x14ac:dyDescent="0.3">
      <c r="A1883" s="92" t="s">
        <v>50</v>
      </c>
    </row>
    <row r="1884" spans="1:1" x14ac:dyDescent="0.3">
      <c r="A1884" s="92" t="s">
        <v>52</v>
      </c>
    </row>
    <row r="1885" spans="1:1" x14ac:dyDescent="0.3">
      <c r="A1885" s="92" t="s">
        <v>53</v>
      </c>
    </row>
    <row r="1886" spans="1:1" x14ac:dyDescent="0.3">
      <c r="A1886" s="92" t="s">
        <v>54</v>
      </c>
    </row>
    <row r="1887" spans="1:1" x14ac:dyDescent="0.3">
      <c r="A1887" s="92" t="s">
        <v>55</v>
      </c>
    </row>
    <row r="1888" spans="1:1" x14ac:dyDescent="0.3">
      <c r="A1888" s="92" t="s">
        <v>56</v>
      </c>
    </row>
    <row r="1889" spans="1:1" x14ac:dyDescent="0.3">
      <c r="A1889" s="92" t="s">
        <v>57</v>
      </c>
    </row>
    <row r="1890" spans="1:1" x14ac:dyDescent="0.3">
      <c r="A1890" s="92" t="s">
        <v>58</v>
      </c>
    </row>
    <row r="1891" spans="1:1" x14ac:dyDescent="0.3">
      <c r="A1891" s="92" t="s">
        <v>59</v>
      </c>
    </row>
    <row r="1892" spans="1:1" x14ac:dyDescent="0.3">
      <c r="A1892" s="92" t="s">
        <v>60</v>
      </c>
    </row>
    <row r="1893" spans="1:1" x14ac:dyDescent="0.3">
      <c r="A1893" s="92" t="s">
        <v>61</v>
      </c>
    </row>
    <row r="1894" spans="1:1" x14ac:dyDescent="0.3">
      <c r="A1894" s="83" t="s">
        <v>117</v>
      </c>
    </row>
    <row r="1895" spans="1:1" x14ac:dyDescent="0.3">
      <c r="A1895" s="83" t="s">
        <v>118</v>
      </c>
    </row>
    <row r="1896" spans="1:1" x14ac:dyDescent="0.3">
      <c r="A1896" s="83" t="s">
        <v>0</v>
      </c>
    </row>
    <row r="1897" spans="1:1" x14ac:dyDescent="0.3">
      <c r="A1897" s="83" t="s">
        <v>1</v>
      </c>
    </row>
    <row r="1898" spans="1:1" x14ac:dyDescent="0.3">
      <c r="A1898" s="83" t="s">
        <v>2</v>
      </c>
    </row>
    <row r="1899" spans="1:1" x14ac:dyDescent="0.3">
      <c r="A1899" s="83" t="s">
        <v>3</v>
      </c>
    </row>
    <row r="1900" spans="1:1" x14ac:dyDescent="0.3">
      <c r="A1900" s="83" t="s">
        <v>4</v>
      </c>
    </row>
    <row r="1901" spans="1:1" x14ac:dyDescent="0.3">
      <c r="A1901" s="83" t="s">
        <v>119</v>
      </c>
    </row>
    <row r="1902" spans="1:1" x14ac:dyDescent="0.3">
      <c r="A1902" s="83" t="s">
        <v>120</v>
      </c>
    </row>
    <row r="1903" spans="1:1" x14ac:dyDescent="0.3">
      <c r="A1903" s="83" t="s">
        <v>5</v>
      </c>
    </row>
    <row r="1904" spans="1:1" x14ac:dyDescent="0.3">
      <c r="A1904" s="83" t="s">
        <v>6</v>
      </c>
    </row>
    <row r="1905" spans="1:1" x14ac:dyDescent="0.3">
      <c r="A1905" s="83" t="s">
        <v>121</v>
      </c>
    </row>
    <row r="1906" spans="1:1" x14ac:dyDescent="0.3">
      <c r="A1906" s="83" t="s">
        <v>7</v>
      </c>
    </row>
    <row r="1907" spans="1:1" x14ac:dyDescent="0.3">
      <c r="A1907" s="83" t="s">
        <v>8</v>
      </c>
    </row>
    <row r="1908" spans="1:1" x14ac:dyDescent="0.3">
      <c r="A1908" s="83" t="s">
        <v>122</v>
      </c>
    </row>
    <row r="1909" spans="1:1" x14ac:dyDescent="0.3">
      <c r="A1909" s="83" t="s">
        <v>9</v>
      </c>
    </row>
    <row r="1910" spans="1:1" x14ac:dyDescent="0.3">
      <c r="A1910" s="83" t="s">
        <v>10</v>
      </c>
    </row>
    <row r="1911" spans="1:1" x14ac:dyDescent="0.3">
      <c r="A1911" s="83" t="s">
        <v>123</v>
      </c>
    </row>
    <row r="1912" spans="1:1" x14ac:dyDescent="0.3">
      <c r="A1912" s="83" t="s">
        <v>124</v>
      </c>
    </row>
    <row r="1913" spans="1:1" x14ac:dyDescent="0.3">
      <c r="A1913" s="83" t="s">
        <v>11</v>
      </c>
    </row>
    <row r="1914" spans="1:1" x14ac:dyDescent="0.3">
      <c r="A1914" s="83" t="s">
        <v>12</v>
      </c>
    </row>
    <row r="1915" spans="1:1" x14ac:dyDescent="0.3">
      <c r="A1915" s="83" t="s">
        <v>14</v>
      </c>
    </row>
    <row r="1916" spans="1:1" x14ac:dyDescent="0.3">
      <c r="A1916" s="83" t="s">
        <v>15</v>
      </c>
    </row>
    <row r="1917" spans="1:1" x14ac:dyDescent="0.3">
      <c r="A1917" s="83" t="s">
        <v>16</v>
      </c>
    </row>
    <row r="1918" spans="1:1" x14ac:dyDescent="0.3">
      <c r="A1918" s="83" t="s">
        <v>17</v>
      </c>
    </row>
    <row r="1919" spans="1:1" x14ac:dyDescent="0.3">
      <c r="A1919" s="83" t="s">
        <v>18</v>
      </c>
    </row>
    <row r="1920" spans="1:1" x14ac:dyDescent="0.3">
      <c r="A1920" s="83" t="s">
        <v>19</v>
      </c>
    </row>
    <row r="1921" spans="1:1" x14ac:dyDescent="0.3">
      <c r="A1921" s="83" t="s">
        <v>20</v>
      </c>
    </row>
    <row r="1922" spans="1:1" x14ac:dyDescent="0.3">
      <c r="A1922" s="83" t="s">
        <v>21</v>
      </c>
    </row>
    <row r="1923" spans="1:1" x14ac:dyDescent="0.3">
      <c r="A1923" s="83" t="s">
        <v>22</v>
      </c>
    </row>
    <row r="1924" spans="1:1" x14ac:dyDescent="0.3">
      <c r="A1924" s="83" t="s">
        <v>23</v>
      </c>
    </row>
    <row r="1925" spans="1:1" x14ac:dyDescent="0.3">
      <c r="A1925" s="83" t="s">
        <v>24</v>
      </c>
    </row>
    <row r="1926" spans="1:1" x14ac:dyDescent="0.3">
      <c r="A1926" s="83" t="s">
        <v>25</v>
      </c>
    </row>
    <row r="1927" spans="1:1" x14ac:dyDescent="0.3">
      <c r="A1927" s="83" t="s">
        <v>26</v>
      </c>
    </row>
    <row r="1928" spans="1:1" x14ac:dyDescent="0.3">
      <c r="A1928" s="83" t="s">
        <v>27</v>
      </c>
    </row>
    <row r="1929" spans="1:1" x14ac:dyDescent="0.3">
      <c r="A1929" s="83" t="s">
        <v>28</v>
      </c>
    </row>
    <row r="1930" spans="1:1" x14ac:dyDescent="0.3">
      <c r="A1930" s="83" t="s">
        <v>29</v>
      </c>
    </row>
    <row r="1931" spans="1:1" x14ac:dyDescent="0.3">
      <c r="A1931" s="83" t="s">
        <v>30</v>
      </c>
    </row>
    <row r="1932" spans="1:1" x14ac:dyDescent="0.3">
      <c r="A1932" s="83" t="s">
        <v>31</v>
      </c>
    </row>
    <row r="1933" spans="1:1" x14ac:dyDescent="0.3">
      <c r="A1933" s="83" t="s">
        <v>32</v>
      </c>
    </row>
    <row r="1934" spans="1:1" x14ac:dyDescent="0.3">
      <c r="A1934" s="83" t="s">
        <v>33</v>
      </c>
    </row>
    <row r="1935" spans="1:1" x14ac:dyDescent="0.3">
      <c r="A1935" s="83" t="s">
        <v>35</v>
      </c>
    </row>
    <row r="1936" spans="1:1" x14ac:dyDescent="0.3">
      <c r="A1936" s="83" t="s">
        <v>36</v>
      </c>
    </row>
    <row r="1937" spans="1:1" x14ac:dyDescent="0.3">
      <c r="A1937" s="83" t="s">
        <v>37</v>
      </c>
    </row>
    <row r="1938" spans="1:1" x14ac:dyDescent="0.3">
      <c r="A1938" s="83" t="s">
        <v>38</v>
      </c>
    </row>
    <row r="1939" spans="1:1" x14ac:dyDescent="0.3">
      <c r="A1939" s="83" t="s">
        <v>39</v>
      </c>
    </row>
    <row r="1940" spans="1:1" x14ac:dyDescent="0.3">
      <c r="A1940" s="83" t="s">
        <v>40</v>
      </c>
    </row>
    <row r="1941" spans="1:1" x14ac:dyDescent="0.3">
      <c r="A1941" s="83" t="s">
        <v>41</v>
      </c>
    </row>
    <row r="1942" spans="1:1" x14ac:dyDescent="0.3">
      <c r="A1942" s="83" t="s">
        <v>42</v>
      </c>
    </row>
    <row r="1943" spans="1:1" x14ac:dyDescent="0.3">
      <c r="A1943" s="83" t="s">
        <v>44</v>
      </c>
    </row>
    <row r="1944" spans="1:1" x14ac:dyDescent="0.3">
      <c r="A1944" s="83" t="s">
        <v>45</v>
      </c>
    </row>
    <row r="1945" spans="1:1" x14ac:dyDescent="0.3">
      <c r="A1945" s="83" t="s">
        <v>46</v>
      </c>
    </row>
    <row r="1946" spans="1:1" x14ac:dyDescent="0.3">
      <c r="A1946" s="83" t="s">
        <v>47</v>
      </c>
    </row>
    <row r="1947" spans="1:1" x14ac:dyDescent="0.3">
      <c r="A1947" s="83" t="s">
        <v>72</v>
      </c>
    </row>
    <row r="1948" spans="1:1" x14ac:dyDescent="0.3">
      <c r="A1948" s="83" t="s">
        <v>49</v>
      </c>
    </row>
    <row r="1949" spans="1:1" x14ac:dyDescent="0.3">
      <c r="A1949" s="83" t="s">
        <v>50</v>
      </c>
    </row>
    <row r="1950" spans="1:1" x14ac:dyDescent="0.3">
      <c r="A1950" s="83" t="s">
        <v>52</v>
      </c>
    </row>
    <row r="1951" spans="1:1" x14ac:dyDescent="0.3">
      <c r="A1951" s="83" t="s">
        <v>53</v>
      </c>
    </row>
    <row r="1952" spans="1:1" x14ac:dyDescent="0.3">
      <c r="A1952" s="83" t="s">
        <v>54</v>
      </c>
    </row>
    <row r="1953" spans="1:1" x14ac:dyDescent="0.3">
      <c r="A1953" s="83" t="s">
        <v>55</v>
      </c>
    </row>
    <row r="1954" spans="1:1" x14ac:dyDescent="0.3">
      <c r="A1954" s="83" t="s">
        <v>56</v>
      </c>
    </row>
    <row r="1955" spans="1:1" x14ac:dyDescent="0.3">
      <c r="A1955" s="83" t="s">
        <v>57</v>
      </c>
    </row>
    <row r="1956" spans="1:1" x14ac:dyDescent="0.3">
      <c r="A1956" s="83" t="s">
        <v>58</v>
      </c>
    </row>
    <row r="1957" spans="1:1" x14ac:dyDescent="0.3">
      <c r="A1957" s="83" t="s">
        <v>59</v>
      </c>
    </row>
    <row r="1958" spans="1:1" x14ac:dyDescent="0.3">
      <c r="A1958" s="83" t="s">
        <v>60</v>
      </c>
    </row>
    <row r="1959" spans="1:1" x14ac:dyDescent="0.3">
      <c r="A1959" s="83" t="s">
        <v>61</v>
      </c>
    </row>
    <row r="1960" spans="1:1" x14ac:dyDescent="0.3">
      <c r="A1960" s="83" t="s">
        <v>117</v>
      </c>
    </row>
    <row r="1961" spans="1:1" x14ac:dyDescent="0.3">
      <c r="A1961" s="83" t="s">
        <v>118</v>
      </c>
    </row>
    <row r="1962" spans="1:1" x14ac:dyDescent="0.3">
      <c r="A1962" s="83" t="s">
        <v>0</v>
      </c>
    </row>
    <row r="1963" spans="1:1" x14ac:dyDescent="0.3">
      <c r="A1963" s="83" t="s">
        <v>1</v>
      </c>
    </row>
    <row r="1964" spans="1:1" x14ac:dyDescent="0.3">
      <c r="A1964" s="83" t="s">
        <v>2</v>
      </c>
    </row>
    <row r="1965" spans="1:1" x14ac:dyDescent="0.3">
      <c r="A1965" s="83" t="s">
        <v>3</v>
      </c>
    </row>
    <row r="1966" spans="1:1" x14ac:dyDescent="0.3">
      <c r="A1966" s="83" t="s">
        <v>4</v>
      </c>
    </row>
    <row r="1967" spans="1:1" x14ac:dyDescent="0.3">
      <c r="A1967" s="83" t="s">
        <v>119</v>
      </c>
    </row>
    <row r="1968" spans="1:1" x14ac:dyDescent="0.3">
      <c r="A1968" s="83" t="s">
        <v>120</v>
      </c>
    </row>
    <row r="1969" spans="1:1" x14ac:dyDescent="0.3">
      <c r="A1969" s="83" t="s">
        <v>5</v>
      </c>
    </row>
    <row r="1970" spans="1:1" x14ac:dyDescent="0.3">
      <c r="A1970" s="83" t="s">
        <v>6</v>
      </c>
    </row>
    <row r="1971" spans="1:1" x14ac:dyDescent="0.3">
      <c r="A1971" s="83" t="s">
        <v>121</v>
      </c>
    </row>
    <row r="1972" spans="1:1" x14ac:dyDescent="0.3">
      <c r="A1972" s="83" t="s">
        <v>7</v>
      </c>
    </row>
    <row r="1973" spans="1:1" x14ac:dyDescent="0.3">
      <c r="A1973" s="83" t="s">
        <v>8</v>
      </c>
    </row>
    <row r="1974" spans="1:1" x14ac:dyDescent="0.3">
      <c r="A1974" s="83" t="s">
        <v>122</v>
      </c>
    </row>
    <row r="1975" spans="1:1" x14ac:dyDescent="0.3">
      <c r="A1975" s="83" t="s">
        <v>9</v>
      </c>
    </row>
    <row r="1976" spans="1:1" x14ac:dyDescent="0.3">
      <c r="A1976" s="83" t="s">
        <v>10</v>
      </c>
    </row>
    <row r="1977" spans="1:1" x14ac:dyDescent="0.3">
      <c r="A1977" s="83" t="s">
        <v>123</v>
      </c>
    </row>
    <row r="1978" spans="1:1" x14ac:dyDescent="0.3">
      <c r="A1978" s="83" t="s">
        <v>124</v>
      </c>
    </row>
    <row r="1979" spans="1:1" x14ac:dyDescent="0.3">
      <c r="A1979" s="83" t="s">
        <v>11</v>
      </c>
    </row>
    <row r="1980" spans="1:1" x14ac:dyDescent="0.3">
      <c r="A1980" s="83" t="s">
        <v>12</v>
      </c>
    </row>
    <row r="1981" spans="1:1" x14ac:dyDescent="0.3">
      <c r="A1981" s="83" t="s">
        <v>14</v>
      </c>
    </row>
    <row r="1982" spans="1:1" x14ac:dyDescent="0.3">
      <c r="A1982" s="83" t="s">
        <v>15</v>
      </c>
    </row>
    <row r="1983" spans="1:1" x14ac:dyDescent="0.3">
      <c r="A1983" s="83" t="s">
        <v>16</v>
      </c>
    </row>
    <row r="1984" spans="1:1" x14ac:dyDescent="0.3">
      <c r="A1984" s="83" t="s">
        <v>17</v>
      </c>
    </row>
    <row r="1985" spans="1:1" x14ac:dyDescent="0.3">
      <c r="A1985" s="83" t="s">
        <v>18</v>
      </c>
    </row>
    <row r="1986" spans="1:1" x14ac:dyDescent="0.3">
      <c r="A1986" s="83" t="s">
        <v>19</v>
      </c>
    </row>
    <row r="1987" spans="1:1" x14ac:dyDescent="0.3">
      <c r="A1987" s="83" t="s">
        <v>20</v>
      </c>
    </row>
    <row r="1988" spans="1:1" x14ac:dyDescent="0.3">
      <c r="A1988" s="83" t="s">
        <v>21</v>
      </c>
    </row>
    <row r="1989" spans="1:1" x14ac:dyDescent="0.3">
      <c r="A1989" s="83" t="s">
        <v>22</v>
      </c>
    </row>
    <row r="1990" spans="1:1" x14ac:dyDescent="0.3">
      <c r="A1990" s="83" t="s">
        <v>23</v>
      </c>
    </row>
    <row r="1991" spans="1:1" x14ac:dyDescent="0.3">
      <c r="A1991" s="83" t="s">
        <v>24</v>
      </c>
    </row>
    <row r="1992" spans="1:1" x14ac:dyDescent="0.3">
      <c r="A1992" s="83" t="s">
        <v>25</v>
      </c>
    </row>
    <row r="1993" spans="1:1" x14ac:dyDescent="0.3">
      <c r="A1993" s="83" t="s">
        <v>26</v>
      </c>
    </row>
    <row r="1994" spans="1:1" x14ac:dyDescent="0.3">
      <c r="A1994" s="83" t="s">
        <v>27</v>
      </c>
    </row>
    <row r="1995" spans="1:1" x14ac:dyDescent="0.3">
      <c r="A1995" s="83" t="s">
        <v>28</v>
      </c>
    </row>
    <row r="1996" spans="1:1" x14ac:dyDescent="0.3">
      <c r="A1996" s="83" t="s">
        <v>29</v>
      </c>
    </row>
    <row r="1997" spans="1:1" x14ac:dyDescent="0.3">
      <c r="A1997" s="83" t="s">
        <v>30</v>
      </c>
    </row>
    <row r="1998" spans="1:1" x14ac:dyDescent="0.3">
      <c r="A1998" s="83" t="s">
        <v>31</v>
      </c>
    </row>
    <row r="1999" spans="1:1" x14ac:dyDescent="0.3">
      <c r="A1999" s="83" t="s">
        <v>32</v>
      </c>
    </row>
    <row r="2000" spans="1:1" x14ac:dyDescent="0.3">
      <c r="A2000" s="83" t="s">
        <v>33</v>
      </c>
    </row>
    <row r="2001" spans="1:1" x14ac:dyDescent="0.3">
      <c r="A2001" s="83" t="s">
        <v>35</v>
      </c>
    </row>
    <row r="2002" spans="1:1" x14ac:dyDescent="0.3">
      <c r="A2002" s="83" t="s">
        <v>36</v>
      </c>
    </row>
    <row r="2003" spans="1:1" x14ac:dyDescent="0.3">
      <c r="A2003" s="83" t="s">
        <v>37</v>
      </c>
    </row>
    <row r="2004" spans="1:1" x14ac:dyDescent="0.3">
      <c r="A2004" s="83" t="s">
        <v>38</v>
      </c>
    </row>
    <row r="2005" spans="1:1" x14ac:dyDescent="0.3">
      <c r="A2005" s="83" t="s">
        <v>39</v>
      </c>
    </row>
    <row r="2006" spans="1:1" x14ac:dyDescent="0.3">
      <c r="A2006" s="83" t="s">
        <v>40</v>
      </c>
    </row>
    <row r="2007" spans="1:1" x14ac:dyDescent="0.3">
      <c r="A2007" s="83" t="s">
        <v>41</v>
      </c>
    </row>
    <row r="2008" spans="1:1" x14ac:dyDescent="0.3">
      <c r="A2008" s="83" t="s">
        <v>42</v>
      </c>
    </row>
    <row r="2009" spans="1:1" x14ac:dyDescent="0.3">
      <c r="A2009" s="83" t="s">
        <v>44</v>
      </c>
    </row>
    <row r="2010" spans="1:1" x14ac:dyDescent="0.3">
      <c r="A2010" s="83" t="s">
        <v>45</v>
      </c>
    </row>
    <row r="2011" spans="1:1" x14ac:dyDescent="0.3">
      <c r="A2011" s="83" t="s">
        <v>46</v>
      </c>
    </row>
    <row r="2012" spans="1:1" x14ac:dyDescent="0.3">
      <c r="A2012" s="83" t="s">
        <v>47</v>
      </c>
    </row>
    <row r="2013" spans="1:1" x14ac:dyDescent="0.3">
      <c r="A2013" s="83" t="s">
        <v>72</v>
      </c>
    </row>
    <row r="2014" spans="1:1" x14ac:dyDescent="0.3">
      <c r="A2014" s="83" t="s">
        <v>49</v>
      </c>
    </row>
    <row r="2015" spans="1:1" x14ac:dyDescent="0.3">
      <c r="A2015" s="83" t="s">
        <v>50</v>
      </c>
    </row>
    <row r="2016" spans="1:1" x14ac:dyDescent="0.3">
      <c r="A2016" s="83" t="s">
        <v>52</v>
      </c>
    </row>
    <row r="2017" spans="1:1" x14ac:dyDescent="0.3">
      <c r="A2017" s="83" t="s">
        <v>53</v>
      </c>
    </row>
    <row r="2018" spans="1:1" x14ac:dyDescent="0.3">
      <c r="A2018" s="83" t="s">
        <v>54</v>
      </c>
    </row>
    <row r="2019" spans="1:1" x14ac:dyDescent="0.3">
      <c r="A2019" s="83" t="s">
        <v>55</v>
      </c>
    </row>
    <row r="2020" spans="1:1" x14ac:dyDescent="0.3">
      <c r="A2020" s="83" t="s">
        <v>56</v>
      </c>
    </row>
    <row r="2021" spans="1:1" x14ac:dyDescent="0.3">
      <c r="A2021" s="83" t="s">
        <v>57</v>
      </c>
    </row>
    <row r="2022" spans="1:1" x14ac:dyDescent="0.3">
      <c r="A2022" s="83" t="s">
        <v>58</v>
      </c>
    </row>
    <row r="2023" spans="1:1" x14ac:dyDescent="0.3">
      <c r="A2023" s="83" t="s">
        <v>59</v>
      </c>
    </row>
    <row r="2024" spans="1:1" x14ac:dyDescent="0.3">
      <c r="A2024" s="83" t="s">
        <v>60</v>
      </c>
    </row>
    <row r="2025" spans="1:1" x14ac:dyDescent="0.3">
      <c r="A2025" s="83" t="s">
        <v>61</v>
      </c>
    </row>
    <row r="2026" spans="1:1" x14ac:dyDescent="0.3">
      <c r="A2026" s="92" t="s">
        <v>117</v>
      </c>
    </row>
    <row r="2027" spans="1:1" x14ac:dyDescent="0.3">
      <c r="A2027" s="92" t="s">
        <v>118</v>
      </c>
    </row>
    <row r="2028" spans="1:1" x14ac:dyDescent="0.3">
      <c r="A2028" s="92" t="s">
        <v>0</v>
      </c>
    </row>
    <row r="2029" spans="1:1" x14ac:dyDescent="0.3">
      <c r="A2029" s="92" t="s">
        <v>1</v>
      </c>
    </row>
    <row r="2030" spans="1:1" x14ac:dyDescent="0.3">
      <c r="A2030" s="92" t="s">
        <v>2</v>
      </c>
    </row>
    <row r="2031" spans="1:1" x14ac:dyDescent="0.3">
      <c r="A2031" s="92" t="s">
        <v>3</v>
      </c>
    </row>
    <row r="2032" spans="1:1" x14ac:dyDescent="0.3">
      <c r="A2032" s="92" t="s">
        <v>4</v>
      </c>
    </row>
    <row r="2033" spans="1:1" x14ac:dyDescent="0.3">
      <c r="A2033" s="92" t="s">
        <v>119</v>
      </c>
    </row>
    <row r="2034" spans="1:1" x14ac:dyDescent="0.3">
      <c r="A2034" s="92" t="s">
        <v>120</v>
      </c>
    </row>
    <row r="2035" spans="1:1" x14ac:dyDescent="0.3">
      <c r="A2035" s="92" t="s">
        <v>5</v>
      </c>
    </row>
    <row r="2036" spans="1:1" x14ac:dyDescent="0.3">
      <c r="A2036" s="92" t="s">
        <v>6</v>
      </c>
    </row>
    <row r="2037" spans="1:1" x14ac:dyDescent="0.3">
      <c r="A2037" s="92" t="s">
        <v>121</v>
      </c>
    </row>
    <row r="2038" spans="1:1" x14ac:dyDescent="0.3">
      <c r="A2038" s="92" t="s">
        <v>7</v>
      </c>
    </row>
    <row r="2039" spans="1:1" x14ac:dyDescent="0.3">
      <c r="A2039" s="92" t="s">
        <v>8</v>
      </c>
    </row>
    <row r="2040" spans="1:1" x14ac:dyDescent="0.3">
      <c r="A2040" s="92" t="s">
        <v>122</v>
      </c>
    </row>
    <row r="2041" spans="1:1" x14ac:dyDescent="0.3">
      <c r="A2041" s="92" t="s">
        <v>9</v>
      </c>
    </row>
    <row r="2042" spans="1:1" x14ac:dyDescent="0.3">
      <c r="A2042" s="92" t="s">
        <v>10</v>
      </c>
    </row>
    <row r="2043" spans="1:1" x14ac:dyDescent="0.3">
      <c r="A2043" s="92" t="s">
        <v>123</v>
      </c>
    </row>
    <row r="2044" spans="1:1" x14ac:dyDescent="0.3">
      <c r="A2044" s="92" t="s">
        <v>124</v>
      </c>
    </row>
    <row r="2045" spans="1:1" x14ac:dyDescent="0.3">
      <c r="A2045" s="92" t="s">
        <v>11</v>
      </c>
    </row>
    <row r="2046" spans="1:1" x14ac:dyDescent="0.3">
      <c r="A2046" s="92" t="s">
        <v>12</v>
      </c>
    </row>
    <row r="2047" spans="1:1" x14ac:dyDescent="0.3">
      <c r="A2047" s="92" t="s">
        <v>14</v>
      </c>
    </row>
    <row r="2048" spans="1:1" x14ac:dyDescent="0.3">
      <c r="A2048" s="92" t="s">
        <v>15</v>
      </c>
    </row>
    <row r="2049" spans="1:1" x14ac:dyDescent="0.3">
      <c r="A2049" s="92" t="s">
        <v>16</v>
      </c>
    </row>
    <row r="2050" spans="1:1" x14ac:dyDescent="0.3">
      <c r="A2050" s="92" t="s">
        <v>17</v>
      </c>
    </row>
    <row r="2051" spans="1:1" x14ac:dyDescent="0.3">
      <c r="A2051" s="92" t="s">
        <v>18</v>
      </c>
    </row>
    <row r="2052" spans="1:1" x14ac:dyDescent="0.3">
      <c r="A2052" s="92" t="s">
        <v>19</v>
      </c>
    </row>
    <row r="2053" spans="1:1" x14ac:dyDescent="0.3">
      <c r="A2053" s="92" t="s">
        <v>20</v>
      </c>
    </row>
    <row r="2054" spans="1:1" x14ac:dyDescent="0.3">
      <c r="A2054" s="92" t="s">
        <v>21</v>
      </c>
    </row>
    <row r="2055" spans="1:1" x14ac:dyDescent="0.3">
      <c r="A2055" s="92" t="s">
        <v>22</v>
      </c>
    </row>
    <row r="2056" spans="1:1" x14ac:dyDescent="0.3">
      <c r="A2056" s="92" t="s">
        <v>23</v>
      </c>
    </row>
    <row r="2057" spans="1:1" x14ac:dyDescent="0.3">
      <c r="A2057" s="92" t="s">
        <v>24</v>
      </c>
    </row>
    <row r="2058" spans="1:1" x14ac:dyDescent="0.3">
      <c r="A2058" s="92" t="s">
        <v>25</v>
      </c>
    </row>
    <row r="2059" spans="1:1" x14ac:dyDescent="0.3">
      <c r="A2059" s="92" t="s">
        <v>26</v>
      </c>
    </row>
    <row r="2060" spans="1:1" x14ac:dyDescent="0.3">
      <c r="A2060" s="92" t="s">
        <v>27</v>
      </c>
    </row>
    <row r="2061" spans="1:1" x14ac:dyDescent="0.3">
      <c r="A2061" s="92" t="s">
        <v>28</v>
      </c>
    </row>
    <row r="2062" spans="1:1" x14ac:dyDescent="0.3">
      <c r="A2062" s="92" t="s">
        <v>29</v>
      </c>
    </row>
    <row r="2063" spans="1:1" x14ac:dyDescent="0.3">
      <c r="A2063" s="92" t="s">
        <v>30</v>
      </c>
    </row>
    <row r="2064" spans="1:1" x14ac:dyDescent="0.3">
      <c r="A2064" s="92" t="s">
        <v>31</v>
      </c>
    </row>
    <row r="2065" spans="1:1" x14ac:dyDescent="0.3">
      <c r="A2065" s="92" t="s">
        <v>32</v>
      </c>
    </row>
    <row r="2066" spans="1:1" x14ac:dyDescent="0.3">
      <c r="A2066" s="92" t="s">
        <v>33</v>
      </c>
    </row>
    <row r="2067" spans="1:1" x14ac:dyDescent="0.3">
      <c r="A2067" s="92" t="s">
        <v>35</v>
      </c>
    </row>
    <row r="2068" spans="1:1" x14ac:dyDescent="0.3">
      <c r="A2068" s="92" t="s">
        <v>36</v>
      </c>
    </row>
    <row r="2069" spans="1:1" x14ac:dyDescent="0.3">
      <c r="A2069" s="92" t="s">
        <v>37</v>
      </c>
    </row>
    <row r="2070" spans="1:1" x14ac:dyDescent="0.3">
      <c r="A2070" s="92" t="s">
        <v>38</v>
      </c>
    </row>
    <row r="2071" spans="1:1" x14ac:dyDescent="0.3">
      <c r="A2071" s="92" t="s">
        <v>39</v>
      </c>
    </row>
    <row r="2072" spans="1:1" x14ac:dyDescent="0.3">
      <c r="A2072" s="92" t="s">
        <v>40</v>
      </c>
    </row>
    <row r="2073" spans="1:1" x14ac:dyDescent="0.3">
      <c r="A2073" s="92" t="s">
        <v>41</v>
      </c>
    </row>
    <row r="2074" spans="1:1" x14ac:dyDescent="0.3">
      <c r="A2074" s="92" t="s">
        <v>42</v>
      </c>
    </row>
    <row r="2075" spans="1:1" x14ac:dyDescent="0.3">
      <c r="A2075" s="92" t="s">
        <v>44</v>
      </c>
    </row>
    <row r="2076" spans="1:1" x14ac:dyDescent="0.3">
      <c r="A2076" s="92" t="s">
        <v>45</v>
      </c>
    </row>
    <row r="2077" spans="1:1" x14ac:dyDescent="0.3">
      <c r="A2077" s="92" t="s">
        <v>46</v>
      </c>
    </row>
    <row r="2078" spans="1:1" x14ac:dyDescent="0.3">
      <c r="A2078" s="92" t="s">
        <v>47</v>
      </c>
    </row>
    <row r="2079" spans="1:1" x14ac:dyDescent="0.3">
      <c r="A2079" s="92" t="s">
        <v>72</v>
      </c>
    </row>
    <row r="2080" spans="1:1" x14ac:dyDescent="0.3">
      <c r="A2080" s="92" t="s">
        <v>49</v>
      </c>
    </row>
    <row r="2081" spans="1:1" x14ac:dyDescent="0.3">
      <c r="A2081" s="92" t="s">
        <v>50</v>
      </c>
    </row>
    <row r="2082" spans="1:1" x14ac:dyDescent="0.3">
      <c r="A2082" s="92" t="s">
        <v>52</v>
      </c>
    </row>
    <row r="2083" spans="1:1" x14ac:dyDescent="0.3">
      <c r="A2083" s="92" t="s">
        <v>53</v>
      </c>
    </row>
    <row r="2084" spans="1:1" x14ac:dyDescent="0.3">
      <c r="A2084" s="92" t="s">
        <v>54</v>
      </c>
    </row>
    <row r="2085" spans="1:1" x14ac:dyDescent="0.3">
      <c r="A2085" s="92" t="s">
        <v>55</v>
      </c>
    </row>
    <row r="2086" spans="1:1" x14ac:dyDescent="0.3">
      <c r="A2086" s="92" t="s">
        <v>56</v>
      </c>
    </row>
    <row r="2087" spans="1:1" x14ac:dyDescent="0.3">
      <c r="A2087" s="92" t="s">
        <v>57</v>
      </c>
    </row>
    <row r="2088" spans="1:1" x14ac:dyDescent="0.3">
      <c r="A2088" s="92" t="s">
        <v>58</v>
      </c>
    </row>
    <row r="2089" spans="1:1" x14ac:dyDescent="0.3">
      <c r="A2089" s="92" t="s">
        <v>59</v>
      </c>
    </row>
    <row r="2090" spans="1:1" x14ac:dyDescent="0.3">
      <c r="A2090" s="92" t="s">
        <v>60</v>
      </c>
    </row>
    <row r="2091" spans="1:1" x14ac:dyDescent="0.3">
      <c r="A2091" s="92" t="s">
        <v>61</v>
      </c>
    </row>
    <row r="2092" spans="1:1" x14ac:dyDescent="0.3">
      <c r="A2092" s="92" t="s">
        <v>117</v>
      </c>
    </row>
    <row r="2093" spans="1:1" x14ac:dyDescent="0.3">
      <c r="A2093" s="92" t="s">
        <v>118</v>
      </c>
    </row>
    <row r="2094" spans="1:1" x14ac:dyDescent="0.3">
      <c r="A2094" s="92" t="s">
        <v>0</v>
      </c>
    </row>
    <row r="2095" spans="1:1" x14ac:dyDescent="0.3">
      <c r="A2095" s="92" t="s">
        <v>1</v>
      </c>
    </row>
    <row r="2096" spans="1:1" x14ac:dyDescent="0.3">
      <c r="A2096" s="92" t="s">
        <v>2</v>
      </c>
    </row>
    <row r="2097" spans="1:1" x14ac:dyDescent="0.3">
      <c r="A2097" s="92" t="s">
        <v>3</v>
      </c>
    </row>
    <row r="2098" spans="1:1" x14ac:dyDescent="0.3">
      <c r="A2098" s="92" t="s">
        <v>4</v>
      </c>
    </row>
    <row r="2099" spans="1:1" x14ac:dyDescent="0.3">
      <c r="A2099" s="92" t="s">
        <v>119</v>
      </c>
    </row>
    <row r="2100" spans="1:1" x14ac:dyDescent="0.3">
      <c r="A2100" s="92" t="s">
        <v>120</v>
      </c>
    </row>
    <row r="2101" spans="1:1" x14ac:dyDescent="0.3">
      <c r="A2101" s="92" t="s">
        <v>5</v>
      </c>
    </row>
    <row r="2102" spans="1:1" x14ac:dyDescent="0.3">
      <c r="A2102" s="92" t="s">
        <v>6</v>
      </c>
    </row>
    <row r="2103" spans="1:1" x14ac:dyDescent="0.3">
      <c r="A2103" s="92" t="s">
        <v>121</v>
      </c>
    </row>
    <row r="2104" spans="1:1" x14ac:dyDescent="0.3">
      <c r="A2104" s="92" t="s">
        <v>7</v>
      </c>
    </row>
    <row r="2105" spans="1:1" x14ac:dyDescent="0.3">
      <c r="A2105" s="92" t="s">
        <v>8</v>
      </c>
    </row>
    <row r="2106" spans="1:1" x14ac:dyDescent="0.3">
      <c r="A2106" s="92" t="s">
        <v>122</v>
      </c>
    </row>
    <row r="2107" spans="1:1" x14ac:dyDescent="0.3">
      <c r="A2107" s="92" t="s">
        <v>9</v>
      </c>
    </row>
    <row r="2108" spans="1:1" x14ac:dyDescent="0.3">
      <c r="A2108" s="92" t="s">
        <v>10</v>
      </c>
    </row>
    <row r="2109" spans="1:1" x14ac:dyDescent="0.3">
      <c r="A2109" s="92" t="s">
        <v>123</v>
      </c>
    </row>
    <row r="2110" spans="1:1" x14ac:dyDescent="0.3">
      <c r="A2110" s="92" t="s">
        <v>124</v>
      </c>
    </row>
    <row r="2111" spans="1:1" x14ac:dyDescent="0.3">
      <c r="A2111" s="92" t="s">
        <v>11</v>
      </c>
    </row>
    <row r="2112" spans="1:1" x14ac:dyDescent="0.3">
      <c r="A2112" s="92" t="s">
        <v>12</v>
      </c>
    </row>
    <row r="2113" spans="1:1" x14ac:dyDescent="0.3">
      <c r="A2113" s="92" t="s">
        <v>14</v>
      </c>
    </row>
    <row r="2114" spans="1:1" x14ac:dyDescent="0.3">
      <c r="A2114" s="92" t="s">
        <v>15</v>
      </c>
    </row>
    <row r="2115" spans="1:1" x14ac:dyDescent="0.3">
      <c r="A2115" s="92" t="s">
        <v>16</v>
      </c>
    </row>
    <row r="2116" spans="1:1" x14ac:dyDescent="0.3">
      <c r="A2116" s="92" t="s">
        <v>17</v>
      </c>
    </row>
    <row r="2117" spans="1:1" x14ac:dyDescent="0.3">
      <c r="A2117" s="92" t="s">
        <v>18</v>
      </c>
    </row>
    <row r="2118" spans="1:1" x14ac:dyDescent="0.3">
      <c r="A2118" s="92" t="s">
        <v>19</v>
      </c>
    </row>
    <row r="2119" spans="1:1" x14ac:dyDescent="0.3">
      <c r="A2119" s="92" t="s">
        <v>20</v>
      </c>
    </row>
    <row r="2120" spans="1:1" x14ac:dyDescent="0.3">
      <c r="A2120" s="92" t="s">
        <v>21</v>
      </c>
    </row>
    <row r="2121" spans="1:1" x14ac:dyDescent="0.3">
      <c r="A2121" s="92" t="s">
        <v>22</v>
      </c>
    </row>
    <row r="2122" spans="1:1" x14ac:dyDescent="0.3">
      <c r="A2122" s="92" t="s">
        <v>23</v>
      </c>
    </row>
    <row r="2123" spans="1:1" x14ac:dyDescent="0.3">
      <c r="A2123" s="92" t="s">
        <v>24</v>
      </c>
    </row>
    <row r="2124" spans="1:1" x14ac:dyDescent="0.3">
      <c r="A2124" s="92" t="s">
        <v>25</v>
      </c>
    </row>
    <row r="2125" spans="1:1" x14ac:dyDescent="0.3">
      <c r="A2125" s="92" t="s">
        <v>26</v>
      </c>
    </row>
    <row r="2126" spans="1:1" x14ac:dyDescent="0.3">
      <c r="A2126" s="92" t="s">
        <v>27</v>
      </c>
    </row>
    <row r="2127" spans="1:1" x14ac:dyDescent="0.3">
      <c r="A2127" s="92" t="s">
        <v>28</v>
      </c>
    </row>
    <row r="2128" spans="1:1" x14ac:dyDescent="0.3">
      <c r="A2128" s="92" t="s">
        <v>29</v>
      </c>
    </row>
    <row r="2129" spans="1:1" x14ac:dyDescent="0.3">
      <c r="A2129" s="92" t="s">
        <v>30</v>
      </c>
    </row>
    <row r="2130" spans="1:1" x14ac:dyDescent="0.3">
      <c r="A2130" s="92" t="s">
        <v>31</v>
      </c>
    </row>
    <row r="2131" spans="1:1" x14ac:dyDescent="0.3">
      <c r="A2131" s="92" t="s">
        <v>32</v>
      </c>
    </row>
    <row r="2132" spans="1:1" x14ac:dyDescent="0.3">
      <c r="A2132" s="92" t="s">
        <v>33</v>
      </c>
    </row>
    <row r="2133" spans="1:1" x14ac:dyDescent="0.3">
      <c r="A2133" s="92" t="s">
        <v>35</v>
      </c>
    </row>
    <row r="2134" spans="1:1" x14ac:dyDescent="0.3">
      <c r="A2134" s="92" t="s">
        <v>36</v>
      </c>
    </row>
    <row r="2135" spans="1:1" x14ac:dyDescent="0.3">
      <c r="A2135" s="92" t="s">
        <v>37</v>
      </c>
    </row>
    <row r="2136" spans="1:1" x14ac:dyDescent="0.3">
      <c r="A2136" s="92" t="s">
        <v>38</v>
      </c>
    </row>
    <row r="2137" spans="1:1" x14ac:dyDescent="0.3">
      <c r="A2137" s="92" t="s">
        <v>39</v>
      </c>
    </row>
    <row r="2138" spans="1:1" x14ac:dyDescent="0.3">
      <c r="A2138" s="92" t="s">
        <v>40</v>
      </c>
    </row>
    <row r="2139" spans="1:1" x14ac:dyDescent="0.3">
      <c r="A2139" s="92" t="s">
        <v>41</v>
      </c>
    </row>
    <row r="2140" spans="1:1" x14ac:dyDescent="0.3">
      <c r="A2140" s="92" t="s">
        <v>42</v>
      </c>
    </row>
    <row r="2141" spans="1:1" x14ac:dyDescent="0.3">
      <c r="A2141" s="92" t="s">
        <v>44</v>
      </c>
    </row>
    <row r="2142" spans="1:1" x14ac:dyDescent="0.3">
      <c r="A2142" s="92" t="s">
        <v>45</v>
      </c>
    </row>
    <row r="2143" spans="1:1" x14ac:dyDescent="0.3">
      <c r="A2143" s="92" t="s">
        <v>46</v>
      </c>
    </row>
    <row r="2144" spans="1:1" x14ac:dyDescent="0.3">
      <c r="A2144" s="92" t="s">
        <v>47</v>
      </c>
    </row>
    <row r="2145" spans="1:1" x14ac:dyDescent="0.3">
      <c r="A2145" s="92" t="s">
        <v>72</v>
      </c>
    </row>
    <row r="2146" spans="1:1" x14ac:dyDescent="0.3">
      <c r="A2146" s="92" t="s">
        <v>49</v>
      </c>
    </row>
    <row r="2147" spans="1:1" x14ac:dyDescent="0.3">
      <c r="A2147" s="92" t="s">
        <v>50</v>
      </c>
    </row>
    <row r="2148" spans="1:1" x14ac:dyDescent="0.3">
      <c r="A2148" s="92" t="s">
        <v>52</v>
      </c>
    </row>
    <row r="2149" spans="1:1" x14ac:dyDescent="0.3">
      <c r="A2149" s="92" t="s">
        <v>53</v>
      </c>
    </row>
    <row r="2150" spans="1:1" x14ac:dyDescent="0.3">
      <c r="A2150" s="92" t="s">
        <v>54</v>
      </c>
    </row>
    <row r="2151" spans="1:1" x14ac:dyDescent="0.3">
      <c r="A2151" s="92" t="s">
        <v>55</v>
      </c>
    </row>
    <row r="2152" spans="1:1" x14ac:dyDescent="0.3">
      <c r="A2152" s="92" t="s">
        <v>56</v>
      </c>
    </row>
    <row r="2153" spans="1:1" x14ac:dyDescent="0.3">
      <c r="A2153" s="92" t="s">
        <v>57</v>
      </c>
    </row>
    <row r="2154" spans="1:1" x14ac:dyDescent="0.3">
      <c r="A2154" s="92" t="s">
        <v>58</v>
      </c>
    </row>
    <row r="2155" spans="1:1" x14ac:dyDescent="0.3">
      <c r="A2155" s="92" t="s">
        <v>59</v>
      </c>
    </row>
    <row r="2156" spans="1:1" x14ac:dyDescent="0.3">
      <c r="A2156" s="92" t="s">
        <v>60</v>
      </c>
    </row>
    <row r="2157" spans="1:1" x14ac:dyDescent="0.3">
      <c r="A2157" s="92" t="s">
        <v>61</v>
      </c>
    </row>
    <row r="2158" spans="1:1" x14ac:dyDescent="0.3">
      <c r="A2158" s="92" t="s">
        <v>117</v>
      </c>
    </row>
    <row r="2159" spans="1:1" x14ac:dyDescent="0.3">
      <c r="A2159" s="92" t="s">
        <v>118</v>
      </c>
    </row>
    <row r="2160" spans="1:1" x14ac:dyDescent="0.3">
      <c r="A2160" s="92" t="s">
        <v>0</v>
      </c>
    </row>
    <row r="2161" spans="1:1" x14ac:dyDescent="0.3">
      <c r="A2161" s="92" t="s">
        <v>1</v>
      </c>
    </row>
    <row r="2162" spans="1:1" x14ac:dyDescent="0.3">
      <c r="A2162" s="92" t="s">
        <v>2</v>
      </c>
    </row>
    <row r="2163" spans="1:1" x14ac:dyDescent="0.3">
      <c r="A2163" s="92" t="s">
        <v>3</v>
      </c>
    </row>
    <row r="2164" spans="1:1" x14ac:dyDescent="0.3">
      <c r="A2164" s="92" t="s">
        <v>4</v>
      </c>
    </row>
    <row r="2165" spans="1:1" x14ac:dyDescent="0.3">
      <c r="A2165" s="92" t="s">
        <v>119</v>
      </c>
    </row>
    <row r="2166" spans="1:1" x14ac:dyDescent="0.3">
      <c r="A2166" s="92" t="s">
        <v>120</v>
      </c>
    </row>
    <row r="2167" spans="1:1" x14ac:dyDescent="0.3">
      <c r="A2167" s="92" t="s">
        <v>5</v>
      </c>
    </row>
    <row r="2168" spans="1:1" x14ac:dyDescent="0.3">
      <c r="A2168" s="92" t="s">
        <v>6</v>
      </c>
    </row>
    <row r="2169" spans="1:1" x14ac:dyDescent="0.3">
      <c r="A2169" s="92" t="s">
        <v>121</v>
      </c>
    </row>
    <row r="2170" spans="1:1" x14ac:dyDescent="0.3">
      <c r="A2170" s="92" t="s">
        <v>7</v>
      </c>
    </row>
    <row r="2171" spans="1:1" x14ac:dyDescent="0.3">
      <c r="A2171" s="92" t="s">
        <v>8</v>
      </c>
    </row>
    <row r="2172" spans="1:1" x14ac:dyDescent="0.3">
      <c r="A2172" s="92" t="s">
        <v>122</v>
      </c>
    </row>
    <row r="2173" spans="1:1" x14ac:dyDescent="0.3">
      <c r="A2173" s="92" t="s">
        <v>9</v>
      </c>
    </row>
    <row r="2174" spans="1:1" x14ac:dyDescent="0.3">
      <c r="A2174" s="92" t="s">
        <v>10</v>
      </c>
    </row>
    <row r="2175" spans="1:1" x14ac:dyDescent="0.3">
      <c r="A2175" s="92" t="s">
        <v>123</v>
      </c>
    </row>
    <row r="2176" spans="1:1" x14ac:dyDescent="0.3">
      <c r="A2176" s="92" t="s">
        <v>124</v>
      </c>
    </row>
    <row r="2177" spans="1:1" x14ac:dyDescent="0.3">
      <c r="A2177" s="92" t="s">
        <v>11</v>
      </c>
    </row>
    <row r="2178" spans="1:1" x14ac:dyDescent="0.3">
      <c r="A2178" s="92" t="s">
        <v>12</v>
      </c>
    </row>
    <row r="2179" spans="1:1" x14ac:dyDescent="0.3">
      <c r="A2179" s="92" t="s">
        <v>14</v>
      </c>
    </row>
    <row r="2180" spans="1:1" x14ac:dyDescent="0.3">
      <c r="A2180" s="92" t="s">
        <v>15</v>
      </c>
    </row>
    <row r="2181" spans="1:1" x14ac:dyDescent="0.3">
      <c r="A2181" s="92" t="s">
        <v>16</v>
      </c>
    </row>
    <row r="2182" spans="1:1" x14ac:dyDescent="0.3">
      <c r="A2182" s="92" t="s">
        <v>17</v>
      </c>
    </row>
    <row r="2183" spans="1:1" x14ac:dyDescent="0.3">
      <c r="A2183" s="92" t="s">
        <v>18</v>
      </c>
    </row>
    <row r="2184" spans="1:1" x14ac:dyDescent="0.3">
      <c r="A2184" s="92" t="s">
        <v>19</v>
      </c>
    </row>
    <row r="2185" spans="1:1" x14ac:dyDescent="0.3">
      <c r="A2185" s="92" t="s">
        <v>20</v>
      </c>
    </row>
    <row r="2186" spans="1:1" x14ac:dyDescent="0.3">
      <c r="A2186" s="92" t="s">
        <v>21</v>
      </c>
    </row>
    <row r="2187" spans="1:1" x14ac:dyDescent="0.3">
      <c r="A2187" s="92" t="s">
        <v>22</v>
      </c>
    </row>
    <row r="2188" spans="1:1" x14ac:dyDescent="0.3">
      <c r="A2188" s="92" t="s">
        <v>23</v>
      </c>
    </row>
    <row r="2189" spans="1:1" x14ac:dyDescent="0.3">
      <c r="A2189" s="92" t="s">
        <v>24</v>
      </c>
    </row>
    <row r="2190" spans="1:1" x14ac:dyDescent="0.3">
      <c r="A2190" s="92" t="s">
        <v>25</v>
      </c>
    </row>
    <row r="2191" spans="1:1" x14ac:dyDescent="0.3">
      <c r="A2191" s="92" t="s">
        <v>26</v>
      </c>
    </row>
    <row r="2192" spans="1:1" x14ac:dyDescent="0.3">
      <c r="A2192" s="92" t="s">
        <v>27</v>
      </c>
    </row>
    <row r="2193" spans="1:1" x14ac:dyDescent="0.3">
      <c r="A2193" s="92" t="s">
        <v>28</v>
      </c>
    </row>
    <row r="2194" spans="1:1" x14ac:dyDescent="0.3">
      <c r="A2194" s="92" t="s">
        <v>29</v>
      </c>
    </row>
    <row r="2195" spans="1:1" x14ac:dyDescent="0.3">
      <c r="A2195" s="92" t="s">
        <v>30</v>
      </c>
    </row>
    <row r="2196" spans="1:1" x14ac:dyDescent="0.3">
      <c r="A2196" s="92" t="s">
        <v>31</v>
      </c>
    </row>
    <row r="2197" spans="1:1" x14ac:dyDescent="0.3">
      <c r="A2197" s="92" t="s">
        <v>32</v>
      </c>
    </row>
    <row r="2198" spans="1:1" x14ac:dyDescent="0.3">
      <c r="A2198" s="92" t="s">
        <v>33</v>
      </c>
    </row>
    <row r="2199" spans="1:1" x14ac:dyDescent="0.3">
      <c r="A2199" s="92" t="s">
        <v>35</v>
      </c>
    </row>
    <row r="2200" spans="1:1" x14ac:dyDescent="0.3">
      <c r="A2200" s="92" t="s">
        <v>36</v>
      </c>
    </row>
    <row r="2201" spans="1:1" x14ac:dyDescent="0.3">
      <c r="A2201" s="92" t="s">
        <v>37</v>
      </c>
    </row>
    <row r="2202" spans="1:1" x14ac:dyDescent="0.3">
      <c r="A2202" s="92" t="s">
        <v>38</v>
      </c>
    </row>
    <row r="2203" spans="1:1" x14ac:dyDescent="0.3">
      <c r="A2203" s="92" t="s">
        <v>39</v>
      </c>
    </row>
    <row r="2204" spans="1:1" x14ac:dyDescent="0.3">
      <c r="A2204" s="92" t="s">
        <v>40</v>
      </c>
    </row>
    <row r="2205" spans="1:1" x14ac:dyDescent="0.3">
      <c r="A2205" s="92" t="s">
        <v>41</v>
      </c>
    </row>
    <row r="2206" spans="1:1" x14ac:dyDescent="0.3">
      <c r="A2206" s="92" t="s">
        <v>42</v>
      </c>
    </row>
    <row r="2207" spans="1:1" x14ac:dyDescent="0.3">
      <c r="A2207" s="92" t="s">
        <v>44</v>
      </c>
    </row>
    <row r="2208" spans="1:1" x14ac:dyDescent="0.3">
      <c r="A2208" s="92" t="s">
        <v>45</v>
      </c>
    </row>
    <row r="2209" spans="1:1" x14ac:dyDescent="0.3">
      <c r="A2209" s="92" t="s">
        <v>46</v>
      </c>
    </row>
    <row r="2210" spans="1:1" x14ac:dyDescent="0.3">
      <c r="A2210" s="92" t="s">
        <v>47</v>
      </c>
    </row>
    <row r="2211" spans="1:1" x14ac:dyDescent="0.3">
      <c r="A2211" s="92" t="s">
        <v>72</v>
      </c>
    </row>
    <row r="2212" spans="1:1" x14ac:dyDescent="0.3">
      <c r="A2212" s="92" t="s">
        <v>49</v>
      </c>
    </row>
    <row r="2213" spans="1:1" x14ac:dyDescent="0.3">
      <c r="A2213" s="92" t="s">
        <v>50</v>
      </c>
    </row>
    <row r="2214" spans="1:1" x14ac:dyDescent="0.3">
      <c r="A2214" s="92" t="s">
        <v>52</v>
      </c>
    </row>
    <row r="2215" spans="1:1" x14ac:dyDescent="0.3">
      <c r="A2215" s="92" t="s">
        <v>53</v>
      </c>
    </row>
    <row r="2216" spans="1:1" x14ac:dyDescent="0.3">
      <c r="A2216" s="92" t="s">
        <v>54</v>
      </c>
    </row>
    <row r="2217" spans="1:1" x14ac:dyDescent="0.3">
      <c r="A2217" s="92" t="s">
        <v>55</v>
      </c>
    </row>
    <row r="2218" spans="1:1" x14ac:dyDescent="0.3">
      <c r="A2218" s="92" t="s">
        <v>56</v>
      </c>
    </row>
    <row r="2219" spans="1:1" x14ac:dyDescent="0.3">
      <c r="A2219" s="92" t="s">
        <v>57</v>
      </c>
    </row>
    <row r="2220" spans="1:1" x14ac:dyDescent="0.3">
      <c r="A2220" s="92" t="s">
        <v>58</v>
      </c>
    </row>
    <row r="2221" spans="1:1" x14ac:dyDescent="0.3">
      <c r="A2221" s="92" t="s">
        <v>59</v>
      </c>
    </row>
    <row r="2222" spans="1:1" x14ac:dyDescent="0.3">
      <c r="A2222" s="92" t="s">
        <v>60</v>
      </c>
    </row>
    <row r="2223" spans="1:1" x14ac:dyDescent="0.3">
      <c r="A2223" s="92" t="s">
        <v>61</v>
      </c>
    </row>
    <row r="2224" spans="1:1" x14ac:dyDescent="0.3">
      <c r="A2224" s="83" t="s">
        <v>117</v>
      </c>
    </row>
    <row r="2225" spans="1:1" x14ac:dyDescent="0.3">
      <c r="A2225" s="83" t="s">
        <v>118</v>
      </c>
    </row>
    <row r="2226" spans="1:1" x14ac:dyDescent="0.3">
      <c r="A2226" s="83" t="s">
        <v>0</v>
      </c>
    </row>
    <row r="2227" spans="1:1" x14ac:dyDescent="0.3">
      <c r="A2227" s="83" t="s">
        <v>1</v>
      </c>
    </row>
    <row r="2228" spans="1:1" x14ac:dyDescent="0.3">
      <c r="A2228" s="96" t="s">
        <v>2</v>
      </c>
    </row>
    <row r="2229" spans="1:1" x14ac:dyDescent="0.3">
      <c r="A2229" s="83" t="s">
        <v>3</v>
      </c>
    </row>
    <row r="2230" spans="1:1" x14ac:dyDescent="0.3">
      <c r="A2230" s="83" t="s">
        <v>4</v>
      </c>
    </row>
    <row r="2231" spans="1:1" x14ac:dyDescent="0.3">
      <c r="A2231" s="83" t="s">
        <v>119</v>
      </c>
    </row>
    <row r="2232" spans="1:1" x14ac:dyDescent="0.3">
      <c r="A2232" s="83" t="s">
        <v>5</v>
      </c>
    </row>
    <row r="2233" spans="1:1" x14ac:dyDescent="0.3">
      <c r="A2233" s="83" t="s">
        <v>6</v>
      </c>
    </row>
    <row r="2234" spans="1:1" x14ac:dyDescent="0.3">
      <c r="A2234" s="83" t="s">
        <v>121</v>
      </c>
    </row>
    <row r="2235" spans="1:1" x14ac:dyDescent="0.3">
      <c r="A2235" s="83" t="s">
        <v>7</v>
      </c>
    </row>
    <row r="2236" spans="1:1" x14ac:dyDescent="0.3">
      <c r="A2236" s="83" t="s">
        <v>8</v>
      </c>
    </row>
    <row r="2237" spans="1:1" x14ac:dyDescent="0.3">
      <c r="A2237" s="83" t="s">
        <v>122</v>
      </c>
    </row>
    <row r="2238" spans="1:1" x14ac:dyDescent="0.3">
      <c r="A2238" s="83" t="s">
        <v>9</v>
      </c>
    </row>
    <row r="2239" spans="1:1" x14ac:dyDescent="0.3">
      <c r="A2239" s="83" t="s">
        <v>10</v>
      </c>
    </row>
    <row r="2240" spans="1:1" x14ac:dyDescent="0.3">
      <c r="A2240" s="83" t="s">
        <v>123</v>
      </c>
    </row>
    <row r="2241" spans="1:1" x14ac:dyDescent="0.3">
      <c r="A2241" s="83" t="s">
        <v>11</v>
      </c>
    </row>
    <row r="2242" spans="1:1" x14ac:dyDescent="0.3">
      <c r="A2242" s="83" t="s">
        <v>12</v>
      </c>
    </row>
    <row r="2243" spans="1:1" x14ac:dyDescent="0.3">
      <c r="A2243" s="83" t="s">
        <v>14</v>
      </c>
    </row>
    <row r="2244" spans="1:1" x14ac:dyDescent="0.3">
      <c r="A2244" s="83" t="s">
        <v>15</v>
      </c>
    </row>
    <row r="2245" spans="1:1" x14ac:dyDescent="0.3">
      <c r="A2245" s="83" t="s">
        <v>16</v>
      </c>
    </row>
    <row r="2246" spans="1:1" x14ac:dyDescent="0.3">
      <c r="A2246" s="83" t="s">
        <v>17</v>
      </c>
    </row>
    <row r="2247" spans="1:1" x14ac:dyDescent="0.3">
      <c r="A2247" s="83" t="s">
        <v>18</v>
      </c>
    </row>
    <row r="2248" spans="1:1" x14ac:dyDescent="0.3">
      <c r="A2248" s="83" t="s">
        <v>19</v>
      </c>
    </row>
    <row r="2249" spans="1:1" x14ac:dyDescent="0.3">
      <c r="A2249" s="83" t="s">
        <v>20</v>
      </c>
    </row>
    <row r="2250" spans="1:1" x14ac:dyDescent="0.3">
      <c r="A2250" s="83" t="s">
        <v>21</v>
      </c>
    </row>
    <row r="2251" spans="1:1" x14ac:dyDescent="0.3">
      <c r="A2251" s="83" t="s">
        <v>22</v>
      </c>
    </row>
    <row r="2252" spans="1:1" x14ac:dyDescent="0.3">
      <c r="A2252" s="83" t="s">
        <v>23</v>
      </c>
    </row>
    <row r="2253" spans="1:1" x14ac:dyDescent="0.3">
      <c r="A2253" s="83" t="s">
        <v>24</v>
      </c>
    </row>
    <row r="2254" spans="1:1" x14ac:dyDescent="0.3">
      <c r="A2254" s="83" t="s">
        <v>25</v>
      </c>
    </row>
    <row r="2255" spans="1:1" x14ac:dyDescent="0.3">
      <c r="A2255" s="83" t="s">
        <v>26</v>
      </c>
    </row>
    <row r="2256" spans="1:1" x14ac:dyDescent="0.3">
      <c r="A2256" s="83" t="s">
        <v>27</v>
      </c>
    </row>
    <row r="2257" spans="1:1" x14ac:dyDescent="0.3">
      <c r="A2257" s="83" t="s">
        <v>28</v>
      </c>
    </row>
    <row r="2258" spans="1:1" x14ac:dyDescent="0.3">
      <c r="A2258" s="83" t="s">
        <v>29</v>
      </c>
    </row>
    <row r="2259" spans="1:1" x14ac:dyDescent="0.3">
      <c r="A2259" s="83" t="s">
        <v>30</v>
      </c>
    </row>
    <row r="2260" spans="1:1" x14ac:dyDescent="0.3">
      <c r="A2260" s="83" t="s">
        <v>31</v>
      </c>
    </row>
    <row r="2261" spans="1:1" x14ac:dyDescent="0.3">
      <c r="A2261" s="83" t="s">
        <v>32</v>
      </c>
    </row>
    <row r="2262" spans="1:1" x14ac:dyDescent="0.3">
      <c r="A2262" s="83" t="s">
        <v>33</v>
      </c>
    </row>
    <row r="2263" spans="1:1" x14ac:dyDescent="0.3">
      <c r="A2263" s="83" t="s">
        <v>35</v>
      </c>
    </row>
    <row r="2264" spans="1:1" x14ac:dyDescent="0.3">
      <c r="A2264" s="83" t="s">
        <v>36</v>
      </c>
    </row>
    <row r="2265" spans="1:1" x14ac:dyDescent="0.3">
      <c r="A2265" s="83" t="s">
        <v>37</v>
      </c>
    </row>
    <row r="2266" spans="1:1" x14ac:dyDescent="0.3">
      <c r="A2266" s="83" t="s">
        <v>38</v>
      </c>
    </row>
    <row r="2267" spans="1:1" x14ac:dyDescent="0.3">
      <c r="A2267" s="83" t="s">
        <v>39</v>
      </c>
    </row>
    <row r="2268" spans="1:1" x14ac:dyDescent="0.3">
      <c r="A2268" s="83" t="s">
        <v>40</v>
      </c>
    </row>
    <row r="2269" spans="1:1" x14ac:dyDescent="0.3">
      <c r="A2269" s="83" t="s">
        <v>41</v>
      </c>
    </row>
    <row r="2270" spans="1:1" x14ac:dyDescent="0.3">
      <c r="A2270" s="83" t="s">
        <v>42</v>
      </c>
    </row>
    <row r="2271" spans="1:1" x14ac:dyDescent="0.3">
      <c r="A2271" s="83" t="s">
        <v>44</v>
      </c>
    </row>
    <row r="2272" spans="1:1" x14ac:dyDescent="0.3">
      <c r="A2272" s="83" t="s">
        <v>45</v>
      </c>
    </row>
    <row r="2273" spans="1:1" x14ac:dyDescent="0.3">
      <c r="A2273" s="83" t="s">
        <v>46</v>
      </c>
    </row>
    <row r="2274" spans="1:1" x14ac:dyDescent="0.3">
      <c r="A2274" s="83" t="s">
        <v>47</v>
      </c>
    </row>
    <row r="2275" spans="1:1" x14ac:dyDescent="0.3">
      <c r="A2275" s="83" t="s">
        <v>72</v>
      </c>
    </row>
    <row r="2276" spans="1:1" x14ac:dyDescent="0.3">
      <c r="A2276" s="83" t="s">
        <v>49</v>
      </c>
    </row>
    <row r="2277" spans="1:1" x14ac:dyDescent="0.3">
      <c r="A2277" s="83" t="s">
        <v>50</v>
      </c>
    </row>
    <row r="2278" spans="1:1" x14ac:dyDescent="0.3">
      <c r="A2278" s="83" t="s">
        <v>52</v>
      </c>
    </row>
    <row r="2279" spans="1:1" x14ac:dyDescent="0.3">
      <c r="A2279" s="83" t="s">
        <v>53</v>
      </c>
    </row>
    <row r="2280" spans="1:1" x14ac:dyDescent="0.3">
      <c r="A2280" s="83" t="s">
        <v>54</v>
      </c>
    </row>
    <row r="2281" spans="1:1" x14ac:dyDescent="0.3">
      <c r="A2281" s="83" t="s">
        <v>55</v>
      </c>
    </row>
    <row r="2282" spans="1:1" x14ac:dyDescent="0.3">
      <c r="A2282" s="83" t="s">
        <v>56</v>
      </c>
    </row>
    <row r="2283" spans="1:1" x14ac:dyDescent="0.3">
      <c r="A2283" s="83" t="s">
        <v>57</v>
      </c>
    </row>
    <row r="2284" spans="1:1" x14ac:dyDescent="0.3">
      <c r="A2284" s="83" t="s">
        <v>58</v>
      </c>
    </row>
    <row r="2285" spans="1:1" x14ac:dyDescent="0.3">
      <c r="A2285" s="83" t="s">
        <v>59</v>
      </c>
    </row>
    <row r="2286" spans="1:1" x14ac:dyDescent="0.3">
      <c r="A2286" s="83" t="s">
        <v>60</v>
      </c>
    </row>
    <row r="2287" spans="1:1" x14ac:dyDescent="0.3">
      <c r="A2287" s="83" t="s">
        <v>61</v>
      </c>
    </row>
    <row r="2288" spans="1:1" x14ac:dyDescent="0.3">
      <c r="A2288" s="83" t="s">
        <v>117</v>
      </c>
    </row>
    <row r="2289" spans="1:1" x14ac:dyDescent="0.3">
      <c r="A2289" s="83" t="s">
        <v>118</v>
      </c>
    </row>
    <row r="2290" spans="1:1" x14ac:dyDescent="0.3">
      <c r="A2290" s="83" t="s">
        <v>0</v>
      </c>
    </row>
    <row r="2291" spans="1:1" x14ac:dyDescent="0.3">
      <c r="A2291" s="83" t="s">
        <v>1</v>
      </c>
    </row>
    <row r="2292" spans="1:1" x14ac:dyDescent="0.3">
      <c r="A2292" s="96" t="s">
        <v>2</v>
      </c>
    </row>
    <row r="2293" spans="1:1" x14ac:dyDescent="0.3">
      <c r="A2293" s="83" t="s">
        <v>3</v>
      </c>
    </row>
    <row r="2294" spans="1:1" x14ac:dyDescent="0.3">
      <c r="A2294" s="83" t="s">
        <v>4</v>
      </c>
    </row>
    <row r="2295" spans="1:1" x14ac:dyDescent="0.3">
      <c r="A2295" s="83" t="s">
        <v>119</v>
      </c>
    </row>
    <row r="2296" spans="1:1" x14ac:dyDescent="0.3">
      <c r="A2296" s="83" t="s">
        <v>5</v>
      </c>
    </row>
    <row r="2297" spans="1:1" x14ac:dyDescent="0.3">
      <c r="A2297" s="83" t="s">
        <v>6</v>
      </c>
    </row>
    <row r="2298" spans="1:1" x14ac:dyDescent="0.3">
      <c r="A2298" s="83" t="s">
        <v>121</v>
      </c>
    </row>
    <row r="2299" spans="1:1" x14ac:dyDescent="0.3">
      <c r="A2299" s="83" t="s">
        <v>7</v>
      </c>
    </row>
    <row r="2300" spans="1:1" x14ac:dyDescent="0.3">
      <c r="A2300" s="83" t="s">
        <v>8</v>
      </c>
    </row>
    <row r="2301" spans="1:1" x14ac:dyDescent="0.3">
      <c r="A2301" s="83" t="s">
        <v>122</v>
      </c>
    </row>
    <row r="2302" spans="1:1" x14ac:dyDescent="0.3">
      <c r="A2302" s="83" t="s">
        <v>9</v>
      </c>
    </row>
    <row r="2303" spans="1:1" x14ac:dyDescent="0.3">
      <c r="A2303" s="83" t="s">
        <v>10</v>
      </c>
    </row>
    <row r="2304" spans="1:1" x14ac:dyDescent="0.3">
      <c r="A2304" s="83" t="s">
        <v>123</v>
      </c>
    </row>
    <row r="2305" spans="1:1" x14ac:dyDescent="0.3">
      <c r="A2305" s="83" t="s">
        <v>11</v>
      </c>
    </row>
    <row r="2306" spans="1:1" x14ac:dyDescent="0.3">
      <c r="A2306" s="83" t="s">
        <v>12</v>
      </c>
    </row>
    <row r="2307" spans="1:1" x14ac:dyDescent="0.3">
      <c r="A2307" s="83" t="s">
        <v>14</v>
      </c>
    </row>
    <row r="2308" spans="1:1" x14ac:dyDescent="0.3">
      <c r="A2308" s="83" t="s">
        <v>15</v>
      </c>
    </row>
    <row r="2309" spans="1:1" x14ac:dyDescent="0.3">
      <c r="A2309" s="83" t="s">
        <v>16</v>
      </c>
    </row>
    <row r="2310" spans="1:1" x14ac:dyDescent="0.3">
      <c r="A2310" s="83" t="s">
        <v>17</v>
      </c>
    </row>
    <row r="2311" spans="1:1" x14ac:dyDescent="0.3">
      <c r="A2311" s="83" t="s">
        <v>18</v>
      </c>
    </row>
    <row r="2312" spans="1:1" x14ac:dyDescent="0.3">
      <c r="A2312" s="83" t="s">
        <v>19</v>
      </c>
    </row>
    <row r="2313" spans="1:1" x14ac:dyDescent="0.3">
      <c r="A2313" s="83" t="s">
        <v>20</v>
      </c>
    </row>
    <row r="2314" spans="1:1" x14ac:dyDescent="0.3">
      <c r="A2314" s="83" t="s">
        <v>21</v>
      </c>
    </row>
    <row r="2315" spans="1:1" x14ac:dyDescent="0.3">
      <c r="A2315" s="83" t="s">
        <v>22</v>
      </c>
    </row>
    <row r="2316" spans="1:1" x14ac:dyDescent="0.3">
      <c r="A2316" s="83" t="s">
        <v>23</v>
      </c>
    </row>
    <row r="2317" spans="1:1" x14ac:dyDescent="0.3">
      <c r="A2317" s="83" t="s">
        <v>24</v>
      </c>
    </row>
    <row r="2318" spans="1:1" x14ac:dyDescent="0.3">
      <c r="A2318" s="83" t="s">
        <v>25</v>
      </c>
    </row>
    <row r="2319" spans="1:1" x14ac:dyDescent="0.3">
      <c r="A2319" s="83" t="s">
        <v>26</v>
      </c>
    </row>
    <row r="2320" spans="1:1" x14ac:dyDescent="0.3">
      <c r="A2320" s="83" t="s">
        <v>27</v>
      </c>
    </row>
    <row r="2321" spans="1:1" x14ac:dyDescent="0.3">
      <c r="A2321" s="83" t="s">
        <v>28</v>
      </c>
    </row>
    <row r="2322" spans="1:1" x14ac:dyDescent="0.3">
      <c r="A2322" s="83" t="s">
        <v>29</v>
      </c>
    </row>
    <row r="2323" spans="1:1" x14ac:dyDescent="0.3">
      <c r="A2323" s="83" t="s">
        <v>30</v>
      </c>
    </row>
    <row r="2324" spans="1:1" x14ac:dyDescent="0.3">
      <c r="A2324" s="83" t="s">
        <v>31</v>
      </c>
    </row>
    <row r="2325" spans="1:1" x14ac:dyDescent="0.3">
      <c r="A2325" s="83" t="s">
        <v>32</v>
      </c>
    </row>
    <row r="2326" spans="1:1" x14ac:dyDescent="0.3">
      <c r="A2326" s="83" t="s">
        <v>33</v>
      </c>
    </row>
    <row r="2327" spans="1:1" x14ac:dyDescent="0.3">
      <c r="A2327" s="83" t="s">
        <v>35</v>
      </c>
    </row>
    <row r="2328" spans="1:1" x14ac:dyDescent="0.3">
      <c r="A2328" s="83" t="s">
        <v>36</v>
      </c>
    </row>
    <row r="2329" spans="1:1" x14ac:dyDescent="0.3">
      <c r="A2329" s="83" t="s">
        <v>37</v>
      </c>
    </row>
    <row r="2330" spans="1:1" x14ac:dyDescent="0.3">
      <c r="A2330" s="83" t="s">
        <v>38</v>
      </c>
    </row>
    <row r="2331" spans="1:1" x14ac:dyDescent="0.3">
      <c r="A2331" s="83" t="s">
        <v>39</v>
      </c>
    </row>
    <row r="2332" spans="1:1" x14ac:dyDescent="0.3">
      <c r="A2332" s="83" t="s">
        <v>40</v>
      </c>
    </row>
    <row r="2333" spans="1:1" x14ac:dyDescent="0.3">
      <c r="A2333" s="83" t="s">
        <v>41</v>
      </c>
    </row>
    <row r="2334" spans="1:1" x14ac:dyDescent="0.3">
      <c r="A2334" s="83" t="s">
        <v>42</v>
      </c>
    </row>
    <row r="2335" spans="1:1" x14ac:dyDescent="0.3">
      <c r="A2335" s="83" t="s">
        <v>44</v>
      </c>
    </row>
    <row r="2336" spans="1:1" x14ac:dyDescent="0.3">
      <c r="A2336" s="83" t="s">
        <v>45</v>
      </c>
    </row>
    <row r="2337" spans="1:1" x14ac:dyDescent="0.3">
      <c r="A2337" s="83" t="s">
        <v>46</v>
      </c>
    </row>
    <row r="2338" spans="1:1" x14ac:dyDescent="0.3">
      <c r="A2338" s="83" t="s">
        <v>47</v>
      </c>
    </row>
    <row r="2339" spans="1:1" x14ac:dyDescent="0.3">
      <c r="A2339" s="83" t="s">
        <v>72</v>
      </c>
    </row>
    <row r="2340" spans="1:1" x14ac:dyDescent="0.3">
      <c r="A2340" s="83" t="s">
        <v>49</v>
      </c>
    </row>
    <row r="2341" spans="1:1" x14ac:dyDescent="0.3">
      <c r="A2341" s="83" t="s">
        <v>50</v>
      </c>
    </row>
    <row r="2342" spans="1:1" x14ac:dyDescent="0.3">
      <c r="A2342" s="83" t="s">
        <v>52</v>
      </c>
    </row>
    <row r="2343" spans="1:1" x14ac:dyDescent="0.3">
      <c r="A2343" s="83" t="s">
        <v>53</v>
      </c>
    </row>
    <row r="2344" spans="1:1" x14ac:dyDescent="0.3">
      <c r="A2344" s="83" t="s">
        <v>54</v>
      </c>
    </row>
    <row r="2345" spans="1:1" x14ac:dyDescent="0.3">
      <c r="A2345" s="83" t="s">
        <v>55</v>
      </c>
    </row>
    <row r="2346" spans="1:1" x14ac:dyDescent="0.3">
      <c r="A2346" s="83" t="s">
        <v>56</v>
      </c>
    </row>
    <row r="2347" spans="1:1" x14ac:dyDescent="0.3">
      <c r="A2347" s="83" t="s">
        <v>57</v>
      </c>
    </row>
    <row r="2348" spans="1:1" x14ac:dyDescent="0.3">
      <c r="A2348" s="83" t="s">
        <v>58</v>
      </c>
    </row>
    <row r="2349" spans="1:1" x14ac:dyDescent="0.3">
      <c r="A2349" s="83" t="s">
        <v>59</v>
      </c>
    </row>
    <row r="2350" spans="1:1" x14ac:dyDescent="0.3">
      <c r="A2350" s="83" t="s">
        <v>60</v>
      </c>
    </row>
    <row r="2351" spans="1:1" x14ac:dyDescent="0.3">
      <c r="A2351" s="83" t="s">
        <v>61</v>
      </c>
    </row>
    <row r="2352" spans="1:1" x14ac:dyDescent="0.3">
      <c r="A2352" s="83" t="s">
        <v>117</v>
      </c>
    </row>
    <row r="2353" spans="1:1" x14ac:dyDescent="0.3">
      <c r="A2353" s="83" t="s">
        <v>118</v>
      </c>
    </row>
    <row r="2354" spans="1:1" x14ac:dyDescent="0.3">
      <c r="A2354" s="83" t="s">
        <v>0</v>
      </c>
    </row>
    <row r="2355" spans="1:1" x14ac:dyDescent="0.3">
      <c r="A2355" s="83" t="s">
        <v>1</v>
      </c>
    </row>
    <row r="2356" spans="1:1" x14ac:dyDescent="0.3">
      <c r="A2356" s="96" t="s">
        <v>2</v>
      </c>
    </row>
    <row r="2357" spans="1:1" x14ac:dyDescent="0.3">
      <c r="A2357" s="83" t="s">
        <v>3</v>
      </c>
    </row>
    <row r="2358" spans="1:1" x14ac:dyDescent="0.3">
      <c r="A2358" s="83" t="s">
        <v>4</v>
      </c>
    </row>
    <row r="2359" spans="1:1" x14ac:dyDescent="0.3">
      <c r="A2359" s="83" t="s">
        <v>119</v>
      </c>
    </row>
    <row r="2360" spans="1:1" x14ac:dyDescent="0.3">
      <c r="A2360" s="83" t="s">
        <v>5</v>
      </c>
    </row>
    <row r="2361" spans="1:1" x14ac:dyDescent="0.3">
      <c r="A2361" s="83" t="s">
        <v>6</v>
      </c>
    </row>
    <row r="2362" spans="1:1" x14ac:dyDescent="0.3">
      <c r="A2362" s="83" t="s">
        <v>121</v>
      </c>
    </row>
    <row r="2363" spans="1:1" x14ac:dyDescent="0.3">
      <c r="A2363" s="83" t="s">
        <v>7</v>
      </c>
    </row>
    <row r="2364" spans="1:1" x14ac:dyDescent="0.3">
      <c r="A2364" s="83" t="s">
        <v>8</v>
      </c>
    </row>
    <row r="2365" spans="1:1" x14ac:dyDescent="0.3">
      <c r="A2365" s="83" t="s">
        <v>122</v>
      </c>
    </row>
    <row r="2366" spans="1:1" x14ac:dyDescent="0.3">
      <c r="A2366" s="83" t="s">
        <v>9</v>
      </c>
    </row>
    <row r="2367" spans="1:1" x14ac:dyDescent="0.3">
      <c r="A2367" s="83" t="s">
        <v>10</v>
      </c>
    </row>
    <row r="2368" spans="1:1" x14ac:dyDescent="0.3">
      <c r="A2368" s="83" t="s">
        <v>123</v>
      </c>
    </row>
    <row r="2369" spans="1:1" x14ac:dyDescent="0.3">
      <c r="A2369" s="83" t="s">
        <v>11</v>
      </c>
    </row>
    <row r="2370" spans="1:1" x14ac:dyDescent="0.3">
      <c r="A2370" s="83" t="s">
        <v>12</v>
      </c>
    </row>
    <row r="2371" spans="1:1" x14ac:dyDescent="0.3">
      <c r="A2371" s="83" t="s">
        <v>14</v>
      </c>
    </row>
    <row r="2372" spans="1:1" x14ac:dyDescent="0.3">
      <c r="A2372" s="83" t="s">
        <v>15</v>
      </c>
    </row>
    <row r="2373" spans="1:1" x14ac:dyDescent="0.3">
      <c r="A2373" s="83" t="s">
        <v>16</v>
      </c>
    </row>
    <row r="2374" spans="1:1" x14ac:dyDescent="0.3">
      <c r="A2374" s="83" t="s">
        <v>17</v>
      </c>
    </row>
    <row r="2375" spans="1:1" x14ac:dyDescent="0.3">
      <c r="A2375" s="83" t="s">
        <v>18</v>
      </c>
    </row>
    <row r="2376" spans="1:1" x14ac:dyDescent="0.3">
      <c r="A2376" s="83" t="s">
        <v>19</v>
      </c>
    </row>
    <row r="2377" spans="1:1" x14ac:dyDescent="0.3">
      <c r="A2377" s="83" t="s">
        <v>20</v>
      </c>
    </row>
    <row r="2378" spans="1:1" x14ac:dyDescent="0.3">
      <c r="A2378" s="83" t="s">
        <v>21</v>
      </c>
    </row>
    <row r="2379" spans="1:1" x14ac:dyDescent="0.3">
      <c r="A2379" s="83" t="s">
        <v>22</v>
      </c>
    </row>
    <row r="2380" spans="1:1" x14ac:dyDescent="0.3">
      <c r="A2380" s="83" t="s">
        <v>23</v>
      </c>
    </row>
    <row r="2381" spans="1:1" x14ac:dyDescent="0.3">
      <c r="A2381" s="83" t="s">
        <v>24</v>
      </c>
    </row>
    <row r="2382" spans="1:1" x14ac:dyDescent="0.3">
      <c r="A2382" s="83" t="s">
        <v>25</v>
      </c>
    </row>
    <row r="2383" spans="1:1" x14ac:dyDescent="0.3">
      <c r="A2383" s="83" t="s">
        <v>26</v>
      </c>
    </row>
    <row r="2384" spans="1:1" x14ac:dyDescent="0.3">
      <c r="A2384" s="83" t="s">
        <v>27</v>
      </c>
    </row>
    <row r="2385" spans="1:1" x14ac:dyDescent="0.3">
      <c r="A2385" s="83" t="s">
        <v>28</v>
      </c>
    </row>
    <row r="2386" spans="1:1" x14ac:dyDescent="0.3">
      <c r="A2386" s="83" t="s">
        <v>29</v>
      </c>
    </row>
    <row r="2387" spans="1:1" x14ac:dyDescent="0.3">
      <c r="A2387" s="83" t="s">
        <v>30</v>
      </c>
    </row>
    <row r="2388" spans="1:1" x14ac:dyDescent="0.3">
      <c r="A2388" s="83" t="s">
        <v>31</v>
      </c>
    </row>
    <row r="2389" spans="1:1" x14ac:dyDescent="0.3">
      <c r="A2389" s="83" t="s">
        <v>32</v>
      </c>
    </row>
    <row r="2390" spans="1:1" x14ac:dyDescent="0.3">
      <c r="A2390" s="83" t="s">
        <v>33</v>
      </c>
    </row>
    <row r="2391" spans="1:1" x14ac:dyDescent="0.3">
      <c r="A2391" s="83" t="s">
        <v>35</v>
      </c>
    </row>
    <row r="2392" spans="1:1" x14ac:dyDescent="0.3">
      <c r="A2392" s="83" t="s">
        <v>36</v>
      </c>
    </row>
    <row r="2393" spans="1:1" x14ac:dyDescent="0.3">
      <c r="A2393" s="83" t="s">
        <v>37</v>
      </c>
    </row>
    <row r="2394" spans="1:1" x14ac:dyDescent="0.3">
      <c r="A2394" s="83" t="s">
        <v>38</v>
      </c>
    </row>
    <row r="2395" spans="1:1" x14ac:dyDescent="0.3">
      <c r="A2395" s="83" t="s">
        <v>39</v>
      </c>
    </row>
    <row r="2396" spans="1:1" x14ac:dyDescent="0.3">
      <c r="A2396" s="83" t="s">
        <v>40</v>
      </c>
    </row>
    <row r="2397" spans="1:1" x14ac:dyDescent="0.3">
      <c r="A2397" s="83" t="s">
        <v>41</v>
      </c>
    </row>
    <row r="2398" spans="1:1" x14ac:dyDescent="0.3">
      <c r="A2398" s="83" t="s">
        <v>42</v>
      </c>
    </row>
    <row r="2399" spans="1:1" x14ac:dyDescent="0.3">
      <c r="A2399" s="83" t="s">
        <v>44</v>
      </c>
    </row>
    <row r="2400" spans="1:1" x14ac:dyDescent="0.3">
      <c r="A2400" s="83" t="s">
        <v>45</v>
      </c>
    </row>
    <row r="2401" spans="1:1" x14ac:dyDescent="0.3">
      <c r="A2401" s="83" t="s">
        <v>46</v>
      </c>
    </row>
    <row r="2402" spans="1:1" x14ac:dyDescent="0.3">
      <c r="A2402" s="83" t="s">
        <v>47</v>
      </c>
    </row>
    <row r="2403" spans="1:1" x14ac:dyDescent="0.3">
      <c r="A2403" s="83" t="s">
        <v>72</v>
      </c>
    </row>
    <row r="2404" spans="1:1" x14ac:dyDescent="0.3">
      <c r="A2404" s="83" t="s">
        <v>49</v>
      </c>
    </row>
    <row r="2405" spans="1:1" x14ac:dyDescent="0.3">
      <c r="A2405" s="83" t="s">
        <v>50</v>
      </c>
    </row>
    <row r="2406" spans="1:1" x14ac:dyDescent="0.3">
      <c r="A2406" s="83" t="s">
        <v>52</v>
      </c>
    </row>
    <row r="2407" spans="1:1" x14ac:dyDescent="0.3">
      <c r="A2407" s="83" t="s">
        <v>53</v>
      </c>
    </row>
    <row r="2408" spans="1:1" x14ac:dyDescent="0.3">
      <c r="A2408" s="83" t="s">
        <v>54</v>
      </c>
    </row>
    <row r="2409" spans="1:1" x14ac:dyDescent="0.3">
      <c r="A2409" s="83" t="s">
        <v>55</v>
      </c>
    </row>
    <row r="2410" spans="1:1" x14ac:dyDescent="0.3">
      <c r="A2410" s="83" t="s">
        <v>56</v>
      </c>
    </row>
    <row r="2411" spans="1:1" x14ac:dyDescent="0.3">
      <c r="A2411" s="83" t="s">
        <v>57</v>
      </c>
    </row>
    <row r="2412" spans="1:1" x14ac:dyDescent="0.3">
      <c r="A2412" s="83" t="s">
        <v>58</v>
      </c>
    </row>
    <row r="2413" spans="1:1" x14ac:dyDescent="0.3">
      <c r="A2413" s="83" t="s">
        <v>59</v>
      </c>
    </row>
    <row r="2414" spans="1:1" x14ac:dyDescent="0.3">
      <c r="A2414" s="83" t="s">
        <v>60</v>
      </c>
    </row>
    <row r="2415" spans="1:1" x14ac:dyDescent="0.3">
      <c r="A2415" s="83" t="s">
        <v>61</v>
      </c>
    </row>
    <row r="2416" spans="1:1" x14ac:dyDescent="0.3">
      <c r="A2416" s="92" t="s">
        <v>117</v>
      </c>
    </row>
    <row r="2417" spans="1:1" x14ac:dyDescent="0.3">
      <c r="A2417" s="92" t="s">
        <v>118</v>
      </c>
    </row>
    <row r="2418" spans="1:1" x14ac:dyDescent="0.3">
      <c r="A2418" s="92" t="s">
        <v>0</v>
      </c>
    </row>
    <row r="2419" spans="1:1" x14ac:dyDescent="0.3">
      <c r="A2419" s="92" t="s">
        <v>1</v>
      </c>
    </row>
    <row r="2420" spans="1:1" x14ac:dyDescent="0.3">
      <c r="A2420" s="98" t="s">
        <v>2</v>
      </c>
    </row>
    <row r="2421" spans="1:1" x14ac:dyDescent="0.3">
      <c r="A2421" s="92" t="s">
        <v>3</v>
      </c>
    </row>
    <row r="2422" spans="1:1" x14ac:dyDescent="0.3">
      <c r="A2422" s="92" t="s">
        <v>4</v>
      </c>
    </row>
    <row r="2423" spans="1:1" x14ac:dyDescent="0.3">
      <c r="A2423" s="92" t="s">
        <v>119</v>
      </c>
    </row>
    <row r="2424" spans="1:1" x14ac:dyDescent="0.3">
      <c r="A2424" s="92" t="s">
        <v>5</v>
      </c>
    </row>
    <row r="2425" spans="1:1" x14ac:dyDescent="0.3">
      <c r="A2425" s="92" t="s">
        <v>6</v>
      </c>
    </row>
    <row r="2426" spans="1:1" x14ac:dyDescent="0.3">
      <c r="A2426" s="92" t="s">
        <v>121</v>
      </c>
    </row>
    <row r="2427" spans="1:1" x14ac:dyDescent="0.3">
      <c r="A2427" s="92" t="s">
        <v>7</v>
      </c>
    </row>
    <row r="2428" spans="1:1" x14ac:dyDescent="0.3">
      <c r="A2428" s="92" t="s">
        <v>8</v>
      </c>
    </row>
    <row r="2429" spans="1:1" x14ac:dyDescent="0.3">
      <c r="A2429" s="92" t="s">
        <v>122</v>
      </c>
    </row>
    <row r="2430" spans="1:1" x14ac:dyDescent="0.3">
      <c r="A2430" s="92" t="s">
        <v>9</v>
      </c>
    </row>
    <row r="2431" spans="1:1" x14ac:dyDescent="0.3">
      <c r="A2431" s="92" t="s">
        <v>10</v>
      </c>
    </row>
    <row r="2432" spans="1:1" x14ac:dyDescent="0.3">
      <c r="A2432" s="92" t="s">
        <v>123</v>
      </c>
    </row>
    <row r="2433" spans="1:1" x14ac:dyDescent="0.3">
      <c r="A2433" s="92" t="s">
        <v>11</v>
      </c>
    </row>
    <row r="2434" spans="1:1" x14ac:dyDescent="0.3">
      <c r="A2434" s="92" t="s">
        <v>12</v>
      </c>
    </row>
    <row r="2435" spans="1:1" x14ac:dyDescent="0.3">
      <c r="A2435" s="92" t="s">
        <v>14</v>
      </c>
    </row>
    <row r="2436" spans="1:1" x14ac:dyDescent="0.3">
      <c r="A2436" s="92" t="s">
        <v>15</v>
      </c>
    </row>
    <row r="2437" spans="1:1" x14ac:dyDescent="0.3">
      <c r="A2437" s="92" t="s">
        <v>16</v>
      </c>
    </row>
    <row r="2438" spans="1:1" x14ac:dyDescent="0.3">
      <c r="A2438" s="92" t="s">
        <v>17</v>
      </c>
    </row>
    <row r="2439" spans="1:1" x14ac:dyDescent="0.3">
      <c r="A2439" s="92" t="s">
        <v>18</v>
      </c>
    </row>
    <row r="2440" spans="1:1" x14ac:dyDescent="0.3">
      <c r="A2440" s="92" t="s">
        <v>19</v>
      </c>
    </row>
    <row r="2441" spans="1:1" x14ac:dyDescent="0.3">
      <c r="A2441" s="92" t="s">
        <v>20</v>
      </c>
    </row>
    <row r="2442" spans="1:1" x14ac:dyDescent="0.3">
      <c r="A2442" s="92" t="s">
        <v>21</v>
      </c>
    </row>
    <row r="2443" spans="1:1" x14ac:dyDescent="0.3">
      <c r="A2443" s="92" t="s">
        <v>22</v>
      </c>
    </row>
    <row r="2444" spans="1:1" x14ac:dyDescent="0.3">
      <c r="A2444" s="92" t="s">
        <v>23</v>
      </c>
    </row>
    <row r="2445" spans="1:1" x14ac:dyDescent="0.3">
      <c r="A2445" s="92" t="s">
        <v>24</v>
      </c>
    </row>
    <row r="2446" spans="1:1" x14ac:dyDescent="0.3">
      <c r="A2446" s="92" t="s">
        <v>25</v>
      </c>
    </row>
    <row r="2447" spans="1:1" x14ac:dyDescent="0.3">
      <c r="A2447" s="92" t="s">
        <v>26</v>
      </c>
    </row>
    <row r="2448" spans="1:1" x14ac:dyDescent="0.3">
      <c r="A2448" s="92" t="s">
        <v>27</v>
      </c>
    </row>
    <row r="2449" spans="1:1" x14ac:dyDescent="0.3">
      <c r="A2449" s="92" t="s">
        <v>28</v>
      </c>
    </row>
    <row r="2450" spans="1:1" x14ac:dyDescent="0.3">
      <c r="A2450" s="92" t="s">
        <v>29</v>
      </c>
    </row>
    <row r="2451" spans="1:1" x14ac:dyDescent="0.3">
      <c r="A2451" s="92" t="s">
        <v>30</v>
      </c>
    </row>
    <row r="2452" spans="1:1" x14ac:dyDescent="0.3">
      <c r="A2452" s="92" t="s">
        <v>31</v>
      </c>
    </row>
    <row r="2453" spans="1:1" x14ac:dyDescent="0.3">
      <c r="A2453" s="92" t="s">
        <v>32</v>
      </c>
    </row>
    <row r="2454" spans="1:1" x14ac:dyDescent="0.3">
      <c r="A2454" s="92" t="s">
        <v>33</v>
      </c>
    </row>
    <row r="2455" spans="1:1" x14ac:dyDescent="0.3">
      <c r="A2455" s="92" t="s">
        <v>35</v>
      </c>
    </row>
    <row r="2456" spans="1:1" x14ac:dyDescent="0.3">
      <c r="A2456" s="92" t="s">
        <v>36</v>
      </c>
    </row>
    <row r="2457" spans="1:1" x14ac:dyDescent="0.3">
      <c r="A2457" s="92" t="s">
        <v>37</v>
      </c>
    </row>
    <row r="2458" spans="1:1" x14ac:dyDescent="0.3">
      <c r="A2458" s="92" t="s">
        <v>38</v>
      </c>
    </row>
    <row r="2459" spans="1:1" x14ac:dyDescent="0.3">
      <c r="A2459" s="92" t="s">
        <v>39</v>
      </c>
    </row>
    <row r="2460" spans="1:1" x14ac:dyDescent="0.3">
      <c r="A2460" s="92" t="s">
        <v>40</v>
      </c>
    </row>
    <row r="2461" spans="1:1" x14ac:dyDescent="0.3">
      <c r="A2461" s="92" t="s">
        <v>41</v>
      </c>
    </row>
    <row r="2462" spans="1:1" x14ac:dyDescent="0.3">
      <c r="A2462" s="92" t="s">
        <v>42</v>
      </c>
    </row>
    <row r="2463" spans="1:1" x14ac:dyDescent="0.3">
      <c r="A2463" s="92" t="s">
        <v>44</v>
      </c>
    </row>
    <row r="2464" spans="1:1" x14ac:dyDescent="0.3">
      <c r="A2464" s="92" t="s">
        <v>45</v>
      </c>
    </row>
    <row r="2465" spans="1:1" x14ac:dyDescent="0.3">
      <c r="A2465" s="92" t="s">
        <v>46</v>
      </c>
    </row>
    <row r="2466" spans="1:1" x14ac:dyDescent="0.3">
      <c r="A2466" s="92" t="s">
        <v>47</v>
      </c>
    </row>
    <row r="2467" spans="1:1" x14ac:dyDescent="0.3">
      <c r="A2467" s="92" t="s">
        <v>72</v>
      </c>
    </row>
    <row r="2468" spans="1:1" x14ac:dyDescent="0.3">
      <c r="A2468" s="92" t="s">
        <v>49</v>
      </c>
    </row>
    <row r="2469" spans="1:1" x14ac:dyDescent="0.3">
      <c r="A2469" s="92" t="s">
        <v>50</v>
      </c>
    </row>
    <row r="2470" spans="1:1" x14ac:dyDescent="0.3">
      <c r="A2470" s="92" t="s">
        <v>52</v>
      </c>
    </row>
    <row r="2471" spans="1:1" x14ac:dyDescent="0.3">
      <c r="A2471" s="92" t="s">
        <v>53</v>
      </c>
    </row>
    <row r="2472" spans="1:1" x14ac:dyDescent="0.3">
      <c r="A2472" s="92" t="s">
        <v>54</v>
      </c>
    </row>
    <row r="2473" spans="1:1" x14ac:dyDescent="0.3">
      <c r="A2473" s="92" t="s">
        <v>55</v>
      </c>
    </row>
    <row r="2474" spans="1:1" x14ac:dyDescent="0.3">
      <c r="A2474" s="92" t="s">
        <v>56</v>
      </c>
    </row>
    <row r="2475" spans="1:1" x14ac:dyDescent="0.3">
      <c r="A2475" s="92" t="s">
        <v>57</v>
      </c>
    </row>
    <row r="2476" spans="1:1" x14ac:dyDescent="0.3">
      <c r="A2476" s="92" t="s">
        <v>58</v>
      </c>
    </row>
    <row r="2477" spans="1:1" x14ac:dyDescent="0.3">
      <c r="A2477" s="92" t="s">
        <v>59</v>
      </c>
    </row>
    <row r="2478" spans="1:1" x14ac:dyDescent="0.3">
      <c r="A2478" s="92" t="s">
        <v>60</v>
      </c>
    </row>
    <row r="2479" spans="1:1" x14ac:dyDescent="0.3">
      <c r="A2479" s="92" t="s">
        <v>61</v>
      </c>
    </row>
    <row r="2480" spans="1:1" x14ac:dyDescent="0.3">
      <c r="A2480" s="83" t="s">
        <v>117</v>
      </c>
    </row>
    <row r="2481" spans="1:1" x14ac:dyDescent="0.3">
      <c r="A2481" s="83" t="s">
        <v>118</v>
      </c>
    </row>
    <row r="2482" spans="1:1" x14ac:dyDescent="0.3">
      <c r="A2482" s="83" t="s">
        <v>0</v>
      </c>
    </row>
    <row r="2483" spans="1:1" x14ac:dyDescent="0.3">
      <c r="A2483" s="83" t="s">
        <v>1</v>
      </c>
    </row>
    <row r="2484" spans="1:1" x14ac:dyDescent="0.3">
      <c r="A2484" s="96" t="s">
        <v>2</v>
      </c>
    </row>
    <row r="2485" spans="1:1" x14ac:dyDescent="0.3">
      <c r="A2485" s="83" t="s">
        <v>3</v>
      </c>
    </row>
    <row r="2486" spans="1:1" x14ac:dyDescent="0.3">
      <c r="A2486" s="83" t="s">
        <v>4</v>
      </c>
    </row>
    <row r="2487" spans="1:1" x14ac:dyDescent="0.3">
      <c r="A2487" s="83" t="s">
        <v>119</v>
      </c>
    </row>
    <row r="2488" spans="1:1" x14ac:dyDescent="0.3">
      <c r="A2488" s="83" t="s">
        <v>5</v>
      </c>
    </row>
    <row r="2489" spans="1:1" x14ac:dyDescent="0.3">
      <c r="A2489" s="83" t="s">
        <v>6</v>
      </c>
    </row>
    <row r="2490" spans="1:1" x14ac:dyDescent="0.3">
      <c r="A2490" s="83" t="s">
        <v>121</v>
      </c>
    </row>
    <row r="2491" spans="1:1" x14ac:dyDescent="0.3">
      <c r="A2491" s="83" t="s">
        <v>7</v>
      </c>
    </row>
    <row r="2492" spans="1:1" x14ac:dyDescent="0.3">
      <c r="A2492" s="83" t="s">
        <v>8</v>
      </c>
    </row>
    <row r="2493" spans="1:1" x14ac:dyDescent="0.3">
      <c r="A2493" s="83" t="s">
        <v>122</v>
      </c>
    </row>
    <row r="2494" spans="1:1" x14ac:dyDescent="0.3">
      <c r="A2494" s="83" t="s">
        <v>9</v>
      </c>
    </row>
    <row r="2495" spans="1:1" x14ac:dyDescent="0.3">
      <c r="A2495" s="83" t="s">
        <v>10</v>
      </c>
    </row>
    <row r="2496" spans="1:1" x14ac:dyDescent="0.3">
      <c r="A2496" s="83" t="s">
        <v>123</v>
      </c>
    </row>
    <row r="2497" spans="1:1" x14ac:dyDescent="0.3">
      <c r="A2497" s="83" t="s">
        <v>11</v>
      </c>
    </row>
    <row r="2498" spans="1:1" x14ac:dyDescent="0.3">
      <c r="A2498" s="83" t="s">
        <v>12</v>
      </c>
    </row>
    <row r="2499" spans="1:1" x14ac:dyDescent="0.3">
      <c r="A2499" s="83" t="s">
        <v>14</v>
      </c>
    </row>
    <row r="2500" spans="1:1" x14ac:dyDescent="0.3">
      <c r="A2500" s="83" t="s">
        <v>15</v>
      </c>
    </row>
    <row r="2501" spans="1:1" x14ac:dyDescent="0.3">
      <c r="A2501" s="83" t="s">
        <v>16</v>
      </c>
    </row>
    <row r="2502" spans="1:1" x14ac:dyDescent="0.3">
      <c r="A2502" s="83" t="s">
        <v>17</v>
      </c>
    </row>
    <row r="2503" spans="1:1" x14ac:dyDescent="0.3">
      <c r="A2503" s="83" t="s">
        <v>18</v>
      </c>
    </row>
    <row r="2504" spans="1:1" x14ac:dyDescent="0.3">
      <c r="A2504" s="83" t="s">
        <v>19</v>
      </c>
    </row>
    <row r="2505" spans="1:1" x14ac:dyDescent="0.3">
      <c r="A2505" s="83" t="s">
        <v>20</v>
      </c>
    </row>
    <row r="2506" spans="1:1" x14ac:dyDescent="0.3">
      <c r="A2506" s="83" t="s">
        <v>21</v>
      </c>
    </row>
    <row r="2507" spans="1:1" x14ac:dyDescent="0.3">
      <c r="A2507" s="83" t="s">
        <v>22</v>
      </c>
    </row>
    <row r="2508" spans="1:1" x14ac:dyDescent="0.3">
      <c r="A2508" s="83" t="s">
        <v>23</v>
      </c>
    </row>
    <row r="2509" spans="1:1" x14ac:dyDescent="0.3">
      <c r="A2509" s="83" t="s">
        <v>24</v>
      </c>
    </row>
    <row r="2510" spans="1:1" x14ac:dyDescent="0.3">
      <c r="A2510" s="83" t="s">
        <v>25</v>
      </c>
    </row>
    <row r="2511" spans="1:1" x14ac:dyDescent="0.3">
      <c r="A2511" s="83" t="s">
        <v>26</v>
      </c>
    </row>
    <row r="2512" spans="1:1" x14ac:dyDescent="0.3">
      <c r="A2512" s="83" t="s">
        <v>27</v>
      </c>
    </row>
    <row r="2513" spans="1:1" x14ac:dyDescent="0.3">
      <c r="A2513" s="83" t="s">
        <v>28</v>
      </c>
    </row>
    <row r="2514" spans="1:1" x14ac:dyDescent="0.3">
      <c r="A2514" s="83" t="s">
        <v>29</v>
      </c>
    </row>
    <row r="2515" spans="1:1" x14ac:dyDescent="0.3">
      <c r="A2515" s="83" t="s">
        <v>30</v>
      </c>
    </row>
    <row r="2516" spans="1:1" x14ac:dyDescent="0.3">
      <c r="A2516" s="83" t="s">
        <v>31</v>
      </c>
    </row>
    <row r="2517" spans="1:1" x14ac:dyDescent="0.3">
      <c r="A2517" s="83" t="s">
        <v>32</v>
      </c>
    </row>
    <row r="2518" spans="1:1" x14ac:dyDescent="0.3">
      <c r="A2518" s="83" t="s">
        <v>33</v>
      </c>
    </row>
    <row r="2519" spans="1:1" x14ac:dyDescent="0.3">
      <c r="A2519" s="83" t="s">
        <v>35</v>
      </c>
    </row>
    <row r="2520" spans="1:1" x14ac:dyDescent="0.3">
      <c r="A2520" s="83" t="s">
        <v>36</v>
      </c>
    </row>
    <row r="2521" spans="1:1" x14ac:dyDescent="0.3">
      <c r="A2521" s="83" t="s">
        <v>37</v>
      </c>
    </row>
    <row r="2522" spans="1:1" x14ac:dyDescent="0.3">
      <c r="A2522" s="83" t="s">
        <v>38</v>
      </c>
    </row>
    <row r="2523" spans="1:1" x14ac:dyDescent="0.3">
      <c r="A2523" s="83" t="s">
        <v>39</v>
      </c>
    </row>
    <row r="2524" spans="1:1" x14ac:dyDescent="0.3">
      <c r="A2524" s="83" t="s">
        <v>40</v>
      </c>
    </row>
    <row r="2525" spans="1:1" x14ac:dyDescent="0.3">
      <c r="A2525" s="83" t="s">
        <v>41</v>
      </c>
    </row>
    <row r="2526" spans="1:1" x14ac:dyDescent="0.3">
      <c r="A2526" s="83" t="s">
        <v>42</v>
      </c>
    </row>
    <row r="2527" spans="1:1" x14ac:dyDescent="0.3">
      <c r="A2527" s="83" t="s">
        <v>44</v>
      </c>
    </row>
    <row r="2528" spans="1:1" x14ac:dyDescent="0.3">
      <c r="A2528" s="83" t="s">
        <v>45</v>
      </c>
    </row>
    <row r="2529" spans="1:1" x14ac:dyDescent="0.3">
      <c r="A2529" s="83" t="s">
        <v>46</v>
      </c>
    </row>
    <row r="2530" spans="1:1" x14ac:dyDescent="0.3">
      <c r="A2530" s="83" t="s">
        <v>47</v>
      </c>
    </row>
    <row r="2531" spans="1:1" x14ac:dyDescent="0.3">
      <c r="A2531" s="83" t="s">
        <v>72</v>
      </c>
    </row>
    <row r="2532" spans="1:1" x14ac:dyDescent="0.3">
      <c r="A2532" s="83" t="s">
        <v>49</v>
      </c>
    </row>
    <row r="2533" spans="1:1" x14ac:dyDescent="0.3">
      <c r="A2533" s="83" t="s">
        <v>50</v>
      </c>
    </row>
    <row r="2534" spans="1:1" x14ac:dyDescent="0.3">
      <c r="A2534" s="83" t="s">
        <v>52</v>
      </c>
    </row>
    <row r="2535" spans="1:1" x14ac:dyDescent="0.3">
      <c r="A2535" s="83" t="s">
        <v>53</v>
      </c>
    </row>
    <row r="2536" spans="1:1" x14ac:dyDescent="0.3">
      <c r="A2536" s="83" t="s">
        <v>54</v>
      </c>
    </row>
    <row r="2537" spans="1:1" x14ac:dyDescent="0.3">
      <c r="A2537" s="83" t="s">
        <v>55</v>
      </c>
    </row>
    <row r="2538" spans="1:1" x14ac:dyDescent="0.3">
      <c r="A2538" s="83" t="s">
        <v>56</v>
      </c>
    </row>
    <row r="2539" spans="1:1" x14ac:dyDescent="0.3">
      <c r="A2539" s="83" t="s">
        <v>57</v>
      </c>
    </row>
    <row r="2540" spans="1:1" x14ac:dyDescent="0.3">
      <c r="A2540" s="83" t="s">
        <v>58</v>
      </c>
    </row>
    <row r="2541" spans="1:1" x14ac:dyDescent="0.3">
      <c r="A2541" s="83" t="s">
        <v>59</v>
      </c>
    </row>
    <row r="2542" spans="1:1" x14ac:dyDescent="0.3">
      <c r="A2542" s="83" t="s">
        <v>60</v>
      </c>
    </row>
    <row r="2543" spans="1:1" x14ac:dyDescent="0.3">
      <c r="A2543" s="83" t="s">
        <v>61</v>
      </c>
    </row>
    <row r="2544" spans="1:1" x14ac:dyDescent="0.3">
      <c r="A2544" t="s">
        <v>117</v>
      </c>
    </row>
    <row r="2545" spans="1:1" x14ac:dyDescent="0.3">
      <c r="A2545" t="s">
        <v>118</v>
      </c>
    </row>
    <row r="2546" spans="1:1" x14ac:dyDescent="0.3">
      <c r="A2546" t="s">
        <v>0</v>
      </c>
    </row>
    <row r="2547" spans="1:1" x14ac:dyDescent="0.3">
      <c r="A2547" t="s">
        <v>1</v>
      </c>
    </row>
    <row r="2548" spans="1:1" x14ac:dyDescent="0.3">
      <c r="A2548" t="s">
        <v>2</v>
      </c>
    </row>
    <row r="2549" spans="1:1" x14ac:dyDescent="0.3">
      <c r="A2549" t="s">
        <v>3</v>
      </c>
    </row>
    <row r="2550" spans="1:1" x14ac:dyDescent="0.3">
      <c r="A2550" t="s">
        <v>4</v>
      </c>
    </row>
    <row r="2551" spans="1:1" x14ac:dyDescent="0.3">
      <c r="A2551" t="s">
        <v>119</v>
      </c>
    </row>
    <row r="2552" spans="1:1" x14ac:dyDescent="0.3">
      <c r="A2552" t="s">
        <v>5</v>
      </c>
    </row>
    <row r="2553" spans="1:1" x14ac:dyDescent="0.3">
      <c r="A2553" t="s">
        <v>6</v>
      </c>
    </row>
    <row r="2554" spans="1:1" x14ac:dyDescent="0.3">
      <c r="A2554" t="s">
        <v>121</v>
      </c>
    </row>
    <row r="2555" spans="1:1" x14ac:dyDescent="0.3">
      <c r="A2555" t="s">
        <v>7</v>
      </c>
    </row>
    <row r="2556" spans="1:1" x14ac:dyDescent="0.3">
      <c r="A2556" t="s">
        <v>8</v>
      </c>
    </row>
    <row r="2557" spans="1:1" x14ac:dyDescent="0.3">
      <c r="A2557" t="s">
        <v>122</v>
      </c>
    </row>
    <row r="2558" spans="1:1" x14ac:dyDescent="0.3">
      <c r="A2558" t="s">
        <v>9</v>
      </c>
    </row>
    <row r="2559" spans="1:1" x14ac:dyDescent="0.3">
      <c r="A2559" t="s">
        <v>10</v>
      </c>
    </row>
    <row r="2560" spans="1:1" x14ac:dyDescent="0.3">
      <c r="A2560" t="s">
        <v>123</v>
      </c>
    </row>
    <row r="2561" spans="1:1" x14ac:dyDescent="0.3">
      <c r="A2561" t="s">
        <v>11</v>
      </c>
    </row>
    <row r="2562" spans="1:1" x14ac:dyDescent="0.3">
      <c r="A2562" t="s">
        <v>12</v>
      </c>
    </row>
    <row r="2563" spans="1:1" x14ac:dyDescent="0.3">
      <c r="A2563" t="s">
        <v>14</v>
      </c>
    </row>
    <row r="2564" spans="1:1" x14ac:dyDescent="0.3">
      <c r="A2564" t="s">
        <v>15</v>
      </c>
    </row>
    <row r="2565" spans="1:1" x14ac:dyDescent="0.3">
      <c r="A2565" t="s">
        <v>16</v>
      </c>
    </row>
    <row r="2566" spans="1:1" x14ac:dyDescent="0.3">
      <c r="A2566" t="s">
        <v>17</v>
      </c>
    </row>
    <row r="2567" spans="1:1" x14ac:dyDescent="0.3">
      <c r="A2567" t="s">
        <v>18</v>
      </c>
    </row>
    <row r="2568" spans="1:1" x14ac:dyDescent="0.3">
      <c r="A2568" t="s">
        <v>19</v>
      </c>
    </row>
    <row r="2569" spans="1:1" x14ac:dyDescent="0.3">
      <c r="A2569" t="s">
        <v>20</v>
      </c>
    </row>
    <row r="2570" spans="1:1" x14ac:dyDescent="0.3">
      <c r="A2570" t="s">
        <v>21</v>
      </c>
    </row>
    <row r="2571" spans="1:1" x14ac:dyDescent="0.3">
      <c r="A2571" t="s">
        <v>22</v>
      </c>
    </row>
    <row r="2572" spans="1:1" x14ac:dyDescent="0.3">
      <c r="A2572" t="s">
        <v>23</v>
      </c>
    </row>
    <row r="2573" spans="1:1" x14ac:dyDescent="0.3">
      <c r="A2573" t="s">
        <v>24</v>
      </c>
    </row>
    <row r="2574" spans="1:1" x14ac:dyDescent="0.3">
      <c r="A2574" t="s">
        <v>25</v>
      </c>
    </row>
    <row r="2575" spans="1:1" x14ac:dyDescent="0.3">
      <c r="A2575" t="s">
        <v>26</v>
      </c>
    </row>
    <row r="2576" spans="1:1" x14ac:dyDescent="0.3">
      <c r="A2576" t="s">
        <v>27</v>
      </c>
    </row>
    <row r="2577" spans="1:1" x14ac:dyDescent="0.3">
      <c r="A2577" t="s">
        <v>28</v>
      </c>
    </row>
    <row r="2578" spans="1:1" x14ac:dyDescent="0.3">
      <c r="A2578" t="s">
        <v>29</v>
      </c>
    </row>
    <row r="2579" spans="1:1" x14ac:dyDescent="0.3">
      <c r="A2579" t="s">
        <v>30</v>
      </c>
    </row>
    <row r="2580" spans="1:1" x14ac:dyDescent="0.3">
      <c r="A2580" t="s">
        <v>31</v>
      </c>
    </row>
    <row r="2581" spans="1:1" x14ac:dyDescent="0.3">
      <c r="A2581" t="s">
        <v>32</v>
      </c>
    </row>
    <row r="2582" spans="1:1" x14ac:dyDescent="0.3">
      <c r="A2582" t="s">
        <v>33</v>
      </c>
    </row>
    <row r="2583" spans="1:1" x14ac:dyDescent="0.3">
      <c r="A2583" t="s">
        <v>35</v>
      </c>
    </row>
    <row r="2584" spans="1:1" x14ac:dyDescent="0.3">
      <c r="A2584" t="s">
        <v>36</v>
      </c>
    </row>
    <row r="2585" spans="1:1" x14ac:dyDescent="0.3">
      <c r="A2585" t="s">
        <v>37</v>
      </c>
    </row>
    <row r="2586" spans="1:1" x14ac:dyDescent="0.3">
      <c r="A2586" t="s">
        <v>38</v>
      </c>
    </row>
    <row r="2587" spans="1:1" x14ac:dyDescent="0.3">
      <c r="A2587" t="s">
        <v>39</v>
      </c>
    </row>
    <row r="2588" spans="1:1" x14ac:dyDescent="0.3">
      <c r="A2588" t="s">
        <v>40</v>
      </c>
    </row>
    <row r="2589" spans="1:1" x14ac:dyDescent="0.3">
      <c r="A2589" t="s">
        <v>41</v>
      </c>
    </row>
    <row r="2590" spans="1:1" x14ac:dyDescent="0.3">
      <c r="A2590" t="s">
        <v>42</v>
      </c>
    </row>
    <row r="2591" spans="1:1" x14ac:dyDescent="0.3">
      <c r="A2591" t="s">
        <v>44</v>
      </c>
    </row>
    <row r="2592" spans="1:1" x14ac:dyDescent="0.3">
      <c r="A2592" t="s">
        <v>45</v>
      </c>
    </row>
    <row r="2593" spans="1:1" x14ac:dyDescent="0.3">
      <c r="A2593" t="s">
        <v>46</v>
      </c>
    </row>
    <row r="2594" spans="1:1" x14ac:dyDescent="0.3">
      <c r="A2594" t="s">
        <v>47</v>
      </c>
    </row>
    <row r="2595" spans="1:1" x14ac:dyDescent="0.3">
      <c r="A2595" t="s">
        <v>72</v>
      </c>
    </row>
    <row r="2596" spans="1:1" x14ac:dyDescent="0.3">
      <c r="A2596" t="s">
        <v>49</v>
      </c>
    </row>
    <row r="2597" spans="1:1" x14ac:dyDescent="0.3">
      <c r="A2597" t="s">
        <v>50</v>
      </c>
    </row>
    <row r="2598" spans="1:1" x14ac:dyDescent="0.3">
      <c r="A2598" t="s">
        <v>52</v>
      </c>
    </row>
    <row r="2599" spans="1:1" x14ac:dyDescent="0.3">
      <c r="A2599" t="s">
        <v>53</v>
      </c>
    </row>
    <row r="2600" spans="1:1" x14ac:dyDescent="0.3">
      <c r="A2600" t="s">
        <v>54</v>
      </c>
    </row>
    <row r="2601" spans="1:1" x14ac:dyDescent="0.3">
      <c r="A2601" t="s">
        <v>55</v>
      </c>
    </row>
    <row r="2602" spans="1:1" x14ac:dyDescent="0.3">
      <c r="A2602" t="s">
        <v>56</v>
      </c>
    </row>
    <row r="2603" spans="1:1" x14ac:dyDescent="0.3">
      <c r="A2603" t="s">
        <v>57</v>
      </c>
    </row>
    <row r="2604" spans="1:1" x14ac:dyDescent="0.3">
      <c r="A2604" t="s">
        <v>58</v>
      </c>
    </row>
    <row r="2605" spans="1:1" x14ac:dyDescent="0.3">
      <c r="A2605" t="s">
        <v>59</v>
      </c>
    </row>
    <row r="2606" spans="1:1" x14ac:dyDescent="0.3">
      <c r="A2606" t="s">
        <v>60</v>
      </c>
    </row>
    <row r="2607" spans="1:1" x14ac:dyDescent="0.3">
      <c r="A2607" t="s">
        <v>61</v>
      </c>
    </row>
    <row r="2608" spans="1:1" x14ac:dyDescent="0.3">
      <c r="A2608" s="99" t="s">
        <v>117</v>
      </c>
    </row>
    <row r="2609" spans="1:1" x14ac:dyDescent="0.3">
      <c r="A2609" s="99" t="s">
        <v>118</v>
      </c>
    </row>
    <row r="2610" spans="1:1" x14ac:dyDescent="0.3">
      <c r="A2610" s="99" t="s">
        <v>0</v>
      </c>
    </row>
    <row r="2611" spans="1:1" x14ac:dyDescent="0.3">
      <c r="A2611" s="99" t="s">
        <v>1</v>
      </c>
    </row>
    <row r="2612" spans="1:1" x14ac:dyDescent="0.3">
      <c r="A2612" s="102" t="s">
        <v>2</v>
      </c>
    </row>
    <row r="2613" spans="1:1" x14ac:dyDescent="0.3">
      <c r="A2613" s="99" t="s">
        <v>3</v>
      </c>
    </row>
    <row r="2614" spans="1:1" x14ac:dyDescent="0.3">
      <c r="A2614" s="99" t="s">
        <v>4</v>
      </c>
    </row>
    <row r="2615" spans="1:1" x14ac:dyDescent="0.3">
      <c r="A2615" s="99" t="s">
        <v>119</v>
      </c>
    </row>
    <row r="2616" spans="1:1" x14ac:dyDescent="0.3">
      <c r="A2616" s="99" t="s">
        <v>5</v>
      </c>
    </row>
    <row r="2617" spans="1:1" x14ac:dyDescent="0.3">
      <c r="A2617" s="99" t="s">
        <v>6</v>
      </c>
    </row>
    <row r="2618" spans="1:1" x14ac:dyDescent="0.3">
      <c r="A2618" s="99" t="s">
        <v>121</v>
      </c>
    </row>
    <row r="2619" spans="1:1" x14ac:dyDescent="0.3">
      <c r="A2619" s="99" t="s">
        <v>7</v>
      </c>
    </row>
    <row r="2620" spans="1:1" x14ac:dyDescent="0.3">
      <c r="A2620" s="99" t="s">
        <v>8</v>
      </c>
    </row>
    <row r="2621" spans="1:1" x14ac:dyDescent="0.3">
      <c r="A2621" s="99" t="s">
        <v>122</v>
      </c>
    </row>
    <row r="2622" spans="1:1" x14ac:dyDescent="0.3">
      <c r="A2622" s="99" t="s">
        <v>9</v>
      </c>
    </row>
    <row r="2623" spans="1:1" x14ac:dyDescent="0.3">
      <c r="A2623" s="99" t="s">
        <v>10</v>
      </c>
    </row>
    <row r="2624" spans="1:1" x14ac:dyDescent="0.3">
      <c r="A2624" s="99" t="s">
        <v>123</v>
      </c>
    </row>
    <row r="2625" spans="1:1" x14ac:dyDescent="0.3">
      <c r="A2625" s="99" t="s">
        <v>11</v>
      </c>
    </row>
    <row r="2626" spans="1:1" x14ac:dyDescent="0.3">
      <c r="A2626" s="99" t="s">
        <v>12</v>
      </c>
    </row>
    <row r="2627" spans="1:1" x14ac:dyDescent="0.3">
      <c r="A2627" s="99" t="s">
        <v>14</v>
      </c>
    </row>
    <row r="2628" spans="1:1" x14ac:dyDescent="0.3">
      <c r="A2628" s="99" t="s">
        <v>15</v>
      </c>
    </row>
    <row r="2629" spans="1:1" x14ac:dyDescent="0.3">
      <c r="A2629" s="99" t="s">
        <v>16</v>
      </c>
    </row>
    <row r="2630" spans="1:1" x14ac:dyDescent="0.3">
      <c r="A2630" s="99" t="s">
        <v>17</v>
      </c>
    </row>
    <row r="2631" spans="1:1" x14ac:dyDescent="0.3">
      <c r="A2631" s="99" t="s">
        <v>18</v>
      </c>
    </row>
    <row r="2632" spans="1:1" x14ac:dyDescent="0.3">
      <c r="A2632" s="99" t="s">
        <v>19</v>
      </c>
    </row>
    <row r="2633" spans="1:1" x14ac:dyDescent="0.3">
      <c r="A2633" s="99" t="s">
        <v>20</v>
      </c>
    </row>
    <row r="2634" spans="1:1" x14ac:dyDescent="0.3">
      <c r="A2634" s="99" t="s">
        <v>21</v>
      </c>
    </row>
    <row r="2635" spans="1:1" x14ac:dyDescent="0.3">
      <c r="A2635" s="99" t="s">
        <v>22</v>
      </c>
    </row>
    <row r="2636" spans="1:1" x14ac:dyDescent="0.3">
      <c r="A2636" s="99" t="s">
        <v>23</v>
      </c>
    </row>
    <row r="2637" spans="1:1" x14ac:dyDescent="0.3">
      <c r="A2637" s="99" t="s">
        <v>24</v>
      </c>
    </row>
    <row r="2638" spans="1:1" x14ac:dyDescent="0.3">
      <c r="A2638" s="99" t="s">
        <v>25</v>
      </c>
    </row>
    <row r="2639" spans="1:1" x14ac:dyDescent="0.3">
      <c r="A2639" s="99" t="s">
        <v>26</v>
      </c>
    </row>
    <row r="2640" spans="1:1" x14ac:dyDescent="0.3">
      <c r="A2640" s="99" t="s">
        <v>27</v>
      </c>
    </row>
    <row r="2641" spans="1:1" x14ac:dyDescent="0.3">
      <c r="A2641" s="99" t="s">
        <v>28</v>
      </c>
    </row>
    <row r="2642" spans="1:1" x14ac:dyDescent="0.3">
      <c r="A2642" s="99" t="s">
        <v>29</v>
      </c>
    </row>
    <row r="2643" spans="1:1" x14ac:dyDescent="0.3">
      <c r="A2643" s="99" t="s">
        <v>30</v>
      </c>
    </row>
    <row r="2644" spans="1:1" x14ac:dyDescent="0.3">
      <c r="A2644" s="99" t="s">
        <v>31</v>
      </c>
    </row>
    <row r="2645" spans="1:1" x14ac:dyDescent="0.3">
      <c r="A2645" s="99" t="s">
        <v>32</v>
      </c>
    </row>
    <row r="2646" spans="1:1" x14ac:dyDescent="0.3">
      <c r="A2646" s="99" t="s">
        <v>33</v>
      </c>
    </row>
    <row r="2647" spans="1:1" x14ac:dyDescent="0.3">
      <c r="A2647" s="99" t="s">
        <v>35</v>
      </c>
    </row>
    <row r="2648" spans="1:1" x14ac:dyDescent="0.3">
      <c r="A2648" s="99" t="s">
        <v>36</v>
      </c>
    </row>
    <row r="2649" spans="1:1" x14ac:dyDescent="0.3">
      <c r="A2649" s="99" t="s">
        <v>37</v>
      </c>
    </row>
    <row r="2650" spans="1:1" x14ac:dyDescent="0.3">
      <c r="A2650" s="99" t="s">
        <v>38</v>
      </c>
    </row>
    <row r="2651" spans="1:1" x14ac:dyDescent="0.3">
      <c r="A2651" s="99" t="s">
        <v>39</v>
      </c>
    </row>
    <row r="2652" spans="1:1" x14ac:dyDescent="0.3">
      <c r="A2652" s="99" t="s">
        <v>40</v>
      </c>
    </row>
    <row r="2653" spans="1:1" x14ac:dyDescent="0.3">
      <c r="A2653" s="99" t="s">
        <v>41</v>
      </c>
    </row>
    <row r="2654" spans="1:1" x14ac:dyDescent="0.3">
      <c r="A2654" s="99" t="s">
        <v>42</v>
      </c>
    </row>
    <row r="2655" spans="1:1" x14ac:dyDescent="0.3">
      <c r="A2655" s="99" t="s">
        <v>44</v>
      </c>
    </row>
    <row r="2656" spans="1:1" x14ac:dyDescent="0.3">
      <c r="A2656" s="99" t="s">
        <v>45</v>
      </c>
    </row>
    <row r="2657" spans="1:1" x14ac:dyDescent="0.3">
      <c r="A2657" s="99" t="s">
        <v>46</v>
      </c>
    </row>
    <row r="2658" spans="1:1" x14ac:dyDescent="0.3">
      <c r="A2658" s="99" t="s">
        <v>47</v>
      </c>
    </row>
    <row r="2659" spans="1:1" x14ac:dyDescent="0.3">
      <c r="A2659" s="99" t="s">
        <v>72</v>
      </c>
    </row>
    <row r="2660" spans="1:1" x14ac:dyDescent="0.3">
      <c r="A2660" s="99" t="s">
        <v>49</v>
      </c>
    </row>
    <row r="2661" spans="1:1" x14ac:dyDescent="0.3">
      <c r="A2661" s="99" t="s">
        <v>50</v>
      </c>
    </row>
    <row r="2662" spans="1:1" x14ac:dyDescent="0.3">
      <c r="A2662" s="99" t="s">
        <v>52</v>
      </c>
    </row>
    <row r="2663" spans="1:1" x14ac:dyDescent="0.3">
      <c r="A2663" s="99" t="s">
        <v>53</v>
      </c>
    </row>
    <row r="2664" spans="1:1" x14ac:dyDescent="0.3">
      <c r="A2664" s="99" t="s">
        <v>54</v>
      </c>
    </row>
    <row r="2665" spans="1:1" x14ac:dyDescent="0.3">
      <c r="A2665" s="99" t="s">
        <v>55</v>
      </c>
    </row>
    <row r="2666" spans="1:1" x14ac:dyDescent="0.3">
      <c r="A2666" s="99" t="s">
        <v>56</v>
      </c>
    </row>
    <row r="2667" spans="1:1" x14ac:dyDescent="0.3">
      <c r="A2667" s="99" t="s">
        <v>57</v>
      </c>
    </row>
    <row r="2668" spans="1:1" x14ac:dyDescent="0.3">
      <c r="A2668" s="99" t="s">
        <v>58</v>
      </c>
    </row>
    <row r="2669" spans="1:1" x14ac:dyDescent="0.3">
      <c r="A2669" s="99" t="s">
        <v>59</v>
      </c>
    </row>
    <row r="2670" spans="1:1" x14ac:dyDescent="0.3">
      <c r="A2670" s="99" t="s">
        <v>60</v>
      </c>
    </row>
    <row r="2671" spans="1:1" x14ac:dyDescent="0.3">
      <c r="A2671" s="99" t="s">
        <v>61</v>
      </c>
    </row>
    <row r="2672" spans="1:1" x14ac:dyDescent="0.3">
      <c r="A2672" s="83" t="s">
        <v>117</v>
      </c>
    </row>
    <row r="2673" spans="1:1" x14ac:dyDescent="0.3">
      <c r="A2673" s="83" t="s">
        <v>118</v>
      </c>
    </row>
    <row r="2674" spans="1:1" x14ac:dyDescent="0.3">
      <c r="A2674" s="83" t="s">
        <v>0</v>
      </c>
    </row>
    <row r="2675" spans="1:1" x14ac:dyDescent="0.3">
      <c r="A2675" s="83" t="s">
        <v>1</v>
      </c>
    </row>
    <row r="2676" spans="1:1" x14ac:dyDescent="0.3">
      <c r="A2676" s="83" t="s">
        <v>2</v>
      </c>
    </row>
    <row r="2677" spans="1:1" x14ac:dyDescent="0.3">
      <c r="A2677" s="83" t="s">
        <v>3</v>
      </c>
    </row>
    <row r="2678" spans="1:1" x14ac:dyDescent="0.3">
      <c r="A2678" s="83" t="s">
        <v>4</v>
      </c>
    </row>
    <row r="2679" spans="1:1" x14ac:dyDescent="0.3">
      <c r="A2679" s="83" t="s">
        <v>119</v>
      </c>
    </row>
    <row r="2680" spans="1:1" x14ac:dyDescent="0.3">
      <c r="A2680" s="83" t="s">
        <v>5</v>
      </c>
    </row>
    <row r="2681" spans="1:1" x14ac:dyDescent="0.3">
      <c r="A2681" s="83" t="s">
        <v>6</v>
      </c>
    </row>
    <row r="2682" spans="1:1" x14ac:dyDescent="0.3">
      <c r="A2682" s="83" t="s">
        <v>121</v>
      </c>
    </row>
    <row r="2683" spans="1:1" x14ac:dyDescent="0.3">
      <c r="A2683" s="83" t="s">
        <v>7</v>
      </c>
    </row>
    <row r="2684" spans="1:1" x14ac:dyDescent="0.3">
      <c r="A2684" s="83" t="s">
        <v>8</v>
      </c>
    </row>
    <row r="2685" spans="1:1" x14ac:dyDescent="0.3">
      <c r="A2685" s="83" t="s">
        <v>122</v>
      </c>
    </row>
    <row r="2686" spans="1:1" x14ac:dyDescent="0.3">
      <c r="A2686" s="83" t="s">
        <v>9</v>
      </c>
    </row>
    <row r="2687" spans="1:1" x14ac:dyDescent="0.3">
      <c r="A2687" s="83" t="s">
        <v>10</v>
      </c>
    </row>
    <row r="2688" spans="1:1" x14ac:dyDescent="0.3">
      <c r="A2688" s="83" t="s">
        <v>123</v>
      </c>
    </row>
    <row r="2689" spans="1:1" x14ac:dyDescent="0.3">
      <c r="A2689" s="83" t="s">
        <v>11</v>
      </c>
    </row>
    <row r="2690" spans="1:1" x14ac:dyDescent="0.3">
      <c r="A2690" s="83" t="s">
        <v>12</v>
      </c>
    </row>
    <row r="2691" spans="1:1" x14ac:dyDescent="0.3">
      <c r="A2691" s="83" t="s">
        <v>14</v>
      </c>
    </row>
    <row r="2692" spans="1:1" x14ac:dyDescent="0.3">
      <c r="A2692" s="83" t="s">
        <v>15</v>
      </c>
    </row>
    <row r="2693" spans="1:1" x14ac:dyDescent="0.3">
      <c r="A2693" s="83" t="s">
        <v>16</v>
      </c>
    </row>
    <row r="2694" spans="1:1" x14ac:dyDescent="0.3">
      <c r="A2694" s="83" t="s">
        <v>17</v>
      </c>
    </row>
    <row r="2695" spans="1:1" x14ac:dyDescent="0.3">
      <c r="A2695" s="83" t="s">
        <v>18</v>
      </c>
    </row>
    <row r="2696" spans="1:1" x14ac:dyDescent="0.3">
      <c r="A2696" s="83" t="s">
        <v>19</v>
      </c>
    </row>
    <row r="2697" spans="1:1" x14ac:dyDescent="0.3">
      <c r="A2697" s="83" t="s">
        <v>20</v>
      </c>
    </row>
    <row r="2698" spans="1:1" x14ac:dyDescent="0.3">
      <c r="A2698" s="83" t="s">
        <v>21</v>
      </c>
    </row>
    <row r="2699" spans="1:1" x14ac:dyDescent="0.3">
      <c r="A2699" s="83" t="s">
        <v>22</v>
      </c>
    </row>
    <row r="2700" spans="1:1" x14ac:dyDescent="0.3">
      <c r="A2700" s="83" t="s">
        <v>23</v>
      </c>
    </row>
    <row r="2701" spans="1:1" x14ac:dyDescent="0.3">
      <c r="A2701" s="83" t="s">
        <v>24</v>
      </c>
    </row>
    <row r="2702" spans="1:1" x14ac:dyDescent="0.3">
      <c r="A2702" s="83" t="s">
        <v>25</v>
      </c>
    </row>
    <row r="2703" spans="1:1" x14ac:dyDescent="0.3">
      <c r="A2703" s="83" t="s">
        <v>26</v>
      </c>
    </row>
    <row r="2704" spans="1:1" x14ac:dyDescent="0.3">
      <c r="A2704" s="83" t="s">
        <v>27</v>
      </c>
    </row>
    <row r="2705" spans="1:1" x14ac:dyDescent="0.3">
      <c r="A2705" s="83" t="s">
        <v>28</v>
      </c>
    </row>
    <row r="2706" spans="1:1" x14ac:dyDescent="0.3">
      <c r="A2706" s="83" t="s">
        <v>29</v>
      </c>
    </row>
    <row r="2707" spans="1:1" x14ac:dyDescent="0.3">
      <c r="A2707" s="83" t="s">
        <v>30</v>
      </c>
    </row>
    <row r="2708" spans="1:1" x14ac:dyDescent="0.3">
      <c r="A2708" s="83" t="s">
        <v>31</v>
      </c>
    </row>
    <row r="2709" spans="1:1" x14ac:dyDescent="0.3">
      <c r="A2709" s="83" t="s">
        <v>32</v>
      </c>
    </row>
    <row r="2710" spans="1:1" x14ac:dyDescent="0.3">
      <c r="A2710" s="83" t="s">
        <v>33</v>
      </c>
    </row>
    <row r="2711" spans="1:1" x14ac:dyDescent="0.3">
      <c r="A2711" s="83" t="s">
        <v>35</v>
      </c>
    </row>
    <row r="2712" spans="1:1" x14ac:dyDescent="0.3">
      <c r="A2712" s="83" t="s">
        <v>36</v>
      </c>
    </row>
    <row r="2713" spans="1:1" x14ac:dyDescent="0.3">
      <c r="A2713" s="83" t="s">
        <v>37</v>
      </c>
    </row>
    <row r="2714" spans="1:1" x14ac:dyDescent="0.3">
      <c r="A2714" s="83" t="s">
        <v>38</v>
      </c>
    </row>
    <row r="2715" spans="1:1" x14ac:dyDescent="0.3">
      <c r="A2715" s="83" t="s">
        <v>39</v>
      </c>
    </row>
    <row r="2716" spans="1:1" x14ac:dyDescent="0.3">
      <c r="A2716" s="83" t="s">
        <v>40</v>
      </c>
    </row>
    <row r="2717" spans="1:1" x14ac:dyDescent="0.3">
      <c r="A2717" s="83" t="s">
        <v>41</v>
      </c>
    </row>
    <row r="2718" spans="1:1" x14ac:dyDescent="0.3">
      <c r="A2718" s="83" t="s">
        <v>42</v>
      </c>
    </row>
    <row r="2719" spans="1:1" x14ac:dyDescent="0.3">
      <c r="A2719" s="83" t="s">
        <v>44</v>
      </c>
    </row>
    <row r="2720" spans="1:1" x14ac:dyDescent="0.3">
      <c r="A2720" s="83" t="s">
        <v>45</v>
      </c>
    </row>
    <row r="2721" spans="1:1" x14ac:dyDescent="0.3">
      <c r="A2721" s="83" t="s">
        <v>46</v>
      </c>
    </row>
    <row r="2722" spans="1:1" x14ac:dyDescent="0.3">
      <c r="A2722" s="83" t="s">
        <v>47</v>
      </c>
    </row>
    <row r="2723" spans="1:1" x14ac:dyDescent="0.3">
      <c r="A2723" s="83" t="s">
        <v>72</v>
      </c>
    </row>
    <row r="2724" spans="1:1" x14ac:dyDescent="0.3">
      <c r="A2724" s="83" t="s">
        <v>49</v>
      </c>
    </row>
    <row r="2725" spans="1:1" x14ac:dyDescent="0.3">
      <c r="A2725" s="83" t="s">
        <v>50</v>
      </c>
    </row>
    <row r="2726" spans="1:1" x14ac:dyDescent="0.3">
      <c r="A2726" s="83" t="s">
        <v>52</v>
      </c>
    </row>
    <row r="2727" spans="1:1" x14ac:dyDescent="0.3">
      <c r="A2727" s="83" t="s">
        <v>53</v>
      </c>
    </row>
    <row r="2728" spans="1:1" x14ac:dyDescent="0.3">
      <c r="A2728" s="83" t="s">
        <v>54</v>
      </c>
    </row>
    <row r="2729" spans="1:1" x14ac:dyDescent="0.3">
      <c r="A2729" s="83" t="s">
        <v>55</v>
      </c>
    </row>
    <row r="2730" spans="1:1" x14ac:dyDescent="0.3">
      <c r="A2730" s="83" t="s">
        <v>56</v>
      </c>
    </row>
    <row r="2731" spans="1:1" x14ac:dyDescent="0.3">
      <c r="A2731" s="83" t="s">
        <v>57</v>
      </c>
    </row>
    <row r="2732" spans="1:1" x14ac:dyDescent="0.3">
      <c r="A2732" s="83" t="s">
        <v>58</v>
      </c>
    </row>
    <row r="2733" spans="1:1" x14ac:dyDescent="0.3">
      <c r="A2733" s="83" t="s">
        <v>59</v>
      </c>
    </row>
    <row r="2734" spans="1:1" x14ac:dyDescent="0.3">
      <c r="A2734" s="83" t="s">
        <v>60</v>
      </c>
    </row>
    <row r="2735" spans="1:1" x14ac:dyDescent="0.3">
      <c r="A2735" s="83" t="s">
        <v>61</v>
      </c>
    </row>
    <row r="2736" spans="1:1" x14ac:dyDescent="0.3">
      <c r="A2736" s="83" t="s">
        <v>117</v>
      </c>
    </row>
    <row r="2737" spans="1:1" x14ac:dyDescent="0.3">
      <c r="A2737" s="83" t="s">
        <v>118</v>
      </c>
    </row>
    <row r="2738" spans="1:1" x14ac:dyDescent="0.3">
      <c r="A2738" s="83" t="s">
        <v>0</v>
      </c>
    </row>
    <row r="2739" spans="1:1" x14ac:dyDescent="0.3">
      <c r="A2739" s="83" t="s">
        <v>1</v>
      </c>
    </row>
    <row r="2740" spans="1:1" x14ac:dyDescent="0.3">
      <c r="A2740" s="96" t="s">
        <v>2</v>
      </c>
    </row>
    <row r="2741" spans="1:1" x14ac:dyDescent="0.3">
      <c r="A2741" s="83" t="s">
        <v>3</v>
      </c>
    </row>
    <row r="2742" spans="1:1" x14ac:dyDescent="0.3">
      <c r="A2742" s="83" t="s">
        <v>4</v>
      </c>
    </row>
    <row r="2743" spans="1:1" x14ac:dyDescent="0.3">
      <c r="A2743" s="83" t="s">
        <v>119</v>
      </c>
    </row>
    <row r="2744" spans="1:1" x14ac:dyDescent="0.3">
      <c r="A2744" s="83" t="s">
        <v>5</v>
      </c>
    </row>
    <row r="2745" spans="1:1" x14ac:dyDescent="0.3">
      <c r="A2745" s="83" t="s">
        <v>6</v>
      </c>
    </row>
    <row r="2746" spans="1:1" x14ac:dyDescent="0.3">
      <c r="A2746" s="83" t="s">
        <v>121</v>
      </c>
    </row>
    <row r="2747" spans="1:1" x14ac:dyDescent="0.3">
      <c r="A2747" s="83" t="s">
        <v>7</v>
      </c>
    </row>
    <row r="2748" spans="1:1" x14ac:dyDescent="0.3">
      <c r="A2748" s="83" t="s">
        <v>8</v>
      </c>
    </row>
    <row r="2749" spans="1:1" x14ac:dyDescent="0.3">
      <c r="A2749" s="83" t="s">
        <v>122</v>
      </c>
    </row>
    <row r="2750" spans="1:1" x14ac:dyDescent="0.3">
      <c r="A2750" s="83" t="s">
        <v>9</v>
      </c>
    </row>
    <row r="2751" spans="1:1" x14ac:dyDescent="0.3">
      <c r="A2751" s="83" t="s">
        <v>10</v>
      </c>
    </row>
    <row r="2752" spans="1:1" x14ac:dyDescent="0.3">
      <c r="A2752" s="83" t="s">
        <v>123</v>
      </c>
    </row>
    <row r="2753" spans="1:1" x14ac:dyDescent="0.3">
      <c r="A2753" s="83" t="s">
        <v>11</v>
      </c>
    </row>
    <row r="2754" spans="1:1" x14ac:dyDescent="0.3">
      <c r="A2754" s="83" t="s">
        <v>12</v>
      </c>
    </row>
    <row r="2755" spans="1:1" x14ac:dyDescent="0.3">
      <c r="A2755" s="83" t="s">
        <v>14</v>
      </c>
    </row>
    <row r="2756" spans="1:1" x14ac:dyDescent="0.3">
      <c r="A2756" s="83" t="s">
        <v>15</v>
      </c>
    </row>
    <row r="2757" spans="1:1" x14ac:dyDescent="0.3">
      <c r="A2757" s="83" t="s">
        <v>16</v>
      </c>
    </row>
    <row r="2758" spans="1:1" x14ac:dyDescent="0.3">
      <c r="A2758" s="83" t="s">
        <v>17</v>
      </c>
    </row>
    <row r="2759" spans="1:1" x14ac:dyDescent="0.3">
      <c r="A2759" s="83" t="s">
        <v>18</v>
      </c>
    </row>
    <row r="2760" spans="1:1" x14ac:dyDescent="0.3">
      <c r="A2760" s="83" t="s">
        <v>19</v>
      </c>
    </row>
    <row r="2761" spans="1:1" x14ac:dyDescent="0.3">
      <c r="A2761" s="83" t="s">
        <v>20</v>
      </c>
    </row>
    <row r="2762" spans="1:1" x14ac:dyDescent="0.3">
      <c r="A2762" s="83" t="s">
        <v>21</v>
      </c>
    </row>
    <row r="2763" spans="1:1" x14ac:dyDescent="0.3">
      <c r="A2763" s="83" t="s">
        <v>22</v>
      </c>
    </row>
    <row r="2764" spans="1:1" x14ac:dyDescent="0.3">
      <c r="A2764" s="83" t="s">
        <v>23</v>
      </c>
    </row>
    <row r="2765" spans="1:1" x14ac:dyDescent="0.3">
      <c r="A2765" s="83" t="s">
        <v>24</v>
      </c>
    </row>
    <row r="2766" spans="1:1" x14ac:dyDescent="0.3">
      <c r="A2766" s="83" t="s">
        <v>25</v>
      </c>
    </row>
    <row r="2767" spans="1:1" x14ac:dyDescent="0.3">
      <c r="A2767" s="83" t="s">
        <v>26</v>
      </c>
    </row>
    <row r="2768" spans="1:1" x14ac:dyDescent="0.3">
      <c r="A2768" s="83" t="s">
        <v>27</v>
      </c>
    </row>
    <row r="2769" spans="1:1" x14ac:dyDescent="0.3">
      <c r="A2769" s="83" t="s">
        <v>28</v>
      </c>
    </row>
    <row r="2770" spans="1:1" x14ac:dyDescent="0.3">
      <c r="A2770" s="83" t="s">
        <v>29</v>
      </c>
    </row>
    <row r="2771" spans="1:1" x14ac:dyDescent="0.3">
      <c r="A2771" s="83" t="s">
        <v>30</v>
      </c>
    </row>
    <row r="2772" spans="1:1" x14ac:dyDescent="0.3">
      <c r="A2772" s="83" t="s">
        <v>31</v>
      </c>
    </row>
    <row r="2773" spans="1:1" x14ac:dyDescent="0.3">
      <c r="A2773" s="83" t="s">
        <v>32</v>
      </c>
    </row>
    <row r="2774" spans="1:1" x14ac:dyDescent="0.3">
      <c r="A2774" s="83" t="s">
        <v>33</v>
      </c>
    </row>
    <row r="2775" spans="1:1" x14ac:dyDescent="0.3">
      <c r="A2775" s="83" t="s">
        <v>35</v>
      </c>
    </row>
    <row r="2776" spans="1:1" x14ac:dyDescent="0.3">
      <c r="A2776" s="83" t="s">
        <v>36</v>
      </c>
    </row>
    <row r="2777" spans="1:1" x14ac:dyDescent="0.3">
      <c r="A2777" s="83" t="s">
        <v>37</v>
      </c>
    </row>
    <row r="2778" spans="1:1" x14ac:dyDescent="0.3">
      <c r="A2778" s="83" t="s">
        <v>38</v>
      </c>
    </row>
    <row r="2779" spans="1:1" x14ac:dyDescent="0.3">
      <c r="A2779" s="83" t="s">
        <v>39</v>
      </c>
    </row>
    <row r="2780" spans="1:1" x14ac:dyDescent="0.3">
      <c r="A2780" s="83" t="s">
        <v>40</v>
      </c>
    </row>
    <row r="2781" spans="1:1" x14ac:dyDescent="0.3">
      <c r="A2781" s="83" t="s">
        <v>41</v>
      </c>
    </row>
    <row r="2782" spans="1:1" x14ac:dyDescent="0.3">
      <c r="A2782" s="83" t="s">
        <v>42</v>
      </c>
    </row>
    <row r="2783" spans="1:1" x14ac:dyDescent="0.3">
      <c r="A2783" s="83" t="s">
        <v>44</v>
      </c>
    </row>
    <row r="2784" spans="1:1" x14ac:dyDescent="0.3">
      <c r="A2784" s="83" t="s">
        <v>45</v>
      </c>
    </row>
    <row r="2785" spans="1:1" x14ac:dyDescent="0.3">
      <c r="A2785" s="83" t="s">
        <v>46</v>
      </c>
    </row>
    <row r="2786" spans="1:1" x14ac:dyDescent="0.3">
      <c r="A2786" s="83" t="s">
        <v>47</v>
      </c>
    </row>
    <row r="2787" spans="1:1" x14ac:dyDescent="0.3">
      <c r="A2787" s="83" t="s">
        <v>72</v>
      </c>
    </row>
    <row r="2788" spans="1:1" x14ac:dyDescent="0.3">
      <c r="A2788" s="83" t="s">
        <v>49</v>
      </c>
    </row>
    <row r="2789" spans="1:1" x14ac:dyDescent="0.3">
      <c r="A2789" s="83" t="s">
        <v>50</v>
      </c>
    </row>
    <row r="2790" spans="1:1" x14ac:dyDescent="0.3">
      <c r="A2790" s="83" t="s">
        <v>52</v>
      </c>
    </row>
    <row r="2791" spans="1:1" x14ac:dyDescent="0.3">
      <c r="A2791" s="83" t="s">
        <v>53</v>
      </c>
    </row>
    <row r="2792" spans="1:1" x14ac:dyDescent="0.3">
      <c r="A2792" s="83" t="s">
        <v>54</v>
      </c>
    </row>
    <row r="2793" spans="1:1" x14ac:dyDescent="0.3">
      <c r="A2793" s="83" t="s">
        <v>55</v>
      </c>
    </row>
    <row r="2794" spans="1:1" x14ac:dyDescent="0.3">
      <c r="A2794" s="83" t="s">
        <v>56</v>
      </c>
    </row>
    <row r="2795" spans="1:1" x14ac:dyDescent="0.3">
      <c r="A2795" s="83" t="s">
        <v>57</v>
      </c>
    </row>
    <row r="2796" spans="1:1" x14ac:dyDescent="0.3">
      <c r="A2796" s="83" t="s">
        <v>58</v>
      </c>
    </row>
    <row r="2797" spans="1:1" x14ac:dyDescent="0.3">
      <c r="A2797" s="83" t="s">
        <v>59</v>
      </c>
    </row>
    <row r="2798" spans="1:1" x14ac:dyDescent="0.3">
      <c r="A2798" s="83" t="s">
        <v>60</v>
      </c>
    </row>
    <row r="2799" spans="1:1" x14ac:dyDescent="0.3">
      <c r="A2799" s="83" t="s">
        <v>61</v>
      </c>
    </row>
    <row r="2800" spans="1:1" x14ac:dyDescent="0.3">
      <c r="A2800" t="s">
        <v>117</v>
      </c>
    </row>
    <row r="2801" spans="1:1" x14ac:dyDescent="0.3">
      <c r="A2801" t="s">
        <v>118</v>
      </c>
    </row>
    <row r="2802" spans="1:1" x14ac:dyDescent="0.3">
      <c r="A2802" t="s">
        <v>0</v>
      </c>
    </row>
    <row r="2803" spans="1:1" x14ac:dyDescent="0.3">
      <c r="A2803" t="s">
        <v>1</v>
      </c>
    </row>
    <row r="2804" spans="1:1" x14ac:dyDescent="0.3">
      <c r="A2804" t="s">
        <v>2</v>
      </c>
    </row>
    <row r="2805" spans="1:1" x14ac:dyDescent="0.3">
      <c r="A2805" t="s">
        <v>3</v>
      </c>
    </row>
    <row r="2806" spans="1:1" x14ac:dyDescent="0.3">
      <c r="A2806" t="s">
        <v>4</v>
      </c>
    </row>
    <row r="2807" spans="1:1" x14ac:dyDescent="0.3">
      <c r="A2807" t="s">
        <v>119</v>
      </c>
    </row>
    <row r="2808" spans="1:1" x14ac:dyDescent="0.3">
      <c r="A2808" t="s">
        <v>5</v>
      </c>
    </row>
    <row r="2809" spans="1:1" x14ac:dyDescent="0.3">
      <c r="A2809" t="s">
        <v>6</v>
      </c>
    </row>
    <row r="2810" spans="1:1" x14ac:dyDescent="0.3">
      <c r="A2810" t="s">
        <v>121</v>
      </c>
    </row>
    <row r="2811" spans="1:1" x14ac:dyDescent="0.3">
      <c r="A2811" t="s">
        <v>7</v>
      </c>
    </row>
    <row r="2812" spans="1:1" x14ac:dyDescent="0.3">
      <c r="A2812" t="s">
        <v>8</v>
      </c>
    </row>
    <row r="2813" spans="1:1" x14ac:dyDescent="0.3">
      <c r="A2813" t="s">
        <v>122</v>
      </c>
    </row>
    <row r="2814" spans="1:1" x14ac:dyDescent="0.3">
      <c r="A2814" t="s">
        <v>9</v>
      </c>
    </row>
    <row r="2815" spans="1:1" x14ac:dyDescent="0.3">
      <c r="A2815" t="s">
        <v>10</v>
      </c>
    </row>
    <row r="2816" spans="1:1" x14ac:dyDescent="0.3">
      <c r="A2816" t="s">
        <v>123</v>
      </c>
    </row>
    <row r="2817" spans="1:1" x14ac:dyDescent="0.3">
      <c r="A2817" t="s">
        <v>11</v>
      </c>
    </row>
    <row r="2818" spans="1:1" x14ac:dyDescent="0.3">
      <c r="A2818" t="s">
        <v>12</v>
      </c>
    </row>
    <row r="2819" spans="1:1" x14ac:dyDescent="0.3">
      <c r="A2819" t="s">
        <v>14</v>
      </c>
    </row>
    <row r="2820" spans="1:1" x14ac:dyDescent="0.3">
      <c r="A2820" t="s">
        <v>15</v>
      </c>
    </row>
    <row r="2821" spans="1:1" x14ac:dyDescent="0.3">
      <c r="A2821" t="s">
        <v>16</v>
      </c>
    </row>
    <row r="2822" spans="1:1" x14ac:dyDescent="0.3">
      <c r="A2822" t="s">
        <v>17</v>
      </c>
    </row>
    <row r="2823" spans="1:1" x14ac:dyDescent="0.3">
      <c r="A2823" t="s">
        <v>18</v>
      </c>
    </row>
    <row r="2824" spans="1:1" x14ac:dyDescent="0.3">
      <c r="A2824" t="s">
        <v>19</v>
      </c>
    </row>
    <row r="2825" spans="1:1" x14ac:dyDescent="0.3">
      <c r="A2825" t="s">
        <v>20</v>
      </c>
    </row>
    <row r="2826" spans="1:1" x14ac:dyDescent="0.3">
      <c r="A2826" t="s">
        <v>21</v>
      </c>
    </row>
    <row r="2827" spans="1:1" x14ac:dyDescent="0.3">
      <c r="A2827" t="s">
        <v>22</v>
      </c>
    </row>
    <row r="2828" spans="1:1" x14ac:dyDescent="0.3">
      <c r="A2828" t="s">
        <v>23</v>
      </c>
    </row>
    <row r="2829" spans="1:1" x14ac:dyDescent="0.3">
      <c r="A2829" t="s">
        <v>24</v>
      </c>
    </row>
    <row r="2830" spans="1:1" x14ac:dyDescent="0.3">
      <c r="A2830" t="s">
        <v>25</v>
      </c>
    </row>
    <row r="2831" spans="1:1" x14ac:dyDescent="0.3">
      <c r="A2831" t="s">
        <v>26</v>
      </c>
    </row>
    <row r="2832" spans="1:1" x14ac:dyDescent="0.3">
      <c r="A2832" t="s">
        <v>27</v>
      </c>
    </row>
    <row r="2833" spans="1:1" x14ac:dyDescent="0.3">
      <c r="A2833" t="s">
        <v>28</v>
      </c>
    </row>
    <row r="2834" spans="1:1" x14ac:dyDescent="0.3">
      <c r="A2834" t="s">
        <v>29</v>
      </c>
    </row>
    <row r="2835" spans="1:1" x14ac:dyDescent="0.3">
      <c r="A2835" t="s">
        <v>30</v>
      </c>
    </row>
    <row r="2836" spans="1:1" x14ac:dyDescent="0.3">
      <c r="A2836" t="s">
        <v>31</v>
      </c>
    </row>
    <row r="2837" spans="1:1" x14ac:dyDescent="0.3">
      <c r="A2837" t="s">
        <v>32</v>
      </c>
    </row>
    <row r="2838" spans="1:1" x14ac:dyDescent="0.3">
      <c r="A2838" t="s">
        <v>33</v>
      </c>
    </row>
    <row r="2839" spans="1:1" x14ac:dyDescent="0.3">
      <c r="A2839" t="s">
        <v>35</v>
      </c>
    </row>
    <row r="2840" spans="1:1" x14ac:dyDescent="0.3">
      <c r="A2840" t="s">
        <v>36</v>
      </c>
    </row>
    <row r="2841" spans="1:1" x14ac:dyDescent="0.3">
      <c r="A2841" t="s">
        <v>37</v>
      </c>
    </row>
    <row r="2842" spans="1:1" x14ac:dyDescent="0.3">
      <c r="A2842" t="s">
        <v>38</v>
      </c>
    </row>
    <row r="2843" spans="1:1" x14ac:dyDescent="0.3">
      <c r="A2843" t="s">
        <v>39</v>
      </c>
    </row>
    <row r="2844" spans="1:1" x14ac:dyDescent="0.3">
      <c r="A2844" t="s">
        <v>40</v>
      </c>
    </row>
    <row r="2845" spans="1:1" x14ac:dyDescent="0.3">
      <c r="A2845" t="s">
        <v>41</v>
      </c>
    </row>
    <row r="2846" spans="1:1" x14ac:dyDescent="0.3">
      <c r="A2846" t="s">
        <v>42</v>
      </c>
    </row>
    <row r="2847" spans="1:1" x14ac:dyDescent="0.3">
      <c r="A2847" t="s">
        <v>44</v>
      </c>
    </row>
    <row r="2848" spans="1:1" x14ac:dyDescent="0.3">
      <c r="A2848" t="s">
        <v>45</v>
      </c>
    </row>
    <row r="2849" spans="1:1" x14ac:dyDescent="0.3">
      <c r="A2849" t="s">
        <v>46</v>
      </c>
    </row>
    <row r="2850" spans="1:1" x14ac:dyDescent="0.3">
      <c r="A2850" t="s">
        <v>47</v>
      </c>
    </row>
    <row r="2851" spans="1:1" x14ac:dyDescent="0.3">
      <c r="A2851" t="s">
        <v>72</v>
      </c>
    </row>
    <row r="2852" spans="1:1" x14ac:dyDescent="0.3">
      <c r="A2852" t="s">
        <v>49</v>
      </c>
    </row>
    <row r="2853" spans="1:1" x14ac:dyDescent="0.3">
      <c r="A2853" t="s">
        <v>50</v>
      </c>
    </row>
    <row r="2854" spans="1:1" x14ac:dyDescent="0.3">
      <c r="A2854" t="s">
        <v>52</v>
      </c>
    </row>
    <row r="2855" spans="1:1" x14ac:dyDescent="0.3">
      <c r="A2855" t="s">
        <v>53</v>
      </c>
    </row>
    <row r="2856" spans="1:1" x14ac:dyDescent="0.3">
      <c r="A2856" t="s">
        <v>54</v>
      </c>
    </row>
    <row r="2857" spans="1:1" x14ac:dyDescent="0.3">
      <c r="A2857" t="s">
        <v>55</v>
      </c>
    </row>
    <row r="2858" spans="1:1" x14ac:dyDescent="0.3">
      <c r="A2858" t="s">
        <v>56</v>
      </c>
    </row>
    <row r="2859" spans="1:1" x14ac:dyDescent="0.3">
      <c r="A2859" t="s">
        <v>57</v>
      </c>
    </row>
    <row r="2860" spans="1:1" x14ac:dyDescent="0.3">
      <c r="A2860" t="s">
        <v>58</v>
      </c>
    </row>
    <row r="2861" spans="1:1" x14ac:dyDescent="0.3">
      <c r="A2861" t="s">
        <v>59</v>
      </c>
    </row>
    <row r="2862" spans="1:1" x14ac:dyDescent="0.3">
      <c r="A2862" t="s">
        <v>60</v>
      </c>
    </row>
    <row r="2863" spans="1:1" x14ac:dyDescent="0.3">
      <c r="A2863" t="s">
        <v>61</v>
      </c>
    </row>
    <row r="2864" spans="1:1" x14ac:dyDescent="0.3">
      <c r="A2864" t="s">
        <v>117</v>
      </c>
    </row>
    <row r="2865" spans="1:1" x14ac:dyDescent="0.3">
      <c r="A2865" t="s">
        <v>118</v>
      </c>
    </row>
    <row r="2866" spans="1:1" x14ac:dyDescent="0.3">
      <c r="A2866" t="s">
        <v>0</v>
      </c>
    </row>
    <row r="2867" spans="1:1" x14ac:dyDescent="0.3">
      <c r="A2867" t="s">
        <v>1</v>
      </c>
    </row>
    <row r="2868" spans="1:1" x14ac:dyDescent="0.3">
      <c r="A2868" t="s">
        <v>2</v>
      </c>
    </row>
    <row r="2869" spans="1:1" x14ac:dyDescent="0.3">
      <c r="A2869" t="s">
        <v>3</v>
      </c>
    </row>
    <row r="2870" spans="1:1" x14ac:dyDescent="0.3">
      <c r="A2870" t="s">
        <v>4</v>
      </c>
    </row>
    <row r="2871" spans="1:1" x14ac:dyDescent="0.3">
      <c r="A2871" t="s">
        <v>119</v>
      </c>
    </row>
    <row r="2872" spans="1:1" x14ac:dyDescent="0.3">
      <c r="A2872" t="s">
        <v>5</v>
      </c>
    </row>
    <row r="2873" spans="1:1" x14ac:dyDescent="0.3">
      <c r="A2873" t="s">
        <v>6</v>
      </c>
    </row>
    <row r="2874" spans="1:1" x14ac:dyDescent="0.3">
      <c r="A2874" t="s">
        <v>121</v>
      </c>
    </row>
    <row r="2875" spans="1:1" x14ac:dyDescent="0.3">
      <c r="A2875" t="s">
        <v>7</v>
      </c>
    </row>
    <row r="2876" spans="1:1" x14ac:dyDescent="0.3">
      <c r="A2876" t="s">
        <v>8</v>
      </c>
    </row>
    <row r="2877" spans="1:1" x14ac:dyDescent="0.3">
      <c r="A2877" t="s">
        <v>122</v>
      </c>
    </row>
    <row r="2878" spans="1:1" x14ac:dyDescent="0.3">
      <c r="A2878" t="s">
        <v>9</v>
      </c>
    </row>
    <row r="2879" spans="1:1" x14ac:dyDescent="0.3">
      <c r="A2879" t="s">
        <v>10</v>
      </c>
    </row>
    <row r="2880" spans="1:1" x14ac:dyDescent="0.3">
      <c r="A2880" t="s">
        <v>123</v>
      </c>
    </row>
    <row r="2881" spans="1:1" x14ac:dyDescent="0.3">
      <c r="A2881" t="s">
        <v>11</v>
      </c>
    </row>
    <row r="2882" spans="1:1" x14ac:dyDescent="0.3">
      <c r="A2882" t="s">
        <v>12</v>
      </c>
    </row>
    <row r="2883" spans="1:1" x14ac:dyDescent="0.3">
      <c r="A2883" t="s">
        <v>14</v>
      </c>
    </row>
    <row r="2884" spans="1:1" x14ac:dyDescent="0.3">
      <c r="A2884" t="s">
        <v>15</v>
      </c>
    </row>
    <row r="2885" spans="1:1" x14ac:dyDescent="0.3">
      <c r="A2885" t="s">
        <v>16</v>
      </c>
    </row>
    <row r="2886" spans="1:1" x14ac:dyDescent="0.3">
      <c r="A2886" t="s">
        <v>17</v>
      </c>
    </row>
    <row r="2887" spans="1:1" x14ac:dyDescent="0.3">
      <c r="A2887" t="s">
        <v>18</v>
      </c>
    </row>
    <row r="2888" spans="1:1" x14ac:dyDescent="0.3">
      <c r="A2888" t="s">
        <v>19</v>
      </c>
    </row>
    <row r="2889" spans="1:1" x14ac:dyDescent="0.3">
      <c r="A2889" t="s">
        <v>20</v>
      </c>
    </row>
    <row r="2890" spans="1:1" x14ac:dyDescent="0.3">
      <c r="A2890" t="s">
        <v>21</v>
      </c>
    </row>
    <row r="2891" spans="1:1" x14ac:dyDescent="0.3">
      <c r="A2891" t="s">
        <v>22</v>
      </c>
    </row>
    <row r="2892" spans="1:1" x14ac:dyDescent="0.3">
      <c r="A2892" t="s">
        <v>23</v>
      </c>
    </row>
    <row r="2893" spans="1:1" x14ac:dyDescent="0.3">
      <c r="A2893" t="s">
        <v>24</v>
      </c>
    </row>
    <row r="2894" spans="1:1" x14ac:dyDescent="0.3">
      <c r="A2894" t="s">
        <v>25</v>
      </c>
    </row>
    <row r="2895" spans="1:1" x14ac:dyDescent="0.3">
      <c r="A2895" t="s">
        <v>26</v>
      </c>
    </row>
    <row r="2896" spans="1:1" x14ac:dyDescent="0.3">
      <c r="A2896" t="s">
        <v>27</v>
      </c>
    </row>
    <row r="2897" spans="1:1" x14ac:dyDescent="0.3">
      <c r="A2897" t="s">
        <v>28</v>
      </c>
    </row>
    <row r="2898" spans="1:1" x14ac:dyDescent="0.3">
      <c r="A2898" t="s">
        <v>29</v>
      </c>
    </row>
    <row r="2899" spans="1:1" x14ac:dyDescent="0.3">
      <c r="A2899" t="s">
        <v>30</v>
      </c>
    </row>
    <row r="2900" spans="1:1" x14ac:dyDescent="0.3">
      <c r="A2900" t="s">
        <v>31</v>
      </c>
    </row>
    <row r="2901" spans="1:1" x14ac:dyDescent="0.3">
      <c r="A2901" t="s">
        <v>32</v>
      </c>
    </row>
    <row r="2902" spans="1:1" x14ac:dyDescent="0.3">
      <c r="A2902" t="s">
        <v>33</v>
      </c>
    </row>
    <row r="2903" spans="1:1" x14ac:dyDescent="0.3">
      <c r="A2903" t="s">
        <v>35</v>
      </c>
    </row>
    <row r="2904" spans="1:1" x14ac:dyDescent="0.3">
      <c r="A2904" t="s">
        <v>36</v>
      </c>
    </row>
    <row r="2905" spans="1:1" x14ac:dyDescent="0.3">
      <c r="A2905" t="s">
        <v>37</v>
      </c>
    </row>
    <row r="2906" spans="1:1" x14ac:dyDescent="0.3">
      <c r="A2906" t="s">
        <v>38</v>
      </c>
    </row>
    <row r="2907" spans="1:1" x14ac:dyDescent="0.3">
      <c r="A2907" t="s">
        <v>39</v>
      </c>
    </row>
    <row r="2908" spans="1:1" x14ac:dyDescent="0.3">
      <c r="A2908" t="s">
        <v>40</v>
      </c>
    </row>
    <row r="2909" spans="1:1" x14ac:dyDescent="0.3">
      <c r="A2909" t="s">
        <v>41</v>
      </c>
    </row>
    <row r="2910" spans="1:1" x14ac:dyDescent="0.3">
      <c r="A2910" t="s">
        <v>42</v>
      </c>
    </row>
    <row r="2911" spans="1:1" x14ac:dyDescent="0.3">
      <c r="A2911" t="s">
        <v>45</v>
      </c>
    </row>
    <row r="2912" spans="1:1" x14ac:dyDescent="0.3">
      <c r="A2912" t="s">
        <v>46</v>
      </c>
    </row>
    <row r="2913" spans="1:1" x14ac:dyDescent="0.3">
      <c r="A2913" t="s">
        <v>47</v>
      </c>
    </row>
    <row r="2914" spans="1:1" x14ac:dyDescent="0.3">
      <c r="A2914" t="s">
        <v>72</v>
      </c>
    </row>
    <row r="2915" spans="1:1" x14ac:dyDescent="0.3">
      <c r="A2915" t="s">
        <v>49</v>
      </c>
    </row>
    <row r="2916" spans="1:1" x14ac:dyDescent="0.3">
      <c r="A2916" t="s">
        <v>50</v>
      </c>
    </row>
    <row r="2917" spans="1:1" x14ac:dyDescent="0.3">
      <c r="A2917" t="s">
        <v>52</v>
      </c>
    </row>
    <row r="2918" spans="1:1" x14ac:dyDescent="0.3">
      <c r="A2918" t="s">
        <v>53</v>
      </c>
    </row>
    <row r="2919" spans="1:1" x14ac:dyDescent="0.3">
      <c r="A2919" t="s">
        <v>54</v>
      </c>
    </row>
    <row r="2920" spans="1:1" x14ac:dyDescent="0.3">
      <c r="A2920" t="s">
        <v>55</v>
      </c>
    </row>
    <row r="2921" spans="1:1" x14ac:dyDescent="0.3">
      <c r="A2921" t="s">
        <v>56</v>
      </c>
    </row>
    <row r="2922" spans="1:1" x14ac:dyDescent="0.3">
      <c r="A2922" t="s">
        <v>57</v>
      </c>
    </row>
    <row r="2923" spans="1:1" x14ac:dyDescent="0.3">
      <c r="A2923" t="s">
        <v>58</v>
      </c>
    </row>
    <row r="2924" spans="1:1" x14ac:dyDescent="0.3">
      <c r="A2924" t="s">
        <v>59</v>
      </c>
    </row>
    <row r="2925" spans="1:1" x14ac:dyDescent="0.3">
      <c r="A2925" t="s">
        <v>60</v>
      </c>
    </row>
    <row r="2926" spans="1:1" x14ac:dyDescent="0.3">
      <c r="A2926" t="s">
        <v>61</v>
      </c>
    </row>
    <row r="2927" spans="1:1" x14ac:dyDescent="0.3">
      <c r="A2927" t="s">
        <v>117</v>
      </c>
    </row>
    <row r="2928" spans="1:1" x14ac:dyDescent="0.3">
      <c r="A2928" t="s">
        <v>118</v>
      </c>
    </row>
    <row r="2929" spans="1:1" x14ac:dyDescent="0.3">
      <c r="A2929" t="s">
        <v>0</v>
      </c>
    </row>
    <row r="2930" spans="1:1" x14ac:dyDescent="0.3">
      <c r="A2930" t="s">
        <v>1</v>
      </c>
    </row>
    <row r="2931" spans="1:1" x14ac:dyDescent="0.3">
      <c r="A2931" t="s">
        <v>2</v>
      </c>
    </row>
    <row r="2932" spans="1:1" x14ac:dyDescent="0.3">
      <c r="A2932" t="s">
        <v>3</v>
      </c>
    </row>
    <row r="2933" spans="1:1" x14ac:dyDescent="0.3">
      <c r="A2933" t="s">
        <v>4</v>
      </c>
    </row>
    <row r="2934" spans="1:1" x14ac:dyDescent="0.3">
      <c r="A2934" t="s">
        <v>119</v>
      </c>
    </row>
    <row r="2935" spans="1:1" x14ac:dyDescent="0.3">
      <c r="A2935" t="s">
        <v>5</v>
      </c>
    </row>
    <row r="2936" spans="1:1" x14ac:dyDescent="0.3">
      <c r="A2936" t="s">
        <v>6</v>
      </c>
    </row>
    <row r="2937" spans="1:1" x14ac:dyDescent="0.3">
      <c r="A2937" t="s">
        <v>121</v>
      </c>
    </row>
    <row r="2938" spans="1:1" x14ac:dyDescent="0.3">
      <c r="A2938" t="s">
        <v>7</v>
      </c>
    </row>
    <row r="2939" spans="1:1" x14ac:dyDescent="0.3">
      <c r="A2939" t="s">
        <v>8</v>
      </c>
    </row>
    <row r="2940" spans="1:1" x14ac:dyDescent="0.3">
      <c r="A2940" t="s">
        <v>122</v>
      </c>
    </row>
    <row r="2941" spans="1:1" x14ac:dyDescent="0.3">
      <c r="A2941" t="s">
        <v>9</v>
      </c>
    </row>
    <row r="2942" spans="1:1" x14ac:dyDescent="0.3">
      <c r="A2942" t="s">
        <v>10</v>
      </c>
    </row>
    <row r="2943" spans="1:1" x14ac:dyDescent="0.3">
      <c r="A2943" t="s">
        <v>123</v>
      </c>
    </row>
    <row r="2944" spans="1:1" x14ac:dyDescent="0.3">
      <c r="A2944" t="s">
        <v>11</v>
      </c>
    </row>
    <row r="2945" spans="1:1" x14ac:dyDescent="0.3">
      <c r="A2945" t="s">
        <v>12</v>
      </c>
    </row>
    <row r="2946" spans="1:1" x14ac:dyDescent="0.3">
      <c r="A2946" t="s">
        <v>14</v>
      </c>
    </row>
    <row r="2947" spans="1:1" x14ac:dyDescent="0.3">
      <c r="A2947" t="s">
        <v>15</v>
      </c>
    </row>
    <row r="2948" spans="1:1" x14ac:dyDescent="0.3">
      <c r="A2948" t="s">
        <v>16</v>
      </c>
    </row>
    <row r="2949" spans="1:1" x14ac:dyDescent="0.3">
      <c r="A2949" t="s">
        <v>17</v>
      </c>
    </row>
    <row r="2950" spans="1:1" x14ac:dyDescent="0.3">
      <c r="A2950" t="s">
        <v>18</v>
      </c>
    </row>
    <row r="2951" spans="1:1" x14ac:dyDescent="0.3">
      <c r="A2951" t="s">
        <v>19</v>
      </c>
    </row>
    <row r="2952" spans="1:1" x14ac:dyDescent="0.3">
      <c r="A2952" t="s">
        <v>20</v>
      </c>
    </row>
    <row r="2953" spans="1:1" x14ac:dyDescent="0.3">
      <c r="A2953" t="s">
        <v>21</v>
      </c>
    </row>
    <row r="2954" spans="1:1" x14ac:dyDescent="0.3">
      <c r="A2954" t="s">
        <v>22</v>
      </c>
    </row>
    <row r="2955" spans="1:1" x14ac:dyDescent="0.3">
      <c r="A2955" t="s">
        <v>23</v>
      </c>
    </row>
    <row r="2956" spans="1:1" x14ac:dyDescent="0.3">
      <c r="A2956" t="s">
        <v>24</v>
      </c>
    </row>
    <row r="2957" spans="1:1" x14ac:dyDescent="0.3">
      <c r="A2957" t="s">
        <v>25</v>
      </c>
    </row>
    <row r="2958" spans="1:1" x14ac:dyDescent="0.3">
      <c r="A2958" t="s">
        <v>26</v>
      </c>
    </row>
    <row r="2959" spans="1:1" x14ac:dyDescent="0.3">
      <c r="A2959" t="s">
        <v>27</v>
      </c>
    </row>
    <row r="2960" spans="1:1" x14ac:dyDescent="0.3">
      <c r="A2960" t="s">
        <v>28</v>
      </c>
    </row>
    <row r="2961" spans="1:1" x14ac:dyDescent="0.3">
      <c r="A2961" t="s">
        <v>29</v>
      </c>
    </row>
    <row r="2962" spans="1:1" x14ac:dyDescent="0.3">
      <c r="A2962" t="s">
        <v>30</v>
      </c>
    </row>
    <row r="2963" spans="1:1" x14ac:dyDescent="0.3">
      <c r="A2963" t="s">
        <v>31</v>
      </c>
    </row>
    <row r="2964" spans="1:1" x14ac:dyDescent="0.3">
      <c r="A2964" t="s">
        <v>32</v>
      </c>
    </row>
    <row r="2965" spans="1:1" x14ac:dyDescent="0.3">
      <c r="A2965" t="s">
        <v>33</v>
      </c>
    </row>
    <row r="2966" spans="1:1" x14ac:dyDescent="0.3">
      <c r="A2966" t="s">
        <v>35</v>
      </c>
    </row>
    <row r="2967" spans="1:1" x14ac:dyDescent="0.3">
      <c r="A2967" t="s">
        <v>36</v>
      </c>
    </row>
    <row r="2968" spans="1:1" x14ac:dyDescent="0.3">
      <c r="A2968" t="s">
        <v>37</v>
      </c>
    </row>
    <row r="2969" spans="1:1" x14ac:dyDescent="0.3">
      <c r="A2969" t="s">
        <v>38</v>
      </c>
    </row>
    <row r="2970" spans="1:1" x14ac:dyDescent="0.3">
      <c r="A2970" t="s">
        <v>39</v>
      </c>
    </row>
    <row r="2971" spans="1:1" x14ac:dyDescent="0.3">
      <c r="A2971" t="s">
        <v>40</v>
      </c>
    </row>
    <row r="2972" spans="1:1" x14ac:dyDescent="0.3">
      <c r="A2972" t="s">
        <v>41</v>
      </c>
    </row>
    <row r="2973" spans="1:1" x14ac:dyDescent="0.3">
      <c r="A2973" t="s">
        <v>42</v>
      </c>
    </row>
    <row r="2974" spans="1:1" x14ac:dyDescent="0.3">
      <c r="A2974" t="s">
        <v>45</v>
      </c>
    </row>
    <row r="2975" spans="1:1" x14ac:dyDescent="0.3">
      <c r="A2975" t="s">
        <v>46</v>
      </c>
    </row>
    <row r="2976" spans="1:1" x14ac:dyDescent="0.3">
      <c r="A2976" t="s">
        <v>47</v>
      </c>
    </row>
    <row r="2977" spans="1:1" x14ac:dyDescent="0.3">
      <c r="A2977" t="s">
        <v>72</v>
      </c>
    </row>
    <row r="2978" spans="1:1" x14ac:dyDescent="0.3">
      <c r="A2978" t="s">
        <v>49</v>
      </c>
    </row>
    <row r="2979" spans="1:1" x14ac:dyDescent="0.3">
      <c r="A2979" t="s">
        <v>50</v>
      </c>
    </row>
    <row r="2980" spans="1:1" x14ac:dyDescent="0.3">
      <c r="A2980" t="s">
        <v>52</v>
      </c>
    </row>
    <row r="2981" spans="1:1" x14ac:dyDescent="0.3">
      <c r="A2981" t="s">
        <v>53</v>
      </c>
    </row>
    <row r="2982" spans="1:1" x14ac:dyDescent="0.3">
      <c r="A2982" t="s">
        <v>54</v>
      </c>
    </row>
    <row r="2983" spans="1:1" x14ac:dyDescent="0.3">
      <c r="A2983" t="s">
        <v>55</v>
      </c>
    </row>
    <row r="2984" spans="1:1" x14ac:dyDescent="0.3">
      <c r="A2984" t="s">
        <v>56</v>
      </c>
    </row>
    <row r="2985" spans="1:1" x14ac:dyDescent="0.3">
      <c r="A2985" t="s">
        <v>57</v>
      </c>
    </row>
    <row r="2986" spans="1:1" x14ac:dyDescent="0.3">
      <c r="A2986" t="s">
        <v>58</v>
      </c>
    </row>
    <row r="2987" spans="1:1" x14ac:dyDescent="0.3">
      <c r="A2987" t="s">
        <v>59</v>
      </c>
    </row>
    <row r="2988" spans="1:1" x14ac:dyDescent="0.3">
      <c r="A2988" t="s">
        <v>60</v>
      </c>
    </row>
    <row r="2989" spans="1:1" x14ac:dyDescent="0.3">
      <c r="A2989" t="s">
        <v>61</v>
      </c>
    </row>
    <row r="2990" spans="1:1" x14ac:dyDescent="0.3">
      <c r="A2990" t="s">
        <v>0</v>
      </c>
    </row>
    <row r="2991" spans="1:1" x14ac:dyDescent="0.3">
      <c r="A2991" t="s">
        <v>1</v>
      </c>
    </row>
    <row r="2992" spans="1:1" x14ac:dyDescent="0.3">
      <c r="A2992" t="s">
        <v>2</v>
      </c>
    </row>
    <row r="2993" spans="1:1" x14ac:dyDescent="0.3">
      <c r="A2993" t="s">
        <v>3</v>
      </c>
    </row>
    <row r="2994" spans="1:1" x14ac:dyDescent="0.3">
      <c r="A2994" t="s">
        <v>4</v>
      </c>
    </row>
    <row r="2995" spans="1:1" x14ac:dyDescent="0.3">
      <c r="A2995" t="s">
        <v>5</v>
      </c>
    </row>
    <row r="2996" spans="1:1" x14ac:dyDescent="0.3">
      <c r="A2996" t="s">
        <v>6</v>
      </c>
    </row>
    <row r="2997" spans="1:1" x14ac:dyDescent="0.3">
      <c r="A2997" t="s">
        <v>7</v>
      </c>
    </row>
    <row r="2998" spans="1:1" x14ac:dyDescent="0.3">
      <c r="A2998" t="s">
        <v>8</v>
      </c>
    </row>
    <row r="2999" spans="1:1" x14ac:dyDescent="0.3">
      <c r="A2999" t="s">
        <v>9</v>
      </c>
    </row>
    <row r="3000" spans="1:1" x14ac:dyDescent="0.3">
      <c r="A3000" t="s">
        <v>10</v>
      </c>
    </row>
    <row r="3001" spans="1:1" x14ac:dyDescent="0.3">
      <c r="A3001" t="s">
        <v>11</v>
      </c>
    </row>
    <row r="3002" spans="1:1" x14ac:dyDescent="0.3">
      <c r="A3002" t="s">
        <v>12</v>
      </c>
    </row>
    <row r="3003" spans="1:1" x14ac:dyDescent="0.3">
      <c r="A3003" t="s">
        <v>14</v>
      </c>
    </row>
    <row r="3004" spans="1:1" x14ac:dyDescent="0.3">
      <c r="A3004" t="s">
        <v>15</v>
      </c>
    </row>
    <row r="3005" spans="1:1" x14ac:dyDescent="0.3">
      <c r="A3005" t="s">
        <v>16</v>
      </c>
    </row>
    <row r="3006" spans="1:1" x14ac:dyDescent="0.3">
      <c r="A3006" t="s">
        <v>17</v>
      </c>
    </row>
    <row r="3007" spans="1:1" x14ac:dyDescent="0.3">
      <c r="A3007" t="s">
        <v>18</v>
      </c>
    </row>
    <row r="3008" spans="1:1" x14ac:dyDescent="0.3">
      <c r="A3008" t="s">
        <v>19</v>
      </c>
    </row>
    <row r="3009" spans="1:1" x14ac:dyDescent="0.3">
      <c r="A3009" t="s">
        <v>20</v>
      </c>
    </row>
    <row r="3010" spans="1:1" x14ac:dyDescent="0.3">
      <c r="A3010" t="s">
        <v>21</v>
      </c>
    </row>
    <row r="3011" spans="1:1" x14ac:dyDescent="0.3">
      <c r="A3011" t="s">
        <v>22</v>
      </c>
    </row>
    <row r="3012" spans="1:1" x14ac:dyDescent="0.3">
      <c r="A3012" t="s">
        <v>23</v>
      </c>
    </row>
    <row r="3013" spans="1:1" x14ac:dyDescent="0.3">
      <c r="A3013" t="s">
        <v>24</v>
      </c>
    </row>
    <row r="3014" spans="1:1" x14ac:dyDescent="0.3">
      <c r="A3014" t="s">
        <v>25</v>
      </c>
    </row>
    <row r="3015" spans="1:1" x14ac:dyDescent="0.3">
      <c r="A3015" t="s">
        <v>26</v>
      </c>
    </row>
    <row r="3016" spans="1:1" x14ac:dyDescent="0.3">
      <c r="A3016" t="s">
        <v>27</v>
      </c>
    </row>
    <row r="3017" spans="1:1" x14ac:dyDescent="0.3">
      <c r="A3017" t="s">
        <v>28</v>
      </c>
    </row>
    <row r="3018" spans="1:1" x14ac:dyDescent="0.3">
      <c r="A3018" t="s">
        <v>29</v>
      </c>
    </row>
    <row r="3019" spans="1:1" x14ac:dyDescent="0.3">
      <c r="A3019" t="s">
        <v>30</v>
      </c>
    </row>
    <row r="3020" spans="1:1" x14ac:dyDescent="0.3">
      <c r="A3020" t="s">
        <v>31</v>
      </c>
    </row>
    <row r="3021" spans="1:1" x14ac:dyDescent="0.3">
      <c r="A3021" t="s">
        <v>32</v>
      </c>
    </row>
    <row r="3022" spans="1:1" x14ac:dyDescent="0.3">
      <c r="A3022" t="s">
        <v>33</v>
      </c>
    </row>
    <row r="3023" spans="1:1" x14ac:dyDescent="0.3">
      <c r="A3023" t="s">
        <v>35</v>
      </c>
    </row>
    <row r="3024" spans="1:1" x14ac:dyDescent="0.3">
      <c r="A3024" t="s">
        <v>36</v>
      </c>
    </row>
    <row r="3025" spans="1:1" x14ac:dyDescent="0.3">
      <c r="A3025" t="s">
        <v>37</v>
      </c>
    </row>
    <row r="3026" spans="1:1" x14ac:dyDescent="0.3">
      <c r="A3026" t="s">
        <v>38</v>
      </c>
    </row>
    <row r="3027" spans="1:1" x14ac:dyDescent="0.3">
      <c r="A3027" t="s">
        <v>39</v>
      </c>
    </row>
    <row r="3028" spans="1:1" x14ac:dyDescent="0.3">
      <c r="A3028" t="s">
        <v>40</v>
      </c>
    </row>
    <row r="3029" spans="1:1" x14ac:dyDescent="0.3">
      <c r="A3029" t="s">
        <v>41</v>
      </c>
    </row>
    <row r="3030" spans="1:1" x14ac:dyDescent="0.3">
      <c r="A3030" t="s">
        <v>42</v>
      </c>
    </row>
    <row r="3031" spans="1:1" x14ac:dyDescent="0.3">
      <c r="A3031" t="s">
        <v>45</v>
      </c>
    </row>
    <row r="3032" spans="1:1" x14ac:dyDescent="0.3">
      <c r="A3032" t="s">
        <v>46</v>
      </c>
    </row>
    <row r="3033" spans="1:1" x14ac:dyDescent="0.3">
      <c r="A3033" t="s">
        <v>47</v>
      </c>
    </row>
    <row r="3034" spans="1:1" x14ac:dyDescent="0.3">
      <c r="A3034" t="s">
        <v>72</v>
      </c>
    </row>
    <row r="3035" spans="1:1" x14ac:dyDescent="0.3">
      <c r="A3035" t="s">
        <v>49</v>
      </c>
    </row>
    <row r="3036" spans="1:1" x14ac:dyDescent="0.3">
      <c r="A3036" t="s">
        <v>50</v>
      </c>
    </row>
    <row r="3037" spans="1:1" x14ac:dyDescent="0.3">
      <c r="A3037" t="s">
        <v>52</v>
      </c>
    </row>
    <row r="3038" spans="1:1" x14ac:dyDescent="0.3">
      <c r="A3038" t="s">
        <v>53</v>
      </c>
    </row>
    <row r="3039" spans="1:1" x14ac:dyDescent="0.3">
      <c r="A3039" t="s">
        <v>54</v>
      </c>
    </row>
    <row r="3040" spans="1:1" x14ac:dyDescent="0.3">
      <c r="A3040" t="s">
        <v>55</v>
      </c>
    </row>
    <row r="3041" spans="1:1" x14ac:dyDescent="0.3">
      <c r="A3041" t="s">
        <v>56</v>
      </c>
    </row>
    <row r="3042" spans="1:1" x14ac:dyDescent="0.3">
      <c r="A3042" t="s">
        <v>57</v>
      </c>
    </row>
    <row r="3043" spans="1:1" x14ac:dyDescent="0.3">
      <c r="A3043" t="s">
        <v>58</v>
      </c>
    </row>
    <row r="3044" spans="1:1" x14ac:dyDescent="0.3">
      <c r="A3044" t="s">
        <v>59</v>
      </c>
    </row>
    <row r="3045" spans="1:1" x14ac:dyDescent="0.3">
      <c r="A3045" t="s">
        <v>60</v>
      </c>
    </row>
    <row r="3046" spans="1:1" x14ac:dyDescent="0.3">
      <c r="A3046" t="s">
        <v>61</v>
      </c>
    </row>
    <row r="3047" spans="1:1" x14ac:dyDescent="0.3">
      <c r="A3047" s="1" t="s">
        <v>0</v>
      </c>
    </row>
    <row r="3048" spans="1:1" x14ac:dyDescent="0.3">
      <c r="A3048" s="1" t="s">
        <v>1</v>
      </c>
    </row>
    <row r="3049" spans="1:1" x14ac:dyDescent="0.3">
      <c r="A3049" s="4" t="s">
        <v>2</v>
      </c>
    </row>
    <row r="3050" spans="1:1" x14ac:dyDescent="0.3">
      <c r="A3050" s="1" t="s">
        <v>3</v>
      </c>
    </row>
    <row r="3051" spans="1:1" x14ac:dyDescent="0.3">
      <c r="A3051" s="1" t="s">
        <v>4</v>
      </c>
    </row>
    <row r="3052" spans="1:1" x14ac:dyDescent="0.3">
      <c r="A3052" s="1" t="s">
        <v>5</v>
      </c>
    </row>
    <row r="3053" spans="1:1" x14ac:dyDescent="0.3">
      <c r="A3053" s="1" t="s">
        <v>6</v>
      </c>
    </row>
    <row r="3054" spans="1:1" x14ac:dyDescent="0.3">
      <c r="A3054" s="1" t="s">
        <v>7</v>
      </c>
    </row>
    <row r="3055" spans="1:1" x14ac:dyDescent="0.3">
      <c r="A3055" s="1" t="s">
        <v>8</v>
      </c>
    </row>
    <row r="3056" spans="1:1" x14ac:dyDescent="0.3">
      <c r="A3056" s="1" t="s">
        <v>9</v>
      </c>
    </row>
    <row r="3057" spans="1:1" x14ac:dyDescent="0.3">
      <c r="A3057" s="1" t="s">
        <v>10</v>
      </c>
    </row>
    <row r="3058" spans="1:1" x14ac:dyDescent="0.3">
      <c r="A3058" s="1" t="s">
        <v>11</v>
      </c>
    </row>
    <row r="3059" spans="1:1" x14ac:dyDescent="0.3">
      <c r="A3059" s="1" t="s">
        <v>12</v>
      </c>
    </row>
    <row r="3060" spans="1:1" x14ac:dyDescent="0.3">
      <c r="A3060" s="1" t="s">
        <v>14</v>
      </c>
    </row>
    <row r="3061" spans="1:1" x14ac:dyDescent="0.3">
      <c r="A3061" s="1" t="s">
        <v>15</v>
      </c>
    </row>
    <row r="3062" spans="1:1" x14ac:dyDescent="0.3">
      <c r="A3062" s="1" t="s">
        <v>16</v>
      </c>
    </row>
    <row r="3063" spans="1:1" x14ac:dyDescent="0.3">
      <c r="A3063" s="1" t="s">
        <v>17</v>
      </c>
    </row>
    <row r="3064" spans="1:1" x14ac:dyDescent="0.3">
      <c r="A3064" s="1" t="s">
        <v>18</v>
      </c>
    </row>
    <row r="3065" spans="1:1" x14ac:dyDescent="0.3">
      <c r="A3065" s="1" t="s">
        <v>19</v>
      </c>
    </row>
    <row r="3066" spans="1:1" x14ac:dyDescent="0.3">
      <c r="A3066" s="1" t="s">
        <v>20</v>
      </c>
    </row>
    <row r="3067" spans="1:1" x14ac:dyDescent="0.3">
      <c r="A3067" s="1" t="s">
        <v>21</v>
      </c>
    </row>
    <row r="3068" spans="1:1" x14ac:dyDescent="0.3">
      <c r="A3068" s="1" t="s">
        <v>22</v>
      </c>
    </row>
    <row r="3069" spans="1:1" x14ac:dyDescent="0.3">
      <c r="A3069" s="1" t="s">
        <v>23</v>
      </c>
    </row>
    <row r="3070" spans="1:1" x14ac:dyDescent="0.3">
      <c r="A3070" s="1" t="s">
        <v>24</v>
      </c>
    </row>
    <row r="3071" spans="1:1" x14ac:dyDescent="0.3">
      <c r="A3071" s="1" t="s">
        <v>25</v>
      </c>
    </row>
    <row r="3072" spans="1:1" x14ac:dyDescent="0.3">
      <c r="A3072" s="1" t="s">
        <v>26</v>
      </c>
    </row>
    <row r="3073" spans="1:1" x14ac:dyDescent="0.3">
      <c r="A3073" s="1" t="s">
        <v>27</v>
      </c>
    </row>
    <row r="3074" spans="1:1" x14ac:dyDescent="0.3">
      <c r="A3074" s="1" t="s">
        <v>28</v>
      </c>
    </row>
    <row r="3075" spans="1:1" x14ac:dyDescent="0.3">
      <c r="A3075" s="1" t="s">
        <v>29</v>
      </c>
    </row>
    <row r="3076" spans="1:1" x14ac:dyDescent="0.3">
      <c r="A3076" s="1" t="s">
        <v>30</v>
      </c>
    </row>
    <row r="3077" spans="1:1" x14ac:dyDescent="0.3">
      <c r="A3077" s="1" t="s">
        <v>31</v>
      </c>
    </row>
    <row r="3078" spans="1:1" x14ac:dyDescent="0.3">
      <c r="A3078" s="1" t="s">
        <v>32</v>
      </c>
    </row>
    <row r="3079" spans="1:1" x14ac:dyDescent="0.3">
      <c r="A3079" s="1" t="s">
        <v>33</v>
      </c>
    </row>
    <row r="3080" spans="1:1" x14ac:dyDescent="0.3">
      <c r="A3080" s="1" t="s">
        <v>35</v>
      </c>
    </row>
    <row r="3081" spans="1:1" x14ac:dyDescent="0.3">
      <c r="A3081" s="1" t="s">
        <v>36</v>
      </c>
    </row>
    <row r="3082" spans="1:1" x14ac:dyDescent="0.3">
      <c r="A3082" s="1" t="s">
        <v>37</v>
      </c>
    </row>
    <row r="3083" spans="1:1" x14ac:dyDescent="0.3">
      <c r="A3083" s="1" t="s">
        <v>38</v>
      </c>
    </row>
    <row r="3084" spans="1:1" x14ac:dyDescent="0.3">
      <c r="A3084" s="1" t="s">
        <v>39</v>
      </c>
    </row>
    <row r="3085" spans="1:1" x14ac:dyDescent="0.3">
      <c r="A3085" s="1" t="s">
        <v>40</v>
      </c>
    </row>
    <row r="3086" spans="1:1" x14ac:dyDescent="0.3">
      <c r="A3086" s="1" t="s">
        <v>41</v>
      </c>
    </row>
    <row r="3087" spans="1:1" x14ac:dyDescent="0.3">
      <c r="A3087" s="1" t="s">
        <v>42</v>
      </c>
    </row>
    <row r="3088" spans="1:1" x14ac:dyDescent="0.3">
      <c r="A3088" s="1" t="s">
        <v>44</v>
      </c>
    </row>
    <row r="3089" spans="1:1" x14ac:dyDescent="0.3">
      <c r="A3089" s="1" t="s">
        <v>45</v>
      </c>
    </row>
    <row r="3090" spans="1:1" x14ac:dyDescent="0.3">
      <c r="A3090" s="1" t="s">
        <v>46</v>
      </c>
    </row>
    <row r="3091" spans="1:1" x14ac:dyDescent="0.3">
      <c r="A3091" s="1" t="s">
        <v>47</v>
      </c>
    </row>
    <row r="3092" spans="1:1" x14ac:dyDescent="0.3">
      <c r="A3092" s="1" t="s">
        <v>48</v>
      </c>
    </row>
    <row r="3093" spans="1:1" x14ac:dyDescent="0.3">
      <c r="A3093" s="1" t="s">
        <v>49</v>
      </c>
    </row>
    <row r="3094" spans="1:1" x14ac:dyDescent="0.3">
      <c r="A3094" s="1" t="s">
        <v>50</v>
      </c>
    </row>
    <row r="3095" spans="1:1" x14ac:dyDescent="0.3">
      <c r="A3095" s="1" t="s">
        <v>52</v>
      </c>
    </row>
    <row r="3096" spans="1:1" x14ac:dyDescent="0.3">
      <c r="A3096" s="1" t="s">
        <v>53</v>
      </c>
    </row>
    <row r="3097" spans="1:1" x14ac:dyDescent="0.3">
      <c r="A3097" s="1" t="s">
        <v>54</v>
      </c>
    </row>
    <row r="3098" spans="1:1" x14ac:dyDescent="0.3">
      <c r="A3098" s="1" t="s">
        <v>55</v>
      </c>
    </row>
    <row r="3099" spans="1:1" x14ac:dyDescent="0.3">
      <c r="A3099" s="1" t="s">
        <v>56</v>
      </c>
    </row>
    <row r="3100" spans="1:1" x14ac:dyDescent="0.3">
      <c r="A3100" s="1" t="s">
        <v>57</v>
      </c>
    </row>
    <row r="3101" spans="1:1" x14ac:dyDescent="0.3">
      <c r="A3101" s="1" t="s">
        <v>58</v>
      </c>
    </row>
    <row r="3102" spans="1:1" x14ac:dyDescent="0.3">
      <c r="A3102" s="1" t="s">
        <v>59</v>
      </c>
    </row>
    <row r="3103" spans="1:1" x14ac:dyDescent="0.3">
      <c r="A3103" s="1" t="s">
        <v>60</v>
      </c>
    </row>
    <row r="3104" spans="1:1" x14ac:dyDescent="0.3">
      <c r="A3104" s="1" t="s">
        <v>61</v>
      </c>
    </row>
    <row r="3105" spans="1:1" x14ac:dyDescent="0.3">
      <c r="A3105" s="1" t="s">
        <v>0</v>
      </c>
    </row>
    <row r="3106" spans="1:1" x14ac:dyDescent="0.3">
      <c r="A3106" s="1" t="s">
        <v>1</v>
      </c>
    </row>
    <row r="3107" spans="1:1" x14ac:dyDescent="0.3">
      <c r="A3107" s="1" t="s">
        <v>2</v>
      </c>
    </row>
    <row r="3108" spans="1:1" x14ac:dyDescent="0.3">
      <c r="A3108" s="1" t="s">
        <v>3</v>
      </c>
    </row>
    <row r="3109" spans="1:1" x14ac:dyDescent="0.3">
      <c r="A3109" s="1" t="s">
        <v>4</v>
      </c>
    </row>
    <row r="3110" spans="1:1" x14ac:dyDescent="0.3">
      <c r="A3110" s="1" t="s">
        <v>5</v>
      </c>
    </row>
    <row r="3111" spans="1:1" x14ac:dyDescent="0.3">
      <c r="A3111" s="1" t="s">
        <v>6</v>
      </c>
    </row>
    <row r="3112" spans="1:1" x14ac:dyDescent="0.3">
      <c r="A3112" s="1" t="s">
        <v>7</v>
      </c>
    </row>
    <row r="3113" spans="1:1" x14ac:dyDescent="0.3">
      <c r="A3113" s="1" t="s">
        <v>8</v>
      </c>
    </row>
    <row r="3114" spans="1:1" x14ac:dyDescent="0.3">
      <c r="A3114" s="1" t="s">
        <v>9</v>
      </c>
    </row>
    <row r="3115" spans="1:1" x14ac:dyDescent="0.3">
      <c r="A3115" s="1" t="s">
        <v>10</v>
      </c>
    </row>
    <row r="3116" spans="1:1" x14ac:dyDescent="0.3">
      <c r="A3116" s="1" t="s">
        <v>11</v>
      </c>
    </row>
    <row r="3117" spans="1:1" x14ac:dyDescent="0.3">
      <c r="A3117" s="1" t="s">
        <v>12</v>
      </c>
    </row>
    <row r="3118" spans="1:1" x14ac:dyDescent="0.3">
      <c r="A3118" s="1" t="s">
        <v>14</v>
      </c>
    </row>
    <row r="3119" spans="1:1" x14ac:dyDescent="0.3">
      <c r="A3119" s="1" t="s">
        <v>15</v>
      </c>
    </row>
    <row r="3120" spans="1:1" x14ac:dyDescent="0.3">
      <c r="A3120" s="1" t="s">
        <v>16</v>
      </c>
    </row>
    <row r="3121" spans="1:1" x14ac:dyDescent="0.3">
      <c r="A3121" s="1" t="s">
        <v>17</v>
      </c>
    </row>
    <row r="3122" spans="1:1" x14ac:dyDescent="0.3">
      <c r="A3122" s="1" t="s">
        <v>18</v>
      </c>
    </row>
    <row r="3123" spans="1:1" x14ac:dyDescent="0.3">
      <c r="A3123" s="1" t="s">
        <v>19</v>
      </c>
    </row>
    <row r="3124" spans="1:1" x14ac:dyDescent="0.3">
      <c r="A3124" s="1" t="s">
        <v>20</v>
      </c>
    </row>
    <row r="3125" spans="1:1" x14ac:dyDescent="0.3">
      <c r="A3125" s="1" t="s">
        <v>21</v>
      </c>
    </row>
    <row r="3126" spans="1:1" x14ac:dyDescent="0.3">
      <c r="A3126" s="1" t="s">
        <v>22</v>
      </c>
    </row>
    <row r="3127" spans="1:1" x14ac:dyDescent="0.3">
      <c r="A3127" s="1" t="s">
        <v>23</v>
      </c>
    </row>
    <row r="3128" spans="1:1" x14ac:dyDescent="0.3">
      <c r="A3128" s="1" t="s">
        <v>24</v>
      </c>
    </row>
    <row r="3129" spans="1:1" x14ac:dyDescent="0.3">
      <c r="A3129" s="1" t="s">
        <v>25</v>
      </c>
    </row>
    <row r="3130" spans="1:1" x14ac:dyDescent="0.3">
      <c r="A3130" s="1" t="s">
        <v>26</v>
      </c>
    </row>
    <row r="3131" spans="1:1" x14ac:dyDescent="0.3">
      <c r="A3131" s="1" t="s">
        <v>27</v>
      </c>
    </row>
    <row r="3132" spans="1:1" x14ac:dyDescent="0.3">
      <c r="A3132" s="1" t="s">
        <v>28</v>
      </c>
    </row>
    <row r="3133" spans="1:1" x14ac:dyDescent="0.3">
      <c r="A3133" s="1" t="s">
        <v>29</v>
      </c>
    </row>
    <row r="3134" spans="1:1" x14ac:dyDescent="0.3">
      <c r="A3134" s="1" t="s">
        <v>30</v>
      </c>
    </row>
    <row r="3135" spans="1:1" x14ac:dyDescent="0.3">
      <c r="A3135" s="1" t="s">
        <v>31</v>
      </c>
    </row>
    <row r="3136" spans="1:1" x14ac:dyDescent="0.3">
      <c r="A3136" s="1" t="s">
        <v>32</v>
      </c>
    </row>
    <row r="3137" spans="1:1" x14ac:dyDescent="0.3">
      <c r="A3137" s="1" t="s">
        <v>33</v>
      </c>
    </row>
    <row r="3138" spans="1:1" x14ac:dyDescent="0.3">
      <c r="A3138" s="1" t="s">
        <v>35</v>
      </c>
    </row>
    <row r="3139" spans="1:1" x14ac:dyDescent="0.3">
      <c r="A3139" s="1" t="s">
        <v>36</v>
      </c>
    </row>
    <row r="3140" spans="1:1" x14ac:dyDescent="0.3">
      <c r="A3140" s="1" t="s">
        <v>37</v>
      </c>
    </row>
    <row r="3141" spans="1:1" x14ac:dyDescent="0.3">
      <c r="A3141" s="1" t="s">
        <v>38</v>
      </c>
    </row>
    <row r="3142" spans="1:1" x14ac:dyDescent="0.3">
      <c r="A3142" s="1" t="s">
        <v>39</v>
      </c>
    </row>
    <row r="3143" spans="1:1" x14ac:dyDescent="0.3">
      <c r="A3143" s="1" t="s">
        <v>40</v>
      </c>
    </row>
    <row r="3144" spans="1:1" x14ac:dyDescent="0.3">
      <c r="A3144" s="1" t="s">
        <v>41</v>
      </c>
    </row>
    <row r="3145" spans="1:1" x14ac:dyDescent="0.3">
      <c r="A3145" s="1" t="s">
        <v>42</v>
      </c>
    </row>
    <row r="3146" spans="1:1" x14ac:dyDescent="0.3">
      <c r="A3146" s="1" t="s">
        <v>45</v>
      </c>
    </row>
    <row r="3147" spans="1:1" x14ac:dyDescent="0.3">
      <c r="A3147" s="1" t="s">
        <v>46</v>
      </c>
    </row>
    <row r="3148" spans="1:1" x14ac:dyDescent="0.3">
      <c r="A3148" s="1" t="s">
        <v>47</v>
      </c>
    </row>
    <row r="3149" spans="1:1" x14ac:dyDescent="0.3">
      <c r="A3149" s="1" t="s">
        <v>48</v>
      </c>
    </row>
    <row r="3150" spans="1:1" x14ac:dyDescent="0.3">
      <c r="A3150" s="1" t="s">
        <v>49</v>
      </c>
    </row>
    <row r="3151" spans="1:1" x14ac:dyDescent="0.3">
      <c r="A3151" s="1" t="s">
        <v>50</v>
      </c>
    </row>
    <row r="3152" spans="1:1" x14ac:dyDescent="0.3">
      <c r="A3152" s="1" t="s">
        <v>52</v>
      </c>
    </row>
    <row r="3153" spans="1:1" x14ac:dyDescent="0.3">
      <c r="A3153" s="1" t="s">
        <v>53</v>
      </c>
    </row>
    <row r="3154" spans="1:1" x14ac:dyDescent="0.3">
      <c r="A3154" s="1" t="s">
        <v>54</v>
      </c>
    </row>
    <row r="3155" spans="1:1" x14ac:dyDescent="0.3">
      <c r="A3155" s="1" t="s">
        <v>55</v>
      </c>
    </row>
    <row r="3156" spans="1:1" x14ac:dyDescent="0.3">
      <c r="A3156" s="1" t="s">
        <v>56</v>
      </c>
    </row>
    <row r="3157" spans="1:1" x14ac:dyDescent="0.3">
      <c r="A3157" s="1" t="s">
        <v>57</v>
      </c>
    </row>
    <row r="3158" spans="1:1" x14ac:dyDescent="0.3">
      <c r="A3158" s="1" t="s">
        <v>58</v>
      </c>
    </row>
    <row r="3159" spans="1:1" x14ac:dyDescent="0.3">
      <c r="A3159" s="1" t="s">
        <v>59</v>
      </c>
    </row>
    <row r="3160" spans="1:1" x14ac:dyDescent="0.3">
      <c r="A3160" s="1" t="s">
        <v>60</v>
      </c>
    </row>
    <row r="3161" spans="1:1" x14ac:dyDescent="0.3">
      <c r="A3161" s="1" t="s">
        <v>61</v>
      </c>
    </row>
    <row r="3162" spans="1:1" x14ac:dyDescent="0.3">
      <c r="A3162" s="1" t="s">
        <v>0</v>
      </c>
    </row>
    <row r="3163" spans="1:1" x14ac:dyDescent="0.3">
      <c r="A3163" s="1" t="s">
        <v>1</v>
      </c>
    </row>
    <row r="3164" spans="1:1" x14ac:dyDescent="0.3">
      <c r="A3164" s="4" t="s">
        <v>2</v>
      </c>
    </row>
    <row r="3165" spans="1:1" x14ac:dyDescent="0.3">
      <c r="A3165" s="1" t="s">
        <v>3</v>
      </c>
    </row>
    <row r="3166" spans="1:1" x14ac:dyDescent="0.3">
      <c r="A3166" s="1" t="s">
        <v>4</v>
      </c>
    </row>
    <row r="3167" spans="1:1" x14ac:dyDescent="0.3">
      <c r="A3167" s="1" t="s">
        <v>5</v>
      </c>
    </row>
    <row r="3168" spans="1:1" x14ac:dyDescent="0.3">
      <c r="A3168" s="1" t="s">
        <v>6</v>
      </c>
    </row>
    <row r="3169" spans="1:1" x14ac:dyDescent="0.3">
      <c r="A3169" s="1" t="s">
        <v>7</v>
      </c>
    </row>
    <row r="3170" spans="1:1" x14ac:dyDescent="0.3">
      <c r="A3170" s="1" t="s">
        <v>8</v>
      </c>
    </row>
    <row r="3171" spans="1:1" x14ac:dyDescent="0.3">
      <c r="A3171" s="1" t="s">
        <v>9</v>
      </c>
    </row>
    <row r="3172" spans="1:1" x14ac:dyDescent="0.3">
      <c r="A3172" s="1" t="s">
        <v>10</v>
      </c>
    </row>
    <row r="3173" spans="1:1" x14ac:dyDescent="0.3">
      <c r="A3173" s="1" t="s">
        <v>11</v>
      </c>
    </row>
    <row r="3174" spans="1:1" x14ac:dyDescent="0.3">
      <c r="A3174" s="1" t="s">
        <v>12</v>
      </c>
    </row>
    <row r="3175" spans="1:1" x14ac:dyDescent="0.3">
      <c r="A3175" s="1" t="s">
        <v>14</v>
      </c>
    </row>
    <row r="3176" spans="1:1" x14ac:dyDescent="0.3">
      <c r="A3176" s="1" t="s">
        <v>15</v>
      </c>
    </row>
    <row r="3177" spans="1:1" x14ac:dyDescent="0.3">
      <c r="A3177" s="1" t="s">
        <v>16</v>
      </c>
    </row>
    <row r="3178" spans="1:1" x14ac:dyDescent="0.3">
      <c r="A3178" s="1" t="s">
        <v>17</v>
      </c>
    </row>
    <row r="3179" spans="1:1" x14ac:dyDescent="0.3">
      <c r="A3179" s="1" t="s">
        <v>18</v>
      </c>
    </row>
    <row r="3180" spans="1:1" x14ac:dyDescent="0.3">
      <c r="A3180" s="1" t="s">
        <v>19</v>
      </c>
    </row>
    <row r="3181" spans="1:1" x14ac:dyDescent="0.3">
      <c r="A3181" s="1" t="s">
        <v>20</v>
      </c>
    </row>
    <row r="3182" spans="1:1" x14ac:dyDescent="0.3">
      <c r="A3182" s="1" t="s">
        <v>21</v>
      </c>
    </row>
    <row r="3183" spans="1:1" x14ac:dyDescent="0.3">
      <c r="A3183" s="1" t="s">
        <v>22</v>
      </c>
    </row>
    <row r="3184" spans="1:1" x14ac:dyDescent="0.3">
      <c r="A3184" s="1" t="s">
        <v>23</v>
      </c>
    </row>
    <row r="3185" spans="1:1" x14ac:dyDescent="0.3">
      <c r="A3185" s="1" t="s">
        <v>24</v>
      </c>
    </row>
    <row r="3186" spans="1:1" x14ac:dyDescent="0.3">
      <c r="A3186" s="1" t="s">
        <v>25</v>
      </c>
    </row>
    <row r="3187" spans="1:1" x14ac:dyDescent="0.3">
      <c r="A3187" s="1" t="s">
        <v>26</v>
      </c>
    </row>
    <row r="3188" spans="1:1" x14ac:dyDescent="0.3">
      <c r="A3188" s="1" t="s">
        <v>27</v>
      </c>
    </row>
    <row r="3189" spans="1:1" x14ac:dyDescent="0.3">
      <c r="A3189" s="1" t="s">
        <v>28</v>
      </c>
    </row>
    <row r="3190" spans="1:1" x14ac:dyDescent="0.3">
      <c r="A3190" s="1" t="s">
        <v>29</v>
      </c>
    </row>
    <row r="3191" spans="1:1" x14ac:dyDescent="0.3">
      <c r="A3191" s="1" t="s">
        <v>30</v>
      </c>
    </row>
    <row r="3192" spans="1:1" x14ac:dyDescent="0.3">
      <c r="A3192" s="1" t="s">
        <v>31</v>
      </c>
    </row>
    <row r="3193" spans="1:1" x14ac:dyDescent="0.3">
      <c r="A3193" s="1" t="s">
        <v>32</v>
      </c>
    </row>
    <row r="3194" spans="1:1" x14ac:dyDescent="0.3">
      <c r="A3194" s="1" t="s">
        <v>33</v>
      </c>
    </row>
    <row r="3195" spans="1:1" x14ac:dyDescent="0.3">
      <c r="A3195" s="1" t="s">
        <v>35</v>
      </c>
    </row>
    <row r="3196" spans="1:1" x14ac:dyDescent="0.3">
      <c r="A3196" s="1" t="s">
        <v>36</v>
      </c>
    </row>
    <row r="3197" spans="1:1" x14ac:dyDescent="0.3">
      <c r="A3197" s="1" t="s">
        <v>37</v>
      </c>
    </row>
    <row r="3198" spans="1:1" x14ac:dyDescent="0.3">
      <c r="A3198" s="1" t="s">
        <v>38</v>
      </c>
    </row>
    <row r="3199" spans="1:1" x14ac:dyDescent="0.3">
      <c r="A3199" s="1" t="s">
        <v>39</v>
      </c>
    </row>
    <row r="3200" spans="1:1" x14ac:dyDescent="0.3">
      <c r="A3200" s="1" t="s">
        <v>40</v>
      </c>
    </row>
    <row r="3201" spans="1:1" x14ac:dyDescent="0.3">
      <c r="A3201" s="1" t="s">
        <v>41</v>
      </c>
    </row>
    <row r="3202" spans="1:1" x14ac:dyDescent="0.3">
      <c r="A3202" s="1" t="s">
        <v>42</v>
      </c>
    </row>
    <row r="3203" spans="1:1" x14ac:dyDescent="0.3">
      <c r="A3203" s="1" t="s">
        <v>45</v>
      </c>
    </row>
    <row r="3204" spans="1:1" x14ac:dyDescent="0.3">
      <c r="A3204" s="1" t="s">
        <v>46</v>
      </c>
    </row>
    <row r="3205" spans="1:1" x14ac:dyDescent="0.3">
      <c r="A3205" s="1" t="s">
        <v>47</v>
      </c>
    </row>
    <row r="3206" spans="1:1" x14ac:dyDescent="0.3">
      <c r="A3206" s="1" t="s">
        <v>48</v>
      </c>
    </row>
    <row r="3207" spans="1:1" x14ac:dyDescent="0.3">
      <c r="A3207" s="1" t="s">
        <v>49</v>
      </c>
    </row>
    <row r="3208" spans="1:1" x14ac:dyDescent="0.3">
      <c r="A3208" s="1" t="s">
        <v>50</v>
      </c>
    </row>
    <row r="3209" spans="1:1" x14ac:dyDescent="0.3">
      <c r="A3209" s="1" t="s">
        <v>52</v>
      </c>
    </row>
    <row r="3210" spans="1:1" x14ac:dyDescent="0.3">
      <c r="A3210" s="1" t="s">
        <v>53</v>
      </c>
    </row>
    <row r="3211" spans="1:1" x14ac:dyDescent="0.3">
      <c r="A3211" s="1" t="s">
        <v>54</v>
      </c>
    </row>
    <row r="3212" spans="1:1" x14ac:dyDescent="0.3">
      <c r="A3212" s="1" t="s">
        <v>55</v>
      </c>
    </row>
    <row r="3213" spans="1:1" x14ac:dyDescent="0.3">
      <c r="A3213" s="1" t="s">
        <v>56</v>
      </c>
    </row>
    <row r="3214" spans="1:1" x14ac:dyDescent="0.3">
      <c r="A3214" s="1" t="s">
        <v>57</v>
      </c>
    </row>
    <row r="3215" spans="1:1" x14ac:dyDescent="0.3">
      <c r="A3215" s="1" t="s">
        <v>58</v>
      </c>
    </row>
    <row r="3216" spans="1:1" x14ac:dyDescent="0.3">
      <c r="A3216" s="1" t="s">
        <v>59</v>
      </c>
    </row>
    <row r="3217" spans="1:1" x14ac:dyDescent="0.3">
      <c r="A3217" s="1" t="s">
        <v>60</v>
      </c>
    </row>
    <row r="3218" spans="1:1" x14ac:dyDescent="0.3">
      <c r="A3218" s="1" t="s">
        <v>61</v>
      </c>
    </row>
    <row r="3219" spans="1:1" x14ac:dyDescent="0.3">
      <c r="A3219" s="1" t="s">
        <v>0</v>
      </c>
    </row>
    <row r="3220" spans="1:1" x14ac:dyDescent="0.3">
      <c r="A3220" s="1" t="s">
        <v>1</v>
      </c>
    </row>
    <row r="3221" spans="1:1" x14ac:dyDescent="0.3">
      <c r="A3221" s="4" t="s">
        <v>2</v>
      </c>
    </row>
    <row r="3222" spans="1:1" x14ac:dyDescent="0.3">
      <c r="A3222" s="1" t="s">
        <v>3</v>
      </c>
    </row>
    <row r="3223" spans="1:1" x14ac:dyDescent="0.3">
      <c r="A3223" s="1" t="s">
        <v>4</v>
      </c>
    </row>
    <row r="3224" spans="1:1" x14ac:dyDescent="0.3">
      <c r="A3224" s="1" t="s">
        <v>5</v>
      </c>
    </row>
    <row r="3225" spans="1:1" x14ac:dyDescent="0.3">
      <c r="A3225" s="1" t="s">
        <v>6</v>
      </c>
    </row>
    <row r="3226" spans="1:1" x14ac:dyDescent="0.3">
      <c r="A3226" s="1" t="s">
        <v>7</v>
      </c>
    </row>
    <row r="3227" spans="1:1" x14ac:dyDescent="0.3">
      <c r="A3227" s="1" t="s">
        <v>8</v>
      </c>
    </row>
    <row r="3228" spans="1:1" x14ac:dyDescent="0.3">
      <c r="A3228" s="1" t="s">
        <v>9</v>
      </c>
    </row>
    <row r="3229" spans="1:1" x14ac:dyDescent="0.3">
      <c r="A3229" s="1" t="s">
        <v>10</v>
      </c>
    </row>
    <row r="3230" spans="1:1" x14ac:dyDescent="0.3">
      <c r="A3230" s="1" t="s">
        <v>11</v>
      </c>
    </row>
    <row r="3231" spans="1:1" x14ac:dyDescent="0.3">
      <c r="A3231" s="1" t="s">
        <v>12</v>
      </c>
    </row>
    <row r="3232" spans="1:1" x14ac:dyDescent="0.3">
      <c r="A3232" s="1" t="s">
        <v>14</v>
      </c>
    </row>
    <row r="3233" spans="1:1" x14ac:dyDescent="0.3">
      <c r="A3233" s="1" t="s">
        <v>15</v>
      </c>
    </row>
    <row r="3234" spans="1:1" x14ac:dyDescent="0.3">
      <c r="A3234" s="1" t="s">
        <v>16</v>
      </c>
    </row>
    <row r="3235" spans="1:1" x14ac:dyDescent="0.3">
      <c r="A3235" s="1" t="s">
        <v>17</v>
      </c>
    </row>
    <row r="3236" spans="1:1" x14ac:dyDescent="0.3">
      <c r="A3236" s="1" t="s">
        <v>18</v>
      </c>
    </row>
    <row r="3237" spans="1:1" x14ac:dyDescent="0.3">
      <c r="A3237" s="1" t="s">
        <v>19</v>
      </c>
    </row>
    <row r="3238" spans="1:1" x14ac:dyDescent="0.3">
      <c r="A3238" s="1" t="s">
        <v>20</v>
      </c>
    </row>
    <row r="3239" spans="1:1" x14ac:dyDescent="0.3">
      <c r="A3239" s="1" t="s">
        <v>21</v>
      </c>
    </row>
    <row r="3240" spans="1:1" x14ac:dyDescent="0.3">
      <c r="A3240" s="1" t="s">
        <v>22</v>
      </c>
    </row>
    <row r="3241" spans="1:1" x14ac:dyDescent="0.3">
      <c r="A3241" s="1" t="s">
        <v>23</v>
      </c>
    </row>
    <row r="3242" spans="1:1" x14ac:dyDescent="0.3">
      <c r="A3242" s="1" t="s">
        <v>24</v>
      </c>
    </row>
    <row r="3243" spans="1:1" x14ac:dyDescent="0.3">
      <c r="A3243" s="1" t="s">
        <v>25</v>
      </c>
    </row>
    <row r="3244" spans="1:1" x14ac:dyDescent="0.3">
      <c r="A3244" s="1" t="s">
        <v>26</v>
      </c>
    </row>
    <row r="3245" spans="1:1" x14ac:dyDescent="0.3">
      <c r="A3245" s="1" t="s">
        <v>27</v>
      </c>
    </row>
    <row r="3246" spans="1:1" x14ac:dyDescent="0.3">
      <c r="A3246" s="1" t="s">
        <v>28</v>
      </c>
    </row>
    <row r="3247" spans="1:1" x14ac:dyDescent="0.3">
      <c r="A3247" s="1" t="s">
        <v>29</v>
      </c>
    </row>
    <row r="3248" spans="1:1" x14ac:dyDescent="0.3">
      <c r="A3248" s="1" t="s">
        <v>30</v>
      </c>
    </row>
    <row r="3249" spans="1:1" x14ac:dyDescent="0.3">
      <c r="A3249" s="1" t="s">
        <v>31</v>
      </c>
    </row>
    <row r="3250" spans="1:1" x14ac:dyDescent="0.3">
      <c r="A3250" s="1" t="s">
        <v>32</v>
      </c>
    </row>
    <row r="3251" spans="1:1" x14ac:dyDescent="0.3">
      <c r="A3251" s="1" t="s">
        <v>33</v>
      </c>
    </row>
    <row r="3252" spans="1:1" x14ac:dyDescent="0.3">
      <c r="A3252" s="1" t="s">
        <v>35</v>
      </c>
    </row>
    <row r="3253" spans="1:1" x14ac:dyDescent="0.3">
      <c r="A3253" s="1" t="s">
        <v>36</v>
      </c>
    </row>
    <row r="3254" spans="1:1" x14ac:dyDescent="0.3">
      <c r="A3254" s="1" t="s">
        <v>37</v>
      </c>
    </row>
    <row r="3255" spans="1:1" x14ac:dyDescent="0.3">
      <c r="A3255" s="1" t="s">
        <v>38</v>
      </c>
    </row>
    <row r="3256" spans="1:1" x14ac:dyDescent="0.3">
      <c r="A3256" s="1" t="s">
        <v>39</v>
      </c>
    </row>
    <row r="3257" spans="1:1" x14ac:dyDescent="0.3">
      <c r="A3257" s="1" t="s">
        <v>40</v>
      </c>
    </row>
    <row r="3258" spans="1:1" x14ac:dyDescent="0.3">
      <c r="A3258" s="1" t="s">
        <v>41</v>
      </c>
    </row>
    <row r="3259" spans="1:1" x14ac:dyDescent="0.3">
      <c r="A3259" s="1" t="s">
        <v>42</v>
      </c>
    </row>
    <row r="3260" spans="1:1" x14ac:dyDescent="0.3">
      <c r="A3260" s="1" t="s">
        <v>45</v>
      </c>
    </row>
    <row r="3261" spans="1:1" x14ac:dyDescent="0.3">
      <c r="A3261" s="1" t="s">
        <v>46</v>
      </c>
    </row>
    <row r="3262" spans="1:1" x14ac:dyDescent="0.3">
      <c r="A3262" s="1" t="s">
        <v>47</v>
      </c>
    </row>
    <row r="3263" spans="1:1" x14ac:dyDescent="0.3">
      <c r="A3263" s="1" t="s">
        <v>72</v>
      </c>
    </row>
    <row r="3264" spans="1:1" x14ac:dyDescent="0.3">
      <c r="A3264" s="1" t="s">
        <v>49</v>
      </c>
    </row>
    <row r="3265" spans="1:1" x14ac:dyDescent="0.3">
      <c r="A3265" s="1" t="s">
        <v>50</v>
      </c>
    </row>
    <row r="3266" spans="1:1" x14ac:dyDescent="0.3">
      <c r="A3266" s="1" t="s">
        <v>52</v>
      </c>
    </row>
    <row r="3267" spans="1:1" x14ac:dyDescent="0.3">
      <c r="A3267" s="1" t="s">
        <v>53</v>
      </c>
    </row>
    <row r="3268" spans="1:1" x14ac:dyDescent="0.3">
      <c r="A3268" s="1" t="s">
        <v>54</v>
      </c>
    </row>
    <row r="3269" spans="1:1" x14ac:dyDescent="0.3">
      <c r="A3269" s="1" t="s">
        <v>55</v>
      </c>
    </row>
    <row r="3270" spans="1:1" x14ac:dyDescent="0.3">
      <c r="A3270" s="1" t="s">
        <v>56</v>
      </c>
    </row>
    <row r="3271" spans="1:1" x14ac:dyDescent="0.3">
      <c r="A3271" s="1" t="s">
        <v>57</v>
      </c>
    </row>
    <row r="3272" spans="1:1" x14ac:dyDescent="0.3">
      <c r="A3272" s="1" t="s">
        <v>58</v>
      </c>
    </row>
    <row r="3273" spans="1:1" x14ac:dyDescent="0.3">
      <c r="A3273" s="1" t="s">
        <v>59</v>
      </c>
    </row>
    <row r="3274" spans="1:1" x14ac:dyDescent="0.3">
      <c r="A3274" s="1" t="s">
        <v>60</v>
      </c>
    </row>
    <row r="3275" spans="1:1" x14ac:dyDescent="0.3">
      <c r="A3275" s="1" t="s">
        <v>61</v>
      </c>
    </row>
    <row r="3276" spans="1:1" x14ac:dyDescent="0.3">
      <c r="A3276" s="1" t="s">
        <v>0</v>
      </c>
    </row>
    <row r="3277" spans="1:1" x14ac:dyDescent="0.3">
      <c r="A3277" s="1" t="s">
        <v>1</v>
      </c>
    </row>
    <row r="3278" spans="1:1" x14ac:dyDescent="0.3">
      <c r="A3278" s="4" t="s">
        <v>2</v>
      </c>
    </row>
    <row r="3279" spans="1:1" x14ac:dyDescent="0.3">
      <c r="A3279" s="1" t="s">
        <v>3</v>
      </c>
    </row>
    <row r="3280" spans="1:1" x14ac:dyDescent="0.3">
      <c r="A3280" s="1" t="s">
        <v>4</v>
      </c>
    </row>
    <row r="3281" spans="1:1" x14ac:dyDescent="0.3">
      <c r="A3281" s="1" t="s">
        <v>5</v>
      </c>
    </row>
    <row r="3282" spans="1:1" x14ac:dyDescent="0.3">
      <c r="A3282" s="1" t="s">
        <v>6</v>
      </c>
    </row>
    <row r="3283" spans="1:1" x14ac:dyDescent="0.3">
      <c r="A3283" s="1" t="s">
        <v>7</v>
      </c>
    </row>
    <row r="3284" spans="1:1" x14ac:dyDescent="0.3">
      <c r="A3284" s="1" t="s">
        <v>8</v>
      </c>
    </row>
    <row r="3285" spans="1:1" x14ac:dyDescent="0.3">
      <c r="A3285" s="1" t="s">
        <v>9</v>
      </c>
    </row>
    <row r="3286" spans="1:1" x14ac:dyDescent="0.3">
      <c r="A3286" s="1" t="s">
        <v>10</v>
      </c>
    </row>
    <row r="3287" spans="1:1" x14ac:dyDescent="0.3">
      <c r="A3287" s="1" t="s">
        <v>11</v>
      </c>
    </row>
    <row r="3288" spans="1:1" x14ac:dyDescent="0.3">
      <c r="A3288" s="1" t="s">
        <v>12</v>
      </c>
    </row>
    <row r="3289" spans="1:1" x14ac:dyDescent="0.3">
      <c r="A3289" s="1" t="s">
        <v>14</v>
      </c>
    </row>
    <row r="3290" spans="1:1" x14ac:dyDescent="0.3">
      <c r="A3290" s="1" t="s">
        <v>15</v>
      </c>
    </row>
    <row r="3291" spans="1:1" x14ac:dyDescent="0.3">
      <c r="A3291" s="1" t="s">
        <v>16</v>
      </c>
    </row>
    <row r="3292" spans="1:1" x14ac:dyDescent="0.3">
      <c r="A3292" s="1" t="s">
        <v>17</v>
      </c>
    </row>
    <row r="3293" spans="1:1" x14ac:dyDescent="0.3">
      <c r="A3293" s="1" t="s">
        <v>18</v>
      </c>
    </row>
    <row r="3294" spans="1:1" x14ac:dyDescent="0.3">
      <c r="A3294" s="1" t="s">
        <v>19</v>
      </c>
    </row>
    <row r="3295" spans="1:1" x14ac:dyDescent="0.3">
      <c r="A3295" s="1" t="s">
        <v>20</v>
      </c>
    </row>
    <row r="3296" spans="1:1" x14ac:dyDescent="0.3">
      <c r="A3296" s="1" t="s">
        <v>21</v>
      </c>
    </row>
    <row r="3297" spans="1:1" x14ac:dyDescent="0.3">
      <c r="A3297" s="1" t="s">
        <v>22</v>
      </c>
    </row>
    <row r="3298" spans="1:1" x14ac:dyDescent="0.3">
      <c r="A3298" s="1" t="s">
        <v>23</v>
      </c>
    </row>
    <row r="3299" spans="1:1" x14ac:dyDescent="0.3">
      <c r="A3299" s="1" t="s">
        <v>24</v>
      </c>
    </row>
    <row r="3300" spans="1:1" x14ac:dyDescent="0.3">
      <c r="A3300" s="1" t="s">
        <v>25</v>
      </c>
    </row>
    <row r="3301" spans="1:1" x14ac:dyDescent="0.3">
      <c r="A3301" s="1" t="s">
        <v>26</v>
      </c>
    </row>
    <row r="3302" spans="1:1" x14ac:dyDescent="0.3">
      <c r="A3302" s="1" t="s">
        <v>27</v>
      </c>
    </row>
    <row r="3303" spans="1:1" x14ac:dyDescent="0.3">
      <c r="A3303" s="1" t="s">
        <v>28</v>
      </c>
    </row>
    <row r="3304" spans="1:1" x14ac:dyDescent="0.3">
      <c r="A3304" s="1" t="s">
        <v>29</v>
      </c>
    </row>
    <row r="3305" spans="1:1" x14ac:dyDescent="0.3">
      <c r="A3305" s="1" t="s">
        <v>30</v>
      </c>
    </row>
    <row r="3306" spans="1:1" x14ac:dyDescent="0.3">
      <c r="A3306" s="1" t="s">
        <v>31</v>
      </c>
    </row>
    <row r="3307" spans="1:1" x14ac:dyDescent="0.3">
      <c r="A3307" s="1" t="s">
        <v>32</v>
      </c>
    </row>
    <row r="3308" spans="1:1" x14ac:dyDescent="0.3">
      <c r="A3308" s="1" t="s">
        <v>33</v>
      </c>
    </row>
    <row r="3309" spans="1:1" x14ac:dyDescent="0.3">
      <c r="A3309" s="1" t="s">
        <v>35</v>
      </c>
    </row>
    <row r="3310" spans="1:1" x14ac:dyDescent="0.3">
      <c r="A3310" s="1" t="s">
        <v>36</v>
      </c>
    </row>
    <row r="3311" spans="1:1" x14ac:dyDescent="0.3">
      <c r="A3311" s="1" t="s">
        <v>37</v>
      </c>
    </row>
    <row r="3312" spans="1:1" x14ac:dyDescent="0.3">
      <c r="A3312" s="1" t="s">
        <v>38</v>
      </c>
    </row>
    <row r="3313" spans="1:1" x14ac:dyDescent="0.3">
      <c r="A3313" s="1" t="s">
        <v>39</v>
      </c>
    </row>
    <row r="3314" spans="1:1" x14ac:dyDescent="0.3">
      <c r="A3314" s="1" t="s">
        <v>40</v>
      </c>
    </row>
    <row r="3315" spans="1:1" x14ac:dyDescent="0.3">
      <c r="A3315" s="1" t="s">
        <v>41</v>
      </c>
    </row>
    <row r="3316" spans="1:1" x14ac:dyDescent="0.3">
      <c r="A3316" s="1" t="s">
        <v>42</v>
      </c>
    </row>
    <row r="3317" spans="1:1" x14ac:dyDescent="0.3">
      <c r="A3317" s="1" t="s">
        <v>45</v>
      </c>
    </row>
    <row r="3318" spans="1:1" x14ac:dyDescent="0.3">
      <c r="A3318" s="1" t="s">
        <v>46</v>
      </c>
    </row>
    <row r="3319" spans="1:1" x14ac:dyDescent="0.3">
      <c r="A3319" s="1" t="s">
        <v>47</v>
      </c>
    </row>
    <row r="3320" spans="1:1" x14ac:dyDescent="0.3">
      <c r="A3320" s="1" t="s">
        <v>72</v>
      </c>
    </row>
    <row r="3321" spans="1:1" x14ac:dyDescent="0.3">
      <c r="A3321" s="1" t="s">
        <v>49</v>
      </c>
    </row>
    <row r="3322" spans="1:1" x14ac:dyDescent="0.3">
      <c r="A3322" s="1" t="s">
        <v>50</v>
      </c>
    </row>
    <row r="3323" spans="1:1" x14ac:dyDescent="0.3">
      <c r="A3323" s="1" t="s">
        <v>52</v>
      </c>
    </row>
    <row r="3324" spans="1:1" x14ac:dyDescent="0.3">
      <c r="A3324" s="1" t="s">
        <v>53</v>
      </c>
    </row>
    <row r="3325" spans="1:1" x14ac:dyDescent="0.3">
      <c r="A3325" s="1" t="s">
        <v>54</v>
      </c>
    </row>
    <row r="3326" spans="1:1" x14ac:dyDescent="0.3">
      <c r="A3326" s="1" t="s">
        <v>55</v>
      </c>
    </row>
    <row r="3327" spans="1:1" x14ac:dyDescent="0.3">
      <c r="A3327" s="1" t="s">
        <v>56</v>
      </c>
    </row>
    <row r="3328" spans="1:1" x14ac:dyDescent="0.3">
      <c r="A3328" s="1" t="s">
        <v>57</v>
      </c>
    </row>
    <row r="3329" spans="1:1" x14ac:dyDescent="0.3">
      <c r="A3329" s="1" t="s">
        <v>58</v>
      </c>
    </row>
    <row r="3330" spans="1:1" x14ac:dyDescent="0.3">
      <c r="A3330" s="1" t="s">
        <v>59</v>
      </c>
    </row>
    <row r="3331" spans="1:1" x14ac:dyDescent="0.3">
      <c r="A3331" s="1" t="s">
        <v>60</v>
      </c>
    </row>
    <row r="3332" spans="1:1" x14ac:dyDescent="0.3">
      <c r="A3332" s="1" t="s">
        <v>61</v>
      </c>
    </row>
    <row r="3333" spans="1:1" x14ac:dyDescent="0.3">
      <c r="A3333" s="1" t="s">
        <v>0</v>
      </c>
    </row>
    <row r="3334" spans="1:1" x14ac:dyDescent="0.3">
      <c r="A3334" s="1" t="s">
        <v>1</v>
      </c>
    </row>
    <row r="3335" spans="1:1" x14ac:dyDescent="0.3">
      <c r="A3335" s="4" t="s">
        <v>2</v>
      </c>
    </row>
    <row r="3336" spans="1:1" x14ac:dyDescent="0.3">
      <c r="A3336" s="1" t="s">
        <v>3</v>
      </c>
    </row>
    <row r="3337" spans="1:1" x14ac:dyDescent="0.3">
      <c r="A3337" s="1" t="s">
        <v>4</v>
      </c>
    </row>
    <row r="3338" spans="1:1" x14ac:dyDescent="0.3">
      <c r="A3338" s="1" t="s">
        <v>5</v>
      </c>
    </row>
    <row r="3339" spans="1:1" x14ac:dyDescent="0.3">
      <c r="A3339" s="1" t="s">
        <v>6</v>
      </c>
    </row>
    <row r="3340" spans="1:1" x14ac:dyDescent="0.3">
      <c r="A3340" s="1" t="s">
        <v>7</v>
      </c>
    </row>
    <row r="3341" spans="1:1" x14ac:dyDescent="0.3">
      <c r="A3341" s="1" t="s">
        <v>8</v>
      </c>
    </row>
    <row r="3342" spans="1:1" x14ac:dyDescent="0.3">
      <c r="A3342" s="1" t="s">
        <v>9</v>
      </c>
    </row>
    <row r="3343" spans="1:1" x14ac:dyDescent="0.3">
      <c r="A3343" s="1" t="s">
        <v>10</v>
      </c>
    </row>
    <row r="3344" spans="1:1" x14ac:dyDescent="0.3">
      <c r="A3344" s="1" t="s">
        <v>11</v>
      </c>
    </row>
    <row r="3345" spans="1:1" x14ac:dyDescent="0.3">
      <c r="A3345" s="1" t="s">
        <v>12</v>
      </c>
    </row>
    <row r="3346" spans="1:1" x14ac:dyDescent="0.3">
      <c r="A3346" s="1" t="s">
        <v>14</v>
      </c>
    </row>
    <row r="3347" spans="1:1" x14ac:dyDescent="0.3">
      <c r="A3347" s="1" t="s">
        <v>15</v>
      </c>
    </row>
    <row r="3348" spans="1:1" x14ac:dyDescent="0.3">
      <c r="A3348" s="1" t="s">
        <v>16</v>
      </c>
    </row>
    <row r="3349" spans="1:1" x14ac:dyDescent="0.3">
      <c r="A3349" s="1" t="s">
        <v>17</v>
      </c>
    </row>
    <row r="3350" spans="1:1" x14ac:dyDescent="0.3">
      <c r="A3350" s="1" t="s">
        <v>18</v>
      </c>
    </row>
    <row r="3351" spans="1:1" x14ac:dyDescent="0.3">
      <c r="A3351" s="1" t="s">
        <v>19</v>
      </c>
    </row>
    <row r="3352" spans="1:1" x14ac:dyDescent="0.3">
      <c r="A3352" s="1" t="s">
        <v>20</v>
      </c>
    </row>
    <row r="3353" spans="1:1" x14ac:dyDescent="0.3">
      <c r="A3353" s="1" t="s">
        <v>21</v>
      </c>
    </row>
    <row r="3354" spans="1:1" x14ac:dyDescent="0.3">
      <c r="A3354" s="1" t="s">
        <v>22</v>
      </c>
    </row>
    <row r="3355" spans="1:1" x14ac:dyDescent="0.3">
      <c r="A3355" s="1" t="s">
        <v>23</v>
      </c>
    </row>
    <row r="3356" spans="1:1" x14ac:dyDescent="0.3">
      <c r="A3356" s="1" t="s">
        <v>24</v>
      </c>
    </row>
    <row r="3357" spans="1:1" x14ac:dyDescent="0.3">
      <c r="A3357" s="1" t="s">
        <v>25</v>
      </c>
    </row>
    <row r="3358" spans="1:1" x14ac:dyDescent="0.3">
      <c r="A3358" s="1" t="s">
        <v>26</v>
      </c>
    </row>
    <row r="3359" spans="1:1" x14ac:dyDescent="0.3">
      <c r="A3359" s="1" t="s">
        <v>27</v>
      </c>
    </row>
    <row r="3360" spans="1:1" x14ac:dyDescent="0.3">
      <c r="A3360" s="1" t="s">
        <v>28</v>
      </c>
    </row>
    <row r="3361" spans="1:1" x14ac:dyDescent="0.3">
      <c r="A3361" s="1" t="s">
        <v>29</v>
      </c>
    </row>
    <row r="3362" spans="1:1" x14ac:dyDescent="0.3">
      <c r="A3362" s="1" t="s">
        <v>30</v>
      </c>
    </row>
    <row r="3363" spans="1:1" x14ac:dyDescent="0.3">
      <c r="A3363" s="1" t="s">
        <v>31</v>
      </c>
    </row>
    <row r="3364" spans="1:1" x14ac:dyDescent="0.3">
      <c r="A3364" s="1" t="s">
        <v>32</v>
      </c>
    </row>
    <row r="3365" spans="1:1" x14ac:dyDescent="0.3">
      <c r="A3365" s="1" t="s">
        <v>33</v>
      </c>
    </row>
    <row r="3366" spans="1:1" x14ac:dyDescent="0.3">
      <c r="A3366" s="1" t="s">
        <v>35</v>
      </c>
    </row>
    <row r="3367" spans="1:1" x14ac:dyDescent="0.3">
      <c r="A3367" s="1" t="s">
        <v>36</v>
      </c>
    </row>
    <row r="3368" spans="1:1" x14ac:dyDescent="0.3">
      <c r="A3368" s="1" t="s">
        <v>37</v>
      </c>
    </row>
    <row r="3369" spans="1:1" x14ac:dyDescent="0.3">
      <c r="A3369" s="1" t="s">
        <v>38</v>
      </c>
    </row>
    <row r="3370" spans="1:1" x14ac:dyDescent="0.3">
      <c r="A3370" s="1" t="s">
        <v>39</v>
      </c>
    </row>
    <row r="3371" spans="1:1" x14ac:dyDescent="0.3">
      <c r="A3371" s="1" t="s">
        <v>40</v>
      </c>
    </row>
    <row r="3372" spans="1:1" x14ac:dyDescent="0.3">
      <c r="A3372" s="1" t="s">
        <v>41</v>
      </c>
    </row>
    <row r="3373" spans="1:1" x14ac:dyDescent="0.3">
      <c r="A3373" s="1" t="s">
        <v>42</v>
      </c>
    </row>
    <row r="3374" spans="1:1" x14ac:dyDescent="0.3">
      <c r="A3374" s="1" t="s">
        <v>45</v>
      </c>
    </row>
    <row r="3375" spans="1:1" x14ac:dyDescent="0.3">
      <c r="A3375" s="1" t="s">
        <v>46</v>
      </c>
    </row>
    <row r="3376" spans="1:1" x14ac:dyDescent="0.3">
      <c r="A3376" s="1" t="s">
        <v>47</v>
      </c>
    </row>
    <row r="3377" spans="1:1" x14ac:dyDescent="0.3">
      <c r="A3377" s="1" t="s">
        <v>72</v>
      </c>
    </row>
    <row r="3378" spans="1:1" x14ac:dyDescent="0.3">
      <c r="A3378" s="1" t="s">
        <v>49</v>
      </c>
    </row>
    <row r="3379" spans="1:1" x14ac:dyDescent="0.3">
      <c r="A3379" s="1" t="s">
        <v>50</v>
      </c>
    </row>
    <row r="3380" spans="1:1" x14ac:dyDescent="0.3">
      <c r="A3380" s="1" t="s">
        <v>52</v>
      </c>
    </row>
    <row r="3381" spans="1:1" x14ac:dyDescent="0.3">
      <c r="A3381" s="1" t="s">
        <v>53</v>
      </c>
    </row>
    <row r="3382" spans="1:1" x14ac:dyDescent="0.3">
      <c r="A3382" s="1" t="s">
        <v>54</v>
      </c>
    </row>
    <row r="3383" spans="1:1" x14ac:dyDescent="0.3">
      <c r="A3383" s="1" t="s">
        <v>55</v>
      </c>
    </row>
    <row r="3384" spans="1:1" x14ac:dyDescent="0.3">
      <c r="A3384" s="1" t="s">
        <v>56</v>
      </c>
    </row>
    <row r="3385" spans="1:1" x14ac:dyDescent="0.3">
      <c r="A3385" s="1" t="s">
        <v>57</v>
      </c>
    </row>
    <row r="3386" spans="1:1" x14ac:dyDescent="0.3">
      <c r="A3386" s="1" t="s">
        <v>58</v>
      </c>
    </row>
    <row r="3387" spans="1:1" x14ac:dyDescent="0.3">
      <c r="A3387" s="1" t="s">
        <v>59</v>
      </c>
    </row>
    <row r="3388" spans="1:1" x14ac:dyDescent="0.3">
      <c r="A3388" s="1" t="s">
        <v>60</v>
      </c>
    </row>
    <row r="3389" spans="1:1" x14ac:dyDescent="0.3">
      <c r="A3389" s="1" t="s">
        <v>61</v>
      </c>
    </row>
    <row r="3390" spans="1:1" x14ac:dyDescent="0.3">
      <c r="A3390" s="1" t="s">
        <v>0</v>
      </c>
    </row>
    <row r="3391" spans="1:1" x14ac:dyDescent="0.3">
      <c r="A3391" s="1" t="s">
        <v>1</v>
      </c>
    </row>
    <row r="3392" spans="1:1" x14ac:dyDescent="0.3">
      <c r="A3392" s="4" t="s">
        <v>2</v>
      </c>
    </row>
    <row r="3393" spans="1:1" x14ac:dyDescent="0.3">
      <c r="A3393" s="1" t="s">
        <v>3</v>
      </c>
    </row>
    <row r="3394" spans="1:1" x14ac:dyDescent="0.3">
      <c r="A3394" s="1" t="s">
        <v>4</v>
      </c>
    </row>
    <row r="3395" spans="1:1" x14ac:dyDescent="0.3">
      <c r="A3395" s="1" t="s">
        <v>5</v>
      </c>
    </row>
    <row r="3396" spans="1:1" x14ac:dyDescent="0.3">
      <c r="A3396" s="1" t="s">
        <v>6</v>
      </c>
    </row>
    <row r="3397" spans="1:1" x14ac:dyDescent="0.3">
      <c r="A3397" s="1" t="s">
        <v>7</v>
      </c>
    </row>
    <row r="3398" spans="1:1" x14ac:dyDescent="0.3">
      <c r="A3398" s="1" t="s">
        <v>8</v>
      </c>
    </row>
    <row r="3399" spans="1:1" x14ac:dyDescent="0.3">
      <c r="A3399" s="1" t="s">
        <v>9</v>
      </c>
    </row>
    <row r="3400" spans="1:1" x14ac:dyDescent="0.3">
      <c r="A3400" s="1" t="s">
        <v>10</v>
      </c>
    </row>
    <row r="3401" spans="1:1" x14ac:dyDescent="0.3">
      <c r="A3401" s="1" t="s">
        <v>12</v>
      </c>
    </row>
    <row r="3402" spans="1:1" x14ac:dyDescent="0.3">
      <c r="A3402" s="1" t="s">
        <v>14</v>
      </c>
    </row>
    <row r="3403" spans="1:1" x14ac:dyDescent="0.3">
      <c r="A3403" s="1" t="s">
        <v>15</v>
      </c>
    </row>
    <row r="3404" spans="1:1" x14ac:dyDescent="0.3">
      <c r="A3404" s="1" t="s">
        <v>16</v>
      </c>
    </row>
    <row r="3405" spans="1:1" x14ac:dyDescent="0.3">
      <c r="A3405" s="1" t="s">
        <v>17</v>
      </c>
    </row>
    <row r="3406" spans="1:1" x14ac:dyDescent="0.3">
      <c r="A3406" s="1" t="s">
        <v>18</v>
      </c>
    </row>
    <row r="3407" spans="1:1" x14ac:dyDescent="0.3">
      <c r="A3407" s="1" t="s">
        <v>19</v>
      </c>
    </row>
    <row r="3408" spans="1:1" x14ac:dyDescent="0.3">
      <c r="A3408" s="1" t="s">
        <v>20</v>
      </c>
    </row>
    <row r="3409" spans="1:1" x14ac:dyDescent="0.3">
      <c r="A3409" s="1" t="s">
        <v>21</v>
      </c>
    </row>
    <row r="3410" spans="1:1" x14ac:dyDescent="0.3">
      <c r="A3410" s="1" t="s">
        <v>22</v>
      </c>
    </row>
    <row r="3411" spans="1:1" x14ac:dyDescent="0.3">
      <c r="A3411" s="1" t="s">
        <v>11</v>
      </c>
    </row>
    <row r="3412" spans="1:1" x14ac:dyDescent="0.3">
      <c r="A3412" s="1" t="s">
        <v>23</v>
      </c>
    </row>
    <row r="3413" spans="1:1" x14ac:dyDescent="0.3">
      <c r="A3413" s="1" t="s">
        <v>24</v>
      </c>
    </row>
    <row r="3414" spans="1:1" x14ac:dyDescent="0.3">
      <c r="A3414" s="1" t="s">
        <v>25</v>
      </c>
    </row>
    <row r="3415" spans="1:1" x14ac:dyDescent="0.3">
      <c r="A3415" s="1" t="s">
        <v>26</v>
      </c>
    </row>
    <row r="3416" spans="1:1" x14ac:dyDescent="0.3">
      <c r="A3416" s="1" t="s">
        <v>27</v>
      </c>
    </row>
    <row r="3417" spans="1:1" x14ac:dyDescent="0.3">
      <c r="A3417" s="1" t="s">
        <v>28</v>
      </c>
    </row>
    <row r="3418" spans="1:1" x14ac:dyDescent="0.3">
      <c r="A3418" s="1" t="s">
        <v>29</v>
      </c>
    </row>
    <row r="3419" spans="1:1" x14ac:dyDescent="0.3">
      <c r="A3419" s="1" t="s">
        <v>30</v>
      </c>
    </row>
    <row r="3420" spans="1:1" x14ac:dyDescent="0.3">
      <c r="A3420" s="1" t="s">
        <v>31</v>
      </c>
    </row>
    <row r="3421" spans="1:1" x14ac:dyDescent="0.3">
      <c r="A3421" s="1" t="s">
        <v>32</v>
      </c>
    </row>
    <row r="3422" spans="1:1" x14ac:dyDescent="0.3">
      <c r="A3422" s="1" t="s">
        <v>33</v>
      </c>
    </row>
    <row r="3423" spans="1:1" x14ac:dyDescent="0.3">
      <c r="A3423" s="1" t="s">
        <v>35</v>
      </c>
    </row>
    <row r="3424" spans="1:1" x14ac:dyDescent="0.3">
      <c r="A3424" s="1" t="s">
        <v>36</v>
      </c>
    </row>
    <row r="3425" spans="1:1" x14ac:dyDescent="0.3">
      <c r="A3425" s="1" t="s">
        <v>37</v>
      </c>
    </row>
    <row r="3426" spans="1:1" x14ac:dyDescent="0.3">
      <c r="A3426" s="1" t="s">
        <v>38</v>
      </c>
    </row>
    <row r="3427" spans="1:1" x14ac:dyDescent="0.3">
      <c r="A3427" s="1" t="s">
        <v>39</v>
      </c>
    </row>
    <row r="3428" spans="1:1" x14ac:dyDescent="0.3">
      <c r="A3428" s="1" t="s">
        <v>40</v>
      </c>
    </row>
    <row r="3429" spans="1:1" x14ac:dyDescent="0.3">
      <c r="A3429" s="1" t="s">
        <v>41</v>
      </c>
    </row>
    <row r="3430" spans="1:1" x14ac:dyDescent="0.3">
      <c r="A3430" s="1" t="s">
        <v>42</v>
      </c>
    </row>
    <row r="3431" spans="1:1" x14ac:dyDescent="0.3">
      <c r="A3431" s="1" t="s">
        <v>45</v>
      </c>
    </row>
    <row r="3432" spans="1:1" x14ac:dyDescent="0.3">
      <c r="A3432" s="1" t="s">
        <v>46</v>
      </c>
    </row>
    <row r="3433" spans="1:1" x14ac:dyDescent="0.3">
      <c r="A3433" s="1" t="s">
        <v>47</v>
      </c>
    </row>
    <row r="3434" spans="1:1" x14ac:dyDescent="0.3">
      <c r="A3434" s="1" t="s">
        <v>72</v>
      </c>
    </row>
    <row r="3435" spans="1:1" x14ac:dyDescent="0.3">
      <c r="A3435" s="1" t="s">
        <v>49</v>
      </c>
    </row>
    <row r="3436" spans="1:1" x14ac:dyDescent="0.3">
      <c r="A3436" s="1" t="s">
        <v>50</v>
      </c>
    </row>
    <row r="3437" spans="1:1" x14ac:dyDescent="0.3">
      <c r="A3437" s="1" t="s">
        <v>52</v>
      </c>
    </row>
    <row r="3438" spans="1:1" x14ac:dyDescent="0.3">
      <c r="A3438" s="1" t="s">
        <v>53</v>
      </c>
    </row>
    <row r="3439" spans="1:1" x14ac:dyDescent="0.3">
      <c r="A3439" s="1" t="s">
        <v>54</v>
      </c>
    </row>
    <row r="3440" spans="1:1" x14ac:dyDescent="0.3">
      <c r="A3440" s="1" t="s">
        <v>55</v>
      </c>
    </row>
    <row r="3441" spans="1:1" x14ac:dyDescent="0.3">
      <c r="A3441" s="1" t="s">
        <v>56</v>
      </c>
    </row>
    <row r="3442" spans="1:1" x14ac:dyDescent="0.3">
      <c r="A3442" s="1" t="s">
        <v>57</v>
      </c>
    </row>
    <row r="3443" spans="1:1" x14ac:dyDescent="0.3">
      <c r="A3443" s="1" t="s">
        <v>58</v>
      </c>
    </row>
    <row r="3444" spans="1:1" x14ac:dyDescent="0.3">
      <c r="A3444" s="1" t="s">
        <v>59</v>
      </c>
    </row>
    <row r="3445" spans="1:1" x14ac:dyDescent="0.3">
      <c r="A3445" s="1" t="s">
        <v>60</v>
      </c>
    </row>
    <row r="3446" spans="1:1" x14ac:dyDescent="0.3">
      <c r="A3446" s="1" t="s">
        <v>61</v>
      </c>
    </row>
    <row r="3447" spans="1:1" x14ac:dyDescent="0.3">
      <c r="A3447" s="1" t="s">
        <v>0</v>
      </c>
    </row>
    <row r="3448" spans="1:1" x14ac:dyDescent="0.3">
      <c r="A3448" s="1" t="s">
        <v>1</v>
      </c>
    </row>
    <row r="3449" spans="1:1" x14ac:dyDescent="0.3">
      <c r="A3449" s="4" t="s">
        <v>2</v>
      </c>
    </row>
    <row r="3450" spans="1:1" x14ac:dyDescent="0.3">
      <c r="A3450" s="1" t="s">
        <v>3</v>
      </c>
    </row>
    <row r="3451" spans="1:1" x14ac:dyDescent="0.3">
      <c r="A3451" s="1" t="s">
        <v>4</v>
      </c>
    </row>
    <row r="3452" spans="1:1" x14ac:dyDescent="0.3">
      <c r="A3452" s="1" t="s">
        <v>5</v>
      </c>
    </row>
    <row r="3453" spans="1:1" x14ac:dyDescent="0.3">
      <c r="A3453" s="1" t="s">
        <v>6</v>
      </c>
    </row>
    <row r="3454" spans="1:1" x14ac:dyDescent="0.3">
      <c r="A3454" s="1" t="s">
        <v>7</v>
      </c>
    </row>
    <row r="3455" spans="1:1" x14ac:dyDescent="0.3">
      <c r="A3455" s="12" t="s">
        <v>8</v>
      </c>
    </row>
    <row r="3456" spans="1:1" x14ac:dyDescent="0.3">
      <c r="A3456" s="1" t="s">
        <v>9</v>
      </c>
    </row>
    <row r="3457" spans="1:1" x14ac:dyDescent="0.3">
      <c r="A3457" s="1" t="s">
        <v>10</v>
      </c>
    </row>
    <row r="3458" spans="1:1" x14ac:dyDescent="0.3">
      <c r="A3458" s="1" t="s">
        <v>12</v>
      </c>
    </row>
    <row r="3459" spans="1:1" x14ac:dyDescent="0.3">
      <c r="A3459" s="1" t="s">
        <v>14</v>
      </c>
    </row>
    <row r="3460" spans="1:1" x14ac:dyDescent="0.3">
      <c r="A3460" s="1" t="s">
        <v>15</v>
      </c>
    </row>
    <row r="3461" spans="1:1" x14ac:dyDescent="0.3">
      <c r="A3461" s="1" t="s">
        <v>16</v>
      </c>
    </row>
    <row r="3462" spans="1:1" x14ac:dyDescent="0.3">
      <c r="A3462" s="1" t="s">
        <v>17</v>
      </c>
    </row>
    <row r="3463" spans="1:1" x14ac:dyDescent="0.3">
      <c r="A3463" s="1" t="s">
        <v>18</v>
      </c>
    </row>
    <row r="3464" spans="1:1" x14ac:dyDescent="0.3">
      <c r="A3464" s="1" t="s">
        <v>19</v>
      </c>
    </row>
    <row r="3465" spans="1:1" x14ac:dyDescent="0.3">
      <c r="A3465" s="1" t="s">
        <v>20</v>
      </c>
    </row>
    <row r="3466" spans="1:1" x14ac:dyDescent="0.3">
      <c r="A3466" s="1" t="s">
        <v>21</v>
      </c>
    </row>
    <row r="3467" spans="1:1" x14ac:dyDescent="0.3">
      <c r="A3467" s="1" t="s">
        <v>22</v>
      </c>
    </row>
    <row r="3468" spans="1:1" x14ac:dyDescent="0.3">
      <c r="A3468" s="1" t="s">
        <v>11</v>
      </c>
    </row>
    <row r="3469" spans="1:1" x14ac:dyDescent="0.3">
      <c r="A3469" s="1" t="s">
        <v>23</v>
      </c>
    </row>
    <row r="3470" spans="1:1" x14ac:dyDescent="0.3">
      <c r="A3470" s="1" t="s">
        <v>24</v>
      </c>
    </row>
    <row r="3471" spans="1:1" x14ac:dyDescent="0.3">
      <c r="A3471" s="1" t="s">
        <v>25</v>
      </c>
    </row>
    <row r="3472" spans="1:1" x14ac:dyDescent="0.3">
      <c r="A3472" s="1" t="s">
        <v>26</v>
      </c>
    </row>
    <row r="3473" spans="1:1" x14ac:dyDescent="0.3">
      <c r="A3473" s="1" t="s">
        <v>27</v>
      </c>
    </row>
    <row r="3474" spans="1:1" x14ac:dyDescent="0.3">
      <c r="A3474" s="1" t="s">
        <v>28</v>
      </c>
    </row>
    <row r="3475" spans="1:1" x14ac:dyDescent="0.3">
      <c r="A3475" s="1" t="s">
        <v>29</v>
      </c>
    </row>
    <row r="3476" spans="1:1" x14ac:dyDescent="0.3">
      <c r="A3476" s="1" t="s">
        <v>30</v>
      </c>
    </row>
    <row r="3477" spans="1:1" x14ac:dyDescent="0.3">
      <c r="A3477" s="1" t="s">
        <v>31</v>
      </c>
    </row>
    <row r="3478" spans="1:1" x14ac:dyDescent="0.3">
      <c r="A3478" s="1" t="s">
        <v>32</v>
      </c>
    </row>
    <row r="3479" spans="1:1" x14ac:dyDescent="0.3">
      <c r="A3479" s="1" t="s">
        <v>33</v>
      </c>
    </row>
    <row r="3480" spans="1:1" x14ac:dyDescent="0.3">
      <c r="A3480" s="1" t="s">
        <v>35</v>
      </c>
    </row>
    <row r="3481" spans="1:1" x14ac:dyDescent="0.3">
      <c r="A3481" s="1" t="s">
        <v>36</v>
      </c>
    </row>
    <row r="3482" spans="1:1" x14ac:dyDescent="0.3">
      <c r="A3482" s="1" t="s">
        <v>37</v>
      </c>
    </row>
    <row r="3483" spans="1:1" x14ac:dyDescent="0.3">
      <c r="A3483" s="1" t="s">
        <v>38</v>
      </c>
    </row>
    <row r="3484" spans="1:1" x14ac:dyDescent="0.3">
      <c r="A3484" s="1" t="s">
        <v>39</v>
      </c>
    </row>
    <row r="3485" spans="1:1" x14ac:dyDescent="0.3">
      <c r="A3485" s="1" t="s">
        <v>40</v>
      </c>
    </row>
    <row r="3486" spans="1:1" x14ac:dyDescent="0.3">
      <c r="A3486" s="1" t="s">
        <v>41</v>
      </c>
    </row>
    <row r="3487" spans="1:1" x14ac:dyDescent="0.3">
      <c r="A3487" s="1" t="s">
        <v>42</v>
      </c>
    </row>
    <row r="3488" spans="1:1" x14ac:dyDescent="0.3">
      <c r="A3488" s="1" t="s">
        <v>45</v>
      </c>
    </row>
    <row r="3489" spans="1:1" x14ac:dyDescent="0.3">
      <c r="A3489" s="1" t="s">
        <v>46</v>
      </c>
    </row>
    <row r="3490" spans="1:1" x14ac:dyDescent="0.3">
      <c r="A3490" s="1" t="s">
        <v>47</v>
      </c>
    </row>
    <row r="3491" spans="1:1" x14ac:dyDescent="0.3">
      <c r="A3491" s="1" t="s">
        <v>72</v>
      </c>
    </row>
    <row r="3492" spans="1:1" x14ac:dyDescent="0.3">
      <c r="A3492" s="1" t="s">
        <v>49</v>
      </c>
    </row>
    <row r="3493" spans="1:1" x14ac:dyDescent="0.3">
      <c r="A3493" s="1" t="s">
        <v>50</v>
      </c>
    </row>
    <row r="3494" spans="1:1" x14ac:dyDescent="0.3">
      <c r="A3494" s="1" t="s">
        <v>52</v>
      </c>
    </row>
    <row r="3495" spans="1:1" x14ac:dyDescent="0.3">
      <c r="A3495" s="1" t="s">
        <v>53</v>
      </c>
    </row>
    <row r="3496" spans="1:1" x14ac:dyDescent="0.3">
      <c r="A3496" s="1" t="s">
        <v>54</v>
      </c>
    </row>
    <row r="3497" spans="1:1" x14ac:dyDescent="0.3">
      <c r="A3497" s="1" t="s">
        <v>55</v>
      </c>
    </row>
    <row r="3498" spans="1:1" x14ac:dyDescent="0.3">
      <c r="A3498" s="1" t="s">
        <v>56</v>
      </c>
    </row>
    <row r="3499" spans="1:1" x14ac:dyDescent="0.3">
      <c r="A3499" s="1" t="s">
        <v>57</v>
      </c>
    </row>
    <row r="3500" spans="1:1" x14ac:dyDescent="0.3">
      <c r="A3500" s="1" t="s">
        <v>58</v>
      </c>
    </row>
    <row r="3501" spans="1:1" x14ac:dyDescent="0.3">
      <c r="A3501" s="1" t="s">
        <v>59</v>
      </c>
    </row>
    <row r="3502" spans="1:1" x14ac:dyDescent="0.3">
      <c r="A3502" s="1" t="s">
        <v>60</v>
      </c>
    </row>
    <row r="3503" spans="1:1" x14ac:dyDescent="0.3">
      <c r="A3503" s="1" t="s">
        <v>61</v>
      </c>
    </row>
    <row r="3504" spans="1:1" x14ac:dyDescent="0.3">
      <c r="A3504" s="1" t="s">
        <v>0</v>
      </c>
    </row>
    <row r="3505" spans="1:1" x14ac:dyDescent="0.3">
      <c r="A3505" s="1" t="s">
        <v>1</v>
      </c>
    </row>
    <row r="3506" spans="1:1" x14ac:dyDescent="0.3">
      <c r="A3506" s="4" t="s">
        <v>2</v>
      </c>
    </row>
    <row r="3507" spans="1:1" x14ac:dyDescent="0.3">
      <c r="A3507" s="1" t="s">
        <v>3</v>
      </c>
    </row>
    <row r="3508" spans="1:1" x14ac:dyDescent="0.3">
      <c r="A3508" s="1" t="s">
        <v>4</v>
      </c>
    </row>
    <row r="3509" spans="1:1" x14ac:dyDescent="0.3">
      <c r="A3509" s="1" t="s">
        <v>5</v>
      </c>
    </row>
    <row r="3510" spans="1:1" x14ac:dyDescent="0.3">
      <c r="A3510" s="1" t="s">
        <v>6</v>
      </c>
    </row>
    <row r="3511" spans="1:1" x14ac:dyDescent="0.3">
      <c r="A3511" s="1" t="s">
        <v>7</v>
      </c>
    </row>
    <row r="3512" spans="1:1" x14ac:dyDescent="0.3">
      <c r="A3512" s="12" t="s">
        <v>8</v>
      </c>
    </row>
    <row r="3513" spans="1:1" x14ac:dyDescent="0.3">
      <c r="A3513" s="1" t="s">
        <v>12</v>
      </c>
    </row>
    <row r="3514" spans="1:1" x14ac:dyDescent="0.3">
      <c r="A3514" s="1" t="s">
        <v>9</v>
      </c>
    </row>
    <row r="3515" spans="1:1" x14ac:dyDescent="0.3">
      <c r="A3515" s="1" t="s">
        <v>10</v>
      </c>
    </row>
    <row r="3516" spans="1:1" x14ac:dyDescent="0.3">
      <c r="A3516" s="1" t="s">
        <v>14</v>
      </c>
    </row>
    <row r="3517" spans="1:1" x14ac:dyDescent="0.3">
      <c r="A3517" s="1" t="s">
        <v>15</v>
      </c>
    </row>
    <row r="3518" spans="1:1" x14ac:dyDescent="0.3">
      <c r="A3518" s="1" t="s">
        <v>16</v>
      </c>
    </row>
    <row r="3519" spans="1:1" x14ac:dyDescent="0.3">
      <c r="A3519" s="1" t="s">
        <v>17</v>
      </c>
    </row>
    <row r="3520" spans="1:1" x14ac:dyDescent="0.3">
      <c r="A3520" s="1" t="s">
        <v>18</v>
      </c>
    </row>
    <row r="3521" spans="1:1" x14ac:dyDescent="0.3">
      <c r="A3521" s="1" t="s">
        <v>19</v>
      </c>
    </row>
    <row r="3522" spans="1:1" x14ac:dyDescent="0.3">
      <c r="A3522" s="1" t="s">
        <v>20</v>
      </c>
    </row>
    <row r="3523" spans="1:1" x14ac:dyDescent="0.3">
      <c r="A3523" s="1" t="s">
        <v>21</v>
      </c>
    </row>
    <row r="3524" spans="1:1" x14ac:dyDescent="0.3">
      <c r="A3524" s="1" t="s">
        <v>22</v>
      </c>
    </row>
    <row r="3525" spans="1:1" x14ac:dyDescent="0.3">
      <c r="A3525" s="1" t="s">
        <v>11</v>
      </c>
    </row>
    <row r="3526" spans="1:1" x14ac:dyDescent="0.3">
      <c r="A3526" s="1" t="s">
        <v>23</v>
      </c>
    </row>
    <row r="3527" spans="1:1" x14ac:dyDescent="0.3">
      <c r="A3527" s="1" t="s">
        <v>24</v>
      </c>
    </row>
    <row r="3528" spans="1:1" x14ac:dyDescent="0.3">
      <c r="A3528" s="1" t="s">
        <v>25</v>
      </c>
    </row>
    <row r="3529" spans="1:1" x14ac:dyDescent="0.3">
      <c r="A3529" s="1" t="s">
        <v>26</v>
      </c>
    </row>
    <row r="3530" spans="1:1" x14ac:dyDescent="0.3">
      <c r="A3530" s="1" t="s">
        <v>27</v>
      </c>
    </row>
    <row r="3531" spans="1:1" x14ac:dyDescent="0.3">
      <c r="A3531" s="1" t="s">
        <v>28</v>
      </c>
    </row>
    <row r="3532" spans="1:1" x14ac:dyDescent="0.3">
      <c r="A3532" s="1" t="s">
        <v>29</v>
      </c>
    </row>
    <row r="3533" spans="1:1" x14ac:dyDescent="0.3">
      <c r="A3533" s="1" t="s">
        <v>30</v>
      </c>
    </row>
    <row r="3534" spans="1:1" x14ac:dyDescent="0.3">
      <c r="A3534" s="1" t="s">
        <v>31</v>
      </c>
    </row>
    <row r="3535" spans="1:1" x14ac:dyDescent="0.3">
      <c r="A3535" s="1" t="s">
        <v>32</v>
      </c>
    </row>
    <row r="3536" spans="1:1" x14ac:dyDescent="0.3">
      <c r="A3536" s="1" t="s">
        <v>33</v>
      </c>
    </row>
    <row r="3537" spans="1:1" x14ac:dyDescent="0.3">
      <c r="A3537" s="1" t="s">
        <v>35</v>
      </c>
    </row>
    <row r="3538" spans="1:1" x14ac:dyDescent="0.3">
      <c r="A3538" s="1" t="s">
        <v>36</v>
      </c>
    </row>
    <row r="3539" spans="1:1" x14ac:dyDescent="0.3">
      <c r="A3539" s="1" t="s">
        <v>37</v>
      </c>
    </row>
    <row r="3540" spans="1:1" x14ac:dyDescent="0.3">
      <c r="A3540" s="1" t="s">
        <v>38</v>
      </c>
    </row>
    <row r="3541" spans="1:1" x14ac:dyDescent="0.3">
      <c r="A3541" s="1" t="s">
        <v>39</v>
      </c>
    </row>
    <row r="3542" spans="1:1" x14ac:dyDescent="0.3">
      <c r="A3542" s="1" t="s">
        <v>40</v>
      </c>
    </row>
    <row r="3543" spans="1:1" x14ac:dyDescent="0.3">
      <c r="A3543" s="1" t="s">
        <v>41</v>
      </c>
    </row>
    <row r="3544" spans="1:1" x14ac:dyDescent="0.3">
      <c r="A3544" s="1" t="s">
        <v>73</v>
      </c>
    </row>
    <row r="3545" spans="1:1" x14ac:dyDescent="0.3">
      <c r="A3545" s="1" t="s">
        <v>42</v>
      </c>
    </row>
    <row r="3546" spans="1:1" x14ac:dyDescent="0.3">
      <c r="A3546" s="1" t="s">
        <v>45</v>
      </c>
    </row>
    <row r="3547" spans="1:1" x14ac:dyDescent="0.3">
      <c r="A3547" s="1" t="s">
        <v>46</v>
      </c>
    </row>
    <row r="3548" spans="1:1" x14ac:dyDescent="0.3">
      <c r="A3548" s="1" t="s">
        <v>47</v>
      </c>
    </row>
    <row r="3549" spans="1:1" x14ac:dyDescent="0.3">
      <c r="A3549" s="1" t="s">
        <v>72</v>
      </c>
    </row>
    <row r="3550" spans="1:1" x14ac:dyDescent="0.3">
      <c r="A3550" s="1" t="s">
        <v>49</v>
      </c>
    </row>
    <row r="3551" spans="1:1" x14ac:dyDescent="0.3">
      <c r="A3551" s="1" t="s">
        <v>50</v>
      </c>
    </row>
    <row r="3552" spans="1:1" x14ac:dyDescent="0.3">
      <c r="A3552" s="1" t="s">
        <v>52</v>
      </c>
    </row>
    <row r="3553" spans="1:1" x14ac:dyDescent="0.3">
      <c r="A3553" s="1" t="s">
        <v>53</v>
      </c>
    </row>
    <row r="3554" spans="1:1" x14ac:dyDescent="0.3">
      <c r="A3554" s="1" t="s">
        <v>54</v>
      </c>
    </row>
    <row r="3555" spans="1:1" x14ac:dyDescent="0.3">
      <c r="A3555" s="1" t="s">
        <v>55</v>
      </c>
    </row>
    <row r="3556" spans="1:1" x14ac:dyDescent="0.3">
      <c r="A3556" s="1" t="s">
        <v>56</v>
      </c>
    </row>
    <row r="3557" spans="1:1" x14ac:dyDescent="0.3">
      <c r="A3557" s="1" t="s">
        <v>57</v>
      </c>
    </row>
    <row r="3558" spans="1:1" x14ac:dyDescent="0.3">
      <c r="A3558" s="1" t="s">
        <v>58</v>
      </c>
    </row>
    <row r="3559" spans="1:1" x14ac:dyDescent="0.3">
      <c r="A3559" s="1" t="s">
        <v>59</v>
      </c>
    </row>
    <row r="3560" spans="1:1" x14ac:dyDescent="0.3">
      <c r="A3560" s="1" t="s">
        <v>60</v>
      </c>
    </row>
    <row r="3561" spans="1:1" x14ac:dyDescent="0.3">
      <c r="A3561" s="1" t="s">
        <v>61</v>
      </c>
    </row>
    <row r="3562" spans="1:1" x14ac:dyDescent="0.3">
      <c r="A3562" s="1" t="s">
        <v>0</v>
      </c>
    </row>
    <row r="3563" spans="1:1" x14ac:dyDescent="0.3">
      <c r="A3563" s="1" t="s">
        <v>1</v>
      </c>
    </row>
    <row r="3564" spans="1:1" x14ac:dyDescent="0.3">
      <c r="A3564" s="1" t="s">
        <v>2</v>
      </c>
    </row>
    <row r="3565" spans="1:1" x14ac:dyDescent="0.3">
      <c r="A3565" s="1" t="s">
        <v>3</v>
      </c>
    </row>
    <row r="3566" spans="1:1" x14ac:dyDescent="0.3">
      <c r="A3566" s="1" t="s">
        <v>4</v>
      </c>
    </row>
    <row r="3567" spans="1:1" x14ac:dyDescent="0.3">
      <c r="A3567" s="1" t="s">
        <v>5</v>
      </c>
    </row>
    <row r="3568" spans="1:1" x14ac:dyDescent="0.3">
      <c r="A3568" s="1" t="s">
        <v>6</v>
      </c>
    </row>
    <row r="3569" spans="1:1" x14ac:dyDescent="0.3">
      <c r="A3569" s="1" t="s">
        <v>7</v>
      </c>
    </row>
    <row r="3570" spans="1:1" x14ac:dyDescent="0.3">
      <c r="A3570" s="1" t="s">
        <v>8</v>
      </c>
    </row>
    <row r="3571" spans="1:1" x14ac:dyDescent="0.3">
      <c r="A3571" s="1" t="s">
        <v>12</v>
      </c>
    </row>
    <row r="3572" spans="1:1" x14ac:dyDescent="0.3">
      <c r="A3572" s="1" t="s">
        <v>9</v>
      </c>
    </row>
    <row r="3573" spans="1:1" x14ac:dyDescent="0.3">
      <c r="A3573" s="1" t="s">
        <v>10</v>
      </c>
    </row>
    <row r="3574" spans="1:1" x14ac:dyDescent="0.3">
      <c r="A3574" s="1" t="s">
        <v>14</v>
      </c>
    </row>
    <row r="3575" spans="1:1" x14ac:dyDescent="0.3">
      <c r="A3575" s="1" t="s">
        <v>15</v>
      </c>
    </row>
    <row r="3576" spans="1:1" x14ac:dyDescent="0.3">
      <c r="A3576" s="1" t="s">
        <v>16</v>
      </c>
    </row>
    <row r="3577" spans="1:1" x14ac:dyDescent="0.3">
      <c r="A3577" s="1" t="s">
        <v>17</v>
      </c>
    </row>
    <row r="3578" spans="1:1" x14ac:dyDescent="0.3">
      <c r="A3578" s="1" t="s">
        <v>18</v>
      </c>
    </row>
    <row r="3579" spans="1:1" x14ac:dyDescent="0.3">
      <c r="A3579" s="1" t="s">
        <v>19</v>
      </c>
    </row>
    <row r="3580" spans="1:1" x14ac:dyDescent="0.3">
      <c r="A3580" s="1" t="s">
        <v>20</v>
      </c>
    </row>
    <row r="3581" spans="1:1" x14ac:dyDescent="0.3">
      <c r="A3581" s="1" t="s">
        <v>21</v>
      </c>
    </row>
    <row r="3582" spans="1:1" x14ac:dyDescent="0.3">
      <c r="A3582" s="1" t="s">
        <v>22</v>
      </c>
    </row>
    <row r="3583" spans="1:1" x14ac:dyDescent="0.3">
      <c r="A3583" s="1" t="s">
        <v>11</v>
      </c>
    </row>
    <row r="3584" spans="1:1" x14ac:dyDescent="0.3">
      <c r="A3584" s="1" t="s">
        <v>23</v>
      </c>
    </row>
    <row r="3585" spans="1:1" x14ac:dyDescent="0.3">
      <c r="A3585" s="1" t="s">
        <v>24</v>
      </c>
    </row>
    <row r="3586" spans="1:1" x14ac:dyDescent="0.3">
      <c r="A3586" s="1" t="s">
        <v>25</v>
      </c>
    </row>
    <row r="3587" spans="1:1" x14ac:dyDescent="0.3">
      <c r="A3587" s="1" t="s">
        <v>26</v>
      </c>
    </row>
    <row r="3588" spans="1:1" x14ac:dyDescent="0.3">
      <c r="A3588" s="1" t="s">
        <v>27</v>
      </c>
    </row>
    <row r="3589" spans="1:1" x14ac:dyDescent="0.3">
      <c r="A3589" s="1" t="s">
        <v>28</v>
      </c>
    </row>
    <row r="3590" spans="1:1" x14ac:dyDescent="0.3">
      <c r="A3590" s="1" t="s">
        <v>29</v>
      </c>
    </row>
    <row r="3591" spans="1:1" x14ac:dyDescent="0.3">
      <c r="A3591" s="1" t="s">
        <v>30</v>
      </c>
    </row>
    <row r="3592" spans="1:1" x14ac:dyDescent="0.3">
      <c r="A3592" s="1" t="s">
        <v>31</v>
      </c>
    </row>
    <row r="3593" spans="1:1" x14ac:dyDescent="0.3">
      <c r="A3593" s="1" t="s">
        <v>32</v>
      </c>
    </row>
    <row r="3594" spans="1:1" x14ac:dyDescent="0.3">
      <c r="A3594" s="1" t="s">
        <v>33</v>
      </c>
    </row>
    <row r="3595" spans="1:1" x14ac:dyDescent="0.3">
      <c r="A3595" s="1" t="s">
        <v>35</v>
      </c>
    </row>
    <row r="3596" spans="1:1" x14ac:dyDescent="0.3">
      <c r="A3596" s="1" t="s">
        <v>36</v>
      </c>
    </row>
    <row r="3597" spans="1:1" x14ac:dyDescent="0.3">
      <c r="A3597" s="1" t="s">
        <v>37</v>
      </c>
    </row>
    <row r="3598" spans="1:1" x14ac:dyDescent="0.3">
      <c r="A3598" s="1" t="s">
        <v>38</v>
      </c>
    </row>
    <row r="3599" spans="1:1" x14ac:dyDescent="0.3">
      <c r="A3599" s="1" t="s">
        <v>39</v>
      </c>
    </row>
    <row r="3600" spans="1:1" x14ac:dyDescent="0.3">
      <c r="A3600" s="1" t="s">
        <v>40</v>
      </c>
    </row>
    <row r="3601" spans="1:1" x14ac:dyDescent="0.3">
      <c r="A3601" s="1" t="s">
        <v>41</v>
      </c>
    </row>
    <row r="3602" spans="1:1" x14ac:dyDescent="0.3">
      <c r="A3602" s="1" t="s">
        <v>73</v>
      </c>
    </row>
    <row r="3603" spans="1:1" x14ac:dyDescent="0.3">
      <c r="A3603" s="1" t="s">
        <v>42</v>
      </c>
    </row>
    <row r="3604" spans="1:1" x14ac:dyDescent="0.3">
      <c r="A3604" s="1" t="s">
        <v>45</v>
      </c>
    </row>
    <row r="3605" spans="1:1" x14ac:dyDescent="0.3">
      <c r="A3605" s="1" t="s">
        <v>46</v>
      </c>
    </row>
    <row r="3606" spans="1:1" x14ac:dyDescent="0.3">
      <c r="A3606" s="1" t="s">
        <v>47</v>
      </c>
    </row>
    <row r="3607" spans="1:1" x14ac:dyDescent="0.3">
      <c r="A3607" s="1" t="s">
        <v>72</v>
      </c>
    </row>
    <row r="3608" spans="1:1" x14ac:dyDescent="0.3">
      <c r="A3608" s="1" t="s">
        <v>49</v>
      </c>
    </row>
    <row r="3609" spans="1:1" x14ac:dyDescent="0.3">
      <c r="A3609" s="1" t="s">
        <v>50</v>
      </c>
    </row>
    <row r="3610" spans="1:1" x14ac:dyDescent="0.3">
      <c r="A3610" s="1" t="s">
        <v>52</v>
      </c>
    </row>
    <row r="3611" spans="1:1" x14ac:dyDescent="0.3">
      <c r="A3611" s="1" t="s">
        <v>53</v>
      </c>
    </row>
    <row r="3612" spans="1:1" x14ac:dyDescent="0.3">
      <c r="A3612" s="1" t="s">
        <v>54</v>
      </c>
    </row>
    <row r="3613" spans="1:1" x14ac:dyDescent="0.3">
      <c r="A3613" s="1" t="s">
        <v>55</v>
      </c>
    </row>
    <row r="3614" spans="1:1" x14ac:dyDescent="0.3">
      <c r="A3614" s="1" t="s">
        <v>56</v>
      </c>
    </row>
    <row r="3615" spans="1:1" x14ac:dyDescent="0.3">
      <c r="A3615" s="1" t="s">
        <v>57</v>
      </c>
    </row>
    <row r="3616" spans="1:1" x14ac:dyDescent="0.3">
      <c r="A3616" s="1" t="s">
        <v>58</v>
      </c>
    </row>
    <row r="3617" spans="1:1" x14ac:dyDescent="0.3">
      <c r="A3617" s="1" t="s">
        <v>59</v>
      </c>
    </row>
    <row r="3618" spans="1:1" x14ac:dyDescent="0.3">
      <c r="A3618" s="1" t="s">
        <v>60</v>
      </c>
    </row>
    <row r="3619" spans="1:1" x14ac:dyDescent="0.3">
      <c r="A3619" s="1" t="s">
        <v>61</v>
      </c>
    </row>
    <row r="3620" spans="1:1" x14ac:dyDescent="0.3">
      <c r="A3620" s="1" t="s">
        <v>0</v>
      </c>
    </row>
    <row r="3621" spans="1:1" x14ac:dyDescent="0.3">
      <c r="A3621" s="1" t="s">
        <v>1</v>
      </c>
    </row>
    <row r="3622" spans="1:1" x14ac:dyDescent="0.3">
      <c r="A3622" s="4" t="s">
        <v>2</v>
      </c>
    </row>
    <row r="3623" spans="1:1" x14ac:dyDescent="0.3">
      <c r="A3623" s="1" t="s">
        <v>3</v>
      </c>
    </row>
    <row r="3624" spans="1:1" x14ac:dyDescent="0.3">
      <c r="A3624" s="1" t="s">
        <v>4</v>
      </c>
    </row>
    <row r="3625" spans="1:1" x14ac:dyDescent="0.3">
      <c r="A3625" s="1" t="s">
        <v>5</v>
      </c>
    </row>
    <row r="3626" spans="1:1" x14ac:dyDescent="0.3">
      <c r="A3626" s="1" t="s">
        <v>6</v>
      </c>
    </row>
    <row r="3627" spans="1:1" x14ac:dyDescent="0.3">
      <c r="A3627" s="1" t="s">
        <v>7</v>
      </c>
    </row>
    <row r="3628" spans="1:1" x14ac:dyDescent="0.3">
      <c r="A3628" s="1" t="s">
        <v>8</v>
      </c>
    </row>
    <row r="3629" spans="1:1" x14ac:dyDescent="0.3">
      <c r="A3629" s="1" t="s">
        <v>12</v>
      </c>
    </row>
    <row r="3630" spans="1:1" x14ac:dyDescent="0.3">
      <c r="A3630" s="1" t="s">
        <v>9</v>
      </c>
    </row>
    <row r="3631" spans="1:1" x14ac:dyDescent="0.3">
      <c r="A3631" s="1" t="s">
        <v>10</v>
      </c>
    </row>
    <row r="3632" spans="1:1" x14ac:dyDescent="0.3">
      <c r="A3632" s="1" t="s">
        <v>14</v>
      </c>
    </row>
    <row r="3633" spans="1:1" x14ac:dyDescent="0.3">
      <c r="A3633" s="1" t="s">
        <v>15</v>
      </c>
    </row>
    <row r="3634" spans="1:1" x14ac:dyDescent="0.3">
      <c r="A3634" s="1" t="s">
        <v>16</v>
      </c>
    </row>
    <row r="3635" spans="1:1" x14ac:dyDescent="0.3">
      <c r="A3635" s="1" t="s">
        <v>17</v>
      </c>
    </row>
    <row r="3636" spans="1:1" x14ac:dyDescent="0.3">
      <c r="A3636" s="1" t="s">
        <v>18</v>
      </c>
    </row>
    <row r="3637" spans="1:1" x14ac:dyDescent="0.3">
      <c r="A3637" s="1" t="s">
        <v>19</v>
      </c>
    </row>
    <row r="3638" spans="1:1" x14ac:dyDescent="0.3">
      <c r="A3638" s="1" t="s">
        <v>20</v>
      </c>
    </row>
    <row r="3639" spans="1:1" x14ac:dyDescent="0.3">
      <c r="A3639" s="1" t="s">
        <v>21</v>
      </c>
    </row>
    <row r="3640" spans="1:1" x14ac:dyDescent="0.3">
      <c r="A3640" s="1" t="s">
        <v>22</v>
      </c>
    </row>
    <row r="3641" spans="1:1" x14ac:dyDescent="0.3">
      <c r="A3641" s="1" t="s">
        <v>11</v>
      </c>
    </row>
    <row r="3642" spans="1:1" x14ac:dyDescent="0.3">
      <c r="A3642" s="1" t="s">
        <v>23</v>
      </c>
    </row>
    <row r="3643" spans="1:1" x14ac:dyDescent="0.3">
      <c r="A3643" s="1" t="s">
        <v>24</v>
      </c>
    </row>
    <row r="3644" spans="1:1" x14ac:dyDescent="0.3">
      <c r="A3644" s="1" t="s">
        <v>25</v>
      </c>
    </row>
    <row r="3645" spans="1:1" x14ac:dyDescent="0.3">
      <c r="A3645" s="1" t="s">
        <v>26</v>
      </c>
    </row>
    <row r="3646" spans="1:1" x14ac:dyDescent="0.3">
      <c r="A3646" s="1" t="s">
        <v>27</v>
      </c>
    </row>
    <row r="3647" spans="1:1" x14ac:dyDescent="0.3">
      <c r="A3647" s="1" t="s">
        <v>28</v>
      </c>
    </row>
    <row r="3648" spans="1:1" x14ac:dyDescent="0.3">
      <c r="A3648" s="1" t="s">
        <v>29</v>
      </c>
    </row>
    <row r="3649" spans="1:1" x14ac:dyDescent="0.3">
      <c r="A3649" s="1" t="s">
        <v>30</v>
      </c>
    </row>
    <row r="3650" spans="1:1" x14ac:dyDescent="0.3">
      <c r="A3650" s="1" t="s">
        <v>31</v>
      </c>
    </row>
    <row r="3651" spans="1:1" x14ac:dyDescent="0.3">
      <c r="A3651" s="1" t="s">
        <v>32</v>
      </c>
    </row>
    <row r="3652" spans="1:1" x14ac:dyDescent="0.3">
      <c r="A3652" s="1" t="s">
        <v>33</v>
      </c>
    </row>
    <row r="3653" spans="1:1" x14ac:dyDescent="0.3">
      <c r="A3653" s="1" t="s">
        <v>35</v>
      </c>
    </row>
    <row r="3654" spans="1:1" x14ac:dyDescent="0.3">
      <c r="A3654" s="1" t="s">
        <v>36</v>
      </c>
    </row>
    <row r="3655" spans="1:1" x14ac:dyDescent="0.3">
      <c r="A3655" s="1" t="s">
        <v>37</v>
      </c>
    </row>
    <row r="3656" spans="1:1" x14ac:dyDescent="0.3">
      <c r="A3656" s="1" t="s">
        <v>38</v>
      </c>
    </row>
    <row r="3657" spans="1:1" x14ac:dyDescent="0.3">
      <c r="A3657" s="1" t="s">
        <v>39</v>
      </c>
    </row>
    <row r="3658" spans="1:1" x14ac:dyDescent="0.3">
      <c r="A3658" s="1" t="s">
        <v>40</v>
      </c>
    </row>
    <row r="3659" spans="1:1" x14ac:dyDescent="0.3">
      <c r="A3659" s="1" t="s">
        <v>41</v>
      </c>
    </row>
    <row r="3660" spans="1:1" x14ac:dyDescent="0.3">
      <c r="A3660" s="1" t="s">
        <v>73</v>
      </c>
    </row>
    <row r="3661" spans="1:1" x14ac:dyDescent="0.3">
      <c r="A3661" s="1" t="s">
        <v>42</v>
      </c>
    </row>
    <row r="3662" spans="1:1" x14ac:dyDescent="0.3">
      <c r="A3662" s="1" t="s">
        <v>45</v>
      </c>
    </row>
    <row r="3663" spans="1:1" x14ac:dyDescent="0.3">
      <c r="A3663" s="1" t="s">
        <v>46</v>
      </c>
    </row>
    <row r="3664" spans="1:1" x14ac:dyDescent="0.3">
      <c r="A3664" s="1" t="s">
        <v>47</v>
      </c>
    </row>
    <row r="3665" spans="1:1" x14ac:dyDescent="0.3">
      <c r="A3665" s="1" t="s">
        <v>72</v>
      </c>
    </row>
    <row r="3666" spans="1:1" x14ac:dyDescent="0.3">
      <c r="A3666" s="1" t="s">
        <v>49</v>
      </c>
    </row>
    <row r="3667" spans="1:1" x14ac:dyDescent="0.3">
      <c r="A3667" s="1" t="s">
        <v>50</v>
      </c>
    </row>
    <row r="3668" spans="1:1" x14ac:dyDescent="0.3">
      <c r="A3668" s="1" t="s">
        <v>52</v>
      </c>
    </row>
    <row r="3669" spans="1:1" x14ac:dyDescent="0.3">
      <c r="A3669" s="1" t="s">
        <v>53</v>
      </c>
    </row>
    <row r="3670" spans="1:1" x14ac:dyDescent="0.3">
      <c r="A3670" s="1" t="s">
        <v>54</v>
      </c>
    </row>
    <row r="3671" spans="1:1" x14ac:dyDescent="0.3">
      <c r="A3671" s="1" t="s">
        <v>55</v>
      </c>
    </row>
    <row r="3672" spans="1:1" x14ac:dyDescent="0.3">
      <c r="A3672" s="1" t="s">
        <v>56</v>
      </c>
    </row>
    <row r="3673" spans="1:1" x14ac:dyDescent="0.3">
      <c r="A3673" s="1" t="s">
        <v>57</v>
      </c>
    </row>
    <row r="3674" spans="1:1" x14ac:dyDescent="0.3">
      <c r="A3674" s="1" t="s">
        <v>58</v>
      </c>
    </row>
    <row r="3675" spans="1:1" x14ac:dyDescent="0.3">
      <c r="A3675" s="1" t="s">
        <v>59</v>
      </c>
    </row>
    <row r="3676" spans="1:1" x14ac:dyDescent="0.3">
      <c r="A3676" s="1" t="s">
        <v>60</v>
      </c>
    </row>
    <row r="3677" spans="1:1" x14ac:dyDescent="0.3">
      <c r="A3677" s="1" t="s">
        <v>61</v>
      </c>
    </row>
    <row r="3678" spans="1:1" x14ac:dyDescent="0.3">
      <c r="A3678" s="1" t="s">
        <v>0</v>
      </c>
    </row>
    <row r="3679" spans="1:1" x14ac:dyDescent="0.3">
      <c r="A3679" s="1" t="s">
        <v>1</v>
      </c>
    </row>
    <row r="3680" spans="1:1" x14ac:dyDescent="0.3">
      <c r="A3680" s="4" t="s">
        <v>2</v>
      </c>
    </row>
    <row r="3681" spans="1:1" x14ac:dyDescent="0.3">
      <c r="A3681" s="1" t="s">
        <v>3</v>
      </c>
    </row>
    <row r="3682" spans="1:1" x14ac:dyDescent="0.3">
      <c r="A3682" s="1" t="s">
        <v>4</v>
      </c>
    </row>
    <row r="3683" spans="1:1" x14ac:dyDescent="0.3">
      <c r="A3683" s="1" t="s">
        <v>5</v>
      </c>
    </row>
    <row r="3684" spans="1:1" x14ac:dyDescent="0.3">
      <c r="A3684" s="1" t="s">
        <v>6</v>
      </c>
    </row>
    <row r="3685" spans="1:1" x14ac:dyDescent="0.3">
      <c r="A3685" s="1" t="s">
        <v>7</v>
      </c>
    </row>
    <row r="3686" spans="1:1" x14ac:dyDescent="0.3">
      <c r="A3686" s="1" t="s">
        <v>8</v>
      </c>
    </row>
    <row r="3687" spans="1:1" x14ac:dyDescent="0.3">
      <c r="A3687" s="1" t="s">
        <v>12</v>
      </c>
    </row>
    <row r="3688" spans="1:1" x14ac:dyDescent="0.3">
      <c r="A3688" s="1" t="s">
        <v>9</v>
      </c>
    </row>
    <row r="3689" spans="1:1" x14ac:dyDescent="0.3">
      <c r="A3689" s="1" t="s">
        <v>10</v>
      </c>
    </row>
    <row r="3690" spans="1:1" x14ac:dyDescent="0.3">
      <c r="A3690" s="1" t="s">
        <v>14</v>
      </c>
    </row>
    <row r="3691" spans="1:1" x14ac:dyDescent="0.3">
      <c r="A3691" s="1" t="s">
        <v>15</v>
      </c>
    </row>
    <row r="3692" spans="1:1" x14ac:dyDescent="0.3">
      <c r="A3692" s="1" t="s">
        <v>16</v>
      </c>
    </row>
    <row r="3693" spans="1:1" x14ac:dyDescent="0.3">
      <c r="A3693" s="1" t="s">
        <v>17</v>
      </c>
    </row>
    <row r="3694" spans="1:1" x14ac:dyDescent="0.3">
      <c r="A3694" s="1" t="s">
        <v>18</v>
      </c>
    </row>
    <row r="3695" spans="1:1" x14ac:dyDescent="0.3">
      <c r="A3695" s="1" t="s">
        <v>19</v>
      </c>
    </row>
    <row r="3696" spans="1:1" x14ac:dyDescent="0.3">
      <c r="A3696" s="1" t="s">
        <v>20</v>
      </c>
    </row>
    <row r="3697" spans="1:1" x14ac:dyDescent="0.3">
      <c r="A3697" s="1" t="s">
        <v>21</v>
      </c>
    </row>
    <row r="3698" spans="1:1" x14ac:dyDescent="0.3">
      <c r="A3698" s="1" t="s">
        <v>22</v>
      </c>
    </row>
    <row r="3699" spans="1:1" x14ac:dyDescent="0.3">
      <c r="A3699" s="1" t="s">
        <v>11</v>
      </c>
    </row>
    <row r="3700" spans="1:1" x14ac:dyDescent="0.3">
      <c r="A3700" s="1" t="s">
        <v>23</v>
      </c>
    </row>
    <row r="3701" spans="1:1" x14ac:dyDescent="0.3">
      <c r="A3701" s="1" t="s">
        <v>24</v>
      </c>
    </row>
    <row r="3702" spans="1:1" x14ac:dyDescent="0.3">
      <c r="A3702" s="1" t="s">
        <v>25</v>
      </c>
    </row>
    <row r="3703" spans="1:1" x14ac:dyDescent="0.3">
      <c r="A3703" s="1" t="s">
        <v>26</v>
      </c>
    </row>
    <row r="3704" spans="1:1" x14ac:dyDescent="0.3">
      <c r="A3704" s="1" t="s">
        <v>27</v>
      </c>
    </row>
    <row r="3705" spans="1:1" x14ac:dyDescent="0.3">
      <c r="A3705" s="1" t="s">
        <v>28</v>
      </c>
    </row>
    <row r="3706" spans="1:1" x14ac:dyDescent="0.3">
      <c r="A3706" s="1" t="s">
        <v>29</v>
      </c>
    </row>
    <row r="3707" spans="1:1" x14ac:dyDescent="0.3">
      <c r="A3707" s="1" t="s">
        <v>30</v>
      </c>
    </row>
    <row r="3708" spans="1:1" x14ac:dyDescent="0.3">
      <c r="A3708" s="1" t="s">
        <v>31</v>
      </c>
    </row>
    <row r="3709" spans="1:1" x14ac:dyDescent="0.3">
      <c r="A3709" s="1" t="s">
        <v>32</v>
      </c>
    </row>
    <row r="3710" spans="1:1" x14ac:dyDescent="0.3">
      <c r="A3710" s="1" t="s">
        <v>33</v>
      </c>
    </row>
    <row r="3711" spans="1:1" x14ac:dyDescent="0.3">
      <c r="A3711" s="1" t="s">
        <v>35</v>
      </c>
    </row>
    <row r="3712" spans="1:1" x14ac:dyDescent="0.3">
      <c r="A3712" s="1" t="s">
        <v>36</v>
      </c>
    </row>
    <row r="3713" spans="1:1" x14ac:dyDescent="0.3">
      <c r="A3713" s="1" t="s">
        <v>37</v>
      </c>
    </row>
    <row r="3714" spans="1:1" x14ac:dyDescent="0.3">
      <c r="A3714" s="1" t="s">
        <v>38</v>
      </c>
    </row>
    <row r="3715" spans="1:1" x14ac:dyDescent="0.3">
      <c r="A3715" s="1" t="s">
        <v>39</v>
      </c>
    </row>
    <row r="3716" spans="1:1" x14ac:dyDescent="0.3">
      <c r="A3716" s="1" t="s">
        <v>40</v>
      </c>
    </row>
    <row r="3717" spans="1:1" x14ac:dyDescent="0.3">
      <c r="A3717" s="1" t="s">
        <v>41</v>
      </c>
    </row>
    <row r="3718" spans="1:1" x14ac:dyDescent="0.3">
      <c r="A3718" s="1" t="s">
        <v>73</v>
      </c>
    </row>
    <row r="3719" spans="1:1" x14ac:dyDescent="0.3">
      <c r="A3719" s="1" t="s">
        <v>42</v>
      </c>
    </row>
    <row r="3720" spans="1:1" x14ac:dyDescent="0.3">
      <c r="A3720" s="1" t="s">
        <v>45</v>
      </c>
    </row>
    <row r="3721" spans="1:1" x14ac:dyDescent="0.3">
      <c r="A3721" s="1" t="s">
        <v>46</v>
      </c>
    </row>
    <row r="3722" spans="1:1" x14ac:dyDescent="0.3">
      <c r="A3722" s="1" t="s">
        <v>47</v>
      </c>
    </row>
    <row r="3723" spans="1:1" x14ac:dyDescent="0.3">
      <c r="A3723" s="1" t="s">
        <v>72</v>
      </c>
    </row>
    <row r="3724" spans="1:1" x14ac:dyDescent="0.3">
      <c r="A3724" s="1" t="s">
        <v>49</v>
      </c>
    </row>
    <row r="3725" spans="1:1" x14ac:dyDescent="0.3">
      <c r="A3725" s="1" t="s">
        <v>50</v>
      </c>
    </row>
    <row r="3726" spans="1:1" x14ac:dyDescent="0.3">
      <c r="A3726" s="1" t="s">
        <v>52</v>
      </c>
    </row>
    <row r="3727" spans="1:1" x14ac:dyDescent="0.3">
      <c r="A3727" s="1" t="s">
        <v>53</v>
      </c>
    </row>
    <row r="3728" spans="1:1" x14ac:dyDescent="0.3">
      <c r="A3728" s="1" t="s">
        <v>54</v>
      </c>
    </row>
    <row r="3729" spans="1:1" x14ac:dyDescent="0.3">
      <c r="A3729" s="1" t="s">
        <v>55</v>
      </c>
    </row>
    <row r="3730" spans="1:1" x14ac:dyDescent="0.3">
      <c r="A3730" s="1" t="s">
        <v>56</v>
      </c>
    </row>
    <row r="3731" spans="1:1" x14ac:dyDescent="0.3">
      <c r="A3731" s="1" t="s">
        <v>57</v>
      </c>
    </row>
    <row r="3732" spans="1:1" x14ac:dyDescent="0.3">
      <c r="A3732" s="1" t="s">
        <v>58</v>
      </c>
    </row>
    <row r="3733" spans="1:1" x14ac:dyDescent="0.3">
      <c r="A3733" s="1" t="s">
        <v>59</v>
      </c>
    </row>
    <row r="3734" spans="1:1" x14ac:dyDescent="0.3">
      <c r="A3734" s="1" t="s">
        <v>60</v>
      </c>
    </row>
    <row r="3735" spans="1:1" x14ac:dyDescent="0.3">
      <c r="A3735" s="1" t="s">
        <v>61</v>
      </c>
    </row>
    <row r="3736" spans="1:1" x14ac:dyDescent="0.3">
      <c r="A3736" s="1" t="s">
        <v>0</v>
      </c>
    </row>
    <row r="3737" spans="1:1" x14ac:dyDescent="0.3">
      <c r="A3737" s="1" t="s">
        <v>1</v>
      </c>
    </row>
    <row r="3738" spans="1:1" x14ac:dyDescent="0.3">
      <c r="A3738" s="1" t="s">
        <v>2</v>
      </c>
    </row>
    <row r="3739" spans="1:1" x14ac:dyDescent="0.3">
      <c r="A3739" s="1" t="s">
        <v>3</v>
      </c>
    </row>
    <row r="3740" spans="1:1" x14ac:dyDescent="0.3">
      <c r="A3740" s="1" t="s">
        <v>4</v>
      </c>
    </row>
    <row r="3741" spans="1:1" x14ac:dyDescent="0.3">
      <c r="A3741" s="1" t="s">
        <v>5</v>
      </c>
    </row>
    <row r="3742" spans="1:1" x14ac:dyDescent="0.3">
      <c r="A3742" s="1" t="s">
        <v>6</v>
      </c>
    </row>
    <row r="3743" spans="1:1" x14ac:dyDescent="0.3">
      <c r="A3743" s="1" t="s">
        <v>7</v>
      </c>
    </row>
    <row r="3744" spans="1:1" x14ac:dyDescent="0.3">
      <c r="A3744" s="1" t="s">
        <v>8</v>
      </c>
    </row>
    <row r="3745" spans="1:1" x14ac:dyDescent="0.3">
      <c r="A3745" s="1" t="s">
        <v>12</v>
      </c>
    </row>
    <row r="3746" spans="1:1" x14ac:dyDescent="0.3">
      <c r="A3746" s="1" t="s">
        <v>9</v>
      </c>
    </row>
    <row r="3747" spans="1:1" x14ac:dyDescent="0.3">
      <c r="A3747" s="1" t="s">
        <v>10</v>
      </c>
    </row>
    <row r="3748" spans="1:1" x14ac:dyDescent="0.3">
      <c r="A3748" s="1" t="s">
        <v>14</v>
      </c>
    </row>
    <row r="3749" spans="1:1" x14ac:dyDescent="0.3">
      <c r="A3749" s="1" t="s">
        <v>15</v>
      </c>
    </row>
    <row r="3750" spans="1:1" x14ac:dyDescent="0.3">
      <c r="A3750" s="1" t="s">
        <v>16</v>
      </c>
    </row>
    <row r="3751" spans="1:1" x14ac:dyDescent="0.3">
      <c r="A3751" s="1" t="s">
        <v>17</v>
      </c>
    </row>
    <row r="3752" spans="1:1" x14ac:dyDescent="0.3">
      <c r="A3752" s="1" t="s">
        <v>18</v>
      </c>
    </row>
    <row r="3753" spans="1:1" x14ac:dyDescent="0.3">
      <c r="A3753" s="1" t="s">
        <v>19</v>
      </c>
    </row>
    <row r="3754" spans="1:1" x14ac:dyDescent="0.3">
      <c r="A3754" s="1" t="s">
        <v>20</v>
      </c>
    </row>
    <row r="3755" spans="1:1" x14ac:dyDescent="0.3">
      <c r="A3755" s="1" t="s">
        <v>21</v>
      </c>
    </row>
    <row r="3756" spans="1:1" x14ac:dyDescent="0.3">
      <c r="A3756" s="1" t="s">
        <v>22</v>
      </c>
    </row>
    <row r="3757" spans="1:1" x14ac:dyDescent="0.3">
      <c r="A3757" s="1" t="s">
        <v>11</v>
      </c>
    </row>
    <row r="3758" spans="1:1" x14ac:dyDescent="0.3">
      <c r="A3758" s="1" t="s">
        <v>23</v>
      </c>
    </row>
    <row r="3759" spans="1:1" x14ac:dyDescent="0.3">
      <c r="A3759" s="1" t="s">
        <v>24</v>
      </c>
    </row>
    <row r="3760" spans="1:1" x14ac:dyDescent="0.3">
      <c r="A3760" s="1" t="s">
        <v>25</v>
      </c>
    </row>
    <row r="3761" spans="1:1" x14ac:dyDescent="0.3">
      <c r="A3761" s="1" t="s">
        <v>26</v>
      </c>
    </row>
    <row r="3762" spans="1:1" x14ac:dyDescent="0.3">
      <c r="A3762" s="1" t="s">
        <v>27</v>
      </c>
    </row>
    <row r="3763" spans="1:1" x14ac:dyDescent="0.3">
      <c r="A3763" s="1" t="s">
        <v>28</v>
      </c>
    </row>
    <row r="3764" spans="1:1" x14ac:dyDescent="0.3">
      <c r="A3764" s="1" t="s">
        <v>29</v>
      </c>
    </row>
    <row r="3765" spans="1:1" x14ac:dyDescent="0.3">
      <c r="A3765" s="1" t="s">
        <v>30</v>
      </c>
    </row>
    <row r="3766" spans="1:1" x14ac:dyDescent="0.3">
      <c r="A3766" s="1" t="s">
        <v>31</v>
      </c>
    </row>
    <row r="3767" spans="1:1" x14ac:dyDescent="0.3">
      <c r="A3767" s="1" t="s">
        <v>32</v>
      </c>
    </row>
    <row r="3768" spans="1:1" x14ac:dyDescent="0.3">
      <c r="A3768" s="1" t="s">
        <v>33</v>
      </c>
    </row>
    <row r="3769" spans="1:1" x14ac:dyDescent="0.3">
      <c r="A3769" s="1" t="s">
        <v>35</v>
      </c>
    </row>
    <row r="3770" spans="1:1" x14ac:dyDescent="0.3">
      <c r="A3770" s="1" t="s">
        <v>36</v>
      </c>
    </row>
    <row r="3771" spans="1:1" x14ac:dyDescent="0.3">
      <c r="A3771" s="1" t="s">
        <v>37</v>
      </c>
    </row>
    <row r="3772" spans="1:1" x14ac:dyDescent="0.3">
      <c r="A3772" s="1" t="s">
        <v>38</v>
      </c>
    </row>
    <row r="3773" spans="1:1" x14ac:dyDescent="0.3">
      <c r="A3773" s="1" t="s">
        <v>39</v>
      </c>
    </row>
    <row r="3774" spans="1:1" x14ac:dyDescent="0.3">
      <c r="A3774" s="1" t="s">
        <v>40</v>
      </c>
    </row>
    <row r="3775" spans="1:1" x14ac:dyDescent="0.3">
      <c r="A3775" s="1" t="s">
        <v>41</v>
      </c>
    </row>
    <row r="3776" spans="1:1" x14ac:dyDescent="0.3">
      <c r="A3776" s="1" t="s">
        <v>73</v>
      </c>
    </row>
    <row r="3777" spans="1:1" x14ac:dyDescent="0.3">
      <c r="A3777" s="1" t="s">
        <v>42</v>
      </c>
    </row>
    <row r="3778" spans="1:1" x14ac:dyDescent="0.3">
      <c r="A3778" s="1" t="s">
        <v>45</v>
      </c>
    </row>
    <row r="3779" spans="1:1" x14ac:dyDescent="0.3">
      <c r="A3779" s="1" t="s">
        <v>46</v>
      </c>
    </row>
    <row r="3780" spans="1:1" x14ac:dyDescent="0.3">
      <c r="A3780" s="1" t="s">
        <v>47</v>
      </c>
    </row>
    <row r="3781" spans="1:1" x14ac:dyDescent="0.3">
      <c r="A3781" s="1" t="s">
        <v>72</v>
      </c>
    </row>
    <row r="3782" spans="1:1" x14ac:dyDescent="0.3">
      <c r="A3782" s="1" t="s">
        <v>49</v>
      </c>
    </row>
    <row r="3783" spans="1:1" x14ac:dyDescent="0.3">
      <c r="A3783" s="1" t="s">
        <v>50</v>
      </c>
    </row>
    <row r="3784" spans="1:1" x14ac:dyDescent="0.3">
      <c r="A3784" s="1" t="s">
        <v>52</v>
      </c>
    </row>
    <row r="3785" spans="1:1" x14ac:dyDescent="0.3">
      <c r="A3785" s="1" t="s">
        <v>53</v>
      </c>
    </row>
    <row r="3786" spans="1:1" x14ac:dyDescent="0.3">
      <c r="A3786" s="1" t="s">
        <v>54</v>
      </c>
    </row>
    <row r="3787" spans="1:1" x14ac:dyDescent="0.3">
      <c r="A3787" s="1" t="s">
        <v>55</v>
      </c>
    </row>
    <row r="3788" spans="1:1" x14ac:dyDescent="0.3">
      <c r="A3788" s="1" t="s">
        <v>56</v>
      </c>
    </row>
    <row r="3789" spans="1:1" x14ac:dyDescent="0.3">
      <c r="A3789" s="1" t="s">
        <v>57</v>
      </c>
    </row>
    <row r="3790" spans="1:1" x14ac:dyDescent="0.3">
      <c r="A3790" s="1" t="s">
        <v>58</v>
      </c>
    </row>
    <row r="3791" spans="1:1" x14ac:dyDescent="0.3">
      <c r="A3791" s="1" t="s">
        <v>59</v>
      </c>
    </row>
    <row r="3792" spans="1:1" x14ac:dyDescent="0.3">
      <c r="A3792" s="1" t="s">
        <v>60</v>
      </c>
    </row>
    <row r="3793" spans="1:1" x14ac:dyDescent="0.3">
      <c r="A3793" s="1" t="s">
        <v>61</v>
      </c>
    </row>
    <row r="3794" spans="1:1" x14ac:dyDescent="0.3">
      <c r="A3794" s="1" t="s">
        <v>0</v>
      </c>
    </row>
    <row r="3795" spans="1:1" x14ac:dyDescent="0.3">
      <c r="A3795" s="1" t="s">
        <v>1</v>
      </c>
    </row>
    <row r="3796" spans="1:1" x14ac:dyDescent="0.3">
      <c r="A3796" s="1" t="s">
        <v>2</v>
      </c>
    </row>
    <row r="3797" spans="1:1" x14ac:dyDescent="0.3">
      <c r="A3797" s="1" t="s">
        <v>3</v>
      </c>
    </row>
    <row r="3798" spans="1:1" x14ac:dyDescent="0.3">
      <c r="A3798" s="1" t="s">
        <v>4</v>
      </c>
    </row>
    <row r="3799" spans="1:1" x14ac:dyDescent="0.3">
      <c r="A3799" s="1" t="s">
        <v>5</v>
      </c>
    </row>
    <row r="3800" spans="1:1" x14ac:dyDescent="0.3">
      <c r="A3800" s="1" t="s">
        <v>6</v>
      </c>
    </row>
    <row r="3801" spans="1:1" x14ac:dyDescent="0.3">
      <c r="A3801" s="1" t="s">
        <v>7</v>
      </c>
    </row>
    <row r="3802" spans="1:1" x14ac:dyDescent="0.3">
      <c r="A3802" s="1" t="s">
        <v>8</v>
      </c>
    </row>
    <row r="3803" spans="1:1" x14ac:dyDescent="0.3">
      <c r="A3803" s="1" t="s">
        <v>12</v>
      </c>
    </row>
    <row r="3804" spans="1:1" x14ac:dyDescent="0.3">
      <c r="A3804" s="1" t="s">
        <v>9</v>
      </c>
    </row>
    <row r="3805" spans="1:1" x14ac:dyDescent="0.3">
      <c r="A3805" s="1" t="s">
        <v>10</v>
      </c>
    </row>
    <row r="3806" spans="1:1" x14ac:dyDescent="0.3">
      <c r="A3806" s="1" t="s">
        <v>14</v>
      </c>
    </row>
    <row r="3807" spans="1:1" x14ac:dyDescent="0.3">
      <c r="A3807" s="1" t="s">
        <v>15</v>
      </c>
    </row>
    <row r="3808" spans="1:1" x14ac:dyDescent="0.3">
      <c r="A3808" s="1" t="s">
        <v>16</v>
      </c>
    </row>
    <row r="3809" spans="1:1" x14ac:dyDescent="0.3">
      <c r="A3809" s="1" t="s">
        <v>17</v>
      </c>
    </row>
    <row r="3810" spans="1:1" x14ac:dyDescent="0.3">
      <c r="A3810" s="1" t="s">
        <v>18</v>
      </c>
    </row>
    <row r="3811" spans="1:1" x14ac:dyDescent="0.3">
      <c r="A3811" s="1" t="s">
        <v>19</v>
      </c>
    </row>
    <row r="3812" spans="1:1" x14ac:dyDescent="0.3">
      <c r="A3812" s="1" t="s">
        <v>20</v>
      </c>
    </row>
    <row r="3813" spans="1:1" x14ac:dyDescent="0.3">
      <c r="A3813" s="1" t="s">
        <v>21</v>
      </c>
    </row>
    <row r="3814" spans="1:1" x14ac:dyDescent="0.3">
      <c r="A3814" s="1" t="s">
        <v>22</v>
      </c>
    </row>
    <row r="3815" spans="1:1" x14ac:dyDescent="0.3">
      <c r="A3815" s="1" t="s">
        <v>11</v>
      </c>
    </row>
    <row r="3816" spans="1:1" x14ac:dyDescent="0.3">
      <c r="A3816" s="1" t="s">
        <v>23</v>
      </c>
    </row>
    <row r="3817" spans="1:1" x14ac:dyDescent="0.3">
      <c r="A3817" s="1" t="s">
        <v>24</v>
      </c>
    </row>
    <row r="3818" spans="1:1" x14ac:dyDescent="0.3">
      <c r="A3818" s="1" t="s">
        <v>25</v>
      </c>
    </row>
    <row r="3819" spans="1:1" x14ac:dyDescent="0.3">
      <c r="A3819" s="1" t="s">
        <v>26</v>
      </c>
    </row>
    <row r="3820" spans="1:1" x14ac:dyDescent="0.3">
      <c r="A3820" s="1" t="s">
        <v>27</v>
      </c>
    </row>
    <row r="3821" spans="1:1" x14ac:dyDescent="0.3">
      <c r="A3821" s="1" t="s">
        <v>28</v>
      </c>
    </row>
    <row r="3822" spans="1:1" x14ac:dyDescent="0.3">
      <c r="A3822" s="1" t="s">
        <v>29</v>
      </c>
    </row>
    <row r="3823" spans="1:1" x14ac:dyDescent="0.3">
      <c r="A3823" s="1" t="s">
        <v>30</v>
      </c>
    </row>
    <row r="3824" spans="1:1" x14ac:dyDescent="0.3">
      <c r="A3824" s="1" t="s">
        <v>31</v>
      </c>
    </row>
    <row r="3825" spans="1:1" x14ac:dyDescent="0.3">
      <c r="A3825" s="1" t="s">
        <v>32</v>
      </c>
    </row>
    <row r="3826" spans="1:1" x14ac:dyDescent="0.3">
      <c r="A3826" s="1" t="s">
        <v>33</v>
      </c>
    </row>
    <row r="3827" spans="1:1" x14ac:dyDescent="0.3">
      <c r="A3827" s="1" t="s">
        <v>35</v>
      </c>
    </row>
    <row r="3828" spans="1:1" x14ac:dyDescent="0.3">
      <c r="A3828" s="1" t="s">
        <v>36</v>
      </c>
    </row>
    <row r="3829" spans="1:1" x14ac:dyDescent="0.3">
      <c r="A3829" s="1" t="s">
        <v>37</v>
      </c>
    </row>
    <row r="3830" spans="1:1" x14ac:dyDescent="0.3">
      <c r="A3830" s="1" t="s">
        <v>38</v>
      </c>
    </row>
    <row r="3831" spans="1:1" x14ac:dyDescent="0.3">
      <c r="A3831" s="1" t="s">
        <v>39</v>
      </c>
    </row>
    <row r="3832" spans="1:1" x14ac:dyDescent="0.3">
      <c r="A3832" s="1" t="s">
        <v>40</v>
      </c>
    </row>
    <row r="3833" spans="1:1" x14ac:dyDescent="0.3">
      <c r="A3833" s="1" t="s">
        <v>41</v>
      </c>
    </row>
    <row r="3834" spans="1:1" x14ac:dyDescent="0.3">
      <c r="A3834" s="1" t="s">
        <v>73</v>
      </c>
    </row>
    <row r="3835" spans="1:1" x14ac:dyDescent="0.3">
      <c r="A3835" s="1" t="s">
        <v>42</v>
      </c>
    </row>
    <row r="3836" spans="1:1" x14ac:dyDescent="0.3">
      <c r="A3836" s="1" t="s">
        <v>45</v>
      </c>
    </row>
    <row r="3837" spans="1:1" x14ac:dyDescent="0.3">
      <c r="A3837" s="1" t="s">
        <v>46</v>
      </c>
    </row>
    <row r="3838" spans="1:1" x14ac:dyDescent="0.3">
      <c r="A3838" s="1" t="s">
        <v>47</v>
      </c>
    </row>
    <row r="3839" spans="1:1" x14ac:dyDescent="0.3">
      <c r="A3839" s="1" t="s">
        <v>72</v>
      </c>
    </row>
    <row r="3840" spans="1:1" x14ac:dyDescent="0.3">
      <c r="A3840" s="1" t="s">
        <v>49</v>
      </c>
    </row>
    <row r="3841" spans="1:1" x14ac:dyDescent="0.3">
      <c r="A3841" s="1" t="s">
        <v>50</v>
      </c>
    </row>
    <row r="3842" spans="1:1" x14ac:dyDescent="0.3">
      <c r="A3842" s="1" t="s">
        <v>52</v>
      </c>
    </row>
    <row r="3843" spans="1:1" x14ac:dyDescent="0.3">
      <c r="A3843" s="1" t="s">
        <v>53</v>
      </c>
    </row>
    <row r="3844" spans="1:1" x14ac:dyDescent="0.3">
      <c r="A3844" s="1" t="s">
        <v>54</v>
      </c>
    </row>
    <row r="3845" spans="1:1" x14ac:dyDescent="0.3">
      <c r="A3845" s="1" t="s">
        <v>55</v>
      </c>
    </row>
    <row r="3846" spans="1:1" x14ac:dyDescent="0.3">
      <c r="A3846" s="1" t="s">
        <v>56</v>
      </c>
    </row>
    <row r="3847" spans="1:1" x14ac:dyDescent="0.3">
      <c r="A3847" s="1" t="s">
        <v>57</v>
      </c>
    </row>
    <row r="3848" spans="1:1" x14ac:dyDescent="0.3">
      <c r="A3848" s="1" t="s">
        <v>58</v>
      </c>
    </row>
    <row r="3849" spans="1:1" x14ac:dyDescent="0.3">
      <c r="A3849" s="1" t="s">
        <v>59</v>
      </c>
    </row>
    <row r="3850" spans="1:1" x14ac:dyDescent="0.3">
      <c r="A3850" s="1" t="s">
        <v>60</v>
      </c>
    </row>
    <row r="3851" spans="1:1" x14ac:dyDescent="0.3">
      <c r="A3851" s="1" t="s">
        <v>61</v>
      </c>
    </row>
    <row r="3852" spans="1:1" x14ac:dyDescent="0.3">
      <c r="A3852" s="1" t="s">
        <v>0</v>
      </c>
    </row>
    <row r="3853" spans="1:1" x14ac:dyDescent="0.3">
      <c r="A3853" s="1" t="s">
        <v>1</v>
      </c>
    </row>
    <row r="3854" spans="1:1" x14ac:dyDescent="0.3">
      <c r="A3854" s="4" t="s">
        <v>2</v>
      </c>
    </row>
    <row r="3855" spans="1:1" x14ac:dyDescent="0.3">
      <c r="A3855" s="1" t="s">
        <v>3</v>
      </c>
    </row>
    <row r="3856" spans="1:1" x14ac:dyDescent="0.3">
      <c r="A3856" s="1" t="s">
        <v>4</v>
      </c>
    </row>
    <row r="3857" spans="1:1" x14ac:dyDescent="0.3">
      <c r="A3857" s="1" t="s">
        <v>5</v>
      </c>
    </row>
    <row r="3858" spans="1:1" x14ac:dyDescent="0.3">
      <c r="A3858" s="1" t="s">
        <v>6</v>
      </c>
    </row>
    <row r="3859" spans="1:1" x14ac:dyDescent="0.3">
      <c r="A3859" s="1" t="s">
        <v>7</v>
      </c>
    </row>
    <row r="3860" spans="1:1" x14ac:dyDescent="0.3">
      <c r="A3860" s="1" t="s">
        <v>8</v>
      </c>
    </row>
    <row r="3861" spans="1:1" x14ac:dyDescent="0.3">
      <c r="A3861" s="1" t="s">
        <v>12</v>
      </c>
    </row>
    <row r="3862" spans="1:1" x14ac:dyDescent="0.3">
      <c r="A3862" s="1" t="s">
        <v>9</v>
      </c>
    </row>
    <row r="3863" spans="1:1" x14ac:dyDescent="0.3">
      <c r="A3863" s="1" t="s">
        <v>10</v>
      </c>
    </row>
    <row r="3864" spans="1:1" x14ac:dyDescent="0.3">
      <c r="A3864" s="1" t="s">
        <v>14</v>
      </c>
    </row>
    <row r="3865" spans="1:1" x14ac:dyDescent="0.3">
      <c r="A3865" s="1" t="s">
        <v>15</v>
      </c>
    </row>
    <row r="3866" spans="1:1" x14ac:dyDescent="0.3">
      <c r="A3866" s="1" t="s">
        <v>16</v>
      </c>
    </row>
    <row r="3867" spans="1:1" x14ac:dyDescent="0.3">
      <c r="A3867" s="1" t="s">
        <v>17</v>
      </c>
    </row>
    <row r="3868" spans="1:1" x14ac:dyDescent="0.3">
      <c r="A3868" s="1" t="s">
        <v>18</v>
      </c>
    </row>
    <row r="3869" spans="1:1" x14ac:dyDescent="0.3">
      <c r="A3869" s="1" t="s">
        <v>19</v>
      </c>
    </row>
    <row r="3870" spans="1:1" x14ac:dyDescent="0.3">
      <c r="A3870" s="1" t="s">
        <v>20</v>
      </c>
    </row>
    <row r="3871" spans="1:1" x14ac:dyDescent="0.3">
      <c r="A3871" s="1" t="s">
        <v>21</v>
      </c>
    </row>
    <row r="3872" spans="1:1" x14ac:dyDescent="0.3">
      <c r="A3872" s="1" t="s">
        <v>22</v>
      </c>
    </row>
    <row r="3873" spans="1:1" x14ac:dyDescent="0.3">
      <c r="A3873" s="1" t="s">
        <v>11</v>
      </c>
    </row>
    <row r="3874" spans="1:1" x14ac:dyDescent="0.3">
      <c r="A3874" s="1" t="s">
        <v>23</v>
      </c>
    </row>
    <row r="3875" spans="1:1" x14ac:dyDescent="0.3">
      <c r="A3875" s="1" t="s">
        <v>24</v>
      </c>
    </row>
    <row r="3876" spans="1:1" x14ac:dyDescent="0.3">
      <c r="A3876" s="1" t="s">
        <v>25</v>
      </c>
    </row>
    <row r="3877" spans="1:1" x14ac:dyDescent="0.3">
      <c r="A3877" s="1" t="s">
        <v>26</v>
      </c>
    </row>
    <row r="3878" spans="1:1" x14ac:dyDescent="0.3">
      <c r="A3878" s="1" t="s">
        <v>27</v>
      </c>
    </row>
    <row r="3879" spans="1:1" x14ac:dyDescent="0.3">
      <c r="A3879" s="1" t="s">
        <v>28</v>
      </c>
    </row>
    <row r="3880" spans="1:1" x14ac:dyDescent="0.3">
      <c r="A3880" s="1" t="s">
        <v>29</v>
      </c>
    </row>
    <row r="3881" spans="1:1" x14ac:dyDescent="0.3">
      <c r="A3881" s="1" t="s">
        <v>30</v>
      </c>
    </row>
    <row r="3882" spans="1:1" x14ac:dyDescent="0.3">
      <c r="A3882" s="1" t="s">
        <v>31</v>
      </c>
    </row>
    <row r="3883" spans="1:1" x14ac:dyDescent="0.3">
      <c r="A3883" s="1" t="s">
        <v>32</v>
      </c>
    </row>
    <row r="3884" spans="1:1" x14ac:dyDescent="0.3">
      <c r="A3884" s="1" t="s">
        <v>33</v>
      </c>
    </row>
    <row r="3885" spans="1:1" x14ac:dyDescent="0.3">
      <c r="A3885" s="1" t="s">
        <v>35</v>
      </c>
    </row>
    <row r="3886" spans="1:1" x14ac:dyDescent="0.3">
      <c r="A3886" s="1" t="s">
        <v>36</v>
      </c>
    </row>
    <row r="3887" spans="1:1" x14ac:dyDescent="0.3">
      <c r="A3887" s="1" t="s">
        <v>37</v>
      </c>
    </row>
    <row r="3888" spans="1:1" x14ac:dyDescent="0.3">
      <c r="A3888" s="1" t="s">
        <v>38</v>
      </c>
    </row>
    <row r="3889" spans="1:1" x14ac:dyDescent="0.3">
      <c r="A3889" s="1" t="s">
        <v>39</v>
      </c>
    </row>
    <row r="3890" spans="1:1" x14ac:dyDescent="0.3">
      <c r="A3890" s="1" t="s">
        <v>40</v>
      </c>
    </row>
    <row r="3891" spans="1:1" x14ac:dyDescent="0.3">
      <c r="A3891" s="1" t="s">
        <v>41</v>
      </c>
    </row>
    <row r="3892" spans="1:1" x14ac:dyDescent="0.3">
      <c r="A3892" s="1" t="s">
        <v>73</v>
      </c>
    </row>
    <row r="3893" spans="1:1" x14ac:dyDescent="0.3">
      <c r="A3893" s="1" t="s">
        <v>42</v>
      </c>
    </row>
    <row r="3894" spans="1:1" x14ac:dyDescent="0.3">
      <c r="A3894" s="1" t="s">
        <v>45</v>
      </c>
    </row>
    <row r="3895" spans="1:1" x14ac:dyDescent="0.3">
      <c r="A3895" s="1" t="s">
        <v>46</v>
      </c>
    </row>
    <row r="3896" spans="1:1" x14ac:dyDescent="0.3">
      <c r="A3896" s="1" t="s">
        <v>47</v>
      </c>
    </row>
    <row r="3897" spans="1:1" x14ac:dyDescent="0.3">
      <c r="A3897" s="1" t="s">
        <v>72</v>
      </c>
    </row>
    <row r="3898" spans="1:1" x14ac:dyDescent="0.3">
      <c r="A3898" s="1" t="s">
        <v>49</v>
      </c>
    </row>
    <row r="3899" spans="1:1" x14ac:dyDescent="0.3">
      <c r="A3899" s="1" t="s">
        <v>50</v>
      </c>
    </row>
    <row r="3900" spans="1:1" x14ac:dyDescent="0.3">
      <c r="A3900" s="1" t="s">
        <v>52</v>
      </c>
    </row>
    <row r="3901" spans="1:1" x14ac:dyDescent="0.3">
      <c r="A3901" s="1" t="s">
        <v>53</v>
      </c>
    </row>
    <row r="3902" spans="1:1" x14ac:dyDescent="0.3">
      <c r="A3902" s="1" t="s">
        <v>54</v>
      </c>
    </row>
    <row r="3903" spans="1:1" x14ac:dyDescent="0.3">
      <c r="A3903" s="1" t="s">
        <v>55</v>
      </c>
    </row>
    <row r="3904" spans="1:1" x14ac:dyDescent="0.3">
      <c r="A3904" s="1" t="s">
        <v>56</v>
      </c>
    </row>
    <row r="3905" spans="1:1" x14ac:dyDescent="0.3">
      <c r="A3905" s="1" t="s">
        <v>57</v>
      </c>
    </row>
    <row r="3906" spans="1:1" x14ac:dyDescent="0.3">
      <c r="A3906" s="1" t="s">
        <v>58</v>
      </c>
    </row>
    <row r="3907" spans="1:1" x14ac:dyDescent="0.3">
      <c r="A3907" s="1" t="s">
        <v>59</v>
      </c>
    </row>
    <row r="3908" spans="1:1" x14ac:dyDescent="0.3">
      <c r="A3908" s="1" t="s">
        <v>60</v>
      </c>
    </row>
    <row r="3909" spans="1:1" x14ac:dyDescent="0.3">
      <c r="A3909" s="1" t="s">
        <v>61</v>
      </c>
    </row>
    <row r="3910" spans="1:1" x14ac:dyDescent="0.3">
      <c r="A3910" s="1" t="s">
        <v>0</v>
      </c>
    </row>
    <row r="3911" spans="1:1" x14ac:dyDescent="0.3">
      <c r="A3911" s="1" t="s">
        <v>1</v>
      </c>
    </row>
    <row r="3912" spans="1:1" x14ac:dyDescent="0.3">
      <c r="A3912" s="4" t="s">
        <v>2</v>
      </c>
    </row>
    <row r="3913" spans="1:1" x14ac:dyDescent="0.3">
      <c r="A3913" s="1" t="s">
        <v>3</v>
      </c>
    </row>
    <row r="3914" spans="1:1" x14ac:dyDescent="0.3">
      <c r="A3914" s="1" t="s">
        <v>4</v>
      </c>
    </row>
    <row r="3915" spans="1:1" x14ac:dyDescent="0.3">
      <c r="A3915" s="1" t="s">
        <v>5</v>
      </c>
    </row>
    <row r="3916" spans="1:1" x14ac:dyDescent="0.3">
      <c r="A3916" s="1" t="s">
        <v>6</v>
      </c>
    </row>
    <row r="3917" spans="1:1" x14ac:dyDescent="0.3">
      <c r="A3917" s="1" t="s">
        <v>7</v>
      </c>
    </row>
    <row r="3918" spans="1:1" x14ac:dyDescent="0.3">
      <c r="A3918" s="1" t="s">
        <v>8</v>
      </c>
    </row>
    <row r="3919" spans="1:1" x14ac:dyDescent="0.3">
      <c r="A3919" s="1" t="s">
        <v>12</v>
      </c>
    </row>
    <row r="3920" spans="1:1" x14ac:dyDescent="0.3">
      <c r="A3920" s="1" t="s">
        <v>9</v>
      </c>
    </row>
    <row r="3921" spans="1:1" x14ac:dyDescent="0.3">
      <c r="A3921" s="1" t="s">
        <v>10</v>
      </c>
    </row>
    <row r="3922" spans="1:1" x14ac:dyDescent="0.3">
      <c r="A3922" s="1" t="s">
        <v>14</v>
      </c>
    </row>
    <row r="3923" spans="1:1" x14ac:dyDescent="0.3">
      <c r="A3923" s="1" t="s">
        <v>15</v>
      </c>
    </row>
    <row r="3924" spans="1:1" x14ac:dyDescent="0.3">
      <c r="A3924" s="1" t="s">
        <v>16</v>
      </c>
    </row>
    <row r="3925" spans="1:1" x14ac:dyDescent="0.3">
      <c r="A3925" s="1" t="s">
        <v>17</v>
      </c>
    </row>
    <row r="3926" spans="1:1" x14ac:dyDescent="0.3">
      <c r="A3926" s="1" t="s">
        <v>18</v>
      </c>
    </row>
    <row r="3927" spans="1:1" x14ac:dyDescent="0.3">
      <c r="A3927" s="1" t="s">
        <v>19</v>
      </c>
    </row>
    <row r="3928" spans="1:1" x14ac:dyDescent="0.3">
      <c r="A3928" s="1" t="s">
        <v>20</v>
      </c>
    </row>
    <row r="3929" spans="1:1" x14ac:dyDescent="0.3">
      <c r="A3929" s="1" t="s">
        <v>21</v>
      </c>
    </row>
    <row r="3930" spans="1:1" x14ac:dyDescent="0.3">
      <c r="A3930" s="1" t="s">
        <v>22</v>
      </c>
    </row>
    <row r="3931" spans="1:1" x14ac:dyDescent="0.3">
      <c r="A3931" s="1" t="s">
        <v>11</v>
      </c>
    </row>
    <row r="3932" spans="1:1" x14ac:dyDescent="0.3">
      <c r="A3932" s="1" t="s">
        <v>23</v>
      </c>
    </row>
    <row r="3933" spans="1:1" x14ac:dyDescent="0.3">
      <c r="A3933" s="1" t="s">
        <v>24</v>
      </c>
    </row>
    <row r="3934" spans="1:1" x14ac:dyDescent="0.3">
      <c r="A3934" s="1" t="s">
        <v>25</v>
      </c>
    </row>
    <row r="3935" spans="1:1" x14ac:dyDescent="0.3">
      <c r="A3935" s="1" t="s">
        <v>26</v>
      </c>
    </row>
    <row r="3936" spans="1:1" x14ac:dyDescent="0.3">
      <c r="A3936" s="1" t="s">
        <v>27</v>
      </c>
    </row>
    <row r="3937" spans="1:1" x14ac:dyDescent="0.3">
      <c r="A3937" s="1" t="s">
        <v>28</v>
      </c>
    </row>
    <row r="3938" spans="1:1" x14ac:dyDescent="0.3">
      <c r="A3938" s="1" t="s">
        <v>29</v>
      </c>
    </row>
    <row r="3939" spans="1:1" x14ac:dyDescent="0.3">
      <c r="A3939" s="1" t="s">
        <v>30</v>
      </c>
    </row>
    <row r="3940" spans="1:1" x14ac:dyDescent="0.3">
      <c r="A3940" s="1" t="s">
        <v>31</v>
      </c>
    </row>
    <row r="3941" spans="1:1" x14ac:dyDescent="0.3">
      <c r="A3941" s="1" t="s">
        <v>32</v>
      </c>
    </row>
    <row r="3942" spans="1:1" x14ac:dyDescent="0.3">
      <c r="A3942" s="1" t="s">
        <v>33</v>
      </c>
    </row>
    <row r="3943" spans="1:1" x14ac:dyDescent="0.3">
      <c r="A3943" s="1" t="s">
        <v>35</v>
      </c>
    </row>
    <row r="3944" spans="1:1" x14ac:dyDescent="0.3">
      <c r="A3944" s="1" t="s">
        <v>36</v>
      </c>
    </row>
    <row r="3945" spans="1:1" x14ac:dyDescent="0.3">
      <c r="A3945" s="1" t="s">
        <v>37</v>
      </c>
    </row>
    <row r="3946" spans="1:1" x14ac:dyDescent="0.3">
      <c r="A3946" s="1" t="s">
        <v>38</v>
      </c>
    </row>
    <row r="3947" spans="1:1" x14ac:dyDescent="0.3">
      <c r="A3947" s="1" t="s">
        <v>39</v>
      </c>
    </row>
    <row r="3948" spans="1:1" x14ac:dyDescent="0.3">
      <c r="A3948" s="1" t="s">
        <v>40</v>
      </c>
    </row>
    <row r="3949" spans="1:1" x14ac:dyDescent="0.3">
      <c r="A3949" s="1" t="s">
        <v>41</v>
      </c>
    </row>
    <row r="3950" spans="1:1" x14ac:dyDescent="0.3">
      <c r="A3950" s="1" t="s">
        <v>73</v>
      </c>
    </row>
    <row r="3951" spans="1:1" x14ac:dyDescent="0.3">
      <c r="A3951" s="1" t="s">
        <v>42</v>
      </c>
    </row>
    <row r="3952" spans="1:1" x14ac:dyDescent="0.3">
      <c r="A3952" s="1" t="s">
        <v>45</v>
      </c>
    </row>
    <row r="3953" spans="1:1" x14ac:dyDescent="0.3">
      <c r="A3953" s="1" t="s">
        <v>46</v>
      </c>
    </row>
    <row r="3954" spans="1:1" x14ac:dyDescent="0.3">
      <c r="A3954" s="1" t="s">
        <v>47</v>
      </c>
    </row>
    <row r="3955" spans="1:1" x14ac:dyDescent="0.3">
      <c r="A3955" s="1" t="s">
        <v>72</v>
      </c>
    </row>
    <row r="3956" spans="1:1" x14ac:dyDescent="0.3">
      <c r="A3956" s="1" t="s">
        <v>49</v>
      </c>
    </row>
    <row r="3957" spans="1:1" x14ac:dyDescent="0.3">
      <c r="A3957" s="1" t="s">
        <v>50</v>
      </c>
    </row>
    <row r="3958" spans="1:1" x14ac:dyDescent="0.3">
      <c r="A3958" s="1" t="s">
        <v>52</v>
      </c>
    </row>
    <row r="3959" spans="1:1" x14ac:dyDescent="0.3">
      <c r="A3959" s="1" t="s">
        <v>53</v>
      </c>
    </row>
    <row r="3960" spans="1:1" x14ac:dyDescent="0.3">
      <c r="A3960" s="1" t="s">
        <v>54</v>
      </c>
    </row>
    <row r="3961" spans="1:1" x14ac:dyDescent="0.3">
      <c r="A3961" s="1" t="s">
        <v>55</v>
      </c>
    </row>
    <row r="3962" spans="1:1" x14ac:dyDescent="0.3">
      <c r="A3962" s="1" t="s">
        <v>56</v>
      </c>
    </row>
    <row r="3963" spans="1:1" x14ac:dyDescent="0.3">
      <c r="A3963" s="1" t="s">
        <v>57</v>
      </c>
    </row>
    <row r="3964" spans="1:1" x14ac:dyDescent="0.3">
      <c r="A3964" s="1" t="s">
        <v>58</v>
      </c>
    </row>
    <row r="3965" spans="1:1" x14ac:dyDescent="0.3">
      <c r="A3965" s="1" t="s">
        <v>59</v>
      </c>
    </row>
    <row r="3966" spans="1:1" x14ac:dyDescent="0.3">
      <c r="A3966" s="1" t="s">
        <v>60</v>
      </c>
    </row>
    <row r="3967" spans="1:1" x14ac:dyDescent="0.3">
      <c r="A3967" s="1" t="s">
        <v>61</v>
      </c>
    </row>
    <row r="3968" spans="1:1" x14ac:dyDescent="0.3">
      <c r="A3968" s="1" t="s">
        <v>0</v>
      </c>
    </row>
    <row r="3969" spans="1:1" x14ac:dyDescent="0.3">
      <c r="A3969" s="1" t="s">
        <v>1</v>
      </c>
    </row>
    <row r="3970" spans="1:1" x14ac:dyDescent="0.3">
      <c r="A3970" s="4" t="s">
        <v>2</v>
      </c>
    </row>
    <row r="3971" spans="1:1" x14ac:dyDescent="0.3">
      <c r="A3971" s="1" t="s">
        <v>3</v>
      </c>
    </row>
    <row r="3972" spans="1:1" x14ac:dyDescent="0.3">
      <c r="A3972" s="1" t="s">
        <v>4</v>
      </c>
    </row>
    <row r="3973" spans="1:1" x14ac:dyDescent="0.3">
      <c r="A3973" s="1" t="s">
        <v>5</v>
      </c>
    </row>
    <row r="3974" spans="1:1" x14ac:dyDescent="0.3">
      <c r="A3974" s="1" t="s">
        <v>6</v>
      </c>
    </row>
    <row r="3975" spans="1:1" x14ac:dyDescent="0.3">
      <c r="A3975" s="1" t="s">
        <v>7</v>
      </c>
    </row>
    <row r="3976" spans="1:1" x14ac:dyDescent="0.3">
      <c r="A3976" s="1" t="s">
        <v>8</v>
      </c>
    </row>
    <row r="3977" spans="1:1" x14ac:dyDescent="0.3">
      <c r="A3977" s="1" t="s">
        <v>12</v>
      </c>
    </row>
    <row r="3978" spans="1:1" x14ac:dyDescent="0.3">
      <c r="A3978" s="1" t="s">
        <v>9</v>
      </c>
    </row>
    <row r="3979" spans="1:1" x14ac:dyDescent="0.3">
      <c r="A3979" s="1" t="s">
        <v>10</v>
      </c>
    </row>
    <row r="3980" spans="1:1" x14ac:dyDescent="0.3">
      <c r="A3980" s="1" t="s">
        <v>14</v>
      </c>
    </row>
    <row r="3981" spans="1:1" x14ac:dyDescent="0.3">
      <c r="A3981" s="1" t="s">
        <v>15</v>
      </c>
    </row>
    <row r="3982" spans="1:1" x14ac:dyDescent="0.3">
      <c r="A3982" s="1" t="s">
        <v>16</v>
      </c>
    </row>
    <row r="3983" spans="1:1" x14ac:dyDescent="0.3">
      <c r="A3983" s="1" t="s">
        <v>17</v>
      </c>
    </row>
    <row r="3984" spans="1:1" x14ac:dyDescent="0.3">
      <c r="A3984" s="1" t="s">
        <v>18</v>
      </c>
    </row>
    <row r="3985" spans="1:1" x14ac:dyDescent="0.3">
      <c r="A3985" s="1" t="s">
        <v>19</v>
      </c>
    </row>
    <row r="3986" spans="1:1" x14ac:dyDescent="0.3">
      <c r="A3986" s="1" t="s">
        <v>20</v>
      </c>
    </row>
    <row r="3987" spans="1:1" x14ac:dyDescent="0.3">
      <c r="A3987" s="1" t="s">
        <v>21</v>
      </c>
    </row>
    <row r="3988" spans="1:1" x14ac:dyDescent="0.3">
      <c r="A3988" s="1" t="s">
        <v>22</v>
      </c>
    </row>
    <row r="3989" spans="1:1" x14ac:dyDescent="0.3">
      <c r="A3989" s="1" t="s">
        <v>11</v>
      </c>
    </row>
    <row r="3990" spans="1:1" x14ac:dyDescent="0.3">
      <c r="A3990" s="1" t="s">
        <v>23</v>
      </c>
    </row>
    <row r="3991" spans="1:1" x14ac:dyDescent="0.3">
      <c r="A3991" s="1" t="s">
        <v>24</v>
      </c>
    </row>
    <row r="3992" spans="1:1" x14ac:dyDescent="0.3">
      <c r="A3992" s="1" t="s">
        <v>25</v>
      </c>
    </row>
    <row r="3993" spans="1:1" x14ac:dyDescent="0.3">
      <c r="A3993" s="1" t="s">
        <v>26</v>
      </c>
    </row>
    <row r="3994" spans="1:1" x14ac:dyDescent="0.3">
      <c r="A3994" s="1" t="s">
        <v>27</v>
      </c>
    </row>
    <row r="3995" spans="1:1" x14ac:dyDescent="0.3">
      <c r="A3995" s="1" t="s">
        <v>28</v>
      </c>
    </row>
    <row r="3996" spans="1:1" x14ac:dyDescent="0.3">
      <c r="A3996" s="1" t="s">
        <v>29</v>
      </c>
    </row>
    <row r="3997" spans="1:1" x14ac:dyDescent="0.3">
      <c r="A3997" s="1" t="s">
        <v>30</v>
      </c>
    </row>
    <row r="3998" spans="1:1" x14ac:dyDescent="0.3">
      <c r="A3998" s="1" t="s">
        <v>31</v>
      </c>
    </row>
    <row r="3999" spans="1:1" x14ac:dyDescent="0.3">
      <c r="A3999" s="1" t="s">
        <v>32</v>
      </c>
    </row>
    <row r="4000" spans="1:1" x14ac:dyDescent="0.3">
      <c r="A4000" s="1" t="s">
        <v>33</v>
      </c>
    </row>
    <row r="4001" spans="1:1" x14ac:dyDescent="0.3">
      <c r="A4001" s="1" t="s">
        <v>35</v>
      </c>
    </row>
    <row r="4002" spans="1:1" x14ac:dyDescent="0.3">
      <c r="A4002" s="1" t="s">
        <v>36</v>
      </c>
    </row>
    <row r="4003" spans="1:1" x14ac:dyDescent="0.3">
      <c r="A4003" s="1" t="s">
        <v>37</v>
      </c>
    </row>
    <row r="4004" spans="1:1" x14ac:dyDescent="0.3">
      <c r="A4004" s="1" t="s">
        <v>38</v>
      </c>
    </row>
    <row r="4005" spans="1:1" x14ac:dyDescent="0.3">
      <c r="A4005" s="1" t="s">
        <v>39</v>
      </c>
    </row>
    <row r="4006" spans="1:1" x14ac:dyDescent="0.3">
      <c r="A4006" s="1" t="s">
        <v>40</v>
      </c>
    </row>
    <row r="4007" spans="1:1" x14ac:dyDescent="0.3">
      <c r="A4007" s="1" t="s">
        <v>41</v>
      </c>
    </row>
    <row r="4008" spans="1:1" x14ac:dyDescent="0.3">
      <c r="A4008" s="1" t="s">
        <v>73</v>
      </c>
    </row>
    <row r="4009" spans="1:1" x14ac:dyDescent="0.3">
      <c r="A4009" s="1" t="s">
        <v>42</v>
      </c>
    </row>
    <row r="4010" spans="1:1" x14ac:dyDescent="0.3">
      <c r="A4010" s="1" t="s">
        <v>45</v>
      </c>
    </row>
    <row r="4011" spans="1:1" x14ac:dyDescent="0.3">
      <c r="A4011" s="1" t="s">
        <v>46</v>
      </c>
    </row>
    <row r="4012" spans="1:1" x14ac:dyDescent="0.3">
      <c r="A4012" s="1" t="s">
        <v>47</v>
      </c>
    </row>
    <row r="4013" spans="1:1" x14ac:dyDescent="0.3">
      <c r="A4013" s="1" t="s">
        <v>72</v>
      </c>
    </row>
    <row r="4014" spans="1:1" x14ac:dyDescent="0.3">
      <c r="A4014" s="1" t="s">
        <v>49</v>
      </c>
    </row>
    <row r="4015" spans="1:1" x14ac:dyDescent="0.3">
      <c r="A4015" s="1" t="s">
        <v>50</v>
      </c>
    </row>
    <row r="4016" spans="1:1" x14ac:dyDescent="0.3">
      <c r="A4016" s="1" t="s">
        <v>52</v>
      </c>
    </row>
    <row r="4017" spans="1:1" x14ac:dyDescent="0.3">
      <c r="A4017" s="1" t="s">
        <v>53</v>
      </c>
    </row>
    <row r="4018" spans="1:1" x14ac:dyDescent="0.3">
      <c r="A4018" s="1" t="s">
        <v>54</v>
      </c>
    </row>
    <row r="4019" spans="1:1" x14ac:dyDescent="0.3">
      <c r="A4019" s="1" t="s">
        <v>55</v>
      </c>
    </row>
    <row r="4020" spans="1:1" x14ac:dyDescent="0.3">
      <c r="A4020" s="1" t="s">
        <v>56</v>
      </c>
    </row>
    <row r="4021" spans="1:1" x14ac:dyDescent="0.3">
      <c r="A4021" s="1" t="s">
        <v>57</v>
      </c>
    </row>
    <row r="4022" spans="1:1" x14ac:dyDescent="0.3">
      <c r="A4022" s="1" t="s">
        <v>58</v>
      </c>
    </row>
    <row r="4023" spans="1:1" x14ac:dyDescent="0.3">
      <c r="A4023" s="1" t="s">
        <v>59</v>
      </c>
    </row>
    <row r="4024" spans="1:1" x14ac:dyDescent="0.3">
      <c r="A4024" s="1" t="s">
        <v>60</v>
      </c>
    </row>
    <row r="4025" spans="1:1" x14ac:dyDescent="0.3">
      <c r="A4025" s="1" t="s">
        <v>61</v>
      </c>
    </row>
    <row r="4026" spans="1:1" x14ac:dyDescent="0.3">
      <c r="A4026" s="1" t="s">
        <v>0</v>
      </c>
    </row>
    <row r="4027" spans="1:1" x14ac:dyDescent="0.3">
      <c r="A4027" s="1" t="s">
        <v>1</v>
      </c>
    </row>
    <row r="4028" spans="1:1" x14ac:dyDescent="0.3">
      <c r="A4028" s="1" t="s">
        <v>2</v>
      </c>
    </row>
    <row r="4029" spans="1:1" x14ac:dyDescent="0.3">
      <c r="A4029" s="1" t="s">
        <v>3</v>
      </c>
    </row>
    <row r="4030" spans="1:1" x14ac:dyDescent="0.3">
      <c r="A4030" s="1" t="s">
        <v>4</v>
      </c>
    </row>
    <row r="4031" spans="1:1" x14ac:dyDescent="0.3">
      <c r="A4031" s="1" t="s">
        <v>5</v>
      </c>
    </row>
    <row r="4032" spans="1:1" x14ac:dyDescent="0.3">
      <c r="A4032" s="1" t="s">
        <v>6</v>
      </c>
    </row>
    <row r="4033" spans="1:1" x14ac:dyDescent="0.3">
      <c r="A4033" s="1" t="s">
        <v>7</v>
      </c>
    </row>
    <row r="4034" spans="1:1" x14ac:dyDescent="0.3">
      <c r="A4034" s="1" t="s">
        <v>8</v>
      </c>
    </row>
    <row r="4035" spans="1:1" x14ac:dyDescent="0.3">
      <c r="A4035" s="1" t="s">
        <v>12</v>
      </c>
    </row>
    <row r="4036" spans="1:1" x14ac:dyDescent="0.3">
      <c r="A4036" s="1" t="s">
        <v>9</v>
      </c>
    </row>
    <row r="4037" spans="1:1" x14ac:dyDescent="0.3">
      <c r="A4037" s="1" t="s">
        <v>10</v>
      </c>
    </row>
    <row r="4038" spans="1:1" x14ac:dyDescent="0.3">
      <c r="A4038" s="1" t="s">
        <v>14</v>
      </c>
    </row>
    <row r="4039" spans="1:1" x14ac:dyDescent="0.3">
      <c r="A4039" s="1" t="s">
        <v>15</v>
      </c>
    </row>
    <row r="4040" spans="1:1" x14ac:dyDescent="0.3">
      <c r="A4040" s="1" t="s">
        <v>16</v>
      </c>
    </row>
    <row r="4041" spans="1:1" x14ac:dyDescent="0.3">
      <c r="A4041" s="1" t="s">
        <v>17</v>
      </c>
    </row>
    <row r="4042" spans="1:1" x14ac:dyDescent="0.3">
      <c r="A4042" s="1" t="s">
        <v>18</v>
      </c>
    </row>
    <row r="4043" spans="1:1" x14ac:dyDescent="0.3">
      <c r="A4043" s="1" t="s">
        <v>19</v>
      </c>
    </row>
    <row r="4044" spans="1:1" x14ac:dyDescent="0.3">
      <c r="A4044" s="1" t="s">
        <v>20</v>
      </c>
    </row>
    <row r="4045" spans="1:1" x14ac:dyDescent="0.3">
      <c r="A4045" s="1" t="s">
        <v>21</v>
      </c>
    </row>
    <row r="4046" spans="1:1" x14ac:dyDescent="0.3">
      <c r="A4046" s="1" t="s">
        <v>22</v>
      </c>
    </row>
    <row r="4047" spans="1:1" x14ac:dyDescent="0.3">
      <c r="A4047" s="1" t="s">
        <v>11</v>
      </c>
    </row>
    <row r="4048" spans="1:1" x14ac:dyDescent="0.3">
      <c r="A4048" s="1" t="s">
        <v>23</v>
      </c>
    </row>
    <row r="4049" spans="1:1" x14ac:dyDescent="0.3">
      <c r="A4049" s="1" t="s">
        <v>24</v>
      </c>
    </row>
    <row r="4050" spans="1:1" x14ac:dyDescent="0.3">
      <c r="A4050" s="1" t="s">
        <v>25</v>
      </c>
    </row>
    <row r="4051" spans="1:1" x14ac:dyDescent="0.3">
      <c r="A4051" s="1" t="s">
        <v>26</v>
      </c>
    </row>
    <row r="4052" spans="1:1" x14ac:dyDescent="0.3">
      <c r="A4052" s="1" t="s">
        <v>27</v>
      </c>
    </row>
    <row r="4053" spans="1:1" x14ac:dyDescent="0.3">
      <c r="A4053" s="1" t="s">
        <v>28</v>
      </c>
    </row>
    <row r="4054" spans="1:1" x14ac:dyDescent="0.3">
      <c r="A4054" s="1" t="s">
        <v>29</v>
      </c>
    </row>
    <row r="4055" spans="1:1" x14ac:dyDescent="0.3">
      <c r="A4055" s="1" t="s">
        <v>30</v>
      </c>
    </row>
    <row r="4056" spans="1:1" x14ac:dyDescent="0.3">
      <c r="A4056" s="1" t="s">
        <v>31</v>
      </c>
    </row>
    <row r="4057" spans="1:1" x14ac:dyDescent="0.3">
      <c r="A4057" s="1" t="s">
        <v>32</v>
      </c>
    </row>
    <row r="4058" spans="1:1" x14ac:dyDescent="0.3">
      <c r="A4058" s="1" t="s">
        <v>33</v>
      </c>
    </row>
    <row r="4059" spans="1:1" x14ac:dyDescent="0.3">
      <c r="A4059" s="1" t="s">
        <v>35</v>
      </c>
    </row>
    <row r="4060" spans="1:1" x14ac:dyDescent="0.3">
      <c r="A4060" s="1" t="s">
        <v>36</v>
      </c>
    </row>
    <row r="4061" spans="1:1" x14ac:dyDescent="0.3">
      <c r="A4061" s="1" t="s">
        <v>37</v>
      </c>
    </row>
    <row r="4062" spans="1:1" x14ac:dyDescent="0.3">
      <c r="A4062" s="1" t="s">
        <v>38</v>
      </c>
    </row>
    <row r="4063" spans="1:1" x14ac:dyDescent="0.3">
      <c r="A4063" s="1" t="s">
        <v>39</v>
      </c>
    </row>
    <row r="4064" spans="1:1" x14ac:dyDescent="0.3">
      <c r="A4064" s="1" t="s">
        <v>40</v>
      </c>
    </row>
    <row r="4065" spans="1:1" x14ac:dyDescent="0.3">
      <c r="A4065" s="1" t="s">
        <v>41</v>
      </c>
    </row>
    <row r="4066" spans="1:1" x14ac:dyDescent="0.3">
      <c r="A4066" s="1" t="s">
        <v>73</v>
      </c>
    </row>
    <row r="4067" spans="1:1" x14ac:dyDescent="0.3">
      <c r="A4067" s="1" t="s">
        <v>42</v>
      </c>
    </row>
    <row r="4068" spans="1:1" x14ac:dyDescent="0.3">
      <c r="A4068" s="1" t="s">
        <v>45</v>
      </c>
    </row>
    <row r="4069" spans="1:1" x14ac:dyDescent="0.3">
      <c r="A4069" s="1" t="s">
        <v>46</v>
      </c>
    </row>
    <row r="4070" spans="1:1" x14ac:dyDescent="0.3">
      <c r="A4070" s="1" t="s">
        <v>47</v>
      </c>
    </row>
    <row r="4071" spans="1:1" x14ac:dyDescent="0.3">
      <c r="A4071" s="1" t="s">
        <v>72</v>
      </c>
    </row>
    <row r="4072" spans="1:1" x14ac:dyDescent="0.3">
      <c r="A4072" s="1" t="s">
        <v>49</v>
      </c>
    </row>
    <row r="4073" spans="1:1" x14ac:dyDescent="0.3">
      <c r="A4073" s="1" t="s">
        <v>50</v>
      </c>
    </row>
    <row r="4074" spans="1:1" x14ac:dyDescent="0.3">
      <c r="A4074" s="1" t="s">
        <v>52</v>
      </c>
    </row>
    <row r="4075" spans="1:1" x14ac:dyDescent="0.3">
      <c r="A4075" s="1" t="s">
        <v>53</v>
      </c>
    </row>
    <row r="4076" spans="1:1" x14ac:dyDescent="0.3">
      <c r="A4076" s="1" t="s">
        <v>54</v>
      </c>
    </row>
    <row r="4077" spans="1:1" x14ac:dyDescent="0.3">
      <c r="A4077" s="1" t="s">
        <v>55</v>
      </c>
    </row>
    <row r="4078" spans="1:1" x14ac:dyDescent="0.3">
      <c r="A4078" s="1" t="s">
        <v>56</v>
      </c>
    </row>
    <row r="4079" spans="1:1" x14ac:dyDescent="0.3">
      <c r="A4079" s="1" t="s">
        <v>57</v>
      </c>
    </row>
    <row r="4080" spans="1:1" x14ac:dyDescent="0.3">
      <c r="A4080" s="1" t="s">
        <v>58</v>
      </c>
    </row>
    <row r="4081" spans="1:1" x14ac:dyDescent="0.3">
      <c r="A4081" s="1" t="s">
        <v>59</v>
      </c>
    </row>
    <row r="4082" spans="1:1" x14ac:dyDescent="0.3">
      <c r="A4082" s="1" t="s">
        <v>60</v>
      </c>
    </row>
    <row r="4083" spans="1:1" x14ac:dyDescent="0.3">
      <c r="A4083" s="1" t="s">
        <v>61</v>
      </c>
    </row>
    <row r="4084" spans="1:1" x14ac:dyDescent="0.3">
      <c r="A4084" s="1" t="s">
        <v>0</v>
      </c>
    </row>
    <row r="4085" spans="1:1" x14ac:dyDescent="0.3">
      <c r="A4085" s="1" t="s">
        <v>1</v>
      </c>
    </row>
    <row r="4086" spans="1:1" x14ac:dyDescent="0.3">
      <c r="A4086" s="1" t="s">
        <v>2</v>
      </c>
    </row>
    <row r="4087" spans="1:1" x14ac:dyDescent="0.3">
      <c r="A4087" s="1" t="s">
        <v>3</v>
      </c>
    </row>
    <row r="4088" spans="1:1" x14ac:dyDescent="0.3">
      <c r="A4088" s="1" t="s">
        <v>4</v>
      </c>
    </row>
    <row r="4089" spans="1:1" x14ac:dyDescent="0.3">
      <c r="A4089" s="1" t="s">
        <v>5</v>
      </c>
    </row>
    <row r="4090" spans="1:1" x14ac:dyDescent="0.3">
      <c r="A4090" s="1" t="s">
        <v>6</v>
      </c>
    </row>
    <row r="4091" spans="1:1" x14ac:dyDescent="0.3">
      <c r="A4091" s="1" t="s">
        <v>7</v>
      </c>
    </row>
    <row r="4092" spans="1:1" x14ac:dyDescent="0.3">
      <c r="A4092" s="1" t="s">
        <v>8</v>
      </c>
    </row>
    <row r="4093" spans="1:1" x14ac:dyDescent="0.3">
      <c r="A4093" s="1" t="s">
        <v>12</v>
      </c>
    </row>
    <row r="4094" spans="1:1" x14ac:dyDescent="0.3">
      <c r="A4094" s="1" t="s">
        <v>9</v>
      </c>
    </row>
    <row r="4095" spans="1:1" x14ac:dyDescent="0.3">
      <c r="A4095" s="1" t="s">
        <v>10</v>
      </c>
    </row>
    <row r="4096" spans="1:1" x14ac:dyDescent="0.3">
      <c r="A4096" s="1" t="s">
        <v>14</v>
      </c>
    </row>
    <row r="4097" spans="1:1" x14ac:dyDescent="0.3">
      <c r="A4097" s="1" t="s">
        <v>15</v>
      </c>
    </row>
    <row r="4098" spans="1:1" x14ac:dyDescent="0.3">
      <c r="A4098" s="1" t="s">
        <v>16</v>
      </c>
    </row>
    <row r="4099" spans="1:1" x14ac:dyDescent="0.3">
      <c r="A4099" s="1" t="s">
        <v>17</v>
      </c>
    </row>
    <row r="4100" spans="1:1" x14ac:dyDescent="0.3">
      <c r="A4100" s="1" t="s">
        <v>18</v>
      </c>
    </row>
    <row r="4101" spans="1:1" x14ac:dyDescent="0.3">
      <c r="A4101" s="1" t="s">
        <v>19</v>
      </c>
    </row>
    <row r="4102" spans="1:1" x14ac:dyDescent="0.3">
      <c r="A4102" s="1" t="s">
        <v>20</v>
      </c>
    </row>
    <row r="4103" spans="1:1" x14ac:dyDescent="0.3">
      <c r="A4103" s="1" t="s">
        <v>21</v>
      </c>
    </row>
    <row r="4104" spans="1:1" x14ac:dyDescent="0.3">
      <c r="A4104" s="1" t="s">
        <v>22</v>
      </c>
    </row>
    <row r="4105" spans="1:1" x14ac:dyDescent="0.3">
      <c r="A4105" s="1" t="s">
        <v>11</v>
      </c>
    </row>
    <row r="4106" spans="1:1" x14ac:dyDescent="0.3">
      <c r="A4106" s="1" t="s">
        <v>23</v>
      </c>
    </row>
    <row r="4107" spans="1:1" x14ac:dyDescent="0.3">
      <c r="A4107" s="1" t="s">
        <v>24</v>
      </c>
    </row>
    <row r="4108" spans="1:1" x14ac:dyDescent="0.3">
      <c r="A4108" s="1" t="s">
        <v>25</v>
      </c>
    </row>
    <row r="4109" spans="1:1" x14ac:dyDescent="0.3">
      <c r="A4109" s="1" t="s">
        <v>26</v>
      </c>
    </row>
    <row r="4110" spans="1:1" x14ac:dyDescent="0.3">
      <c r="A4110" s="1" t="s">
        <v>27</v>
      </c>
    </row>
    <row r="4111" spans="1:1" x14ac:dyDescent="0.3">
      <c r="A4111" s="1" t="s">
        <v>28</v>
      </c>
    </row>
    <row r="4112" spans="1:1" x14ac:dyDescent="0.3">
      <c r="A4112" s="1" t="s">
        <v>29</v>
      </c>
    </row>
    <row r="4113" spans="1:1" x14ac:dyDescent="0.3">
      <c r="A4113" s="1" t="s">
        <v>30</v>
      </c>
    </row>
    <row r="4114" spans="1:1" x14ac:dyDescent="0.3">
      <c r="A4114" s="1" t="s">
        <v>31</v>
      </c>
    </row>
    <row r="4115" spans="1:1" x14ac:dyDescent="0.3">
      <c r="A4115" s="1" t="s">
        <v>33</v>
      </c>
    </row>
    <row r="4116" spans="1:1" x14ac:dyDescent="0.3">
      <c r="A4116" s="1" t="s">
        <v>35</v>
      </c>
    </row>
    <row r="4117" spans="1:1" x14ac:dyDescent="0.3">
      <c r="A4117" s="1" t="s">
        <v>36</v>
      </c>
    </row>
    <row r="4118" spans="1:1" x14ac:dyDescent="0.3">
      <c r="A4118" s="1" t="s">
        <v>37</v>
      </c>
    </row>
    <row r="4119" spans="1:1" x14ac:dyDescent="0.3">
      <c r="A4119" s="1" t="s">
        <v>38</v>
      </c>
    </row>
    <row r="4120" spans="1:1" x14ac:dyDescent="0.3">
      <c r="A4120" s="1" t="s">
        <v>39</v>
      </c>
    </row>
    <row r="4121" spans="1:1" x14ac:dyDescent="0.3">
      <c r="A4121" s="1" t="s">
        <v>40</v>
      </c>
    </row>
    <row r="4122" spans="1:1" x14ac:dyDescent="0.3">
      <c r="A4122" s="1" t="s">
        <v>41</v>
      </c>
    </row>
    <row r="4123" spans="1:1" x14ac:dyDescent="0.3">
      <c r="A4123" s="1" t="s">
        <v>73</v>
      </c>
    </row>
    <row r="4124" spans="1:1" x14ac:dyDescent="0.3">
      <c r="A4124" s="1" t="s">
        <v>42</v>
      </c>
    </row>
    <row r="4125" spans="1:1" x14ac:dyDescent="0.3">
      <c r="A4125" s="1" t="s">
        <v>45</v>
      </c>
    </row>
    <row r="4126" spans="1:1" x14ac:dyDescent="0.3">
      <c r="A4126" s="1" t="s">
        <v>46</v>
      </c>
    </row>
    <row r="4127" spans="1:1" x14ac:dyDescent="0.3">
      <c r="A4127" s="1" t="s">
        <v>47</v>
      </c>
    </row>
    <row r="4128" spans="1:1" x14ac:dyDescent="0.3">
      <c r="A4128" s="1" t="s">
        <v>72</v>
      </c>
    </row>
    <row r="4129" spans="1:1" x14ac:dyDescent="0.3">
      <c r="A4129" s="1" t="s">
        <v>49</v>
      </c>
    </row>
    <row r="4130" spans="1:1" x14ac:dyDescent="0.3">
      <c r="A4130" s="1" t="s">
        <v>50</v>
      </c>
    </row>
    <row r="4131" spans="1:1" x14ac:dyDescent="0.3">
      <c r="A4131" s="1" t="s">
        <v>52</v>
      </c>
    </row>
    <row r="4132" spans="1:1" x14ac:dyDescent="0.3">
      <c r="A4132" s="1" t="s">
        <v>53</v>
      </c>
    </row>
    <row r="4133" spans="1:1" x14ac:dyDescent="0.3">
      <c r="A4133" s="1" t="s">
        <v>54</v>
      </c>
    </row>
    <row r="4134" spans="1:1" x14ac:dyDescent="0.3">
      <c r="A4134" s="1" t="s">
        <v>55</v>
      </c>
    </row>
    <row r="4135" spans="1:1" x14ac:dyDescent="0.3">
      <c r="A4135" s="1" t="s">
        <v>56</v>
      </c>
    </row>
    <row r="4136" spans="1:1" x14ac:dyDescent="0.3">
      <c r="A4136" s="1" t="s">
        <v>57</v>
      </c>
    </row>
    <row r="4137" spans="1:1" x14ac:dyDescent="0.3">
      <c r="A4137" s="1" t="s">
        <v>58</v>
      </c>
    </row>
    <row r="4138" spans="1:1" x14ac:dyDescent="0.3">
      <c r="A4138" s="1" t="s">
        <v>59</v>
      </c>
    </row>
    <row r="4139" spans="1:1" x14ac:dyDescent="0.3">
      <c r="A4139" s="1" t="s">
        <v>60</v>
      </c>
    </row>
    <row r="4140" spans="1:1" x14ac:dyDescent="0.3">
      <c r="A4140" s="1" t="s">
        <v>61</v>
      </c>
    </row>
    <row r="4141" spans="1:1" x14ac:dyDescent="0.3">
      <c r="A4141" s="1" t="s">
        <v>0</v>
      </c>
    </row>
    <row r="4142" spans="1:1" x14ac:dyDescent="0.3">
      <c r="A4142" s="1" t="s">
        <v>1</v>
      </c>
    </row>
    <row r="4143" spans="1:1" x14ac:dyDescent="0.3">
      <c r="A4143" s="4" t="s">
        <v>2</v>
      </c>
    </row>
    <row r="4144" spans="1:1" x14ac:dyDescent="0.3">
      <c r="A4144" s="1" t="s">
        <v>3</v>
      </c>
    </row>
    <row r="4145" spans="1:1" x14ac:dyDescent="0.3">
      <c r="A4145" s="1" t="s">
        <v>4</v>
      </c>
    </row>
    <row r="4146" spans="1:1" x14ac:dyDescent="0.3">
      <c r="A4146" s="1" t="s">
        <v>5</v>
      </c>
    </row>
    <row r="4147" spans="1:1" x14ac:dyDescent="0.3">
      <c r="A4147" s="1" t="s">
        <v>6</v>
      </c>
    </row>
    <row r="4148" spans="1:1" x14ac:dyDescent="0.3">
      <c r="A4148" s="1" t="s">
        <v>7</v>
      </c>
    </row>
    <row r="4149" spans="1:1" x14ac:dyDescent="0.3">
      <c r="A4149" s="1" t="s">
        <v>8</v>
      </c>
    </row>
    <row r="4150" spans="1:1" x14ac:dyDescent="0.3">
      <c r="A4150" s="1" t="s">
        <v>12</v>
      </c>
    </row>
    <row r="4151" spans="1:1" x14ac:dyDescent="0.3">
      <c r="A4151" s="1" t="s">
        <v>9</v>
      </c>
    </row>
    <row r="4152" spans="1:1" x14ac:dyDescent="0.3">
      <c r="A4152" s="1" t="s">
        <v>10</v>
      </c>
    </row>
    <row r="4153" spans="1:1" x14ac:dyDescent="0.3">
      <c r="A4153" s="1" t="s">
        <v>14</v>
      </c>
    </row>
    <row r="4154" spans="1:1" x14ac:dyDescent="0.3">
      <c r="A4154" s="1" t="s">
        <v>15</v>
      </c>
    </row>
    <row r="4155" spans="1:1" x14ac:dyDescent="0.3">
      <c r="A4155" s="1" t="s">
        <v>17</v>
      </c>
    </row>
    <row r="4156" spans="1:1" x14ac:dyDescent="0.3">
      <c r="A4156" s="1" t="s">
        <v>76</v>
      </c>
    </row>
    <row r="4157" spans="1:1" x14ac:dyDescent="0.3">
      <c r="A4157" s="1" t="s">
        <v>18</v>
      </c>
    </row>
    <row r="4158" spans="1:1" x14ac:dyDescent="0.3">
      <c r="A4158" s="1" t="s">
        <v>19</v>
      </c>
    </row>
    <row r="4159" spans="1:1" x14ac:dyDescent="0.3">
      <c r="A4159" s="1" t="s">
        <v>20</v>
      </c>
    </row>
    <row r="4160" spans="1:1" x14ac:dyDescent="0.3">
      <c r="A4160" s="1" t="s">
        <v>21</v>
      </c>
    </row>
    <row r="4161" spans="1:1" x14ac:dyDescent="0.3">
      <c r="A4161" s="1" t="s">
        <v>22</v>
      </c>
    </row>
    <row r="4162" spans="1:1" x14ac:dyDescent="0.3">
      <c r="A4162" s="1" t="s">
        <v>11</v>
      </c>
    </row>
    <row r="4163" spans="1:1" x14ac:dyDescent="0.3">
      <c r="A4163" s="1" t="s">
        <v>23</v>
      </c>
    </row>
    <row r="4164" spans="1:1" x14ac:dyDescent="0.3">
      <c r="A4164" s="1" t="s">
        <v>24</v>
      </c>
    </row>
    <row r="4165" spans="1:1" x14ac:dyDescent="0.3">
      <c r="A4165" s="1" t="s">
        <v>25</v>
      </c>
    </row>
    <row r="4166" spans="1:1" x14ac:dyDescent="0.3">
      <c r="A4166" s="1" t="s">
        <v>26</v>
      </c>
    </row>
    <row r="4167" spans="1:1" x14ac:dyDescent="0.3">
      <c r="A4167" s="1" t="s">
        <v>27</v>
      </c>
    </row>
    <row r="4168" spans="1:1" x14ac:dyDescent="0.3">
      <c r="A4168" s="1" t="s">
        <v>28</v>
      </c>
    </row>
    <row r="4169" spans="1:1" x14ac:dyDescent="0.3">
      <c r="A4169" s="1" t="s">
        <v>29</v>
      </c>
    </row>
    <row r="4170" spans="1:1" x14ac:dyDescent="0.3">
      <c r="A4170" s="1" t="s">
        <v>30</v>
      </c>
    </row>
    <row r="4171" spans="1:1" x14ac:dyDescent="0.3">
      <c r="A4171" s="1" t="s">
        <v>31</v>
      </c>
    </row>
    <row r="4172" spans="1:1" x14ac:dyDescent="0.3">
      <c r="A4172" s="1" t="s">
        <v>33</v>
      </c>
    </row>
    <row r="4173" spans="1:1" x14ac:dyDescent="0.3">
      <c r="A4173" s="1" t="s">
        <v>35</v>
      </c>
    </row>
    <row r="4174" spans="1:1" x14ac:dyDescent="0.3">
      <c r="A4174" s="1" t="s">
        <v>36</v>
      </c>
    </row>
    <row r="4175" spans="1:1" x14ac:dyDescent="0.3">
      <c r="A4175" s="1" t="s">
        <v>37</v>
      </c>
    </row>
    <row r="4176" spans="1:1" x14ac:dyDescent="0.3">
      <c r="A4176" s="1" t="s">
        <v>38</v>
      </c>
    </row>
    <row r="4177" spans="1:1" x14ac:dyDescent="0.3">
      <c r="A4177" s="1" t="s">
        <v>39</v>
      </c>
    </row>
    <row r="4178" spans="1:1" x14ac:dyDescent="0.3">
      <c r="A4178" s="1" t="s">
        <v>40</v>
      </c>
    </row>
    <row r="4179" spans="1:1" x14ac:dyDescent="0.3">
      <c r="A4179" s="1" t="s">
        <v>41</v>
      </c>
    </row>
    <row r="4180" spans="1:1" x14ac:dyDescent="0.3">
      <c r="A4180" s="1" t="s">
        <v>77</v>
      </c>
    </row>
    <row r="4181" spans="1:1" x14ac:dyDescent="0.3">
      <c r="A4181" s="1" t="s">
        <v>42</v>
      </c>
    </row>
    <row r="4182" spans="1:1" x14ac:dyDescent="0.3">
      <c r="A4182" s="1" t="s">
        <v>45</v>
      </c>
    </row>
    <row r="4183" spans="1:1" x14ac:dyDescent="0.3">
      <c r="A4183" s="1" t="s">
        <v>46</v>
      </c>
    </row>
    <row r="4184" spans="1:1" x14ac:dyDescent="0.3">
      <c r="A4184" s="1" t="s">
        <v>47</v>
      </c>
    </row>
    <row r="4185" spans="1:1" x14ac:dyDescent="0.3">
      <c r="A4185" s="1" t="s">
        <v>72</v>
      </c>
    </row>
    <row r="4186" spans="1:1" x14ac:dyDescent="0.3">
      <c r="A4186" s="1" t="s">
        <v>49</v>
      </c>
    </row>
    <row r="4187" spans="1:1" x14ac:dyDescent="0.3">
      <c r="A4187" s="1" t="s">
        <v>50</v>
      </c>
    </row>
    <row r="4188" spans="1:1" x14ac:dyDescent="0.3">
      <c r="A4188" s="1" t="s">
        <v>52</v>
      </c>
    </row>
    <row r="4189" spans="1:1" x14ac:dyDescent="0.3">
      <c r="A4189" s="1" t="s">
        <v>53</v>
      </c>
    </row>
    <row r="4190" spans="1:1" x14ac:dyDescent="0.3">
      <c r="A4190" s="1" t="s">
        <v>55</v>
      </c>
    </row>
    <row r="4191" spans="1:1" x14ac:dyDescent="0.3">
      <c r="A4191" s="1" t="s">
        <v>56</v>
      </c>
    </row>
    <row r="4192" spans="1:1" x14ac:dyDescent="0.3">
      <c r="A4192" s="1" t="s">
        <v>54</v>
      </c>
    </row>
    <row r="4193" spans="1:1" x14ac:dyDescent="0.3">
      <c r="A4193" s="1" t="s">
        <v>57</v>
      </c>
    </row>
    <row r="4194" spans="1:1" x14ac:dyDescent="0.3">
      <c r="A4194" s="1" t="s">
        <v>58</v>
      </c>
    </row>
    <row r="4195" spans="1:1" x14ac:dyDescent="0.3">
      <c r="A4195" s="1" t="s">
        <v>59</v>
      </c>
    </row>
    <row r="4196" spans="1:1" x14ac:dyDescent="0.3">
      <c r="A4196" s="1" t="s">
        <v>60</v>
      </c>
    </row>
    <row r="4197" spans="1:1" x14ac:dyDescent="0.3">
      <c r="A4197" s="1" t="s">
        <v>61</v>
      </c>
    </row>
    <row r="4198" spans="1:1" x14ac:dyDescent="0.3">
      <c r="A4198" s="1" t="s">
        <v>0</v>
      </c>
    </row>
    <row r="4199" spans="1:1" x14ac:dyDescent="0.3">
      <c r="A4199" s="1" t="s">
        <v>1</v>
      </c>
    </row>
    <row r="4200" spans="1:1" x14ac:dyDescent="0.3">
      <c r="A4200" s="1" t="s">
        <v>2</v>
      </c>
    </row>
    <row r="4201" spans="1:1" x14ac:dyDescent="0.3">
      <c r="A4201" s="1" t="s">
        <v>3</v>
      </c>
    </row>
    <row r="4202" spans="1:1" x14ac:dyDescent="0.3">
      <c r="A4202" s="1" t="s">
        <v>4</v>
      </c>
    </row>
    <row r="4203" spans="1:1" x14ac:dyDescent="0.3">
      <c r="A4203" s="1" t="s">
        <v>5</v>
      </c>
    </row>
    <row r="4204" spans="1:1" x14ac:dyDescent="0.3">
      <c r="A4204" s="1" t="s">
        <v>6</v>
      </c>
    </row>
    <row r="4205" spans="1:1" x14ac:dyDescent="0.3">
      <c r="A4205" s="1" t="s">
        <v>7</v>
      </c>
    </row>
    <row r="4206" spans="1:1" x14ac:dyDescent="0.3">
      <c r="A4206" s="1" t="s">
        <v>8</v>
      </c>
    </row>
    <row r="4207" spans="1:1" x14ac:dyDescent="0.3">
      <c r="A4207" s="1" t="s">
        <v>12</v>
      </c>
    </row>
    <row r="4208" spans="1:1" x14ac:dyDescent="0.3">
      <c r="A4208" s="1" t="s">
        <v>9</v>
      </c>
    </row>
    <row r="4209" spans="1:1" x14ac:dyDescent="0.3">
      <c r="A4209" s="1" t="s">
        <v>10</v>
      </c>
    </row>
    <row r="4210" spans="1:1" x14ac:dyDescent="0.3">
      <c r="A4210" s="1" t="s">
        <v>14</v>
      </c>
    </row>
    <row r="4211" spans="1:1" x14ac:dyDescent="0.3">
      <c r="A4211" s="1" t="s">
        <v>15</v>
      </c>
    </row>
    <row r="4212" spans="1:1" x14ac:dyDescent="0.3">
      <c r="A4212" s="1" t="s">
        <v>16</v>
      </c>
    </row>
    <row r="4213" spans="1:1" x14ac:dyDescent="0.3">
      <c r="A4213" s="1" t="s">
        <v>17</v>
      </c>
    </row>
    <row r="4214" spans="1:1" x14ac:dyDescent="0.3">
      <c r="A4214" s="1" t="s">
        <v>18</v>
      </c>
    </row>
    <row r="4215" spans="1:1" x14ac:dyDescent="0.3">
      <c r="A4215" s="1" t="s">
        <v>19</v>
      </c>
    </row>
    <row r="4216" spans="1:1" x14ac:dyDescent="0.3">
      <c r="A4216" s="1" t="s">
        <v>20</v>
      </c>
    </row>
    <row r="4217" spans="1:1" x14ac:dyDescent="0.3">
      <c r="A4217" s="1" t="s">
        <v>21</v>
      </c>
    </row>
    <row r="4218" spans="1:1" x14ac:dyDescent="0.3">
      <c r="A4218" s="1" t="s">
        <v>22</v>
      </c>
    </row>
    <row r="4219" spans="1:1" x14ac:dyDescent="0.3">
      <c r="A4219" s="1" t="s">
        <v>11</v>
      </c>
    </row>
    <row r="4220" spans="1:1" x14ac:dyDescent="0.3">
      <c r="A4220" s="1" t="s">
        <v>23</v>
      </c>
    </row>
    <row r="4221" spans="1:1" x14ac:dyDescent="0.3">
      <c r="A4221" s="1" t="s">
        <v>24</v>
      </c>
    </row>
    <row r="4222" spans="1:1" x14ac:dyDescent="0.3">
      <c r="A4222" s="1" t="s">
        <v>25</v>
      </c>
    </row>
    <row r="4223" spans="1:1" x14ac:dyDescent="0.3">
      <c r="A4223" s="1" t="s">
        <v>26</v>
      </c>
    </row>
    <row r="4224" spans="1:1" x14ac:dyDescent="0.3">
      <c r="A4224" s="1" t="s">
        <v>27</v>
      </c>
    </row>
    <row r="4225" spans="1:1" x14ac:dyDescent="0.3">
      <c r="A4225" s="1" t="s">
        <v>28</v>
      </c>
    </row>
    <row r="4226" spans="1:1" x14ac:dyDescent="0.3">
      <c r="A4226" s="1" t="s">
        <v>29</v>
      </c>
    </row>
    <row r="4227" spans="1:1" x14ac:dyDescent="0.3">
      <c r="A4227" s="1" t="s">
        <v>30</v>
      </c>
    </row>
    <row r="4228" spans="1:1" x14ac:dyDescent="0.3">
      <c r="A4228" s="1" t="s">
        <v>31</v>
      </c>
    </row>
    <row r="4229" spans="1:1" x14ac:dyDescent="0.3">
      <c r="A4229" s="1" t="s">
        <v>33</v>
      </c>
    </row>
    <row r="4230" spans="1:1" x14ac:dyDescent="0.3">
      <c r="A4230" s="1" t="s">
        <v>35</v>
      </c>
    </row>
    <row r="4231" spans="1:1" x14ac:dyDescent="0.3">
      <c r="A4231" s="1" t="s">
        <v>36</v>
      </c>
    </row>
    <row r="4232" spans="1:1" x14ac:dyDescent="0.3">
      <c r="A4232" s="1" t="s">
        <v>37</v>
      </c>
    </row>
    <row r="4233" spans="1:1" x14ac:dyDescent="0.3">
      <c r="A4233" s="1" t="s">
        <v>38</v>
      </c>
    </row>
    <row r="4234" spans="1:1" x14ac:dyDescent="0.3">
      <c r="A4234" s="1" t="s">
        <v>39</v>
      </c>
    </row>
    <row r="4235" spans="1:1" x14ac:dyDescent="0.3">
      <c r="A4235" s="1" t="s">
        <v>40</v>
      </c>
    </row>
    <row r="4236" spans="1:1" x14ac:dyDescent="0.3">
      <c r="A4236" s="1" t="s">
        <v>41</v>
      </c>
    </row>
    <row r="4237" spans="1:1" x14ac:dyDescent="0.3">
      <c r="A4237" s="1" t="s">
        <v>73</v>
      </c>
    </row>
    <row r="4238" spans="1:1" x14ac:dyDescent="0.3">
      <c r="A4238" s="1" t="s">
        <v>42</v>
      </c>
    </row>
    <row r="4239" spans="1:1" x14ac:dyDescent="0.3">
      <c r="A4239" s="1" t="s">
        <v>45</v>
      </c>
    </row>
    <row r="4240" spans="1:1" x14ac:dyDescent="0.3">
      <c r="A4240" s="1" t="s">
        <v>46</v>
      </c>
    </row>
    <row r="4241" spans="1:1" x14ac:dyDescent="0.3">
      <c r="A4241" s="1" t="s">
        <v>47</v>
      </c>
    </row>
    <row r="4242" spans="1:1" x14ac:dyDescent="0.3">
      <c r="A4242" s="1" t="s">
        <v>72</v>
      </c>
    </row>
    <row r="4243" spans="1:1" x14ac:dyDescent="0.3">
      <c r="A4243" s="1" t="s">
        <v>49</v>
      </c>
    </row>
    <row r="4244" spans="1:1" x14ac:dyDescent="0.3">
      <c r="A4244" s="1" t="s">
        <v>50</v>
      </c>
    </row>
    <row r="4245" spans="1:1" x14ac:dyDescent="0.3">
      <c r="A4245" s="1" t="s">
        <v>52</v>
      </c>
    </row>
    <row r="4246" spans="1:1" x14ac:dyDescent="0.3">
      <c r="A4246" s="1" t="s">
        <v>53</v>
      </c>
    </row>
    <row r="4247" spans="1:1" x14ac:dyDescent="0.3">
      <c r="A4247" s="1" t="s">
        <v>54</v>
      </c>
    </row>
    <row r="4248" spans="1:1" x14ac:dyDescent="0.3">
      <c r="A4248" s="1" t="s">
        <v>55</v>
      </c>
    </row>
    <row r="4249" spans="1:1" x14ac:dyDescent="0.3">
      <c r="A4249" s="1" t="s">
        <v>56</v>
      </c>
    </row>
    <row r="4250" spans="1:1" x14ac:dyDescent="0.3">
      <c r="A4250" s="1" t="s">
        <v>57</v>
      </c>
    </row>
    <row r="4251" spans="1:1" x14ac:dyDescent="0.3">
      <c r="A4251" s="1" t="s">
        <v>58</v>
      </c>
    </row>
    <row r="4252" spans="1:1" x14ac:dyDescent="0.3">
      <c r="A4252" s="1" t="s">
        <v>59</v>
      </c>
    </row>
    <row r="4253" spans="1:1" x14ac:dyDescent="0.3">
      <c r="A4253" s="1" t="s">
        <v>60</v>
      </c>
    </row>
    <row r="4254" spans="1:1" x14ac:dyDescent="0.3">
      <c r="A4254" s="1" t="s">
        <v>78</v>
      </c>
    </row>
    <row r="4255" spans="1:1" x14ac:dyDescent="0.3">
      <c r="A4255" s="1" t="s">
        <v>61</v>
      </c>
    </row>
    <row r="4256" spans="1:1" x14ac:dyDescent="0.3">
      <c r="A4256" s="19" t="s">
        <v>0</v>
      </c>
    </row>
    <row r="4257" spans="1:1" x14ac:dyDescent="0.3">
      <c r="A4257" s="19" t="s">
        <v>1</v>
      </c>
    </row>
    <row r="4258" spans="1:1" x14ac:dyDescent="0.3">
      <c r="A4258" s="20" t="s">
        <v>2</v>
      </c>
    </row>
    <row r="4259" spans="1:1" x14ac:dyDescent="0.3">
      <c r="A4259" s="19" t="s">
        <v>3</v>
      </c>
    </row>
    <row r="4260" spans="1:1" x14ac:dyDescent="0.3">
      <c r="A4260" s="19" t="s">
        <v>4</v>
      </c>
    </row>
    <row r="4261" spans="1:1" x14ac:dyDescent="0.3">
      <c r="A4261" s="1" t="s">
        <v>5</v>
      </c>
    </row>
    <row r="4262" spans="1:1" x14ac:dyDescent="0.3">
      <c r="A4262" s="19" t="s">
        <v>6</v>
      </c>
    </row>
    <row r="4263" spans="1:1" x14ac:dyDescent="0.3">
      <c r="A4263" s="19" t="s">
        <v>7</v>
      </c>
    </row>
    <row r="4264" spans="1:1" x14ac:dyDescent="0.3">
      <c r="A4264" s="19" t="s">
        <v>8</v>
      </c>
    </row>
    <row r="4265" spans="1:1" x14ac:dyDescent="0.3">
      <c r="A4265" s="19" t="s">
        <v>12</v>
      </c>
    </row>
    <row r="4266" spans="1:1" x14ac:dyDescent="0.3">
      <c r="A4266" s="19" t="s">
        <v>9</v>
      </c>
    </row>
    <row r="4267" spans="1:1" x14ac:dyDescent="0.3">
      <c r="A4267" s="19" t="s">
        <v>10</v>
      </c>
    </row>
    <row r="4268" spans="1:1" x14ac:dyDescent="0.3">
      <c r="A4268" s="19" t="s">
        <v>14</v>
      </c>
    </row>
    <row r="4269" spans="1:1" x14ac:dyDescent="0.3">
      <c r="A4269" s="19" t="s">
        <v>15</v>
      </c>
    </row>
    <row r="4270" spans="1:1" x14ac:dyDescent="0.3">
      <c r="A4270" s="19" t="s">
        <v>16</v>
      </c>
    </row>
    <row r="4271" spans="1:1" x14ac:dyDescent="0.3">
      <c r="A4271" s="19" t="s">
        <v>17</v>
      </c>
    </row>
    <row r="4272" spans="1:1" x14ac:dyDescent="0.3">
      <c r="A4272" s="19" t="s">
        <v>18</v>
      </c>
    </row>
    <row r="4273" spans="1:1" x14ac:dyDescent="0.3">
      <c r="A4273" s="19" t="s">
        <v>19</v>
      </c>
    </row>
    <row r="4274" spans="1:1" x14ac:dyDescent="0.3">
      <c r="A4274" s="19" t="s">
        <v>20</v>
      </c>
    </row>
    <row r="4275" spans="1:1" x14ac:dyDescent="0.3">
      <c r="A4275" s="19" t="s">
        <v>21</v>
      </c>
    </row>
    <row r="4276" spans="1:1" x14ac:dyDescent="0.3">
      <c r="A4276" s="19" t="s">
        <v>22</v>
      </c>
    </row>
    <row r="4277" spans="1:1" x14ac:dyDescent="0.3">
      <c r="A4277" s="19" t="s">
        <v>11</v>
      </c>
    </row>
    <row r="4278" spans="1:1" x14ac:dyDescent="0.3">
      <c r="A4278" s="19" t="s">
        <v>23</v>
      </c>
    </row>
    <row r="4279" spans="1:1" x14ac:dyDescent="0.3">
      <c r="A4279" s="19" t="s">
        <v>24</v>
      </c>
    </row>
    <row r="4280" spans="1:1" x14ac:dyDescent="0.3">
      <c r="A4280" s="19" t="s">
        <v>25</v>
      </c>
    </row>
    <row r="4281" spans="1:1" x14ac:dyDescent="0.3">
      <c r="A4281" s="19" t="s">
        <v>26</v>
      </c>
    </row>
    <row r="4282" spans="1:1" x14ac:dyDescent="0.3">
      <c r="A4282" s="19" t="s">
        <v>27</v>
      </c>
    </row>
    <row r="4283" spans="1:1" x14ac:dyDescent="0.3">
      <c r="A4283" s="19" t="s">
        <v>28</v>
      </c>
    </row>
    <row r="4284" spans="1:1" x14ac:dyDescent="0.3">
      <c r="A4284" s="19" t="s">
        <v>29</v>
      </c>
    </row>
    <row r="4285" spans="1:1" x14ac:dyDescent="0.3">
      <c r="A4285" s="19" t="s">
        <v>30</v>
      </c>
    </row>
    <row r="4286" spans="1:1" x14ac:dyDescent="0.3">
      <c r="A4286" s="19" t="s">
        <v>31</v>
      </c>
    </row>
    <row r="4287" spans="1:1" x14ac:dyDescent="0.3">
      <c r="A4287" s="19" t="s">
        <v>33</v>
      </c>
    </row>
    <row r="4288" spans="1:1" x14ac:dyDescent="0.3">
      <c r="A4288" s="19" t="s">
        <v>35</v>
      </c>
    </row>
    <row r="4289" spans="1:1" x14ac:dyDescent="0.3">
      <c r="A4289" s="19" t="s">
        <v>36</v>
      </c>
    </row>
    <row r="4290" spans="1:1" x14ac:dyDescent="0.3">
      <c r="A4290" s="19" t="s">
        <v>37</v>
      </c>
    </row>
    <row r="4291" spans="1:1" x14ac:dyDescent="0.3">
      <c r="A4291" s="19" t="s">
        <v>38</v>
      </c>
    </row>
    <row r="4292" spans="1:1" x14ac:dyDescent="0.3">
      <c r="A4292" s="19" t="s">
        <v>39</v>
      </c>
    </row>
    <row r="4293" spans="1:1" x14ac:dyDescent="0.3">
      <c r="A4293" s="19" t="s">
        <v>40</v>
      </c>
    </row>
    <row r="4294" spans="1:1" x14ac:dyDescent="0.3">
      <c r="A4294" s="19" t="s">
        <v>41</v>
      </c>
    </row>
    <row r="4295" spans="1:1" x14ac:dyDescent="0.3">
      <c r="A4295" s="19" t="s">
        <v>73</v>
      </c>
    </row>
    <row r="4296" spans="1:1" x14ac:dyDescent="0.3">
      <c r="A4296" s="19" t="s">
        <v>42</v>
      </c>
    </row>
    <row r="4297" spans="1:1" x14ac:dyDescent="0.3">
      <c r="A4297" s="19" t="s">
        <v>45</v>
      </c>
    </row>
    <row r="4298" spans="1:1" x14ac:dyDescent="0.3">
      <c r="A4298" s="19" t="s">
        <v>46</v>
      </c>
    </row>
    <row r="4299" spans="1:1" x14ac:dyDescent="0.3">
      <c r="A4299" s="19" t="s">
        <v>47</v>
      </c>
    </row>
    <row r="4300" spans="1:1" x14ac:dyDescent="0.3">
      <c r="A4300" s="19" t="s">
        <v>72</v>
      </c>
    </row>
    <row r="4301" spans="1:1" x14ac:dyDescent="0.3">
      <c r="A4301" s="19" t="s">
        <v>49</v>
      </c>
    </row>
    <row r="4302" spans="1:1" x14ac:dyDescent="0.3">
      <c r="A4302" s="19" t="s">
        <v>50</v>
      </c>
    </row>
    <row r="4303" spans="1:1" x14ac:dyDescent="0.3">
      <c r="A4303" s="19" t="s">
        <v>52</v>
      </c>
    </row>
    <row r="4304" spans="1:1" x14ac:dyDescent="0.3">
      <c r="A4304" s="19" t="s">
        <v>53</v>
      </c>
    </row>
    <row r="4305" spans="1:1" x14ac:dyDescent="0.3">
      <c r="A4305" s="19" t="s">
        <v>55</v>
      </c>
    </row>
    <row r="4306" spans="1:1" x14ac:dyDescent="0.3">
      <c r="A4306" s="19" t="s">
        <v>56</v>
      </c>
    </row>
    <row r="4307" spans="1:1" x14ac:dyDescent="0.3">
      <c r="A4307" s="19" t="s">
        <v>54</v>
      </c>
    </row>
    <row r="4308" spans="1:1" x14ac:dyDescent="0.3">
      <c r="A4308" s="19" t="s">
        <v>57</v>
      </c>
    </row>
    <row r="4309" spans="1:1" x14ac:dyDescent="0.3">
      <c r="A4309" s="19" t="s">
        <v>58</v>
      </c>
    </row>
    <row r="4310" spans="1:1" x14ac:dyDescent="0.3">
      <c r="A4310" s="19" t="s">
        <v>59</v>
      </c>
    </row>
    <row r="4311" spans="1:1" x14ac:dyDescent="0.3">
      <c r="A4311" s="19" t="s">
        <v>60</v>
      </c>
    </row>
    <row r="4312" spans="1:1" x14ac:dyDescent="0.3">
      <c r="A4312" s="19" t="s">
        <v>78</v>
      </c>
    </row>
    <row r="4313" spans="1:1" x14ac:dyDescent="0.3">
      <c r="A4313" s="19" t="s">
        <v>61</v>
      </c>
    </row>
    <row r="4314" spans="1:1" x14ac:dyDescent="0.3">
      <c r="A4314" s="1" t="s">
        <v>0</v>
      </c>
    </row>
    <row r="4315" spans="1:1" x14ac:dyDescent="0.3">
      <c r="A4315" s="1" t="s">
        <v>1</v>
      </c>
    </row>
    <row r="4316" spans="1:1" x14ac:dyDescent="0.3">
      <c r="A4316" s="1" t="s">
        <v>2</v>
      </c>
    </row>
    <row r="4317" spans="1:1" x14ac:dyDescent="0.3">
      <c r="A4317" s="1" t="s">
        <v>3</v>
      </c>
    </row>
    <row r="4318" spans="1:1" x14ac:dyDescent="0.3">
      <c r="A4318" s="1" t="s">
        <v>4</v>
      </c>
    </row>
    <row r="4319" spans="1:1" x14ac:dyDescent="0.3">
      <c r="A4319" s="1" t="s">
        <v>5</v>
      </c>
    </row>
    <row r="4320" spans="1:1" x14ac:dyDescent="0.3">
      <c r="A4320" s="1" t="s">
        <v>6</v>
      </c>
    </row>
    <row r="4321" spans="1:1" x14ac:dyDescent="0.3">
      <c r="A4321" s="1" t="s">
        <v>7</v>
      </c>
    </row>
    <row r="4322" spans="1:1" x14ac:dyDescent="0.3">
      <c r="A4322" s="1" t="s">
        <v>8</v>
      </c>
    </row>
    <row r="4323" spans="1:1" x14ac:dyDescent="0.3">
      <c r="A4323" s="1" t="s">
        <v>12</v>
      </c>
    </row>
    <row r="4324" spans="1:1" x14ac:dyDescent="0.3">
      <c r="A4324" s="1" t="s">
        <v>9</v>
      </c>
    </row>
    <row r="4325" spans="1:1" x14ac:dyDescent="0.3">
      <c r="A4325" s="1" t="s">
        <v>10</v>
      </c>
    </row>
    <row r="4326" spans="1:1" x14ac:dyDescent="0.3">
      <c r="A4326" s="1" t="s">
        <v>14</v>
      </c>
    </row>
    <row r="4327" spans="1:1" x14ac:dyDescent="0.3">
      <c r="A4327" s="1" t="s">
        <v>15</v>
      </c>
    </row>
    <row r="4328" spans="1:1" x14ac:dyDescent="0.3">
      <c r="A4328" s="1" t="s">
        <v>16</v>
      </c>
    </row>
    <row r="4329" spans="1:1" x14ac:dyDescent="0.3">
      <c r="A4329" s="1" t="s">
        <v>17</v>
      </c>
    </row>
    <row r="4330" spans="1:1" x14ac:dyDescent="0.3">
      <c r="A4330" s="1" t="s">
        <v>18</v>
      </c>
    </row>
    <row r="4331" spans="1:1" x14ac:dyDescent="0.3">
      <c r="A4331" s="1" t="s">
        <v>19</v>
      </c>
    </row>
    <row r="4332" spans="1:1" x14ac:dyDescent="0.3">
      <c r="A4332" s="1" t="s">
        <v>20</v>
      </c>
    </row>
    <row r="4333" spans="1:1" x14ac:dyDescent="0.3">
      <c r="A4333" s="1" t="s">
        <v>21</v>
      </c>
    </row>
    <row r="4334" spans="1:1" x14ac:dyDescent="0.3">
      <c r="A4334" s="1" t="s">
        <v>22</v>
      </c>
    </row>
    <row r="4335" spans="1:1" x14ac:dyDescent="0.3">
      <c r="A4335" s="1" t="s">
        <v>11</v>
      </c>
    </row>
    <row r="4336" spans="1:1" x14ac:dyDescent="0.3">
      <c r="A4336" s="1" t="s">
        <v>23</v>
      </c>
    </row>
    <row r="4337" spans="1:1" x14ac:dyDescent="0.3">
      <c r="A4337" s="1" t="s">
        <v>24</v>
      </c>
    </row>
    <row r="4338" spans="1:1" x14ac:dyDescent="0.3">
      <c r="A4338" s="1" t="s">
        <v>25</v>
      </c>
    </row>
    <row r="4339" spans="1:1" x14ac:dyDescent="0.3">
      <c r="A4339" s="1" t="s">
        <v>26</v>
      </c>
    </row>
    <row r="4340" spans="1:1" x14ac:dyDescent="0.3">
      <c r="A4340" s="1" t="s">
        <v>27</v>
      </c>
    </row>
    <row r="4341" spans="1:1" x14ac:dyDescent="0.3">
      <c r="A4341" s="1" t="s">
        <v>28</v>
      </c>
    </row>
    <row r="4342" spans="1:1" x14ac:dyDescent="0.3">
      <c r="A4342" s="1" t="s">
        <v>29</v>
      </c>
    </row>
    <row r="4343" spans="1:1" x14ac:dyDescent="0.3">
      <c r="A4343" s="1" t="s">
        <v>30</v>
      </c>
    </row>
    <row r="4344" spans="1:1" x14ac:dyDescent="0.3">
      <c r="A4344" s="1" t="s">
        <v>31</v>
      </c>
    </row>
    <row r="4345" spans="1:1" x14ac:dyDescent="0.3">
      <c r="A4345" s="1" t="s">
        <v>33</v>
      </c>
    </row>
    <row r="4346" spans="1:1" x14ac:dyDescent="0.3">
      <c r="A4346" s="1" t="s">
        <v>35</v>
      </c>
    </row>
    <row r="4347" spans="1:1" x14ac:dyDescent="0.3">
      <c r="A4347" s="1" t="s">
        <v>36</v>
      </c>
    </row>
    <row r="4348" spans="1:1" x14ac:dyDescent="0.3">
      <c r="A4348" s="1" t="s">
        <v>37</v>
      </c>
    </row>
    <row r="4349" spans="1:1" x14ac:dyDescent="0.3">
      <c r="A4349" s="1" t="s">
        <v>38</v>
      </c>
    </row>
    <row r="4350" spans="1:1" x14ac:dyDescent="0.3">
      <c r="A4350" s="1" t="s">
        <v>39</v>
      </c>
    </row>
    <row r="4351" spans="1:1" x14ac:dyDescent="0.3">
      <c r="A4351" s="1" t="s">
        <v>40</v>
      </c>
    </row>
    <row r="4352" spans="1:1" x14ac:dyDescent="0.3">
      <c r="A4352" s="1" t="s">
        <v>41</v>
      </c>
    </row>
    <row r="4353" spans="1:1" x14ac:dyDescent="0.3">
      <c r="A4353" s="1" t="s">
        <v>73</v>
      </c>
    </row>
    <row r="4354" spans="1:1" x14ac:dyDescent="0.3">
      <c r="A4354" s="15" t="s">
        <v>42</v>
      </c>
    </row>
    <row r="4355" spans="1:1" x14ac:dyDescent="0.3">
      <c r="A4355" s="1" t="s">
        <v>45</v>
      </c>
    </row>
    <row r="4356" spans="1:1" x14ac:dyDescent="0.3">
      <c r="A4356" s="1" t="s">
        <v>46</v>
      </c>
    </row>
    <row r="4357" spans="1:1" x14ac:dyDescent="0.3">
      <c r="A4357" s="1" t="s">
        <v>47</v>
      </c>
    </row>
    <row r="4358" spans="1:1" x14ac:dyDescent="0.3">
      <c r="A4358" s="1" t="s">
        <v>72</v>
      </c>
    </row>
    <row r="4359" spans="1:1" x14ac:dyDescent="0.3">
      <c r="A4359" s="1" t="s">
        <v>49</v>
      </c>
    </row>
    <row r="4360" spans="1:1" x14ac:dyDescent="0.3">
      <c r="A4360" s="15" t="s">
        <v>50</v>
      </c>
    </row>
    <row r="4361" spans="1:1" x14ac:dyDescent="0.3">
      <c r="A4361" s="1" t="s">
        <v>52</v>
      </c>
    </row>
    <row r="4362" spans="1:1" x14ac:dyDescent="0.3">
      <c r="A4362" s="1" t="s">
        <v>53</v>
      </c>
    </row>
    <row r="4363" spans="1:1" x14ac:dyDescent="0.3">
      <c r="A4363" s="1" t="s">
        <v>54</v>
      </c>
    </row>
    <row r="4364" spans="1:1" x14ac:dyDescent="0.3">
      <c r="A4364" s="1" t="s">
        <v>55</v>
      </c>
    </row>
    <row r="4365" spans="1:1" x14ac:dyDescent="0.3">
      <c r="A4365" s="1" t="s">
        <v>56</v>
      </c>
    </row>
    <row r="4366" spans="1:1" x14ac:dyDescent="0.3">
      <c r="A4366" s="1" t="s">
        <v>57</v>
      </c>
    </row>
    <row r="4367" spans="1:1" x14ac:dyDescent="0.3">
      <c r="A4367" s="1" t="s">
        <v>58</v>
      </c>
    </row>
    <row r="4368" spans="1:1" x14ac:dyDescent="0.3">
      <c r="A4368" s="1" t="s">
        <v>59</v>
      </c>
    </row>
    <row r="4369" spans="1:1" x14ac:dyDescent="0.3">
      <c r="A4369" s="1" t="s">
        <v>60</v>
      </c>
    </row>
    <row r="4370" spans="1:1" x14ac:dyDescent="0.3">
      <c r="A4370" s="1" t="s">
        <v>78</v>
      </c>
    </row>
    <row r="4371" spans="1:1" x14ac:dyDescent="0.3">
      <c r="A4371" s="1" t="s">
        <v>61</v>
      </c>
    </row>
    <row r="4372" spans="1:1" x14ac:dyDescent="0.3">
      <c r="A4372" s="1" t="s">
        <v>0</v>
      </c>
    </row>
    <row r="4373" spans="1:1" x14ac:dyDescent="0.3">
      <c r="A4373" s="1" t="s">
        <v>1</v>
      </c>
    </row>
    <row r="4374" spans="1:1" x14ac:dyDescent="0.3">
      <c r="A4374" s="4" t="s">
        <v>2</v>
      </c>
    </row>
    <row r="4375" spans="1:1" x14ac:dyDescent="0.3">
      <c r="A4375" s="1" t="s">
        <v>3</v>
      </c>
    </row>
    <row r="4376" spans="1:1" x14ac:dyDescent="0.3">
      <c r="A4376" s="1" t="s">
        <v>4</v>
      </c>
    </row>
    <row r="4377" spans="1:1" x14ac:dyDescent="0.3">
      <c r="A4377" s="1" t="s">
        <v>5</v>
      </c>
    </row>
    <row r="4378" spans="1:1" x14ac:dyDescent="0.3">
      <c r="A4378" s="1" t="s">
        <v>6</v>
      </c>
    </row>
    <row r="4379" spans="1:1" x14ac:dyDescent="0.3">
      <c r="A4379" s="1" t="s">
        <v>7</v>
      </c>
    </row>
    <row r="4380" spans="1:1" x14ac:dyDescent="0.3">
      <c r="A4380" s="1" t="s">
        <v>8</v>
      </c>
    </row>
    <row r="4381" spans="1:1" x14ac:dyDescent="0.3">
      <c r="A4381" s="1" t="s">
        <v>12</v>
      </c>
    </row>
    <row r="4382" spans="1:1" x14ac:dyDescent="0.3">
      <c r="A4382" s="1" t="s">
        <v>9</v>
      </c>
    </row>
    <row r="4383" spans="1:1" x14ac:dyDescent="0.3">
      <c r="A4383" s="1" t="s">
        <v>10</v>
      </c>
    </row>
    <row r="4384" spans="1:1" x14ac:dyDescent="0.3">
      <c r="A4384" s="1" t="s">
        <v>14</v>
      </c>
    </row>
    <row r="4385" spans="1:1" x14ac:dyDescent="0.3">
      <c r="A4385" s="1" t="s">
        <v>15</v>
      </c>
    </row>
    <row r="4386" spans="1:1" x14ac:dyDescent="0.3">
      <c r="A4386" s="1" t="s">
        <v>81</v>
      </c>
    </row>
    <row r="4387" spans="1:1" x14ac:dyDescent="0.3">
      <c r="A4387" s="1" t="s">
        <v>17</v>
      </c>
    </row>
    <row r="4388" spans="1:1" x14ac:dyDescent="0.3">
      <c r="A4388" s="1" t="s">
        <v>18</v>
      </c>
    </row>
    <row r="4389" spans="1:1" x14ac:dyDescent="0.3">
      <c r="A4389" s="1" t="s">
        <v>19</v>
      </c>
    </row>
    <row r="4390" spans="1:1" x14ac:dyDescent="0.3">
      <c r="A4390" s="1" t="s">
        <v>20</v>
      </c>
    </row>
    <row r="4391" spans="1:1" x14ac:dyDescent="0.3">
      <c r="A4391" s="1" t="s">
        <v>21</v>
      </c>
    </row>
    <row r="4392" spans="1:1" x14ac:dyDescent="0.3">
      <c r="A4392" s="1" t="s">
        <v>22</v>
      </c>
    </row>
    <row r="4393" spans="1:1" x14ac:dyDescent="0.3">
      <c r="A4393" s="1" t="s">
        <v>82</v>
      </c>
    </row>
    <row r="4394" spans="1:1" x14ac:dyDescent="0.3">
      <c r="A4394" s="1" t="s">
        <v>83</v>
      </c>
    </row>
    <row r="4395" spans="1:1" x14ac:dyDescent="0.3">
      <c r="A4395" s="1" t="s">
        <v>24</v>
      </c>
    </row>
    <row r="4396" spans="1:1" x14ac:dyDescent="0.3">
      <c r="A4396" s="1" t="s">
        <v>84</v>
      </c>
    </row>
    <row r="4397" spans="1:1" x14ac:dyDescent="0.3">
      <c r="A4397" s="1" t="s">
        <v>26</v>
      </c>
    </row>
    <row r="4398" spans="1:1" x14ac:dyDescent="0.3">
      <c r="A4398" s="1" t="s">
        <v>27</v>
      </c>
    </row>
    <row r="4399" spans="1:1" x14ac:dyDescent="0.3">
      <c r="A4399" s="1" t="s">
        <v>28</v>
      </c>
    </row>
    <row r="4400" spans="1:1" x14ac:dyDescent="0.3">
      <c r="A4400" s="1" t="s">
        <v>85</v>
      </c>
    </row>
    <row r="4401" spans="1:1" x14ac:dyDescent="0.3">
      <c r="A4401" s="1" t="s">
        <v>30</v>
      </c>
    </row>
    <row r="4402" spans="1:1" x14ac:dyDescent="0.3">
      <c r="A4402" s="1" t="s">
        <v>31</v>
      </c>
    </row>
    <row r="4403" spans="1:1" x14ac:dyDescent="0.3">
      <c r="A4403" s="1" t="s">
        <v>33</v>
      </c>
    </row>
    <row r="4404" spans="1:1" x14ac:dyDescent="0.3">
      <c r="A4404" s="1" t="s">
        <v>86</v>
      </c>
    </row>
    <row r="4405" spans="1:1" x14ac:dyDescent="0.3">
      <c r="A4405" s="1" t="s">
        <v>36</v>
      </c>
    </row>
    <row r="4406" spans="1:1" x14ac:dyDescent="0.3">
      <c r="A4406" s="1" t="s">
        <v>37</v>
      </c>
    </row>
    <row r="4407" spans="1:1" x14ac:dyDescent="0.3">
      <c r="A4407" s="1" t="s">
        <v>38</v>
      </c>
    </row>
    <row r="4408" spans="1:1" x14ac:dyDescent="0.3">
      <c r="A4408" s="1" t="s">
        <v>87</v>
      </c>
    </row>
    <row r="4409" spans="1:1" x14ac:dyDescent="0.3">
      <c r="A4409" s="1" t="s">
        <v>40</v>
      </c>
    </row>
    <row r="4410" spans="1:1" x14ac:dyDescent="0.3">
      <c r="A4410" s="1" t="s">
        <v>88</v>
      </c>
    </row>
    <row r="4411" spans="1:1" x14ac:dyDescent="0.3">
      <c r="A4411" s="1" t="s">
        <v>89</v>
      </c>
    </row>
    <row r="4412" spans="1:1" x14ac:dyDescent="0.3">
      <c r="A4412" s="10" t="s">
        <v>42</v>
      </c>
    </row>
    <row r="4413" spans="1:1" x14ac:dyDescent="0.3">
      <c r="A4413" s="24" t="s">
        <v>45</v>
      </c>
    </row>
    <row r="4414" spans="1:1" x14ac:dyDescent="0.3">
      <c r="A4414" s="24" t="s">
        <v>46</v>
      </c>
    </row>
    <row r="4415" spans="1:1" x14ac:dyDescent="0.3">
      <c r="A4415" s="24" t="s">
        <v>47</v>
      </c>
    </row>
    <row r="4416" spans="1:1" x14ac:dyDescent="0.3">
      <c r="A4416" s="24" t="s">
        <v>72</v>
      </c>
    </row>
    <row r="4417" spans="1:1" x14ac:dyDescent="0.3">
      <c r="A4417" s="24" t="s">
        <v>49</v>
      </c>
    </row>
    <row r="4418" spans="1:1" x14ac:dyDescent="0.3">
      <c r="A4418" s="28" t="s">
        <v>50</v>
      </c>
    </row>
    <row r="4419" spans="1:1" x14ac:dyDescent="0.3">
      <c r="A4419" s="1" t="s">
        <v>52</v>
      </c>
    </row>
    <row r="4420" spans="1:1" x14ac:dyDescent="0.3">
      <c r="A4420" s="1" t="s">
        <v>53</v>
      </c>
    </row>
    <row r="4421" spans="1:1" x14ac:dyDescent="0.3">
      <c r="A4421" s="1" t="s">
        <v>54</v>
      </c>
    </row>
    <row r="4422" spans="1:1" x14ac:dyDescent="0.3">
      <c r="A4422" s="1" t="s">
        <v>55</v>
      </c>
    </row>
    <row r="4423" spans="1:1" x14ac:dyDescent="0.3">
      <c r="A4423" s="1" t="s">
        <v>56</v>
      </c>
    </row>
    <row r="4424" spans="1:1" x14ac:dyDescent="0.3">
      <c r="A4424" s="1" t="s">
        <v>57</v>
      </c>
    </row>
    <row r="4425" spans="1:1" x14ac:dyDescent="0.3">
      <c r="A4425" s="1" t="s">
        <v>58</v>
      </c>
    </row>
    <row r="4426" spans="1:1" x14ac:dyDescent="0.3">
      <c r="A4426" s="1" t="s">
        <v>59</v>
      </c>
    </row>
    <row r="4427" spans="1:1" x14ac:dyDescent="0.3">
      <c r="A4427" s="1" t="s">
        <v>60</v>
      </c>
    </row>
    <row r="4428" spans="1:1" x14ac:dyDescent="0.3">
      <c r="A4428" s="1" t="s">
        <v>78</v>
      </c>
    </row>
    <row r="4429" spans="1:1" x14ac:dyDescent="0.3">
      <c r="A4429" s="1" t="s">
        <v>61</v>
      </c>
    </row>
    <row r="4430" spans="1:1" x14ac:dyDescent="0.3">
      <c r="A4430" s="1" t="s">
        <v>0</v>
      </c>
    </row>
    <row r="4431" spans="1:1" x14ac:dyDescent="0.3">
      <c r="A4431" s="1" t="s">
        <v>1</v>
      </c>
    </row>
    <row r="4432" spans="1:1" x14ac:dyDescent="0.3">
      <c r="A4432" s="4" t="s">
        <v>2</v>
      </c>
    </row>
    <row r="4433" spans="1:1" x14ac:dyDescent="0.3">
      <c r="A4433" s="1" t="s">
        <v>3</v>
      </c>
    </row>
    <row r="4434" spans="1:1" x14ac:dyDescent="0.3">
      <c r="A4434" s="1" t="s">
        <v>4</v>
      </c>
    </row>
    <row r="4435" spans="1:1" x14ac:dyDescent="0.3">
      <c r="A4435" s="1" t="s">
        <v>5</v>
      </c>
    </row>
    <row r="4436" spans="1:1" x14ac:dyDescent="0.3">
      <c r="A4436" s="1" t="s">
        <v>6</v>
      </c>
    </row>
    <row r="4437" spans="1:1" x14ac:dyDescent="0.3">
      <c r="A4437" s="1" t="s">
        <v>7</v>
      </c>
    </row>
    <row r="4438" spans="1:1" x14ac:dyDescent="0.3">
      <c r="A4438" s="1" t="s">
        <v>8</v>
      </c>
    </row>
    <row r="4439" spans="1:1" x14ac:dyDescent="0.3">
      <c r="A4439" s="1" t="s">
        <v>12</v>
      </c>
    </row>
    <row r="4440" spans="1:1" x14ac:dyDescent="0.3">
      <c r="A4440" s="1" t="s">
        <v>9</v>
      </c>
    </row>
    <row r="4441" spans="1:1" x14ac:dyDescent="0.3">
      <c r="A4441" s="1" t="s">
        <v>10</v>
      </c>
    </row>
    <row r="4442" spans="1:1" x14ac:dyDescent="0.3">
      <c r="A4442" s="1" t="s">
        <v>14</v>
      </c>
    </row>
    <row r="4443" spans="1:1" x14ac:dyDescent="0.3">
      <c r="A4443" s="1" t="s">
        <v>15</v>
      </c>
    </row>
    <row r="4444" spans="1:1" x14ac:dyDescent="0.3">
      <c r="A4444" s="1" t="s">
        <v>17</v>
      </c>
    </row>
    <row r="4445" spans="1:1" x14ac:dyDescent="0.3">
      <c r="A4445" s="1" t="s">
        <v>16</v>
      </c>
    </row>
    <row r="4446" spans="1:1" x14ac:dyDescent="0.3">
      <c r="A4446" s="1" t="s">
        <v>18</v>
      </c>
    </row>
    <row r="4447" spans="1:1" x14ac:dyDescent="0.3">
      <c r="A4447" s="1" t="s">
        <v>19</v>
      </c>
    </row>
    <row r="4448" spans="1:1" x14ac:dyDescent="0.3">
      <c r="A4448" s="1" t="s">
        <v>20</v>
      </c>
    </row>
    <row r="4449" spans="1:1" x14ac:dyDescent="0.3">
      <c r="A4449" s="1" t="s">
        <v>21</v>
      </c>
    </row>
    <row r="4450" spans="1:1" x14ac:dyDescent="0.3">
      <c r="A4450" s="1" t="s">
        <v>22</v>
      </c>
    </row>
    <row r="4451" spans="1:1" x14ac:dyDescent="0.3">
      <c r="A4451" s="1" t="s">
        <v>11</v>
      </c>
    </row>
    <row r="4452" spans="1:1" x14ac:dyDescent="0.3">
      <c r="A4452" s="1" t="s">
        <v>23</v>
      </c>
    </row>
    <row r="4453" spans="1:1" x14ac:dyDescent="0.3">
      <c r="A4453" s="1" t="s">
        <v>24</v>
      </c>
    </row>
    <row r="4454" spans="1:1" x14ac:dyDescent="0.3">
      <c r="A4454" s="1" t="s">
        <v>25</v>
      </c>
    </row>
    <row r="4455" spans="1:1" x14ac:dyDescent="0.3">
      <c r="A4455" s="1" t="s">
        <v>26</v>
      </c>
    </row>
    <row r="4456" spans="1:1" x14ac:dyDescent="0.3">
      <c r="A4456" s="1" t="s">
        <v>27</v>
      </c>
    </row>
    <row r="4457" spans="1:1" x14ac:dyDescent="0.3">
      <c r="A4457" s="1" t="s">
        <v>28</v>
      </c>
    </row>
    <row r="4458" spans="1:1" x14ac:dyDescent="0.3">
      <c r="A4458" s="1" t="s">
        <v>29</v>
      </c>
    </row>
    <row r="4459" spans="1:1" x14ac:dyDescent="0.3">
      <c r="A4459" s="1" t="s">
        <v>30</v>
      </c>
    </row>
    <row r="4460" spans="1:1" x14ac:dyDescent="0.3">
      <c r="A4460" s="1" t="s">
        <v>31</v>
      </c>
    </row>
    <row r="4461" spans="1:1" x14ac:dyDescent="0.3">
      <c r="A4461" s="1" t="s">
        <v>33</v>
      </c>
    </row>
    <row r="4462" spans="1:1" x14ac:dyDescent="0.3">
      <c r="A4462" s="1" t="s">
        <v>35</v>
      </c>
    </row>
    <row r="4463" spans="1:1" x14ac:dyDescent="0.3">
      <c r="A4463" s="1" t="s">
        <v>36</v>
      </c>
    </row>
    <row r="4464" spans="1:1" x14ac:dyDescent="0.3">
      <c r="A4464" s="1" t="s">
        <v>37</v>
      </c>
    </row>
    <row r="4465" spans="1:1" x14ac:dyDescent="0.3">
      <c r="A4465" s="1" t="s">
        <v>38</v>
      </c>
    </row>
    <row r="4466" spans="1:1" x14ac:dyDescent="0.3">
      <c r="A4466" s="1" t="s">
        <v>39</v>
      </c>
    </row>
    <row r="4467" spans="1:1" x14ac:dyDescent="0.3">
      <c r="A4467" s="1" t="s">
        <v>40</v>
      </c>
    </row>
    <row r="4468" spans="1:1" x14ac:dyDescent="0.3">
      <c r="A4468" s="1" t="s">
        <v>41</v>
      </c>
    </row>
    <row r="4469" spans="1:1" x14ac:dyDescent="0.3">
      <c r="A4469" s="1" t="s">
        <v>73</v>
      </c>
    </row>
    <row r="4470" spans="1:1" x14ac:dyDescent="0.3">
      <c r="A4470" s="10" t="s">
        <v>42</v>
      </c>
    </row>
    <row r="4471" spans="1:1" x14ac:dyDescent="0.3">
      <c r="A4471" s="24" t="s">
        <v>45</v>
      </c>
    </row>
    <row r="4472" spans="1:1" x14ac:dyDescent="0.3">
      <c r="A4472" s="24" t="s">
        <v>46</v>
      </c>
    </row>
    <row r="4473" spans="1:1" x14ac:dyDescent="0.3">
      <c r="A4473" s="24" t="s">
        <v>47</v>
      </c>
    </row>
    <row r="4474" spans="1:1" x14ac:dyDescent="0.3">
      <c r="A4474" s="24" t="s">
        <v>72</v>
      </c>
    </row>
    <row r="4475" spans="1:1" x14ac:dyDescent="0.3">
      <c r="A4475" s="24" t="s">
        <v>49</v>
      </c>
    </row>
    <row r="4476" spans="1:1" x14ac:dyDescent="0.3">
      <c r="A4476" s="28" t="s">
        <v>50</v>
      </c>
    </row>
    <row r="4477" spans="1:1" x14ac:dyDescent="0.3">
      <c r="A4477" s="1" t="s">
        <v>52</v>
      </c>
    </row>
    <row r="4478" spans="1:1" x14ac:dyDescent="0.3">
      <c r="A4478" s="1" t="s">
        <v>53</v>
      </c>
    </row>
    <row r="4479" spans="1:1" x14ac:dyDescent="0.3">
      <c r="A4479" s="1" t="s">
        <v>55</v>
      </c>
    </row>
    <row r="4480" spans="1:1" x14ac:dyDescent="0.3">
      <c r="A4480" s="1" t="s">
        <v>56</v>
      </c>
    </row>
    <row r="4481" spans="1:1" x14ac:dyDescent="0.3">
      <c r="A4481" s="1" t="s">
        <v>54</v>
      </c>
    </row>
    <row r="4482" spans="1:1" x14ac:dyDescent="0.3">
      <c r="A4482" s="1" t="s">
        <v>57</v>
      </c>
    </row>
    <row r="4483" spans="1:1" x14ac:dyDescent="0.3">
      <c r="A4483" s="1" t="s">
        <v>58</v>
      </c>
    </row>
    <row r="4484" spans="1:1" x14ac:dyDescent="0.3">
      <c r="A4484" s="1" t="s">
        <v>59</v>
      </c>
    </row>
    <row r="4485" spans="1:1" x14ac:dyDescent="0.3">
      <c r="A4485" s="1" t="s">
        <v>60</v>
      </c>
    </row>
    <row r="4486" spans="1:1" x14ac:dyDescent="0.3">
      <c r="A4486" s="1" t="s">
        <v>78</v>
      </c>
    </row>
    <row r="4487" spans="1:1" x14ac:dyDescent="0.3">
      <c r="A4487" s="1" t="s">
        <v>61</v>
      </c>
    </row>
    <row r="4488" spans="1:1" x14ac:dyDescent="0.3">
      <c r="A4488" s="31" t="s">
        <v>0</v>
      </c>
    </row>
    <row r="4489" spans="1:1" x14ac:dyDescent="0.3">
      <c r="A4489" s="31" t="s">
        <v>1</v>
      </c>
    </row>
    <row r="4490" spans="1:1" x14ac:dyDescent="0.3">
      <c r="A4490" s="31" t="s">
        <v>2</v>
      </c>
    </row>
    <row r="4491" spans="1:1" x14ac:dyDescent="0.3">
      <c r="A4491" s="31" t="s">
        <v>3</v>
      </c>
    </row>
    <row r="4492" spans="1:1" x14ac:dyDescent="0.3">
      <c r="A4492" s="31" t="s">
        <v>4</v>
      </c>
    </row>
    <row r="4493" spans="1:1" x14ac:dyDescent="0.3">
      <c r="A4493" s="31" t="s">
        <v>5</v>
      </c>
    </row>
    <row r="4494" spans="1:1" x14ac:dyDescent="0.3">
      <c r="A4494" s="31" t="s">
        <v>6</v>
      </c>
    </row>
    <row r="4495" spans="1:1" x14ac:dyDescent="0.3">
      <c r="A4495" s="31" t="s">
        <v>7</v>
      </c>
    </row>
    <row r="4496" spans="1:1" x14ac:dyDescent="0.3">
      <c r="A4496" s="31" t="s">
        <v>8</v>
      </c>
    </row>
    <row r="4497" spans="1:1" x14ac:dyDescent="0.3">
      <c r="A4497" s="31" t="s">
        <v>12</v>
      </c>
    </row>
    <row r="4498" spans="1:1" x14ac:dyDescent="0.3">
      <c r="A4498" s="31" t="s">
        <v>9</v>
      </c>
    </row>
    <row r="4499" spans="1:1" x14ac:dyDescent="0.3">
      <c r="A4499" s="31" t="s">
        <v>10</v>
      </c>
    </row>
    <row r="4500" spans="1:1" x14ac:dyDescent="0.3">
      <c r="A4500" s="31" t="s">
        <v>14</v>
      </c>
    </row>
    <row r="4501" spans="1:1" x14ac:dyDescent="0.3">
      <c r="A4501" s="31" t="s">
        <v>15</v>
      </c>
    </row>
    <row r="4502" spans="1:1" x14ac:dyDescent="0.3">
      <c r="A4502" s="31" t="s">
        <v>90</v>
      </c>
    </row>
    <row r="4503" spans="1:1" x14ac:dyDescent="0.3">
      <c r="A4503" s="31" t="s">
        <v>91</v>
      </c>
    </row>
    <row r="4504" spans="1:1" x14ac:dyDescent="0.3">
      <c r="A4504" s="31" t="s">
        <v>18</v>
      </c>
    </row>
    <row r="4505" spans="1:1" x14ac:dyDescent="0.3">
      <c r="A4505" s="31" t="s">
        <v>19</v>
      </c>
    </row>
    <row r="4506" spans="1:1" x14ac:dyDescent="0.3">
      <c r="A4506" s="31" t="s">
        <v>20</v>
      </c>
    </row>
    <row r="4507" spans="1:1" x14ac:dyDescent="0.3">
      <c r="A4507" s="31" t="s">
        <v>21</v>
      </c>
    </row>
    <row r="4508" spans="1:1" x14ac:dyDescent="0.3">
      <c r="A4508" s="31" t="s">
        <v>22</v>
      </c>
    </row>
    <row r="4509" spans="1:1" x14ac:dyDescent="0.3">
      <c r="A4509" s="31" t="s">
        <v>82</v>
      </c>
    </row>
    <row r="4510" spans="1:1" x14ac:dyDescent="0.3">
      <c r="A4510" s="31" t="s">
        <v>83</v>
      </c>
    </row>
    <row r="4511" spans="1:1" x14ac:dyDescent="0.3">
      <c r="A4511" s="31" t="s">
        <v>24</v>
      </c>
    </row>
    <row r="4512" spans="1:1" x14ac:dyDescent="0.3">
      <c r="A4512" s="31" t="s">
        <v>84</v>
      </c>
    </row>
    <row r="4513" spans="1:1" x14ac:dyDescent="0.3">
      <c r="A4513" s="31" t="s">
        <v>26</v>
      </c>
    </row>
    <row r="4514" spans="1:1" x14ac:dyDescent="0.3">
      <c r="A4514" s="31" t="s">
        <v>27</v>
      </c>
    </row>
    <row r="4515" spans="1:1" x14ac:dyDescent="0.3">
      <c r="A4515" s="31" t="s">
        <v>28</v>
      </c>
    </row>
    <row r="4516" spans="1:1" x14ac:dyDescent="0.3">
      <c r="A4516" s="31" t="s">
        <v>85</v>
      </c>
    </row>
    <row r="4517" spans="1:1" x14ac:dyDescent="0.3">
      <c r="A4517" s="31" t="s">
        <v>30</v>
      </c>
    </row>
    <row r="4518" spans="1:1" x14ac:dyDescent="0.3">
      <c r="A4518" s="31" t="s">
        <v>31</v>
      </c>
    </row>
    <row r="4519" spans="1:1" x14ac:dyDescent="0.3">
      <c r="A4519" s="31" t="s">
        <v>33</v>
      </c>
    </row>
    <row r="4520" spans="1:1" x14ac:dyDescent="0.3">
      <c r="A4520" s="31" t="s">
        <v>86</v>
      </c>
    </row>
    <row r="4521" spans="1:1" x14ac:dyDescent="0.3">
      <c r="A4521" s="31" t="s">
        <v>36</v>
      </c>
    </row>
    <row r="4522" spans="1:1" x14ac:dyDescent="0.3">
      <c r="A4522" s="31" t="s">
        <v>37</v>
      </c>
    </row>
    <row r="4523" spans="1:1" x14ac:dyDescent="0.3">
      <c r="A4523" s="31" t="s">
        <v>38</v>
      </c>
    </row>
    <row r="4524" spans="1:1" x14ac:dyDescent="0.3">
      <c r="A4524" s="31" t="s">
        <v>87</v>
      </c>
    </row>
    <row r="4525" spans="1:1" x14ac:dyDescent="0.3">
      <c r="A4525" s="31" t="s">
        <v>40</v>
      </c>
    </row>
    <row r="4526" spans="1:1" x14ac:dyDescent="0.3">
      <c r="A4526" s="31" t="s">
        <v>88</v>
      </c>
    </row>
    <row r="4527" spans="1:1" x14ac:dyDescent="0.3">
      <c r="A4527" s="31" t="s">
        <v>89</v>
      </c>
    </row>
    <row r="4528" spans="1:1" x14ac:dyDescent="0.3">
      <c r="A4528" s="30" t="s">
        <v>42</v>
      </c>
    </row>
    <row r="4529" spans="1:1" x14ac:dyDescent="0.3">
      <c r="A4529" s="32" t="s">
        <v>45</v>
      </c>
    </row>
    <row r="4530" spans="1:1" x14ac:dyDescent="0.3">
      <c r="A4530" s="32" t="s">
        <v>46</v>
      </c>
    </row>
    <row r="4531" spans="1:1" x14ac:dyDescent="0.3">
      <c r="A4531" s="32" t="s">
        <v>47</v>
      </c>
    </row>
    <row r="4532" spans="1:1" x14ac:dyDescent="0.3">
      <c r="A4532" s="32" t="s">
        <v>72</v>
      </c>
    </row>
    <row r="4533" spans="1:1" x14ac:dyDescent="0.3">
      <c r="A4533" s="32" t="s">
        <v>49</v>
      </c>
    </row>
    <row r="4534" spans="1:1" x14ac:dyDescent="0.3">
      <c r="A4534" s="34" t="s">
        <v>50</v>
      </c>
    </row>
    <row r="4535" spans="1:1" x14ac:dyDescent="0.3">
      <c r="A4535" s="31" t="s">
        <v>52</v>
      </c>
    </row>
    <row r="4536" spans="1:1" x14ac:dyDescent="0.3">
      <c r="A4536" s="31" t="s">
        <v>53</v>
      </c>
    </row>
    <row r="4537" spans="1:1" x14ac:dyDescent="0.3">
      <c r="A4537" s="31" t="s">
        <v>55</v>
      </c>
    </row>
    <row r="4538" spans="1:1" x14ac:dyDescent="0.3">
      <c r="A4538" s="31" t="s">
        <v>56</v>
      </c>
    </row>
    <row r="4539" spans="1:1" x14ac:dyDescent="0.3">
      <c r="A4539" s="31" t="s">
        <v>54</v>
      </c>
    </row>
    <row r="4540" spans="1:1" x14ac:dyDescent="0.3">
      <c r="A4540" s="31" t="s">
        <v>57</v>
      </c>
    </row>
    <row r="4541" spans="1:1" x14ac:dyDescent="0.3">
      <c r="A4541" s="31" t="s">
        <v>58</v>
      </c>
    </row>
    <row r="4542" spans="1:1" x14ac:dyDescent="0.3">
      <c r="A4542" s="31" t="s">
        <v>59</v>
      </c>
    </row>
    <row r="4543" spans="1:1" x14ac:dyDescent="0.3">
      <c r="A4543" s="31" t="s">
        <v>60</v>
      </c>
    </row>
    <row r="4544" spans="1:1" x14ac:dyDescent="0.3">
      <c r="A4544" s="31" t="s">
        <v>78</v>
      </c>
    </row>
    <row r="4545" spans="1:1" x14ac:dyDescent="0.3">
      <c r="A4545" s="31" t="s">
        <v>61</v>
      </c>
    </row>
    <row r="4546" spans="1:1" x14ac:dyDescent="0.3">
      <c r="A4546" s="31" t="s">
        <v>0</v>
      </c>
    </row>
    <row r="4547" spans="1:1" x14ac:dyDescent="0.3">
      <c r="A4547" s="31" t="s">
        <v>1</v>
      </c>
    </row>
    <row r="4548" spans="1:1" x14ac:dyDescent="0.3">
      <c r="A4548" s="35" t="s">
        <v>2</v>
      </c>
    </row>
    <row r="4549" spans="1:1" x14ac:dyDescent="0.3">
      <c r="A4549" s="31" t="s">
        <v>3</v>
      </c>
    </row>
    <row r="4550" spans="1:1" x14ac:dyDescent="0.3">
      <c r="A4550" s="31" t="s">
        <v>4</v>
      </c>
    </row>
    <row r="4551" spans="1:1" x14ac:dyDescent="0.3">
      <c r="A4551" s="31" t="s">
        <v>5</v>
      </c>
    </row>
    <row r="4552" spans="1:1" x14ac:dyDescent="0.3">
      <c r="A4552" s="31" t="s">
        <v>6</v>
      </c>
    </row>
    <row r="4553" spans="1:1" x14ac:dyDescent="0.3">
      <c r="A4553" s="31" t="s">
        <v>7</v>
      </c>
    </row>
    <row r="4554" spans="1:1" x14ac:dyDescent="0.3">
      <c r="A4554" s="31" t="s">
        <v>8</v>
      </c>
    </row>
    <row r="4555" spans="1:1" x14ac:dyDescent="0.3">
      <c r="A4555" s="31" t="s">
        <v>12</v>
      </c>
    </row>
    <row r="4556" spans="1:1" x14ac:dyDescent="0.3">
      <c r="A4556" s="31" t="s">
        <v>9</v>
      </c>
    </row>
    <row r="4557" spans="1:1" x14ac:dyDescent="0.3">
      <c r="A4557" s="31" t="s">
        <v>10</v>
      </c>
    </row>
    <row r="4558" spans="1:1" x14ac:dyDescent="0.3">
      <c r="A4558" s="31" t="s">
        <v>14</v>
      </c>
    </row>
    <row r="4559" spans="1:1" x14ac:dyDescent="0.3">
      <c r="A4559" s="31" t="s">
        <v>15</v>
      </c>
    </row>
    <row r="4560" spans="1:1" x14ac:dyDescent="0.3">
      <c r="A4560" s="31" t="s">
        <v>90</v>
      </c>
    </row>
    <row r="4561" spans="1:1" x14ac:dyDescent="0.3">
      <c r="A4561" s="31" t="s">
        <v>91</v>
      </c>
    </row>
    <row r="4562" spans="1:1" x14ac:dyDescent="0.3">
      <c r="A4562" s="31" t="s">
        <v>18</v>
      </c>
    </row>
    <row r="4563" spans="1:1" x14ac:dyDescent="0.3">
      <c r="A4563" s="31" t="s">
        <v>19</v>
      </c>
    </row>
    <row r="4564" spans="1:1" x14ac:dyDescent="0.3">
      <c r="A4564" s="31" t="s">
        <v>20</v>
      </c>
    </row>
    <row r="4565" spans="1:1" x14ac:dyDescent="0.3">
      <c r="A4565" s="31" t="s">
        <v>21</v>
      </c>
    </row>
    <row r="4566" spans="1:1" x14ac:dyDescent="0.3">
      <c r="A4566" s="31" t="s">
        <v>22</v>
      </c>
    </row>
    <row r="4567" spans="1:1" x14ac:dyDescent="0.3">
      <c r="A4567" s="31" t="s">
        <v>82</v>
      </c>
    </row>
    <row r="4568" spans="1:1" x14ac:dyDescent="0.3">
      <c r="A4568" s="31" t="s">
        <v>83</v>
      </c>
    </row>
    <row r="4569" spans="1:1" x14ac:dyDescent="0.3">
      <c r="A4569" s="31" t="s">
        <v>24</v>
      </c>
    </row>
    <row r="4570" spans="1:1" x14ac:dyDescent="0.3">
      <c r="A4570" s="31" t="s">
        <v>84</v>
      </c>
    </row>
    <row r="4571" spans="1:1" x14ac:dyDescent="0.3">
      <c r="A4571" s="31" t="s">
        <v>26</v>
      </c>
    </row>
    <row r="4572" spans="1:1" x14ac:dyDescent="0.3">
      <c r="A4572" s="31" t="s">
        <v>27</v>
      </c>
    </row>
    <row r="4573" spans="1:1" x14ac:dyDescent="0.3">
      <c r="A4573" s="31" t="s">
        <v>28</v>
      </c>
    </row>
    <row r="4574" spans="1:1" x14ac:dyDescent="0.3">
      <c r="A4574" s="31" t="s">
        <v>85</v>
      </c>
    </row>
    <row r="4575" spans="1:1" x14ac:dyDescent="0.3">
      <c r="A4575" s="31" t="s">
        <v>30</v>
      </c>
    </row>
    <row r="4576" spans="1:1" x14ac:dyDescent="0.3">
      <c r="A4576" s="31" t="s">
        <v>31</v>
      </c>
    </row>
    <row r="4577" spans="1:1" x14ac:dyDescent="0.3">
      <c r="A4577" s="31" t="s">
        <v>33</v>
      </c>
    </row>
    <row r="4578" spans="1:1" x14ac:dyDescent="0.3">
      <c r="A4578" s="31" t="s">
        <v>86</v>
      </c>
    </row>
    <row r="4579" spans="1:1" x14ac:dyDescent="0.3">
      <c r="A4579" s="31" t="s">
        <v>36</v>
      </c>
    </row>
    <row r="4580" spans="1:1" x14ac:dyDescent="0.3">
      <c r="A4580" s="31" t="s">
        <v>37</v>
      </c>
    </row>
    <row r="4581" spans="1:1" x14ac:dyDescent="0.3">
      <c r="A4581" s="31" t="s">
        <v>38</v>
      </c>
    </row>
    <row r="4582" spans="1:1" x14ac:dyDescent="0.3">
      <c r="A4582" s="31" t="s">
        <v>87</v>
      </c>
    </row>
    <row r="4583" spans="1:1" x14ac:dyDescent="0.3">
      <c r="A4583" s="31" t="s">
        <v>40</v>
      </c>
    </row>
    <row r="4584" spans="1:1" x14ac:dyDescent="0.3">
      <c r="A4584" s="31" t="s">
        <v>88</v>
      </c>
    </row>
    <row r="4585" spans="1:1" x14ac:dyDescent="0.3">
      <c r="A4585" s="31" t="s">
        <v>89</v>
      </c>
    </row>
    <row r="4586" spans="1:1" x14ac:dyDescent="0.3">
      <c r="A4586" s="36" t="s">
        <v>42</v>
      </c>
    </row>
    <row r="4587" spans="1:1" x14ac:dyDescent="0.3">
      <c r="A4587" s="32" t="s">
        <v>45</v>
      </c>
    </row>
    <row r="4588" spans="1:1" x14ac:dyDescent="0.3">
      <c r="A4588" s="32" t="s">
        <v>46</v>
      </c>
    </row>
    <row r="4589" spans="1:1" x14ac:dyDescent="0.3">
      <c r="A4589" s="32" t="s">
        <v>47</v>
      </c>
    </row>
    <row r="4590" spans="1:1" x14ac:dyDescent="0.3">
      <c r="A4590" s="32" t="s">
        <v>72</v>
      </c>
    </row>
    <row r="4591" spans="1:1" x14ac:dyDescent="0.3">
      <c r="A4591" s="32" t="s">
        <v>49</v>
      </c>
    </row>
    <row r="4592" spans="1:1" x14ac:dyDescent="0.3">
      <c r="A4592" s="37" t="s">
        <v>50</v>
      </c>
    </row>
    <row r="4593" spans="1:1" x14ac:dyDescent="0.3">
      <c r="A4593" s="31" t="s">
        <v>52</v>
      </c>
    </row>
    <row r="4594" spans="1:1" x14ac:dyDescent="0.3">
      <c r="A4594" s="31" t="s">
        <v>53</v>
      </c>
    </row>
    <row r="4595" spans="1:1" x14ac:dyDescent="0.3">
      <c r="A4595" s="31" t="s">
        <v>55</v>
      </c>
    </row>
    <row r="4596" spans="1:1" x14ac:dyDescent="0.3">
      <c r="A4596" s="31" t="s">
        <v>56</v>
      </c>
    </row>
    <row r="4597" spans="1:1" x14ac:dyDescent="0.3">
      <c r="A4597" s="31" t="s">
        <v>54</v>
      </c>
    </row>
    <row r="4598" spans="1:1" x14ac:dyDescent="0.3">
      <c r="A4598" s="31" t="s">
        <v>57</v>
      </c>
    </row>
    <row r="4599" spans="1:1" x14ac:dyDescent="0.3">
      <c r="A4599" s="31" t="s">
        <v>58</v>
      </c>
    </row>
    <row r="4600" spans="1:1" x14ac:dyDescent="0.3">
      <c r="A4600" s="31" t="s">
        <v>59</v>
      </c>
    </row>
    <row r="4601" spans="1:1" x14ac:dyDescent="0.3">
      <c r="A4601" s="31" t="s">
        <v>60</v>
      </c>
    </row>
    <row r="4602" spans="1:1" x14ac:dyDescent="0.3">
      <c r="A4602" s="31" t="s">
        <v>78</v>
      </c>
    </row>
    <row r="4603" spans="1:1" x14ac:dyDescent="0.3">
      <c r="A4603" s="31" t="s">
        <v>61</v>
      </c>
    </row>
    <row r="4604" spans="1:1" x14ac:dyDescent="0.3">
      <c r="A4604" s="31" t="s">
        <v>0</v>
      </c>
    </row>
    <row r="4605" spans="1:1" x14ac:dyDescent="0.3">
      <c r="A4605" s="31" t="s">
        <v>1</v>
      </c>
    </row>
    <row r="4606" spans="1:1" x14ac:dyDescent="0.3">
      <c r="A4606" s="35" t="s">
        <v>2</v>
      </c>
    </row>
    <row r="4607" spans="1:1" x14ac:dyDescent="0.3">
      <c r="A4607" s="31" t="s">
        <v>3</v>
      </c>
    </row>
    <row r="4608" spans="1:1" x14ac:dyDescent="0.3">
      <c r="A4608" s="31" t="s">
        <v>4</v>
      </c>
    </row>
    <row r="4609" spans="1:1" x14ac:dyDescent="0.3">
      <c r="A4609" s="31" t="s">
        <v>5</v>
      </c>
    </row>
    <row r="4610" spans="1:1" x14ac:dyDescent="0.3">
      <c r="A4610" s="31" t="s">
        <v>6</v>
      </c>
    </row>
    <row r="4611" spans="1:1" x14ac:dyDescent="0.3">
      <c r="A4611" s="31" t="s">
        <v>7</v>
      </c>
    </row>
    <row r="4612" spans="1:1" x14ac:dyDescent="0.3">
      <c r="A4612" s="31" t="s">
        <v>8</v>
      </c>
    </row>
    <row r="4613" spans="1:1" x14ac:dyDescent="0.3">
      <c r="A4613" s="31" t="s">
        <v>12</v>
      </c>
    </row>
    <row r="4614" spans="1:1" x14ac:dyDescent="0.3">
      <c r="A4614" s="31" t="s">
        <v>9</v>
      </c>
    </row>
    <row r="4615" spans="1:1" x14ac:dyDescent="0.3">
      <c r="A4615" s="31" t="s">
        <v>10</v>
      </c>
    </row>
    <row r="4616" spans="1:1" x14ac:dyDescent="0.3">
      <c r="A4616" s="31" t="s">
        <v>14</v>
      </c>
    </row>
    <row r="4617" spans="1:1" x14ac:dyDescent="0.3">
      <c r="A4617" s="31" t="s">
        <v>15</v>
      </c>
    </row>
    <row r="4618" spans="1:1" x14ac:dyDescent="0.3">
      <c r="A4618" s="31" t="s">
        <v>90</v>
      </c>
    </row>
    <row r="4619" spans="1:1" x14ac:dyDescent="0.3">
      <c r="A4619" s="31" t="s">
        <v>91</v>
      </c>
    </row>
    <row r="4620" spans="1:1" x14ac:dyDescent="0.3">
      <c r="A4620" s="31" t="s">
        <v>18</v>
      </c>
    </row>
    <row r="4621" spans="1:1" x14ac:dyDescent="0.3">
      <c r="A4621" s="31" t="s">
        <v>19</v>
      </c>
    </row>
    <row r="4622" spans="1:1" x14ac:dyDescent="0.3">
      <c r="A4622" s="31" t="s">
        <v>20</v>
      </c>
    </row>
    <row r="4623" spans="1:1" x14ac:dyDescent="0.3">
      <c r="A4623" s="31" t="s">
        <v>21</v>
      </c>
    </row>
    <row r="4624" spans="1:1" x14ac:dyDescent="0.3">
      <c r="A4624" s="31" t="s">
        <v>22</v>
      </c>
    </row>
    <row r="4625" spans="1:1" x14ac:dyDescent="0.3">
      <c r="A4625" s="31" t="s">
        <v>82</v>
      </c>
    </row>
    <row r="4626" spans="1:1" x14ac:dyDescent="0.3">
      <c r="A4626" s="31" t="s">
        <v>83</v>
      </c>
    </row>
    <row r="4627" spans="1:1" x14ac:dyDescent="0.3">
      <c r="A4627" s="31" t="s">
        <v>24</v>
      </c>
    </row>
    <row r="4628" spans="1:1" x14ac:dyDescent="0.3">
      <c r="A4628" s="31" t="s">
        <v>84</v>
      </c>
    </row>
    <row r="4629" spans="1:1" x14ac:dyDescent="0.3">
      <c r="A4629" s="31" t="s">
        <v>26</v>
      </c>
    </row>
    <row r="4630" spans="1:1" x14ac:dyDescent="0.3">
      <c r="A4630" s="31" t="s">
        <v>27</v>
      </c>
    </row>
    <row r="4631" spans="1:1" x14ac:dyDescent="0.3">
      <c r="A4631" s="31" t="s">
        <v>28</v>
      </c>
    </row>
    <row r="4632" spans="1:1" x14ac:dyDescent="0.3">
      <c r="A4632" s="31" t="s">
        <v>85</v>
      </c>
    </row>
    <row r="4633" spans="1:1" x14ac:dyDescent="0.3">
      <c r="A4633" s="31" t="s">
        <v>30</v>
      </c>
    </row>
    <row r="4634" spans="1:1" x14ac:dyDescent="0.3">
      <c r="A4634" s="31" t="s">
        <v>31</v>
      </c>
    </row>
    <row r="4635" spans="1:1" x14ac:dyDescent="0.3">
      <c r="A4635" s="31" t="s">
        <v>33</v>
      </c>
    </row>
    <row r="4636" spans="1:1" x14ac:dyDescent="0.3">
      <c r="A4636" s="31" t="s">
        <v>86</v>
      </c>
    </row>
    <row r="4637" spans="1:1" x14ac:dyDescent="0.3">
      <c r="A4637" s="31" t="s">
        <v>36</v>
      </c>
    </row>
    <row r="4638" spans="1:1" x14ac:dyDescent="0.3">
      <c r="A4638" s="31" t="s">
        <v>37</v>
      </c>
    </row>
    <row r="4639" spans="1:1" x14ac:dyDescent="0.3">
      <c r="A4639" s="31" t="s">
        <v>38</v>
      </c>
    </row>
    <row r="4640" spans="1:1" x14ac:dyDescent="0.3">
      <c r="A4640" s="31" t="s">
        <v>87</v>
      </c>
    </row>
    <row r="4641" spans="1:1" x14ac:dyDescent="0.3">
      <c r="A4641" s="31" t="s">
        <v>40</v>
      </c>
    </row>
    <row r="4642" spans="1:1" x14ac:dyDescent="0.3">
      <c r="A4642" s="31" t="s">
        <v>88</v>
      </c>
    </row>
    <row r="4643" spans="1:1" x14ac:dyDescent="0.3">
      <c r="A4643" s="31" t="s">
        <v>89</v>
      </c>
    </row>
    <row r="4644" spans="1:1" x14ac:dyDescent="0.3">
      <c r="A4644" s="36" t="s">
        <v>42</v>
      </c>
    </row>
    <row r="4645" spans="1:1" x14ac:dyDescent="0.3">
      <c r="A4645" s="32" t="s">
        <v>45</v>
      </c>
    </row>
    <row r="4646" spans="1:1" x14ac:dyDescent="0.3">
      <c r="A4646" s="32" t="s">
        <v>46</v>
      </c>
    </row>
    <row r="4647" spans="1:1" x14ac:dyDescent="0.3">
      <c r="A4647" s="32" t="s">
        <v>47</v>
      </c>
    </row>
    <row r="4648" spans="1:1" x14ac:dyDescent="0.3">
      <c r="A4648" s="32" t="s">
        <v>72</v>
      </c>
    </row>
    <row r="4649" spans="1:1" x14ac:dyDescent="0.3">
      <c r="A4649" s="32" t="s">
        <v>49</v>
      </c>
    </row>
    <row r="4650" spans="1:1" x14ac:dyDescent="0.3">
      <c r="A4650" s="37" t="s">
        <v>50</v>
      </c>
    </row>
    <row r="4651" spans="1:1" x14ac:dyDescent="0.3">
      <c r="A4651" s="31" t="s">
        <v>52</v>
      </c>
    </row>
    <row r="4652" spans="1:1" x14ac:dyDescent="0.3">
      <c r="A4652" s="31" t="s">
        <v>53</v>
      </c>
    </row>
    <row r="4653" spans="1:1" x14ac:dyDescent="0.3">
      <c r="A4653" s="31" t="s">
        <v>55</v>
      </c>
    </row>
    <row r="4654" spans="1:1" x14ac:dyDescent="0.3">
      <c r="A4654" s="31" t="s">
        <v>56</v>
      </c>
    </row>
    <row r="4655" spans="1:1" x14ac:dyDescent="0.3">
      <c r="A4655" s="31" t="s">
        <v>54</v>
      </c>
    </row>
    <row r="4656" spans="1:1" x14ac:dyDescent="0.3">
      <c r="A4656" s="31" t="s">
        <v>57</v>
      </c>
    </row>
    <row r="4657" spans="1:1" x14ac:dyDescent="0.3">
      <c r="A4657" s="31" t="s">
        <v>58</v>
      </c>
    </row>
    <row r="4658" spans="1:1" x14ac:dyDescent="0.3">
      <c r="A4658" s="31" t="s">
        <v>59</v>
      </c>
    </row>
    <row r="4659" spans="1:1" x14ac:dyDescent="0.3">
      <c r="A4659" s="31" t="s">
        <v>60</v>
      </c>
    </row>
    <row r="4660" spans="1:1" x14ac:dyDescent="0.3">
      <c r="A4660" s="31" t="s">
        <v>78</v>
      </c>
    </row>
    <row r="4661" spans="1:1" x14ac:dyDescent="0.3">
      <c r="A4661" s="31" t="s">
        <v>61</v>
      </c>
    </row>
    <row r="4662" spans="1:1" x14ac:dyDescent="0.3">
      <c r="A4662" s="31" t="s">
        <v>0</v>
      </c>
    </row>
    <row r="4663" spans="1:1" x14ac:dyDescent="0.3">
      <c r="A4663" s="31" t="s">
        <v>1</v>
      </c>
    </row>
    <row r="4664" spans="1:1" x14ac:dyDescent="0.3">
      <c r="A4664" s="35" t="s">
        <v>2</v>
      </c>
    </row>
    <row r="4665" spans="1:1" x14ac:dyDescent="0.3">
      <c r="A4665" s="31" t="s">
        <v>3</v>
      </c>
    </row>
    <row r="4666" spans="1:1" x14ac:dyDescent="0.3">
      <c r="A4666" s="31" t="s">
        <v>4</v>
      </c>
    </row>
    <row r="4667" spans="1:1" x14ac:dyDescent="0.3">
      <c r="A4667" s="31" t="s">
        <v>5</v>
      </c>
    </row>
    <row r="4668" spans="1:1" x14ac:dyDescent="0.3">
      <c r="A4668" s="31" t="s">
        <v>6</v>
      </c>
    </row>
    <row r="4669" spans="1:1" x14ac:dyDescent="0.3">
      <c r="A4669" s="31" t="s">
        <v>7</v>
      </c>
    </row>
    <row r="4670" spans="1:1" x14ac:dyDescent="0.3">
      <c r="A4670" s="31" t="s">
        <v>8</v>
      </c>
    </row>
    <row r="4671" spans="1:1" x14ac:dyDescent="0.3">
      <c r="A4671" s="31" t="s">
        <v>12</v>
      </c>
    </row>
    <row r="4672" spans="1:1" x14ac:dyDescent="0.3">
      <c r="A4672" s="31" t="s">
        <v>9</v>
      </c>
    </row>
    <row r="4673" spans="1:1" x14ac:dyDescent="0.3">
      <c r="A4673" s="31" t="s">
        <v>10</v>
      </c>
    </row>
    <row r="4674" spans="1:1" x14ac:dyDescent="0.3">
      <c r="A4674" s="31" t="s">
        <v>14</v>
      </c>
    </row>
    <row r="4675" spans="1:1" x14ac:dyDescent="0.3">
      <c r="A4675" s="31" t="s">
        <v>15</v>
      </c>
    </row>
    <row r="4676" spans="1:1" x14ac:dyDescent="0.3">
      <c r="A4676" s="31" t="s">
        <v>90</v>
      </c>
    </row>
    <row r="4677" spans="1:1" x14ac:dyDescent="0.3">
      <c r="A4677" s="31" t="s">
        <v>91</v>
      </c>
    </row>
    <row r="4678" spans="1:1" x14ac:dyDescent="0.3">
      <c r="A4678" s="31" t="s">
        <v>18</v>
      </c>
    </row>
    <row r="4679" spans="1:1" x14ac:dyDescent="0.3">
      <c r="A4679" s="31" t="s">
        <v>19</v>
      </c>
    </row>
    <row r="4680" spans="1:1" x14ac:dyDescent="0.3">
      <c r="A4680" s="31" t="s">
        <v>20</v>
      </c>
    </row>
    <row r="4681" spans="1:1" x14ac:dyDescent="0.3">
      <c r="A4681" s="31" t="s">
        <v>21</v>
      </c>
    </row>
    <row r="4682" spans="1:1" x14ac:dyDescent="0.3">
      <c r="A4682" s="31" t="s">
        <v>22</v>
      </c>
    </row>
    <row r="4683" spans="1:1" x14ac:dyDescent="0.3">
      <c r="A4683" s="31" t="s">
        <v>82</v>
      </c>
    </row>
    <row r="4684" spans="1:1" x14ac:dyDescent="0.3">
      <c r="A4684" s="31" t="s">
        <v>83</v>
      </c>
    </row>
    <row r="4685" spans="1:1" x14ac:dyDescent="0.3">
      <c r="A4685" s="31" t="s">
        <v>24</v>
      </c>
    </row>
    <row r="4686" spans="1:1" x14ac:dyDescent="0.3">
      <c r="A4686" s="31" t="s">
        <v>84</v>
      </c>
    </row>
    <row r="4687" spans="1:1" x14ac:dyDescent="0.3">
      <c r="A4687" s="31" t="s">
        <v>26</v>
      </c>
    </row>
    <row r="4688" spans="1:1" x14ac:dyDescent="0.3">
      <c r="A4688" s="31" t="s">
        <v>27</v>
      </c>
    </row>
    <row r="4689" spans="1:1" x14ac:dyDescent="0.3">
      <c r="A4689" s="31" t="s">
        <v>28</v>
      </c>
    </row>
    <row r="4690" spans="1:1" x14ac:dyDescent="0.3">
      <c r="A4690" s="31" t="s">
        <v>85</v>
      </c>
    </row>
    <row r="4691" spans="1:1" x14ac:dyDescent="0.3">
      <c r="A4691" s="31" t="s">
        <v>30</v>
      </c>
    </row>
    <row r="4692" spans="1:1" x14ac:dyDescent="0.3">
      <c r="A4692" s="31" t="s">
        <v>31</v>
      </c>
    </row>
    <row r="4693" spans="1:1" x14ac:dyDescent="0.3">
      <c r="A4693" s="31" t="s">
        <v>33</v>
      </c>
    </row>
    <row r="4694" spans="1:1" x14ac:dyDescent="0.3">
      <c r="A4694" s="31" t="s">
        <v>86</v>
      </c>
    </row>
    <row r="4695" spans="1:1" x14ac:dyDescent="0.3">
      <c r="A4695" s="31" t="s">
        <v>36</v>
      </c>
    </row>
    <row r="4696" spans="1:1" x14ac:dyDescent="0.3">
      <c r="A4696" s="31" t="s">
        <v>37</v>
      </c>
    </row>
    <row r="4697" spans="1:1" x14ac:dyDescent="0.3">
      <c r="A4697" s="31" t="s">
        <v>38</v>
      </c>
    </row>
    <row r="4698" spans="1:1" x14ac:dyDescent="0.3">
      <c r="A4698" s="31" t="s">
        <v>87</v>
      </c>
    </row>
    <row r="4699" spans="1:1" x14ac:dyDescent="0.3">
      <c r="A4699" s="31" t="s">
        <v>40</v>
      </c>
    </row>
    <row r="4700" spans="1:1" x14ac:dyDescent="0.3">
      <c r="A4700" s="31" t="s">
        <v>88</v>
      </c>
    </row>
    <row r="4701" spans="1:1" x14ac:dyDescent="0.3">
      <c r="A4701" s="31" t="s">
        <v>89</v>
      </c>
    </row>
    <row r="4702" spans="1:1" x14ac:dyDescent="0.3">
      <c r="A4702" s="36" t="s">
        <v>42</v>
      </c>
    </row>
    <row r="4703" spans="1:1" x14ac:dyDescent="0.3">
      <c r="A4703" s="32" t="s">
        <v>45</v>
      </c>
    </row>
    <row r="4704" spans="1:1" x14ac:dyDescent="0.3">
      <c r="A4704" s="32" t="s">
        <v>46</v>
      </c>
    </row>
    <row r="4705" spans="1:1" x14ac:dyDescent="0.3">
      <c r="A4705" s="32" t="s">
        <v>47</v>
      </c>
    </row>
    <row r="4706" spans="1:1" x14ac:dyDescent="0.3">
      <c r="A4706" s="32" t="s">
        <v>48</v>
      </c>
    </row>
    <row r="4707" spans="1:1" x14ac:dyDescent="0.3">
      <c r="A4707" s="32" t="s">
        <v>49</v>
      </c>
    </row>
    <row r="4708" spans="1:1" x14ac:dyDescent="0.3">
      <c r="A4708" s="37" t="s">
        <v>50</v>
      </c>
    </row>
    <row r="4709" spans="1:1" x14ac:dyDescent="0.3">
      <c r="A4709" s="31" t="s">
        <v>52</v>
      </c>
    </row>
    <row r="4710" spans="1:1" x14ac:dyDescent="0.3">
      <c r="A4710" s="31" t="s">
        <v>53</v>
      </c>
    </row>
    <row r="4711" spans="1:1" x14ac:dyDescent="0.3">
      <c r="A4711" s="31" t="s">
        <v>55</v>
      </c>
    </row>
    <row r="4712" spans="1:1" x14ac:dyDescent="0.3">
      <c r="A4712" s="31" t="s">
        <v>56</v>
      </c>
    </row>
    <row r="4713" spans="1:1" x14ac:dyDescent="0.3">
      <c r="A4713" s="31" t="s">
        <v>54</v>
      </c>
    </row>
    <row r="4714" spans="1:1" x14ac:dyDescent="0.3">
      <c r="A4714" s="31" t="s">
        <v>57</v>
      </c>
    </row>
    <row r="4715" spans="1:1" x14ac:dyDescent="0.3">
      <c r="A4715" s="31" t="s">
        <v>58</v>
      </c>
    </row>
    <row r="4716" spans="1:1" x14ac:dyDescent="0.3">
      <c r="A4716" s="31" t="s">
        <v>59</v>
      </c>
    </row>
    <row r="4717" spans="1:1" x14ac:dyDescent="0.3">
      <c r="A4717" s="31" t="s">
        <v>60</v>
      </c>
    </row>
    <row r="4718" spans="1:1" x14ac:dyDescent="0.3">
      <c r="A4718" s="31" t="s">
        <v>78</v>
      </c>
    </row>
    <row r="4719" spans="1:1" x14ac:dyDescent="0.3">
      <c r="A4719" s="31" t="s">
        <v>61</v>
      </c>
    </row>
    <row r="4720" spans="1:1" x14ac:dyDescent="0.3">
      <c r="A4720" s="31" t="s">
        <v>0</v>
      </c>
    </row>
    <row r="4721" spans="1:1" x14ac:dyDescent="0.3">
      <c r="A4721" s="31" t="s">
        <v>1</v>
      </c>
    </row>
    <row r="4722" spans="1:1" x14ac:dyDescent="0.3">
      <c r="A4722" s="31" t="s">
        <v>2</v>
      </c>
    </row>
    <row r="4723" spans="1:1" x14ac:dyDescent="0.3">
      <c r="A4723" s="31" t="s">
        <v>3</v>
      </c>
    </row>
    <row r="4724" spans="1:1" x14ac:dyDescent="0.3">
      <c r="A4724" s="31" t="s">
        <v>4</v>
      </c>
    </row>
    <row r="4725" spans="1:1" x14ac:dyDescent="0.3">
      <c r="A4725" s="31" t="s">
        <v>5</v>
      </c>
    </row>
    <row r="4726" spans="1:1" x14ac:dyDescent="0.3">
      <c r="A4726" s="31" t="s">
        <v>6</v>
      </c>
    </row>
    <row r="4727" spans="1:1" x14ac:dyDescent="0.3">
      <c r="A4727" s="31" t="s">
        <v>7</v>
      </c>
    </row>
    <row r="4728" spans="1:1" x14ac:dyDescent="0.3">
      <c r="A4728" s="31" t="s">
        <v>8</v>
      </c>
    </row>
    <row r="4729" spans="1:1" x14ac:dyDescent="0.3">
      <c r="A4729" s="31" t="s">
        <v>12</v>
      </c>
    </row>
    <row r="4730" spans="1:1" x14ac:dyDescent="0.3">
      <c r="A4730" s="31" t="s">
        <v>9</v>
      </c>
    </row>
    <row r="4731" spans="1:1" x14ac:dyDescent="0.3">
      <c r="A4731" s="31" t="s">
        <v>10</v>
      </c>
    </row>
    <row r="4732" spans="1:1" x14ac:dyDescent="0.3">
      <c r="A4732" s="31" t="s">
        <v>14</v>
      </c>
    </row>
    <row r="4733" spans="1:1" x14ac:dyDescent="0.3">
      <c r="A4733" s="31" t="s">
        <v>15</v>
      </c>
    </row>
    <row r="4734" spans="1:1" x14ac:dyDescent="0.3">
      <c r="A4734" s="31" t="s">
        <v>90</v>
      </c>
    </row>
    <row r="4735" spans="1:1" x14ac:dyDescent="0.3">
      <c r="A4735" s="31" t="s">
        <v>91</v>
      </c>
    </row>
    <row r="4736" spans="1:1" x14ac:dyDescent="0.3">
      <c r="A4736" s="31" t="s">
        <v>18</v>
      </c>
    </row>
    <row r="4737" spans="1:1" x14ac:dyDescent="0.3">
      <c r="A4737" s="31" t="s">
        <v>19</v>
      </c>
    </row>
    <row r="4738" spans="1:1" x14ac:dyDescent="0.3">
      <c r="A4738" s="31" t="s">
        <v>20</v>
      </c>
    </row>
    <row r="4739" spans="1:1" x14ac:dyDescent="0.3">
      <c r="A4739" s="31" t="s">
        <v>21</v>
      </c>
    </row>
    <row r="4740" spans="1:1" x14ac:dyDescent="0.3">
      <c r="A4740" s="31" t="s">
        <v>22</v>
      </c>
    </row>
    <row r="4741" spans="1:1" x14ac:dyDescent="0.3">
      <c r="A4741" s="31" t="s">
        <v>82</v>
      </c>
    </row>
    <row r="4742" spans="1:1" x14ac:dyDescent="0.3">
      <c r="A4742" s="31" t="s">
        <v>83</v>
      </c>
    </row>
    <row r="4743" spans="1:1" x14ac:dyDescent="0.3">
      <c r="A4743" s="31" t="s">
        <v>24</v>
      </c>
    </row>
    <row r="4744" spans="1:1" x14ac:dyDescent="0.3">
      <c r="A4744" s="31" t="s">
        <v>84</v>
      </c>
    </row>
    <row r="4745" spans="1:1" x14ac:dyDescent="0.3">
      <c r="A4745" s="31" t="s">
        <v>26</v>
      </c>
    </row>
    <row r="4746" spans="1:1" x14ac:dyDescent="0.3">
      <c r="A4746" s="31" t="s">
        <v>27</v>
      </c>
    </row>
    <row r="4747" spans="1:1" x14ac:dyDescent="0.3">
      <c r="A4747" s="31" t="s">
        <v>28</v>
      </c>
    </row>
    <row r="4748" spans="1:1" x14ac:dyDescent="0.3">
      <c r="A4748" s="31" t="s">
        <v>92</v>
      </c>
    </row>
    <row r="4749" spans="1:1" x14ac:dyDescent="0.3">
      <c r="A4749" s="31" t="s">
        <v>85</v>
      </c>
    </row>
    <row r="4750" spans="1:1" x14ac:dyDescent="0.3">
      <c r="A4750" s="31" t="s">
        <v>30</v>
      </c>
    </row>
    <row r="4751" spans="1:1" x14ac:dyDescent="0.3">
      <c r="A4751" s="31" t="s">
        <v>31</v>
      </c>
    </row>
    <row r="4752" spans="1:1" x14ac:dyDescent="0.3">
      <c r="A4752" s="31" t="s">
        <v>33</v>
      </c>
    </row>
    <row r="4753" spans="1:1" x14ac:dyDescent="0.3">
      <c r="A4753" s="31" t="s">
        <v>86</v>
      </c>
    </row>
    <row r="4754" spans="1:1" x14ac:dyDescent="0.3">
      <c r="A4754" s="31" t="s">
        <v>36</v>
      </c>
    </row>
    <row r="4755" spans="1:1" x14ac:dyDescent="0.3">
      <c r="A4755" s="31" t="s">
        <v>37</v>
      </c>
    </row>
    <row r="4756" spans="1:1" x14ac:dyDescent="0.3">
      <c r="A4756" s="31" t="s">
        <v>38</v>
      </c>
    </row>
    <row r="4757" spans="1:1" x14ac:dyDescent="0.3">
      <c r="A4757" s="31" t="s">
        <v>87</v>
      </c>
    </row>
    <row r="4758" spans="1:1" x14ac:dyDescent="0.3">
      <c r="A4758" s="31" t="s">
        <v>40</v>
      </c>
    </row>
    <row r="4759" spans="1:1" x14ac:dyDescent="0.3">
      <c r="A4759" s="31" t="s">
        <v>88</v>
      </c>
    </row>
    <row r="4760" spans="1:1" x14ac:dyDescent="0.3">
      <c r="A4760" s="31" t="s">
        <v>89</v>
      </c>
    </row>
    <row r="4761" spans="1:1" x14ac:dyDescent="0.3">
      <c r="A4761" s="30" t="s">
        <v>42</v>
      </c>
    </row>
    <row r="4762" spans="1:1" x14ac:dyDescent="0.3">
      <c r="A4762" s="32" t="s">
        <v>45</v>
      </c>
    </row>
    <row r="4763" spans="1:1" x14ac:dyDescent="0.3">
      <c r="A4763" s="32" t="s">
        <v>46</v>
      </c>
    </row>
    <row r="4764" spans="1:1" x14ac:dyDescent="0.3">
      <c r="A4764" s="32" t="s">
        <v>47</v>
      </c>
    </row>
    <row r="4765" spans="1:1" x14ac:dyDescent="0.3">
      <c r="A4765" s="32" t="s">
        <v>72</v>
      </c>
    </row>
    <row r="4766" spans="1:1" x14ac:dyDescent="0.3">
      <c r="A4766" s="32" t="s">
        <v>49</v>
      </c>
    </row>
    <row r="4767" spans="1:1" x14ac:dyDescent="0.3">
      <c r="A4767" s="34" t="s">
        <v>50</v>
      </c>
    </row>
    <row r="4768" spans="1:1" x14ac:dyDescent="0.3">
      <c r="A4768" s="31" t="s">
        <v>52</v>
      </c>
    </row>
    <row r="4769" spans="1:1" x14ac:dyDescent="0.3">
      <c r="A4769" s="31" t="s">
        <v>53</v>
      </c>
    </row>
    <row r="4770" spans="1:1" x14ac:dyDescent="0.3">
      <c r="A4770" s="31" t="s">
        <v>55</v>
      </c>
    </row>
    <row r="4771" spans="1:1" x14ac:dyDescent="0.3">
      <c r="A4771" s="31" t="s">
        <v>56</v>
      </c>
    </row>
    <row r="4772" spans="1:1" x14ac:dyDescent="0.3">
      <c r="A4772" s="31" t="s">
        <v>54</v>
      </c>
    </row>
    <row r="4773" spans="1:1" x14ac:dyDescent="0.3">
      <c r="A4773" s="31" t="s">
        <v>57</v>
      </c>
    </row>
    <row r="4774" spans="1:1" x14ac:dyDescent="0.3">
      <c r="A4774" s="31" t="s">
        <v>58</v>
      </c>
    </row>
    <row r="4775" spans="1:1" x14ac:dyDescent="0.3">
      <c r="A4775" s="31" t="s">
        <v>93</v>
      </c>
    </row>
    <row r="4776" spans="1:1" x14ac:dyDescent="0.3">
      <c r="A4776" s="31" t="s">
        <v>59</v>
      </c>
    </row>
    <row r="4777" spans="1:1" x14ac:dyDescent="0.3">
      <c r="A4777" s="31" t="s">
        <v>60</v>
      </c>
    </row>
    <row r="4778" spans="1:1" x14ac:dyDescent="0.3">
      <c r="A4778" s="31" t="s">
        <v>78</v>
      </c>
    </row>
    <row r="4779" spans="1:1" x14ac:dyDescent="0.3">
      <c r="A4779" s="31" t="s">
        <v>61</v>
      </c>
    </row>
    <row r="4780" spans="1:1" x14ac:dyDescent="0.3">
      <c r="A4780" s="31" t="s">
        <v>0</v>
      </c>
    </row>
    <row r="4781" spans="1:1" x14ac:dyDescent="0.3">
      <c r="A4781" s="31" t="s">
        <v>1</v>
      </c>
    </row>
    <row r="4782" spans="1:1" x14ac:dyDescent="0.3">
      <c r="A4782" s="35" t="s">
        <v>2</v>
      </c>
    </row>
    <row r="4783" spans="1:1" x14ac:dyDescent="0.3">
      <c r="A4783" s="31" t="s">
        <v>3</v>
      </c>
    </row>
    <row r="4784" spans="1:1" x14ac:dyDescent="0.3">
      <c r="A4784" s="31" t="s">
        <v>4</v>
      </c>
    </row>
    <row r="4785" spans="1:1" x14ac:dyDescent="0.3">
      <c r="A4785" s="31" t="s">
        <v>5</v>
      </c>
    </row>
    <row r="4786" spans="1:1" x14ac:dyDescent="0.3">
      <c r="A4786" s="31" t="s">
        <v>6</v>
      </c>
    </row>
    <row r="4787" spans="1:1" x14ac:dyDescent="0.3">
      <c r="A4787" s="31" t="s">
        <v>7</v>
      </c>
    </row>
    <row r="4788" spans="1:1" x14ac:dyDescent="0.3">
      <c r="A4788" s="31" t="s">
        <v>8</v>
      </c>
    </row>
    <row r="4789" spans="1:1" x14ac:dyDescent="0.3">
      <c r="A4789" s="31" t="s">
        <v>12</v>
      </c>
    </row>
    <row r="4790" spans="1:1" x14ac:dyDescent="0.3">
      <c r="A4790" s="31" t="s">
        <v>9</v>
      </c>
    </row>
    <row r="4791" spans="1:1" x14ac:dyDescent="0.3">
      <c r="A4791" s="31" t="s">
        <v>10</v>
      </c>
    </row>
    <row r="4792" spans="1:1" x14ac:dyDescent="0.3">
      <c r="A4792" s="31" t="s">
        <v>14</v>
      </c>
    </row>
    <row r="4793" spans="1:1" x14ac:dyDescent="0.3">
      <c r="A4793" s="31" t="s">
        <v>15</v>
      </c>
    </row>
    <row r="4794" spans="1:1" x14ac:dyDescent="0.3">
      <c r="A4794" s="31" t="s">
        <v>90</v>
      </c>
    </row>
    <row r="4795" spans="1:1" x14ac:dyDescent="0.3">
      <c r="A4795" s="31" t="s">
        <v>91</v>
      </c>
    </row>
    <row r="4796" spans="1:1" x14ac:dyDescent="0.3">
      <c r="A4796" s="31" t="s">
        <v>18</v>
      </c>
    </row>
    <row r="4797" spans="1:1" x14ac:dyDescent="0.3">
      <c r="A4797" s="31" t="s">
        <v>19</v>
      </c>
    </row>
    <row r="4798" spans="1:1" x14ac:dyDescent="0.3">
      <c r="A4798" s="31" t="s">
        <v>20</v>
      </c>
    </row>
    <row r="4799" spans="1:1" x14ac:dyDescent="0.3">
      <c r="A4799" s="31" t="s">
        <v>21</v>
      </c>
    </row>
    <row r="4800" spans="1:1" x14ac:dyDescent="0.3">
      <c r="A4800" s="31" t="s">
        <v>22</v>
      </c>
    </row>
    <row r="4801" spans="1:1" x14ac:dyDescent="0.3">
      <c r="A4801" s="31" t="s">
        <v>82</v>
      </c>
    </row>
    <row r="4802" spans="1:1" x14ac:dyDescent="0.3">
      <c r="A4802" s="31" t="s">
        <v>83</v>
      </c>
    </row>
    <row r="4803" spans="1:1" x14ac:dyDescent="0.3">
      <c r="A4803" s="31" t="s">
        <v>24</v>
      </c>
    </row>
    <row r="4804" spans="1:1" x14ac:dyDescent="0.3">
      <c r="A4804" s="31" t="s">
        <v>84</v>
      </c>
    </row>
    <row r="4805" spans="1:1" x14ac:dyDescent="0.3">
      <c r="A4805" s="31" t="s">
        <v>26</v>
      </c>
    </row>
    <row r="4806" spans="1:1" x14ac:dyDescent="0.3">
      <c r="A4806" s="31" t="s">
        <v>27</v>
      </c>
    </row>
    <row r="4807" spans="1:1" x14ac:dyDescent="0.3">
      <c r="A4807" s="31" t="s">
        <v>28</v>
      </c>
    </row>
    <row r="4808" spans="1:1" x14ac:dyDescent="0.3">
      <c r="A4808" s="31" t="s">
        <v>92</v>
      </c>
    </row>
    <row r="4809" spans="1:1" x14ac:dyDescent="0.3">
      <c r="A4809" s="31" t="s">
        <v>85</v>
      </c>
    </row>
    <row r="4810" spans="1:1" x14ac:dyDescent="0.3">
      <c r="A4810" s="31" t="s">
        <v>30</v>
      </c>
    </row>
    <row r="4811" spans="1:1" x14ac:dyDescent="0.3">
      <c r="A4811" s="31" t="s">
        <v>31</v>
      </c>
    </row>
    <row r="4812" spans="1:1" x14ac:dyDescent="0.3">
      <c r="A4812" s="31" t="s">
        <v>33</v>
      </c>
    </row>
    <row r="4813" spans="1:1" x14ac:dyDescent="0.3">
      <c r="A4813" s="31" t="s">
        <v>86</v>
      </c>
    </row>
    <row r="4814" spans="1:1" x14ac:dyDescent="0.3">
      <c r="A4814" s="31" t="s">
        <v>36</v>
      </c>
    </row>
    <row r="4815" spans="1:1" x14ac:dyDescent="0.3">
      <c r="A4815" s="31" t="s">
        <v>37</v>
      </c>
    </row>
    <row r="4816" spans="1:1" x14ac:dyDescent="0.3">
      <c r="A4816" s="31" t="s">
        <v>38</v>
      </c>
    </row>
    <row r="4817" spans="1:1" x14ac:dyDescent="0.3">
      <c r="A4817" s="31" t="s">
        <v>87</v>
      </c>
    </row>
    <row r="4818" spans="1:1" x14ac:dyDescent="0.3">
      <c r="A4818" s="31" t="s">
        <v>40</v>
      </c>
    </row>
    <row r="4819" spans="1:1" x14ac:dyDescent="0.3">
      <c r="A4819" s="31" t="s">
        <v>88</v>
      </c>
    </row>
    <row r="4820" spans="1:1" x14ac:dyDescent="0.3">
      <c r="A4820" s="31" t="s">
        <v>89</v>
      </c>
    </row>
    <row r="4821" spans="1:1" x14ac:dyDescent="0.3">
      <c r="A4821" s="36" t="s">
        <v>42</v>
      </c>
    </row>
    <row r="4822" spans="1:1" x14ac:dyDescent="0.3">
      <c r="A4822" s="36" t="s">
        <v>94</v>
      </c>
    </row>
    <row r="4823" spans="1:1" x14ac:dyDescent="0.3">
      <c r="A4823" s="32" t="s">
        <v>45</v>
      </c>
    </row>
    <row r="4824" spans="1:1" x14ac:dyDescent="0.3">
      <c r="A4824" s="32" t="s">
        <v>46</v>
      </c>
    </row>
    <row r="4825" spans="1:1" x14ac:dyDescent="0.3">
      <c r="A4825" s="32" t="s">
        <v>47</v>
      </c>
    </row>
    <row r="4826" spans="1:1" x14ac:dyDescent="0.3">
      <c r="A4826" s="32" t="s">
        <v>72</v>
      </c>
    </row>
    <row r="4827" spans="1:1" x14ac:dyDescent="0.3">
      <c r="A4827" s="32" t="s">
        <v>49</v>
      </c>
    </row>
    <row r="4828" spans="1:1" x14ac:dyDescent="0.3">
      <c r="A4828" s="37" t="s">
        <v>50</v>
      </c>
    </row>
    <row r="4829" spans="1:1" x14ac:dyDescent="0.3">
      <c r="A4829" s="31" t="s">
        <v>52</v>
      </c>
    </row>
    <row r="4830" spans="1:1" x14ac:dyDescent="0.3">
      <c r="A4830" s="31" t="s">
        <v>53</v>
      </c>
    </row>
    <row r="4831" spans="1:1" x14ac:dyDescent="0.3">
      <c r="A4831" s="31" t="s">
        <v>55</v>
      </c>
    </row>
    <row r="4832" spans="1:1" x14ac:dyDescent="0.3">
      <c r="A4832" s="31" t="s">
        <v>56</v>
      </c>
    </row>
    <row r="4833" spans="1:1" x14ac:dyDescent="0.3">
      <c r="A4833" s="31" t="s">
        <v>54</v>
      </c>
    </row>
    <row r="4834" spans="1:1" x14ac:dyDescent="0.3">
      <c r="A4834" s="31" t="s">
        <v>57</v>
      </c>
    </row>
    <row r="4835" spans="1:1" x14ac:dyDescent="0.3">
      <c r="A4835" s="31" t="s">
        <v>58</v>
      </c>
    </row>
    <row r="4836" spans="1:1" x14ac:dyDescent="0.3">
      <c r="A4836" s="31" t="s">
        <v>93</v>
      </c>
    </row>
    <row r="4837" spans="1:1" x14ac:dyDescent="0.3">
      <c r="A4837" s="31" t="s">
        <v>59</v>
      </c>
    </row>
    <row r="4838" spans="1:1" x14ac:dyDescent="0.3">
      <c r="A4838" s="31" t="s">
        <v>60</v>
      </c>
    </row>
    <row r="4839" spans="1:1" x14ac:dyDescent="0.3">
      <c r="A4839" s="31" t="s">
        <v>78</v>
      </c>
    </row>
    <row r="4840" spans="1:1" x14ac:dyDescent="0.3">
      <c r="A4840" s="31" t="s">
        <v>61</v>
      </c>
    </row>
    <row r="4841" spans="1:1" x14ac:dyDescent="0.3">
      <c r="A4841" t="s">
        <v>0</v>
      </c>
    </row>
    <row r="4842" spans="1:1" x14ac:dyDescent="0.3">
      <c r="A4842" t="s">
        <v>1</v>
      </c>
    </row>
    <row r="4843" spans="1:1" x14ac:dyDescent="0.3">
      <c r="A4843" t="s">
        <v>2</v>
      </c>
    </row>
    <row r="4844" spans="1:1" x14ac:dyDescent="0.3">
      <c r="A4844" t="s">
        <v>3</v>
      </c>
    </row>
    <row r="4845" spans="1:1" x14ac:dyDescent="0.3">
      <c r="A4845" t="s">
        <v>4</v>
      </c>
    </row>
    <row r="4846" spans="1:1" x14ac:dyDescent="0.3">
      <c r="A4846" t="s">
        <v>5</v>
      </c>
    </row>
    <row r="4847" spans="1:1" x14ac:dyDescent="0.3">
      <c r="A4847" t="s">
        <v>6</v>
      </c>
    </row>
    <row r="4848" spans="1:1" x14ac:dyDescent="0.3">
      <c r="A4848" t="s">
        <v>7</v>
      </c>
    </row>
    <row r="4849" spans="1:1" x14ac:dyDescent="0.3">
      <c r="A4849" t="s">
        <v>8</v>
      </c>
    </row>
    <row r="4850" spans="1:1" x14ac:dyDescent="0.3">
      <c r="A4850" t="s">
        <v>12</v>
      </c>
    </row>
    <row r="4851" spans="1:1" x14ac:dyDescent="0.3">
      <c r="A4851" t="s">
        <v>9</v>
      </c>
    </row>
    <row r="4852" spans="1:1" x14ac:dyDescent="0.3">
      <c r="A4852" t="s">
        <v>10</v>
      </c>
    </row>
    <row r="4853" spans="1:1" x14ac:dyDescent="0.3">
      <c r="A4853" t="s">
        <v>14</v>
      </c>
    </row>
    <row r="4854" spans="1:1" x14ac:dyDescent="0.3">
      <c r="A4854" t="s">
        <v>15</v>
      </c>
    </row>
    <row r="4855" spans="1:1" x14ac:dyDescent="0.3">
      <c r="A4855" t="s">
        <v>90</v>
      </c>
    </row>
    <row r="4856" spans="1:1" x14ac:dyDescent="0.3">
      <c r="A4856" t="s">
        <v>91</v>
      </c>
    </row>
    <row r="4857" spans="1:1" x14ac:dyDescent="0.3">
      <c r="A4857" t="s">
        <v>18</v>
      </c>
    </row>
    <row r="4858" spans="1:1" x14ac:dyDescent="0.3">
      <c r="A4858" t="s">
        <v>19</v>
      </c>
    </row>
    <row r="4859" spans="1:1" x14ac:dyDescent="0.3">
      <c r="A4859" t="s">
        <v>20</v>
      </c>
    </row>
    <row r="4860" spans="1:1" x14ac:dyDescent="0.3">
      <c r="A4860" t="s">
        <v>21</v>
      </c>
    </row>
    <row r="4861" spans="1:1" x14ac:dyDescent="0.3">
      <c r="A4861" t="s">
        <v>22</v>
      </c>
    </row>
    <row r="4862" spans="1:1" x14ac:dyDescent="0.3">
      <c r="A4862" t="s">
        <v>82</v>
      </c>
    </row>
    <row r="4863" spans="1:1" x14ac:dyDescent="0.3">
      <c r="A4863" t="s">
        <v>83</v>
      </c>
    </row>
    <row r="4864" spans="1:1" x14ac:dyDescent="0.3">
      <c r="A4864" t="s">
        <v>24</v>
      </c>
    </row>
    <row r="4865" spans="1:1" x14ac:dyDescent="0.3">
      <c r="A4865" t="s">
        <v>84</v>
      </c>
    </row>
    <row r="4866" spans="1:1" x14ac:dyDescent="0.3">
      <c r="A4866" t="s">
        <v>26</v>
      </c>
    </row>
    <row r="4867" spans="1:1" x14ac:dyDescent="0.3">
      <c r="A4867" t="s">
        <v>27</v>
      </c>
    </row>
    <row r="4868" spans="1:1" x14ac:dyDescent="0.3">
      <c r="A4868" t="s">
        <v>28</v>
      </c>
    </row>
    <row r="4869" spans="1:1" x14ac:dyDescent="0.3">
      <c r="A4869" t="s">
        <v>92</v>
      </c>
    </row>
    <row r="4870" spans="1:1" x14ac:dyDescent="0.3">
      <c r="A4870" t="s">
        <v>85</v>
      </c>
    </row>
    <row r="4871" spans="1:1" x14ac:dyDescent="0.3">
      <c r="A4871" t="s">
        <v>30</v>
      </c>
    </row>
    <row r="4872" spans="1:1" x14ac:dyDescent="0.3">
      <c r="A4872" t="s">
        <v>31</v>
      </c>
    </row>
    <row r="4873" spans="1:1" x14ac:dyDescent="0.3">
      <c r="A4873" t="s">
        <v>33</v>
      </c>
    </row>
    <row r="4874" spans="1:1" x14ac:dyDescent="0.3">
      <c r="A4874" t="s">
        <v>86</v>
      </c>
    </row>
    <row r="4875" spans="1:1" x14ac:dyDescent="0.3">
      <c r="A4875" t="s">
        <v>36</v>
      </c>
    </row>
    <row r="4876" spans="1:1" x14ac:dyDescent="0.3">
      <c r="A4876" t="s">
        <v>37</v>
      </c>
    </row>
    <row r="4877" spans="1:1" x14ac:dyDescent="0.3">
      <c r="A4877" t="s">
        <v>38</v>
      </c>
    </row>
    <row r="4878" spans="1:1" x14ac:dyDescent="0.3">
      <c r="A4878" t="s">
        <v>87</v>
      </c>
    </row>
    <row r="4879" spans="1:1" x14ac:dyDescent="0.3">
      <c r="A4879" t="s">
        <v>40</v>
      </c>
    </row>
    <row r="4880" spans="1:1" x14ac:dyDescent="0.3">
      <c r="A4880" t="s">
        <v>88</v>
      </c>
    </row>
    <row r="4881" spans="1:1" x14ac:dyDescent="0.3">
      <c r="A4881" t="s">
        <v>89</v>
      </c>
    </row>
    <row r="4882" spans="1:1" x14ac:dyDescent="0.3">
      <c r="A4882" t="s">
        <v>42</v>
      </c>
    </row>
    <row r="4883" spans="1:1" x14ac:dyDescent="0.3">
      <c r="A4883" t="s">
        <v>94</v>
      </c>
    </row>
    <row r="4884" spans="1:1" x14ac:dyDescent="0.3">
      <c r="A4884" t="s">
        <v>45</v>
      </c>
    </row>
    <row r="4885" spans="1:1" x14ac:dyDescent="0.3">
      <c r="A4885" t="s">
        <v>46</v>
      </c>
    </row>
    <row r="4886" spans="1:1" x14ac:dyDescent="0.3">
      <c r="A4886" t="s">
        <v>47</v>
      </c>
    </row>
    <row r="4887" spans="1:1" x14ac:dyDescent="0.3">
      <c r="A4887" t="s">
        <v>72</v>
      </c>
    </row>
    <row r="4888" spans="1:1" x14ac:dyDescent="0.3">
      <c r="A4888" t="s">
        <v>49</v>
      </c>
    </row>
    <row r="4889" spans="1:1" x14ac:dyDescent="0.3">
      <c r="A4889" t="s">
        <v>50</v>
      </c>
    </row>
    <row r="4890" spans="1:1" x14ac:dyDescent="0.3">
      <c r="A4890" t="s">
        <v>95</v>
      </c>
    </row>
    <row r="4891" spans="1:1" x14ac:dyDescent="0.3">
      <c r="A4891" t="s">
        <v>96</v>
      </c>
    </row>
    <row r="4892" spans="1:1" x14ac:dyDescent="0.3">
      <c r="A4892" t="s">
        <v>97</v>
      </c>
    </row>
    <row r="4893" spans="1:1" x14ac:dyDescent="0.3">
      <c r="A4893" t="s">
        <v>98</v>
      </c>
    </row>
    <row r="4894" spans="1:1" x14ac:dyDescent="0.3">
      <c r="A4894" t="s">
        <v>99</v>
      </c>
    </row>
    <row r="4895" spans="1:1" x14ac:dyDescent="0.3">
      <c r="A4895" t="s">
        <v>100</v>
      </c>
    </row>
    <row r="4896" spans="1:1" x14ac:dyDescent="0.3">
      <c r="A4896" t="s">
        <v>101</v>
      </c>
    </row>
    <row r="4897" spans="1:1" x14ac:dyDescent="0.3">
      <c r="A4897" t="s">
        <v>102</v>
      </c>
    </row>
    <row r="4898" spans="1:1" x14ac:dyDescent="0.3">
      <c r="A4898" t="s">
        <v>103</v>
      </c>
    </row>
    <row r="4899" spans="1:1" x14ac:dyDescent="0.3">
      <c r="A4899" t="s">
        <v>104</v>
      </c>
    </row>
    <row r="4900" spans="1:1" x14ac:dyDescent="0.3">
      <c r="A4900" t="s">
        <v>105</v>
      </c>
    </row>
    <row r="4901" spans="1:1" x14ac:dyDescent="0.3">
      <c r="A4901" t="s">
        <v>106</v>
      </c>
    </row>
    <row r="4902" spans="1:1" x14ac:dyDescent="0.3">
      <c r="A4902" s="41" t="s">
        <v>0</v>
      </c>
    </row>
    <row r="4903" spans="1:1" x14ac:dyDescent="0.3">
      <c r="A4903" s="41" t="s">
        <v>1</v>
      </c>
    </row>
    <row r="4904" spans="1:1" x14ac:dyDescent="0.3">
      <c r="A4904" s="44" t="s">
        <v>2</v>
      </c>
    </row>
    <row r="4905" spans="1:1" x14ac:dyDescent="0.3">
      <c r="A4905" s="41" t="s">
        <v>3</v>
      </c>
    </row>
    <row r="4906" spans="1:1" x14ac:dyDescent="0.3">
      <c r="A4906" s="41" t="s">
        <v>4</v>
      </c>
    </row>
    <row r="4907" spans="1:1" x14ac:dyDescent="0.3">
      <c r="A4907" s="41" t="s">
        <v>5</v>
      </c>
    </row>
    <row r="4908" spans="1:1" x14ac:dyDescent="0.3">
      <c r="A4908" s="41" t="s">
        <v>6</v>
      </c>
    </row>
    <row r="4909" spans="1:1" x14ac:dyDescent="0.3">
      <c r="A4909" s="41" t="s">
        <v>7</v>
      </c>
    </row>
    <row r="4910" spans="1:1" x14ac:dyDescent="0.3">
      <c r="A4910" s="41" t="s">
        <v>8</v>
      </c>
    </row>
    <row r="4911" spans="1:1" x14ac:dyDescent="0.3">
      <c r="A4911" s="41" t="s">
        <v>12</v>
      </c>
    </row>
    <row r="4912" spans="1:1" x14ac:dyDescent="0.3">
      <c r="A4912" s="41" t="s">
        <v>9</v>
      </c>
    </row>
    <row r="4913" spans="1:1" x14ac:dyDescent="0.3">
      <c r="A4913" s="41" t="s">
        <v>10</v>
      </c>
    </row>
    <row r="4914" spans="1:1" x14ac:dyDescent="0.3">
      <c r="A4914" s="41" t="s">
        <v>14</v>
      </c>
    </row>
    <row r="4915" spans="1:1" x14ac:dyDescent="0.3">
      <c r="A4915" s="41" t="s">
        <v>15</v>
      </c>
    </row>
    <row r="4916" spans="1:1" x14ac:dyDescent="0.3">
      <c r="A4916" s="41" t="s">
        <v>90</v>
      </c>
    </row>
    <row r="4917" spans="1:1" x14ac:dyDescent="0.3">
      <c r="A4917" s="41" t="s">
        <v>91</v>
      </c>
    </row>
    <row r="4918" spans="1:1" x14ac:dyDescent="0.3">
      <c r="A4918" s="41" t="s">
        <v>18</v>
      </c>
    </row>
    <row r="4919" spans="1:1" x14ac:dyDescent="0.3">
      <c r="A4919" s="41" t="s">
        <v>19</v>
      </c>
    </row>
    <row r="4920" spans="1:1" x14ac:dyDescent="0.3">
      <c r="A4920" s="41" t="s">
        <v>20</v>
      </c>
    </row>
    <row r="4921" spans="1:1" x14ac:dyDescent="0.3">
      <c r="A4921" s="41" t="s">
        <v>21</v>
      </c>
    </row>
    <row r="4922" spans="1:1" x14ac:dyDescent="0.3">
      <c r="A4922" s="41" t="s">
        <v>22</v>
      </c>
    </row>
    <row r="4923" spans="1:1" x14ac:dyDescent="0.3">
      <c r="A4923" s="41" t="s">
        <v>82</v>
      </c>
    </row>
    <row r="4924" spans="1:1" x14ac:dyDescent="0.3">
      <c r="A4924" s="41" t="s">
        <v>83</v>
      </c>
    </row>
    <row r="4925" spans="1:1" x14ac:dyDescent="0.3">
      <c r="A4925" s="41" t="s">
        <v>24</v>
      </c>
    </row>
    <row r="4926" spans="1:1" x14ac:dyDescent="0.3">
      <c r="A4926" s="41" t="s">
        <v>84</v>
      </c>
    </row>
    <row r="4927" spans="1:1" x14ac:dyDescent="0.3">
      <c r="A4927" s="41" t="s">
        <v>26</v>
      </c>
    </row>
    <row r="4928" spans="1:1" x14ac:dyDescent="0.3">
      <c r="A4928" s="41" t="s">
        <v>27</v>
      </c>
    </row>
    <row r="4929" spans="1:1" x14ac:dyDescent="0.3">
      <c r="A4929" s="41" t="s">
        <v>28</v>
      </c>
    </row>
    <row r="4930" spans="1:1" x14ac:dyDescent="0.3">
      <c r="A4930" s="41" t="s">
        <v>92</v>
      </c>
    </row>
    <row r="4931" spans="1:1" x14ac:dyDescent="0.3">
      <c r="A4931" s="41" t="s">
        <v>85</v>
      </c>
    </row>
    <row r="4932" spans="1:1" x14ac:dyDescent="0.3">
      <c r="A4932" s="41" t="s">
        <v>30</v>
      </c>
    </row>
    <row r="4933" spans="1:1" x14ac:dyDescent="0.3">
      <c r="A4933" s="41" t="s">
        <v>31</v>
      </c>
    </row>
    <row r="4934" spans="1:1" x14ac:dyDescent="0.3">
      <c r="A4934" s="41" t="s">
        <v>33</v>
      </c>
    </row>
    <row r="4935" spans="1:1" x14ac:dyDescent="0.3">
      <c r="A4935" s="41" t="s">
        <v>86</v>
      </c>
    </row>
    <row r="4936" spans="1:1" x14ac:dyDescent="0.3">
      <c r="A4936" s="41" t="s">
        <v>36</v>
      </c>
    </row>
    <row r="4937" spans="1:1" x14ac:dyDescent="0.3">
      <c r="A4937" s="41" t="s">
        <v>37</v>
      </c>
    </row>
    <row r="4938" spans="1:1" x14ac:dyDescent="0.3">
      <c r="A4938" s="41" t="s">
        <v>38</v>
      </c>
    </row>
    <row r="4939" spans="1:1" x14ac:dyDescent="0.3">
      <c r="A4939" s="41" t="s">
        <v>87</v>
      </c>
    </row>
    <row r="4940" spans="1:1" x14ac:dyDescent="0.3">
      <c r="A4940" s="41" t="s">
        <v>40</v>
      </c>
    </row>
    <row r="4941" spans="1:1" x14ac:dyDescent="0.3">
      <c r="A4941" s="41" t="s">
        <v>88</v>
      </c>
    </row>
    <row r="4942" spans="1:1" x14ac:dyDescent="0.3">
      <c r="A4942" s="50" t="s">
        <v>89</v>
      </c>
    </row>
    <row r="4943" spans="1:1" x14ac:dyDescent="0.3">
      <c r="A4943" s="40" t="s">
        <v>42</v>
      </c>
    </row>
    <row r="4944" spans="1:1" x14ac:dyDescent="0.3">
      <c r="A4944" s="40" t="s">
        <v>94</v>
      </c>
    </row>
    <row r="4945" spans="1:1" x14ac:dyDescent="0.3">
      <c r="A4945" s="46" t="s">
        <v>45</v>
      </c>
    </row>
    <row r="4946" spans="1:1" x14ac:dyDescent="0.3">
      <c r="A4946" s="46" t="s">
        <v>46</v>
      </c>
    </row>
    <row r="4947" spans="1:1" x14ac:dyDescent="0.3">
      <c r="A4947" s="46" t="s">
        <v>47</v>
      </c>
    </row>
    <row r="4948" spans="1:1" x14ac:dyDescent="0.3">
      <c r="A4948" s="46" t="s">
        <v>72</v>
      </c>
    </row>
    <row r="4949" spans="1:1" x14ac:dyDescent="0.3">
      <c r="A4949" s="46" t="s">
        <v>49</v>
      </c>
    </row>
    <row r="4950" spans="1:1" x14ac:dyDescent="0.3">
      <c r="A4950" s="49" t="s">
        <v>50</v>
      </c>
    </row>
    <row r="4951" spans="1:1" x14ac:dyDescent="0.3">
      <c r="A4951" s="41" t="s">
        <v>95</v>
      </c>
    </row>
    <row r="4952" spans="1:1" x14ac:dyDescent="0.3">
      <c r="A4952" s="41" t="s">
        <v>96</v>
      </c>
    </row>
    <row r="4953" spans="1:1" x14ac:dyDescent="0.3">
      <c r="A4953" s="41" t="s">
        <v>97</v>
      </c>
    </row>
    <row r="4954" spans="1:1" x14ac:dyDescent="0.3">
      <c r="A4954" s="41" t="s">
        <v>98</v>
      </c>
    </row>
    <row r="4955" spans="1:1" x14ac:dyDescent="0.3">
      <c r="A4955" s="41" t="s">
        <v>99</v>
      </c>
    </row>
    <row r="4956" spans="1:1" x14ac:dyDescent="0.3">
      <c r="A4956" s="41" t="s">
        <v>100</v>
      </c>
    </row>
    <row r="4957" spans="1:1" x14ac:dyDescent="0.3">
      <c r="A4957" s="41" t="s">
        <v>101</v>
      </c>
    </row>
    <row r="4958" spans="1:1" x14ac:dyDescent="0.3">
      <c r="A4958" s="41" t="s">
        <v>102</v>
      </c>
    </row>
    <row r="4959" spans="1:1" x14ac:dyDescent="0.3">
      <c r="A4959" s="41" t="s">
        <v>103</v>
      </c>
    </row>
    <row r="4960" spans="1:1" x14ac:dyDescent="0.3">
      <c r="A4960" s="41" t="s">
        <v>104</v>
      </c>
    </row>
    <row r="4961" spans="1:1" x14ac:dyDescent="0.3">
      <c r="A4961" s="41" t="s">
        <v>105</v>
      </c>
    </row>
    <row r="4962" spans="1:1" x14ac:dyDescent="0.3">
      <c r="A4962" s="41" t="s">
        <v>106</v>
      </c>
    </row>
    <row r="4963" spans="1:1" x14ac:dyDescent="0.3">
      <c r="A4963" s="41" t="s">
        <v>0</v>
      </c>
    </row>
    <row r="4964" spans="1:1" x14ac:dyDescent="0.3">
      <c r="A4964" s="41" t="s">
        <v>1</v>
      </c>
    </row>
    <row r="4965" spans="1:1" x14ac:dyDescent="0.3">
      <c r="A4965" s="44" t="s">
        <v>2</v>
      </c>
    </row>
    <row r="4966" spans="1:1" x14ac:dyDescent="0.3">
      <c r="A4966" s="41" t="s">
        <v>3</v>
      </c>
    </row>
    <row r="4967" spans="1:1" x14ac:dyDescent="0.3">
      <c r="A4967" s="41" t="s">
        <v>4</v>
      </c>
    </row>
    <row r="4968" spans="1:1" x14ac:dyDescent="0.3">
      <c r="A4968" s="41" t="s">
        <v>5</v>
      </c>
    </row>
    <row r="4969" spans="1:1" x14ac:dyDescent="0.3">
      <c r="A4969" s="41" t="s">
        <v>6</v>
      </c>
    </row>
    <row r="4970" spans="1:1" x14ac:dyDescent="0.3">
      <c r="A4970" s="41" t="s">
        <v>7</v>
      </c>
    </row>
    <row r="4971" spans="1:1" x14ac:dyDescent="0.3">
      <c r="A4971" s="41" t="s">
        <v>8</v>
      </c>
    </row>
    <row r="4972" spans="1:1" x14ac:dyDescent="0.3">
      <c r="A4972" s="41" t="s">
        <v>12</v>
      </c>
    </row>
    <row r="4973" spans="1:1" x14ac:dyDescent="0.3">
      <c r="A4973" s="41" t="s">
        <v>9</v>
      </c>
    </row>
    <row r="4974" spans="1:1" x14ac:dyDescent="0.3">
      <c r="A4974" s="41" t="s">
        <v>10</v>
      </c>
    </row>
    <row r="4975" spans="1:1" x14ac:dyDescent="0.3">
      <c r="A4975" s="41" t="s">
        <v>14</v>
      </c>
    </row>
    <row r="4976" spans="1:1" x14ac:dyDescent="0.3">
      <c r="A4976" s="41" t="s">
        <v>15</v>
      </c>
    </row>
    <row r="4977" spans="1:1" x14ac:dyDescent="0.3">
      <c r="A4977" s="41" t="s">
        <v>90</v>
      </c>
    </row>
    <row r="4978" spans="1:1" x14ac:dyDescent="0.3">
      <c r="A4978" s="41" t="s">
        <v>91</v>
      </c>
    </row>
    <row r="4979" spans="1:1" x14ac:dyDescent="0.3">
      <c r="A4979" s="41" t="s">
        <v>18</v>
      </c>
    </row>
    <row r="4980" spans="1:1" x14ac:dyDescent="0.3">
      <c r="A4980" s="41" t="s">
        <v>19</v>
      </c>
    </row>
    <row r="4981" spans="1:1" x14ac:dyDescent="0.3">
      <c r="A4981" s="41" t="s">
        <v>20</v>
      </c>
    </row>
    <row r="4982" spans="1:1" x14ac:dyDescent="0.3">
      <c r="A4982" s="41" t="s">
        <v>21</v>
      </c>
    </row>
    <row r="4983" spans="1:1" x14ac:dyDescent="0.3">
      <c r="A4983" s="41" t="s">
        <v>22</v>
      </c>
    </row>
    <row r="4984" spans="1:1" x14ac:dyDescent="0.3">
      <c r="A4984" s="41" t="s">
        <v>82</v>
      </c>
    </row>
    <row r="4985" spans="1:1" x14ac:dyDescent="0.3">
      <c r="A4985" s="41" t="s">
        <v>83</v>
      </c>
    </row>
    <row r="4986" spans="1:1" x14ac:dyDescent="0.3">
      <c r="A4986" s="41" t="s">
        <v>24</v>
      </c>
    </row>
    <row r="4987" spans="1:1" x14ac:dyDescent="0.3">
      <c r="A4987" s="41" t="s">
        <v>84</v>
      </c>
    </row>
    <row r="4988" spans="1:1" x14ac:dyDescent="0.3">
      <c r="A4988" s="41" t="s">
        <v>26</v>
      </c>
    </row>
    <row r="4989" spans="1:1" x14ac:dyDescent="0.3">
      <c r="A4989" s="41" t="s">
        <v>27</v>
      </c>
    </row>
    <row r="4990" spans="1:1" x14ac:dyDescent="0.3">
      <c r="A4990" s="41" t="s">
        <v>28</v>
      </c>
    </row>
    <row r="4991" spans="1:1" x14ac:dyDescent="0.3">
      <c r="A4991" s="41" t="s">
        <v>92</v>
      </c>
    </row>
    <row r="4992" spans="1:1" x14ac:dyDescent="0.3">
      <c r="A4992" s="41" t="s">
        <v>85</v>
      </c>
    </row>
    <row r="4993" spans="1:1" x14ac:dyDescent="0.3">
      <c r="A4993" s="41" t="s">
        <v>30</v>
      </c>
    </row>
    <row r="4994" spans="1:1" x14ac:dyDescent="0.3">
      <c r="A4994" s="41" t="s">
        <v>31</v>
      </c>
    </row>
    <row r="4995" spans="1:1" x14ac:dyDescent="0.3">
      <c r="A4995" s="41" t="s">
        <v>33</v>
      </c>
    </row>
    <row r="4996" spans="1:1" x14ac:dyDescent="0.3">
      <c r="A4996" s="41" t="s">
        <v>86</v>
      </c>
    </row>
    <row r="4997" spans="1:1" x14ac:dyDescent="0.3">
      <c r="A4997" s="41" t="s">
        <v>36</v>
      </c>
    </row>
    <row r="4998" spans="1:1" x14ac:dyDescent="0.3">
      <c r="A4998" s="41" t="s">
        <v>37</v>
      </c>
    </row>
    <row r="4999" spans="1:1" x14ac:dyDescent="0.3">
      <c r="A4999" s="41" t="s">
        <v>38</v>
      </c>
    </row>
    <row r="5000" spans="1:1" x14ac:dyDescent="0.3">
      <c r="A5000" s="41" t="s">
        <v>87</v>
      </c>
    </row>
    <row r="5001" spans="1:1" x14ac:dyDescent="0.3">
      <c r="A5001" s="41" t="s">
        <v>40</v>
      </c>
    </row>
    <row r="5002" spans="1:1" x14ac:dyDescent="0.3">
      <c r="A5002" s="41" t="s">
        <v>88</v>
      </c>
    </row>
    <row r="5003" spans="1:1" x14ac:dyDescent="0.3">
      <c r="A5003" s="50" t="s">
        <v>89</v>
      </c>
    </row>
    <row r="5004" spans="1:1" x14ac:dyDescent="0.3">
      <c r="A5004" s="40" t="s">
        <v>42</v>
      </c>
    </row>
    <row r="5005" spans="1:1" x14ac:dyDescent="0.3">
      <c r="A5005" s="40" t="s">
        <v>94</v>
      </c>
    </row>
    <row r="5006" spans="1:1" x14ac:dyDescent="0.3">
      <c r="A5006" s="46" t="s">
        <v>45</v>
      </c>
    </row>
    <row r="5007" spans="1:1" x14ac:dyDescent="0.3">
      <c r="A5007" s="46" t="s">
        <v>46</v>
      </c>
    </row>
    <row r="5008" spans="1:1" x14ac:dyDescent="0.3">
      <c r="A5008" s="46" t="s">
        <v>47</v>
      </c>
    </row>
    <row r="5009" spans="1:1" x14ac:dyDescent="0.3">
      <c r="A5009" s="46" t="s">
        <v>72</v>
      </c>
    </row>
    <row r="5010" spans="1:1" x14ac:dyDescent="0.3">
      <c r="A5010" s="46" t="s">
        <v>49</v>
      </c>
    </row>
    <row r="5011" spans="1:1" x14ac:dyDescent="0.3">
      <c r="A5011" s="49" t="s">
        <v>50</v>
      </c>
    </row>
    <row r="5012" spans="1:1" x14ac:dyDescent="0.3">
      <c r="A5012" s="41" t="s">
        <v>95</v>
      </c>
    </row>
    <row r="5013" spans="1:1" x14ac:dyDescent="0.3">
      <c r="A5013" s="41" t="s">
        <v>96</v>
      </c>
    </row>
    <row r="5014" spans="1:1" x14ac:dyDescent="0.3">
      <c r="A5014" s="41" t="s">
        <v>97</v>
      </c>
    </row>
    <row r="5015" spans="1:1" x14ac:dyDescent="0.3">
      <c r="A5015" s="41" t="s">
        <v>98</v>
      </c>
    </row>
    <row r="5016" spans="1:1" x14ac:dyDescent="0.3">
      <c r="A5016" s="41" t="s">
        <v>99</v>
      </c>
    </row>
    <row r="5017" spans="1:1" x14ac:dyDescent="0.3">
      <c r="A5017" s="41" t="s">
        <v>100</v>
      </c>
    </row>
    <row r="5018" spans="1:1" x14ac:dyDescent="0.3">
      <c r="A5018" s="41" t="s">
        <v>101</v>
      </c>
    </row>
    <row r="5019" spans="1:1" x14ac:dyDescent="0.3">
      <c r="A5019" s="41" t="s">
        <v>102</v>
      </c>
    </row>
    <row r="5020" spans="1:1" x14ac:dyDescent="0.3">
      <c r="A5020" s="41" t="s">
        <v>103</v>
      </c>
    </row>
    <row r="5021" spans="1:1" x14ac:dyDescent="0.3">
      <c r="A5021" s="41" t="s">
        <v>104</v>
      </c>
    </row>
    <row r="5022" spans="1:1" x14ac:dyDescent="0.3">
      <c r="A5022" s="41" t="s">
        <v>105</v>
      </c>
    </row>
    <row r="5023" spans="1:1" x14ac:dyDescent="0.3">
      <c r="A5023" s="41" t="s">
        <v>106</v>
      </c>
    </row>
    <row r="5024" spans="1:1" x14ac:dyDescent="0.3">
      <c r="A5024" s="31" t="s">
        <v>0</v>
      </c>
    </row>
    <row r="5025" spans="1:1" x14ac:dyDescent="0.3">
      <c r="A5025" s="31" t="s">
        <v>1</v>
      </c>
    </row>
    <row r="5026" spans="1:1" x14ac:dyDescent="0.3">
      <c r="A5026" s="35" t="s">
        <v>2</v>
      </c>
    </row>
    <row r="5027" spans="1:1" x14ac:dyDescent="0.3">
      <c r="A5027" s="31" t="s">
        <v>3</v>
      </c>
    </row>
    <row r="5028" spans="1:1" x14ac:dyDescent="0.3">
      <c r="A5028" s="53" t="s">
        <v>4</v>
      </c>
    </row>
    <row r="5029" spans="1:1" x14ac:dyDescent="0.3">
      <c r="A5029" s="31" t="s">
        <v>5</v>
      </c>
    </row>
    <row r="5030" spans="1:1" x14ac:dyDescent="0.3">
      <c r="A5030" s="31" t="s">
        <v>6</v>
      </c>
    </row>
    <row r="5031" spans="1:1" x14ac:dyDescent="0.3">
      <c r="A5031" s="31" t="s">
        <v>7</v>
      </c>
    </row>
    <row r="5032" spans="1:1" x14ac:dyDescent="0.3">
      <c r="A5032" s="31" t="s">
        <v>8</v>
      </c>
    </row>
    <row r="5033" spans="1:1" x14ac:dyDescent="0.3">
      <c r="A5033" s="31" t="s">
        <v>12</v>
      </c>
    </row>
    <row r="5034" spans="1:1" x14ac:dyDescent="0.3">
      <c r="A5034" s="31" t="s">
        <v>9</v>
      </c>
    </row>
    <row r="5035" spans="1:1" x14ac:dyDescent="0.3">
      <c r="A5035" s="31" t="s">
        <v>10</v>
      </c>
    </row>
    <row r="5036" spans="1:1" x14ac:dyDescent="0.3">
      <c r="A5036" s="53" t="s">
        <v>14</v>
      </c>
    </row>
    <row r="5037" spans="1:1" x14ac:dyDescent="0.3">
      <c r="A5037" s="31" t="s">
        <v>15</v>
      </c>
    </row>
    <row r="5038" spans="1:1" x14ac:dyDescent="0.3">
      <c r="A5038" s="31" t="s">
        <v>90</v>
      </c>
    </row>
    <row r="5039" spans="1:1" x14ac:dyDescent="0.3">
      <c r="A5039" s="31" t="s">
        <v>91</v>
      </c>
    </row>
    <row r="5040" spans="1:1" x14ac:dyDescent="0.3">
      <c r="A5040" s="31" t="s">
        <v>18</v>
      </c>
    </row>
    <row r="5041" spans="1:1" x14ac:dyDescent="0.3">
      <c r="A5041" s="31" t="s">
        <v>19</v>
      </c>
    </row>
    <row r="5042" spans="1:1" x14ac:dyDescent="0.3">
      <c r="A5042" s="31" t="s">
        <v>20</v>
      </c>
    </row>
    <row r="5043" spans="1:1" x14ac:dyDescent="0.3">
      <c r="A5043" s="31" t="s">
        <v>21</v>
      </c>
    </row>
    <row r="5044" spans="1:1" x14ac:dyDescent="0.3">
      <c r="A5044" s="31" t="s">
        <v>22</v>
      </c>
    </row>
    <row r="5045" spans="1:1" x14ac:dyDescent="0.3">
      <c r="A5045" s="31" t="s">
        <v>82</v>
      </c>
    </row>
    <row r="5046" spans="1:1" x14ac:dyDescent="0.3">
      <c r="A5046" s="31" t="s">
        <v>83</v>
      </c>
    </row>
    <row r="5047" spans="1:1" x14ac:dyDescent="0.3">
      <c r="A5047" s="31" t="s">
        <v>24</v>
      </c>
    </row>
    <row r="5048" spans="1:1" x14ac:dyDescent="0.3">
      <c r="A5048" s="31" t="s">
        <v>84</v>
      </c>
    </row>
    <row r="5049" spans="1:1" x14ac:dyDescent="0.3">
      <c r="A5049" s="31" t="s">
        <v>26</v>
      </c>
    </row>
    <row r="5050" spans="1:1" x14ac:dyDescent="0.3">
      <c r="A5050" s="31" t="s">
        <v>27</v>
      </c>
    </row>
    <row r="5051" spans="1:1" x14ac:dyDescent="0.3">
      <c r="A5051" s="31" t="s">
        <v>28</v>
      </c>
    </row>
    <row r="5052" spans="1:1" x14ac:dyDescent="0.3">
      <c r="A5052" s="31" t="s">
        <v>92</v>
      </c>
    </row>
    <row r="5053" spans="1:1" x14ac:dyDescent="0.3">
      <c r="A5053" s="31" t="s">
        <v>85</v>
      </c>
    </row>
    <row r="5054" spans="1:1" x14ac:dyDescent="0.3">
      <c r="A5054" s="31" t="s">
        <v>30</v>
      </c>
    </row>
    <row r="5055" spans="1:1" x14ac:dyDescent="0.3">
      <c r="A5055" s="31" t="s">
        <v>31</v>
      </c>
    </row>
    <row r="5056" spans="1:1" x14ac:dyDescent="0.3">
      <c r="A5056" s="31" t="s">
        <v>33</v>
      </c>
    </row>
    <row r="5057" spans="1:1" x14ac:dyDescent="0.3">
      <c r="A5057" s="31" t="s">
        <v>86</v>
      </c>
    </row>
    <row r="5058" spans="1:1" x14ac:dyDescent="0.3">
      <c r="A5058" s="31" t="s">
        <v>36</v>
      </c>
    </row>
    <row r="5059" spans="1:1" x14ac:dyDescent="0.3">
      <c r="A5059" s="31" t="s">
        <v>37</v>
      </c>
    </row>
    <row r="5060" spans="1:1" x14ac:dyDescent="0.3">
      <c r="A5060" s="31" t="s">
        <v>38</v>
      </c>
    </row>
    <row r="5061" spans="1:1" x14ac:dyDescent="0.3">
      <c r="A5061" s="31" t="s">
        <v>87</v>
      </c>
    </row>
    <row r="5062" spans="1:1" x14ac:dyDescent="0.3">
      <c r="A5062" s="31" t="s">
        <v>40</v>
      </c>
    </row>
    <row r="5063" spans="1:1" x14ac:dyDescent="0.3">
      <c r="A5063" s="31" t="s">
        <v>88</v>
      </c>
    </row>
    <row r="5064" spans="1:1" x14ac:dyDescent="0.3">
      <c r="A5064" s="31" t="s">
        <v>89</v>
      </c>
    </row>
    <row r="5065" spans="1:1" x14ac:dyDescent="0.3">
      <c r="A5065" s="36" t="s">
        <v>42</v>
      </c>
    </row>
    <row r="5066" spans="1:1" x14ac:dyDescent="0.3">
      <c r="A5066" s="36" t="s">
        <v>94</v>
      </c>
    </row>
    <row r="5067" spans="1:1" x14ac:dyDescent="0.3">
      <c r="A5067" s="32" t="s">
        <v>45</v>
      </c>
    </row>
    <row r="5068" spans="1:1" x14ac:dyDescent="0.3">
      <c r="A5068" s="32" t="s">
        <v>46</v>
      </c>
    </row>
    <row r="5069" spans="1:1" x14ac:dyDescent="0.3">
      <c r="A5069" s="32" t="s">
        <v>47</v>
      </c>
    </row>
    <row r="5070" spans="1:1" x14ac:dyDescent="0.3">
      <c r="A5070" s="32" t="s">
        <v>72</v>
      </c>
    </row>
    <row r="5071" spans="1:1" x14ac:dyDescent="0.3">
      <c r="A5071" s="32" t="s">
        <v>49</v>
      </c>
    </row>
    <row r="5072" spans="1:1" x14ac:dyDescent="0.3">
      <c r="A5072" s="37" t="s">
        <v>50</v>
      </c>
    </row>
    <row r="5073" spans="1:1" x14ac:dyDescent="0.3">
      <c r="A5073" s="31" t="s">
        <v>95</v>
      </c>
    </row>
    <row r="5074" spans="1:1" x14ac:dyDescent="0.3">
      <c r="A5074" s="31" t="s">
        <v>96</v>
      </c>
    </row>
    <row r="5075" spans="1:1" x14ac:dyDescent="0.3">
      <c r="A5075" s="31" t="s">
        <v>97</v>
      </c>
    </row>
    <row r="5076" spans="1:1" x14ac:dyDescent="0.3">
      <c r="A5076" s="31" t="s">
        <v>98</v>
      </c>
    </row>
    <row r="5077" spans="1:1" x14ac:dyDescent="0.3">
      <c r="A5077" s="31" t="s">
        <v>99</v>
      </c>
    </row>
    <row r="5078" spans="1:1" x14ac:dyDescent="0.3">
      <c r="A5078" s="31" t="s">
        <v>100</v>
      </c>
    </row>
    <row r="5079" spans="1:1" x14ac:dyDescent="0.3">
      <c r="A5079" s="31" t="s">
        <v>101</v>
      </c>
    </row>
    <row r="5080" spans="1:1" x14ac:dyDescent="0.3">
      <c r="A5080" s="31" t="s">
        <v>102</v>
      </c>
    </row>
    <row r="5081" spans="1:1" x14ac:dyDescent="0.3">
      <c r="A5081" s="31" t="s">
        <v>103</v>
      </c>
    </row>
    <row r="5082" spans="1:1" x14ac:dyDescent="0.3">
      <c r="A5082" s="31" t="s">
        <v>104</v>
      </c>
    </row>
    <row r="5083" spans="1:1" x14ac:dyDescent="0.3">
      <c r="A5083" s="31" t="s">
        <v>105</v>
      </c>
    </row>
    <row r="5084" spans="1:1" x14ac:dyDescent="0.3">
      <c r="A5084" s="31" t="s">
        <v>106</v>
      </c>
    </row>
    <row r="5085" spans="1:1" x14ac:dyDescent="0.3">
      <c r="A5085" s="31" t="s">
        <v>0</v>
      </c>
    </row>
    <row r="5086" spans="1:1" x14ac:dyDescent="0.3">
      <c r="A5086" s="31" t="s">
        <v>1</v>
      </c>
    </row>
    <row r="5087" spans="1:1" x14ac:dyDescent="0.3">
      <c r="A5087" s="35" t="s">
        <v>2</v>
      </c>
    </row>
    <row r="5088" spans="1:1" x14ac:dyDescent="0.3">
      <c r="A5088" s="31" t="s">
        <v>3</v>
      </c>
    </row>
    <row r="5089" spans="1:1" x14ac:dyDescent="0.3">
      <c r="A5089" s="31" t="s">
        <v>4</v>
      </c>
    </row>
    <row r="5090" spans="1:1" x14ac:dyDescent="0.3">
      <c r="A5090" s="31" t="s">
        <v>5</v>
      </c>
    </row>
    <row r="5091" spans="1:1" x14ac:dyDescent="0.3">
      <c r="A5091" s="31" t="s">
        <v>6</v>
      </c>
    </row>
    <row r="5092" spans="1:1" x14ac:dyDescent="0.3">
      <c r="A5092" s="31" t="s">
        <v>7</v>
      </c>
    </row>
    <row r="5093" spans="1:1" x14ac:dyDescent="0.3">
      <c r="A5093" s="31" t="s">
        <v>8</v>
      </c>
    </row>
    <row r="5094" spans="1:1" x14ac:dyDescent="0.3">
      <c r="A5094" s="31" t="s">
        <v>12</v>
      </c>
    </row>
    <row r="5095" spans="1:1" x14ac:dyDescent="0.3">
      <c r="A5095" s="31" t="s">
        <v>9</v>
      </c>
    </row>
    <row r="5096" spans="1:1" x14ac:dyDescent="0.3">
      <c r="A5096" s="31" t="s">
        <v>10</v>
      </c>
    </row>
    <row r="5097" spans="1:1" x14ac:dyDescent="0.3">
      <c r="A5097" s="31" t="s">
        <v>14</v>
      </c>
    </row>
    <row r="5098" spans="1:1" x14ac:dyDescent="0.3">
      <c r="A5098" s="31" t="s">
        <v>15</v>
      </c>
    </row>
    <row r="5099" spans="1:1" x14ac:dyDescent="0.3">
      <c r="A5099" s="31" t="s">
        <v>90</v>
      </c>
    </row>
    <row r="5100" spans="1:1" x14ac:dyDescent="0.3">
      <c r="A5100" s="31" t="s">
        <v>91</v>
      </c>
    </row>
    <row r="5101" spans="1:1" x14ac:dyDescent="0.3">
      <c r="A5101" s="31" t="s">
        <v>18</v>
      </c>
    </row>
    <row r="5102" spans="1:1" x14ac:dyDescent="0.3">
      <c r="A5102" s="31" t="s">
        <v>19</v>
      </c>
    </row>
    <row r="5103" spans="1:1" x14ac:dyDescent="0.3">
      <c r="A5103" s="31" t="s">
        <v>20</v>
      </c>
    </row>
    <row r="5104" spans="1:1" x14ac:dyDescent="0.3">
      <c r="A5104" s="31" t="s">
        <v>21</v>
      </c>
    </row>
    <row r="5105" spans="1:1" x14ac:dyDescent="0.3">
      <c r="A5105" s="31" t="s">
        <v>22</v>
      </c>
    </row>
    <row r="5106" spans="1:1" x14ac:dyDescent="0.3">
      <c r="A5106" s="31" t="s">
        <v>82</v>
      </c>
    </row>
    <row r="5107" spans="1:1" x14ac:dyDescent="0.3">
      <c r="A5107" s="31" t="s">
        <v>83</v>
      </c>
    </row>
    <row r="5108" spans="1:1" x14ac:dyDescent="0.3">
      <c r="A5108" s="31" t="s">
        <v>24</v>
      </c>
    </row>
    <row r="5109" spans="1:1" x14ac:dyDescent="0.3">
      <c r="A5109" s="31" t="s">
        <v>84</v>
      </c>
    </row>
    <row r="5110" spans="1:1" x14ac:dyDescent="0.3">
      <c r="A5110" s="31" t="s">
        <v>26</v>
      </c>
    </row>
    <row r="5111" spans="1:1" x14ac:dyDescent="0.3">
      <c r="A5111" s="31" t="s">
        <v>27</v>
      </c>
    </row>
    <row r="5112" spans="1:1" x14ac:dyDescent="0.3">
      <c r="A5112" s="31" t="s">
        <v>28</v>
      </c>
    </row>
    <row r="5113" spans="1:1" x14ac:dyDescent="0.3">
      <c r="A5113" s="31" t="s">
        <v>92</v>
      </c>
    </row>
    <row r="5114" spans="1:1" x14ac:dyDescent="0.3">
      <c r="A5114" s="31" t="s">
        <v>85</v>
      </c>
    </row>
    <row r="5115" spans="1:1" x14ac:dyDescent="0.3">
      <c r="A5115" s="31" t="s">
        <v>30</v>
      </c>
    </row>
    <row r="5116" spans="1:1" x14ac:dyDescent="0.3">
      <c r="A5116" s="31" t="s">
        <v>31</v>
      </c>
    </row>
    <row r="5117" spans="1:1" x14ac:dyDescent="0.3">
      <c r="A5117" s="31" t="s">
        <v>33</v>
      </c>
    </row>
    <row r="5118" spans="1:1" x14ac:dyDescent="0.3">
      <c r="A5118" s="31" t="s">
        <v>86</v>
      </c>
    </row>
    <row r="5119" spans="1:1" x14ac:dyDescent="0.3">
      <c r="A5119" s="31" t="s">
        <v>36</v>
      </c>
    </row>
    <row r="5120" spans="1:1" x14ac:dyDescent="0.3">
      <c r="A5120" s="31" t="s">
        <v>37</v>
      </c>
    </row>
    <row r="5121" spans="1:1" x14ac:dyDescent="0.3">
      <c r="A5121" s="31" t="s">
        <v>38</v>
      </c>
    </row>
    <row r="5122" spans="1:1" x14ac:dyDescent="0.3">
      <c r="A5122" s="31" t="s">
        <v>87</v>
      </c>
    </row>
    <row r="5123" spans="1:1" x14ac:dyDescent="0.3">
      <c r="A5123" s="31" t="s">
        <v>40</v>
      </c>
    </row>
    <row r="5124" spans="1:1" x14ac:dyDescent="0.3">
      <c r="A5124" s="31" t="s">
        <v>88</v>
      </c>
    </row>
    <row r="5125" spans="1:1" x14ac:dyDescent="0.3">
      <c r="A5125" s="31" t="s">
        <v>89</v>
      </c>
    </row>
    <row r="5126" spans="1:1" x14ac:dyDescent="0.3">
      <c r="A5126" s="55" t="s">
        <v>42</v>
      </c>
    </row>
    <row r="5127" spans="1:1" x14ac:dyDescent="0.3">
      <c r="A5127" s="55" t="s">
        <v>94</v>
      </c>
    </row>
    <row r="5128" spans="1:1" x14ac:dyDescent="0.3">
      <c r="A5128" s="32" t="s">
        <v>45</v>
      </c>
    </row>
    <row r="5129" spans="1:1" x14ac:dyDescent="0.3">
      <c r="A5129" s="32" t="s">
        <v>46</v>
      </c>
    </row>
    <row r="5130" spans="1:1" x14ac:dyDescent="0.3">
      <c r="A5130" s="32" t="s">
        <v>47</v>
      </c>
    </row>
    <row r="5131" spans="1:1" x14ac:dyDescent="0.3">
      <c r="A5131" s="32" t="s">
        <v>72</v>
      </c>
    </row>
    <row r="5132" spans="1:1" x14ac:dyDescent="0.3">
      <c r="A5132" s="32" t="s">
        <v>49</v>
      </c>
    </row>
    <row r="5133" spans="1:1" x14ac:dyDescent="0.3">
      <c r="A5133" s="56" t="s">
        <v>50</v>
      </c>
    </row>
    <row r="5134" spans="1:1" x14ac:dyDescent="0.3">
      <c r="A5134" s="31" t="s">
        <v>95</v>
      </c>
    </row>
    <row r="5135" spans="1:1" x14ac:dyDescent="0.3">
      <c r="A5135" s="31" t="s">
        <v>96</v>
      </c>
    </row>
    <row r="5136" spans="1:1" x14ac:dyDescent="0.3">
      <c r="A5136" s="31" t="s">
        <v>97</v>
      </c>
    </row>
    <row r="5137" spans="1:1" x14ac:dyDescent="0.3">
      <c r="A5137" s="31" t="s">
        <v>98</v>
      </c>
    </row>
    <row r="5138" spans="1:1" x14ac:dyDescent="0.3">
      <c r="A5138" s="31" t="s">
        <v>99</v>
      </c>
    </row>
    <row r="5139" spans="1:1" x14ac:dyDescent="0.3">
      <c r="A5139" s="31" t="s">
        <v>100</v>
      </c>
    </row>
    <row r="5140" spans="1:1" x14ac:dyDescent="0.3">
      <c r="A5140" s="31" t="s">
        <v>101</v>
      </c>
    </row>
    <row r="5141" spans="1:1" x14ac:dyDescent="0.3">
      <c r="A5141" s="31" t="s">
        <v>102</v>
      </c>
    </row>
    <row r="5142" spans="1:1" x14ac:dyDescent="0.3">
      <c r="A5142" s="31" t="s">
        <v>103</v>
      </c>
    </row>
    <row r="5143" spans="1:1" x14ac:dyDescent="0.3">
      <c r="A5143" s="31" t="s">
        <v>104</v>
      </c>
    </row>
    <row r="5144" spans="1:1" x14ac:dyDescent="0.3">
      <c r="A5144" s="31" t="s">
        <v>105</v>
      </c>
    </row>
    <row r="5145" spans="1:1" x14ac:dyDescent="0.3">
      <c r="A5145" s="31" t="s">
        <v>106</v>
      </c>
    </row>
    <row r="5146" spans="1:1" x14ac:dyDescent="0.3">
      <c r="A5146" s="31" t="s">
        <v>0</v>
      </c>
    </row>
    <row r="5147" spans="1:1" x14ac:dyDescent="0.3">
      <c r="A5147" s="31" t="s">
        <v>1</v>
      </c>
    </row>
    <row r="5148" spans="1:1" x14ac:dyDescent="0.3">
      <c r="A5148" s="35" t="s">
        <v>2</v>
      </c>
    </row>
    <row r="5149" spans="1:1" x14ac:dyDescent="0.3">
      <c r="A5149" s="31" t="s">
        <v>3</v>
      </c>
    </row>
    <row r="5150" spans="1:1" x14ac:dyDescent="0.3">
      <c r="A5150" s="31" t="s">
        <v>4</v>
      </c>
    </row>
    <row r="5151" spans="1:1" x14ac:dyDescent="0.3">
      <c r="A5151" s="31" t="s">
        <v>5</v>
      </c>
    </row>
    <row r="5152" spans="1:1" x14ac:dyDescent="0.3">
      <c r="A5152" s="31" t="s">
        <v>6</v>
      </c>
    </row>
    <row r="5153" spans="1:1" x14ac:dyDescent="0.3">
      <c r="A5153" s="31" t="s">
        <v>7</v>
      </c>
    </row>
    <row r="5154" spans="1:1" x14ac:dyDescent="0.3">
      <c r="A5154" s="31" t="s">
        <v>8</v>
      </c>
    </row>
    <row r="5155" spans="1:1" x14ac:dyDescent="0.3">
      <c r="A5155" s="31" t="s">
        <v>12</v>
      </c>
    </row>
    <row r="5156" spans="1:1" x14ac:dyDescent="0.3">
      <c r="A5156" s="31" t="s">
        <v>9</v>
      </c>
    </row>
    <row r="5157" spans="1:1" x14ac:dyDescent="0.3">
      <c r="A5157" s="31" t="s">
        <v>10</v>
      </c>
    </row>
    <row r="5158" spans="1:1" x14ac:dyDescent="0.3">
      <c r="A5158" s="31" t="s">
        <v>14</v>
      </c>
    </row>
    <row r="5159" spans="1:1" x14ac:dyDescent="0.3">
      <c r="A5159" s="31" t="s">
        <v>15</v>
      </c>
    </row>
    <row r="5160" spans="1:1" x14ac:dyDescent="0.3">
      <c r="A5160" s="31" t="s">
        <v>90</v>
      </c>
    </row>
    <row r="5161" spans="1:1" x14ac:dyDescent="0.3">
      <c r="A5161" s="31" t="s">
        <v>91</v>
      </c>
    </row>
    <row r="5162" spans="1:1" x14ac:dyDescent="0.3">
      <c r="A5162" s="31" t="s">
        <v>18</v>
      </c>
    </row>
    <row r="5163" spans="1:1" x14ac:dyDescent="0.3">
      <c r="A5163" s="31" t="s">
        <v>19</v>
      </c>
    </row>
    <row r="5164" spans="1:1" x14ac:dyDescent="0.3">
      <c r="A5164" s="31" t="s">
        <v>20</v>
      </c>
    </row>
    <row r="5165" spans="1:1" x14ac:dyDescent="0.3">
      <c r="A5165" s="31" t="s">
        <v>21</v>
      </c>
    </row>
    <row r="5166" spans="1:1" x14ac:dyDescent="0.3">
      <c r="A5166" s="31" t="s">
        <v>22</v>
      </c>
    </row>
    <row r="5167" spans="1:1" x14ac:dyDescent="0.3">
      <c r="A5167" s="31" t="s">
        <v>82</v>
      </c>
    </row>
    <row r="5168" spans="1:1" x14ac:dyDescent="0.3">
      <c r="A5168" s="31" t="s">
        <v>83</v>
      </c>
    </row>
    <row r="5169" spans="1:1" x14ac:dyDescent="0.3">
      <c r="A5169" s="31" t="s">
        <v>24</v>
      </c>
    </row>
    <row r="5170" spans="1:1" x14ac:dyDescent="0.3">
      <c r="A5170" s="31" t="s">
        <v>84</v>
      </c>
    </row>
    <row r="5171" spans="1:1" x14ac:dyDescent="0.3">
      <c r="A5171" s="31" t="s">
        <v>26</v>
      </c>
    </row>
    <row r="5172" spans="1:1" x14ac:dyDescent="0.3">
      <c r="A5172" s="31" t="s">
        <v>27</v>
      </c>
    </row>
    <row r="5173" spans="1:1" x14ac:dyDescent="0.3">
      <c r="A5173" s="31" t="s">
        <v>28</v>
      </c>
    </row>
    <row r="5174" spans="1:1" x14ac:dyDescent="0.3">
      <c r="A5174" s="31" t="s">
        <v>92</v>
      </c>
    </row>
    <row r="5175" spans="1:1" x14ac:dyDescent="0.3">
      <c r="A5175" s="31" t="s">
        <v>85</v>
      </c>
    </row>
    <row r="5176" spans="1:1" x14ac:dyDescent="0.3">
      <c r="A5176" s="31" t="s">
        <v>30</v>
      </c>
    </row>
    <row r="5177" spans="1:1" x14ac:dyDescent="0.3">
      <c r="A5177" s="31" t="s">
        <v>31</v>
      </c>
    </row>
    <row r="5178" spans="1:1" x14ac:dyDescent="0.3">
      <c r="A5178" s="31" t="s">
        <v>33</v>
      </c>
    </row>
    <row r="5179" spans="1:1" x14ac:dyDescent="0.3">
      <c r="A5179" s="31" t="s">
        <v>86</v>
      </c>
    </row>
    <row r="5180" spans="1:1" x14ac:dyDescent="0.3">
      <c r="A5180" s="31" t="s">
        <v>36</v>
      </c>
    </row>
    <row r="5181" spans="1:1" x14ac:dyDescent="0.3">
      <c r="A5181" s="31" t="s">
        <v>37</v>
      </c>
    </row>
    <row r="5182" spans="1:1" x14ac:dyDescent="0.3">
      <c r="A5182" s="31" t="s">
        <v>38</v>
      </c>
    </row>
    <row r="5183" spans="1:1" x14ac:dyDescent="0.3">
      <c r="A5183" s="31" t="s">
        <v>87</v>
      </c>
    </row>
    <row r="5184" spans="1:1" x14ac:dyDescent="0.3">
      <c r="A5184" s="31" t="s">
        <v>40</v>
      </c>
    </row>
    <row r="5185" spans="1:1" x14ac:dyDescent="0.3">
      <c r="A5185" s="31" t="s">
        <v>88</v>
      </c>
    </row>
    <row r="5186" spans="1:1" x14ac:dyDescent="0.3">
      <c r="A5186" s="31" t="s">
        <v>89</v>
      </c>
    </row>
    <row r="5187" spans="1:1" x14ac:dyDescent="0.3">
      <c r="A5187" s="55" t="s">
        <v>42</v>
      </c>
    </row>
    <row r="5188" spans="1:1" x14ac:dyDescent="0.3">
      <c r="A5188" s="55" t="s">
        <v>94</v>
      </c>
    </row>
    <row r="5189" spans="1:1" x14ac:dyDescent="0.3">
      <c r="A5189" s="32" t="s">
        <v>45</v>
      </c>
    </row>
    <row r="5190" spans="1:1" x14ac:dyDescent="0.3">
      <c r="A5190" s="32" t="s">
        <v>46</v>
      </c>
    </row>
    <row r="5191" spans="1:1" x14ac:dyDescent="0.3">
      <c r="A5191" s="32" t="s">
        <v>47</v>
      </c>
    </row>
    <row r="5192" spans="1:1" x14ac:dyDescent="0.3">
      <c r="A5192" s="32" t="s">
        <v>72</v>
      </c>
    </row>
    <row r="5193" spans="1:1" x14ac:dyDescent="0.3">
      <c r="A5193" s="32" t="s">
        <v>49</v>
      </c>
    </row>
    <row r="5194" spans="1:1" x14ac:dyDescent="0.3">
      <c r="A5194" s="56" t="s">
        <v>50</v>
      </c>
    </row>
    <row r="5195" spans="1:1" x14ac:dyDescent="0.3">
      <c r="A5195" s="31" t="s">
        <v>95</v>
      </c>
    </row>
    <row r="5196" spans="1:1" x14ac:dyDescent="0.3">
      <c r="A5196" s="31" t="s">
        <v>96</v>
      </c>
    </row>
    <row r="5197" spans="1:1" x14ac:dyDescent="0.3">
      <c r="A5197" s="31" t="s">
        <v>97</v>
      </c>
    </row>
    <row r="5198" spans="1:1" x14ac:dyDescent="0.3">
      <c r="A5198" s="31" t="s">
        <v>98</v>
      </c>
    </row>
    <row r="5199" spans="1:1" x14ac:dyDescent="0.3">
      <c r="A5199" s="31" t="s">
        <v>99</v>
      </c>
    </row>
    <row r="5200" spans="1:1" x14ac:dyDescent="0.3">
      <c r="A5200" s="31" t="s">
        <v>100</v>
      </c>
    </row>
    <row r="5201" spans="1:1" x14ac:dyDescent="0.3">
      <c r="A5201" s="31" t="s">
        <v>101</v>
      </c>
    </row>
    <row r="5202" spans="1:1" x14ac:dyDescent="0.3">
      <c r="A5202" s="31" t="s">
        <v>102</v>
      </c>
    </row>
    <row r="5203" spans="1:1" x14ac:dyDescent="0.3">
      <c r="A5203" s="31" t="s">
        <v>103</v>
      </c>
    </row>
    <row r="5204" spans="1:1" x14ac:dyDescent="0.3">
      <c r="A5204" s="31" t="s">
        <v>104</v>
      </c>
    </row>
    <row r="5205" spans="1:1" x14ac:dyDescent="0.3">
      <c r="A5205" s="31" t="s">
        <v>105</v>
      </c>
    </row>
    <row r="5206" spans="1:1" x14ac:dyDescent="0.3">
      <c r="A5206" s="31" t="s">
        <v>106</v>
      </c>
    </row>
    <row r="5207" spans="1:1" x14ac:dyDescent="0.3">
      <c r="A5207" s="31" t="s">
        <v>0</v>
      </c>
    </row>
    <row r="5208" spans="1:1" x14ac:dyDescent="0.3">
      <c r="A5208" s="31" t="s">
        <v>1</v>
      </c>
    </row>
    <row r="5209" spans="1:1" x14ac:dyDescent="0.3">
      <c r="A5209" s="35" t="s">
        <v>2</v>
      </c>
    </row>
    <row r="5210" spans="1:1" x14ac:dyDescent="0.3">
      <c r="A5210" s="31" t="s">
        <v>3</v>
      </c>
    </row>
    <row r="5211" spans="1:1" x14ac:dyDescent="0.3">
      <c r="A5211" s="31" t="s">
        <v>4</v>
      </c>
    </row>
    <row r="5212" spans="1:1" x14ac:dyDescent="0.3">
      <c r="A5212" s="31" t="s">
        <v>5</v>
      </c>
    </row>
    <row r="5213" spans="1:1" x14ac:dyDescent="0.3">
      <c r="A5213" s="31" t="s">
        <v>6</v>
      </c>
    </row>
    <row r="5214" spans="1:1" x14ac:dyDescent="0.3">
      <c r="A5214" s="31" t="s">
        <v>7</v>
      </c>
    </row>
    <row r="5215" spans="1:1" x14ac:dyDescent="0.3">
      <c r="A5215" s="31" t="s">
        <v>8</v>
      </c>
    </row>
    <row r="5216" spans="1:1" x14ac:dyDescent="0.3">
      <c r="A5216" s="31" t="s">
        <v>12</v>
      </c>
    </row>
    <row r="5217" spans="1:1" x14ac:dyDescent="0.3">
      <c r="A5217" s="31" t="s">
        <v>9</v>
      </c>
    </row>
    <row r="5218" spans="1:1" x14ac:dyDescent="0.3">
      <c r="A5218" s="31" t="s">
        <v>10</v>
      </c>
    </row>
    <row r="5219" spans="1:1" x14ac:dyDescent="0.3">
      <c r="A5219" s="31" t="s">
        <v>14</v>
      </c>
    </row>
    <row r="5220" spans="1:1" x14ac:dyDescent="0.3">
      <c r="A5220" s="31" t="s">
        <v>15</v>
      </c>
    </row>
    <row r="5221" spans="1:1" x14ac:dyDescent="0.3">
      <c r="A5221" s="31" t="s">
        <v>90</v>
      </c>
    </row>
    <row r="5222" spans="1:1" x14ac:dyDescent="0.3">
      <c r="A5222" s="31" t="s">
        <v>91</v>
      </c>
    </row>
    <row r="5223" spans="1:1" x14ac:dyDescent="0.3">
      <c r="A5223" s="31" t="s">
        <v>18</v>
      </c>
    </row>
    <row r="5224" spans="1:1" x14ac:dyDescent="0.3">
      <c r="A5224" s="31" t="s">
        <v>19</v>
      </c>
    </row>
    <row r="5225" spans="1:1" x14ac:dyDescent="0.3">
      <c r="A5225" s="31" t="s">
        <v>20</v>
      </c>
    </row>
    <row r="5226" spans="1:1" x14ac:dyDescent="0.3">
      <c r="A5226" s="31" t="s">
        <v>21</v>
      </c>
    </row>
    <row r="5227" spans="1:1" x14ac:dyDescent="0.3">
      <c r="A5227" s="31" t="s">
        <v>22</v>
      </c>
    </row>
    <row r="5228" spans="1:1" x14ac:dyDescent="0.3">
      <c r="A5228" s="31" t="s">
        <v>82</v>
      </c>
    </row>
    <row r="5229" spans="1:1" x14ac:dyDescent="0.3">
      <c r="A5229" s="31" t="s">
        <v>83</v>
      </c>
    </row>
    <row r="5230" spans="1:1" x14ac:dyDescent="0.3">
      <c r="A5230" s="31" t="s">
        <v>24</v>
      </c>
    </row>
    <row r="5231" spans="1:1" x14ac:dyDescent="0.3">
      <c r="A5231" s="31" t="s">
        <v>84</v>
      </c>
    </row>
    <row r="5232" spans="1:1" x14ac:dyDescent="0.3">
      <c r="A5232" s="31" t="s">
        <v>26</v>
      </c>
    </row>
    <row r="5233" spans="1:1" x14ac:dyDescent="0.3">
      <c r="A5233" s="31" t="s">
        <v>27</v>
      </c>
    </row>
    <row r="5234" spans="1:1" x14ac:dyDescent="0.3">
      <c r="A5234" s="31" t="s">
        <v>28</v>
      </c>
    </row>
    <row r="5235" spans="1:1" x14ac:dyDescent="0.3">
      <c r="A5235" s="31" t="s">
        <v>92</v>
      </c>
    </row>
    <row r="5236" spans="1:1" x14ac:dyDescent="0.3">
      <c r="A5236" s="31" t="s">
        <v>85</v>
      </c>
    </row>
    <row r="5237" spans="1:1" x14ac:dyDescent="0.3">
      <c r="A5237" s="31" t="s">
        <v>30</v>
      </c>
    </row>
    <row r="5238" spans="1:1" x14ac:dyDescent="0.3">
      <c r="A5238" s="31" t="s">
        <v>31</v>
      </c>
    </row>
    <row r="5239" spans="1:1" x14ac:dyDescent="0.3">
      <c r="A5239" s="31" t="s">
        <v>33</v>
      </c>
    </row>
    <row r="5240" spans="1:1" x14ac:dyDescent="0.3">
      <c r="A5240" s="31" t="s">
        <v>86</v>
      </c>
    </row>
    <row r="5241" spans="1:1" x14ac:dyDescent="0.3">
      <c r="A5241" s="31" t="s">
        <v>36</v>
      </c>
    </row>
    <row r="5242" spans="1:1" x14ac:dyDescent="0.3">
      <c r="A5242" s="31" t="s">
        <v>37</v>
      </c>
    </row>
    <row r="5243" spans="1:1" x14ac:dyDescent="0.3">
      <c r="A5243" s="31" t="s">
        <v>38</v>
      </c>
    </row>
    <row r="5244" spans="1:1" x14ac:dyDescent="0.3">
      <c r="A5244" s="31" t="s">
        <v>87</v>
      </c>
    </row>
    <row r="5245" spans="1:1" x14ac:dyDescent="0.3">
      <c r="A5245" s="31" t="s">
        <v>40</v>
      </c>
    </row>
    <row r="5246" spans="1:1" x14ac:dyDescent="0.3">
      <c r="A5246" s="31" t="s">
        <v>88</v>
      </c>
    </row>
    <row r="5247" spans="1:1" x14ac:dyDescent="0.3">
      <c r="A5247" s="31" t="s">
        <v>89</v>
      </c>
    </row>
    <row r="5248" spans="1:1" x14ac:dyDescent="0.3">
      <c r="A5248" s="55" t="s">
        <v>42</v>
      </c>
    </row>
    <row r="5249" spans="1:1" x14ac:dyDescent="0.3">
      <c r="A5249" s="55" t="s">
        <v>94</v>
      </c>
    </row>
    <row r="5250" spans="1:1" x14ac:dyDescent="0.3">
      <c r="A5250" s="32" t="s">
        <v>45</v>
      </c>
    </row>
    <row r="5251" spans="1:1" x14ac:dyDescent="0.3">
      <c r="A5251" s="32" t="s">
        <v>46</v>
      </c>
    </row>
    <row r="5252" spans="1:1" x14ac:dyDescent="0.3">
      <c r="A5252" s="32" t="s">
        <v>47</v>
      </c>
    </row>
    <row r="5253" spans="1:1" x14ac:dyDescent="0.3">
      <c r="A5253" s="32" t="s">
        <v>72</v>
      </c>
    </row>
    <row r="5254" spans="1:1" x14ac:dyDescent="0.3">
      <c r="A5254" s="32" t="s">
        <v>49</v>
      </c>
    </row>
    <row r="5255" spans="1:1" x14ac:dyDescent="0.3">
      <c r="A5255" s="56" t="s">
        <v>50</v>
      </c>
    </row>
    <row r="5256" spans="1:1" x14ac:dyDescent="0.3">
      <c r="A5256" s="31" t="s">
        <v>95</v>
      </c>
    </row>
    <row r="5257" spans="1:1" x14ac:dyDescent="0.3">
      <c r="A5257" s="31" t="s">
        <v>96</v>
      </c>
    </row>
    <row r="5258" spans="1:1" x14ac:dyDescent="0.3">
      <c r="A5258" s="31" t="s">
        <v>97</v>
      </c>
    </row>
    <row r="5259" spans="1:1" x14ac:dyDescent="0.3">
      <c r="A5259" s="31" t="s">
        <v>98</v>
      </c>
    </row>
    <row r="5260" spans="1:1" x14ac:dyDescent="0.3">
      <c r="A5260" s="31" t="s">
        <v>99</v>
      </c>
    </row>
    <row r="5261" spans="1:1" x14ac:dyDescent="0.3">
      <c r="A5261" s="31" t="s">
        <v>100</v>
      </c>
    </row>
    <row r="5262" spans="1:1" x14ac:dyDescent="0.3">
      <c r="A5262" s="31" t="s">
        <v>101</v>
      </c>
    </row>
    <row r="5263" spans="1:1" x14ac:dyDescent="0.3">
      <c r="A5263" s="31" t="s">
        <v>102</v>
      </c>
    </row>
    <row r="5264" spans="1:1" x14ac:dyDescent="0.3">
      <c r="A5264" s="31" t="s">
        <v>103</v>
      </c>
    </row>
    <row r="5265" spans="1:1" x14ac:dyDescent="0.3">
      <c r="A5265" s="31" t="s">
        <v>104</v>
      </c>
    </row>
    <row r="5266" spans="1:1" x14ac:dyDescent="0.3">
      <c r="A5266" s="31" t="s">
        <v>105</v>
      </c>
    </row>
    <row r="5267" spans="1:1" x14ac:dyDescent="0.3">
      <c r="A5267" s="31" t="s">
        <v>106</v>
      </c>
    </row>
    <row r="5268" spans="1:1" x14ac:dyDescent="0.3">
      <c r="A5268" t="s">
        <v>0</v>
      </c>
    </row>
    <row r="5269" spans="1:1" x14ac:dyDescent="0.3">
      <c r="A5269" t="s">
        <v>1</v>
      </c>
    </row>
    <row r="5270" spans="1:1" x14ac:dyDescent="0.3">
      <c r="A5270" t="s">
        <v>2</v>
      </c>
    </row>
    <row r="5271" spans="1:1" x14ac:dyDescent="0.3">
      <c r="A5271" t="s">
        <v>3</v>
      </c>
    </row>
    <row r="5272" spans="1:1" x14ac:dyDescent="0.3">
      <c r="A5272" t="s">
        <v>4</v>
      </c>
    </row>
    <row r="5273" spans="1:1" x14ac:dyDescent="0.3">
      <c r="A5273" t="s">
        <v>5</v>
      </c>
    </row>
    <row r="5274" spans="1:1" x14ac:dyDescent="0.3">
      <c r="A5274" t="s">
        <v>6</v>
      </c>
    </row>
    <row r="5275" spans="1:1" x14ac:dyDescent="0.3">
      <c r="A5275" t="s">
        <v>7</v>
      </c>
    </row>
    <row r="5276" spans="1:1" x14ac:dyDescent="0.3">
      <c r="A5276" t="s">
        <v>8</v>
      </c>
    </row>
    <row r="5277" spans="1:1" x14ac:dyDescent="0.3">
      <c r="A5277" t="s">
        <v>12</v>
      </c>
    </row>
    <row r="5278" spans="1:1" x14ac:dyDescent="0.3">
      <c r="A5278" t="s">
        <v>9</v>
      </c>
    </row>
    <row r="5279" spans="1:1" x14ac:dyDescent="0.3">
      <c r="A5279" t="s">
        <v>10</v>
      </c>
    </row>
    <row r="5280" spans="1:1" x14ac:dyDescent="0.3">
      <c r="A5280" t="s">
        <v>14</v>
      </c>
    </row>
    <row r="5281" spans="1:1" x14ac:dyDescent="0.3">
      <c r="A5281" t="s">
        <v>15</v>
      </c>
    </row>
    <row r="5282" spans="1:1" x14ac:dyDescent="0.3">
      <c r="A5282" t="s">
        <v>90</v>
      </c>
    </row>
    <row r="5283" spans="1:1" x14ac:dyDescent="0.3">
      <c r="A5283" t="s">
        <v>91</v>
      </c>
    </row>
    <row r="5284" spans="1:1" x14ac:dyDescent="0.3">
      <c r="A5284" t="s">
        <v>18</v>
      </c>
    </row>
    <row r="5285" spans="1:1" x14ac:dyDescent="0.3">
      <c r="A5285" t="s">
        <v>19</v>
      </c>
    </row>
    <row r="5286" spans="1:1" x14ac:dyDescent="0.3">
      <c r="A5286" t="s">
        <v>20</v>
      </c>
    </row>
    <row r="5287" spans="1:1" x14ac:dyDescent="0.3">
      <c r="A5287" t="s">
        <v>21</v>
      </c>
    </row>
    <row r="5288" spans="1:1" x14ac:dyDescent="0.3">
      <c r="A5288" t="s">
        <v>22</v>
      </c>
    </row>
    <row r="5289" spans="1:1" x14ac:dyDescent="0.3">
      <c r="A5289" t="s">
        <v>82</v>
      </c>
    </row>
    <row r="5290" spans="1:1" x14ac:dyDescent="0.3">
      <c r="A5290" t="s">
        <v>83</v>
      </c>
    </row>
    <row r="5291" spans="1:1" x14ac:dyDescent="0.3">
      <c r="A5291" t="s">
        <v>24</v>
      </c>
    </row>
    <row r="5292" spans="1:1" x14ac:dyDescent="0.3">
      <c r="A5292" t="s">
        <v>84</v>
      </c>
    </row>
    <row r="5293" spans="1:1" x14ac:dyDescent="0.3">
      <c r="A5293" t="s">
        <v>26</v>
      </c>
    </row>
    <row r="5294" spans="1:1" x14ac:dyDescent="0.3">
      <c r="A5294" t="s">
        <v>27</v>
      </c>
    </row>
    <row r="5295" spans="1:1" x14ac:dyDescent="0.3">
      <c r="A5295" t="s">
        <v>28</v>
      </c>
    </row>
    <row r="5296" spans="1:1" x14ac:dyDescent="0.3">
      <c r="A5296" t="s">
        <v>92</v>
      </c>
    </row>
    <row r="5297" spans="1:1" x14ac:dyDescent="0.3">
      <c r="A5297" t="s">
        <v>85</v>
      </c>
    </row>
    <row r="5298" spans="1:1" x14ac:dyDescent="0.3">
      <c r="A5298" t="s">
        <v>30</v>
      </c>
    </row>
    <row r="5299" spans="1:1" x14ac:dyDescent="0.3">
      <c r="A5299" t="s">
        <v>31</v>
      </c>
    </row>
    <row r="5300" spans="1:1" x14ac:dyDescent="0.3">
      <c r="A5300" t="s">
        <v>33</v>
      </c>
    </row>
    <row r="5301" spans="1:1" x14ac:dyDescent="0.3">
      <c r="A5301" t="s">
        <v>86</v>
      </c>
    </row>
    <row r="5302" spans="1:1" x14ac:dyDescent="0.3">
      <c r="A5302" t="s">
        <v>36</v>
      </c>
    </row>
    <row r="5303" spans="1:1" x14ac:dyDescent="0.3">
      <c r="A5303" t="s">
        <v>37</v>
      </c>
    </row>
    <row r="5304" spans="1:1" x14ac:dyDescent="0.3">
      <c r="A5304" t="s">
        <v>38</v>
      </c>
    </row>
    <row r="5305" spans="1:1" x14ac:dyDescent="0.3">
      <c r="A5305" t="s">
        <v>87</v>
      </c>
    </row>
    <row r="5306" spans="1:1" x14ac:dyDescent="0.3">
      <c r="A5306" t="s">
        <v>40</v>
      </c>
    </row>
    <row r="5307" spans="1:1" x14ac:dyDescent="0.3">
      <c r="A5307" t="s">
        <v>88</v>
      </c>
    </row>
    <row r="5308" spans="1:1" x14ac:dyDescent="0.3">
      <c r="A5308" t="s">
        <v>89</v>
      </c>
    </row>
    <row r="5309" spans="1:1" x14ac:dyDescent="0.3">
      <c r="A5309" t="s">
        <v>42</v>
      </c>
    </row>
    <row r="5310" spans="1:1" x14ac:dyDescent="0.3">
      <c r="A5310" t="s">
        <v>94</v>
      </c>
    </row>
    <row r="5311" spans="1:1" x14ac:dyDescent="0.3">
      <c r="A5311" t="s">
        <v>45</v>
      </c>
    </row>
    <row r="5312" spans="1:1" x14ac:dyDescent="0.3">
      <c r="A5312" t="s">
        <v>46</v>
      </c>
    </row>
    <row r="5313" spans="1:1" x14ac:dyDescent="0.3">
      <c r="A5313" t="s">
        <v>47</v>
      </c>
    </row>
    <row r="5314" spans="1:1" x14ac:dyDescent="0.3">
      <c r="A5314" t="s">
        <v>72</v>
      </c>
    </row>
    <row r="5315" spans="1:1" x14ac:dyDescent="0.3">
      <c r="A5315" t="s">
        <v>49</v>
      </c>
    </row>
    <row r="5316" spans="1:1" x14ac:dyDescent="0.3">
      <c r="A5316" t="s">
        <v>50</v>
      </c>
    </row>
    <row r="5317" spans="1:1" x14ac:dyDescent="0.3">
      <c r="A5317" t="s">
        <v>95</v>
      </c>
    </row>
    <row r="5318" spans="1:1" x14ac:dyDescent="0.3">
      <c r="A5318" t="s">
        <v>96</v>
      </c>
    </row>
    <row r="5319" spans="1:1" x14ac:dyDescent="0.3">
      <c r="A5319" t="s">
        <v>97</v>
      </c>
    </row>
    <row r="5320" spans="1:1" x14ac:dyDescent="0.3">
      <c r="A5320" t="s">
        <v>98</v>
      </c>
    </row>
    <row r="5321" spans="1:1" x14ac:dyDescent="0.3">
      <c r="A5321" t="s">
        <v>99</v>
      </c>
    </row>
    <row r="5322" spans="1:1" x14ac:dyDescent="0.3">
      <c r="A5322" t="s">
        <v>100</v>
      </c>
    </row>
    <row r="5323" spans="1:1" x14ac:dyDescent="0.3">
      <c r="A5323" t="s">
        <v>101</v>
      </c>
    </row>
    <row r="5324" spans="1:1" x14ac:dyDescent="0.3">
      <c r="A5324" t="s">
        <v>102</v>
      </c>
    </row>
    <row r="5325" spans="1:1" x14ac:dyDescent="0.3">
      <c r="A5325" t="s">
        <v>103</v>
      </c>
    </row>
    <row r="5326" spans="1:1" x14ac:dyDescent="0.3">
      <c r="A5326" t="s">
        <v>104</v>
      </c>
    </row>
    <row r="5327" spans="1:1" x14ac:dyDescent="0.3">
      <c r="A5327" t="s">
        <v>105</v>
      </c>
    </row>
    <row r="5328" spans="1:1" x14ac:dyDescent="0.3">
      <c r="A5328" t="s">
        <v>106</v>
      </c>
    </row>
    <row r="5329" spans="1:1" x14ac:dyDescent="0.3">
      <c r="A5329" s="31" t="s">
        <v>0</v>
      </c>
    </row>
    <row r="5330" spans="1:1" x14ac:dyDescent="0.3">
      <c r="A5330" s="31" t="s">
        <v>1</v>
      </c>
    </row>
    <row r="5331" spans="1:1" x14ac:dyDescent="0.3">
      <c r="A5331" s="35" t="s">
        <v>2</v>
      </c>
    </row>
    <row r="5332" spans="1:1" x14ac:dyDescent="0.3">
      <c r="A5332" s="31" t="s">
        <v>3</v>
      </c>
    </row>
    <row r="5333" spans="1:1" x14ac:dyDescent="0.3">
      <c r="A5333" s="31" t="s">
        <v>4</v>
      </c>
    </row>
    <row r="5334" spans="1:1" x14ac:dyDescent="0.3">
      <c r="A5334" s="31" t="s">
        <v>5</v>
      </c>
    </row>
    <row r="5335" spans="1:1" x14ac:dyDescent="0.3">
      <c r="A5335" s="31" t="s">
        <v>6</v>
      </c>
    </row>
    <row r="5336" spans="1:1" x14ac:dyDescent="0.3">
      <c r="A5336" s="31" t="s">
        <v>7</v>
      </c>
    </row>
    <row r="5337" spans="1:1" x14ac:dyDescent="0.3">
      <c r="A5337" s="31" t="s">
        <v>8</v>
      </c>
    </row>
    <row r="5338" spans="1:1" x14ac:dyDescent="0.3">
      <c r="A5338" s="31" t="s">
        <v>12</v>
      </c>
    </row>
    <row r="5339" spans="1:1" x14ac:dyDescent="0.3">
      <c r="A5339" s="31" t="s">
        <v>9</v>
      </c>
    </row>
    <row r="5340" spans="1:1" x14ac:dyDescent="0.3">
      <c r="A5340" s="31" t="s">
        <v>10</v>
      </c>
    </row>
    <row r="5341" spans="1:1" x14ac:dyDescent="0.3">
      <c r="A5341" s="31" t="s">
        <v>14</v>
      </c>
    </row>
    <row r="5342" spans="1:1" x14ac:dyDescent="0.3">
      <c r="A5342" s="31" t="s">
        <v>15</v>
      </c>
    </row>
    <row r="5343" spans="1:1" x14ac:dyDescent="0.3">
      <c r="A5343" s="31" t="s">
        <v>90</v>
      </c>
    </row>
    <row r="5344" spans="1:1" x14ac:dyDescent="0.3">
      <c r="A5344" s="31" t="s">
        <v>91</v>
      </c>
    </row>
    <row r="5345" spans="1:1" x14ac:dyDescent="0.3">
      <c r="A5345" s="31" t="s">
        <v>18</v>
      </c>
    </row>
    <row r="5346" spans="1:1" x14ac:dyDescent="0.3">
      <c r="A5346" s="31" t="s">
        <v>19</v>
      </c>
    </row>
    <row r="5347" spans="1:1" x14ac:dyDescent="0.3">
      <c r="A5347" s="31" t="s">
        <v>20</v>
      </c>
    </row>
    <row r="5348" spans="1:1" x14ac:dyDescent="0.3">
      <c r="A5348" s="31" t="s">
        <v>21</v>
      </c>
    </row>
    <row r="5349" spans="1:1" x14ac:dyDescent="0.3">
      <c r="A5349" s="31" t="s">
        <v>22</v>
      </c>
    </row>
    <row r="5350" spans="1:1" x14ac:dyDescent="0.3">
      <c r="A5350" s="31" t="s">
        <v>82</v>
      </c>
    </row>
    <row r="5351" spans="1:1" x14ac:dyDescent="0.3">
      <c r="A5351" s="31" t="s">
        <v>83</v>
      </c>
    </row>
    <row r="5352" spans="1:1" x14ac:dyDescent="0.3">
      <c r="A5352" s="31" t="s">
        <v>24</v>
      </c>
    </row>
    <row r="5353" spans="1:1" x14ac:dyDescent="0.3">
      <c r="A5353" s="31" t="s">
        <v>84</v>
      </c>
    </row>
    <row r="5354" spans="1:1" x14ac:dyDescent="0.3">
      <c r="A5354" s="31" t="s">
        <v>26</v>
      </c>
    </row>
    <row r="5355" spans="1:1" x14ac:dyDescent="0.3">
      <c r="A5355" s="31" t="s">
        <v>27</v>
      </c>
    </row>
    <row r="5356" spans="1:1" x14ac:dyDescent="0.3">
      <c r="A5356" s="31" t="s">
        <v>28</v>
      </c>
    </row>
    <row r="5357" spans="1:1" x14ac:dyDescent="0.3">
      <c r="A5357" s="31" t="s">
        <v>92</v>
      </c>
    </row>
    <row r="5358" spans="1:1" x14ac:dyDescent="0.3">
      <c r="A5358" s="31" t="s">
        <v>85</v>
      </c>
    </row>
    <row r="5359" spans="1:1" x14ac:dyDescent="0.3">
      <c r="A5359" s="31" t="s">
        <v>30</v>
      </c>
    </row>
    <row r="5360" spans="1:1" x14ac:dyDescent="0.3">
      <c r="A5360" s="31" t="s">
        <v>31</v>
      </c>
    </row>
    <row r="5361" spans="1:1" x14ac:dyDescent="0.3">
      <c r="A5361" s="31" t="s">
        <v>33</v>
      </c>
    </row>
    <row r="5362" spans="1:1" x14ac:dyDescent="0.3">
      <c r="A5362" s="31" t="s">
        <v>86</v>
      </c>
    </row>
    <row r="5363" spans="1:1" x14ac:dyDescent="0.3">
      <c r="A5363" s="31" t="s">
        <v>36</v>
      </c>
    </row>
    <row r="5364" spans="1:1" x14ac:dyDescent="0.3">
      <c r="A5364" s="31" t="s">
        <v>37</v>
      </c>
    </row>
    <row r="5365" spans="1:1" x14ac:dyDescent="0.3">
      <c r="A5365" s="31" t="s">
        <v>38</v>
      </c>
    </row>
    <row r="5366" spans="1:1" x14ac:dyDescent="0.3">
      <c r="A5366" s="31" t="s">
        <v>87</v>
      </c>
    </row>
    <row r="5367" spans="1:1" x14ac:dyDescent="0.3">
      <c r="A5367" s="31" t="s">
        <v>40</v>
      </c>
    </row>
    <row r="5368" spans="1:1" x14ac:dyDescent="0.3">
      <c r="A5368" s="31" t="s">
        <v>88</v>
      </c>
    </row>
    <row r="5369" spans="1:1" x14ac:dyDescent="0.3">
      <c r="A5369" s="31" t="s">
        <v>89</v>
      </c>
    </row>
    <row r="5370" spans="1:1" x14ac:dyDescent="0.3">
      <c r="A5370" s="36" t="s">
        <v>42</v>
      </c>
    </row>
    <row r="5371" spans="1:1" x14ac:dyDescent="0.3">
      <c r="A5371" s="36" t="s">
        <v>94</v>
      </c>
    </row>
    <row r="5372" spans="1:1" x14ac:dyDescent="0.3">
      <c r="A5372" s="32" t="s">
        <v>45</v>
      </c>
    </row>
    <row r="5373" spans="1:1" x14ac:dyDescent="0.3">
      <c r="A5373" s="32" t="s">
        <v>46</v>
      </c>
    </row>
    <row r="5374" spans="1:1" x14ac:dyDescent="0.3">
      <c r="A5374" s="32" t="s">
        <v>47</v>
      </c>
    </row>
    <row r="5375" spans="1:1" x14ac:dyDescent="0.3">
      <c r="A5375" s="32" t="s">
        <v>72</v>
      </c>
    </row>
    <row r="5376" spans="1:1" x14ac:dyDescent="0.3">
      <c r="A5376" s="32" t="s">
        <v>49</v>
      </c>
    </row>
    <row r="5377" spans="1:1" x14ac:dyDescent="0.3">
      <c r="A5377" s="37" t="s">
        <v>50</v>
      </c>
    </row>
    <row r="5378" spans="1:1" x14ac:dyDescent="0.3">
      <c r="A5378" s="31" t="s">
        <v>95</v>
      </c>
    </row>
    <row r="5379" spans="1:1" x14ac:dyDescent="0.3">
      <c r="A5379" s="31" t="s">
        <v>96</v>
      </c>
    </row>
    <row r="5380" spans="1:1" x14ac:dyDescent="0.3">
      <c r="A5380" s="31" t="s">
        <v>97</v>
      </c>
    </row>
    <row r="5381" spans="1:1" x14ac:dyDescent="0.3">
      <c r="A5381" s="31" t="s">
        <v>98</v>
      </c>
    </row>
    <row r="5382" spans="1:1" x14ac:dyDescent="0.3">
      <c r="A5382" s="31" t="s">
        <v>99</v>
      </c>
    </row>
    <row r="5383" spans="1:1" x14ac:dyDescent="0.3">
      <c r="A5383" s="31" t="s">
        <v>100</v>
      </c>
    </row>
    <row r="5384" spans="1:1" x14ac:dyDescent="0.3">
      <c r="A5384" s="31" t="s">
        <v>101</v>
      </c>
    </row>
    <row r="5385" spans="1:1" x14ac:dyDescent="0.3">
      <c r="A5385" s="31" t="s">
        <v>102</v>
      </c>
    </row>
    <row r="5386" spans="1:1" x14ac:dyDescent="0.3">
      <c r="A5386" s="31" t="s">
        <v>103</v>
      </c>
    </row>
    <row r="5387" spans="1:1" x14ac:dyDescent="0.3">
      <c r="A5387" s="31" t="s">
        <v>104</v>
      </c>
    </row>
    <row r="5388" spans="1:1" x14ac:dyDescent="0.3">
      <c r="A5388" s="31" t="s">
        <v>105</v>
      </c>
    </row>
    <row r="5389" spans="1:1" x14ac:dyDescent="0.3">
      <c r="A5389" s="31" t="s">
        <v>106</v>
      </c>
    </row>
    <row r="5390" spans="1:1" x14ac:dyDescent="0.3">
      <c r="A5390" t="s">
        <v>0</v>
      </c>
    </row>
    <row r="5391" spans="1:1" x14ac:dyDescent="0.3">
      <c r="A5391" t="s">
        <v>1</v>
      </c>
    </row>
    <row r="5392" spans="1:1" x14ac:dyDescent="0.3">
      <c r="A5392" t="s">
        <v>2</v>
      </c>
    </row>
    <row r="5393" spans="1:1" x14ac:dyDescent="0.3">
      <c r="A5393" t="s">
        <v>3</v>
      </c>
    </row>
    <row r="5394" spans="1:1" x14ac:dyDescent="0.3">
      <c r="A5394" t="s">
        <v>4</v>
      </c>
    </row>
    <row r="5395" spans="1:1" x14ac:dyDescent="0.3">
      <c r="A5395" t="s">
        <v>5</v>
      </c>
    </row>
    <row r="5396" spans="1:1" x14ac:dyDescent="0.3">
      <c r="A5396" t="s">
        <v>6</v>
      </c>
    </row>
    <row r="5397" spans="1:1" x14ac:dyDescent="0.3">
      <c r="A5397" t="s">
        <v>7</v>
      </c>
    </row>
    <row r="5398" spans="1:1" x14ac:dyDescent="0.3">
      <c r="A5398" t="s">
        <v>8</v>
      </c>
    </row>
    <row r="5399" spans="1:1" x14ac:dyDescent="0.3">
      <c r="A5399" t="s">
        <v>12</v>
      </c>
    </row>
    <row r="5400" spans="1:1" x14ac:dyDescent="0.3">
      <c r="A5400" t="s">
        <v>9</v>
      </c>
    </row>
    <row r="5401" spans="1:1" x14ac:dyDescent="0.3">
      <c r="A5401" t="s">
        <v>10</v>
      </c>
    </row>
    <row r="5402" spans="1:1" x14ac:dyDescent="0.3">
      <c r="A5402" t="s">
        <v>14</v>
      </c>
    </row>
    <row r="5403" spans="1:1" x14ac:dyDescent="0.3">
      <c r="A5403" t="s">
        <v>15</v>
      </c>
    </row>
    <row r="5404" spans="1:1" x14ac:dyDescent="0.3">
      <c r="A5404" t="s">
        <v>90</v>
      </c>
    </row>
    <row r="5405" spans="1:1" x14ac:dyDescent="0.3">
      <c r="A5405" t="s">
        <v>91</v>
      </c>
    </row>
    <row r="5406" spans="1:1" x14ac:dyDescent="0.3">
      <c r="A5406" t="s">
        <v>18</v>
      </c>
    </row>
    <row r="5407" spans="1:1" x14ac:dyDescent="0.3">
      <c r="A5407" t="s">
        <v>19</v>
      </c>
    </row>
    <row r="5408" spans="1:1" x14ac:dyDescent="0.3">
      <c r="A5408" t="s">
        <v>20</v>
      </c>
    </row>
    <row r="5409" spans="1:1" x14ac:dyDescent="0.3">
      <c r="A5409" t="s">
        <v>21</v>
      </c>
    </row>
    <row r="5410" spans="1:1" x14ac:dyDescent="0.3">
      <c r="A5410" t="s">
        <v>22</v>
      </c>
    </row>
    <row r="5411" spans="1:1" x14ac:dyDescent="0.3">
      <c r="A5411" t="s">
        <v>82</v>
      </c>
    </row>
    <row r="5412" spans="1:1" x14ac:dyDescent="0.3">
      <c r="A5412" t="s">
        <v>83</v>
      </c>
    </row>
    <row r="5413" spans="1:1" x14ac:dyDescent="0.3">
      <c r="A5413" t="s">
        <v>24</v>
      </c>
    </row>
    <row r="5414" spans="1:1" x14ac:dyDescent="0.3">
      <c r="A5414" t="s">
        <v>84</v>
      </c>
    </row>
    <row r="5415" spans="1:1" x14ac:dyDescent="0.3">
      <c r="A5415" t="s">
        <v>26</v>
      </c>
    </row>
    <row r="5416" spans="1:1" x14ac:dyDescent="0.3">
      <c r="A5416" t="s">
        <v>27</v>
      </c>
    </row>
    <row r="5417" spans="1:1" x14ac:dyDescent="0.3">
      <c r="A5417" t="s">
        <v>28</v>
      </c>
    </row>
    <row r="5418" spans="1:1" x14ac:dyDescent="0.3">
      <c r="A5418" t="s">
        <v>92</v>
      </c>
    </row>
    <row r="5419" spans="1:1" x14ac:dyDescent="0.3">
      <c r="A5419" t="s">
        <v>85</v>
      </c>
    </row>
    <row r="5420" spans="1:1" x14ac:dyDescent="0.3">
      <c r="A5420" t="s">
        <v>30</v>
      </c>
    </row>
    <row r="5421" spans="1:1" x14ac:dyDescent="0.3">
      <c r="A5421" t="s">
        <v>31</v>
      </c>
    </row>
    <row r="5422" spans="1:1" x14ac:dyDescent="0.3">
      <c r="A5422" t="s">
        <v>33</v>
      </c>
    </row>
    <row r="5423" spans="1:1" x14ac:dyDescent="0.3">
      <c r="A5423" t="s">
        <v>86</v>
      </c>
    </row>
    <row r="5424" spans="1:1" x14ac:dyDescent="0.3">
      <c r="A5424" t="s">
        <v>36</v>
      </c>
    </row>
    <row r="5425" spans="1:1" x14ac:dyDescent="0.3">
      <c r="A5425" t="s">
        <v>37</v>
      </c>
    </row>
    <row r="5426" spans="1:1" x14ac:dyDescent="0.3">
      <c r="A5426" t="s">
        <v>38</v>
      </c>
    </row>
    <row r="5427" spans="1:1" x14ac:dyDescent="0.3">
      <c r="A5427" t="s">
        <v>87</v>
      </c>
    </row>
    <row r="5428" spans="1:1" x14ac:dyDescent="0.3">
      <c r="A5428" t="s">
        <v>40</v>
      </c>
    </row>
    <row r="5429" spans="1:1" x14ac:dyDescent="0.3">
      <c r="A5429" t="s">
        <v>88</v>
      </c>
    </row>
    <row r="5430" spans="1:1" x14ac:dyDescent="0.3">
      <c r="A5430" t="s">
        <v>89</v>
      </c>
    </row>
    <row r="5431" spans="1:1" x14ac:dyDescent="0.3">
      <c r="A5431" t="s">
        <v>42</v>
      </c>
    </row>
    <row r="5432" spans="1:1" x14ac:dyDescent="0.3">
      <c r="A5432" t="s">
        <v>94</v>
      </c>
    </row>
    <row r="5433" spans="1:1" x14ac:dyDescent="0.3">
      <c r="A5433" t="s">
        <v>45</v>
      </c>
    </row>
    <row r="5434" spans="1:1" x14ac:dyDescent="0.3">
      <c r="A5434" t="s">
        <v>46</v>
      </c>
    </row>
    <row r="5435" spans="1:1" x14ac:dyDescent="0.3">
      <c r="A5435" t="s">
        <v>47</v>
      </c>
    </row>
    <row r="5436" spans="1:1" x14ac:dyDescent="0.3">
      <c r="A5436" t="s">
        <v>72</v>
      </c>
    </row>
    <row r="5437" spans="1:1" x14ac:dyDescent="0.3">
      <c r="A5437" t="s">
        <v>49</v>
      </c>
    </row>
    <row r="5438" spans="1:1" x14ac:dyDescent="0.3">
      <c r="A5438" t="s">
        <v>50</v>
      </c>
    </row>
    <row r="5439" spans="1:1" x14ac:dyDescent="0.3">
      <c r="A5439" t="s">
        <v>95</v>
      </c>
    </row>
    <row r="5440" spans="1:1" x14ac:dyDescent="0.3">
      <c r="A5440" t="s">
        <v>96</v>
      </c>
    </row>
    <row r="5441" spans="1:1" x14ac:dyDescent="0.3">
      <c r="A5441" t="s">
        <v>97</v>
      </c>
    </row>
    <row r="5442" spans="1:1" x14ac:dyDescent="0.3">
      <c r="A5442" t="s">
        <v>98</v>
      </c>
    </row>
    <row r="5443" spans="1:1" x14ac:dyDescent="0.3">
      <c r="A5443" t="s">
        <v>99</v>
      </c>
    </row>
    <row r="5444" spans="1:1" x14ac:dyDescent="0.3">
      <c r="A5444" t="s">
        <v>100</v>
      </c>
    </row>
    <row r="5445" spans="1:1" x14ac:dyDescent="0.3">
      <c r="A5445" t="s">
        <v>101</v>
      </c>
    </row>
    <row r="5446" spans="1:1" x14ac:dyDescent="0.3">
      <c r="A5446" t="s">
        <v>102</v>
      </c>
    </row>
    <row r="5447" spans="1:1" x14ac:dyDescent="0.3">
      <c r="A5447" t="s">
        <v>103</v>
      </c>
    </row>
    <row r="5448" spans="1:1" x14ac:dyDescent="0.3">
      <c r="A5448" t="s">
        <v>104</v>
      </c>
    </row>
    <row r="5449" spans="1:1" x14ac:dyDescent="0.3">
      <c r="A5449" t="s">
        <v>105</v>
      </c>
    </row>
    <row r="5450" spans="1:1" x14ac:dyDescent="0.3">
      <c r="A5450" t="s">
        <v>106</v>
      </c>
    </row>
    <row r="5451" spans="1:1" x14ac:dyDescent="0.3">
      <c r="A5451" t="s">
        <v>0</v>
      </c>
    </row>
    <row r="5452" spans="1:1" x14ac:dyDescent="0.3">
      <c r="A5452" t="s">
        <v>1</v>
      </c>
    </row>
    <row r="5453" spans="1:1" x14ac:dyDescent="0.3">
      <c r="A5453" t="s">
        <v>2</v>
      </c>
    </row>
    <row r="5454" spans="1:1" x14ac:dyDescent="0.3">
      <c r="A5454" t="s">
        <v>3</v>
      </c>
    </row>
    <row r="5455" spans="1:1" x14ac:dyDescent="0.3">
      <c r="A5455" t="s">
        <v>4</v>
      </c>
    </row>
    <row r="5456" spans="1:1" x14ac:dyDescent="0.3">
      <c r="A5456" t="s">
        <v>5</v>
      </c>
    </row>
    <row r="5457" spans="1:1" x14ac:dyDescent="0.3">
      <c r="A5457" t="s">
        <v>6</v>
      </c>
    </row>
    <row r="5458" spans="1:1" x14ac:dyDescent="0.3">
      <c r="A5458" t="s">
        <v>7</v>
      </c>
    </row>
    <row r="5459" spans="1:1" x14ac:dyDescent="0.3">
      <c r="A5459" t="s">
        <v>8</v>
      </c>
    </row>
    <row r="5460" spans="1:1" x14ac:dyDescent="0.3">
      <c r="A5460" t="s">
        <v>12</v>
      </c>
    </row>
    <row r="5461" spans="1:1" x14ac:dyDescent="0.3">
      <c r="A5461" t="s">
        <v>9</v>
      </c>
    </row>
    <row r="5462" spans="1:1" x14ac:dyDescent="0.3">
      <c r="A5462" t="s">
        <v>10</v>
      </c>
    </row>
    <row r="5463" spans="1:1" x14ac:dyDescent="0.3">
      <c r="A5463" t="s">
        <v>14</v>
      </c>
    </row>
    <row r="5464" spans="1:1" x14ac:dyDescent="0.3">
      <c r="A5464" t="s">
        <v>15</v>
      </c>
    </row>
    <row r="5465" spans="1:1" x14ac:dyDescent="0.3">
      <c r="A5465" t="s">
        <v>90</v>
      </c>
    </row>
    <row r="5466" spans="1:1" x14ac:dyDescent="0.3">
      <c r="A5466" t="s">
        <v>91</v>
      </c>
    </row>
    <row r="5467" spans="1:1" x14ac:dyDescent="0.3">
      <c r="A5467" t="s">
        <v>18</v>
      </c>
    </row>
    <row r="5468" spans="1:1" x14ac:dyDescent="0.3">
      <c r="A5468" t="s">
        <v>19</v>
      </c>
    </row>
    <row r="5469" spans="1:1" x14ac:dyDescent="0.3">
      <c r="A5469" t="s">
        <v>20</v>
      </c>
    </row>
    <row r="5470" spans="1:1" x14ac:dyDescent="0.3">
      <c r="A5470" t="s">
        <v>21</v>
      </c>
    </row>
    <row r="5471" spans="1:1" x14ac:dyDescent="0.3">
      <c r="A5471" t="s">
        <v>22</v>
      </c>
    </row>
    <row r="5472" spans="1:1" x14ac:dyDescent="0.3">
      <c r="A5472" t="s">
        <v>82</v>
      </c>
    </row>
    <row r="5473" spans="1:1" x14ac:dyDescent="0.3">
      <c r="A5473" t="s">
        <v>83</v>
      </c>
    </row>
    <row r="5474" spans="1:1" x14ac:dyDescent="0.3">
      <c r="A5474" t="s">
        <v>24</v>
      </c>
    </row>
    <row r="5475" spans="1:1" x14ac:dyDescent="0.3">
      <c r="A5475" t="s">
        <v>84</v>
      </c>
    </row>
    <row r="5476" spans="1:1" x14ac:dyDescent="0.3">
      <c r="A5476" t="s">
        <v>26</v>
      </c>
    </row>
    <row r="5477" spans="1:1" x14ac:dyDescent="0.3">
      <c r="A5477" t="s">
        <v>27</v>
      </c>
    </row>
    <row r="5478" spans="1:1" x14ac:dyDescent="0.3">
      <c r="A5478" t="s">
        <v>28</v>
      </c>
    </row>
    <row r="5479" spans="1:1" x14ac:dyDescent="0.3">
      <c r="A5479" t="s">
        <v>92</v>
      </c>
    </row>
    <row r="5480" spans="1:1" x14ac:dyDescent="0.3">
      <c r="A5480" t="s">
        <v>85</v>
      </c>
    </row>
    <row r="5481" spans="1:1" x14ac:dyDescent="0.3">
      <c r="A5481" t="s">
        <v>30</v>
      </c>
    </row>
    <row r="5482" spans="1:1" x14ac:dyDescent="0.3">
      <c r="A5482" t="s">
        <v>31</v>
      </c>
    </row>
    <row r="5483" spans="1:1" x14ac:dyDescent="0.3">
      <c r="A5483" t="s">
        <v>33</v>
      </c>
    </row>
    <row r="5484" spans="1:1" x14ac:dyDescent="0.3">
      <c r="A5484" t="s">
        <v>86</v>
      </c>
    </row>
    <row r="5485" spans="1:1" x14ac:dyDescent="0.3">
      <c r="A5485" t="s">
        <v>36</v>
      </c>
    </row>
    <row r="5486" spans="1:1" x14ac:dyDescent="0.3">
      <c r="A5486" t="s">
        <v>37</v>
      </c>
    </row>
    <row r="5487" spans="1:1" x14ac:dyDescent="0.3">
      <c r="A5487" t="s">
        <v>38</v>
      </c>
    </row>
    <row r="5488" spans="1:1" x14ac:dyDescent="0.3">
      <c r="A5488" t="s">
        <v>87</v>
      </c>
    </row>
    <row r="5489" spans="1:1" x14ac:dyDescent="0.3">
      <c r="A5489" t="s">
        <v>40</v>
      </c>
    </row>
    <row r="5490" spans="1:1" x14ac:dyDescent="0.3">
      <c r="A5490" t="s">
        <v>88</v>
      </c>
    </row>
    <row r="5491" spans="1:1" x14ac:dyDescent="0.3">
      <c r="A5491" t="s">
        <v>89</v>
      </c>
    </row>
    <row r="5492" spans="1:1" x14ac:dyDescent="0.3">
      <c r="A5492" t="s">
        <v>42</v>
      </c>
    </row>
    <row r="5493" spans="1:1" x14ac:dyDescent="0.3">
      <c r="A5493" t="s">
        <v>94</v>
      </c>
    </row>
    <row r="5494" spans="1:1" x14ac:dyDescent="0.3">
      <c r="A5494" t="s">
        <v>45</v>
      </c>
    </row>
    <row r="5495" spans="1:1" x14ac:dyDescent="0.3">
      <c r="A5495" t="s">
        <v>46</v>
      </c>
    </row>
    <row r="5496" spans="1:1" x14ac:dyDescent="0.3">
      <c r="A5496" t="s">
        <v>47</v>
      </c>
    </row>
    <row r="5497" spans="1:1" x14ac:dyDescent="0.3">
      <c r="A5497" t="s">
        <v>72</v>
      </c>
    </row>
    <row r="5498" spans="1:1" x14ac:dyDescent="0.3">
      <c r="A5498" t="s">
        <v>49</v>
      </c>
    </row>
    <row r="5499" spans="1:1" x14ac:dyDescent="0.3">
      <c r="A5499" t="s">
        <v>50</v>
      </c>
    </row>
    <row r="5500" spans="1:1" x14ac:dyDescent="0.3">
      <c r="A5500" t="s">
        <v>95</v>
      </c>
    </row>
    <row r="5501" spans="1:1" x14ac:dyDescent="0.3">
      <c r="A5501" t="s">
        <v>96</v>
      </c>
    </row>
    <row r="5502" spans="1:1" x14ac:dyDescent="0.3">
      <c r="A5502" t="s">
        <v>97</v>
      </c>
    </row>
    <row r="5503" spans="1:1" x14ac:dyDescent="0.3">
      <c r="A5503" t="s">
        <v>98</v>
      </c>
    </row>
    <row r="5504" spans="1:1" x14ac:dyDescent="0.3">
      <c r="A5504" t="s">
        <v>99</v>
      </c>
    </row>
    <row r="5505" spans="1:1" x14ac:dyDescent="0.3">
      <c r="A5505" t="s">
        <v>100</v>
      </c>
    </row>
    <row r="5506" spans="1:1" x14ac:dyDescent="0.3">
      <c r="A5506" t="s">
        <v>101</v>
      </c>
    </row>
    <row r="5507" spans="1:1" x14ac:dyDescent="0.3">
      <c r="A5507" t="s">
        <v>102</v>
      </c>
    </row>
    <row r="5508" spans="1:1" x14ac:dyDescent="0.3">
      <c r="A5508" t="s">
        <v>103</v>
      </c>
    </row>
    <row r="5509" spans="1:1" x14ac:dyDescent="0.3">
      <c r="A5509" t="s">
        <v>104</v>
      </c>
    </row>
    <row r="5510" spans="1:1" x14ac:dyDescent="0.3">
      <c r="A5510" t="s">
        <v>105</v>
      </c>
    </row>
    <row r="5511" spans="1:1" x14ac:dyDescent="0.3">
      <c r="A5511" t="s">
        <v>106</v>
      </c>
    </row>
    <row r="5512" spans="1:1" x14ac:dyDescent="0.3">
      <c r="A5512" s="31" t="s">
        <v>0</v>
      </c>
    </row>
    <row r="5513" spans="1:1" x14ac:dyDescent="0.3">
      <c r="A5513" s="31" t="s">
        <v>1</v>
      </c>
    </row>
    <row r="5514" spans="1:1" x14ac:dyDescent="0.3">
      <c r="A5514" s="35" t="s">
        <v>2</v>
      </c>
    </row>
    <row r="5515" spans="1:1" x14ac:dyDescent="0.3">
      <c r="A5515" s="31" t="s">
        <v>3</v>
      </c>
    </row>
    <row r="5516" spans="1:1" x14ac:dyDescent="0.3">
      <c r="A5516" s="31" t="s">
        <v>4</v>
      </c>
    </row>
    <row r="5517" spans="1:1" x14ac:dyDescent="0.3">
      <c r="A5517" s="31" t="s">
        <v>5</v>
      </c>
    </row>
    <row r="5518" spans="1:1" x14ac:dyDescent="0.3">
      <c r="A5518" s="31" t="s">
        <v>6</v>
      </c>
    </row>
    <row r="5519" spans="1:1" x14ac:dyDescent="0.3">
      <c r="A5519" s="31" t="s">
        <v>7</v>
      </c>
    </row>
    <row r="5520" spans="1:1" x14ac:dyDescent="0.3">
      <c r="A5520" s="31" t="s">
        <v>8</v>
      </c>
    </row>
    <row r="5521" spans="1:1" x14ac:dyDescent="0.3">
      <c r="A5521" s="31" t="s">
        <v>12</v>
      </c>
    </row>
    <row r="5522" spans="1:1" x14ac:dyDescent="0.3">
      <c r="A5522" s="31" t="s">
        <v>9</v>
      </c>
    </row>
    <row r="5523" spans="1:1" x14ac:dyDescent="0.3">
      <c r="A5523" s="31" t="s">
        <v>10</v>
      </c>
    </row>
    <row r="5524" spans="1:1" x14ac:dyDescent="0.3">
      <c r="A5524" s="31" t="s">
        <v>14</v>
      </c>
    </row>
    <row r="5525" spans="1:1" x14ac:dyDescent="0.3">
      <c r="A5525" s="31" t="s">
        <v>15</v>
      </c>
    </row>
    <row r="5526" spans="1:1" x14ac:dyDescent="0.3">
      <c r="A5526" s="31" t="s">
        <v>90</v>
      </c>
    </row>
    <row r="5527" spans="1:1" x14ac:dyDescent="0.3">
      <c r="A5527" s="31" t="s">
        <v>91</v>
      </c>
    </row>
    <row r="5528" spans="1:1" x14ac:dyDescent="0.3">
      <c r="A5528" s="31" t="s">
        <v>18</v>
      </c>
    </row>
    <row r="5529" spans="1:1" x14ac:dyDescent="0.3">
      <c r="A5529" s="31" t="s">
        <v>19</v>
      </c>
    </row>
    <row r="5530" spans="1:1" x14ac:dyDescent="0.3">
      <c r="A5530" s="31" t="s">
        <v>20</v>
      </c>
    </row>
    <row r="5531" spans="1:1" x14ac:dyDescent="0.3">
      <c r="A5531" s="31" t="s">
        <v>21</v>
      </c>
    </row>
    <row r="5532" spans="1:1" x14ac:dyDescent="0.3">
      <c r="A5532" s="31" t="s">
        <v>22</v>
      </c>
    </row>
    <row r="5533" spans="1:1" x14ac:dyDescent="0.3">
      <c r="A5533" s="31" t="s">
        <v>82</v>
      </c>
    </row>
    <row r="5534" spans="1:1" x14ac:dyDescent="0.3">
      <c r="A5534" s="31" t="s">
        <v>83</v>
      </c>
    </row>
    <row r="5535" spans="1:1" x14ac:dyDescent="0.3">
      <c r="A5535" s="31" t="s">
        <v>24</v>
      </c>
    </row>
    <row r="5536" spans="1:1" x14ac:dyDescent="0.3">
      <c r="A5536" s="31" t="s">
        <v>84</v>
      </c>
    </row>
    <row r="5537" spans="1:1" x14ac:dyDescent="0.3">
      <c r="A5537" s="31" t="s">
        <v>26</v>
      </c>
    </row>
    <row r="5538" spans="1:1" x14ac:dyDescent="0.3">
      <c r="A5538" s="31" t="s">
        <v>27</v>
      </c>
    </row>
    <row r="5539" spans="1:1" x14ac:dyDescent="0.3">
      <c r="A5539" s="31" t="s">
        <v>28</v>
      </c>
    </row>
    <row r="5540" spans="1:1" x14ac:dyDescent="0.3">
      <c r="A5540" s="31" t="s">
        <v>92</v>
      </c>
    </row>
    <row r="5541" spans="1:1" x14ac:dyDescent="0.3">
      <c r="A5541" s="31" t="s">
        <v>85</v>
      </c>
    </row>
    <row r="5542" spans="1:1" x14ac:dyDescent="0.3">
      <c r="A5542" s="31" t="s">
        <v>30</v>
      </c>
    </row>
    <row r="5543" spans="1:1" x14ac:dyDescent="0.3">
      <c r="A5543" s="31" t="s">
        <v>31</v>
      </c>
    </row>
    <row r="5544" spans="1:1" x14ac:dyDescent="0.3">
      <c r="A5544" s="31" t="s">
        <v>33</v>
      </c>
    </row>
    <row r="5545" spans="1:1" x14ac:dyDescent="0.3">
      <c r="A5545" s="31" t="s">
        <v>86</v>
      </c>
    </row>
    <row r="5546" spans="1:1" x14ac:dyDescent="0.3">
      <c r="A5546" s="31" t="s">
        <v>36</v>
      </c>
    </row>
    <row r="5547" spans="1:1" x14ac:dyDescent="0.3">
      <c r="A5547" s="31" t="s">
        <v>37</v>
      </c>
    </row>
    <row r="5548" spans="1:1" x14ac:dyDescent="0.3">
      <c r="A5548" s="31" t="s">
        <v>38</v>
      </c>
    </row>
    <row r="5549" spans="1:1" x14ac:dyDescent="0.3">
      <c r="A5549" s="31" t="s">
        <v>87</v>
      </c>
    </row>
    <row r="5550" spans="1:1" x14ac:dyDescent="0.3">
      <c r="A5550" s="31" t="s">
        <v>40</v>
      </c>
    </row>
    <row r="5551" spans="1:1" x14ac:dyDescent="0.3">
      <c r="A5551" s="31" t="s">
        <v>88</v>
      </c>
    </row>
    <row r="5552" spans="1:1" x14ac:dyDescent="0.3">
      <c r="A5552" s="31" t="s">
        <v>89</v>
      </c>
    </row>
    <row r="5553" spans="1:1" x14ac:dyDescent="0.3">
      <c r="A5553" s="36" t="s">
        <v>42</v>
      </c>
    </row>
    <row r="5554" spans="1:1" x14ac:dyDescent="0.3">
      <c r="A5554" s="36" t="s">
        <v>94</v>
      </c>
    </row>
    <row r="5555" spans="1:1" x14ac:dyDescent="0.3">
      <c r="A5555" s="32" t="s">
        <v>45</v>
      </c>
    </row>
    <row r="5556" spans="1:1" x14ac:dyDescent="0.3">
      <c r="A5556" s="32" t="s">
        <v>46</v>
      </c>
    </row>
    <row r="5557" spans="1:1" x14ac:dyDescent="0.3">
      <c r="A5557" s="32" t="s">
        <v>47</v>
      </c>
    </row>
    <row r="5558" spans="1:1" x14ac:dyDescent="0.3">
      <c r="A5558" s="32" t="s">
        <v>72</v>
      </c>
    </row>
    <row r="5559" spans="1:1" x14ac:dyDescent="0.3">
      <c r="A5559" s="32" t="s">
        <v>49</v>
      </c>
    </row>
    <row r="5560" spans="1:1" x14ac:dyDescent="0.3">
      <c r="A5560" s="37" t="s">
        <v>50</v>
      </c>
    </row>
    <row r="5561" spans="1:1" x14ac:dyDescent="0.3">
      <c r="A5561" s="31" t="s">
        <v>95</v>
      </c>
    </row>
    <row r="5562" spans="1:1" x14ac:dyDescent="0.3">
      <c r="A5562" s="31" t="s">
        <v>96</v>
      </c>
    </row>
    <row r="5563" spans="1:1" x14ac:dyDescent="0.3">
      <c r="A5563" s="31" t="s">
        <v>97</v>
      </c>
    </row>
    <row r="5564" spans="1:1" x14ac:dyDescent="0.3">
      <c r="A5564" s="31" t="s">
        <v>98</v>
      </c>
    </row>
    <row r="5565" spans="1:1" x14ac:dyDescent="0.3">
      <c r="A5565" s="31" t="s">
        <v>99</v>
      </c>
    </row>
    <row r="5566" spans="1:1" x14ac:dyDescent="0.3">
      <c r="A5566" s="31" t="s">
        <v>100</v>
      </c>
    </row>
    <row r="5567" spans="1:1" x14ac:dyDescent="0.3">
      <c r="A5567" s="31" t="s">
        <v>101</v>
      </c>
    </row>
    <row r="5568" spans="1:1" x14ac:dyDescent="0.3">
      <c r="A5568" s="31" t="s">
        <v>102</v>
      </c>
    </row>
    <row r="5569" spans="1:1" x14ac:dyDescent="0.3">
      <c r="A5569" s="31" t="s">
        <v>103</v>
      </c>
    </row>
    <row r="5570" spans="1:1" x14ac:dyDescent="0.3">
      <c r="A5570" s="31" t="s">
        <v>104</v>
      </c>
    </row>
    <row r="5571" spans="1:1" x14ac:dyDescent="0.3">
      <c r="A5571" s="31" t="s">
        <v>105</v>
      </c>
    </row>
    <row r="5572" spans="1:1" x14ac:dyDescent="0.3">
      <c r="A5572" s="31" t="s">
        <v>106</v>
      </c>
    </row>
    <row r="5573" spans="1:1" x14ac:dyDescent="0.3">
      <c r="A5573" t="s">
        <v>0</v>
      </c>
    </row>
    <row r="5574" spans="1:1" x14ac:dyDescent="0.3">
      <c r="A5574" t="s">
        <v>1</v>
      </c>
    </row>
    <row r="5575" spans="1:1" x14ac:dyDescent="0.3">
      <c r="A5575" t="s">
        <v>2</v>
      </c>
    </row>
    <row r="5576" spans="1:1" x14ac:dyDescent="0.3">
      <c r="A5576" t="s">
        <v>3</v>
      </c>
    </row>
    <row r="5577" spans="1:1" x14ac:dyDescent="0.3">
      <c r="A5577" t="s">
        <v>4</v>
      </c>
    </row>
    <row r="5578" spans="1:1" x14ac:dyDescent="0.3">
      <c r="A5578" t="s">
        <v>5</v>
      </c>
    </row>
    <row r="5579" spans="1:1" x14ac:dyDescent="0.3">
      <c r="A5579" t="s">
        <v>6</v>
      </c>
    </row>
    <row r="5580" spans="1:1" x14ac:dyDescent="0.3">
      <c r="A5580" t="s">
        <v>7</v>
      </c>
    </row>
    <row r="5581" spans="1:1" x14ac:dyDescent="0.3">
      <c r="A5581" t="s">
        <v>8</v>
      </c>
    </row>
    <row r="5582" spans="1:1" x14ac:dyDescent="0.3">
      <c r="A5582" t="s">
        <v>12</v>
      </c>
    </row>
    <row r="5583" spans="1:1" x14ac:dyDescent="0.3">
      <c r="A5583" t="s">
        <v>9</v>
      </c>
    </row>
    <row r="5584" spans="1:1" x14ac:dyDescent="0.3">
      <c r="A5584" t="s">
        <v>10</v>
      </c>
    </row>
    <row r="5585" spans="1:1" x14ac:dyDescent="0.3">
      <c r="A5585" t="s">
        <v>14</v>
      </c>
    </row>
    <row r="5586" spans="1:1" x14ac:dyDescent="0.3">
      <c r="A5586" t="s">
        <v>15</v>
      </c>
    </row>
    <row r="5587" spans="1:1" x14ac:dyDescent="0.3">
      <c r="A5587" t="s">
        <v>90</v>
      </c>
    </row>
    <row r="5588" spans="1:1" x14ac:dyDescent="0.3">
      <c r="A5588" t="s">
        <v>91</v>
      </c>
    </row>
    <row r="5589" spans="1:1" x14ac:dyDescent="0.3">
      <c r="A5589" t="s">
        <v>18</v>
      </c>
    </row>
    <row r="5590" spans="1:1" x14ac:dyDescent="0.3">
      <c r="A5590" t="s">
        <v>19</v>
      </c>
    </row>
    <row r="5591" spans="1:1" x14ac:dyDescent="0.3">
      <c r="A5591" t="s">
        <v>20</v>
      </c>
    </row>
    <row r="5592" spans="1:1" x14ac:dyDescent="0.3">
      <c r="A5592" t="s">
        <v>21</v>
      </c>
    </row>
    <row r="5593" spans="1:1" x14ac:dyDescent="0.3">
      <c r="A5593" t="s">
        <v>22</v>
      </c>
    </row>
    <row r="5594" spans="1:1" x14ac:dyDescent="0.3">
      <c r="A5594" t="s">
        <v>82</v>
      </c>
    </row>
    <row r="5595" spans="1:1" x14ac:dyDescent="0.3">
      <c r="A5595" t="s">
        <v>83</v>
      </c>
    </row>
    <row r="5596" spans="1:1" x14ac:dyDescent="0.3">
      <c r="A5596" t="s">
        <v>24</v>
      </c>
    </row>
    <row r="5597" spans="1:1" x14ac:dyDescent="0.3">
      <c r="A5597" t="s">
        <v>84</v>
      </c>
    </row>
    <row r="5598" spans="1:1" x14ac:dyDescent="0.3">
      <c r="A5598" t="s">
        <v>26</v>
      </c>
    </row>
    <row r="5599" spans="1:1" x14ac:dyDescent="0.3">
      <c r="A5599" t="s">
        <v>27</v>
      </c>
    </row>
    <row r="5600" spans="1:1" x14ac:dyDescent="0.3">
      <c r="A5600" t="s">
        <v>28</v>
      </c>
    </row>
    <row r="5601" spans="1:1" x14ac:dyDescent="0.3">
      <c r="A5601" t="s">
        <v>92</v>
      </c>
    </row>
    <row r="5602" spans="1:1" x14ac:dyDescent="0.3">
      <c r="A5602" t="s">
        <v>85</v>
      </c>
    </row>
    <row r="5603" spans="1:1" x14ac:dyDescent="0.3">
      <c r="A5603" t="s">
        <v>30</v>
      </c>
    </row>
    <row r="5604" spans="1:1" x14ac:dyDescent="0.3">
      <c r="A5604" t="s">
        <v>31</v>
      </c>
    </row>
    <row r="5605" spans="1:1" x14ac:dyDescent="0.3">
      <c r="A5605" t="s">
        <v>33</v>
      </c>
    </row>
    <row r="5606" spans="1:1" x14ac:dyDescent="0.3">
      <c r="A5606" t="s">
        <v>86</v>
      </c>
    </row>
    <row r="5607" spans="1:1" x14ac:dyDescent="0.3">
      <c r="A5607" t="s">
        <v>36</v>
      </c>
    </row>
    <row r="5608" spans="1:1" x14ac:dyDescent="0.3">
      <c r="A5608" t="s">
        <v>107</v>
      </c>
    </row>
    <row r="5609" spans="1:1" x14ac:dyDescent="0.3">
      <c r="A5609" t="s">
        <v>37</v>
      </c>
    </row>
    <row r="5610" spans="1:1" x14ac:dyDescent="0.3">
      <c r="A5610" t="s">
        <v>38</v>
      </c>
    </row>
    <row r="5611" spans="1:1" x14ac:dyDescent="0.3">
      <c r="A5611" t="s">
        <v>87</v>
      </c>
    </row>
    <row r="5612" spans="1:1" x14ac:dyDescent="0.3">
      <c r="A5612" t="s">
        <v>40</v>
      </c>
    </row>
    <row r="5613" spans="1:1" x14ac:dyDescent="0.3">
      <c r="A5613" t="s">
        <v>108</v>
      </c>
    </row>
    <row r="5614" spans="1:1" x14ac:dyDescent="0.3">
      <c r="A5614" t="s">
        <v>88</v>
      </c>
    </row>
    <row r="5615" spans="1:1" x14ac:dyDescent="0.3">
      <c r="A5615" t="s">
        <v>109</v>
      </c>
    </row>
    <row r="5616" spans="1:1" x14ac:dyDescent="0.3">
      <c r="A5616" t="s">
        <v>110</v>
      </c>
    </row>
    <row r="5617" spans="1:1" x14ac:dyDescent="0.3">
      <c r="A5617" t="s">
        <v>89</v>
      </c>
    </row>
    <row r="5618" spans="1:1" x14ac:dyDescent="0.3">
      <c r="A5618" t="s">
        <v>42</v>
      </c>
    </row>
    <row r="5619" spans="1:1" x14ac:dyDescent="0.3">
      <c r="A5619" t="s">
        <v>94</v>
      </c>
    </row>
    <row r="5620" spans="1:1" x14ac:dyDescent="0.3">
      <c r="A5620" t="s">
        <v>45</v>
      </c>
    </row>
    <row r="5621" spans="1:1" x14ac:dyDescent="0.3">
      <c r="A5621" t="s">
        <v>46</v>
      </c>
    </row>
    <row r="5622" spans="1:1" x14ac:dyDescent="0.3">
      <c r="A5622" t="s">
        <v>47</v>
      </c>
    </row>
    <row r="5623" spans="1:1" x14ac:dyDescent="0.3">
      <c r="A5623" t="s">
        <v>72</v>
      </c>
    </row>
    <row r="5624" spans="1:1" x14ac:dyDescent="0.3">
      <c r="A5624" t="s">
        <v>49</v>
      </c>
    </row>
    <row r="5625" spans="1:1" x14ac:dyDescent="0.3">
      <c r="A5625" t="s">
        <v>50</v>
      </c>
    </row>
    <row r="5626" spans="1:1" x14ac:dyDescent="0.3">
      <c r="A5626" t="s">
        <v>95</v>
      </c>
    </row>
    <row r="5627" spans="1:1" x14ac:dyDescent="0.3">
      <c r="A5627" t="s">
        <v>96</v>
      </c>
    </row>
    <row r="5628" spans="1:1" x14ac:dyDescent="0.3">
      <c r="A5628" t="s">
        <v>97</v>
      </c>
    </row>
    <row r="5629" spans="1:1" x14ac:dyDescent="0.3">
      <c r="A5629" t="s">
        <v>98</v>
      </c>
    </row>
    <row r="5630" spans="1:1" x14ac:dyDescent="0.3">
      <c r="A5630" t="s">
        <v>99</v>
      </c>
    </row>
    <row r="5631" spans="1:1" x14ac:dyDescent="0.3">
      <c r="A5631" t="s">
        <v>100</v>
      </c>
    </row>
    <row r="5632" spans="1:1" x14ac:dyDescent="0.3">
      <c r="A5632" t="s">
        <v>101</v>
      </c>
    </row>
    <row r="5633" spans="1:1" x14ac:dyDescent="0.3">
      <c r="A5633" t="s">
        <v>102</v>
      </c>
    </row>
    <row r="5634" spans="1:1" x14ac:dyDescent="0.3">
      <c r="A5634" t="s">
        <v>103</v>
      </c>
    </row>
    <row r="5635" spans="1:1" x14ac:dyDescent="0.3">
      <c r="A5635" t="s">
        <v>104</v>
      </c>
    </row>
    <row r="5636" spans="1:1" x14ac:dyDescent="0.3">
      <c r="A5636" t="s">
        <v>105</v>
      </c>
    </row>
    <row r="5637" spans="1:1" x14ac:dyDescent="0.3">
      <c r="A5637" t="s">
        <v>106</v>
      </c>
    </row>
    <row r="5638" spans="1:1" x14ac:dyDescent="0.3">
      <c r="A5638" s="31" t="s">
        <v>0</v>
      </c>
    </row>
    <row r="5639" spans="1:1" x14ac:dyDescent="0.3">
      <c r="A5639" s="31" t="s">
        <v>1</v>
      </c>
    </row>
    <row r="5640" spans="1:1" x14ac:dyDescent="0.3">
      <c r="A5640" s="35" t="s">
        <v>2</v>
      </c>
    </row>
    <row r="5641" spans="1:1" x14ac:dyDescent="0.3">
      <c r="A5641" s="31" t="s">
        <v>3</v>
      </c>
    </row>
    <row r="5642" spans="1:1" x14ac:dyDescent="0.3">
      <c r="A5642" s="31" t="s">
        <v>4</v>
      </c>
    </row>
    <row r="5643" spans="1:1" x14ac:dyDescent="0.3">
      <c r="A5643" s="31" t="s">
        <v>5</v>
      </c>
    </row>
    <row r="5644" spans="1:1" x14ac:dyDescent="0.3">
      <c r="A5644" s="31" t="s">
        <v>6</v>
      </c>
    </row>
    <row r="5645" spans="1:1" x14ac:dyDescent="0.3">
      <c r="A5645" s="31" t="s">
        <v>7</v>
      </c>
    </row>
    <row r="5646" spans="1:1" x14ac:dyDescent="0.3">
      <c r="A5646" s="31" t="s">
        <v>8</v>
      </c>
    </row>
    <row r="5647" spans="1:1" x14ac:dyDescent="0.3">
      <c r="A5647" s="31" t="s">
        <v>12</v>
      </c>
    </row>
    <row r="5648" spans="1:1" x14ac:dyDescent="0.3">
      <c r="A5648" s="31" t="s">
        <v>9</v>
      </c>
    </row>
    <row r="5649" spans="1:1" x14ac:dyDescent="0.3">
      <c r="A5649" s="31" t="s">
        <v>10</v>
      </c>
    </row>
    <row r="5650" spans="1:1" x14ac:dyDescent="0.3">
      <c r="A5650" s="31" t="s">
        <v>14</v>
      </c>
    </row>
    <row r="5651" spans="1:1" x14ac:dyDescent="0.3">
      <c r="A5651" s="31" t="s">
        <v>15</v>
      </c>
    </row>
    <row r="5652" spans="1:1" x14ac:dyDescent="0.3">
      <c r="A5652" s="31" t="s">
        <v>90</v>
      </c>
    </row>
    <row r="5653" spans="1:1" x14ac:dyDescent="0.3">
      <c r="A5653" s="31" t="s">
        <v>91</v>
      </c>
    </row>
    <row r="5654" spans="1:1" x14ac:dyDescent="0.3">
      <c r="A5654" s="31" t="s">
        <v>18</v>
      </c>
    </row>
    <row r="5655" spans="1:1" x14ac:dyDescent="0.3">
      <c r="A5655" s="31" t="s">
        <v>19</v>
      </c>
    </row>
    <row r="5656" spans="1:1" x14ac:dyDescent="0.3">
      <c r="A5656" s="31" t="s">
        <v>20</v>
      </c>
    </row>
    <row r="5657" spans="1:1" x14ac:dyDescent="0.3">
      <c r="A5657" s="31" t="s">
        <v>21</v>
      </c>
    </row>
    <row r="5658" spans="1:1" x14ac:dyDescent="0.3">
      <c r="A5658" s="31" t="s">
        <v>22</v>
      </c>
    </row>
    <row r="5659" spans="1:1" x14ac:dyDescent="0.3">
      <c r="A5659" s="31" t="s">
        <v>82</v>
      </c>
    </row>
    <row r="5660" spans="1:1" x14ac:dyDescent="0.3">
      <c r="A5660" s="31" t="s">
        <v>83</v>
      </c>
    </row>
    <row r="5661" spans="1:1" x14ac:dyDescent="0.3">
      <c r="A5661" s="31" t="s">
        <v>24</v>
      </c>
    </row>
    <row r="5662" spans="1:1" x14ac:dyDescent="0.3">
      <c r="A5662" s="31" t="s">
        <v>84</v>
      </c>
    </row>
    <row r="5663" spans="1:1" x14ac:dyDescent="0.3">
      <c r="A5663" s="31" t="s">
        <v>26</v>
      </c>
    </row>
    <row r="5664" spans="1:1" x14ac:dyDescent="0.3">
      <c r="A5664" s="31" t="s">
        <v>27</v>
      </c>
    </row>
    <row r="5665" spans="1:1" x14ac:dyDescent="0.3">
      <c r="A5665" s="31" t="s">
        <v>28</v>
      </c>
    </row>
    <row r="5666" spans="1:1" x14ac:dyDescent="0.3">
      <c r="A5666" s="31" t="s">
        <v>92</v>
      </c>
    </row>
    <row r="5667" spans="1:1" x14ac:dyDescent="0.3">
      <c r="A5667" s="31" t="s">
        <v>85</v>
      </c>
    </row>
    <row r="5668" spans="1:1" x14ac:dyDescent="0.3">
      <c r="A5668" s="31" t="s">
        <v>30</v>
      </c>
    </row>
    <row r="5669" spans="1:1" x14ac:dyDescent="0.3">
      <c r="A5669" s="31" t="s">
        <v>31</v>
      </c>
    </row>
    <row r="5670" spans="1:1" x14ac:dyDescent="0.3">
      <c r="A5670" s="31" t="s">
        <v>33</v>
      </c>
    </row>
    <row r="5671" spans="1:1" x14ac:dyDescent="0.3">
      <c r="A5671" s="30" t="s">
        <v>86</v>
      </c>
    </row>
    <row r="5672" spans="1:1" x14ac:dyDescent="0.3">
      <c r="A5672" s="15" t="s">
        <v>36</v>
      </c>
    </row>
    <row r="5673" spans="1:1" x14ac:dyDescent="0.3">
      <c r="A5673" s="15" t="s">
        <v>107</v>
      </c>
    </row>
    <row r="5674" spans="1:1" x14ac:dyDescent="0.3">
      <c r="A5674" s="15" t="s">
        <v>37</v>
      </c>
    </row>
    <row r="5675" spans="1:1" x14ac:dyDescent="0.3">
      <c r="A5675" s="15" t="s">
        <v>38</v>
      </c>
    </row>
    <row r="5676" spans="1:1" x14ac:dyDescent="0.3">
      <c r="A5676" s="15" t="s">
        <v>87</v>
      </c>
    </row>
    <row r="5677" spans="1:1" x14ac:dyDescent="0.3">
      <c r="A5677" s="15" t="s">
        <v>40</v>
      </c>
    </row>
    <row r="5678" spans="1:1" x14ac:dyDescent="0.3">
      <c r="A5678" s="31" t="s">
        <v>108</v>
      </c>
    </row>
    <row r="5679" spans="1:1" x14ac:dyDescent="0.3">
      <c r="A5679" s="15" t="s">
        <v>88</v>
      </c>
    </row>
    <row r="5680" spans="1:1" x14ac:dyDescent="0.3">
      <c r="A5680" s="15" t="s">
        <v>109</v>
      </c>
    </row>
    <row r="5681" spans="1:1" x14ac:dyDescent="0.3">
      <c r="A5681" s="31" t="s">
        <v>110</v>
      </c>
    </row>
    <row r="5682" spans="1:1" x14ac:dyDescent="0.3">
      <c r="A5682" s="15" t="s">
        <v>89</v>
      </c>
    </row>
    <row r="5683" spans="1:1" x14ac:dyDescent="0.3">
      <c r="A5683" s="55" t="s">
        <v>42</v>
      </c>
    </row>
    <row r="5684" spans="1:1" x14ac:dyDescent="0.3">
      <c r="A5684" s="55" t="s">
        <v>94</v>
      </c>
    </row>
    <row r="5685" spans="1:1" x14ac:dyDescent="0.3">
      <c r="A5685" s="32" t="s">
        <v>45</v>
      </c>
    </row>
    <row r="5686" spans="1:1" x14ac:dyDescent="0.3">
      <c r="A5686" s="32" t="s">
        <v>46</v>
      </c>
    </row>
    <row r="5687" spans="1:1" x14ac:dyDescent="0.3">
      <c r="A5687" s="32" t="s">
        <v>47</v>
      </c>
    </row>
    <row r="5688" spans="1:1" x14ac:dyDescent="0.3">
      <c r="A5688" s="32" t="s">
        <v>72</v>
      </c>
    </row>
    <row r="5689" spans="1:1" x14ac:dyDescent="0.3">
      <c r="A5689" s="32" t="s">
        <v>49</v>
      </c>
    </row>
    <row r="5690" spans="1:1" x14ac:dyDescent="0.3">
      <c r="A5690" s="56" t="s">
        <v>50</v>
      </c>
    </row>
    <row r="5691" spans="1:1" x14ac:dyDescent="0.3">
      <c r="A5691" s="31" t="s">
        <v>95</v>
      </c>
    </row>
    <row r="5692" spans="1:1" x14ac:dyDescent="0.3">
      <c r="A5692" s="31" t="s">
        <v>96</v>
      </c>
    </row>
    <row r="5693" spans="1:1" x14ac:dyDescent="0.3">
      <c r="A5693" s="31" t="s">
        <v>97</v>
      </c>
    </row>
    <row r="5694" spans="1:1" x14ac:dyDescent="0.3">
      <c r="A5694" s="31" t="s">
        <v>98</v>
      </c>
    </row>
    <row r="5695" spans="1:1" x14ac:dyDescent="0.3">
      <c r="A5695" s="31" t="s">
        <v>99</v>
      </c>
    </row>
    <row r="5696" spans="1:1" x14ac:dyDescent="0.3">
      <c r="A5696" s="31" t="s">
        <v>100</v>
      </c>
    </row>
    <row r="5697" spans="1:1" x14ac:dyDescent="0.3">
      <c r="A5697" s="31" t="s">
        <v>101</v>
      </c>
    </row>
    <row r="5698" spans="1:1" x14ac:dyDescent="0.3">
      <c r="A5698" s="31" t="s">
        <v>102</v>
      </c>
    </row>
    <row r="5699" spans="1:1" x14ac:dyDescent="0.3">
      <c r="A5699" s="31" t="s">
        <v>103</v>
      </c>
    </row>
    <row r="5700" spans="1:1" x14ac:dyDescent="0.3">
      <c r="A5700" s="31" t="s">
        <v>104</v>
      </c>
    </row>
    <row r="5701" spans="1:1" x14ac:dyDescent="0.3">
      <c r="A5701" s="31" t="s">
        <v>105</v>
      </c>
    </row>
    <row r="5702" spans="1:1" x14ac:dyDescent="0.3">
      <c r="A5702" s="31" t="s">
        <v>106</v>
      </c>
    </row>
    <row r="5703" spans="1:1" x14ac:dyDescent="0.3">
      <c r="A5703" t="s">
        <v>0</v>
      </c>
    </row>
    <row r="5704" spans="1:1" x14ac:dyDescent="0.3">
      <c r="A5704" t="s">
        <v>1</v>
      </c>
    </row>
    <row r="5705" spans="1:1" x14ac:dyDescent="0.3">
      <c r="A5705" t="s">
        <v>2</v>
      </c>
    </row>
    <row r="5706" spans="1:1" x14ac:dyDescent="0.3">
      <c r="A5706" t="s">
        <v>3</v>
      </c>
    </row>
    <row r="5707" spans="1:1" x14ac:dyDescent="0.3">
      <c r="A5707" t="s">
        <v>4</v>
      </c>
    </row>
    <row r="5708" spans="1:1" x14ac:dyDescent="0.3">
      <c r="A5708" t="s">
        <v>5</v>
      </c>
    </row>
    <row r="5709" spans="1:1" x14ac:dyDescent="0.3">
      <c r="A5709" t="s">
        <v>6</v>
      </c>
    </row>
    <row r="5710" spans="1:1" x14ac:dyDescent="0.3">
      <c r="A5710" t="s">
        <v>7</v>
      </c>
    </row>
    <row r="5711" spans="1:1" x14ac:dyDescent="0.3">
      <c r="A5711" t="s">
        <v>8</v>
      </c>
    </row>
    <row r="5712" spans="1:1" x14ac:dyDescent="0.3">
      <c r="A5712" t="s">
        <v>12</v>
      </c>
    </row>
    <row r="5713" spans="1:1" x14ac:dyDescent="0.3">
      <c r="A5713" t="s">
        <v>9</v>
      </c>
    </row>
    <row r="5714" spans="1:1" x14ac:dyDescent="0.3">
      <c r="A5714" t="s">
        <v>10</v>
      </c>
    </row>
    <row r="5715" spans="1:1" x14ac:dyDescent="0.3">
      <c r="A5715" t="s">
        <v>14</v>
      </c>
    </row>
    <row r="5716" spans="1:1" x14ac:dyDescent="0.3">
      <c r="A5716" t="s">
        <v>15</v>
      </c>
    </row>
    <row r="5717" spans="1:1" x14ac:dyDescent="0.3">
      <c r="A5717" t="s">
        <v>90</v>
      </c>
    </row>
    <row r="5718" spans="1:1" x14ac:dyDescent="0.3">
      <c r="A5718" t="s">
        <v>91</v>
      </c>
    </row>
    <row r="5719" spans="1:1" x14ac:dyDescent="0.3">
      <c r="A5719" t="s">
        <v>18</v>
      </c>
    </row>
    <row r="5720" spans="1:1" x14ac:dyDescent="0.3">
      <c r="A5720" t="s">
        <v>19</v>
      </c>
    </row>
    <row r="5721" spans="1:1" x14ac:dyDescent="0.3">
      <c r="A5721" t="s">
        <v>20</v>
      </c>
    </row>
    <row r="5722" spans="1:1" x14ac:dyDescent="0.3">
      <c r="A5722" t="s">
        <v>21</v>
      </c>
    </row>
    <row r="5723" spans="1:1" x14ac:dyDescent="0.3">
      <c r="A5723" t="s">
        <v>22</v>
      </c>
    </row>
    <row r="5724" spans="1:1" x14ac:dyDescent="0.3">
      <c r="A5724" t="s">
        <v>82</v>
      </c>
    </row>
    <row r="5725" spans="1:1" x14ac:dyDescent="0.3">
      <c r="A5725" t="s">
        <v>83</v>
      </c>
    </row>
    <row r="5726" spans="1:1" x14ac:dyDescent="0.3">
      <c r="A5726" t="s">
        <v>24</v>
      </c>
    </row>
    <row r="5727" spans="1:1" x14ac:dyDescent="0.3">
      <c r="A5727" t="s">
        <v>84</v>
      </c>
    </row>
    <row r="5728" spans="1:1" x14ac:dyDescent="0.3">
      <c r="A5728" t="s">
        <v>26</v>
      </c>
    </row>
    <row r="5729" spans="1:1" x14ac:dyDescent="0.3">
      <c r="A5729" t="s">
        <v>27</v>
      </c>
    </row>
    <row r="5730" spans="1:1" x14ac:dyDescent="0.3">
      <c r="A5730" t="s">
        <v>28</v>
      </c>
    </row>
    <row r="5731" spans="1:1" x14ac:dyDescent="0.3">
      <c r="A5731" t="s">
        <v>92</v>
      </c>
    </row>
    <row r="5732" spans="1:1" x14ac:dyDescent="0.3">
      <c r="A5732" t="s">
        <v>85</v>
      </c>
    </row>
    <row r="5733" spans="1:1" x14ac:dyDescent="0.3">
      <c r="A5733" t="s">
        <v>30</v>
      </c>
    </row>
    <row r="5734" spans="1:1" x14ac:dyDescent="0.3">
      <c r="A5734" t="s">
        <v>31</v>
      </c>
    </row>
    <row r="5735" spans="1:1" x14ac:dyDescent="0.3">
      <c r="A5735" t="s">
        <v>33</v>
      </c>
    </row>
    <row r="5736" spans="1:1" x14ac:dyDescent="0.3">
      <c r="A5736" t="s">
        <v>86</v>
      </c>
    </row>
    <row r="5737" spans="1:1" x14ac:dyDescent="0.3">
      <c r="A5737" t="s">
        <v>36</v>
      </c>
    </row>
    <row r="5738" spans="1:1" x14ac:dyDescent="0.3">
      <c r="A5738" t="s">
        <v>107</v>
      </c>
    </row>
    <row r="5739" spans="1:1" x14ac:dyDescent="0.3">
      <c r="A5739" t="s">
        <v>37</v>
      </c>
    </row>
    <row r="5740" spans="1:1" x14ac:dyDescent="0.3">
      <c r="A5740" t="s">
        <v>38</v>
      </c>
    </row>
    <row r="5741" spans="1:1" x14ac:dyDescent="0.3">
      <c r="A5741" t="s">
        <v>87</v>
      </c>
    </row>
    <row r="5742" spans="1:1" x14ac:dyDescent="0.3">
      <c r="A5742" t="s">
        <v>40</v>
      </c>
    </row>
    <row r="5743" spans="1:1" x14ac:dyDescent="0.3">
      <c r="A5743" t="s">
        <v>108</v>
      </c>
    </row>
    <row r="5744" spans="1:1" x14ac:dyDescent="0.3">
      <c r="A5744" t="s">
        <v>88</v>
      </c>
    </row>
    <row r="5745" spans="1:1" x14ac:dyDescent="0.3">
      <c r="A5745" t="s">
        <v>109</v>
      </c>
    </row>
    <row r="5746" spans="1:1" x14ac:dyDescent="0.3">
      <c r="A5746" t="s">
        <v>110</v>
      </c>
    </row>
    <row r="5747" spans="1:1" x14ac:dyDescent="0.3">
      <c r="A5747" t="s">
        <v>89</v>
      </c>
    </row>
    <row r="5748" spans="1:1" x14ac:dyDescent="0.3">
      <c r="A5748" t="s">
        <v>42</v>
      </c>
    </row>
    <row r="5749" spans="1:1" x14ac:dyDescent="0.3">
      <c r="A5749" t="s">
        <v>94</v>
      </c>
    </row>
    <row r="5750" spans="1:1" x14ac:dyDescent="0.3">
      <c r="A5750" t="s">
        <v>45</v>
      </c>
    </row>
    <row r="5751" spans="1:1" x14ac:dyDescent="0.3">
      <c r="A5751" t="s">
        <v>46</v>
      </c>
    </row>
    <row r="5752" spans="1:1" x14ac:dyDescent="0.3">
      <c r="A5752" t="s">
        <v>47</v>
      </c>
    </row>
    <row r="5753" spans="1:1" x14ac:dyDescent="0.3">
      <c r="A5753" t="s">
        <v>72</v>
      </c>
    </row>
    <row r="5754" spans="1:1" x14ac:dyDescent="0.3">
      <c r="A5754" t="s">
        <v>49</v>
      </c>
    </row>
    <row r="5755" spans="1:1" x14ac:dyDescent="0.3">
      <c r="A5755" t="s">
        <v>50</v>
      </c>
    </row>
    <row r="5756" spans="1:1" x14ac:dyDescent="0.3">
      <c r="A5756" t="s">
        <v>95</v>
      </c>
    </row>
    <row r="5757" spans="1:1" x14ac:dyDescent="0.3">
      <c r="A5757" t="s">
        <v>96</v>
      </c>
    </row>
    <row r="5758" spans="1:1" x14ac:dyDescent="0.3">
      <c r="A5758" t="s">
        <v>97</v>
      </c>
    </row>
    <row r="5759" spans="1:1" x14ac:dyDescent="0.3">
      <c r="A5759" t="s">
        <v>98</v>
      </c>
    </row>
    <row r="5760" spans="1:1" x14ac:dyDescent="0.3">
      <c r="A5760" t="s">
        <v>99</v>
      </c>
    </row>
    <row r="5761" spans="1:1" x14ac:dyDescent="0.3">
      <c r="A5761" t="s">
        <v>100</v>
      </c>
    </row>
    <row r="5762" spans="1:1" x14ac:dyDescent="0.3">
      <c r="A5762" t="s">
        <v>101</v>
      </c>
    </row>
    <row r="5763" spans="1:1" x14ac:dyDescent="0.3">
      <c r="A5763" t="s">
        <v>102</v>
      </c>
    </row>
    <row r="5764" spans="1:1" x14ac:dyDescent="0.3">
      <c r="A5764" t="s">
        <v>103</v>
      </c>
    </row>
    <row r="5765" spans="1:1" x14ac:dyDescent="0.3">
      <c r="A5765" t="s">
        <v>104</v>
      </c>
    </row>
    <row r="5766" spans="1:1" x14ac:dyDescent="0.3">
      <c r="A5766" t="s">
        <v>105</v>
      </c>
    </row>
    <row r="5767" spans="1:1" x14ac:dyDescent="0.3">
      <c r="A5767" t="s">
        <v>106</v>
      </c>
    </row>
    <row r="5768" spans="1:1" x14ac:dyDescent="0.3">
      <c r="A5768" t="s">
        <v>0</v>
      </c>
    </row>
    <row r="5769" spans="1:1" x14ac:dyDescent="0.3">
      <c r="A5769" t="s">
        <v>1</v>
      </c>
    </row>
    <row r="5770" spans="1:1" x14ac:dyDescent="0.3">
      <c r="A5770" t="s">
        <v>2</v>
      </c>
    </row>
    <row r="5771" spans="1:1" x14ac:dyDescent="0.3">
      <c r="A5771" t="s">
        <v>3</v>
      </c>
    </row>
    <row r="5772" spans="1:1" x14ac:dyDescent="0.3">
      <c r="A5772" t="s">
        <v>4</v>
      </c>
    </row>
    <row r="5773" spans="1:1" x14ac:dyDescent="0.3">
      <c r="A5773" t="s">
        <v>5</v>
      </c>
    </row>
    <row r="5774" spans="1:1" x14ac:dyDescent="0.3">
      <c r="A5774" t="s">
        <v>6</v>
      </c>
    </row>
    <row r="5775" spans="1:1" x14ac:dyDescent="0.3">
      <c r="A5775" t="s">
        <v>7</v>
      </c>
    </row>
    <row r="5776" spans="1:1" x14ac:dyDescent="0.3">
      <c r="A5776" t="s">
        <v>8</v>
      </c>
    </row>
    <row r="5777" spans="1:1" x14ac:dyDescent="0.3">
      <c r="A5777" t="s">
        <v>12</v>
      </c>
    </row>
    <row r="5778" spans="1:1" x14ac:dyDescent="0.3">
      <c r="A5778" t="s">
        <v>9</v>
      </c>
    </row>
    <row r="5779" spans="1:1" x14ac:dyDescent="0.3">
      <c r="A5779" t="s">
        <v>10</v>
      </c>
    </row>
    <row r="5780" spans="1:1" x14ac:dyDescent="0.3">
      <c r="A5780" t="s">
        <v>14</v>
      </c>
    </row>
    <row r="5781" spans="1:1" x14ac:dyDescent="0.3">
      <c r="A5781" t="s">
        <v>15</v>
      </c>
    </row>
    <row r="5782" spans="1:1" x14ac:dyDescent="0.3">
      <c r="A5782" t="s">
        <v>90</v>
      </c>
    </row>
    <row r="5783" spans="1:1" x14ac:dyDescent="0.3">
      <c r="A5783" t="s">
        <v>91</v>
      </c>
    </row>
    <row r="5784" spans="1:1" x14ac:dyDescent="0.3">
      <c r="A5784" t="s">
        <v>18</v>
      </c>
    </row>
    <row r="5785" spans="1:1" x14ac:dyDescent="0.3">
      <c r="A5785" t="s">
        <v>19</v>
      </c>
    </row>
    <row r="5786" spans="1:1" x14ac:dyDescent="0.3">
      <c r="A5786" t="s">
        <v>20</v>
      </c>
    </row>
    <row r="5787" spans="1:1" x14ac:dyDescent="0.3">
      <c r="A5787" t="s">
        <v>21</v>
      </c>
    </row>
    <row r="5788" spans="1:1" x14ac:dyDescent="0.3">
      <c r="A5788" t="s">
        <v>22</v>
      </c>
    </row>
    <row r="5789" spans="1:1" x14ac:dyDescent="0.3">
      <c r="A5789" t="s">
        <v>82</v>
      </c>
    </row>
    <row r="5790" spans="1:1" x14ac:dyDescent="0.3">
      <c r="A5790" t="s">
        <v>83</v>
      </c>
    </row>
    <row r="5791" spans="1:1" x14ac:dyDescent="0.3">
      <c r="A5791" t="s">
        <v>24</v>
      </c>
    </row>
    <row r="5792" spans="1:1" x14ac:dyDescent="0.3">
      <c r="A5792" t="s">
        <v>84</v>
      </c>
    </row>
    <row r="5793" spans="1:1" x14ac:dyDescent="0.3">
      <c r="A5793" t="s">
        <v>26</v>
      </c>
    </row>
    <row r="5794" spans="1:1" x14ac:dyDescent="0.3">
      <c r="A5794" t="s">
        <v>27</v>
      </c>
    </row>
    <row r="5795" spans="1:1" x14ac:dyDescent="0.3">
      <c r="A5795" t="s">
        <v>28</v>
      </c>
    </row>
    <row r="5796" spans="1:1" x14ac:dyDescent="0.3">
      <c r="A5796" t="s">
        <v>92</v>
      </c>
    </row>
    <row r="5797" spans="1:1" x14ac:dyDescent="0.3">
      <c r="A5797" t="s">
        <v>85</v>
      </c>
    </row>
    <row r="5798" spans="1:1" x14ac:dyDescent="0.3">
      <c r="A5798" t="s">
        <v>30</v>
      </c>
    </row>
    <row r="5799" spans="1:1" x14ac:dyDescent="0.3">
      <c r="A5799" t="s">
        <v>31</v>
      </c>
    </row>
    <row r="5800" spans="1:1" x14ac:dyDescent="0.3">
      <c r="A5800" t="s">
        <v>33</v>
      </c>
    </row>
    <row r="5801" spans="1:1" x14ac:dyDescent="0.3">
      <c r="A5801" t="s">
        <v>86</v>
      </c>
    </row>
    <row r="5802" spans="1:1" x14ac:dyDescent="0.3">
      <c r="A5802" t="s">
        <v>36</v>
      </c>
    </row>
    <row r="5803" spans="1:1" x14ac:dyDescent="0.3">
      <c r="A5803" t="s">
        <v>107</v>
      </c>
    </row>
    <row r="5804" spans="1:1" x14ac:dyDescent="0.3">
      <c r="A5804" t="s">
        <v>37</v>
      </c>
    </row>
    <row r="5805" spans="1:1" x14ac:dyDescent="0.3">
      <c r="A5805" t="s">
        <v>38</v>
      </c>
    </row>
    <row r="5806" spans="1:1" x14ac:dyDescent="0.3">
      <c r="A5806" t="s">
        <v>87</v>
      </c>
    </row>
    <row r="5807" spans="1:1" x14ac:dyDescent="0.3">
      <c r="A5807" t="s">
        <v>40</v>
      </c>
    </row>
    <row r="5808" spans="1:1" x14ac:dyDescent="0.3">
      <c r="A5808" t="s">
        <v>108</v>
      </c>
    </row>
    <row r="5809" spans="1:1" x14ac:dyDescent="0.3">
      <c r="A5809" t="s">
        <v>88</v>
      </c>
    </row>
    <row r="5810" spans="1:1" x14ac:dyDescent="0.3">
      <c r="A5810" t="s">
        <v>109</v>
      </c>
    </row>
    <row r="5811" spans="1:1" x14ac:dyDescent="0.3">
      <c r="A5811" t="s">
        <v>110</v>
      </c>
    </row>
    <row r="5812" spans="1:1" x14ac:dyDescent="0.3">
      <c r="A5812" t="s">
        <v>89</v>
      </c>
    </row>
    <row r="5813" spans="1:1" x14ac:dyDescent="0.3">
      <c r="A5813" t="s">
        <v>42</v>
      </c>
    </row>
    <row r="5814" spans="1:1" x14ac:dyDescent="0.3">
      <c r="A5814" t="s">
        <v>94</v>
      </c>
    </row>
    <row r="5815" spans="1:1" x14ac:dyDescent="0.3">
      <c r="A5815" t="s">
        <v>45</v>
      </c>
    </row>
    <row r="5816" spans="1:1" x14ac:dyDescent="0.3">
      <c r="A5816" t="s">
        <v>46</v>
      </c>
    </row>
    <row r="5817" spans="1:1" x14ac:dyDescent="0.3">
      <c r="A5817" t="s">
        <v>47</v>
      </c>
    </row>
    <row r="5818" spans="1:1" x14ac:dyDescent="0.3">
      <c r="A5818" t="s">
        <v>72</v>
      </c>
    </row>
    <row r="5819" spans="1:1" x14ac:dyDescent="0.3">
      <c r="A5819" t="s">
        <v>49</v>
      </c>
    </row>
    <row r="5820" spans="1:1" x14ac:dyDescent="0.3">
      <c r="A5820" t="s">
        <v>50</v>
      </c>
    </row>
    <row r="5821" spans="1:1" x14ac:dyDescent="0.3">
      <c r="A5821" t="s">
        <v>95</v>
      </c>
    </row>
    <row r="5822" spans="1:1" x14ac:dyDescent="0.3">
      <c r="A5822" t="s">
        <v>96</v>
      </c>
    </row>
    <row r="5823" spans="1:1" x14ac:dyDescent="0.3">
      <c r="A5823" t="s">
        <v>97</v>
      </c>
    </row>
    <row r="5824" spans="1:1" x14ac:dyDescent="0.3">
      <c r="A5824" t="s">
        <v>98</v>
      </c>
    </row>
    <row r="5825" spans="1:1" x14ac:dyDescent="0.3">
      <c r="A5825" t="s">
        <v>99</v>
      </c>
    </row>
    <row r="5826" spans="1:1" x14ac:dyDescent="0.3">
      <c r="A5826" t="s">
        <v>100</v>
      </c>
    </row>
    <row r="5827" spans="1:1" x14ac:dyDescent="0.3">
      <c r="A5827" t="s">
        <v>101</v>
      </c>
    </row>
    <row r="5828" spans="1:1" x14ac:dyDescent="0.3">
      <c r="A5828" t="s">
        <v>102</v>
      </c>
    </row>
    <row r="5829" spans="1:1" x14ac:dyDescent="0.3">
      <c r="A5829" t="s">
        <v>103</v>
      </c>
    </row>
    <row r="5830" spans="1:1" x14ac:dyDescent="0.3">
      <c r="A5830" t="s">
        <v>104</v>
      </c>
    </row>
    <row r="5831" spans="1:1" x14ac:dyDescent="0.3">
      <c r="A5831" t="s">
        <v>105</v>
      </c>
    </row>
    <row r="5832" spans="1:1" x14ac:dyDescent="0.3">
      <c r="A5832" t="s">
        <v>106</v>
      </c>
    </row>
    <row r="5833" spans="1:1" x14ac:dyDescent="0.3">
      <c r="A5833" t="s">
        <v>0</v>
      </c>
    </row>
    <row r="5834" spans="1:1" x14ac:dyDescent="0.3">
      <c r="A5834" t="s">
        <v>1</v>
      </c>
    </row>
    <row r="5835" spans="1:1" x14ac:dyDescent="0.3">
      <c r="A5835" t="s">
        <v>2</v>
      </c>
    </row>
    <row r="5836" spans="1:1" x14ac:dyDescent="0.3">
      <c r="A5836" t="s">
        <v>3</v>
      </c>
    </row>
    <row r="5837" spans="1:1" x14ac:dyDescent="0.3">
      <c r="A5837" t="s">
        <v>4</v>
      </c>
    </row>
    <row r="5838" spans="1:1" x14ac:dyDescent="0.3">
      <c r="A5838" t="s">
        <v>5</v>
      </c>
    </row>
    <row r="5839" spans="1:1" x14ac:dyDescent="0.3">
      <c r="A5839" t="s">
        <v>6</v>
      </c>
    </row>
    <row r="5840" spans="1:1" x14ac:dyDescent="0.3">
      <c r="A5840" t="s">
        <v>7</v>
      </c>
    </row>
    <row r="5841" spans="1:1" x14ac:dyDescent="0.3">
      <c r="A5841" t="s">
        <v>8</v>
      </c>
    </row>
    <row r="5842" spans="1:1" x14ac:dyDescent="0.3">
      <c r="A5842" t="s">
        <v>12</v>
      </c>
    </row>
    <row r="5843" spans="1:1" x14ac:dyDescent="0.3">
      <c r="A5843" t="s">
        <v>9</v>
      </c>
    </row>
    <row r="5844" spans="1:1" x14ac:dyDescent="0.3">
      <c r="A5844" t="s">
        <v>10</v>
      </c>
    </row>
    <row r="5845" spans="1:1" x14ac:dyDescent="0.3">
      <c r="A5845" t="s">
        <v>14</v>
      </c>
    </row>
    <row r="5846" spans="1:1" x14ac:dyDescent="0.3">
      <c r="A5846" t="s">
        <v>15</v>
      </c>
    </row>
    <row r="5847" spans="1:1" x14ac:dyDescent="0.3">
      <c r="A5847" t="s">
        <v>90</v>
      </c>
    </row>
    <row r="5848" spans="1:1" x14ac:dyDescent="0.3">
      <c r="A5848" t="s">
        <v>91</v>
      </c>
    </row>
    <row r="5849" spans="1:1" x14ac:dyDescent="0.3">
      <c r="A5849" t="s">
        <v>18</v>
      </c>
    </row>
    <row r="5850" spans="1:1" x14ac:dyDescent="0.3">
      <c r="A5850" t="s">
        <v>19</v>
      </c>
    </row>
    <row r="5851" spans="1:1" x14ac:dyDescent="0.3">
      <c r="A5851" t="s">
        <v>20</v>
      </c>
    </row>
    <row r="5852" spans="1:1" x14ac:dyDescent="0.3">
      <c r="A5852" t="s">
        <v>21</v>
      </c>
    </row>
    <row r="5853" spans="1:1" x14ac:dyDescent="0.3">
      <c r="A5853" t="s">
        <v>22</v>
      </c>
    </row>
    <row r="5854" spans="1:1" x14ac:dyDescent="0.3">
      <c r="A5854" t="s">
        <v>82</v>
      </c>
    </row>
    <row r="5855" spans="1:1" x14ac:dyDescent="0.3">
      <c r="A5855" t="s">
        <v>83</v>
      </c>
    </row>
    <row r="5856" spans="1:1" x14ac:dyDescent="0.3">
      <c r="A5856" t="s">
        <v>24</v>
      </c>
    </row>
    <row r="5857" spans="1:1" x14ac:dyDescent="0.3">
      <c r="A5857" t="s">
        <v>84</v>
      </c>
    </row>
    <row r="5858" spans="1:1" x14ac:dyDescent="0.3">
      <c r="A5858" t="s">
        <v>26</v>
      </c>
    </row>
    <row r="5859" spans="1:1" x14ac:dyDescent="0.3">
      <c r="A5859" t="s">
        <v>27</v>
      </c>
    </row>
    <row r="5860" spans="1:1" x14ac:dyDescent="0.3">
      <c r="A5860" t="s">
        <v>28</v>
      </c>
    </row>
    <row r="5861" spans="1:1" x14ac:dyDescent="0.3">
      <c r="A5861" t="s">
        <v>92</v>
      </c>
    </row>
    <row r="5862" spans="1:1" x14ac:dyDescent="0.3">
      <c r="A5862" t="s">
        <v>85</v>
      </c>
    </row>
    <row r="5863" spans="1:1" x14ac:dyDescent="0.3">
      <c r="A5863" t="s">
        <v>30</v>
      </c>
    </row>
    <row r="5864" spans="1:1" x14ac:dyDescent="0.3">
      <c r="A5864" t="s">
        <v>31</v>
      </c>
    </row>
    <row r="5865" spans="1:1" x14ac:dyDescent="0.3">
      <c r="A5865" t="s">
        <v>33</v>
      </c>
    </row>
    <row r="5866" spans="1:1" x14ac:dyDescent="0.3">
      <c r="A5866" t="s">
        <v>86</v>
      </c>
    </row>
    <row r="5867" spans="1:1" x14ac:dyDescent="0.3">
      <c r="A5867" t="s">
        <v>36</v>
      </c>
    </row>
    <row r="5868" spans="1:1" x14ac:dyDescent="0.3">
      <c r="A5868" t="s">
        <v>107</v>
      </c>
    </row>
    <row r="5869" spans="1:1" x14ac:dyDescent="0.3">
      <c r="A5869" t="s">
        <v>37</v>
      </c>
    </row>
    <row r="5870" spans="1:1" x14ac:dyDescent="0.3">
      <c r="A5870" t="s">
        <v>38</v>
      </c>
    </row>
    <row r="5871" spans="1:1" x14ac:dyDescent="0.3">
      <c r="A5871" t="s">
        <v>87</v>
      </c>
    </row>
    <row r="5872" spans="1:1" x14ac:dyDescent="0.3">
      <c r="A5872" t="s">
        <v>40</v>
      </c>
    </row>
    <row r="5873" spans="1:1" x14ac:dyDescent="0.3">
      <c r="A5873" t="s">
        <v>108</v>
      </c>
    </row>
    <row r="5874" spans="1:1" x14ac:dyDescent="0.3">
      <c r="A5874" t="s">
        <v>88</v>
      </c>
    </row>
    <row r="5875" spans="1:1" x14ac:dyDescent="0.3">
      <c r="A5875" t="s">
        <v>109</v>
      </c>
    </row>
    <row r="5876" spans="1:1" x14ac:dyDescent="0.3">
      <c r="A5876" t="s">
        <v>110</v>
      </c>
    </row>
    <row r="5877" spans="1:1" x14ac:dyDescent="0.3">
      <c r="A5877" t="s">
        <v>89</v>
      </c>
    </row>
    <row r="5878" spans="1:1" x14ac:dyDescent="0.3">
      <c r="A5878" t="s">
        <v>42</v>
      </c>
    </row>
    <row r="5879" spans="1:1" x14ac:dyDescent="0.3">
      <c r="A5879" t="s">
        <v>94</v>
      </c>
    </row>
    <row r="5880" spans="1:1" x14ac:dyDescent="0.3">
      <c r="A5880" t="s">
        <v>45</v>
      </c>
    </row>
    <row r="5881" spans="1:1" x14ac:dyDescent="0.3">
      <c r="A5881" t="s">
        <v>46</v>
      </c>
    </row>
    <row r="5882" spans="1:1" x14ac:dyDescent="0.3">
      <c r="A5882" t="s">
        <v>47</v>
      </c>
    </row>
    <row r="5883" spans="1:1" x14ac:dyDescent="0.3">
      <c r="A5883" t="s">
        <v>72</v>
      </c>
    </row>
    <row r="5884" spans="1:1" x14ac:dyDescent="0.3">
      <c r="A5884" t="s">
        <v>49</v>
      </c>
    </row>
    <row r="5885" spans="1:1" x14ac:dyDescent="0.3">
      <c r="A5885" t="s">
        <v>50</v>
      </c>
    </row>
    <row r="5886" spans="1:1" x14ac:dyDescent="0.3">
      <c r="A5886" t="s">
        <v>95</v>
      </c>
    </row>
    <row r="5887" spans="1:1" x14ac:dyDescent="0.3">
      <c r="A5887" t="s">
        <v>96</v>
      </c>
    </row>
    <row r="5888" spans="1:1" x14ac:dyDescent="0.3">
      <c r="A5888" t="s">
        <v>97</v>
      </c>
    </row>
    <row r="5889" spans="1:1" x14ac:dyDescent="0.3">
      <c r="A5889" t="s">
        <v>98</v>
      </c>
    </row>
    <row r="5890" spans="1:1" x14ac:dyDescent="0.3">
      <c r="A5890" t="s">
        <v>100</v>
      </c>
    </row>
    <row r="5891" spans="1:1" x14ac:dyDescent="0.3">
      <c r="A5891" t="s">
        <v>101</v>
      </c>
    </row>
    <row r="5892" spans="1:1" x14ac:dyDescent="0.3">
      <c r="A5892" t="s">
        <v>102</v>
      </c>
    </row>
    <row r="5893" spans="1:1" x14ac:dyDescent="0.3">
      <c r="A5893" t="s">
        <v>103</v>
      </c>
    </row>
    <row r="5894" spans="1:1" x14ac:dyDescent="0.3">
      <c r="A5894" t="s">
        <v>104</v>
      </c>
    </row>
    <row r="5895" spans="1:1" x14ac:dyDescent="0.3">
      <c r="A5895" t="s">
        <v>105</v>
      </c>
    </row>
    <row r="5896" spans="1:1" x14ac:dyDescent="0.3">
      <c r="A5896" t="s">
        <v>106</v>
      </c>
    </row>
    <row r="5897" spans="1:1" x14ac:dyDescent="0.3">
      <c r="A5897" s="31" t="s">
        <v>0</v>
      </c>
    </row>
    <row r="5898" spans="1:1" x14ac:dyDescent="0.3">
      <c r="A5898" s="31" t="s">
        <v>1</v>
      </c>
    </row>
    <row r="5899" spans="1:1" x14ac:dyDescent="0.3">
      <c r="A5899" s="35" t="s">
        <v>2</v>
      </c>
    </row>
    <row r="5900" spans="1:1" x14ac:dyDescent="0.3">
      <c r="A5900" s="31" t="s">
        <v>3</v>
      </c>
    </row>
    <row r="5901" spans="1:1" x14ac:dyDescent="0.3">
      <c r="A5901" s="31" t="s">
        <v>4</v>
      </c>
    </row>
    <row r="5902" spans="1:1" x14ac:dyDescent="0.3">
      <c r="A5902" s="31" t="s">
        <v>5</v>
      </c>
    </row>
    <row r="5903" spans="1:1" x14ac:dyDescent="0.3">
      <c r="A5903" s="31" t="s">
        <v>6</v>
      </c>
    </row>
    <row r="5904" spans="1:1" x14ac:dyDescent="0.3">
      <c r="A5904" s="31" t="s">
        <v>7</v>
      </c>
    </row>
    <row r="5905" spans="1:1" x14ac:dyDescent="0.3">
      <c r="A5905" s="31" t="s">
        <v>8</v>
      </c>
    </row>
    <row r="5906" spans="1:1" x14ac:dyDescent="0.3">
      <c r="A5906" s="31" t="s">
        <v>12</v>
      </c>
    </row>
    <row r="5907" spans="1:1" x14ac:dyDescent="0.3">
      <c r="A5907" s="31" t="s">
        <v>9</v>
      </c>
    </row>
    <row r="5908" spans="1:1" x14ac:dyDescent="0.3">
      <c r="A5908" s="31" t="s">
        <v>10</v>
      </c>
    </row>
    <row r="5909" spans="1:1" x14ac:dyDescent="0.3">
      <c r="A5909" s="31" t="s">
        <v>14</v>
      </c>
    </row>
    <row r="5910" spans="1:1" x14ac:dyDescent="0.3">
      <c r="A5910" s="31" t="s">
        <v>15</v>
      </c>
    </row>
    <row r="5911" spans="1:1" x14ac:dyDescent="0.3">
      <c r="A5911" s="31" t="s">
        <v>90</v>
      </c>
    </row>
    <row r="5912" spans="1:1" x14ac:dyDescent="0.3">
      <c r="A5912" s="31" t="s">
        <v>91</v>
      </c>
    </row>
    <row r="5913" spans="1:1" x14ac:dyDescent="0.3">
      <c r="A5913" s="31" t="s">
        <v>18</v>
      </c>
    </row>
    <row r="5914" spans="1:1" x14ac:dyDescent="0.3">
      <c r="A5914" s="31" t="s">
        <v>19</v>
      </c>
    </row>
    <row r="5915" spans="1:1" x14ac:dyDescent="0.3">
      <c r="A5915" s="31" t="s">
        <v>20</v>
      </c>
    </row>
    <row r="5916" spans="1:1" x14ac:dyDescent="0.3">
      <c r="A5916" s="31" t="s">
        <v>21</v>
      </c>
    </row>
    <row r="5917" spans="1:1" x14ac:dyDescent="0.3">
      <c r="A5917" s="31" t="s">
        <v>22</v>
      </c>
    </row>
    <row r="5918" spans="1:1" x14ac:dyDescent="0.3">
      <c r="A5918" s="31" t="s">
        <v>82</v>
      </c>
    </row>
    <row r="5919" spans="1:1" x14ac:dyDescent="0.3">
      <c r="A5919" s="31" t="s">
        <v>83</v>
      </c>
    </row>
    <row r="5920" spans="1:1" x14ac:dyDescent="0.3">
      <c r="A5920" s="31" t="s">
        <v>24</v>
      </c>
    </row>
    <row r="5921" spans="1:1" x14ac:dyDescent="0.3">
      <c r="A5921" s="31" t="s">
        <v>84</v>
      </c>
    </row>
    <row r="5922" spans="1:1" x14ac:dyDescent="0.3">
      <c r="A5922" s="31" t="s">
        <v>26</v>
      </c>
    </row>
    <row r="5923" spans="1:1" x14ac:dyDescent="0.3">
      <c r="A5923" s="31" t="s">
        <v>27</v>
      </c>
    </row>
    <row r="5924" spans="1:1" x14ac:dyDescent="0.3">
      <c r="A5924" s="31" t="s">
        <v>28</v>
      </c>
    </row>
    <row r="5925" spans="1:1" x14ac:dyDescent="0.3">
      <c r="A5925" s="31" t="s">
        <v>92</v>
      </c>
    </row>
    <row r="5926" spans="1:1" x14ac:dyDescent="0.3">
      <c r="A5926" s="31" t="s">
        <v>85</v>
      </c>
    </row>
    <row r="5927" spans="1:1" x14ac:dyDescent="0.3">
      <c r="A5927" s="31" t="s">
        <v>30</v>
      </c>
    </row>
    <row r="5928" spans="1:1" x14ac:dyDescent="0.3">
      <c r="A5928" s="31" t="s">
        <v>31</v>
      </c>
    </row>
    <row r="5929" spans="1:1" x14ac:dyDescent="0.3">
      <c r="A5929" s="31" t="s">
        <v>33</v>
      </c>
    </row>
    <row r="5930" spans="1:1" x14ac:dyDescent="0.3">
      <c r="A5930" s="31" t="s">
        <v>86</v>
      </c>
    </row>
    <row r="5931" spans="1:1" x14ac:dyDescent="0.3">
      <c r="A5931" s="31" t="s">
        <v>36</v>
      </c>
    </row>
    <row r="5932" spans="1:1" x14ac:dyDescent="0.3">
      <c r="A5932" s="31" t="s">
        <v>107</v>
      </c>
    </row>
    <row r="5933" spans="1:1" x14ac:dyDescent="0.3">
      <c r="A5933" s="31" t="s">
        <v>37</v>
      </c>
    </row>
    <row r="5934" spans="1:1" x14ac:dyDescent="0.3">
      <c r="A5934" s="31" t="s">
        <v>38</v>
      </c>
    </row>
    <row r="5935" spans="1:1" x14ac:dyDescent="0.3">
      <c r="A5935" s="31" t="s">
        <v>87</v>
      </c>
    </row>
    <row r="5936" spans="1:1" x14ac:dyDescent="0.3">
      <c r="A5936" s="31" t="s">
        <v>40</v>
      </c>
    </row>
    <row r="5937" spans="1:1" x14ac:dyDescent="0.3">
      <c r="A5937" s="31" t="s">
        <v>108</v>
      </c>
    </row>
    <row r="5938" spans="1:1" x14ac:dyDescent="0.3">
      <c r="A5938" s="31" t="s">
        <v>88</v>
      </c>
    </row>
    <row r="5939" spans="1:1" x14ac:dyDescent="0.3">
      <c r="A5939" s="31" t="s">
        <v>109</v>
      </c>
    </row>
    <row r="5940" spans="1:1" x14ac:dyDescent="0.3">
      <c r="A5940" s="31" t="s">
        <v>110</v>
      </c>
    </row>
    <row r="5941" spans="1:1" x14ac:dyDescent="0.3">
      <c r="A5941" s="31" t="s">
        <v>89</v>
      </c>
    </row>
    <row r="5942" spans="1:1" x14ac:dyDescent="0.3">
      <c r="A5942" s="36" t="s">
        <v>42</v>
      </c>
    </row>
    <row r="5943" spans="1:1" x14ac:dyDescent="0.3">
      <c r="A5943" s="36" t="s">
        <v>94</v>
      </c>
    </row>
    <row r="5944" spans="1:1" x14ac:dyDescent="0.3">
      <c r="A5944" s="32" t="s">
        <v>45</v>
      </c>
    </row>
    <row r="5945" spans="1:1" x14ac:dyDescent="0.3">
      <c r="A5945" s="32" t="s">
        <v>46</v>
      </c>
    </row>
    <row r="5946" spans="1:1" x14ac:dyDescent="0.3">
      <c r="A5946" s="32" t="s">
        <v>47</v>
      </c>
    </row>
    <row r="5947" spans="1:1" x14ac:dyDescent="0.3">
      <c r="A5947" s="32" t="s">
        <v>72</v>
      </c>
    </row>
    <row r="5948" spans="1:1" x14ac:dyDescent="0.3">
      <c r="A5948" s="32" t="s">
        <v>49</v>
      </c>
    </row>
    <row r="5949" spans="1:1" x14ac:dyDescent="0.3">
      <c r="A5949" s="37" t="s">
        <v>50</v>
      </c>
    </row>
    <row r="5950" spans="1:1" x14ac:dyDescent="0.3">
      <c r="A5950" s="31" t="s">
        <v>95</v>
      </c>
    </row>
    <row r="5951" spans="1:1" x14ac:dyDescent="0.3">
      <c r="A5951" s="31" t="s">
        <v>96</v>
      </c>
    </row>
    <row r="5952" spans="1:1" x14ac:dyDescent="0.3">
      <c r="A5952" s="31" t="s">
        <v>97</v>
      </c>
    </row>
    <row r="5953" spans="1:1" x14ac:dyDescent="0.3">
      <c r="A5953" s="31" t="s">
        <v>98</v>
      </c>
    </row>
    <row r="5954" spans="1:1" x14ac:dyDescent="0.3">
      <c r="A5954" s="31" t="s">
        <v>100</v>
      </c>
    </row>
    <row r="5955" spans="1:1" x14ac:dyDescent="0.3">
      <c r="A5955" s="31" t="s">
        <v>101</v>
      </c>
    </row>
    <row r="5956" spans="1:1" x14ac:dyDescent="0.3">
      <c r="A5956" s="31" t="s">
        <v>102</v>
      </c>
    </row>
    <row r="5957" spans="1:1" x14ac:dyDescent="0.3">
      <c r="A5957" s="31" t="s">
        <v>103</v>
      </c>
    </row>
    <row r="5958" spans="1:1" x14ac:dyDescent="0.3">
      <c r="A5958" s="31" t="s">
        <v>104</v>
      </c>
    </row>
    <row r="5959" spans="1:1" x14ac:dyDescent="0.3">
      <c r="A5959" s="31" t="s">
        <v>105</v>
      </c>
    </row>
    <row r="5960" spans="1:1" x14ac:dyDescent="0.3">
      <c r="A5960" s="31" t="s">
        <v>106</v>
      </c>
    </row>
    <row r="5961" spans="1:1" x14ac:dyDescent="0.3">
      <c r="A5961" t="s">
        <v>0</v>
      </c>
    </row>
    <row r="5962" spans="1:1" x14ac:dyDescent="0.3">
      <c r="A5962" t="s">
        <v>1</v>
      </c>
    </row>
    <row r="5963" spans="1:1" x14ac:dyDescent="0.3">
      <c r="A5963" t="s">
        <v>2</v>
      </c>
    </row>
    <row r="5964" spans="1:1" x14ac:dyDescent="0.3">
      <c r="A5964" t="s">
        <v>3</v>
      </c>
    </row>
    <row r="5965" spans="1:1" x14ac:dyDescent="0.3">
      <c r="A5965" t="s">
        <v>4</v>
      </c>
    </row>
    <row r="5966" spans="1:1" x14ac:dyDescent="0.3">
      <c r="A5966" t="s">
        <v>5</v>
      </c>
    </row>
    <row r="5967" spans="1:1" x14ac:dyDescent="0.3">
      <c r="A5967" t="s">
        <v>6</v>
      </c>
    </row>
    <row r="5968" spans="1:1" x14ac:dyDescent="0.3">
      <c r="A5968" t="s">
        <v>7</v>
      </c>
    </row>
    <row r="5969" spans="1:1" x14ac:dyDescent="0.3">
      <c r="A5969" t="s">
        <v>8</v>
      </c>
    </row>
    <row r="5970" spans="1:1" x14ac:dyDescent="0.3">
      <c r="A5970" t="s">
        <v>12</v>
      </c>
    </row>
    <row r="5971" spans="1:1" x14ac:dyDescent="0.3">
      <c r="A5971" t="s">
        <v>9</v>
      </c>
    </row>
    <row r="5972" spans="1:1" x14ac:dyDescent="0.3">
      <c r="A5972" t="s">
        <v>10</v>
      </c>
    </row>
    <row r="5973" spans="1:1" x14ac:dyDescent="0.3">
      <c r="A5973" t="s">
        <v>14</v>
      </c>
    </row>
    <row r="5974" spans="1:1" x14ac:dyDescent="0.3">
      <c r="A5974" t="s">
        <v>15</v>
      </c>
    </row>
    <row r="5975" spans="1:1" x14ac:dyDescent="0.3">
      <c r="A5975" t="s">
        <v>90</v>
      </c>
    </row>
    <row r="5976" spans="1:1" x14ac:dyDescent="0.3">
      <c r="A5976" t="s">
        <v>91</v>
      </c>
    </row>
    <row r="5977" spans="1:1" x14ac:dyDescent="0.3">
      <c r="A5977" t="s">
        <v>18</v>
      </c>
    </row>
    <row r="5978" spans="1:1" x14ac:dyDescent="0.3">
      <c r="A5978" t="s">
        <v>19</v>
      </c>
    </row>
    <row r="5979" spans="1:1" x14ac:dyDescent="0.3">
      <c r="A5979" t="s">
        <v>20</v>
      </c>
    </row>
    <row r="5980" spans="1:1" x14ac:dyDescent="0.3">
      <c r="A5980" t="s">
        <v>21</v>
      </c>
    </row>
    <row r="5981" spans="1:1" x14ac:dyDescent="0.3">
      <c r="A5981" t="s">
        <v>22</v>
      </c>
    </row>
    <row r="5982" spans="1:1" x14ac:dyDescent="0.3">
      <c r="A5982" t="s">
        <v>82</v>
      </c>
    </row>
    <row r="5983" spans="1:1" x14ac:dyDescent="0.3">
      <c r="A5983" t="s">
        <v>83</v>
      </c>
    </row>
    <row r="5984" spans="1:1" x14ac:dyDescent="0.3">
      <c r="A5984" t="s">
        <v>24</v>
      </c>
    </row>
    <row r="5985" spans="1:1" x14ac:dyDescent="0.3">
      <c r="A5985" t="s">
        <v>84</v>
      </c>
    </row>
    <row r="5986" spans="1:1" x14ac:dyDescent="0.3">
      <c r="A5986" t="s">
        <v>26</v>
      </c>
    </row>
    <row r="5987" spans="1:1" x14ac:dyDescent="0.3">
      <c r="A5987" t="s">
        <v>27</v>
      </c>
    </row>
    <row r="5988" spans="1:1" x14ac:dyDescent="0.3">
      <c r="A5988" t="s">
        <v>28</v>
      </c>
    </row>
    <row r="5989" spans="1:1" x14ac:dyDescent="0.3">
      <c r="A5989" t="s">
        <v>92</v>
      </c>
    </row>
    <row r="5990" spans="1:1" x14ac:dyDescent="0.3">
      <c r="A5990" t="s">
        <v>85</v>
      </c>
    </row>
    <row r="5991" spans="1:1" x14ac:dyDescent="0.3">
      <c r="A5991" t="s">
        <v>30</v>
      </c>
    </row>
    <row r="5992" spans="1:1" x14ac:dyDescent="0.3">
      <c r="A5992" t="s">
        <v>31</v>
      </c>
    </row>
    <row r="5993" spans="1:1" x14ac:dyDescent="0.3">
      <c r="A5993" t="s">
        <v>33</v>
      </c>
    </row>
    <row r="5994" spans="1:1" x14ac:dyDescent="0.3">
      <c r="A5994" t="s">
        <v>86</v>
      </c>
    </row>
    <row r="5995" spans="1:1" x14ac:dyDescent="0.3">
      <c r="A5995" t="s">
        <v>36</v>
      </c>
    </row>
    <row r="5996" spans="1:1" x14ac:dyDescent="0.3">
      <c r="A5996" t="s">
        <v>107</v>
      </c>
    </row>
    <row r="5997" spans="1:1" x14ac:dyDescent="0.3">
      <c r="A5997" t="s">
        <v>37</v>
      </c>
    </row>
    <row r="5998" spans="1:1" x14ac:dyDescent="0.3">
      <c r="A5998" t="s">
        <v>38</v>
      </c>
    </row>
    <row r="5999" spans="1:1" x14ac:dyDescent="0.3">
      <c r="A5999" t="s">
        <v>87</v>
      </c>
    </row>
    <row r="6000" spans="1:1" x14ac:dyDescent="0.3">
      <c r="A6000" t="s">
        <v>40</v>
      </c>
    </row>
    <row r="6001" spans="1:1" x14ac:dyDescent="0.3">
      <c r="A6001" t="s">
        <v>108</v>
      </c>
    </row>
    <row r="6002" spans="1:1" x14ac:dyDescent="0.3">
      <c r="A6002" t="s">
        <v>88</v>
      </c>
    </row>
    <row r="6003" spans="1:1" x14ac:dyDescent="0.3">
      <c r="A6003" t="s">
        <v>109</v>
      </c>
    </row>
    <row r="6004" spans="1:1" x14ac:dyDescent="0.3">
      <c r="A6004" t="s">
        <v>110</v>
      </c>
    </row>
    <row r="6005" spans="1:1" x14ac:dyDescent="0.3">
      <c r="A6005" t="s">
        <v>89</v>
      </c>
    </row>
    <row r="6006" spans="1:1" x14ac:dyDescent="0.3">
      <c r="A6006" t="s">
        <v>42</v>
      </c>
    </row>
    <row r="6007" spans="1:1" x14ac:dyDescent="0.3">
      <c r="A6007" t="s">
        <v>94</v>
      </c>
    </row>
    <row r="6008" spans="1:1" x14ac:dyDescent="0.3">
      <c r="A6008" t="s">
        <v>45</v>
      </c>
    </row>
    <row r="6009" spans="1:1" x14ac:dyDescent="0.3">
      <c r="A6009" t="s">
        <v>46</v>
      </c>
    </row>
    <row r="6010" spans="1:1" x14ac:dyDescent="0.3">
      <c r="A6010" t="s">
        <v>47</v>
      </c>
    </row>
    <row r="6011" spans="1:1" x14ac:dyDescent="0.3">
      <c r="A6011" t="s">
        <v>72</v>
      </c>
    </row>
    <row r="6012" spans="1:1" x14ac:dyDescent="0.3">
      <c r="A6012" t="s">
        <v>49</v>
      </c>
    </row>
    <row r="6013" spans="1:1" x14ac:dyDescent="0.3">
      <c r="A6013" t="s">
        <v>50</v>
      </c>
    </row>
    <row r="6014" spans="1:1" x14ac:dyDescent="0.3">
      <c r="A6014" t="s">
        <v>95</v>
      </c>
    </row>
    <row r="6015" spans="1:1" x14ac:dyDescent="0.3">
      <c r="A6015" t="s">
        <v>96</v>
      </c>
    </row>
    <row r="6016" spans="1:1" x14ac:dyDescent="0.3">
      <c r="A6016" t="s">
        <v>97</v>
      </c>
    </row>
    <row r="6017" spans="1:1" x14ac:dyDescent="0.3">
      <c r="A6017" t="s">
        <v>98</v>
      </c>
    </row>
    <row r="6018" spans="1:1" x14ac:dyDescent="0.3">
      <c r="A6018" t="s">
        <v>100</v>
      </c>
    </row>
    <row r="6019" spans="1:1" x14ac:dyDescent="0.3">
      <c r="A6019" t="s">
        <v>101</v>
      </c>
    </row>
    <row r="6020" spans="1:1" x14ac:dyDescent="0.3">
      <c r="A6020" t="s">
        <v>102</v>
      </c>
    </row>
    <row r="6021" spans="1:1" x14ac:dyDescent="0.3">
      <c r="A6021" t="s">
        <v>103</v>
      </c>
    </row>
    <row r="6022" spans="1:1" x14ac:dyDescent="0.3">
      <c r="A6022" t="s">
        <v>104</v>
      </c>
    </row>
    <row r="6023" spans="1:1" x14ac:dyDescent="0.3">
      <c r="A6023" t="s">
        <v>105</v>
      </c>
    </row>
    <row r="6024" spans="1:1" x14ac:dyDescent="0.3">
      <c r="A6024" t="s">
        <v>106</v>
      </c>
    </row>
    <row r="6025" spans="1:1" x14ac:dyDescent="0.3">
      <c r="A6025" t="s">
        <v>0</v>
      </c>
    </row>
    <row r="6026" spans="1:1" x14ac:dyDescent="0.3">
      <c r="A6026" t="s">
        <v>1</v>
      </c>
    </row>
    <row r="6027" spans="1:1" x14ac:dyDescent="0.3">
      <c r="A6027" t="s">
        <v>2</v>
      </c>
    </row>
    <row r="6028" spans="1:1" x14ac:dyDescent="0.3">
      <c r="A6028" t="s">
        <v>3</v>
      </c>
    </row>
    <row r="6029" spans="1:1" x14ac:dyDescent="0.3">
      <c r="A6029" t="s">
        <v>4</v>
      </c>
    </row>
    <row r="6030" spans="1:1" x14ac:dyDescent="0.3">
      <c r="A6030" t="s">
        <v>5</v>
      </c>
    </row>
    <row r="6031" spans="1:1" x14ac:dyDescent="0.3">
      <c r="A6031" t="s">
        <v>6</v>
      </c>
    </row>
    <row r="6032" spans="1:1" x14ac:dyDescent="0.3">
      <c r="A6032" t="s">
        <v>7</v>
      </c>
    </row>
    <row r="6033" spans="1:1" x14ac:dyDescent="0.3">
      <c r="A6033" t="s">
        <v>8</v>
      </c>
    </row>
    <row r="6034" spans="1:1" x14ac:dyDescent="0.3">
      <c r="A6034" t="s">
        <v>12</v>
      </c>
    </row>
    <row r="6035" spans="1:1" x14ac:dyDescent="0.3">
      <c r="A6035" t="s">
        <v>9</v>
      </c>
    </row>
    <row r="6036" spans="1:1" x14ac:dyDescent="0.3">
      <c r="A6036" t="s">
        <v>10</v>
      </c>
    </row>
    <row r="6037" spans="1:1" x14ac:dyDescent="0.3">
      <c r="A6037" t="s">
        <v>14</v>
      </c>
    </row>
    <row r="6038" spans="1:1" x14ac:dyDescent="0.3">
      <c r="A6038" t="s">
        <v>15</v>
      </c>
    </row>
    <row r="6039" spans="1:1" x14ac:dyDescent="0.3">
      <c r="A6039" t="s">
        <v>90</v>
      </c>
    </row>
    <row r="6040" spans="1:1" x14ac:dyDescent="0.3">
      <c r="A6040" t="s">
        <v>91</v>
      </c>
    </row>
    <row r="6041" spans="1:1" x14ac:dyDescent="0.3">
      <c r="A6041" t="s">
        <v>18</v>
      </c>
    </row>
    <row r="6042" spans="1:1" x14ac:dyDescent="0.3">
      <c r="A6042" t="s">
        <v>19</v>
      </c>
    </row>
    <row r="6043" spans="1:1" x14ac:dyDescent="0.3">
      <c r="A6043" t="s">
        <v>20</v>
      </c>
    </row>
    <row r="6044" spans="1:1" x14ac:dyDescent="0.3">
      <c r="A6044" t="s">
        <v>21</v>
      </c>
    </row>
    <row r="6045" spans="1:1" x14ac:dyDescent="0.3">
      <c r="A6045" t="s">
        <v>22</v>
      </c>
    </row>
    <row r="6046" spans="1:1" x14ac:dyDescent="0.3">
      <c r="A6046" t="s">
        <v>82</v>
      </c>
    </row>
    <row r="6047" spans="1:1" x14ac:dyDescent="0.3">
      <c r="A6047" t="s">
        <v>83</v>
      </c>
    </row>
    <row r="6048" spans="1:1" x14ac:dyDescent="0.3">
      <c r="A6048" t="s">
        <v>24</v>
      </c>
    </row>
    <row r="6049" spans="1:1" x14ac:dyDescent="0.3">
      <c r="A6049" t="s">
        <v>84</v>
      </c>
    </row>
    <row r="6050" spans="1:1" x14ac:dyDescent="0.3">
      <c r="A6050" t="s">
        <v>26</v>
      </c>
    </row>
    <row r="6051" spans="1:1" x14ac:dyDescent="0.3">
      <c r="A6051" t="s">
        <v>27</v>
      </c>
    </row>
    <row r="6052" spans="1:1" x14ac:dyDescent="0.3">
      <c r="A6052" t="s">
        <v>28</v>
      </c>
    </row>
    <row r="6053" spans="1:1" x14ac:dyDescent="0.3">
      <c r="A6053" t="s">
        <v>92</v>
      </c>
    </row>
    <row r="6054" spans="1:1" x14ac:dyDescent="0.3">
      <c r="A6054" t="s">
        <v>85</v>
      </c>
    </row>
    <row r="6055" spans="1:1" x14ac:dyDescent="0.3">
      <c r="A6055" t="s">
        <v>30</v>
      </c>
    </row>
    <row r="6056" spans="1:1" x14ac:dyDescent="0.3">
      <c r="A6056" t="s">
        <v>31</v>
      </c>
    </row>
    <row r="6057" spans="1:1" x14ac:dyDescent="0.3">
      <c r="A6057" t="s">
        <v>33</v>
      </c>
    </row>
    <row r="6058" spans="1:1" x14ac:dyDescent="0.3">
      <c r="A6058" t="s">
        <v>86</v>
      </c>
    </row>
    <row r="6059" spans="1:1" x14ac:dyDescent="0.3">
      <c r="A6059" t="s">
        <v>36</v>
      </c>
    </row>
    <row r="6060" spans="1:1" x14ac:dyDescent="0.3">
      <c r="A6060" t="s">
        <v>107</v>
      </c>
    </row>
    <row r="6061" spans="1:1" x14ac:dyDescent="0.3">
      <c r="A6061" t="s">
        <v>37</v>
      </c>
    </row>
    <row r="6062" spans="1:1" x14ac:dyDescent="0.3">
      <c r="A6062" t="s">
        <v>38</v>
      </c>
    </row>
    <row r="6063" spans="1:1" x14ac:dyDescent="0.3">
      <c r="A6063" t="s">
        <v>87</v>
      </c>
    </row>
    <row r="6064" spans="1:1" x14ac:dyDescent="0.3">
      <c r="A6064" t="s">
        <v>40</v>
      </c>
    </row>
    <row r="6065" spans="1:1" x14ac:dyDescent="0.3">
      <c r="A6065" t="s">
        <v>108</v>
      </c>
    </row>
    <row r="6066" spans="1:1" x14ac:dyDescent="0.3">
      <c r="A6066" t="s">
        <v>88</v>
      </c>
    </row>
    <row r="6067" spans="1:1" x14ac:dyDescent="0.3">
      <c r="A6067" t="s">
        <v>109</v>
      </c>
    </row>
    <row r="6068" spans="1:1" x14ac:dyDescent="0.3">
      <c r="A6068" t="s">
        <v>110</v>
      </c>
    </row>
    <row r="6069" spans="1:1" x14ac:dyDescent="0.3">
      <c r="A6069" t="s">
        <v>89</v>
      </c>
    </row>
    <row r="6070" spans="1:1" x14ac:dyDescent="0.3">
      <c r="A6070" t="s">
        <v>42</v>
      </c>
    </row>
    <row r="6071" spans="1:1" x14ac:dyDescent="0.3">
      <c r="A6071" t="s">
        <v>94</v>
      </c>
    </row>
    <row r="6072" spans="1:1" x14ac:dyDescent="0.3">
      <c r="A6072" t="s">
        <v>45</v>
      </c>
    </row>
    <row r="6073" spans="1:1" x14ac:dyDescent="0.3">
      <c r="A6073" t="s">
        <v>46</v>
      </c>
    </row>
    <row r="6074" spans="1:1" x14ac:dyDescent="0.3">
      <c r="A6074" t="s">
        <v>47</v>
      </c>
    </row>
    <row r="6075" spans="1:1" x14ac:dyDescent="0.3">
      <c r="A6075" t="s">
        <v>72</v>
      </c>
    </row>
    <row r="6076" spans="1:1" x14ac:dyDescent="0.3">
      <c r="A6076" t="s">
        <v>49</v>
      </c>
    </row>
    <row r="6077" spans="1:1" x14ac:dyDescent="0.3">
      <c r="A6077" t="s">
        <v>50</v>
      </c>
    </row>
    <row r="6078" spans="1:1" x14ac:dyDescent="0.3">
      <c r="A6078" t="s">
        <v>95</v>
      </c>
    </row>
    <row r="6079" spans="1:1" x14ac:dyDescent="0.3">
      <c r="A6079" t="s">
        <v>96</v>
      </c>
    </row>
    <row r="6080" spans="1:1" x14ac:dyDescent="0.3">
      <c r="A6080" t="s">
        <v>97</v>
      </c>
    </row>
    <row r="6081" spans="1:1" x14ac:dyDescent="0.3">
      <c r="A6081" t="s">
        <v>98</v>
      </c>
    </row>
    <row r="6082" spans="1:1" x14ac:dyDescent="0.3">
      <c r="A6082" t="s">
        <v>100</v>
      </c>
    </row>
    <row r="6083" spans="1:1" x14ac:dyDescent="0.3">
      <c r="A6083" t="s">
        <v>101</v>
      </c>
    </row>
    <row r="6084" spans="1:1" x14ac:dyDescent="0.3">
      <c r="A6084" t="s">
        <v>102</v>
      </c>
    </row>
    <row r="6085" spans="1:1" x14ac:dyDescent="0.3">
      <c r="A6085" t="s">
        <v>103</v>
      </c>
    </row>
    <row r="6086" spans="1:1" x14ac:dyDescent="0.3">
      <c r="A6086" t="s">
        <v>104</v>
      </c>
    </row>
    <row r="6087" spans="1:1" x14ac:dyDescent="0.3">
      <c r="A6087" t="s">
        <v>105</v>
      </c>
    </row>
    <row r="6088" spans="1:1" x14ac:dyDescent="0.3">
      <c r="A6088" t="s">
        <v>106</v>
      </c>
    </row>
    <row r="6089" spans="1:1" x14ac:dyDescent="0.3">
      <c r="A6089" t="s">
        <v>0</v>
      </c>
    </row>
    <row r="6090" spans="1:1" x14ac:dyDescent="0.3">
      <c r="A6090" t="s">
        <v>1</v>
      </c>
    </row>
    <row r="6091" spans="1:1" x14ac:dyDescent="0.3">
      <c r="A6091" t="s">
        <v>2</v>
      </c>
    </row>
    <row r="6092" spans="1:1" x14ac:dyDescent="0.3">
      <c r="A6092" t="s">
        <v>3</v>
      </c>
    </row>
    <row r="6093" spans="1:1" x14ac:dyDescent="0.3">
      <c r="A6093" t="s">
        <v>4</v>
      </c>
    </row>
    <row r="6094" spans="1:1" x14ac:dyDescent="0.3">
      <c r="A6094" t="s">
        <v>5</v>
      </c>
    </row>
    <row r="6095" spans="1:1" x14ac:dyDescent="0.3">
      <c r="A6095" t="s">
        <v>6</v>
      </c>
    </row>
    <row r="6096" spans="1:1" x14ac:dyDescent="0.3">
      <c r="A6096" t="s">
        <v>7</v>
      </c>
    </row>
    <row r="6097" spans="1:1" x14ac:dyDescent="0.3">
      <c r="A6097" t="s">
        <v>8</v>
      </c>
    </row>
    <row r="6098" spans="1:1" x14ac:dyDescent="0.3">
      <c r="A6098" t="s">
        <v>12</v>
      </c>
    </row>
    <row r="6099" spans="1:1" x14ac:dyDescent="0.3">
      <c r="A6099" t="s">
        <v>9</v>
      </c>
    </row>
    <row r="6100" spans="1:1" x14ac:dyDescent="0.3">
      <c r="A6100" t="s">
        <v>10</v>
      </c>
    </row>
    <row r="6101" spans="1:1" x14ac:dyDescent="0.3">
      <c r="A6101" t="s">
        <v>14</v>
      </c>
    </row>
    <row r="6102" spans="1:1" x14ac:dyDescent="0.3">
      <c r="A6102" t="s">
        <v>15</v>
      </c>
    </row>
    <row r="6103" spans="1:1" x14ac:dyDescent="0.3">
      <c r="A6103" t="s">
        <v>90</v>
      </c>
    </row>
    <row r="6104" spans="1:1" x14ac:dyDescent="0.3">
      <c r="A6104" t="s">
        <v>91</v>
      </c>
    </row>
    <row r="6105" spans="1:1" x14ac:dyDescent="0.3">
      <c r="A6105" t="s">
        <v>18</v>
      </c>
    </row>
    <row r="6106" spans="1:1" x14ac:dyDescent="0.3">
      <c r="A6106" t="s">
        <v>19</v>
      </c>
    </row>
    <row r="6107" spans="1:1" x14ac:dyDescent="0.3">
      <c r="A6107" t="s">
        <v>20</v>
      </c>
    </row>
    <row r="6108" spans="1:1" x14ac:dyDescent="0.3">
      <c r="A6108" t="s">
        <v>21</v>
      </c>
    </row>
    <row r="6109" spans="1:1" x14ac:dyDescent="0.3">
      <c r="A6109" t="s">
        <v>22</v>
      </c>
    </row>
    <row r="6110" spans="1:1" x14ac:dyDescent="0.3">
      <c r="A6110" t="s">
        <v>82</v>
      </c>
    </row>
    <row r="6111" spans="1:1" x14ac:dyDescent="0.3">
      <c r="A6111" t="s">
        <v>83</v>
      </c>
    </row>
    <row r="6112" spans="1:1" x14ac:dyDescent="0.3">
      <c r="A6112" t="s">
        <v>24</v>
      </c>
    </row>
    <row r="6113" spans="1:1" x14ac:dyDescent="0.3">
      <c r="A6113" t="s">
        <v>84</v>
      </c>
    </row>
    <row r="6114" spans="1:1" x14ac:dyDescent="0.3">
      <c r="A6114" t="s">
        <v>26</v>
      </c>
    </row>
    <row r="6115" spans="1:1" x14ac:dyDescent="0.3">
      <c r="A6115" t="s">
        <v>27</v>
      </c>
    </row>
    <row r="6116" spans="1:1" x14ac:dyDescent="0.3">
      <c r="A6116" t="s">
        <v>28</v>
      </c>
    </row>
    <row r="6117" spans="1:1" x14ac:dyDescent="0.3">
      <c r="A6117" t="s">
        <v>92</v>
      </c>
    </row>
    <row r="6118" spans="1:1" x14ac:dyDescent="0.3">
      <c r="A6118" t="s">
        <v>85</v>
      </c>
    </row>
    <row r="6119" spans="1:1" x14ac:dyDescent="0.3">
      <c r="A6119" t="s">
        <v>30</v>
      </c>
    </row>
    <row r="6120" spans="1:1" x14ac:dyDescent="0.3">
      <c r="A6120" t="s">
        <v>31</v>
      </c>
    </row>
    <row r="6121" spans="1:1" x14ac:dyDescent="0.3">
      <c r="A6121" t="s">
        <v>33</v>
      </c>
    </row>
    <row r="6122" spans="1:1" x14ac:dyDescent="0.3">
      <c r="A6122" t="s">
        <v>86</v>
      </c>
    </row>
    <row r="6123" spans="1:1" x14ac:dyDescent="0.3">
      <c r="A6123" t="s">
        <v>36</v>
      </c>
    </row>
    <row r="6124" spans="1:1" x14ac:dyDescent="0.3">
      <c r="A6124" t="s">
        <v>107</v>
      </c>
    </row>
    <row r="6125" spans="1:1" x14ac:dyDescent="0.3">
      <c r="A6125" t="s">
        <v>37</v>
      </c>
    </row>
    <row r="6126" spans="1:1" x14ac:dyDescent="0.3">
      <c r="A6126" t="s">
        <v>38</v>
      </c>
    </row>
    <row r="6127" spans="1:1" x14ac:dyDescent="0.3">
      <c r="A6127" t="s">
        <v>87</v>
      </c>
    </row>
    <row r="6128" spans="1:1" x14ac:dyDescent="0.3">
      <c r="A6128" t="s">
        <v>40</v>
      </c>
    </row>
    <row r="6129" spans="1:1" x14ac:dyDescent="0.3">
      <c r="A6129" t="s">
        <v>108</v>
      </c>
    </row>
    <row r="6130" spans="1:1" x14ac:dyDescent="0.3">
      <c r="A6130" t="s">
        <v>88</v>
      </c>
    </row>
    <row r="6131" spans="1:1" x14ac:dyDescent="0.3">
      <c r="A6131" t="s">
        <v>109</v>
      </c>
    </row>
    <row r="6132" spans="1:1" x14ac:dyDescent="0.3">
      <c r="A6132" t="s">
        <v>110</v>
      </c>
    </row>
    <row r="6133" spans="1:1" x14ac:dyDescent="0.3">
      <c r="A6133" t="s">
        <v>89</v>
      </c>
    </row>
    <row r="6134" spans="1:1" x14ac:dyDescent="0.3">
      <c r="A6134" t="s">
        <v>42</v>
      </c>
    </row>
    <row r="6135" spans="1:1" x14ac:dyDescent="0.3">
      <c r="A6135" t="s">
        <v>94</v>
      </c>
    </row>
    <row r="6136" spans="1:1" x14ac:dyDescent="0.3">
      <c r="A6136" t="s">
        <v>45</v>
      </c>
    </row>
    <row r="6137" spans="1:1" x14ac:dyDescent="0.3">
      <c r="A6137" t="s">
        <v>46</v>
      </c>
    </row>
    <row r="6138" spans="1:1" x14ac:dyDescent="0.3">
      <c r="A6138" t="s">
        <v>47</v>
      </c>
    </row>
    <row r="6139" spans="1:1" x14ac:dyDescent="0.3">
      <c r="A6139" t="s">
        <v>72</v>
      </c>
    </row>
    <row r="6140" spans="1:1" x14ac:dyDescent="0.3">
      <c r="A6140" t="s">
        <v>49</v>
      </c>
    </row>
    <row r="6141" spans="1:1" x14ac:dyDescent="0.3">
      <c r="A6141" t="s">
        <v>50</v>
      </c>
    </row>
    <row r="6142" spans="1:1" x14ac:dyDescent="0.3">
      <c r="A6142" t="s">
        <v>95</v>
      </c>
    </row>
    <row r="6143" spans="1:1" x14ac:dyDescent="0.3">
      <c r="A6143" t="s">
        <v>96</v>
      </c>
    </row>
    <row r="6144" spans="1:1" x14ac:dyDescent="0.3">
      <c r="A6144" t="s">
        <v>97</v>
      </c>
    </row>
    <row r="6145" spans="1:1" x14ac:dyDescent="0.3">
      <c r="A6145" t="s">
        <v>98</v>
      </c>
    </row>
    <row r="6146" spans="1:1" x14ac:dyDescent="0.3">
      <c r="A6146" t="s">
        <v>100</v>
      </c>
    </row>
    <row r="6147" spans="1:1" x14ac:dyDescent="0.3">
      <c r="A6147" t="s">
        <v>101</v>
      </c>
    </row>
    <row r="6148" spans="1:1" x14ac:dyDescent="0.3">
      <c r="A6148" t="s">
        <v>102</v>
      </c>
    </row>
    <row r="6149" spans="1:1" x14ac:dyDescent="0.3">
      <c r="A6149" t="s">
        <v>103</v>
      </c>
    </row>
    <row r="6150" spans="1:1" x14ac:dyDescent="0.3">
      <c r="A6150" t="s">
        <v>104</v>
      </c>
    </row>
    <row r="6151" spans="1:1" x14ac:dyDescent="0.3">
      <c r="A6151" t="s">
        <v>105</v>
      </c>
    </row>
    <row r="6152" spans="1:1" x14ac:dyDescent="0.3">
      <c r="A6152" t="s">
        <v>106</v>
      </c>
    </row>
    <row r="6153" spans="1:1" x14ac:dyDescent="0.3">
      <c r="A6153" t="s">
        <v>0</v>
      </c>
    </row>
    <row r="6154" spans="1:1" x14ac:dyDescent="0.3">
      <c r="A6154" t="s">
        <v>1</v>
      </c>
    </row>
    <row r="6155" spans="1:1" x14ac:dyDescent="0.3">
      <c r="A6155" t="s">
        <v>2</v>
      </c>
    </row>
    <row r="6156" spans="1:1" x14ac:dyDescent="0.3">
      <c r="A6156" t="s">
        <v>3</v>
      </c>
    </row>
    <row r="6157" spans="1:1" x14ac:dyDescent="0.3">
      <c r="A6157" t="s">
        <v>4</v>
      </c>
    </row>
    <row r="6158" spans="1:1" x14ac:dyDescent="0.3">
      <c r="A6158" t="s">
        <v>5</v>
      </c>
    </row>
    <row r="6159" spans="1:1" x14ac:dyDescent="0.3">
      <c r="A6159" t="s">
        <v>6</v>
      </c>
    </row>
    <row r="6160" spans="1:1" x14ac:dyDescent="0.3">
      <c r="A6160" t="s">
        <v>7</v>
      </c>
    </row>
    <row r="6161" spans="1:1" x14ac:dyDescent="0.3">
      <c r="A6161" t="s">
        <v>8</v>
      </c>
    </row>
    <row r="6162" spans="1:1" x14ac:dyDescent="0.3">
      <c r="A6162" t="s">
        <v>12</v>
      </c>
    </row>
    <row r="6163" spans="1:1" x14ac:dyDescent="0.3">
      <c r="A6163" t="s">
        <v>9</v>
      </c>
    </row>
    <row r="6164" spans="1:1" x14ac:dyDescent="0.3">
      <c r="A6164" t="s">
        <v>10</v>
      </c>
    </row>
    <row r="6165" spans="1:1" x14ac:dyDescent="0.3">
      <c r="A6165" t="s">
        <v>14</v>
      </c>
    </row>
    <row r="6166" spans="1:1" x14ac:dyDescent="0.3">
      <c r="A6166" t="s">
        <v>15</v>
      </c>
    </row>
    <row r="6167" spans="1:1" x14ac:dyDescent="0.3">
      <c r="A6167" t="s">
        <v>90</v>
      </c>
    </row>
    <row r="6168" spans="1:1" x14ac:dyDescent="0.3">
      <c r="A6168" t="s">
        <v>91</v>
      </c>
    </row>
    <row r="6169" spans="1:1" x14ac:dyDescent="0.3">
      <c r="A6169" t="s">
        <v>18</v>
      </c>
    </row>
    <row r="6170" spans="1:1" x14ac:dyDescent="0.3">
      <c r="A6170" t="s">
        <v>19</v>
      </c>
    </row>
    <row r="6171" spans="1:1" x14ac:dyDescent="0.3">
      <c r="A6171" t="s">
        <v>20</v>
      </c>
    </row>
    <row r="6172" spans="1:1" x14ac:dyDescent="0.3">
      <c r="A6172" t="s">
        <v>21</v>
      </c>
    </row>
    <row r="6173" spans="1:1" x14ac:dyDescent="0.3">
      <c r="A6173" t="s">
        <v>22</v>
      </c>
    </row>
    <row r="6174" spans="1:1" x14ac:dyDescent="0.3">
      <c r="A6174" t="s">
        <v>82</v>
      </c>
    </row>
    <row r="6175" spans="1:1" x14ac:dyDescent="0.3">
      <c r="A6175" t="s">
        <v>83</v>
      </c>
    </row>
    <row r="6176" spans="1:1" x14ac:dyDescent="0.3">
      <c r="A6176" t="s">
        <v>24</v>
      </c>
    </row>
    <row r="6177" spans="1:1" x14ac:dyDescent="0.3">
      <c r="A6177" t="s">
        <v>84</v>
      </c>
    </row>
    <row r="6178" spans="1:1" x14ac:dyDescent="0.3">
      <c r="A6178" t="s">
        <v>26</v>
      </c>
    </row>
    <row r="6179" spans="1:1" x14ac:dyDescent="0.3">
      <c r="A6179" t="s">
        <v>27</v>
      </c>
    </row>
    <row r="6180" spans="1:1" x14ac:dyDescent="0.3">
      <c r="A6180" t="s">
        <v>28</v>
      </c>
    </row>
    <row r="6181" spans="1:1" x14ac:dyDescent="0.3">
      <c r="A6181" t="s">
        <v>92</v>
      </c>
    </row>
    <row r="6182" spans="1:1" x14ac:dyDescent="0.3">
      <c r="A6182" t="s">
        <v>85</v>
      </c>
    </row>
    <row r="6183" spans="1:1" x14ac:dyDescent="0.3">
      <c r="A6183" t="s">
        <v>30</v>
      </c>
    </row>
    <row r="6184" spans="1:1" x14ac:dyDescent="0.3">
      <c r="A6184" t="s">
        <v>31</v>
      </c>
    </row>
    <row r="6185" spans="1:1" x14ac:dyDescent="0.3">
      <c r="A6185" t="s">
        <v>33</v>
      </c>
    </row>
    <row r="6186" spans="1:1" x14ac:dyDescent="0.3">
      <c r="A6186" t="s">
        <v>86</v>
      </c>
    </row>
    <row r="6187" spans="1:1" x14ac:dyDescent="0.3">
      <c r="A6187" t="s">
        <v>36</v>
      </c>
    </row>
    <row r="6188" spans="1:1" x14ac:dyDescent="0.3">
      <c r="A6188" t="s">
        <v>107</v>
      </c>
    </row>
    <row r="6189" spans="1:1" x14ac:dyDescent="0.3">
      <c r="A6189" t="s">
        <v>37</v>
      </c>
    </row>
    <row r="6190" spans="1:1" x14ac:dyDescent="0.3">
      <c r="A6190" t="s">
        <v>38</v>
      </c>
    </row>
    <row r="6191" spans="1:1" x14ac:dyDescent="0.3">
      <c r="A6191" t="s">
        <v>87</v>
      </c>
    </row>
    <row r="6192" spans="1:1" x14ac:dyDescent="0.3">
      <c r="A6192" t="s">
        <v>40</v>
      </c>
    </row>
    <row r="6193" spans="1:1" x14ac:dyDescent="0.3">
      <c r="A6193" t="s">
        <v>108</v>
      </c>
    </row>
    <row r="6194" spans="1:1" x14ac:dyDescent="0.3">
      <c r="A6194" t="s">
        <v>88</v>
      </c>
    </row>
    <row r="6195" spans="1:1" x14ac:dyDescent="0.3">
      <c r="A6195" t="s">
        <v>109</v>
      </c>
    </row>
    <row r="6196" spans="1:1" x14ac:dyDescent="0.3">
      <c r="A6196" t="s">
        <v>110</v>
      </c>
    </row>
    <row r="6197" spans="1:1" x14ac:dyDescent="0.3">
      <c r="A6197" t="s">
        <v>89</v>
      </c>
    </row>
    <row r="6198" spans="1:1" x14ac:dyDescent="0.3">
      <c r="A6198" t="s">
        <v>42</v>
      </c>
    </row>
    <row r="6199" spans="1:1" x14ac:dyDescent="0.3">
      <c r="A6199" t="s">
        <v>94</v>
      </c>
    </row>
    <row r="6200" spans="1:1" x14ac:dyDescent="0.3">
      <c r="A6200" t="s">
        <v>45</v>
      </c>
    </row>
    <row r="6201" spans="1:1" x14ac:dyDescent="0.3">
      <c r="A6201" t="s">
        <v>46</v>
      </c>
    </row>
    <row r="6202" spans="1:1" x14ac:dyDescent="0.3">
      <c r="A6202" t="s">
        <v>47</v>
      </c>
    </row>
    <row r="6203" spans="1:1" x14ac:dyDescent="0.3">
      <c r="A6203" t="s">
        <v>72</v>
      </c>
    </row>
    <row r="6204" spans="1:1" x14ac:dyDescent="0.3">
      <c r="A6204" t="s">
        <v>49</v>
      </c>
    </row>
    <row r="6205" spans="1:1" x14ac:dyDescent="0.3">
      <c r="A6205" t="s">
        <v>50</v>
      </c>
    </row>
    <row r="6206" spans="1:1" x14ac:dyDescent="0.3">
      <c r="A6206" t="s">
        <v>95</v>
      </c>
    </row>
    <row r="6207" spans="1:1" x14ac:dyDescent="0.3">
      <c r="A6207" t="s">
        <v>96</v>
      </c>
    </row>
    <row r="6208" spans="1:1" x14ac:dyDescent="0.3">
      <c r="A6208" t="s">
        <v>97</v>
      </c>
    </row>
    <row r="6209" spans="1:1" x14ac:dyDescent="0.3">
      <c r="A6209" t="s">
        <v>98</v>
      </c>
    </row>
    <row r="6210" spans="1:1" x14ac:dyDescent="0.3">
      <c r="A6210" t="s">
        <v>100</v>
      </c>
    </row>
    <row r="6211" spans="1:1" x14ac:dyDescent="0.3">
      <c r="A6211" t="s">
        <v>101</v>
      </c>
    </row>
    <row r="6212" spans="1:1" x14ac:dyDescent="0.3">
      <c r="A6212" t="s">
        <v>102</v>
      </c>
    </row>
    <row r="6213" spans="1:1" x14ac:dyDescent="0.3">
      <c r="A6213" t="s">
        <v>103</v>
      </c>
    </row>
    <row r="6214" spans="1:1" x14ac:dyDescent="0.3">
      <c r="A6214" t="s">
        <v>104</v>
      </c>
    </row>
    <row r="6215" spans="1:1" x14ac:dyDescent="0.3">
      <c r="A6215" t="s">
        <v>105</v>
      </c>
    </row>
    <row r="6216" spans="1:1" x14ac:dyDescent="0.3">
      <c r="A6216" t="s">
        <v>106</v>
      </c>
    </row>
    <row r="6217" spans="1:1" x14ac:dyDescent="0.3">
      <c r="A6217" t="s">
        <v>0</v>
      </c>
    </row>
    <row r="6218" spans="1:1" x14ac:dyDescent="0.3">
      <c r="A6218" t="s">
        <v>1</v>
      </c>
    </row>
    <row r="6219" spans="1:1" x14ac:dyDescent="0.3">
      <c r="A6219" t="s">
        <v>2</v>
      </c>
    </row>
    <row r="6220" spans="1:1" x14ac:dyDescent="0.3">
      <c r="A6220" t="s">
        <v>3</v>
      </c>
    </row>
    <row r="6221" spans="1:1" x14ac:dyDescent="0.3">
      <c r="A6221" t="s">
        <v>4</v>
      </c>
    </row>
    <row r="6222" spans="1:1" x14ac:dyDescent="0.3">
      <c r="A6222" t="s">
        <v>5</v>
      </c>
    </row>
    <row r="6223" spans="1:1" x14ac:dyDescent="0.3">
      <c r="A6223" t="s">
        <v>6</v>
      </c>
    </row>
    <row r="6224" spans="1:1" x14ac:dyDescent="0.3">
      <c r="A6224" t="s">
        <v>7</v>
      </c>
    </row>
    <row r="6225" spans="1:1" x14ac:dyDescent="0.3">
      <c r="A6225" t="s">
        <v>8</v>
      </c>
    </row>
    <row r="6226" spans="1:1" x14ac:dyDescent="0.3">
      <c r="A6226" t="s">
        <v>12</v>
      </c>
    </row>
    <row r="6227" spans="1:1" x14ac:dyDescent="0.3">
      <c r="A6227" t="s">
        <v>9</v>
      </c>
    </row>
    <row r="6228" spans="1:1" x14ac:dyDescent="0.3">
      <c r="A6228" t="s">
        <v>10</v>
      </c>
    </row>
    <row r="6229" spans="1:1" x14ac:dyDescent="0.3">
      <c r="A6229" t="s">
        <v>14</v>
      </c>
    </row>
    <row r="6230" spans="1:1" x14ac:dyDescent="0.3">
      <c r="A6230" t="s">
        <v>15</v>
      </c>
    </row>
    <row r="6231" spans="1:1" x14ac:dyDescent="0.3">
      <c r="A6231" t="s">
        <v>90</v>
      </c>
    </row>
    <row r="6232" spans="1:1" x14ac:dyDescent="0.3">
      <c r="A6232" t="s">
        <v>91</v>
      </c>
    </row>
    <row r="6233" spans="1:1" x14ac:dyDescent="0.3">
      <c r="A6233" t="s">
        <v>18</v>
      </c>
    </row>
    <row r="6234" spans="1:1" x14ac:dyDescent="0.3">
      <c r="A6234" t="s">
        <v>19</v>
      </c>
    </row>
    <row r="6235" spans="1:1" x14ac:dyDescent="0.3">
      <c r="A6235" t="s">
        <v>20</v>
      </c>
    </row>
    <row r="6236" spans="1:1" x14ac:dyDescent="0.3">
      <c r="A6236" t="s">
        <v>21</v>
      </c>
    </row>
    <row r="6237" spans="1:1" x14ac:dyDescent="0.3">
      <c r="A6237" t="s">
        <v>22</v>
      </c>
    </row>
    <row r="6238" spans="1:1" x14ac:dyDescent="0.3">
      <c r="A6238" t="s">
        <v>82</v>
      </c>
    </row>
    <row r="6239" spans="1:1" x14ac:dyDescent="0.3">
      <c r="A6239" t="s">
        <v>83</v>
      </c>
    </row>
    <row r="6240" spans="1:1" x14ac:dyDescent="0.3">
      <c r="A6240" t="s">
        <v>24</v>
      </c>
    </row>
    <row r="6241" spans="1:1" x14ac:dyDescent="0.3">
      <c r="A6241" t="s">
        <v>84</v>
      </c>
    </row>
    <row r="6242" spans="1:1" x14ac:dyDescent="0.3">
      <c r="A6242" t="s">
        <v>26</v>
      </c>
    </row>
    <row r="6243" spans="1:1" x14ac:dyDescent="0.3">
      <c r="A6243" t="s">
        <v>27</v>
      </c>
    </row>
    <row r="6244" spans="1:1" x14ac:dyDescent="0.3">
      <c r="A6244" t="s">
        <v>28</v>
      </c>
    </row>
    <row r="6245" spans="1:1" x14ac:dyDescent="0.3">
      <c r="A6245" t="s">
        <v>92</v>
      </c>
    </row>
    <row r="6246" spans="1:1" x14ac:dyDescent="0.3">
      <c r="A6246" t="s">
        <v>85</v>
      </c>
    </row>
    <row r="6247" spans="1:1" x14ac:dyDescent="0.3">
      <c r="A6247" t="s">
        <v>30</v>
      </c>
    </row>
    <row r="6248" spans="1:1" x14ac:dyDescent="0.3">
      <c r="A6248" t="s">
        <v>31</v>
      </c>
    </row>
    <row r="6249" spans="1:1" x14ac:dyDescent="0.3">
      <c r="A6249" t="s">
        <v>33</v>
      </c>
    </row>
    <row r="6250" spans="1:1" x14ac:dyDescent="0.3">
      <c r="A6250" t="s">
        <v>86</v>
      </c>
    </row>
    <row r="6251" spans="1:1" x14ac:dyDescent="0.3">
      <c r="A6251" t="s">
        <v>36</v>
      </c>
    </row>
    <row r="6252" spans="1:1" x14ac:dyDescent="0.3">
      <c r="A6252" t="s">
        <v>107</v>
      </c>
    </row>
    <row r="6253" spans="1:1" x14ac:dyDescent="0.3">
      <c r="A6253" t="s">
        <v>37</v>
      </c>
    </row>
    <row r="6254" spans="1:1" x14ac:dyDescent="0.3">
      <c r="A6254" t="s">
        <v>38</v>
      </c>
    </row>
    <row r="6255" spans="1:1" x14ac:dyDescent="0.3">
      <c r="A6255" t="s">
        <v>87</v>
      </c>
    </row>
    <row r="6256" spans="1:1" x14ac:dyDescent="0.3">
      <c r="A6256" t="s">
        <v>40</v>
      </c>
    </row>
    <row r="6257" spans="1:1" x14ac:dyDescent="0.3">
      <c r="A6257" t="s">
        <v>108</v>
      </c>
    </row>
    <row r="6258" spans="1:1" x14ac:dyDescent="0.3">
      <c r="A6258" t="s">
        <v>88</v>
      </c>
    </row>
    <row r="6259" spans="1:1" x14ac:dyDescent="0.3">
      <c r="A6259" t="s">
        <v>109</v>
      </c>
    </row>
    <row r="6260" spans="1:1" x14ac:dyDescent="0.3">
      <c r="A6260" t="s">
        <v>110</v>
      </c>
    </row>
    <row r="6261" spans="1:1" x14ac:dyDescent="0.3">
      <c r="A6261" t="s">
        <v>89</v>
      </c>
    </row>
    <row r="6262" spans="1:1" x14ac:dyDescent="0.3">
      <c r="A6262" t="s">
        <v>42</v>
      </c>
    </row>
    <row r="6263" spans="1:1" x14ac:dyDescent="0.3">
      <c r="A6263" t="s">
        <v>94</v>
      </c>
    </row>
    <row r="6264" spans="1:1" x14ac:dyDescent="0.3">
      <c r="A6264" t="s">
        <v>45</v>
      </c>
    </row>
    <row r="6265" spans="1:1" x14ac:dyDescent="0.3">
      <c r="A6265" t="s">
        <v>46</v>
      </c>
    </row>
    <row r="6266" spans="1:1" x14ac:dyDescent="0.3">
      <c r="A6266" t="s">
        <v>47</v>
      </c>
    </row>
    <row r="6267" spans="1:1" x14ac:dyDescent="0.3">
      <c r="A6267" t="s">
        <v>72</v>
      </c>
    </row>
    <row r="6268" spans="1:1" x14ac:dyDescent="0.3">
      <c r="A6268" t="s">
        <v>49</v>
      </c>
    </row>
    <row r="6269" spans="1:1" x14ac:dyDescent="0.3">
      <c r="A6269" t="s">
        <v>50</v>
      </c>
    </row>
    <row r="6270" spans="1:1" x14ac:dyDescent="0.3">
      <c r="A6270" t="s">
        <v>95</v>
      </c>
    </row>
    <row r="6271" spans="1:1" x14ac:dyDescent="0.3">
      <c r="A6271" t="s">
        <v>96</v>
      </c>
    </row>
    <row r="6272" spans="1:1" x14ac:dyDescent="0.3">
      <c r="A6272" t="s">
        <v>97</v>
      </c>
    </row>
    <row r="6273" spans="1:1" x14ac:dyDescent="0.3">
      <c r="A6273" t="s">
        <v>98</v>
      </c>
    </row>
    <row r="6274" spans="1:1" x14ac:dyDescent="0.3">
      <c r="A6274" t="s">
        <v>100</v>
      </c>
    </row>
    <row r="6275" spans="1:1" x14ac:dyDescent="0.3">
      <c r="A6275" t="s">
        <v>101</v>
      </c>
    </row>
    <row r="6276" spans="1:1" x14ac:dyDescent="0.3">
      <c r="A6276" t="s">
        <v>102</v>
      </c>
    </row>
    <row r="6277" spans="1:1" x14ac:dyDescent="0.3">
      <c r="A6277" t="s">
        <v>103</v>
      </c>
    </row>
    <row r="6278" spans="1:1" x14ac:dyDescent="0.3">
      <c r="A6278" t="s">
        <v>104</v>
      </c>
    </row>
    <row r="6279" spans="1:1" x14ac:dyDescent="0.3">
      <c r="A6279" t="s">
        <v>105</v>
      </c>
    </row>
    <row r="6280" spans="1:1" x14ac:dyDescent="0.3">
      <c r="A6280" t="s">
        <v>106</v>
      </c>
    </row>
    <row r="6281" spans="1:1" x14ac:dyDescent="0.3">
      <c r="A6281" t="s">
        <v>0</v>
      </c>
    </row>
    <row r="6282" spans="1:1" x14ac:dyDescent="0.3">
      <c r="A6282" t="s">
        <v>1</v>
      </c>
    </row>
    <row r="6283" spans="1:1" x14ac:dyDescent="0.3">
      <c r="A6283" t="s">
        <v>2</v>
      </c>
    </row>
    <row r="6284" spans="1:1" x14ac:dyDescent="0.3">
      <c r="A6284" t="s">
        <v>3</v>
      </c>
    </row>
    <row r="6285" spans="1:1" x14ac:dyDescent="0.3">
      <c r="A6285" t="s">
        <v>4</v>
      </c>
    </row>
    <row r="6286" spans="1:1" x14ac:dyDescent="0.3">
      <c r="A6286" t="s">
        <v>5</v>
      </c>
    </row>
    <row r="6287" spans="1:1" x14ac:dyDescent="0.3">
      <c r="A6287" t="s">
        <v>6</v>
      </c>
    </row>
    <row r="6288" spans="1:1" x14ac:dyDescent="0.3">
      <c r="A6288" t="s">
        <v>7</v>
      </c>
    </row>
    <row r="6289" spans="1:1" x14ac:dyDescent="0.3">
      <c r="A6289" t="s">
        <v>8</v>
      </c>
    </row>
    <row r="6290" spans="1:1" x14ac:dyDescent="0.3">
      <c r="A6290" t="s">
        <v>12</v>
      </c>
    </row>
    <row r="6291" spans="1:1" x14ac:dyDescent="0.3">
      <c r="A6291" t="s">
        <v>9</v>
      </c>
    </row>
    <row r="6292" spans="1:1" x14ac:dyDescent="0.3">
      <c r="A6292" t="s">
        <v>10</v>
      </c>
    </row>
    <row r="6293" spans="1:1" x14ac:dyDescent="0.3">
      <c r="A6293" t="s">
        <v>14</v>
      </c>
    </row>
    <row r="6294" spans="1:1" x14ac:dyDescent="0.3">
      <c r="A6294" t="s">
        <v>15</v>
      </c>
    </row>
    <row r="6295" spans="1:1" x14ac:dyDescent="0.3">
      <c r="A6295" t="s">
        <v>90</v>
      </c>
    </row>
    <row r="6296" spans="1:1" x14ac:dyDescent="0.3">
      <c r="A6296" t="s">
        <v>91</v>
      </c>
    </row>
    <row r="6297" spans="1:1" x14ac:dyDescent="0.3">
      <c r="A6297" t="s">
        <v>18</v>
      </c>
    </row>
    <row r="6298" spans="1:1" x14ac:dyDescent="0.3">
      <c r="A6298" t="s">
        <v>111</v>
      </c>
    </row>
    <row r="6299" spans="1:1" x14ac:dyDescent="0.3">
      <c r="A6299" t="s">
        <v>20</v>
      </c>
    </row>
    <row r="6300" spans="1:1" x14ac:dyDescent="0.3">
      <c r="A6300" t="s">
        <v>21</v>
      </c>
    </row>
    <row r="6301" spans="1:1" x14ac:dyDescent="0.3">
      <c r="A6301" t="s">
        <v>22</v>
      </c>
    </row>
    <row r="6302" spans="1:1" x14ac:dyDescent="0.3">
      <c r="A6302" t="s">
        <v>82</v>
      </c>
    </row>
    <row r="6303" spans="1:1" x14ac:dyDescent="0.3">
      <c r="A6303" t="s">
        <v>83</v>
      </c>
    </row>
    <row r="6304" spans="1:1" x14ac:dyDescent="0.3">
      <c r="A6304" t="s">
        <v>24</v>
      </c>
    </row>
    <row r="6305" spans="1:1" x14ac:dyDescent="0.3">
      <c r="A6305" t="s">
        <v>84</v>
      </c>
    </row>
    <row r="6306" spans="1:1" x14ac:dyDescent="0.3">
      <c r="A6306" t="s">
        <v>26</v>
      </c>
    </row>
    <row r="6307" spans="1:1" x14ac:dyDescent="0.3">
      <c r="A6307" t="s">
        <v>27</v>
      </c>
    </row>
    <row r="6308" spans="1:1" x14ac:dyDescent="0.3">
      <c r="A6308" t="s">
        <v>28</v>
      </c>
    </row>
    <row r="6309" spans="1:1" x14ac:dyDescent="0.3">
      <c r="A6309" t="s">
        <v>92</v>
      </c>
    </row>
    <row r="6310" spans="1:1" x14ac:dyDescent="0.3">
      <c r="A6310" t="s">
        <v>85</v>
      </c>
    </row>
    <row r="6311" spans="1:1" x14ac:dyDescent="0.3">
      <c r="A6311" t="s">
        <v>30</v>
      </c>
    </row>
    <row r="6312" spans="1:1" x14ac:dyDescent="0.3">
      <c r="A6312" t="s">
        <v>31</v>
      </c>
    </row>
    <row r="6313" spans="1:1" x14ac:dyDescent="0.3">
      <c r="A6313" t="s">
        <v>33</v>
      </c>
    </row>
    <row r="6314" spans="1:1" x14ac:dyDescent="0.3">
      <c r="A6314" t="s">
        <v>86</v>
      </c>
    </row>
    <row r="6315" spans="1:1" x14ac:dyDescent="0.3">
      <c r="A6315" t="s">
        <v>36</v>
      </c>
    </row>
    <row r="6316" spans="1:1" x14ac:dyDescent="0.3">
      <c r="A6316" t="s">
        <v>107</v>
      </c>
    </row>
    <row r="6317" spans="1:1" x14ac:dyDescent="0.3">
      <c r="A6317" t="s">
        <v>37</v>
      </c>
    </row>
    <row r="6318" spans="1:1" x14ac:dyDescent="0.3">
      <c r="A6318" t="s">
        <v>38</v>
      </c>
    </row>
    <row r="6319" spans="1:1" x14ac:dyDescent="0.3">
      <c r="A6319" t="s">
        <v>87</v>
      </c>
    </row>
    <row r="6320" spans="1:1" x14ac:dyDescent="0.3">
      <c r="A6320" t="s">
        <v>40</v>
      </c>
    </row>
    <row r="6321" spans="1:1" x14ac:dyDescent="0.3">
      <c r="A6321" t="s">
        <v>108</v>
      </c>
    </row>
    <row r="6322" spans="1:1" x14ac:dyDescent="0.3">
      <c r="A6322" t="s">
        <v>88</v>
      </c>
    </row>
    <row r="6323" spans="1:1" x14ac:dyDescent="0.3">
      <c r="A6323" t="s">
        <v>109</v>
      </c>
    </row>
    <row r="6324" spans="1:1" x14ac:dyDescent="0.3">
      <c r="A6324" t="s">
        <v>110</v>
      </c>
    </row>
    <row r="6325" spans="1:1" x14ac:dyDescent="0.3">
      <c r="A6325" t="s">
        <v>89</v>
      </c>
    </row>
    <row r="6326" spans="1:1" x14ac:dyDescent="0.3">
      <c r="A6326" t="s">
        <v>42</v>
      </c>
    </row>
    <row r="6327" spans="1:1" x14ac:dyDescent="0.3">
      <c r="A6327" t="s">
        <v>94</v>
      </c>
    </row>
    <row r="6328" spans="1:1" x14ac:dyDescent="0.3">
      <c r="A6328" t="s">
        <v>45</v>
      </c>
    </row>
    <row r="6329" spans="1:1" x14ac:dyDescent="0.3">
      <c r="A6329" t="s">
        <v>46</v>
      </c>
    </row>
    <row r="6330" spans="1:1" x14ac:dyDescent="0.3">
      <c r="A6330" t="s">
        <v>47</v>
      </c>
    </row>
    <row r="6331" spans="1:1" x14ac:dyDescent="0.3">
      <c r="A6331" t="s">
        <v>72</v>
      </c>
    </row>
    <row r="6332" spans="1:1" x14ac:dyDescent="0.3">
      <c r="A6332" t="s">
        <v>49</v>
      </c>
    </row>
    <row r="6333" spans="1:1" x14ac:dyDescent="0.3">
      <c r="A6333" t="s">
        <v>50</v>
      </c>
    </row>
    <row r="6334" spans="1:1" x14ac:dyDescent="0.3">
      <c r="A6334" t="s">
        <v>95</v>
      </c>
    </row>
    <row r="6335" spans="1:1" x14ac:dyDescent="0.3">
      <c r="A6335" t="s">
        <v>96</v>
      </c>
    </row>
    <row r="6336" spans="1:1" x14ac:dyDescent="0.3">
      <c r="A6336" t="s">
        <v>97</v>
      </c>
    </row>
    <row r="6337" spans="1:1" x14ac:dyDescent="0.3">
      <c r="A6337" t="s">
        <v>98</v>
      </c>
    </row>
    <row r="6338" spans="1:1" x14ac:dyDescent="0.3">
      <c r="A6338" t="s">
        <v>100</v>
      </c>
    </row>
    <row r="6339" spans="1:1" x14ac:dyDescent="0.3">
      <c r="A6339" t="s">
        <v>101</v>
      </c>
    </row>
    <row r="6340" spans="1:1" x14ac:dyDescent="0.3">
      <c r="A6340" t="s">
        <v>102</v>
      </c>
    </row>
    <row r="6341" spans="1:1" x14ac:dyDescent="0.3">
      <c r="A6341" t="s">
        <v>103</v>
      </c>
    </row>
    <row r="6342" spans="1:1" x14ac:dyDescent="0.3">
      <c r="A6342" t="s">
        <v>104</v>
      </c>
    </row>
    <row r="6343" spans="1:1" x14ac:dyDescent="0.3">
      <c r="A6343" t="s">
        <v>105</v>
      </c>
    </row>
    <row r="6344" spans="1:1" x14ac:dyDescent="0.3">
      <c r="A6344" t="s">
        <v>106</v>
      </c>
    </row>
    <row r="6345" spans="1:1" x14ac:dyDescent="0.3">
      <c r="A6345" t="s">
        <v>0</v>
      </c>
    </row>
    <row r="6346" spans="1:1" x14ac:dyDescent="0.3">
      <c r="A6346" t="s">
        <v>1</v>
      </c>
    </row>
    <row r="6347" spans="1:1" x14ac:dyDescent="0.3">
      <c r="A6347" t="s">
        <v>2</v>
      </c>
    </row>
    <row r="6348" spans="1:1" x14ac:dyDescent="0.3">
      <c r="A6348" t="s">
        <v>3</v>
      </c>
    </row>
    <row r="6349" spans="1:1" x14ac:dyDescent="0.3">
      <c r="A6349" t="s">
        <v>4</v>
      </c>
    </row>
    <row r="6350" spans="1:1" x14ac:dyDescent="0.3">
      <c r="A6350" t="s">
        <v>5</v>
      </c>
    </row>
    <row r="6351" spans="1:1" x14ac:dyDescent="0.3">
      <c r="A6351" t="s">
        <v>6</v>
      </c>
    </row>
    <row r="6352" spans="1:1" x14ac:dyDescent="0.3">
      <c r="A6352" t="s">
        <v>7</v>
      </c>
    </row>
    <row r="6353" spans="1:1" x14ac:dyDescent="0.3">
      <c r="A6353" t="s">
        <v>8</v>
      </c>
    </row>
    <row r="6354" spans="1:1" x14ac:dyDescent="0.3">
      <c r="A6354" t="s">
        <v>12</v>
      </c>
    </row>
    <row r="6355" spans="1:1" x14ac:dyDescent="0.3">
      <c r="A6355" t="s">
        <v>9</v>
      </c>
    </row>
    <row r="6356" spans="1:1" x14ac:dyDescent="0.3">
      <c r="A6356" t="s">
        <v>10</v>
      </c>
    </row>
    <row r="6357" spans="1:1" x14ac:dyDescent="0.3">
      <c r="A6357" t="s">
        <v>14</v>
      </c>
    </row>
    <row r="6358" spans="1:1" x14ac:dyDescent="0.3">
      <c r="A6358" t="s">
        <v>15</v>
      </c>
    </row>
    <row r="6359" spans="1:1" x14ac:dyDescent="0.3">
      <c r="A6359" t="s">
        <v>90</v>
      </c>
    </row>
    <row r="6360" spans="1:1" x14ac:dyDescent="0.3">
      <c r="A6360" t="s">
        <v>91</v>
      </c>
    </row>
    <row r="6361" spans="1:1" x14ac:dyDescent="0.3">
      <c r="A6361" t="s">
        <v>18</v>
      </c>
    </row>
    <row r="6362" spans="1:1" x14ac:dyDescent="0.3">
      <c r="A6362" t="s">
        <v>111</v>
      </c>
    </row>
    <row r="6363" spans="1:1" x14ac:dyDescent="0.3">
      <c r="A6363" t="s">
        <v>20</v>
      </c>
    </row>
    <row r="6364" spans="1:1" x14ac:dyDescent="0.3">
      <c r="A6364" t="s">
        <v>21</v>
      </c>
    </row>
    <row r="6365" spans="1:1" x14ac:dyDescent="0.3">
      <c r="A6365" t="s">
        <v>22</v>
      </c>
    </row>
    <row r="6366" spans="1:1" x14ac:dyDescent="0.3">
      <c r="A6366" t="s">
        <v>82</v>
      </c>
    </row>
    <row r="6367" spans="1:1" x14ac:dyDescent="0.3">
      <c r="A6367" t="s">
        <v>83</v>
      </c>
    </row>
    <row r="6368" spans="1:1" x14ac:dyDescent="0.3">
      <c r="A6368" t="s">
        <v>24</v>
      </c>
    </row>
    <row r="6369" spans="1:1" x14ac:dyDescent="0.3">
      <c r="A6369" t="s">
        <v>84</v>
      </c>
    </row>
    <row r="6370" spans="1:1" x14ac:dyDescent="0.3">
      <c r="A6370" t="s">
        <v>26</v>
      </c>
    </row>
    <row r="6371" spans="1:1" x14ac:dyDescent="0.3">
      <c r="A6371" t="s">
        <v>27</v>
      </c>
    </row>
    <row r="6372" spans="1:1" x14ac:dyDescent="0.3">
      <c r="A6372" t="s">
        <v>28</v>
      </c>
    </row>
    <row r="6373" spans="1:1" x14ac:dyDescent="0.3">
      <c r="A6373" t="s">
        <v>92</v>
      </c>
    </row>
    <row r="6374" spans="1:1" x14ac:dyDescent="0.3">
      <c r="A6374" t="s">
        <v>85</v>
      </c>
    </row>
    <row r="6375" spans="1:1" x14ac:dyDescent="0.3">
      <c r="A6375" t="s">
        <v>30</v>
      </c>
    </row>
    <row r="6376" spans="1:1" x14ac:dyDescent="0.3">
      <c r="A6376" t="s">
        <v>31</v>
      </c>
    </row>
    <row r="6377" spans="1:1" x14ac:dyDescent="0.3">
      <c r="A6377" t="s">
        <v>33</v>
      </c>
    </row>
    <row r="6378" spans="1:1" x14ac:dyDescent="0.3">
      <c r="A6378" t="s">
        <v>86</v>
      </c>
    </row>
    <row r="6379" spans="1:1" x14ac:dyDescent="0.3">
      <c r="A6379" t="s">
        <v>36</v>
      </c>
    </row>
    <row r="6380" spans="1:1" x14ac:dyDescent="0.3">
      <c r="A6380" t="s">
        <v>107</v>
      </c>
    </row>
    <row r="6381" spans="1:1" x14ac:dyDescent="0.3">
      <c r="A6381" t="s">
        <v>37</v>
      </c>
    </row>
    <row r="6382" spans="1:1" x14ac:dyDescent="0.3">
      <c r="A6382" t="s">
        <v>38</v>
      </c>
    </row>
    <row r="6383" spans="1:1" x14ac:dyDescent="0.3">
      <c r="A6383" t="s">
        <v>87</v>
      </c>
    </row>
    <row r="6384" spans="1:1" x14ac:dyDescent="0.3">
      <c r="A6384" t="s">
        <v>40</v>
      </c>
    </row>
    <row r="6385" spans="1:1" x14ac:dyDescent="0.3">
      <c r="A6385" t="s">
        <v>108</v>
      </c>
    </row>
    <row r="6386" spans="1:1" x14ac:dyDescent="0.3">
      <c r="A6386" t="s">
        <v>88</v>
      </c>
    </row>
    <row r="6387" spans="1:1" x14ac:dyDescent="0.3">
      <c r="A6387" t="s">
        <v>109</v>
      </c>
    </row>
    <row r="6388" spans="1:1" x14ac:dyDescent="0.3">
      <c r="A6388" t="s">
        <v>110</v>
      </c>
    </row>
    <row r="6389" spans="1:1" x14ac:dyDescent="0.3">
      <c r="A6389" t="s">
        <v>89</v>
      </c>
    </row>
    <row r="6390" spans="1:1" x14ac:dyDescent="0.3">
      <c r="A6390" t="s">
        <v>42</v>
      </c>
    </row>
    <row r="6391" spans="1:1" x14ac:dyDescent="0.3">
      <c r="A6391" t="s">
        <v>94</v>
      </c>
    </row>
    <row r="6392" spans="1:1" x14ac:dyDescent="0.3">
      <c r="A6392" t="s">
        <v>45</v>
      </c>
    </row>
    <row r="6393" spans="1:1" x14ac:dyDescent="0.3">
      <c r="A6393" t="s">
        <v>46</v>
      </c>
    </row>
    <row r="6394" spans="1:1" x14ac:dyDescent="0.3">
      <c r="A6394" t="s">
        <v>47</v>
      </c>
    </row>
    <row r="6395" spans="1:1" x14ac:dyDescent="0.3">
      <c r="A6395" t="s">
        <v>72</v>
      </c>
    </row>
    <row r="6396" spans="1:1" x14ac:dyDescent="0.3">
      <c r="A6396" t="s">
        <v>49</v>
      </c>
    </row>
    <row r="6397" spans="1:1" x14ac:dyDescent="0.3">
      <c r="A6397" t="s">
        <v>50</v>
      </c>
    </row>
    <row r="6398" spans="1:1" x14ac:dyDescent="0.3">
      <c r="A6398" t="s">
        <v>95</v>
      </c>
    </row>
    <row r="6399" spans="1:1" x14ac:dyDescent="0.3">
      <c r="A6399" t="s">
        <v>96</v>
      </c>
    </row>
    <row r="6400" spans="1:1" x14ac:dyDescent="0.3">
      <c r="A6400" t="s">
        <v>97</v>
      </c>
    </row>
    <row r="6401" spans="1:1" x14ac:dyDescent="0.3">
      <c r="A6401" t="s">
        <v>98</v>
      </c>
    </row>
    <row r="6402" spans="1:1" x14ac:dyDescent="0.3">
      <c r="A6402" t="s">
        <v>100</v>
      </c>
    </row>
    <row r="6403" spans="1:1" x14ac:dyDescent="0.3">
      <c r="A6403" t="s">
        <v>101</v>
      </c>
    </row>
    <row r="6404" spans="1:1" x14ac:dyDescent="0.3">
      <c r="A6404" t="s">
        <v>102</v>
      </c>
    </row>
    <row r="6405" spans="1:1" x14ac:dyDescent="0.3">
      <c r="A6405" t="s">
        <v>103</v>
      </c>
    </row>
    <row r="6406" spans="1:1" x14ac:dyDescent="0.3">
      <c r="A6406" t="s">
        <v>104</v>
      </c>
    </row>
    <row r="6407" spans="1:1" x14ac:dyDescent="0.3">
      <c r="A6407" t="s">
        <v>105</v>
      </c>
    </row>
    <row r="6408" spans="1:1" x14ac:dyDescent="0.3">
      <c r="A6408" t="s">
        <v>106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D2CF-31D9-448E-9C11-93997918DA9F}">
  <dimension ref="A1:C115"/>
  <sheetViews>
    <sheetView workbookViewId="0">
      <selection activeCell="C8" sqref="C8"/>
    </sheetView>
  </sheetViews>
  <sheetFormatPr defaultRowHeight="14.4" x14ac:dyDescent="0.3"/>
  <cols>
    <col min="1" max="1" width="39.77734375" bestFit="1" customWidth="1"/>
    <col min="2" max="2" width="17.77734375" bestFit="1" customWidth="1"/>
    <col min="3" max="3" width="18.33203125" bestFit="1" customWidth="1"/>
  </cols>
  <sheetData>
    <row r="1" spans="1:3" x14ac:dyDescent="0.3">
      <c r="A1" t="s">
        <v>215</v>
      </c>
      <c r="B1" t="s">
        <v>275</v>
      </c>
      <c r="C1" t="s">
        <v>276</v>
      </c>
    </row>
    <row r="2" spans="1:3" x14ac:dyDescent="0.3">
      <c r="A2" t="s">
        <v>139</v>
      </c>
      <c r="B2">
        <v>23</v>
      </c>
      <c r="C2">
        <v>23</v>
      </c>
    </row>
    <row r="3" spans="1:3" x14ac:dyDescent="0.3">
      <c r="A3" t="s">
        <v>140</v>
      </c>
      <c r="B3">
        <v>81</v>
      </c>
      <c r="C3">
        <v>81</v>
      </c>
    </row>
    <row r="4" spans="1:3" x14ac:dyDescent="0.3">
      <c r="A4" t="s">
        <v>117</v>
      </c>
      <c r="B4">
        <v>51</v>
      </c>
      <c r="C4">
        <v>51</v>
      </c>
    </row>
    <row r="5" spans="1:3" x14ac:dyDescent="0.3">
      <c r="A5" t="s">
        <v>35</v>
      </c>
      <c r="B5">
        <v>76</v>
      </c>
      <c r="C5">
        <v>76</v>
      </c>
    </row>
    <row r="6" spans="1:3" x14ac:dyDescent="0.3">
      <c r="A6" t="s">
        <v>86</v>
      </c>
      <c r="B6">
        <v>32</v>
      </c>
      <c r="C6">
        <v>32</v>
      </c>
    </row>
    <row r="7" spans="1:3" x14ac:dyDescent="0.3">
      <c r="A7" t="s">
        <v>118</v>
      </c>
      <c r="B7">
        <v>51</v>
      </c>
      <c r="C7">
        <v>51</v>
      </c>
    </row>
    <row r="8" spans="1:3" x14ac:dyDescent="0.3">
      <c r="A8" t="s">
        <v>146</v>
      </c>
      <c r="B8">
        <v>56</v>
      </c>
      <c r="C8">
        <v>56</v>
      </c>
    </row>
    <row r="9" spans="1:3" x14ac:dyDescent="0.3">
      <c r="A9" t="s">
        <v>95</v>
      </c>
      <c r="B9">
        <v>25</v>
      </c>
      <c r="C9">
        <v>25</v>
      </c>
    </row>
    <row r="10" spans="1:3" x14ac:dyDescent="0.3">
      <c r="A10" t="s">
        <v>14</v>
      </c>
      <c r="B10">
        <v>108</v>
      </c>
      <c r="C10">
        <v>108</v>
      </c>
    </row>
    <row r="11" spans="1:3" x14ac:dyDescent="0.3">
      <c r="A11" t="s">
        <v>130</v>
      </c>
      <c r="B11">
        <v>24</v>
      </c>
      <c r="C11">
        <v>24</v>
      </c>
    </row>
    <row r="12" spans="1:3" x14ac:dyDescent="0.3">
      <c r="A12" t="s">
        <v>15</v>
      </c>
      <c r="B12">
        <v>84</v>
      </c>
      <c r="C12">
        <v>84</v>
      </c>
    </row>
    <row r="13" spans="1:3" x14ac:dyDescent="0.3">
      <c r="A13" t="s">
        <v>36</v>
      </c>
      <c r="B13">
        <v>108</v>
      </c>
      <c r="C13">
        <v>108</v>
      </c>
    </row>
    <row r="14" spans="1:3" x14ac:dyDescent="0.3">
      <c r="A14" t="s">
        <v>107</v>
      </c>
      <c r="B14">
        <v>13</v>
      </c>
      <c r="C14">
        <v>13</v>
      </c>
    </row>
    <row r="15" spans="1:3" x14ac:dyDescent="0.3">
      <c r="A15" t="s">
        <v>0</v>
      </c>
      <c r="B15">
        <v>108</v>
      </c>
      <c r="C15">
        <v>108</v>
      </c>
    </row>
    <row r="16" spans="1:3" x14ac:dyDescent="0.3">
      <c r="A16" t="s">
        <v>1</v>
      </c>
      <c r="B16">
        <v>108</v>
      </c>
      <c r="C16">
        <v>108</v>
      </c>
    </row>
    <row r="17" spans="1:3" x14ac:dyDescent="0.3">
      <c r="A17" t="s">
        <v>2</v>
      </c>
      <c r="B17">
        <v>108</v>
      </c>
      <c r="C17">
        <v>108</v>
      </c>
    </row>
    <row r="18" spans="1:3" x14ac:dyDescent="0.3">
      <c r="A18" t="s">
        <v>37</v>
      </c>
      <c r="B18">
        <v>108</v>
      </c>
      <c r="C18">
        <v>108</v>
      </c>
    </row>
    <row r="19" spans="1:3" x14ac:dyDescent="0.3">
      <c r="A19" t="s">
        <v>3</v>
      </c>
      <c r="B19">
        <v>108</v>
      </c>
      <c r="C19">
        <v>108</v>
      </c>
    </row>
    <row r="20" spans="1:3" x14ac:dyDescent="0.3">
      <c r="A20" t="s">
        <v>147</v>
      </c>
      <c r="B20">
        <v>56</v>
      </c>
      <c r="C20">
        <v>56</v>
      </c>
    </row>
    <row r="21" spans="1:3" x14ac:dyDescent="0.3">
      <c r="A21" t="s">
        <v>96</v>
      </c>
      <c r="B21">
        <v>25</v>
      </c>
      <c r="C21">
        <v>25</v>
      </c>
    </row>
    <row r="22" spans="1:3" x14ac:dyDescent="0.3">
      <c r="A22" t="s">
        <v>16</v>
      </c>
      <c r="B22">
        <v>75</v>
      </c>
      <c r="C22">
        <v>75</v>
      </c>
    </row>
    <row r="23" spans="1:3" x14ac:dyDescent="0.3">
      <c r="A23" t="s">
        <v>4</v>
      </c>
      <c r="B23">
        <v>108</v>
      </c>
      <c r="C23">
        <v>108</v>
      </c>
    </row>
    <row r="24" spans="1:3" x14ac:dyDescent="0.3">
      <c r="A24" t="s">
        <v>38</v>
      </c>
      <c r="B24">
        <v>108</v>
      </c>
      <c r="C24">
        <v>108</v>
      </c>
    </row>
    <row r="25" spans="1:3" x14ac:dyDescent="0.3">
      <c r="A25" t="s">
        <v>17</v>
      </c>
      <c r="B25">
        <v>77</v>
      </c>
      <c r="C25">
        <v>77</v>
      </c>
    </row>
    <row r="26" spans="1:3" x14ac:dyDescent="0.3">
      <c r="A26" t="s">
        <v>90</v>
      </c>
      <c r="B26">
        <v>31</v>
      </c>
      <c r="C26">
        <v>31</v>
      </c>
    </row>
    <row r="27" spans="1:3" x14ac:dyDescent="0.3">
      <c r="A27" t="s">
        <v>119</v>
      </c>
      <c r="B27">
        <v>51</v>
      </c>
      <c r="C27">
        <v>51</v>
      </c>
    </row>
    <row r="28" spans="1:3" x14ac:dyDescent="0.3">
      <c r="A28" t="s">
        <v>76</v>
      </c>
      <c r="B28">
        <v>1</v>
      </c>
      <c r="C28">
        <v>1</v>
      </c>
    </row>
    <row r="29" spans="1:3" x14ac:dyDescent="0.3">
      <c r="A29" t="s">
        <v>81</v>
      </c>
      <c r="B29">
        <v>1</v>
      </c>
      <c r="C29">
        <v>1</v>
      </c>
    </row>
    <row r="30" spans="1:3" x14ac:dyDescent="0.3">
      <c r="A30" t="s">
        <v>91</v>
      </c>
      <c r="B30">
        <v>31</v>
      </c>
      <c r="C30">
        <v>31</v>
      </c>
    </row>
    <row r="31" spans="1:3" x14ac:dyDescent="0.3">
      <c r="A31" t="s">
        <v>39</v>
      </c>
      <c r="B31">
        <v>76</v>
      </c>
      <c r="C31">
        <v>76</v>
      </c>
    </row>
    <row r="32" spans="1:3" x14ac:dyDescent="0.3">
      <c r="A32" t="s">
        <v>87</v>
      </c>
      <c r="B32">
        <v>32</v>
      </c>
      <c r="C32">
        <v>32</v>
      </c>
    </row>
    <row r="33" spans="1:3" x14ac:dyDescent="0.3">
      <c r="A33" t="s">
        <v>18</v>
      </c>
      <c r="B33">
        <v>77</v>
      </c>
      <c r="C33">
        <v>77</v>
      </c>
    </row>
    <row r="34" spans="1:3" x14ac:dyDescent="0.3">
      <c r="A34" t="s">
        <v>138</v>
      </c>
      <c r="B34">
        <v>4</v>
      </c>
      <c r="C34">
        <v>4</v>
      </c>
    </row>
    <row r="35" spans="1:3" x14ac:dyDescent="0.3">
      <c r="A35" t="s">
        <v>120</v>
      </c>
      <c r="B35">
        <v>39</v>
      </c>
      <c r="C35">
        <v>39</v>
      </c>
    </row>
    <row r="36" spans="1:3" x14ac:dyDescent="0.3">
      <c r="A36" t="s">
        <v>40</v>
      </c>
      <c r="B36">
        <v>108</v>
      </c>
      <c r="C36">
        <v>108</v>
      </c>
    </row>
    <row r="37" spans="1:3" x14ac:dyDescent="0.3">
      <c r="A37" t="s">
        <v>136</v>
      </c>
      <c r="B37">
        <v>3</v>
      </c>
      <c r="C37">
        <v>3</v>
      </c>
    </row>
    <row r="38" spans="1:3" x14ac:dyDescent="0.3">
      <c r="A38" t="s">
        <v>131</v>
      </c>
      <c r="B38">
        <v>24</v>
      </c>
      <c r="C38">
        <v>24</v>
      </c>
    </row>
    <row r="39" spans="1:3" x14ac:dyDescent="0.3">
      <c r="A39" t="s">
        <v>19</v>
      </c>
      <c r="B39">
        <v>106</v>
      </c>
      <c r="C39">
        <v>106</v>
      </c>
    </row>
    <row r="40" spans="1:3" x14ac:dyDescent="0.3">
      <c r="A40" t="s">
        <v>111</v>
      </c>
      <c r="B40">
        <v>2</v>
      </c>
      <c r="C40">
        <v>2</v>
      </c>
    </row>
    <row r="41" spans="1:3" x14ac:dyDescent="0.3">
      <c r="A41" t="s">
        <v>108</v>
      </c>
      <c r="B41">
        <v>13</v>
      </c>
      <c r="C41">
        <v>13</v>
      </c>
    </row>
    <row r="42" spans="1:3" x14ac:dyDescent="0.3">
      <c r="A42" t="s">
        <v>149</v>
      </c>
      <c r="B42">
        <v>56</v>
      </c>
      <c r="C42">
        <v>56</v>
      </c>
    </row>
    <row r="43" spans="1:3" x14ac:dyDescent="0.3">
      <c r="A43" t="s">
        <v>97</v>
      </c>
      <c r="B43">
        <v>25</v>
      </c>
      <c r="C43">
        <v>25</v>
      </c>
    </row>
    <row r="44" spans="1:3" x14ac:dyDescent="0.3">
      <c r="A44" t="s">
        <v>150</v>
      </c>
      <c r="B44">
        <v>56</v>
      </c>
      <c r="C44">
        <v>56</v>
      </c>
    </row>
    <row r="45" spans="1:3" x14ac:dyDescent="0.3">
      <c r="A45" t="s">
        <v>98</v>
      </c>
      <c r="B45">
        <v>25</v>
      </c>
      <c r="C45">
        <v>25</v>
      </c>
    </row>
    <row r="46" spans="1:3" x14ac:dyDescent="0.3">
      <c r="A46" t="s">
        <v>20</v>
      </c>
      <c r="B46">
        <v>108</v>
      </c>
      <c r="C46">
        <v>108</v>
      </c>
    </row>
    <row r="47" spans="1:3" x14ac:dyDescent="0.3">
      <c r="A47" t="s">
        <v>148</v>
      </c>
      <c r="B47">
        <v>56</v>
      </c>
      <c r="C47">
        <v>56</v>
      </c>
    </row>
    <row r="48" spans="1:3" x14ac:dyDescent="0.3">
      <c r="A48" t="s">
        <v>99</v>
      </c>
      <c r="B48">
        <v>16</v>
      </c>
      <c r="C48">
        <v>16</v>
      </c>
    </row>
    <row r="49" spans="1:3" x14ac:dyDescent="0.3">
      <c r="A49" t="s">
        <v>141</v>
      </c>
      <c r="B49">
        <v>81</v>
      </c>
      <c r="C49">
        <v>81</v>
      </c>
    </row>
    <row r="50" spans="1:3" x14ac:dyDescent="0.3">
      <c r="A50" t="s">
        <v>133</v>
      </c>
      <c r="B50">
        <v>16</v>
      </c>
      <c r="C50">
        <v>16</v>
      </c>
    </row>
    <row r="51" spans="1:3" x14ac:dyDescent="0.3">
      <c r="A51" t="s">
        <v>21</v>
      </c>
      <c r="B51">
        <v>108</v>
      </c>
      <c r="C51">
        <v>108</v>
      </c>
    </row>
    <row r="52" spans="1:3" x14ac:dyDescent="0.3">
      <c r="A52" t="s">
        <v>41</v>
      </c>
      <c r="B52">
        <v>76</v>
      </c>
      <c r="C52">
        <v>76</v>
      </c>
    </row>
    <row r="53" spans="1:3" x14ac:dyDescent="0.3">
      <c r="A53" t="s">
        <v>88</v>
      </c>
      <c r="B53">
        <v>32</v>
      </c>
      <c r="C53">
        <v>32</v>
      </c>
    </row>
    <row r="54" spans="1:3" x14ac:dyDescent="0.3">
      <c r="A54" t="s">
        <v>22</v>
      </c>
      <c r="B54">
        <v>108</v>
      </c>
      <c r="C54">
        <v>108</v>
      </c>
    </row>
    <row r="55" spans="1:3" x14ac:dyDescent="0.3">
      <c r="A55" t="s">
        <v>82</v>
      </c>
      <c r="B55">
        <v>32</v>
      </c>
      <c r="C55">
        <v>32</v>
      </c>
    </row>
    <row r="56" spans="1:3" x14ac:dyDescent="0.3">
      <c r="A56" t="s">
        <v>11</v>
      </c>
      <c r="B56">
        <v>76</v>
      </c>
      <c r="C56">
        <v>76</v>
      </c>
    </row>
    <row r="57" spans="1:3" x14ac:dyDescent="0.3">
      <c r="A57" t="s">
        <v>23</v>
      </c>
      <c r="B57">
        <v>52</v>
      </c>
      <c r="C57">
        <v>52</v>
      </c>
    </row>
    <row r="58" spans="1:3" x14ac:dyDescent="0.3">
      <c r="A58" t="s">
        <v>132</v>
      </c>
      <c r="B58">
        <v>24</v>
      </c>
      <c r="C58">
        <v>24</v>
      </c>
    </row>
    <row r="59" spans="1:3" x14ac:dyDescent="0.3">
      <c r="A59" t="s">
        <v>83</v>
      </c>
      <c r="B59">
        <v>32</v>
      </c>
      <c r="C59">
        <v>32</v>
      </c>
    </row>
    <row r="60" spans="1:3" x14ac:dyDescent="0.3">
      <c r="A60" t="s">
        <v>142</v>
      </c>
      <c r="B60">
        <v>81</v>
      </c>
      <c r="C60">
        <v>81</v>
      </c>
    </row>
    <row r="61" spans="1:3" x14ac:dyDescent="0.3">
      <c r="A61" t="s">
        <v>5</v>
      </c>
      <c r="B61">
        <v>108</v>
      </c>
      <c r="C61">
        <v>108</v>
      </c>
    </row>
    <row r="62" spans="1:3" x14ac:dyDescent="0.3">
      <c r="A62" t="s">
        <v>6</v>
      </c>
      <c r="B62">
        <v>108</v>
      </c>
      <c r="C62">
        <v>108</v>
      </c>
    </row>
    <row r="63" spans="1:3" x14ac:dyDescent="0.3">
      <c r="A63" t="s">
        <v>24</v>
      </c>
      <c r="B63">
        <v>108</v>
      </c>
      <c r="C63">
        <v>108</v>
      </c>
    </row>
    <row r="64" spans="1:3" x14ac:dyDescent="0.3">
      <c r="A64" t="s">
        <v>25</v>
      </c>
      <c r="B64">
        <v>76</v>
      </c>
      <c r="C64">
        <v>76</v>
      </c>
    </row>
    <row r="65" spans="1:3" x14ac:dyDescent="0.3">
      <c r="A65" t="s">
        <v>84</v>
      </c>
      <c r="B65">
        <v>32</v>
      </c>
      <c r="C65">
        <v>32</v>
      </c>
    </row>
    <row r="66" spans="1:3" x14ac:dyDescent="0.3">
      <c r="A66" t="s">
        <v>151</v>
      </c>
      <c r="B66">
        <v>56</v>
      </c>
      <c r="C66">
        <v>56</v>
      </c>
    </row>
    <row r="67" spans="1:3" x14ac:dyDescent="0.3">
      <c r="A67" t="s">
        <v>100</v>
      </c>
      <c r="B67">
        <v>25</v>
      </c>
      <c r="C67">
        <v>25</v>
      </c>
    </row>
    <row r="68" spans="1:3" x14ac:dyDescent="0.3">
      <c r="A68" t="s">
        <v>48</v>
      </c>
      <c r="B68">
        <v>4</v>
      </c>
      <c r="C68">
        <v>4</v>
      </c>
    </row>
    <row r="69" spans="1:3" x14ac:dyDescent="0.3">
      <c r="A69" t="s">
        <v>143</v>
      </c>
      <c r="B69">
        <v>77</v>
      </c>
      <c r="C69">
        <v>77</v>
      </c>
    </row>
    <row r="70" spans="1:3" x14ac:dyDescent="0.3">
      <c r="A70" t="s">
        <v>26</v>
      </c>
      <c r="B70">
        <v>108</v>
      </c>
      <c r="C70">
        <v>108</v>
      </c>
    </row>
    <row r="71" spans="1:3" x14ac:dyDescent="0.3">
      <c r="A71" t="s">
        <v>27</v>
      </c>
      <c r="B71">
        <v>108</v>
      </c>
      <c r="C71">
        <v>108</v>
      </c>
    </row>
    <row r="72" spans="1:3" x14ac:dyDescent="0.3">
      <c r="A72" t="s">
        <v>109</v>
      </c>
      <c r="B72">
        <v>13</v>
      </c>
      <c r="C72">
        <v>13</v>
      </c>
    </row>
    <row r="73" spans="1:3" x14ac:dyDescent="0.3">
      <c r="A73" t="s">
        <v>110</v>
      </c>
      <c r="B73">
        <v>13</v>
      </c>
      <c r="C73">
        <v>13</v>
      </c>
    </row>
    <row r="74" spans="1:3" x14ac:dyDescent="0.3">
      <c r="A74" t="s">
        <v>28</v>
      </c>
      <c r="B74">
        <v>108</v>
      </c>
      <c r="C74">
        <v>108</v>
      </c>
    </row>
    <row r="75" spans="1:3" x14ac:dyDescent="0.3">
      <c r="A75" t="s">
        <v>92</v>
      </c>
      <c r="B75">
        <v>27</v>
      </c>
      <c r="C75">
        <v>27</v>
      </c>
    </row>
    <row r="76" spans="1:3" x14ac:dyDescent="0.3">
      <c r="A76" t="s">
        <v>152</v>
      </c>
      <c r="B76">
        <v>56</v>
      </c>
      <c r="C76">
        <v>56</v>
      </c>
    </row>
    <row r="77" spans="1:3" x14ac:dyDescent="0.3">
      <c r="A77" t="s">
        <v>101</v>
      </c>
      <c r="B77">
        <v>25</v>
      </c>
      <c r="C77">
        <v>25</v>
      </c>
    </row>
    <row r="78" spans="1:3" x14ac:dyDescent="0.3">
      <c r="A78" t="s">
        <v>144</v>
      </c>
      <c r="B78">
        <v>81</v>
      </c>
      <c r="C78">
        <v>81</v>
      </c>
    </row>
    <row r="79" spans="1:3" x14ac:dyDescent="0.3">
      <c r="A79" t="s">
        <v>121</v>
      </c>
      <c r="B79">
        <v>51</v>
      </c>
      <c r="C79">
        <v>51</v>
      </c>
    </row>
    <row r="80" spans="1:3" x14ac:dyDescent="0.3">
      <c r="A80" t="s">
        <v>145</v>
      </c>
      <c r="B80">
        <v>81</v>
      </c>
      <c r="C80">
        <v>81</v>
      </c>
    </row>
    <row r="81" spans="1:3" x14ac:dyDescent="0.3">
      <c r="A81" t="s">
        <v>7</v>
      </c>
      <c r="B81">
        <v>108</v>
      </c>
      <c r="C81">
        <v>108</v>
      </c>
    </row>
    <row r="82" spans="1:3" x14ac:dyDescent="0.3">
      <c r="A82" t="s">
        <v>8</v>
      </c>
      <c r="B82">
        <v>108</v>
      </c>
      <c r="C82">
        <v>108</v>
      </c>
    </row>
    <row r="83" spans="1:3" x14ac:dyDescent="0.3">
      <c r="A83" t="s">
        <v>29</v>
      </c>
      <c r="B83">
        <v>76</v>
      </c>
      <c r="C83">
        <v>76</v>
      </c>
    </row>
    <row r="84" spans="1:3" x14ac:dyDescent="0.3">
      <c r="A84" t="s">
        <v>85</v>
      </c>
      <c r="B84">
        <v>32</v>
      </c>
      <c r="C84">
        <v>32</v>
      </c>
    </row>
    <row r="85" spans="1:3" x14ac:dyDescent="0.3">
      <c r="A85" t="s">
        <v>134</v>
      </c>
      <c r="B85">
        <v>16</v>
      </c>
      <c r="C85">
        <v>16</v>
      </c>
    </row>
    <row r="86" spans="1:3" x14ac:dyDescent="0.3">
      <c r="A86" t="s">
        <v>73</v>
      </c>
      <c r="B86">
        <v>16</v>
      </c>
      <c r="C86">
        <v>16</v>
      </c>
    </row>
    <row r="87" spans="1:3" x14ac:dyDescent="0.3">
      <c r="A87" t="s">
        <v>89</v>
      </c>
      <c r="B87">
        <v>32</v>
      </c>
      <c r="C87">
        <v>32</v>
      </c>
    </row>
    <row r="88" spans="1:3" x14ac:dyDescent="0.3">
      <c r="A88" t="s">
        <v>93</v>
      </c>
      <c r="B88">
        <v>2</v>
      </c>
      <c r="C88">
        <v>2</v>
      </c>
    </row>
    <row r="89" spans="1:3" x14ac:dyDescent="0.3">
      <c r="A89" t="s">
        <v>102</v>
      </c>
      <c r="B89">
        <v>25</v>
      </c>
      <c r="C89">
        <v>25</v>
      </c>
    </row>
    <row r="90" spans="1:3" x14ac:dyDescent="0.3">
      <c r="A90" t="s">
        <v>30</v>
      </c>
      <c r="B90">
        <v>108</v>
      </c>
      <c r="C90">
        <v>108</v>
      </c>
    </row>
    <row r="91" spans="1:3" x14ac:dyDescent="0.3">
      <c r="A91" t="s">
        <v>42</v>
      </c>
      <c r="B91">
        <v>108</v>
      </c>
      <c r="C91">
        <v>108</v>
      </c>
    </row>
    <row r="92" spans="1:3" x14ac:dyDescent="0.3">
      <c r="A92" t="s">
        <v>125</v>
      </c>
      <c r="B92">
        <v>15</v>
      </c>
      <c r="C92">
        <v>15</v>
      </c>
    </row>
    <row r="93" spans="1:3" x14ac:dyDescent="0.3">
      <c r="A93" t="s">
        <v>126</v>
      </c>
      <c r="B93">
        <v>15</v>
      </c>
      <c r="C93">
        <v>15</v>
      </c>
    </row>
    <row r="94" spans="1:3" x14ac:dyDescent="0.3">
      <c r="A94" t="s">
        <v>12</v>
      </c>
      <c r="B94">
        <v>108</v>
      </c>
      <c r="C94">
        <v>108</v>
      </c>
    </row>
    <row r="95" spans="1:3" x14ac:dyDescent="0.3">
      <c r="A95" t="s">
        <v>127</v>
      </c>
      <c r="B95">
        <v>15</v>
      </c>
      <c r="C95">
        <v>15</v>
      </c>
    </row>
    <row r="96" spans="1:3" x14ac:dyDescent="0.3">
      <c r="A96" t="s">
        <v>128</v>
      </c>
      <c r="B96">
        <v>15</v>
      </c>
      <c r="C96">
        <v>15</v>
      </c>
    </row>
    <row r="97" spans="1:3" x14ac:dyDescent="0.3">
      <c r="A97" t="s">
        <v>129</v>
      </c>
      <c r="B97">
        <v>15</v>
      </c>
      <c r="C97">
        <v>15</v>
      </c>
    </row>
    <row r="98" spans="1:3" x14ac:dyDescent="0.3">
      <c r="A98" t="s">
        <v>153</v>
      </c>
      <c r="B98">
        <v>56</v>
      </c>
      <c r="C98">
        <v>56</v>
      </c>
    </row>
    <row r="99" spans="1:3" x14ac:dyDescent="0.3">
      <c r="A99" t="s">
        <v>103</v>
      </c>
      <c r="B99">
        <v>25</v>
      </c>
      <c r="C99">
        <v>25</v>
      </c>
    </row>
    <row r="100" spans="1:3" x14ac:dyDescent="0.3">
      <c r="A100" t="s">
        <v>122</v>
      </c>
      <c r="B100">
        <v>51</v>
      </c>
      <c r="C100">
        <v>51</v>
      </c>
    </row>
    <row r="101" spans="1:3" x14ac:dyDescent="0.3">
      <c r="A101" t="s">
        <v>31</v>
      </c>
      <c r="B101">
        <v>108</v>
      </c>
      <c r="C101">
        <v>108</v>
      </c>
    </row>
    <row r="102" spans="1:3" x14ac:dyDescent="0.3">
      <c r="A102" t="s">
        <v>32</v>
      </c>
      <c r="B102">
        <v>70</v>
      </c>
      <c r="C102">
        <v>70</v>
      </c>
    </row>
    <row r="103" spans="1:3" x14ac:dyDescent="0.3">
      <c r="A103" t="s">
        <v>9</v>
      </c>
      <c r="B103">
        <v>108</v>
      </c>
      <c r="C103">
        <v>108</v>
      </c>
    </row>
    <row r="104" spans="1:3" x14ac:dyDescent="0.3">
      <c r="A104" t="s">
        <v>154</v>
      </c>
      <c r="B104">
        <v>56</v>
      </c>
      <c r="C104">
        <v>56</v>
      </c>
    </row>
    <row r="105" spans="1:3" x14ac:dyDescent="0.3">
      <c r="A105" t="s">
        <v>104</v>
      </c>
      <c r="B105">
        <v>25</v>
      </c>
      <c r="C105">
        <v>25</v>
      </c>
    </row>
    <row r="106" spans="1:3" x14ac:dyDescent="0.3">
      <c r="A106" t="s">
        <v>10</v>
      </c>
      <c r="B106">
        <v>108</v>
      </c>
      <c r="C106">
        <v>108</v>
      </c>
    </row>
    <row r="107" spans="1:3" x14ac:dyDescent="0.3">
      <c r="A107" t="s">
        <v>123</v>
      </c>
      <c r="B107">
        <v>51</v>
      </c>
      <c r="C107">
        <v>51</v>
      </c>
    </row>
    <row r="108" spans="1:3" x14ac:dyDescent="0.3">
      <c r="A108" t="s">
        <v>78</v>
      </c>
      <c r="B108">
        <v>11</v>
      </c>
      <c r="C108">
        <v>11</v>
      </c>
    </row>
    <row r="109" spans="1:3" x14ac:dyDescent="0.3">
      <c r="A109" t="s">
        <v>105</v>
      </c>
      <c r="B109">
        <v>25</v>
      </c>
      <c r="C109">
        <v>25</v>
      </c>
    </row>
    <row r="110" spans="1:3" x14ac:dyDescent="0.3">
      <c r="A110" t="s">
        <v>155</v>
      </c>
      <c r="B110">
        <v>56</v>
      </c>
      <c r="C110">
        <v>56</v>
      </c>
    </row>
    <row r="111" spans="1:3" x14ac:dyDescent="0.3">
      <c r="A111" t="s">
        <v>106</v>
      </c>
      <c r="B111">
        <v>25</v>
      </c>
      <c r="C111">
        <v>25</v>
      </c>
    </row>
    <row r="112" spans="1:3" x14ac:dyDescent="0.3">
      <c r="A112" t="s">
        <v>124</v>
      </c>
      <c r="B112">
        <v>39</v>
      </c>
      <c r="C112">
        <v>39</v>
      </c>
    </row>
    <row r="113" spans="1:3" x14ac:dyDescent="0.3">
      <c r="A113" t="s">
        <v>94</v>
      </c>
      <c r="B113">
        <v>26</v>
      </c>
      <c r="C113">
        <v>26</v>
      </c>
    </row>
    <row r="114" spans="1:3" x14ac:dyDescent="0.3">
      <c r="A114" t="s">
        <v>33</v>
      </c>
      <c r="B114">
        <v>108</v>
      </c>
      <c r="C114">
        <v>108</v>
      </c>
    </row>
    <row r="115" spans="1:3" x14ac:dyDescent="0.3">
      <c r="A115" t="s">
        <v>216</v>
      </c>
      <c r="B115">
        <v>6407</v>
      </c>
      <c r="C115">
        <v>6407</v>
      </c>
    </row>
  </sheetData>
  <autoFilter ref="A1:C115" xr:uid="{794FD2CF-31D9-448E-9C11-93997918DA9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61412-558A-45B7-BE7F-D47381AA04F7}">
  <dimension ref="A1:C114"/>
  <sheetViews>
    <sheetView tabSelected="1" workbookViewId="0">
      <selection activeCell="D3" sqref="D3"/>
    </sheetView>
  </sheetViews>
  <sheetFormatPr defaultRowHeight="14.4" x14ac:dyDescent="0.3"/>
  <cols>
    <col min="1" max="1" width="39.77734375" bestFit="1" customWidth="1"/>
    <col min="3" max="3" width="9.77734375" bestFit="1" customWidth="1"/>
  </cols>
  <sheetData>
    <row r="1" spans="1:3" x14ac:dyDescent="0.3">
      <c r="A1" t="s">
        <v>112</v>
      </c>
      <c r="B1" t="s">
        <v>278</v>
      </c>
      <c r="C1" t="s">
        <v>277</v>
      </c>
    </row>
    <row r="2" spans="1:3" x14ac:dyDescent="0.3">
      <c r="A2" t="s">
        <v>139</v>
      </c>
      <c r="B2" t="s">
        <v>158</v>
      </c>
      <c r="C2" t="s">
        <v>158</v>
      </c>
    </row>
    <row r="3" spans="1:3" x14ac:dyDescent="0.3">
      <c r="A3" t="s">
        <v>140</v>
      </c>
      <c r="B3" t="s">
        <v>159</v>
      </c>
      <c r="C3" t="s">
        <v>159</v>
      </c>
    </row>
    <row r="4" spans="1:3" x14ac:dyDescent="0.3">
      <c r="A4" t="s">
        <v>117</v>
      </c>
      <c r="B4" t="s">
        <v>162</v>
      </c>
      <c r="C4" t="s">
        <v>162</v>
      </c>
    </row>
    <row r="5" spans="1:3" x14ac:dyDescent="0.3">
      <c r="A5" t="s">
        <v>35</v>
      </c>
      <c r="B5" t="s">
        <v>160</v>
      </c>
      <c r="C5" s="107" t="s">
        <v>160</v>
      </c>
    </row>
    <row r="6" spans="1:3" x14ac:dyDescent="0.3">
      <c r="A6" t="s">
        <v>86</v>
      </c>
      <c r="B6" t="s">
        <v>163</v>
      </c>
      <c r="C6" s="107" t="s">
        <v>160</v>
      </c>
    </row>
    <row r="7" spans="1:3" x14ac:dyDescent="0.3">
      <c r="A7" t="s">
        <v>118</v>
      </c>
      <c r="B7" t="s">
        <v>164</v>
      </c>
      <c r="C7" t="s">
        <v>164</v>
      </c>
    </row>
    <row r="8" spans="1:3" x14ac:dyDescent="0.3">
      <c r="A8" t="s">
        <v>146</v>
      </c>
      <c r="B8" t="s">
        <v>161</v>
      </c>
      <c r="C8" s="107" t="s">
        <v>161</v>
      </c>
    </row>
    <row r="9" spans="1:3" x14ac:dyDescent="0.3">
      <c r="A9" t="s">
        <v>95</v>
      </c>
      <c r="B9" t="s">
        <v>165</v>
      </c>
      <c r="C9" s="107" t="s">
        <v>161</v>
      </c>
    </row>
    <row r="10" spans="1:3" x14ac:dyDescent="0.3">
      <c r="A10" t="s">
        <v>14</v>
      </c>
      <c r="B10" t="s">
        <v>166</v>
      </c>
      <c r="C10" t="s">
        <v>166</v>
      </c>
    </row>
    <row r="11" spans="1:3" x14ac:dyDescent="0.3">
      <c r="A11" t="s">
        <v>130</v>
      </c>
      <c r="B11" t="s">
        <v>167</v>
      </c>
      <c r="C11" s="107" t="s">
        <v>167</v>
      </c>
    </row>
    <row r="12" spans="1:3" x14ac:dyDescent="0.3">
      <c r="A12" t="s">
        <v>15</v>
      </c>
      <c r="B12" t="s">
        <v>168</v>
      </c>
      <c r="C12" s="107" t="s">
        <v>167</v>
      </c>
    </row>
    <row r="13" spans="1:3" x14ac:dyDescent="0.3">
      <c r="A13" t="s">
        <v>36</v>
      </c>
      <c r="B13" t="s">
        <v>169</v>
      </c>
      <c r="C13" t="s">
        <v>168</v>
      </c>
    </row>
    <row r="14" spans="1:3" x14ac:dyDescent="0.3">
      <c r="A14" t="s">
        <v>107</v>
      </c>
      <c r="B14" t="s">
        <v>170</v>
      </c>
      <c r="C14" t="s">
        <v>170</v>
      </c>
    </row>
    <row r="15" spans="1:3" x14ac:dyDescent="0.3">
      <c r="A15" t="s">
        <v>0</v>
      </c>
      <c r="B15" t="s">
        <v>171</v>
      </c>
      <c r="C15" t="s">
        <v>171</v>
      </c>
    </row>
    <row r="16" spans="1:3" x14ac:dyDescent="0.3">
      <c r="A16" t="s">
        <v>1</v>
      </c>
      <c r="B16" t="s">
        <v>172</v>
      </c>
      <c r="C16" t="s">
        <v>172</v>
      </c>
    </row>
    <row r="17" spans="1:3" x14ac:dyDescent="0.3">
      <c r="A17" t="s">
        <v>2</v>
      </c>
      <c r="B17" t="s">
        <v>173</v>
      </c>
      <c r="C17" t="s">
        <v>173</v>
      </c>
    </row>
    <row r="18" spans="1:3" x14ac:dyDescent="0.3">
      <c r="A18" t="s">
        <v>37</v>
      </c>
      <c r="B18" t="s">
        <v>174</v>
      </c>
      <c r="C18" t="s">
        <v>174</v>
      </c>
    </row>
    <row r="19" spans="1:3" x14ac:dyDescent="0.3">
      <c r="A19" t="s">
        <v>3</v>
      </c>
      <c r="B19" t="s">
        <v>175</v>
      </c>
      <c r="C19" t="s">
        <v>175</v>
      </c>
    </row>
    <row r="20" spans="1:3" x14ac:dyDescent="0.3">
      <c r="A20" t="s">
        <v>147</v>
      </c>
      <c r="B20" t="s">
        <v>176</v>
      </c>
      <c r="C20" s="107" t="s">
        <v>176</v>
      </c>
    </row>
    <row r="21" spans="1:3" x14ac:dyDescent="0.3">
      <c r="A21" t="s">
        <v>96</v>
      </c>
      <c r="B21" t="s">
        <v>177</v>
      </c>
      <c r="C21" s="107" t="s">
        <v>176</v>
      </c>
    </row>
    <row r="22" spans="1:3" x14ac:dyDescent="0.3">
      <c r="A22" t="s">
        <v>16</v>
      </c>
      <c r="B22" t="s">
        <v>178</v>
      </c>
      <c r="C22" t="s">
        <v>178</v>
      </c>
    </row>
    <row r="23" spans="1:3" x14ac:dyDescent="0.3">
      <c r="A23" t="s">
        <v>4</v>
      </c>
      <c r="B23" t="s">
        <v>179</v>
      </c>
      <c r="C23" t="s">
        <v>179</v>
      </c>
    </row>
    <row r="24" spans="1:3" x14ac:dyDescent="0.3">
      <c r="A24" t="s">
        <v>38</v>
      </c>
      <c r="B24" t="s">
        <v>180</v>
      </c>
      <c r="C24" t="s">
        <v>180</v>
      </c>
    </row>
    <row r="25" spans="1:3" x14ac:dyDescent="0.3">
      <c r="A25" t="s">
        <v>17</v>
      </c>
      <c r="B25" t="s">
        <v>181</v>
      </c>
      <c r="C25" s="107" t="s">
        <v>181</v>
      </c>
    </row>
    <row r="26" spans="1:3" x14ac:dyDescent="0.3">
      <c r="A26" t="s">
        <v>90</v>
      </c>
      <c r="B26" t="s">
        <v>182</v>
      </c>
      <c r="C26" s="107" t="s">
        <v>181</v>
      </c>
    </row>
    <row r="27" spans="1:3" x14ac:dyDescent="0.3">
      <c r="A27" t="s">
        <v>119</v>
      </c>
      <c r="B27" t="s">
        <v>183</v>
      </c>
      <c r="C27" t="s">
        <v>183</v>
      </c>
    </row>
    <row r="28" spans="1:3" x14ac:dyDescent="0.3">
      <c r="A28" t="s">
        <v>76</v>
      </c>
      <c r="B28" t="s">
        <v>184</v>
      </c>
      <c r="C28" s="107" t="s">
        <v>184</v>
      </c>
    </row>
    <row r="29" spans="1:3" x14ac:dyDescent="0.3">
      <c r="A29" t="s">
        <v>81</v>
      </c>
      <c r="B29" t="s">
        <v>185</v>
      </c>
      <c r="C29" s="107" t="s">
        <v>184</v>
      </c>
    </row>
    <row r="30" spans="1:3" x14ac:dyDescent="0.3">
      <c r="A30" t="s">
        <v>91</v>
      </c>
      <c r="B30" t="s">
        <v>186</v>
      </c>
      <c r="C30" s="107" t="s">
        <v>184</v>
      </c>
    </row>
    <row r="31" spans="1:3" x14ac:dyDescent="0.3">
      <c r="A31" t="s">
        <v>39</v>
      </c>
      <c r="B31" t="s">
        <v>187</v>
      </c>
      <c r="C31" s="108" t="s">
        <v>187</v>
      </c>
    </row>
    <row r="32" spans="1:3" x14ac:dyDescent="0.3">
      <c r="A32" t="s">
        <v>87</v>
      </c>
      <c r="B32" t="s">
        <v>188</v>
      </c>
      <c r="C32" s="108" t="s">
        <v>187</v>
      </c>
    </row>
    <row r="33" spans="1:3" x14ac:dyDescent="0.3">
      <c r="A33" t="s">
        <v>18</v>
      </c>
      <c r="B33" t="s">
        <v>189</v>
      </c>
      <c r="C33" s="107" t="s">
        <v>189</v>
      </c>
    </row>
    <row r="34" spans="1:3" x14ac:dyDescent="0.3">
      <c r="A34" t="s">
        <v>138</v>
      </c>
      <c r="B34" t="s">
        <v>190</v>
      </c>
      <c r="C34" s="107" t="s">
        <v>189</v>
      </c>
    </row>
    <row r="35" spans="1:3" x14ac:dyDescent="0.3">
      <c r="A35" t="s">
        <v>120</v>
      </c>
      <c r="B35" t="s">
        <v>191</v>
      </c>
      <c r="C35" t="s">
        <v>191</v>
      </c>
    </row>
    <row r="36" spans="1:3" x14ac:dyDescent="0.3">
      <c r="A36" t="s">
        <v>40</v>
      </c>
      <c r="B36" t="s">
        <v>192</v>
      </c>
      <c r="C36" t="s">
        <v>192</v>
      </c>
    </row>
    <row r="37" spans="1:3" x14ac:dyDescent="0.3">
      <c r="A37" t="s">
        <v>136</v>
      </c>
      <c r="B37" t="s">
        <v>193</v>
      </c>
      <c r="C37" s="107" t="s">
        <v>193</v>
      </c>
    </row>
    <row r="38" spans="1:3" x14ac:dyDescent="0.3">
      <c r="A38" t="s">
        <v>131</v>
      </c>
      <c r="B38" t="s">
        <v>194</v>
      </c>
      <c r="C38" s="107" t="s">
        <v>193</v>
      </c>
    </row>
    <row r="39" spans="1:3" x14ac:dyDescent="0.3">
      <c r="A39" t="s">
        <v>19</v>
      </c>
      <c r="B39" t="s">
        <v>195</v>
      </c>
      <c r="C39" s="108" t="s">
        <v>195</v>
      </c>
    </row>
    <row r="40" spans="1:3" x14ac:dyDescent="0.3">
      <c r="A40" t="s">
        <v>111</v>
      </c>
      <c r="B40" t="s">
        <v>196</v>
      </c>
      <c r="C40" s="108" t="s">
        <v>195</v>
      </c>
    </row>
    <row r="41" spans="1:3" x14ac:dyDescent="0.3">
      <c r="A41" t="s">
        <v>108</v>
      </c>
      <c r="B41" t="s">
        <v>197</v>
      </c>
      <c r="C41" t="s">
        <v>197</v>
      </c>
    </row>
    <row r="42" spans="1:3" x14ac:dyDescent="0.3">
      <c r="A42" t="s">
        <v>149</v>
      </c>
      <c r="B42" t="s">
        <v>198</v>
      </c>
      <c r="C42" s="107" t="s">
        <v>198</v>
      </c>
    </row>
    <row r="43" spans="1:3" x14ac:dyDescent="0.3">
      <c r="A43" t="s">
        <v>97</v>
      </c>
      <c r="B43" t="s">
        <v>199</v>
      </c>
      <c r="C43" s="107" t="s">
        <v>198</v>
      </c>
    </row>
    <row r="44" spans="1:3" x14ac:dyDescent="0.3">
      <c r="A44" t="s">
        <v>150</v>
      </c>
      <c r="B44" t="s">
        <v>200</v>
      </c>
      <c r="C44" s="108" t="s">
        <v>200</v>
      </c>
    </row>
    <row r="45" spans="1:3" x14ac:dyDescent="0.3">
      <c r="A45" t="s">
        <v>98</v>
      </c>
      <c r="B45" t="s">
        <v>201</v>
      </c>
      <c r="C45" s="108" t="s">
        <v>200</v>
      </c>
    </row>
    <row r="46" spans="1:3" x14ac:dyDescent="0.3">
      <c r="A46" t="s">
        <v>20</v>
      </c>
      <c r="B46" t="s">
        <v>202</v>
      </c>
      <c r="C46" t="s">
        <v>202</v>
      </c>
    </row>
    <row r="47" spans="1:3" x14ac:dyDescent="0.3">
      <c r="A47" t="s">
        <v>148</v>
      </c>
      <c r="B47" t="s">
        <v>203</v>
      </c>
      <c r="C47" s="107" t="s">
        <v>203</v>
      </c>
    </row>
    <row r="48" spans="1:3" x14ac:dyDescent="0.3">
      <c r="A48" t="s">
        <v>99</v>
      </c>
      <c r="B48" t="s">
        <v>204</v>
      </c>
      <c r="C48" s="107" t="s">
        <v>203</v>
      </c>
    </row>
    <row r="49" spans="1:3" x14ac:dyDescent="0.3">
      <c r="A49" t="s">
        <v>141</v>
      </c>
      <c r="B49" t="s">
        <v>205</v>
      </c>
      <c r="C49" t="s">
        <v>205</v>
      </c>
    </row>
    <row r="50" spans="1:3" x14ac:dyDescent="0.3">
      <c r="A50" t="s">
        <v>133</v>
      </c>
      <c r="B50" t="s">
        <v>206</v>
      </c>
      <c r="C50" t="s">
        <v>206</v>
      </c>
    </row>
    <row r="51" spans="1:3" x14ac:dyDescent="0.3">
      <c r="A51" t="s">
        <v>21</v>
      </c>
      <c r="B51" t="s">
        <v>207</v>
      </c>
      <c r="C51" t="s">
        <v>207</v>
      </c>
    </row>
    <row r="52" spans="1:3" x14ac:dyDescent="0.3">
      <c r="A52" t="s">
        <v>41</v>
      </c>
      <c r="B52" t="s">
        <v>208</v>
      </c>
      <c r="C52" t="s">
        <v>208</v>
      </c>
    </row>
    <row r="53" spans="1:3" x14ac:dyDescent="0.3">
      <c r="A53" t="s">
        <v>88</v>
      </c>
      <c r="B53" t="s">
        <v>209</v>
      </c>
      <c r="C53" t="s">
        <v>209</v>
      </c>
    </row>
    <row r="54" spans="1:3" x14ac:dyDescent="0.3">
      <c r="A54" t="s">
        <v>22</v>
      </c>
      <c r="B54" t="s">
        <v>210</v>
      </c>
      <c r="C54" t="s">
        <v>210</v>
      </c>
    </row>
    <row r="55" spans="1:3" x14ac:dyDescent="0.3">
      <c r="A55" t="s">
        <v>82</v>
      </c>
      <c r="B55" t="s">
        <v>211</v>
      </c>
      <c r="C55" s="107" t="s">
        <v>211</v>
      </c>
    </row>
    <row r="56" spans="1:3" x14ac:dyDescent="0.3">
      <c r="A56" t="s">
        <v>11</v>
      </c>
      <c r="B56" t="s">
        <v>212</v>
      </c>
      <c r="C56" s="107" t="s">
        <v>211</v>
      </c>
    </row>
    <row r="57" spans="1:3" x14ac:dyDescent="0.3">
      <c r="A57" t="s">
        <v>23</v>
      </c>
      <c r="B57" t="s">
        <v>213</v>
      </c>
      <c r="C57" s="108" t="s">
        <v>213</v>
      </c>
    </row>
    <row r="58" spans="1:3" x14ac:dyDescent="0.3">
      <c r="A58" t="s">
        <v>132</v>
      </c>
      <c r="B58" t="s">
        <v>218</v>
      </c>
      <c r="C58" s="108" t="s">
        <v>213</v>
      </c>
    </row>
    <row r="59" spans="1:3" x14ac:dyDescent="0.3">
      <c r="A59" t="s">
        <v>83</v>
      </c>
      <c r="B59" t="s">
        <v>219</v>
      </c>
      <c r="C59" s="108" t="s">
        <v>213</v>
      </c>
    </row>
    <row r="60" spans="1:3" x14ac:dyDescent="0.3">
      <c r="A60" t="s">
        <v>142</v>
      </c>
      <c r="B60" t="s">
        <v>220</v>
      </c>
      <c r="C60" t="s">
        <v>220</v>
      </c>
    </row>
    <row r="61" spans="1:3" x14ac:dyDescent="0.3">
      <c r="A61" t="s">
        <v>5</v>
      </c>
      <c r="B61" t="s">
        <v>221</v>
      </c>
      <c r="C61" t="s">
        <v>221</v>
      </c>
    </row>
    <row r="62" spans="1:3" x14ac:dyDescent="0.3">
      <c r="A62" t="s">
        <v>6</v>
      </c>
      <c r="B62" t="s">
        <v>222</v>
      </c>
      <c r="C62" t="s">
        <v>222</v>
      </c>
    </row>
    <row r="63" spans="1:3" x14ac:dyDescent="0.3">
      <c r="A63" t="s">
        <v>24</v>
      </c>
      <c r="B63" t="s">
        <v>223</v>
      </c>
      <c r="C63" t="s">
        <v>223</v>
      </c>
    </row>
    <row r="64" spans="1:3" x14ac:dyDescent="0.3">
      <c r="A64" t="s">
        <v>25</v>
      </c>
      <c r="B64" t="s">
        <v>224</v>
      </c>
      <c r="C64" s="107" t="s">
        <v>224</v>
      </c>
    </row>
    <row r="65" spans="1:3" x14ac:dyDescent="0.3">
      <c r="A65" t="s">
        <v>84</v>
      </c>
      <c r="B65" t="s">
        <v>225</v>
      </c>
      <c r="C65" s="107" t="s">
        <v>224</v>
      </c>
    </row>
    <row r="66" spans="1:3" x14ac:dyDescent="0.3">
      <c r="A66" t="s">
        <v>151</v>
      </c>
      <c r="B66" t="s">
        <v>226</v>
      </c>
      <c r="C66" s="108" t="s">
        <v>226</v>
      </c>
    </row>
    <row r="67" spans="1:3" x14ac:dyDescent="0.3">
      <c r="A67" t="s">
        <v>100</v>
      </c>
      <c r="B67" t="s">
        <v>227</v>
      </c>
      <c r="C67" s="108" t="s">
        <v>226</v>
      </c>
    </row>
    <row r="68" spans="1:3" x14ac:dyDescent="0.3">
      <c r="A68" t="s">
        <v>48</v>
      </c>
      <c r="B68" t="s">
        <v>228</v>
      </c>
      <c r="C68" s="107" t="s">
        <v>228</v>
      </c>
    </row>
    <row r="69" spans="1:3" x14ac:dyDescent="0.3">
      <c r="A69" t="s">
        <v>143</v>
      </c>
      <c r="B69" t="s">
        <v>229</v>
      </c>
      <c r="C69" s="107" t="s">
        <v>228</v>
      </c>
    </row>
    <row r="70" spans="1:3" x14ac:dyDescent="0.3">
      <c r="A70" t="s">
        <v>26</v>
      </c>
      <c r="B70" t="s">
        <v>230</v>
      </c>
      <c r="C70" t="s">
        <v>230</v>
      </c>
    </row>
    <row r="71" spans="1:3" x14ac:dyDescent="0.3">
      <c r="A71" t="s">
        <v>27</v>
      </c>
      <c r="B71" t="s">
        <v>231</v>
      </c>
      <c r="C71" t="s">
        <v>231</v>
      </c>
    </row>
    <row r="72" spans="1:3" x14ac:dyDescent="0.3">
      <c r="A72" t="s">
        <v>109</v>
      </c>
      <c r="B72" t="s">
        <v>232</v>
      </c>
      <c r="C72" t="s">
        <v>232</v>
      </c>
    </row>
    <row r="73" spans="1:3" x14ac:dyDescent="0.3">
      <c r="A73" t="s">
        <v>110</v>
      </c>
      <c r="B73" t="s">
        <v>233</v>
      </c>
      <c r="C73" t="s">
        <v>233</v>
      </c>
    </row>
    <row r="74" spans="1:3" x14ac:dyDescent="0.3">
      <c r="A74" t="s">
        <v>28</v>
      </c>
      <c r="B74" t="s">
        <v>234</v>
      </c>
      <c r="C74" t="s">
        <v>234</v>
      </c>
    </row>
    <row r="75" spans="1:3" x14ac:dyDescent="0.3">
      <c r="A75" t="s">
        <v>92</v>
      </c>
      <c r="B75" t="s">
        <v>235</v>
      </c>
      <c r="C75" t="s">
        <v>235</v>
      </c>
    </row>
    <row r="76" spans="1:3" x14ac:dyDescent="0.3">
      <c r="A76" t="s">
        <v>152</v>
      </c>
      <c r="B76" t="s">
        <v>236</v>
      </c>
      <c r="C76" s="107" t="s">
        <v>236</v>
      </c>
    </row>
    <row r="77" spans="1:3" x14ac:dyDescent="0.3">
      <c r="A77" t="s">
        <v>101</v>
      </c>
      <c r="B77" t="s">
        <v>237</v>
      </c>
      <c r="C77" s="107" t="s">
        <v>236</v>
      </c>
    </row>
    <row r="78" spans="1:3" x14ac:dyDescent="0.3">
      <c r="A78" t="s">
        <v>144</v>
      </c>
      <c r="B78" t="s">
        <v>238</v>
      </c>
      <c r="C78" t="s">
        <v>238</v>
      </c>
    </row>
    <row r="79" spans="1:3" x14ac:dyDescent="0.3">
      <c r="A79" t="s">
        <v>121</v>
      </c>
      <c r="B79" t="s">
        <v>239</v>
      </c>
      <c r="C79" t="s">
        <v>239</v>
      </c>
    </row>
    <row r="80" spans="1:3" x14ac:dyDescent="0.3">
      <c r="A80" t="s">
        <v>145</v>
      </c>
      <c r="B80" t="s">
        <v>240</v>
      </c>
      <c r="C80" t="s">
        <v>240</v>
      </c>
    </row>
    <row r="81" spans="1:3" x14ac:dyDescent="0.3">
      <c r="A81" t="s">
        <v>7</v>
      </c>
      <c r="B81" t="s">
        <v>241</v>
      </c>
      <c r="C81" t="s">
        <v>241</v>
      </c>
    </row>
    <row r="82" spans="1:3" x14ac:dyDescent="0.3">
      <c r="A82" t="s">
        <v>8</v>
      </c>
      <c r="B82" t="s">
        <v>242</v>
      </c>
      <c r="C82" t="s">
        <v>242</v>
      </c>
    </row>
    <row r="83" spans="1:3" x14ac:dyDescent="0.3">
      <c r="A83" t="s">
        <v>29</v>
      </c>
      <c r="B83" t="s">
        <v>243</v>
      </c>
      <c r="C83" t="s">
        <v>243</v>
      </c>
    </row>
    <row r="84" spans="1:3" x14ac:dyDescent="0.3">
      <c r="A84" t="s">
        <v>85</v>
      </c>
      <c r="B84" t="s">
        <v>244</v>
      </c>
      <c r="C84" t="s">
        <v>244</v>
      </c>
    </row>
    <row r="85" spans="1:3" x14ac:dyDescent="0.3">
      <c r="A85" t="s">
        <v>134</v>
      </c>
      <c r="B85" t="s">
        <v>245</v>
      </c>
      <c r="C85" t="s">
        <v>245</v>
      </c>
    </row>
    <row r="86" spans="1:3" x14ac:dyDescent="0.3">
      <c r="A86" t="s">
        <v>73</v>
      </c>
      <c r="B86" t="s">
        <v>246</v>
      </c>
      <c r="C86" s="107" t="s">
        <v>246</v>
      </c>
    </row>
    <row r="87" spans="1:3" x14ac:dyDescent="0.3">
      <c r="A87" t="s">
        <v>89</v>
      </c>
      <c r="B87" t="s">
        <v>247</v>
      </c>
      <c r="C87" s="107" t="s">
        <v>246</v>
      </c>
    </row>
    <row r="88" spans="1:3" x14ac:dyDescent="0.3">
      <c r="A88" t="s">
        <v>93</v>
      </c>
      <c r="B88" t="s">
        <v>248</v>
      </c>
      <c r="C88" s="108" t="s">
        <v>248</v>
      </c>
    </row>
    <row r="89" spans="1:3" x14ac:dyDescent="0.3">
      <c r="A89" t="s">
        <v>102</v>
      </c>
      <c r="B89" t="s">
        <v>249</v>
      </c>
      <c r="C89" s="108" t="s">
        <v>248</v>
      </c>
    </row>
    <row r="90" spans="1:3" x14ac:dyDescent="0.3">
      <c r="A90" t="s">
        <v>30</v>
      </c>
      <c r="B90" t="s">
        <v>250</v>
      </c>
      <c r="C90" t="s">
        <v>250</v>
      </c>
    </row>
    <row r="91" spans="1:3" x14ac:dyDescent="0.3">
      <c r="A91" t="s">
        <v>42</v>
      </c>
      <c r="B91" t="s">
        <v>251</v>
      </c>
      <c r="C91" t="s">
        <v>251</v>
      </c>
    </row>
    <row r="92" spans="1:3" x14ac:dyDescent="0.3">
      <c r="A92" t="s">
        <v>125</v>
      </c>
      <c r="B92" t="s">
        <v>252</v>
      </c>
      <c r="C92" t="s">
        <v>252</v>
      </c>
    </row>
    <row r="93" spans="1:3" x14ac:dyDescent="0.3">
      <c r="A93" t="s">
        <v>126</v>
      </c>
      <c r="B93" t="s">
        <v>253</v>
      </c>
      <c r="C93" t="s">
        <v>253</v>
      </c>
    </row>
    <row r="94" spans="1:3" x14ac:dyDescent="0.3">
      <c r="A94" t="s">
        <v>12</v>
      </c>
      <c r="B94" t="s">
        <v>254</v>
      </c>
      <c r="C94" t="s">
        <v>254</v>
      </c>
    </row>
    <row r="95" spans="1:3" x14ac:dyDescent="0.3">
      <c r="A95" t="s">
        <v>127</v>
      </c>
      <c r="B95" t="s">
        <v>255</v>
      </c>
      <c r="C95" t="s">
        <v>255</v>
      </c>
    </row>
    <row r="96" spans="1:3" x14ac:dyDescent="0.3">
      <c r="A96" t="s">
        <v>128</v>
      </c>
      <c r="B96" t="s">
        <v>256</v>
      </c>
      <c r="C96" t="s">
        <v>256</v>
      </c>
    </row>
    <row r="97" spans="1:3" x14ac:dyDescent="0.3">
      <c r="A97" t="s">
        <v>129</v>
      </c>
      <c r="B97" t="s">
        <v>257</v>
      </c>
      <c r="C97" t="s">
        <v>257</v>
      </c>
    </row>
    <row r="98" spans="1:3" x14ac:dyDescent="0.3">
      <c r="A98" t="s">
        <v>153</v>
      </c>
      <c r="B98" t="s">
        <v>258</v>
      </c>
      <c r="C98" s="107" t="s">
        <v>258</v>
      </c>
    </row>
    <row r="99" spans="1:3" x14ac:dyDescent="0.3">
      <c r="A99" t="s">
        <v>103</v>
      </c>
      <c r="B99" t="s">
        <v>259</v>
      </c>
      <c r="C99" s="107" t="s">
        <v>258</v>
      </c>
    </row>
    <row r="100" spans="1:3" x14ac:dyDescent="0.3">
      <c r="A100" t="s">
        <v>122</v>
      </c>
      <c r="B100" t="s">
        <v>260</v>
      </c>
      <c r="C100" t="s">
        <v>260</v>
      </c>
    </row>
    <row r="101" spans="1:3" x14ac:dyDescent="0.3">
      <c r="A101" t="s">
        <v>31</v>
      </c>
      <c r="B101" t="s">
        <v>261</v>
      </c>
      <c r="C101" t="s">
        <v>261</v>
      </c>
    </row>
    <row r="102" spans="1:3" x14ac:dyDescent="0.3">
      <c r="A102" t="s">
        <v>32</v>
      </c>
      <c r="B102" t="s">
        <v>262</v>
      </c>
      <c r="C102" t="s">
        <v>262</v>
      </c>
    </row>
    <row r="103" spans="1:3" x14ac:dyDescent="0.3">
      <c r="A103" t="s">
        <v>9</v>
      </c>
      <c r="B103" t="s">
        <v>263</v>
      </c>
      <c r="C103" t="s">
        <v>263</v>
      </c>
    </row>
    <row r="104" spans="1:3" x14ac:dyDescent="0.3">
      <c r="A104" t="s">
        <v>154</v>
      </c>
      <c r="B104" t="s">
        <v>264</v>
      </c>
      <c r="C104" s="107" t="s">
        <v>264</v>
      </c>
    </row>
    <row r="105" spans="1:3" x14ac:dyDescent="0.3">
      <c r="A105" t="s">
        <v>104</v>
      </c>
      <c r="B105" t="s">
        <v>265</v>
      </c>
      <c r="C105" s="107" t="s">
        <v>264</v>
      </c>
    </row>
    <row r="106" spans="1:3" x14ac:dyDescent="0.3">
      <c r="A106" t="s">
        <v>10</v>
      </c>
      <c r="B106" t="s">
        <v>266</v>
      </c>
      <c r="C106" t="s">
        <v>266</v>
      </c>
    </row>
    <row r="107" spans="1:3" x14ac:dyDescent="0.3">
      <c r="A107" t="s">
        <v>123</v>
      </c>
      <c r="B107" t="s">
        <v>267</v>
      </c>
      <c r="C107" t="s">
        <v>267</v>
      </c>
    </row>
    <row r="108" spans="1:3" x14ac:dyDescent="0.3">
      <c r="A108" t="s">
        <v>78</v>
      </c>
      <c r="B108" t="s">
        <v>268</v>
      </c>
      <c r="C108" s="107" t="s">
        <v>268</v>
      </c>
    </row>
    <row r="109" spans="1:3" x14ac:dyDescent="0.3">
      <c r="A109" t="s">
        <v>105</v>
      </c>
      <c r="B109" t="s">
        <v>269</v>
      </c>
      <c r="C109" s="107" t="s">
        <v>268</v>
      </c>
    </row>
    <row r="110" spans="1:3" x14ac:dyDescent="0.3">
      <c r="A110" t="s">
        <v>155</v>
      </c>
      <c r="B110" t="s">
        <v>270</v>
      </c>
      <c r="C110" s="108" t="s">
        <v>270</v>
      </c>
    </row>
    <row r="111" spans="1:3" x14ac:dyDescent="0.3">
      <c r="A111" t="s">
        <v>106</v>
      </c>
      <c r="B111" t="s">
        <v>271</v>
      </c>
      <c r="C111" s="108" t="s">
        <v>270</v>
      </c>
    </row>
    <row r="112" spans="1:3" x14ac:dyDescent="0.3">
      <c r="A112" t="s">
        <v>124</v>
      </c>
      <c r="B112" t="s">
        <v>272</v>
      </c>
      <c r="C112" t="s">
        <v>272</v>
      </c>
    </row>
    <row r="113" spans="1:3" x14ac:dyDescent="0.3">
      <c r="A113" t="s">
        <v>94</v>
      </c>
      <c r="B113" t="s">
        <v>273</v>
      </c>
      <c r="C113" t="s">
        <v>273</v>
      </c>
    </row>
    <row r="114" spans="1:3" x14ac:dyDescent="0.3">
      <c r="A114" t="s">
        <v>33</v>
      </c>
      <c r="B114" t="s">
        <v>274</v>
      </c>
      <c r="C114" t="s">
        <v>274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Sheet</vt:lpstr>
      <vt:lpstr>bank type</vt:lpstr>
      <vt:lpstr>bank code type pivot </vt:lpstr>
      <vt:lpstr>Bank</vt:lpstr>
      <vt:lpstr>TOTAL BANKS</vt:lpstr>
      <vt:lpstr>bank list with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Chirag Bhutra</dc:creator>
  <cp:lastModifiedBy>Chirag Bhutra</cp:lastModifiedBy>
  <dcterms:created xsi:type="dcterms:W3CDTF">2025-02-06T19:21:58Z</dcterms:created>
  <dcterms:modified xsi:type="dcterms:W3CDTF">2025-07-21T15:50:54Z</dcterms:modified>
</cp:coreProperties>
</file>